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gleinc0.sharepoint.com/TXDOCS/Equipment/35. EQUIPMENT DOCS (BRETTS INTERNAL DOCS)/00. Equipment Monthly Billings/2025/04. APRIL - 2025/"/>
    </mc:Choice>
  </mc:AlternateContent>
  <xr:revisionPtr revIDLastSave="22" documentId="8_{9ACB5CB4-3E71-4FA7-BD8C-4048D042313A}" xr6:coauthVersionLast="47" xr6:coauthVersionMax="47" xr10:uidLastSave="{8D664458-D34A-4B5E-98BF-DC8A3B7E0609}"/>
  <bookViews>
    <workbookView xWindow="28680" yWindow="-120" windowWidth="29040" windowHeight="15720" activeTab="1" xr2:uid="{56623B9A-986F-42CD-8312-0826C5F2FFFF}"/>
  </bookViews>
  <sheets>
    <sheet name="Summary" sheetId="3" r:id="rId1"/>
    <sheet name="Equip Billings" sheetId="1" r:id="rId2"/>
    <sheet name="M-RAGLE" sheetId="18" r:id="rId3"/>
    <sheet name="Equip TB" sheetId="7" r:id="rId4"/>
    <sheet name="Job Table" sheetId="5" r:id="rId5"/>
    <sheet name="Equip Table" sheetId="6" r:id="rId6"/>
    <sheet name="Equip Rates" sheetId="4" r:id="rId7"/>
    <sheet name="FLEET" sheetId="19" state="hidden" r:id="rId8"/>
    <sheet name="MEQK" sheetId="20" r:id="rId9"/>
    <sheet name="EXCLUDED EQ" sheetId="8" r:id="rId10"/>
    <sheet name="Sheet1" sheetId="22" r:id="rId11"/>
    <sheet name="ATOS" sheetId="21" state="hidden" r:id="rId12"/>
    <sheet name="EQ ALLOCATION PT" sheetId="15" state="hidden" r:id="rId13"/>
  </sheets>
  <definedNames>
    <definedName name="_xlnm._FilterDatabase" localSheetId="12" hidden="1">'EQ ALLOCATION PT'!$A$1:$H$345</definedName>
    <definedName name="_xlnm._FilterDatabase" localSheetId="1" hidden="1">'Equip Billings'!$A$1:$P$1</definedName>
    <definedName name="_xlnm._FilterDatabase" localSheetId="6" hidden="1">'Equip Rates'!$B$1:$E$442</definedName>
    <definedName name="_xlnm._FilterDatabase" localSheetId="9" hidden="1">'EXCLUDED EQ'!$A$1:$P$262</definedName>
    <definedName name="_xlnm._FilterDatabase" localSheetId="8" hidden="1">MEQK!$A$2:$F$592</definedName>
    <definedName name="_xlnm._FilterDatabase" localSheetId="0" hidden="1">Summary!#REF!</definedName>
    <definedName name="AllData" localSheetId="2">#REF!</definedName>
    <definedName name="AllData">#REF!</definedName>
    <definedName name="_xlnm.Print_Titles" localSheetId="6">'Equip Rates'!$1:$1</definedName>
    <definedName name="_xlnm.Print_Titles" localSheetId="8">MEQK!$1:$2</definedName>
    <definedName name="Query_from_Cas_Ragle" localSheetId="5" hidden="1">'Equip Table'!$A$1:$D$1283</definedName>
    <definedName name="Query_from_Cas_Ragle" localSheetId="3" hidden="1">'Equip TB'!$A$1:$H$5948</definedName>
    <definedName name="Query_from_Cas_Ragle" localSheetId="4" hidden="1">'Job Table'!$A$1:$E$67</definedName>
    <definedName name="Query_from_Cas_Ragle_1" localSheetId="5" hidden="1">'Equip Table'!$H$1:$I$1257</definedName>
    <definedName name="Query_from_Cas_Ragle_1" localSheetId="3" hidden="1">'Equip TB'!$K$1:$L$500</definedName>
  </definedNames>
  <calcPr calcId="191029"/>
  <pivotCaches>
    <pivotCache cacheId="19" r:id="rId14"/>
    <pivotCache cacheId="2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L5" i="1" s="1"/>
  <c r="K3" i="1"/>
  <c r="L3" i="1" s="1"/>
  <c r="K2" i="1"/>
  <c r="L2" i="1" s="1"/>
  <c r="K7" i="1"/>
  <c r="L7" i="1" s="1"/>
  <c r="K4" i="1"/>
  <c r="L4" i="1" s="1"/>
  <c r="K12" i="1"/>
  <c r="L12" i="1" s="1"/>
  <c r="K14" i="1"/>
  <c r="L14" i="1" s="1"/>
  <c r="K17" i="1"/>
  <c r="L17" i="1" s="1"/>
  <c r="K16" i="1"/>
  <c r="L16" i="1" s="1"/>
  <c r="K18" i="1"/>
  <c r="L18" i="1"/>
  <c r="K8" i="1"/>
  <c r="L8" i="1" s="1"/>
  <c r="K9" i="1"/>
  <c r="L9" i="1" s="1"/>
  <c r="K10" i="1"/>
  <c r="L10" i="1" s="1"/>
  <c r="K11" i="1"/>
  <c r="L11" i="1" s="1"/>
  <c r="K13" i="1"/>
  <c r="L13" i="1" s="1"/>
  <c r="K15" i="1"/>
  <c r="L15" i="1" s="1"/>
  <c r="K19" i="1"/>
  <c r="L19" i="1" s="1"/>
  <c r="K20" i="1"/>
  <c r="L20" i="1" s="1"/>
  <c r="K21" i="1"/>
  <c r="L21" i="1" s="1"/>
  <c r="K26" i="1"/>
  <c r="L26" i="1" s="1"/>
  <c r="K29" i="1"/>
  <c r="L29" i="1" s="1"/>
  <c r="K36" i="1"/>
  <c r="L36" i="1" s="1"/>
  <c r="K28" i="1"/>
  <c r="L28" i="1" s="1"/>
  <c r="K37" i="1"/>
  <c r="L37" i="1"/>
  <c r="K27" i="1"/>
  <c r="L27" i="1" s="1"/>
  <c r="K32" i="1"/>
  <c r="L32" i="1" s="1"/>
  <c r="K33" i="1"/>
  <c r="L33" i="1" s="1"/>
  <c r="K31" i="1"/>
  <c r="L31" i="1" s="1"/>
  <c r="K35" i="1"/>
  <c r="L35" i="1" s="1"/>
  <c r="K25" i="1"/>
  <c r="L25" i="1"/>
  <c r="K30" i="1"/>
  <c r="L30" i="1" s="1"/>
  <c r="K24" i="1"/>
  <c r="L24" i="1" s="1"/>
  <c r="K38" i="1"/>
  <c r="L38" i="1" s="1"/>
  <c r="K34" i="1"/>
  <c r="L34" i="1" s="1"/>
  <c r="K22" i="1"/>
  <c r="L22" i="1" s="1"/>
  <c r="K23" i="1"/>
  <c r="L23" i="1" s="1"/>
  <c r="K39" i="1"/>
  <c r="L39" i="1" s="1"/>
  <c r="K49" i="1"/>
  <c r="L49" i="1" s="1"/>
  <c r="K47" i="1"/>
  <c r="L47" i="1" s="1"/>
  <c r="K45" i="1"/>
  <c r="L45" i="1" s="1"/>
  <c r="K50" i="1"/>
  <c r="L50" i="1" s="1"/>
  <c r="K52" i="1"/>
  <c r="L52" i="1" s="1"/>
  <c r="K42" i="1"/>
  <c r="L42" i="1" s="1"/>
  <c r="K51" i="1"/>
  <c r="L51" i="1" s="1"/>
  <c r="K56" i="1"/>
  <c r="L56" i="1" s="1"/>
  <c r="K54" i="1"/>
  <c r="L54" i="1" s="1"/>
  <c r="K53" i="1"/>
  <c r="L53" i="1" s="1"/>
  <c r="K44" i="1"/>
  <c r="L44" i="1"/>
  <c r="K46" i="1"/>
  <c r="L46" i="1" s="1"/>
  <c r="K48" i="1"/>
  <c r="L48" i="1" s="1"/>
  <c r="K40" i="1"/>
  <c r="L40" i="1" s="1"/>
  <c r="K41" i="1"/>
  <c r="L41" i="1" s="1"/>
  <c r="K43" i="1"/>
  <c r="L43" i="1" s="1"/>
  <c r="K55" i="1"/>
  <c r="L55" i="1" s="1"/>
  <c r="K57" i="1"/>
  <c r="L57" i="1" s="1"/>
  <c r="K58" i="1"/>
  <c r="L58" i="1" s="1"/>
  <c r="K59" i="1"/>
  <c r="L59" i="1" s="1"/>
  <c r="K60" i="1"/>
  <c r="L60" i="1"/>
  <c r="K61" i="1"/>
  <c r="L61" i="1" s="1"/>
  <c r="K73" i="1"/>
  <c r="L73" i="1" s="1"/>
  <c r="K74" i="1"/>
  <c r="L74" i="1" s="1"/>
  <c r="K80" i="1"/>
  <c r="L80" i="1" s="1"/>
  <c r="K87" i="1"/>
  <c r="L87" i="1" s="1"/>
  <c r="K64" i="1"/>
  <c r="L64" i="1" s="1"/>
  <c r="K65" i="1"/>
  <c r="L65" i="1" s="1"/>
  <c r="K79" i="1"/>
  <c r="L79" i="1" s="1"/>
  <c r="K81" i="1"/>
  <c r="L81" i="1" s="1"/>
  <c r="K91" i="1"/>
  <c r="L91" i="1" s="1"/>
  <c r="K75" i="1"/>
  <c r="L75" i="1" s="1"/>
  <c r="K76" i="1"/>
  <c r="L76" i="1"/>
  <c r="K84" i="1"/>
  <c r="L84" i="1" s="1"/>
  <c r="K62" i="1"/>
  <c r="L62" i="1" s="1"/>
  <c r="K77" i="1"/>
  <c r="L77" i="1" s="1"/>
  <c r="K90" i="1"/>
  <c r="L90" i="1" s="1"/>
  <c r="K68" i="1"/>
  <c r="L68" i="1" s="1"/>
  <c r="K67" i="1"/>
  <c r="L67" i="1" s="1"/>
  <c r="K66" i="1"/>
  <c r="L66" i="1" s="1"/>
  <c r="K78" i="1"/>
  <c r="L78" i="1" s="1"/>
  <c r="K63" i="1"/>
  <c r="L63" i="1" s="1"/>
  <c r="K69" i="1"/>
  <c r="L69" i="1" s="1"/>
  <c r="K70" i="1"/>
  <c r="L70" i="1" s="1"/>
  <c r="K71" i="1"/>
  <c r="L71" i="1" s="1"/>
  <c r="K72" i="1"/>
  <c r="L72" i="1" s="1"/>
  <c r="K82" i="1"/>
  <c r="L82" i="1" s="1"/>
  <c r="K83" i="1"/>
  <c r="L83" i="1" s="1"/>
  <c r="K85" i="1"/>
  <c r="L85" i="1" s="1"/>
  <c r="K86" i="1"/>
  <c r="L86" i="1" s="1"/>
  <c r="K88" i="1"/>
  <c r="L88" i="1" s="1"/>
  <c r="K89" i="1"/>
  <c r="L89" i="1" s="1"/>
  <c r="K111" i="1"/>
  <c r="L111" i="1" s="1"/>
  <c r="K122" i="1"/>
  <c r="L122" i="1" s="1"/>
  <c r="K93" i="1"/>
  <c r="L93" i="1" s="1"/>
  <c r="K116" i="1"/>
  <c r="L116" i="1" s="1"/>
  <c r="K110" i="1"/>
  <c r="L110" i="1"/>
  <c r="K102" i="1"/>
  <c r="L102" i="1" s="1"/>
  <c r="K100" i="1"/>
  <c r="L100" i="1" s="1"/>
  <c r="K101" i="1"/>
  <c r="L101" i="1" s="1"/>
  <c r="K115" i="1"/>
  <c r="L115" i="1" s="1"/>
  <c r="K95" i="1"/>
  <c r="L95" i="1" s="1"/>
  <c r="K96" i="1"/>
  <c r="L96" i="1" s="1"/>
  <c r="K97" i="1"/>
  <c r="L97" i="1" s="1"/>
  <c r="K98" i="1"/>
  <c r="L98" i="1" s="1"/>
  <c r="K120" i="1"/>
  <c r="L120" i="1" s="1"/>
  <c r="K105" i="1"/>
  <c r="L105" i="1" s="1"/>
  <c r="K124" i="1"/>
  <c r="L124" i="1" s="1"/>
  <c r="K125" i="1"/>
  <c r="L125" i="1"/>
  <c r="K127" i="1"/>
  <c r="L127" i="1" s="1"/>
  <c r="K104" i="1"/>
  <c r="L104" i="1" s="1"/>
  <c r="K123" i="1"/>
  <c r="L123" i="1" s="1"/>
  <c r="K92" i="1"/>
  <c r="L92" i="1" s="1"/>
  <c r="K94" i="1"/>
  <c r="L94" i="1" s="1"/>
  <c r="K99" i="1"/>
  <c r="L99" i="1" s="1"/>
  <c r="K103" i="1"/>
  <c r="L103" i="1" s="1"/>
  <c r="K106" i="1"/>
  <c r="L106" i="1" s="1"/>
  <c r="K107" i="1"/>
  <c r="L107" i="1" s="1"/>
  <c r="K108" i="1"/>
  <c r="L108" i="1" s="1"/>
  <c r="K109" i="1"/>
  <c r="L109" i="1" s="1"/>
  <c r="K112" i="1"/>
  <c r="L112" i="1" s="1"/>
  <c r="K113" i="1"/>
  <c r="L113" i="1" s="1"/>
  <c r="K114" i="1"/>
  <c r="L114" i="1" s="1"/>
  <c r="K117" i="1"/>
  <c r="L117" i="1" s="1"/>
  <c r="K118" i="1"/>
  <c r="L118" i="1" s="1"/>
  <c r="K119" i="1"/>
  <c r="L119" i="1" s="1"/>
  <c r="K121" i="1"/>
  <c r="L121" i="1" s="1"/>
  <c r="K126" i="1"/>
  <c r="L126" i="1" s="1"/>
  <c r="K135" i="1"/>
  <c r="L135" i="1" s="1"/>
  <c r="K137" i="1"/>
  <c r="L137" i="1" s="1"/>
  <c r="K136" i="1"/>
  <c r="L136" i="1" s="1"/>
  <c r="K138" i="1"/>
  <c r="L138" i="1" s="1"/>
  <c r="K130" i="1"/>
  <c r="L130" i="1" s="1"/>
  <c r="K134" i="1"/>
  <c r="L134" i="1" s="1"/>
  <c r="K132" i="1"/>
  <c r="L132" i="1" s="1"/>
  <c r="K139" i="1"/>
  <c r="L139" i="1" s="1"/>
  <c r="K129" i="1"/>
  <c r="L129" i="1" s="1"/>
  <c r="K133" i="1"/>
  <c r="L133" i="1" s="1"/>
  <c r="K141" i="1"/>
  <c r="L141" i="1" s="1"/>
  <c r="K142" i="1"/>
  <c r="L142" i="1" s="1"/>
  <c r="K140" i="1"/>
  <c r="L140" i="1" s="1"/>
  <c r="K128" i="1"/>
  <c r="L128" i="1" s="1"/>
  <c r="K131" i="1"/>
  <c r="L131" i="1" s="1"/>
  <c r="K143" i="1"/>
  <c r="L143" i="1" s="1"/>
  <c r="K144" i="1"/>
  <c r="L144" i="1"/>
  <c r="K203" i="1"/>
  <c r="L203" i="1" s="1"/>
  <c r="K151" i="1"/>
  <c r="L151" i="1" s="1"/>
  <c r="K188" i="1"/>
  <c r="L188" i="1" s="1"/>
  <c r="K196" i="1"/>
  <c r="L196" i="1" s="1"/>
  <c r="K178" i="1"/>
  <c r="L178" i="1" s="1"/>
  <c r="K179" i="1"/>
  <c r="L179" i="1" s="1"/>
  <c r="K180" i="1"/>
  <c r="L180" i="1" s="1"/>
  <c r="K193" i="1"/>
  <c r="L193" i="1" s="1"/>
  <c r="K194" i="1"/>
  <c r="L194" i="1" s="1"/>
  <c r="K195" i="1"/>
  <c r="L195" i="1" s="1"/>
  <c r="K155" i="1"/>
  <c r="L155" i="1" s="1"/>
  <c r="K177" i="1"/>
  <c r="L177" i="1" s="1"/>
  <c r="K163" i="1"/>
  <c r="L163" i="1" s="1"/>
  <c r="K204" i="1"/>
  <c r="L204" i="1" s="1"/>
  <c r="K186" i="1"/>
  <c r="L186" i="1" s="1"/>
  <c r="K159" i="1"/>
  <c r="L159" i="1" s="1"/>
  <c r="K183" i="1"/>
  <c r="L183" i="1" s="1"/>
  <c r="K181" i="1"/>
  <c r="L181" i="1" s="1"/>
  <c r="K156" i="1"/>
  <c r="L156" i="1" s="1"/>
  <c r="K152" i="1"/>
  <c r="L152" i="1" s="1"/>
  <c r="K190" i="1"/>
  <c r="L190" i="1" s="1"/>
  <c r="K202" i="1"/>
  <c r="L202" i="1" s="1"/>
  <c r="K207" i="1"/>
  <c r="L207" i="1" s="1"/>
  <c r="K157" i="1"/>
  <c r="L157" i="1"/>
  <c r="K182" i="1"/>
  <c r="L182" i="1" s="1"/>
  <c r="K154" i="1"/>
  <c r="L154" i="1" s="1"/>
  <c r="K200" i="1"/>
  <c r="L200" i="1" s="1"/>
  <c r="K191" i="1"/>
  <c r="L191" i="1" s="1"/>
  <c r="K198" i="1"/>
  <c r="L198" i="1" s="1"/>
  <c r="K201" i="1"/>
  <c r="L201" i="1" s="1"/>
  <c r="K199" i="1"/>
  <c r="L199" i="1" s="1"/>
  <c r="K192" i="1"/>
  <c r="L192" i="1" s="1"/>
  <c r="K189" i="1"/>
  <c r="L189" i="1" s="1"/>
  <c r="K185" i="1"/>
  <c r="L185" i="1" s="1"/>
  <c r="K162" i="1"/>
  <c r="L162" i="1" s="1"/>
  <c r="K168" i="1"/>
  <c r="L168" i="1"/>
  <c r="K171" i="1"/>
  <c r="L171" i="1" s="1"/>
  <c r="K172" i="1"/>
  <c r="L172" i="1" s="1"/>
  <c r="K184" i="1"/>
  <c r="L184" i="1" s="1"/>
  <c r="K197" i="1"/>
  <c r="L197" i="1" s="1"/>
  <c r="K187" i="1"/>
  <c r="L187" i="1" s="1"/>
  <c r="K205" i="1"/>
  <c r="L205" i="1" s="1"/>
  <c r="K210" i="1"/>
  <c r="L210" i="1" s="1"/>
  <c r="K169" i="1"/>
  <c r="L169" i="1" s="1"/>
  <c r="K150" i="1"/>
  <c r="L150" i="1" s="1"/>
  <c r="K147" i="1"/>
  <c r="L147" i="1" s="1"/>
  <c r="K153" i="1"/>
  <c r="L153" i="1" s="1"/>
  <c r="K164" i="1"/>
  <c r="L164" i="1" s="1"/>
  <c r="K145" i="1"/>
  <c r="L145" i="1" s="1"/>
  <c r="K148" i="1"/>
  <c r="L148" i="1" s="1"/>
  <c r="K170" i="1"/>
  <c r="L170" i="1" s="1"/>
  <c r="K146" i="1"/>
  <c r="L146" i="1" s="1"/>
  <c r="K149" i="1"/>
  <c r="L149" i="1" s="1"/>
  <c r="K158" i="1"/>
  <c r="L158" i="1" s="1"/>
  <c r="K160" i="1"/>
  <c r="L160" i="1" s="1"/>
  <c r="K161" i="1"/>
  <c r="L161" i="1" s="1"/>
  <c r="K165" i="1"/>
  <c r="L165" i="1" s="1"/>
  <c r="K166" i="1"/>
  <c r="L166" i="1" s="1"/>
  <c r="K167" i="1"/>
  <c r="L167" i="1" s="1"/>
  <c r="K173" i="1"/>
  <c r="L173" i="1"/>
  <c r="K174" i="1"/>
  <c r="L174" i="1" s="1"/>
  <c r="K175" i="1"/>
  <c r="L175" i="1" s="1"/>
  <c r="K176" i="1"/>
  <c r="L176" i="1" s="1"/>
  <c r="K206" i="1"/>
  <c r="L206" i="1" s="1"/>
  <c r="K208" i="1"/>
  <c r="L208" i="1" s="1"/>
  <c r="K209" i="1"/>
  <c r="L209" i="1" s="1"/>
  <c r="K211" i="1"/>
  <c r="L211" i="1" s="1"/>
  <c r="K212" i="1"/>
  <c r="L212" i="1" s="1"/>
  <c r="K214" i="1"/>
  <c r="L214" i="1" s="1"/>
  <c r="K226" i="1"/>
  <c r="L226" i="1" s="1"/>
  <c r="K216" i="1"/>
  <c r="L216" i="1" s="1"/>
  <c r="K223" i="1"/>
  <c r="L223" i="1"/>
  <c r="K235" i="1"/>
  <c r="L235" i="1" s="1"/>
  <c r="K238" i="1"/>
  <c r="L238" i="1" s="1"/>
  <c r="K254" i="1"/>
  <c r="L254" i="1" s="1"/>
  <c r="K213" i="1"/>
  <c r="L213" i="1" s="1"/>
  <c r="K215" i="1"/>
  <c r="L215" i="1" s="1"/>
  <c r="K240" i="1"/>
  <c r="L240" i="1" s="1"/>
  <c r="K248" i="1"/>
  <c r="L248" i="1" s="1"/>
  <c r="K241" i="1"/>
  <c r="L241" i="1" s="1"/>
  <c r="K225" i="1"/>
  <c r="L225" i="1" s="1"/>
  <c r="K243" i="1"/>
  <c r="L243" i="1" s="1"/>
  <c r="K233" i="1"/>
  <c r="L233" i="1" s="1"/>
  <c r="K247" i="1"/>
  <c r="L247" i="1" s="1"/>
  <c r="K256" i="1"/>
  <c r="L256" i="1" s="1"/>
  <c r="K257" i="1"/>
  <c r="L257" i="1" s="1"/>
  <c r="K246" i="1"/>
  <c r="L246" i="1" s="1"/>
  <c r="K224" i="1"/>
  <c r="L224" i="1" s="1"/>
  <c r="K227" i="1"/>
  <c r="L227" i="1" s="1"/>
  <c r="K228" i="1"/>
  <c r="L228" i="1" s="1"/>
  <c r="K236" i="1"/>
  <c r="L236" i="1" s="1"/>
  <c r="K244" i="1"/>
  <c r="L244" i="1" s="1"/>
  <c r="K245" i="1"/>
  <c r="L245" i="1" s="1"/>
  <c r="K253" i="1"/>
  <c r="L253" i="1" s="1"/>
  <c r="K218" i="1"/>
  <c r="L218" i="1" s="1"/>
  <c r="K229" i="1"/>
  <c r="L229" i="1"/>
  <c r="K221" i="1"/>
  <c r="L221" i="1" s="1"/>
  <c r="K237" i="1"/>
  <c r="L237" i="1" s="1"/>
  <c r="K242" i="1"/>
  <c r="L242" i="1" s="1"/>
  <c r="K249" i="1"/>
  <c r="L249" i="1" s="1"/>
  <c r="K250" i="1"/>
  <c r="L250" i="1" s="1"/>
  <c r="K230" i="1"/>
  <c r="L230" i="1"/>
  <c r="K252" i="1"/>
  <c r="L252" i="1" s="1"/>
  <c r="K251" i="1"/>
  <c r="L251" i="1" s="1"/>
  <c r="K220" i="1"/>
  <c r="L220" i="1" s="1"/>
  <c r="K239" i="1"/>
  <c r="L239" i="1" s="1"/>
  <c r="K217" i="1"/>
  <c r="L217" i="1" s="1"/>
  <c r="K232" i="1"/>
  <c r="L232" i="1" s="1"/>
  <c r="K255" i="1"/>
  <c r="L255" i="1" s="1"/>
  <c r="K219" i="1"/>
  <c r="L219" i="1" s="1"/>
  <c r="K234" i="1"/>
  <c r="L234" i="1" s="1"/>
  <c r="K231" i="1"/>
  <c r="L231" i="1" s="1"/>
  <c r="K222" i="1"/>
  <c r="L222" i="1" s="1"/>
  <c r="K267" i="1"/>
  <c r="L267" i="1" s="1"/>
  <c r="K271" i="1"/>
  <c r="L271" i="1" s="1"/>
  <c r="K260" i="1"/>
  <c r="L260" i="1" s="1"/>
  <c r="K262" i="1"/>
  <c r="L262" i="1" s="1"/>
  <c r="K259" i="1"/>
  <c r="L259" i="1" s="1"/>
  <c r="K264" i="1"/>
  <c r="L264" i="1" s="1"/>
  <c r="K268" i="1"/>
  <c r="L268" i="1" s="1"/>
  <c r="K266" i="1"/>
  <c r="L266" i="1" s="1"/>
  <c r="K269" i="1"/>
  <c r="L269" i="1" s="1"/>
  <c r="K265" i="1"/>
  <c r="L265" i="1" s="1"/>
  <c r="K258" i="1"/>
  <c r="L258" i="1" s="1"/>
  <c r="K273" i="1"/>
  <c r="L273" i="1" s="1"/>
  <c r="K274" i="1"/>
  <c r="L274" i="1" s="1"/>
  <c r="K270" i="1"/>
  <c r="L270" i="1" s="1"/>
  <c r="K261" i="1"/>
  <c r="L261" i="1" s="1"/>
  <c r="K263" i="1"/>
  <c r="L263" i="1" s="1"/>
  <c r="K272" i="1"/>
  <c r="L272" i="1" s="1"/>
  <c r="K278" i="1"/>
  <c r="L278" i="1" s="1"/>
  <c r="K279" i="1"/>
  <c r="L279" i="1" s="1"/>
  <c r="K275" i="1"/>
  <c r="L275" i="1" s="1"/>
  <c r="K276" i="1"/>
  <c r="L276" i="1" s="1"/>
  <c r="K277" i="1"/>
  <c r="L277" i="1" s="1"/>
  <c r="K285" i="1"/>
  <c r="L285" i="1" s="1"/>
  <c r="K281" i="1"/>
  <c r="L281" i="1" s="1"/>
  <c r="K286" i="1"/>
  <c r="L286" i="1" s="1"/>
  <c r="K284" i="1"/>
  <c r="L284" i="1" s="1"/>
  <c r="K287" i="1"/>
  <c r="L287" i="1" s="1"/>
  <c r="K289" i="1"/>
  <c r="L289" i="1" s="1"/>
  <c r="K288" i="1"/>
  <c r="L288" i="1" s="1"/>
  <c r="K280" i="1"/>
  <c r="L280" i="1" s="1"/>
  <c r="K282" i="1"/>
  <c r="L282" i="1"/>
  <c r="K290" i="1"/>
  <c r="L290" i="1" s="1"/>
  <c r="K291" i="1"/>
  <c r="L291" i="1" s="1"/>
  <c r="K283" i="1"/>
  <c r="L283" i="1" s="1"/>
  <c r="K316" i="1"/>
  <c r="L316" i="1" s="1"/>
  <c r="K313" i="1"/>
  <c r="L313" i="1" s="1"/>
  <c r="K310" i="1"/>
  <c r="L310" i="1" s="1"/>
  <c r="K318" i="1"/>
  <c r="L318" i="1" s="1"/>
  <c r="K299" i="1"/>
  <c r="L299" i="1" s="1"/>
  <c r="K311" i="1"/>
  <c r="L311" i="1" s="1"/>
  <c r="K312" i="1"/>
  <c r="L312" i="1" s="1"/>
  <c r="K323" i="1"/>
  <c r="L323" i="1" s="1"/>
  <c r="K306" i="1"/>
  <c r="L306" i="1" s="1"/>
  <c r="K315" i="1"/>
  <c r="L315" i="1" s="1"/>
  <c r="K325" i="1"/>
  <c r="L325" i="1" s="1"/>
  <c r="K309" i="1"/>
  <c r="L309" i="1" s="1"/>
  <c r="K324" i="1"/>
  <c r="L324" i="1" s="1"/>
  <c r="K319" i="1"/>
  <c r="L319" i="1" s="1"/>
  <c r="K326" i="1"/>
  <c r="L326" i="1" s="1"/>
  <c r="K305" i="1"/>
  <c r="L305" i="1" s="1"/>
  <c r="K314" i="1"/>
  <c r="L314" i="1" s="1"/>
  <c r="K295" i="1"/>
  <c r="L295" i="1" s="1"/>
  <c r="K322" i="1"/>
  <c r="L322" i="1" s="1"/>
  <c r="K317" i="1"/>
  <c r="L317" i="1" s="1"/>
  <c r="K321" i="1"/>
  <c r="L321" i="1"/>
  <c r="K292" i="1"/>
  <c r="L292" i="1" s="1"/>
  <c r="K293" i="1"/>
  <c r="L293" i="1" s="1"/>
  <c r="K294" i="1"/>
  <c r="L294" i="1" s="1"/>
  <c r="K296" i="1"/>
  <c r="L296" i="1" s="1"/>
  <c r="K297" i="1"/>
  <c r="L297" i="1" s="1"/>
  <c r="K298" i="1"/>
  <c r="L298" i="1" s="1"/>
  <c r="K300" i="1"/>
  <c r="L300" i="1" s="1"/>
  <c r="K301" i="1"/>
  <c r="L301" i="1" s="1"/>
  <c r="K302" i="1"/>
  <c r="L302" i="1" s="1"/>
  <c r="K303" i="1"/>
  <c r="L303" i="1" s="1"/>
  <c r="K304" i="1"/>
  <c r="L304" i="1" s="1"/>
  <c r="K307" i="1"/>
  <c r="L307" i="1" s="1"/>
  <c r="K308" i="1"/>
  <c r="L308" i="1" s="1"/>
  <c r="K320" i="1"/>
  <c r="L320" i="1" s="1"/>
  <c r="K327" i="1"/>
  <c r="L327" i="1" s="1"/>
  <c r="K328" i="1"/>
  <c r="L328" i="1" s="1"/>
  <c r="K329" i="1"/>
  <c r="L329" i="1" s="1"/>
  <c r="K330" i="1"/>
  <c r="L330" i="1" s="1"/>
  <c r="K347" i="1"/>
  <c r="L347" i="1" s="1"/>
  <c r="K365" i="1"/>
  <c r="L365" i="1" s="1"/>
  <c r="K366" i="1"/>
  <c r="L366" i="1" s="1"/>
  <c r="K367" i="1"/>
  <c r="L367" i="1" s="1"/>
  <c r="K357" i="1"/>
  <c r="L357" i="1" s="1"/>
  <c r="K354" i="1"/>
  <c r="L354" i="1" s="1"/>
  <c r="K338" i="1"/>
  <c r="L338" i="1" s="1"/>
  <c r="K348" i="1"/>
  <c r="L348" i="1" s="1"/>
  <c r="K358" i="1"/>
  <c r="L358" i="1" s="1"/>
  <c r="K349" i="1"/>
  <c r="L349" i="1" s="1"/>
  <c r="K356" i="1"/>
  <c r="L356" i="1" s="1"/>
  <c r="K343" i="1"/>
  <c r="L343" i="1" s="1"/>
  <c r="K355" i="1"/>
  <c r="L355" i="1" s="1"/>
  <c r="K341" i="1"/>
  <c r="L341" i="1" s="1"/>
  <c r="K339" i="1"/>
  <c r="L339" i="1" s="1"/>
  <c r="K351" i="1"/>
  <c r="L351" i="1" s="1"/>
  <c r="K369" i="1"/>
  <c r="L369" i="1" s="1"/>
  <c r="K350" i="1"/>
  <c r="L350" i="1"/>
  <c r="K361" i="1"/>
  <c r="L361" i="1" s="1"/>
  <c r="K359" i="1"/>
  <c r="L359" i="1" s="1"/>
  <c r="K360" i="1"/>
  <c r="L360" i="1" s="1"/>
  <c r="K334" i="1"/>
  <c r="L334" i="1" s="1"/>
  <c r="K363" i="1"/>
  <c r="L363" i="1" s="1"/>
  <c r="K364" i="1"/>
  <c r="L364" i="1" s="1"/>
  <c r="K353" i="1"/>
  <c r="L353" i="1" s="1"/>
  <c r="K337" i="1"/>
  <c r="L337" i="1" s="1"/>
  <c r="K335" i="1"/>
  <c r="L335" i="1" s="1"/>
  <c r="K342" i="1"/>
  <c r="L342" i="1" s="1"/>
  <c r="K352" i="1"/>
  <c r="L352" i="1" s="1"/>
  <c r="K331" i="1"/>
  <c r="L331" i="1"/>
  <c r="K332" i="1"/>
  <c r="L332" i="1" s="1"/>
  <c r="K333" i="1"/>
  <c r="L333" i="1" s="1"/>
  <c r="K336" i="1"/>
  <c r="L336" i="1" s="1"/>
  <c r="K340" i="1"/>
  <c r="L340" i="1" s="1"/>
  <c r="K344" i="1"/>
  <c r="L344" i="1" s="1"/>
  <c r="K345" i="1"/>
  <c r="L345" i="1" s="1"/>
  <c r="K346" i="1"/>
  <c r="L346" i="1" s="1"/>
  <c r="K362" i="1"/>
  <c r="L362" i="1" s="1"/>
  <c r="K368" i="1"/>
  <c r="L368" i="1" s="1"/>
  <c r="K370" i="1"/>
  <c r="L370" i="1" s="1"/>
  <c r="K371" i="1"/>
  <c r="L371" i="1" s="1"/>
  <c r="K376" i="1"/>
  <c r="L376" i="1" s="1"/>
  <c r="K380" i="1"/>
  <c r="L380" i="1" s="1"/>
  <c r="K373" i="1"/>
  <c r="L373" i="1" s="1"/>
  <c r="K378" i="1"/>
  <c r="L378" i="1" s="1"/>
  <c r="K381" i="1"/>
  <c r="L381" i="1" s="1"/>
  <c r="K382" i="1"/>
  <c r="L382" i="1" s="1"/>
  <c r="K377" i="1"/>
  <c r="L377" i="1" s="1"/>
  <c r="K383" i="1"/>
  <c r="L383" i="1" s="1"/>
  <c r="K379" i="1"/>
  <c r="L379" i="1" s="1"/>
  <c r="K385" i="1"/>
  <c r="L385" i="1" s="1"/>
  <c r="K372" i="1"/>
  <c r="L372" i="1" s="1"/>
  <c r="K374" i="1"/>
  <c r="L374" i="1" s="1"/>
  <c r="K375" i="1"/>
  <c r="L375" i="1"/>
  <c r="K384" i="1"/>
  <c r="L384" i="1" s="1"/>
  <c r="K391" i="1"/>
  <c r="L391" i="1" s="1"/>
  <c r="K396" i="1"/>
  <c r="L396" i="1" s="1"/>
  <c r="K394" i="1"/>
  <c r="L394" i="1" s="1"/>
  <c r="K400" i="1"/>
  <c r="L400" i="1" s="1"/>
  <c r="K398" i="1"/>
  <c r="L398" i="1" s="1"/>
  <c r="K402" i="1"/>
  <c r="L402" i="1" s="1"/>
  <c r="K395" i="1"/>
  <c r="L395" i="1" s="1"/>
  <c r="K392" i="1"/>
  <c r="L392" i="1" s="1"/>
  <c r="K393" i="1"/>
  <c r="L393" i="1" s="1"/>
  <c r="K387" i="1"/>
  <c r="L387" i="1" s="1"/>
  <c r="K389" i="1"/>
  <c r="L389" i="1" s="1"/>
  <c r="K401" i="1"/>
  <c r="L401" i="1" s="1"/>
  <c r="K399" i="1"/>
  <c r="L399" i="1" s="1"/>
  <c r="K397" i="1"/>
  <c r="L397" i="1" s="1"/>
  <c r="K390" i="1"/>
  <c r="L390" i="1" s="1"/>
  <c r="K403" i="1"/>
  <c r="L403" i="1" s="1"/>
  <c r="K388" i="1"/>
  <c r="L388" i="1" s="1"/>
  <c r="K386" i="1"/>
  <c r="L386" i="1" s="1"/>
  <c r="K415" i="1"/>
  <c r="L415" i="1" s="1"/>
  <c r="K408" i="1"/>
  <c r="L408" i="1" s="1"/>
  <c r="K411" i="1"/>
  <c r="L411" i="1" s="1"/>
  <c r="K412" i="1"/>
  <c r="L412" i="1" s="1"/>
  <c r="K413" i="1"/>
  <c r="L413" i="1" s="1"/>
  <c r="K418" i="1"/>
  <c r="L418" i="1" s="1"/>
  <c r="K409" i="1"/>
  <c r="L409" i="1" s="1"/>
  <c r="K405" i="1"/>
  <c r="L405" i="1" s="1"/>
  <c r="K414" i="1"/>
  <c r="L414" i="1" s="1"/>
  <c r="K404" i="1"/>
  <c r="L404" i="1" s="1"/>
  <c r="K406" i="1"/>
  <c r="L406" i="1" s="1"/>
  <c r="K407" i="1"/>
  <c r="L407" i="1" s="1"/>
  <c r="K410" i="1"/>
  <c r="L410" i="1" s="1"/>
  <c r="K416" i="1"/>
  <c r="L416" i="1" s="1"/>
  <c r="K417" i="1"/>
  <c r="L417" i="1" s="1"/>
  <c r="K423" i="1"/>
  <c r="L423" i="1" s="1"/>
  <c r="K424" i="1"/>
  <c r="L424" i="1"/>
  <c r="K422" i="1"/>
  <c r="L422" i="1" s="1"/>
  <c r="K419" i="1"/>
  <c r="L419" i="1" s="1"/>
  <c r="K420" i="1"/>
  <c r="L420" i="1" s="1"/>
  <c r="K421" i="1"/>
  <c r="L421" i="1" s="1"/>
  <c r="K427" i="1"/>
  <c r="L427" i="1" s="1"/>
  <c r="K429" i="1"/>
  <c r="L429" i="1" s="1"/>
  <c r="K430" i="1"/>
  <c r="L430" i="1" s="1"/>
  <c r="K435" i="1"/>
  <c r="L435" i="1" s="1"/>
  <c r="K433" i="1"/>
  <c r="L433" i="1" s="1"/>
  <c r="K426" i="1"/>
  <c r="L426" i="1" s="1"/>
  <c r="K428" i="1"/>
  <c r="L428" i="1" s="1"/>
  <c r="K425" i="1"/>
  <c r="L425" i="1"/>
  <c r="K431" i="1"/>
  <c r="L431" i="1" s="1"/>
  <c r="K432" i="1"/>
  <c r="L432" i="1" s="1"/>
  <c r="K434" i="1"/>
  <c r="L434" i="1" s="1"/>
  <c r="K436" i="1"/>
  <c r="L436" i="1" s="1"/>
  <c r="K438" i="1"/>
  <c r="L438" i="1" s="1"/>
  <c r="K439" i="1"/>
  <c r="L439" i="1"/>
  <c r="K437" i="1"/>
  <c r="L437" i="1" s="1"/>
  <c r="K440" i="1"/>
  <c r="L440" i="1" s="1"/>
  <c r="K444" i="1"/>
  <c r="L444" i="1" s="1"/>
  <c r="K446" i="1"/>
  <c r="L446" i="1" s="1"/>
  <c r="K447" i="1"/>
  <c r="L447" i="1" s="1"/>
  <c r="K443" i="1"/>
  <c r="L443" i="1"/>
  <c r="K445" i="1"/>
  <c r="L445" i="1" s="1"/>
  <c r="K448" i="1"/>
  <c r="L448" i="1" s="1"/>
  <c r="K442" i="1"/>
  <c r="L442" i="1" s="1"/>
  <c r="K441" i="1"/>
  <c r="L441" i="1" s="1"/>
  <c r="K452" i="1"/>
  <c r="L452" i="1" s="1"/>
  <c r="K467" i="1"/>
  <c r="L467" i="1" s="1"/>
  <c r="K463" i="1"/>
  <c r="L463" i="1" s="1"/>
  <c r="K468" i="1"/>
  <c r="L468" i="1" s="1"/>
  <c r="K459" i="1"/>
  <c r="L459" i="1" s="1"/>
  <c r="K462" i="1"/>
  <c r="L462" i="1" s="1"/>
  <c r="K461" i="1"/>
  <c r="L461" i="1" s="1"/>
  <c r="K471" i="1"/>
  <c r="L471" i="1" s="1"/>
  <c r="K460" i="1"/>
  <c r="L460" i="1" s="1"/>
  <c r="K469" i="1"/>
  <c r="L469" i="1" s="1"/>
  <c r="K464" i="1"/>
  <c r="L464" i="1" s="1"/>
  <c r="K465" i="1"/>
  <c r="L465" i="1" s="1"/>
  <c r="K470" i="1"/>
  <c r="L470" i="1" s="1"/>
  <c r="K453" i="1"/>
  <c r="L453" i="1" s="1"/>
  <c r="K454" i="1"/>
  <c r="L454" i="1" s="1"/>
  <c r="K472" i="1"/>
  <c r="L472" i="1" s="1"/>
  <c r="K455" i="1"/>
  <c r="L455" i="1" s="1"/>
  <c r="K449" i="1"/>
  <c r="L449" i="1" s="1"/>
  <c r="K450" i="1"/>
  <c r="L450" i="1" s="1"/>
  <c r="K451" i="1"/>
  <c r="L451" i="1"/>
  <c r="K456" i="1"/>
  <c r="L456" i="1" s="1"/>
  <c r="K457" i="1"/>
  <c r="L457" i="1" s="1"/>
  <c r="K458" i="1"/>
  <c r="L458" i="1" s="1"/>
  <c r="K466" i="1"/>
  <c r="L466" i="1" s="1"/>
  <c r="K473" i="1"/>
  <c r="L473" i="1" s="1"/>
  <c r="K474" i="1"/>
  <c r="L474" i="1" s="1"/>
  <c r="K475" i="1"/>
  <c r="L475" i="1" s="1"/>
  <c r="K476" i="1"/>
  <c r="L476" i="1" s="1"/>
  <c r="K477" i="1"/>
  <c r="L477" i="1" s="1"/>
  <c r="K479" i="1"/>
  <c r="L479" i="1" s="1"/>
  <c r="K483" i="1"/>
  <c r="L483" i="1" s="1"/>
  <c r="K484" i="1"/>
  <c r="L484" i="1" s="1"/>
  <c r="K478" i="1"/>
  <c r="L478" i="1" s="1"/>
  <c r="K480" i="1"/>
  <c r="L480" i="1" s="1"/>
  <c r="K485" i="1"/>
  <c r="L485" i="1" s="1"/>
  <c r="K482" i="1"/>
  <c r="L482" i="1" s="1"/>
  <c r="K481" i="1"/>
  <c r="L481" i="1" s="1"/>
  <c r="K486" i="1"/>
  <c r="L486" i="1" s="1"/>
  <c r="K487" i="1"/>
  <c r="L487" i="1" s="1"/>
  <c r="A368" i="8"/>
  <c r="C368" i="8"/>
  <c r="D368" i="8"/>
  <c r="K368" i="8"/>
  <c r="L368" i="8" s="1"/>
  <c r="P368" i="8"/>
  <c r="G43" i="3"/>
  <c r="R270" i="3" l="1"/>
  <c r="R271" i="3"/>
  <c r="S271" i="3" s="1"/>
  <c r="R272" i="3"/>
  <c r="S272" i="3" s="1"/>
  <c r="R273" i="3"/>
  <c r="S273" i="3" s="1"/>
  <c r="R274" i="3"/>
  <c r="S274" i="3" s="1"/>
  <c r="R275" i="3"/>
  <c r="S275" i="3" s="1"/>
  <c r="R276" i="3"/>
  <c r="S276" i="3" s="1"/>
  <c r="R277" i="3"/>
  <c r="S277" i="3" s="1"/>
  <c r="R278" i="3"/>
  <c r="R279" i="3"/>
  <c r="R280" i="3"/>
  <c r="S280" i="3" s="1"/>
  <c r="R281" i="3"/>
  <c r="S281" i="3" s="1"/>
  <c r="R282" i="3"/>
  <c r="S282" i="3" s="1"/>
  <c r="R283" i="3"/>
  <c r="S283" i="3" s="1"/>
  <c r="R284" i="3"/>
  <c r="S284" i="3" s="1"/>
  <c r="R285" i="3"/>
  <c r="S285" i="3" s="1"/>
  <c r="R286" i="3"/>
  <c r="S286" i="3" s="1"/>
  <c r="R287" i="3"/>
  <c r="S287" i="3" s="1"/>
  <c r="R288" i="3"/>
  <c r="S288" i="3" s="1"/>
  <c r="R289" i="3"/>
  <c r="S289" i="3" s="1"/>
  <c r="R290" i="3"/>
  <c r="S290" i="3" s="1"/>
  <c r="R291" i="3"/>
  <c r="S291" i="3" s="1"/>
  <c r="R292" i="3"/>
  <c r="S292" i="3" s="1"/>
  <c r="R293" i="3"/>
  <c r="S293" i="3" s="1"/>
  <c r="R294" i="3"/>
  <c r="S294" i="3" s="1"/>
  <c r="R295" i="3"/>
  <c r="R296" i="3"/>
  <c r="S296" i="3" s="1"/>
  <c r="R297" i="3"/>
  <c r="S297" i="3" s="1"/>
  <c r="R298" i="3"/>
  <c r="S298" i="3" s="1"/>
  <c r="R299" i="3"/>
  <c r="S299" i="3" s="1"/>
  <c r="R300" i="3"/>
  <c r="S300" i="3" s="1"/>
  <c r="R301" i="3"/>
  <c r="S301" i="3" s="1"/>
  <c r="R302" i="3"/>
  <c r="S302" i="3" s="1"/>
  <c r="R303" i="3"/>
  <c r="S303" i="3" s="1"/>
  <c r="R304" i="3"/>
  <c r="S304" i="3" s="1"/>
  <c r="R305" i="3"/>
  <c r="S305" i="3" s="1"/>
  <c r="R306" i="3"/>
  <c r="S306" i="3" s="1"/>
  <c r="R307" i="3"/>
  <c r="S307" i="3" s="1"/>
  <c r="R308" i="3"/>
  <c r="S308" i="3" s="1"/>
  <c r="R309" i="3"/>
  <c r="S309" i="3" s="1"/>
  <c r="R310" i="3"/>
  <c r="S310" i="3" s="1"/>
  <c r="R311" i="3"/>
  <c r="S311" i="3" s="1"/>
  <c r="R312" i="3"/>
  <c r="S312" i="3" s="1"/>
  <c r="R313" i="3"/>
  <c r="S313" i="3" s="1"/>
  <c r="R314" i="3"/>
  <c r="S314" i="3" s="1"/>
  <c r="R315" i="3"/>
  <c r="S315" i="3" s="1"/>
  <c r="R316" i="3"/>
  <c r="S316" i="3" s="1"/>
  <c r="R317" i="3"/>
  <c r="S317" i="3" s="1"/>
  <c r="R318" i="3"/>
  <c r="S318" i="3" s="1"/>
  <c r="R319" i="3"/>
  <c r="S319" i="3" s="1"/>
  <c r="R320" i="3"/>
  <c r="S320" i="3" s="1"/>
  <c r="R321" i="3"/>
  <c r="S321" i="3" s="1"/>
  <c r="R322" i="3"/>
  <c r="S322" i="3" s="1"/>
  <c r="R323" i="3"/>
  <c r="S323" i="3" s="1"/>
  <c r="R324" i="3"/>
  <c r="S324" i="3" s="1"/>
  <c r="R325" i="3"/>
  <c r="S325" i="3" s="1"/>
  <c r="R326" i="3"/>
  <c r="R327" i="3"/>
  <c r="S327" i="3" s="1"/>
  <c r="R328" i="3"/>
  <c r="S328" i="3" s="1"/>
  <c r="R329" i="3"/>
  <c r="S329" i="3" s="1"/>
  <c r="R330" i="3"/>
  <c r="S330" i="3" s="1"/>
  <c r="R331" i="3"/>
  <c r="S331" i="3" s="1"/>
  <c r="R332" i="3"/>
  <c r="S332" i="3" s="1"/>
  <c r="R333" i="3"/>
  <c r="S333" i="3" s="1"/>
  <c r="R334" i="3"/>
  <c r="S334" i="3" s="1"/>
  <c r="R335" i="3"/>
  <c r="S335" i="3" s="1"/>
  <c r="R336" i="3"/>
  <c r="S336" i="3" s="1"/>
  <c r="R337" i="3"/>
  <c r="S337" i="3" s="1"/>
  <c r="R338" i="3"/>
  <c r="S338" i="3" s="1"/>
  <c r="R339" i="3"/>
  <c r="S339" i="3" s="1"/>
  <c r="R340" i="3"/>
  <c r="S340" i="3" s="1"/>
  <c r="R341" i="3"/>
  <c r="S341" i="3" s="1"/>
  <c r="R342" i="3"/>
  <c r="S342" i="3" s="1"/>
  <c r="R343" i="3"/>
  <c r="R344" i="3"/>
  <c r="S344" i="3" s="1"/>
  <c r="R345" i="3"/>
  <c r="S345" i="3" s="1"/>
  <c r="R346" i="3"/>
  <c r="S346" i="3" s="1"/>
  <c r="R347" i="3"/>
  <c r="S347" i="3" s="1"/>
  <c r="R348" i="3"/>
  <c r="S348" i="3" s="1"/>
  <c r="R349" i="3"/>
  <c r="S349" i="3" s="1"/>
  <c r="R350" i="3"/>
  <c r="S350" i="3" s="1"/>
  <c r="R351" i="3"/>
  <c r="S351" i="3" s="1"/>
  <c r="R352" i="3"/>
  <c r="S352" i="3" s="1"/>
  <c r="R353" i="3"/>
  <c r="S353" i="3" s="1"/>
  <c r="R354" i="3"/>
  <c r="S354" i="3" s="1"/>
  <c r="R355" i="3"/>
  <c r="S355" i="3" s="1"/>
  <c r="R356" i="3"/>
  <c r="S356" i="3" s="1"/>
  <c r="R357" i="3"/>
  <c r="S357" i="3" s="1"/>
  <c r="R358" i="3"/>
  <c r="S358" i="3" s="1"/>
  <c r="R359" i="3"/>
  <c r="S359" i="3" s="1"/>
  <c r="R360" i="3"/>
  <c r="S360" i="3" s="1"/>
  <c r="R361" i="3"/>
  <c r="S361" i="3" s="1"/>
  <c r="R362" i="3"/>
  <c r="S362" i="3" s="1"/>
  <c r="R363" i="3"/>
  <c r="S363" i="3" s="1"/>
  <c r="R364" i="3"/>
  <c r="S364" i="3" s="1"/>
  <c r="R365" i="3"/>
  <c r="S365" i="3" s="1"/>
  <c r="R366" i="3"/>
  <c r="S366" i="3" s="1"/>
  <c r="R367" i="3"/>
  <c r="R368" i="3"/>
  <c r="S368" i="3" s="1"/>
  <c r="R369" i="3"/>
  <c r="S369" i="3" s="1"/>
  <c r="R370" i="3"/>
  <c r="S370" i="3" s="1"/>
  <c r="R371" i="3"/>
  <c r="S371" i="3" s="1"/>
  <c r="R372" i="3"/>
  <c r="S372" i="3" s="1"/>
  <c r="R373" i="3"/>
  <c r="S373" i="3" s="1"/>
  <c r="R374" i="3"/>
  <c r="S374" i="3" s="1"/>
  <c r="R375" i="3"/>
  <c r="S375" i="3" s="1"/>
  <c r="R376" i="3"/>
  <c r="S376" i="3" s="1"/>
  <c r="R377" i="3"/>
  <c r="S377" i="3" s="1"/>
  <c r="R378" i="3"/>
  <c r="S378" i="3" s="1"/>
  <c r="R379" i="3"/>
  <c r="S379" i="3" s="1"/>
  <c r="R380" i="3"/>
  <c r="S380" i="3" s="1"/>
  <c r="R381" i="3"/>
  <c r="S381" i="3" s="1"/>
  <c r="R382" i="3"/>
  <c r="S382" i="3" s="1"/>
  <c r="R383" i="3"/>
  <c r="S383" i="3" s="1"/>
  <c r="R384" i="3"/>
  <c r="S384" i="3" s="1"/>
  <c r="R385" i="3"/>
  <c r="S385" i="3" s="1"/>
  <c r="R386" i="3"/>
  <c r="S386" i="3" s="1"/>
  <c r="R387" i="3"/>
  <c r="S387" i="3" s="1"/>
  <c r="R388" i="3"/>
  <c r="S388" i="3" s="1"/>
  <c r="R389" i="3"/>
  <c r="S389" i="3" s="1"/>
  <c r="R390" i="3"/>
  <c r="S390" i="3" s="1"/>
  <c r="R391" i="3"/>
  <c r="S391" i="3" s="1"/>
  <c r="R392" i="3"/>
  <c r="S392" i="3" s="1"/>
  <c r="R393" i="3"/>
  <c r="S393" i="3" s="1"/>
  <c r="R394" i="3"/>
  <c r="S394" i="3" s="1"/>
  <c r="R395" i="3"/>
  <c r="S395" i="3" s="1"/>
  <c r="R396" i="3"/>
  <c r="S396" i="3" s="1"/>
  <c r="R397" i="3"/>
  <c r="S397" i="3" s="1"/>
  <c r="R398" i="3"/>
  <c r="S398" i="3" s="1"/>
  <c r="R399" i="3"/>
  <c r="S399" i="3" s="1"/>
  <c r="R400" i="3"/>
  <c r="S400" i="3" s="1"/>
  <c r="R401" i="3"/>
  <c r="S401" i="3" s="1"/>
  <c r="R402" i="3"/>
  <c r="S402" i="3" s="1"/>
  <c r="R403" i="3"/>
  <c r="S403" i="3" s="1"/>
  <c r="R404" i="3"/>
  <c r="S404" i="3" s="1"/>
  <c r="R405" i="3"/>
  <c r="S405" i="3" s="1"/>
  <c r="R406" i="3"/>
  <c r="S406" i="3" s="1"/>
  <c r="R407" i="3"/>
  <c r="S407" i="3" s="1"/>
  <c r="R408" i="3"/>
  <c r="S408" i="3" s="1"/>
  <c r="R409" i="3"/>
  <c r="S409" i="3" s="1"/>
  <c r="R410" i="3"/>
  <c r="S410" i="3" s="1"/>
  <c r="R411" i="3"/>
  <c r="S411" i="3" s="1"/>
  <c r="R412" i="3"/>
  <c r="S412" i="3" s="1"/>
  <c r="R413" i="3"/>
  <c r="S413" i="3" s="1"/>
  <c r="R414" i="3"/>
  <c r="S414" i="3" s="1"/>
  <c r="R415" i="3"/>
  <c r="S415" i="3" s="1"/>
  <c r="R416" i="3"/>
  <c r="S416" i="3" s="1"/>
  <c r="R417" i="3"/>
  <c r="S417" i="3" s="1"/>
  <c r="R418" i="3"/>
  <c r="S418" i="3" s="1"/>
  <c r="R419" i="3"/>
  <c r="S419" i="3" s="1"/>
  <c r="R420" i="3"/>
  <c r="S420" i="3" s="1"/>
  <c r="R421" i="3"/>
  <c r="S421" i="3" s="1"/>
  <c r="R422" i="3"/>
  <c r="S422" i="3" s="1"/>
  <c r="R423" i="3"/>
  <c r="S423" i="3" s="1"/>
  <c r="R424" i="3"/>
  <c r="S424" i="3" s="1"/>
  <c r="R425" i="3"/>
  <c r="S425" i="3" s="1"/>
  <c r="R426" i="3"/>
  <c r="S426" i="3" s="1"/>
  <c r="R427" i="3"/>
  <c r="S427" i="3" s="1"/>
  <c r="R428" i="3"/>
  <c r="S428" i="3" s="1"/>
  <c r="R429" i="3"/>
  <c r="S429" i="3" s="1"/>
  <c r="R430" i="3"/>
  <c r="S430" i="3" s="1"/>
  <c r="R431" i="3"/>
  <c r="S431" i="3" s="1"/>
  <c r="R432" i="3"/>
  <c r="S432" i="3" s="1"/>
  <c r="R433" i="3"/>
  <c r="S433" i="3" s="1"/>
  <c r="R434" i="3"/>
  <c r="S434" i="3" s="1"/>
  <c r="R435" i="3"/>
  <c r="S435" i="3" s="1"/>
  <c r="R436" i="3"/>
  <c r="S436" i="3" s="1"/>
  <c r="R437" i="3"/>
  <c r="S437" i="3" s="1"/>
  <c r="R438" i="3"/>
  <c r="S438" i="3" s="1"/>
  <c r="R439" i="3"/>
  <c r="S439" i="3" s="1"/>
  <c r="R440" i="3"/>
  <c r="S440" i="3" s="1"/>
  <c r="R441" i="3"/>
  <c r="S441" i="3" s="1"/>
  <c r="R442" i="3"/>
  <c r="S442" i="3" s="1"/>
  <c r="R443" i="3"/>
  <c r="S443" i="3" s="1"/>
  <c r="R444" i="3"/>
  <c r="S444" i="3" s="1"/>
  <c r="R445" i="3"/>
  <c r="S445" i="3" s="1"/>
  <c r="R446" i="3"/>
  <c r="S446" i="3" s="1"/>
  <c r="R447" i="3"/>
  <c r="S447" i="3" s="1"/>
  <c r="R448" i="3"/>
  <c r="S448" i="3" s="1"/>
  <c r="R449" i="3"/>
  <c r="S449" i="3" s="1"/>
  <c r="R450" i="3"/>
  <c r="S450" i="3" s="1"/>
  <c r="R451" i="3"/>
  <c r="S451" i="3" s="1"/>
  <c r="R452" i="3"/>
  <c r="S452" i="3" s="1"/>
  <c r="R453" i="3"/>
  <c r="S453" i="3" s="1"/>
  <c r="R454" i="3"/>
  <c r="S454" i="3" s="1"/>
  <c r="R455" i="3"/>
  <c r="S455" i="3" s="1"/>
  <c r="R456" i="3"/>
  <c r="S456" i="3" s="1"/>
  <c r="R457" i="3"/>
  <c r="S457" i="3" s="1"/>
  <c r="R458" i="3"/>
  <c r="S458" i="3" s="1"/>
  <c r="R459" i="3"/>
  <c r="S459" i="3" s="1"/>
  <c r="R460" i="3"/>
  <c r="S460" i="3" s="1"/>
  <c r="R461" i="3"/>
  <c r="S461" i="3" s="1"/>
  <c r="R462" i="3"/>
  <c r="S462" i="3" s="1"/>
  <c r="R463" i="3"/>
  <c r="S463" i="3" s="1"/>
  <c r="R464" i="3"/>
  <c r="S464" i="3" s="1"/>
  <c r="R465" i="3"/>
  <c r="S465" i="3" s="1"/>
  <c r="R466" i="3"/>
  <c r="S466" i="3" s="1"/>
  <c r="R467" i="3"/>
  <c r="S467" i="3" s="1"/>
  <c r="R468" i="3"/>
  <c r="S468" i="3" s="1"/>
  <c r="R469" i="3"/>
  <c r="S469" i="3" s="1"/>
  <c r="R470" i="3"/>
  <c r="S470" i="3" s="1"/>
  <c r="R471" i="3"/>
  <c r="S471" i="3" s="1"/>
  <c r="R472" i="3"/>
  <c r="S472" i="3" s="1"/>
  <c r="R473" i="3"/>
  <c r="S473" i="3" s="1"/>
  <c r="R474" i="3"/>
  <c r="S474" i="3" s="1"/>
  <c r="R475" i="3"/>
  <c r="S475" i="3" s="1"/>
  <c r="R476" i="3"/>
  <c r="S476" i="3" s="1"/>
  <c r="R477" i="3"/>
  <c r="S477" i="3" s="1"/>
  <c r="R478" i="3"/>
  <c r="S478" i="3" s="1"/>
  <c r="R479" i="3"/>
  <c r="S479" i="3" s="1"/>
  <c r="R480" i="3"/>
  <c r="S480" i="3" s="1"/>
  <c r="R481" i="3"/>
  <c r="S481" i="3" s="1"/>
  <c r="R482" i="3"/>
  <c r="S482" i="3" s="1"/>
  <c r="R483" i="3"/>
  <c r="S483" i="3" s="1"/>
  <c r="R484" i="3"/>
  <c r="S484" i="3" s="1"/>
  <c r="R485" i="3"/>
  <c r="S485" i="3" s="1"/>
  <c r="R486" i="3"/>
  <c r="S486" i="3" s="1"/>
  <c r="R487" i="3"/>
  <c r="S487" i="3" s="1"/>
  <c r="R488" i="3"/>
  <c r="S488" i="3" s="1"/>
  <c r="R489" i="3"/>
  <c r="S489" i="3" s="1"/>
  <c r="S270" i="3"/>
  <c r="S278" i="3"/>
  <c r="S279" i="3"/>
  <c r="S295" i="3"/>
  <c r="S326" i="3"/>
  <c r="S343" i="3"/>
  <c r="S367" i="3"/>
  <c r="A367" i="8"/>
  <c r="C367" i="8"/>
  <c r="D367" i="8"/>
  <c r="K367" i="8"/>
  <c r="L367" i="8"/>
  <c r="P367" i="8"/>
  <c r="P145" i="1"/>
  <c r="P92" i="1"/>
  <c r="P275" i="1"/>
  <c r="P425" i="1"/>
  <c r="P292" i="1"/>
  <c r="P146" i="1"/>
  <c r="P213" i="1"/>
  <c r="P147" i="1"/>
  <c r="P331" i="1"/>
  <c r="P214" i="1"/>
  <c r="P148" i="1"/>
  <c r="P258" i="1"/>
  <c r="P40" i="1"/>
  <c r="P293" i="1"/>
  <c r="P149" i="1"/>
  <c r="P22" i="1"/>
  <c r="P93" i="1"/>
  <c r="P94" i="1"/>
  <c r="P215" i="1"/>
  <c r="P150" i="1"/>
  <c r="P41" i="1"/>
  <c r="P426" i="1"/>
  <c r="P62" i="1"/>
  <c r="P449" i="1"/>
  <c r="P332" i="1"/>
  <c r="P450" i="1"/>
  <c r="P333" i="1"/>
  <c r="P151" i="1"/>
  <c r="P8" i="1"/>
  <c r="P9" i="1"/>
  <c r="P152" i="1"/>
  <c r="P10" i="1"/>
  <c r="P334" i="1"/>
  <c r="P42" i="1"/>
  <c r="P335" i="1"/>
  <c r="P294" i="1"/>
  <c r="P23" i="1"/>
  <c r="P43" i="1"/>
  <c r="P451" i="1"/>
  <c r="P427" i="1"/>
  <c r="P336" i="1"/>
  <c r="P95" i="1"/>
  <c r="P96" i="1"/>
  <c r="P97" i="1"/>
  <c r="P98" i="1"/>
  <c r="P21" i="1"/>
  <c r="P216" i="1"/>
  <c r="P153" i="1"/>
  <c r="P452" i="1"/>
  <c r="P295" i="1"/>
  <c r="P296" i="1"/>
  <c r="P2" i="1"/>
  <c r="P419" i="1"/>
  <c r="P386" i="1"/>
  <c r="P259" i="1"/>
  <c r="P441" i="1"/>
  <c r="P297" i="1"/>
  <c r="P99" i="1"/>
  <c r="P298" i="1"/>
  <c r="P63" i="1"/>
  <c r="P64" i="1"/>
  <c r="P478" i="1"/>
  <c r="P143" i="1"/>
  <c r="P100" i="1"/>
  <c r="P453" i="1"/>
  <c r="P372" i="1"/>
  <c r="P128" i="1"/>
  <c r="P280" i="1"/>
  <c r="P337" i="1"/>
  <c r="P404" i="1"/>
  <c r="P299" i="1"/>
  <c r="P338" i="1"/>
  <c r="P428" i="1"/>
  <c r="P454" i="1"/>
  <c r="P477" i="1"/>
  <c r="P65" i="1"/>
  <c r="P479" i="1"/>
  <c r="P101" i="1"/>
  <c r="P373" i="1"/>
  <c r="P429" i="1"/>
  <c r="P260" i="1"/>
  <c r="P217" i="1"/>
  <c r="P154" i="1"/>
  <c r="P339" i="1"/>
  <c r="P24" i="1"/>
  <c r="P340" i="1"/>
  <c r="P129" i="1"/>
  <c r="P387" i="1"/>
  <c r="P218" i="1"/>
  <c r="P155" i="1"/>
  <c r="P102" i="1"/>
  <c r="P341" i="1"/>
  <c r="P3" i="1"/>
  <c r="P66" i="1"/>
  <c r="P103" i="1"/>
  <c r="P300" i="1"/>
  <c r="P156" i="1"/>
  <c r="P219" i="1"/>
  <c r="P281" i="1"/>
  <c r="P342" i="1"/>
  <c r="P374" i="1"/>
  <c r="P301" i="1"/>
  <c r="P261" i="1"/>
  <c r="P302" i="1"/>
  <c r="P262" i="1"/>
  <c r="P430" i="1"/>
  <c r="P276" i="1"/>
  <c r="P442" i="1"/>
  <c r="P343" i="1"/>
  <c r="P104" i="1"/>
  <c r="P303" i="1"/>
  <c r="P344" i="1"/>
  <c r="P44" i="1"/>
  <c r="P480" i="1"/>
  <c r="P486" i="1"/>
  <c r="P11" i="1"/>
  <c r="P371" i="1"/>
  <c r="P220" i="1"/>
  <c r="P157" i="1"/>
  <c r="P388" i="1"/>
  <c r="P12" i="1"/>
  <c r="P45" i="1"/>
  <c r="P455" i="1"/>
  <c r="P304" i="1"/>
  <c r="P25" i="1"/>
  <c r="P305" i="1"/>
  <c r="P158" i="1"/>
  <c r="P306" i="1"/>
  <c r="P67" i="1"/>
  <c r="P68" i="1"/>
  <c r="P375" i="1"/>
  <c r="P345" i="1"/>
  <c r="P13" i="1"/>
  <c r="P105" i="1"/>
  <c r="P456" i="1"/>
  <c r="P457" i="1"/>
  <c r="P307" i="1"/>
  <c r="P458" i="1"/>
  <c r="P376" i="1"/>
  <c r="P481" i="1"/>
  <c r="P69" i="1"/>
  <c r="P308" i="1"/>
  <c r="P159" i="1"/>
  <c r="P46" i="1"/>
  <c r="P405" i="1"/>
  <c r="P160" i="1"/>
  <c r="P106" i="1"/>
  <c r="P346" i="1"/>
  <c r="P263" i="1"/>
  <c r="P161" i="1"/>
  <c r="P431" i="1"/>
  <c r="P221" i="1"/>
  <c r="P162" i="1"/>
  <c r="P163" i="1"/>
  <c r="P222" i="1"/>
  <c r="P406" i="1"/>
  <c r="P70" i="1"/>
  <c r="P71" i="1"/>
  <c r="P130" i="1"/>
  <c r="P309" i="1"/>
  <c r="P389" i="1"/>
  <c r="P420" i="1"/>
  <c r="P223" i="1"/>
  <c r="P164" i="1"/>
  <c r="P407" i="1"/>
  <c r="P277" i="1"/>
  <c r="P165" i="1"/>
  <c r="P131" i="1"/>
  <c r="P107" i="1"/>
  <c r="P166" i="1"/>
  <c r="P108" i="1"/>
  <c r="P167" i="1"/>
  <c r="P132" i="1"/>
  <c r="P390" i="1"/>
  <c r="P72" i="1"/>
  <c r="P421" i="1"/>
  <c r="P133" i="1"/>
  <c r="P224" i="1"/>
  <c r="P168" i="1"/>
  <c r="P225" i="1"/>
  <c r="P169" i="1"/>
  <c r="P226" i="1"/>
  <c r="P170" i="1"/>
  <c r="P227" i="1"/>
  <c r="P171" i="1"/>
  <c r="P228" i="1"/>
  <c r="P172" i="1"/>
  <c r="P4" i="1"/>
  <c r="P173" i="1"/>
  <c r="P174" i="1"/>
  <c r="P175" i="1"/>
  <c r="P176" i="1"/>
  <c r="P134" i="1"/>
  <c r="P282" i="1"/>
  <c r="P177" i="1"/>
  <c r="P229" i="1"/>
  <c r="P26" i="1"/>
  <c r="P73" i="1"/>
  <c r="P347" i="1"/>
  <c r="P310" i="1"/>
  <c r="P135" i="1"/>
  <c r="P47" i="1"/>
  <c r="P178" i="1"/>
  <c r="P14" i="1"/>
  <c r="P179" i="1"/>
  <c r="P311" i="1"/>
  <c r="P348" i="1"/>
  <c r="P459" i="1"/>
  <c r="P312" i="1"/>
  <c r="P180" i="1"/>
  <c r="P460" i="1"/>
  <c r="P109" i="1"/>
  <c r="P60" i="1"/>
  <c r="P110" i="1"/>
  <c r="P48" i="1"/>
  <c r="P391" i="1"/>
  <c r="P278" i="1"/>
  <c r="P461" i="1"/>
  <c r="P443" i="1"/>
  <c r="P264" i="1"/>
  <c r="P377" i="1"/>
  <c r="P15" i="1"/>
  <c r="P111" i="1"/>
  <c r="P74" i="1"/>
  <c r="P349" i="1"/>
  <c r="P230" i="1"/>
  <c r="P392" i="1"/>
  <c r="P408" i="1"/>
  <c r="P5" i="1"/>
  <c r="P136" i="1"/>
  <c r="P422" i="1"/>
  <c r="P75" i="1"/>
  <c r="P57" i="1"/>
  <c r="P444" i="1"/>
  <c r="P378" i="1"/>
  <c r="P462" i="1"/>
  <c r="P27" i="1"/>
  <c r="P265" i="1"/>
  <c r="P112" i="1"/>
  <c r="P283" i="1"/>
  <c r="P284" i="1"/>
  <c r="P350" i="1"/>
  <c r="P393" i="1"/>
  <c r="P181" i="1"/>
  <c r="P231" i="1"/>
  <c r="P232" i="1"/>
  <c r="P182" i="1"/>
  <c r="P313" i="1"/>
  <c r="P49" i="1"/>
  <c r="P394" i="1"/>
  <c r="P233" i="1"/>
  <c r="P351" i="1"/>
  <c r="P314" i="1"/>
  <c r="P436" i="1"/>
  <c r="P183" i="1"/>
  <c r="P234" i="1"/>
  <c r="P315" i="1"/>
  <c r="P395" i="1"/>
  <c r="P487" i="1"/>
  <c r="P113" i="1"/>
  <c r="P144" i="1"/>
  <c r="P235" i="1"/>
  <c r="P396" i="1"/>
  <c r="P279" i="1"/>
  <c r="P463" i="1"/>
  <c r="P445" i="1"/>
  <c r="P266" i="1"/>
  <c r="P379" i="1"/>
  <c r="P236" i="1"/>
  <c r="P184" i="1"/>
  <c r="P114" i="1"/>
  <c r="P267" i="1"/>
  <c r="P380" i="1"/>
  <c r="P285" i="1"/>
  <c r="P316" i="1"/>
  <c r="P352" i="1"/>
  <c r="P286" i="1"/>
  <c r="P50" i="1"/>
  <c r="P353" i="1"/>
  <c r="P237" i="1"/>
  <c r="P185" i="1"/>
  <c r="P28" i="1"/>
  <c r="P317" i="1"/>
  <c r="P318" i="1"/>
  <c r="P423" i="1"/>
  <c r="P397" i="1"/>
  <c r="P16" i="1"/>
  <c r="P186" i="1"/>
  <c r="P319" i="1"/>
  <c r="P320" i="1"/>
  <c r="P29" i="1"/>
  <c r="P238" i="1"/>
  <c r="P187" i="1"/>
  <c r="P354" i="1"/>
  <c r="P115" i="1"/>
  <c r="P30" i="1"/>
  <c r="P188" i="1"/>
  <c r="P31" i="1"/>
  <c r="P58" i="1"/>
  <c r="P239" i="1"/>
  <c r="P240" i="1"/>
  <c r="P321" i="1"/>
  <c r="P446" i="1"/>
  <c r="P381" i="1"/>
  <c r="P32" i="1"/>
  <c r="P464" i="1"/>
  <c r="P268" i="1"/>
  <c r="P447" i="1"/>
  <c r="P465" i="1"/>
  <c r="P382" i="1"/>
  <c r="P269" i="1"/>
  <c r="P466" i="1"/>
  <c r="P6" i="1"/>
  <c r="P467" i="1"/>
  <c r="P137" i="1"/>
  <c r="P398" i="1"/>
  <c r="P409" i="1"/>
  <c r="P76" i="1"/>
  <c r="P432" i="1"/>
  <c r="P77" i="1"/>
  <c r="P322" i="1"/>
  <c r="P410" i="1"/>
  <c r="P241" i="1"/>
  <c r="P437" i="1"/>
  <c r="P189" i="1"/>
  <c r="P411" i="1"/>
  <c r="P78" i="1"/>
  <c r="P448" i="1"/>
  <c r="P270" i="1"/>
  <c r="P33" i="1"/>
  <c r="P242" i="1"/>
  <c r="P190" i="1"/>
  <c r="P243" i="1"/>
  <c r="P34" i="1"/>
  <c r="P323" i="1"/>
  <c r="P17" i="1"/>
  <c r="P244" i="1"/>
  <c r="P287" i="1"/>
  <c r="P79" i="1"/>
  <c r="P355" i="1"/>
  <c r="P468" i="1"/>
  <c r="P438" i="1"/>
  <c r="P245" i="1"/>
  <c r="P191" i="1"/>
  <c r="P246" i="1"/>
  <c r="P439" i="1"/>
  <c r="P192" i="1"/>
  <c r="P116" i="1"/>
  <c r="P80" i="1"/>
  <c r="P412" i="1"/>
  <c r="P193" i="1"/>
  <c r="P469" i="1"/>
  <c r="P324" i="1"/>
  <c r="P356" i="1"/>
  <c r="P194" i="1"/>
  <c r="P325" i="1"/>
  <c r="P470" i="1"/>
  <c r="P51" i="1"/>
  <c r="P247" i="1"/>
  <c r="P357" i="1"/>
  <c r="P52" i="1"/>
  <c r="P195" i="1"/>
  <c r="P471" i="1"/>
  <c r="P326" i="1"/>
  <c r="P358" i="1"/>
  <c r="P35" i="1"/>
  <c r="P482" i="1"/>
  <c r="P433" i="1"/>
  <c r="P472" i="1"/>
  <c r="P138" i="1"/>
  <c r="P7" i="1"/>
  <c r="P399" i="1"/>
  <c r="P288" i="1"/>
  <c r="P53" i="1"/>
  <c r="P359" i="1"/>
  <c r="P413" i="1"/>
  <c r="P139" i="1"/>
  <c r="P440" i="1"/>
  <c r="P61" i="1"/>
  <c r="P81" i="1"/>
  <c r="P483" i="1"/>
  <c r="P484" i="1"/>
  <c r="P54" i="1"/>
  <c r="P271" i="1"/>
  <c r="P117" i="1"/>
  <c r="P434" i="1"/>
  <c r="P118" i="1"/>
  <c r="P36" i="1"/>
  <c r="P360" i="1"/>
  <c r="P119" i="1"/>
  <c r="P361" i="1"/>
  <c r="P82" i="1"/>
  <c r="P37" i="1"/>
  <c r="P362" i="1"/>
  <c r="P363" i="1"/>
  <c r="P83" i="1"/>
  <c r="P84" i="1"/>
  <c r="P414" i="1"/>
  <c r="P18" i="1"/>
  <c r="P364" i="1"/>
  <c r="P196" i="1"/>
  <c r="P120" i="1"/>
  <c r="P415" i="1"/>
  <c r="P248" i="1"/>
  <c r="P197" i="1"/>
  <c r="P400" i="1"/>
  <c r="P249" i="1"/>
  <c r="P198" i="1"/>
  <c r="P59" i="1"/>
  <c r="P473" i="1"/>
  <c r="P121" i="1"/>
  <c r="P365" i="1"/>
  <c r="P383" i="1"/>
  <c r="P401" i="1"/>
  <c r="P384" i="1"/>
  <c r="P272" i="1"/>
  <c r="P250" i="1"/>
  <c r="P199" i="1"/>
  <c r="P251" i="1"/>
  <c r="P200" i="1"/>
  <c r="P252" i="1"/>
  <c r="P201" i="1"/>
  <c r="P122" i="1"/>
  <c r="P123" i="1"/>
  <c r="P289" i="1"/>
  <c r="P402" i="1"/>
  <c r="P253" i="1"/>
  <c r="P202" i="1"/>
  <c r="P203" i="1"/>
  <c r="P254" i="1"/>
  <c r="P366" i="1"/>
  <c r="P367" i="1"/>
  <c r="P204" i="1"/>
  <c r="P255" i="1"/>
  <c r="P368" i="1"/>
  <c r="P416" i="1"/>
  <c r="P124" i="1"/>
  <c r="P38" i="1"/>
  <c r="P256" i="1"/>
  <c r="P205" i="1"/>
  <c r="P327" i="1"/>
  <c r="P328" i="1"/>
  <c r="P290" i="1"/>
  <c r="P85" i="1"/>
  <c r="P19" i="1"/>
  <c r="P485" i="1"/>
  <c r="P424" i="1"/>
  <c r="P206" i="1"/>
  <c r="P207" i="1"/>
  <c r="P329" i="1"/>
  <c r="P330" i="1"/>
  <c r="P125" i="1"/>
  <c r="P385" i="1"/>
  <c r="P474" i="1"/>
  <c r="P86" i="1"/>
  <c r="P87" i="1"/>
  <c r="P403" i="1"/>
  <c r="P208" i="1"/>
  <c r="P88" i="1"/>
  <c r="P273" i="1"/>
  <c r="P417" i="1"/>
  <c r="P140" i="1"/>
  <c r="P89" i="1"/>
  <c r="P141" i="1"/>
  <c r="P274" i="1"/>
  <c r="P90" i="1"/>
  <c r="P209" i="1"/>
  <c r="P369" i="1"/>
  <c r="P291" i="1"/>
  <c r="P91" i="1"/>
  <c r="P55" i="1"/>
  <c r="P370" i="1"/>
  <c r="P126" i="1"/>
  <c r="P475" i="1"/>
  <c r="P418" i="1"/>
  <c r="P56" i="1"/>
  <c r="P142" i="1"/>
  <c r="P20" i="1"/>
  <c r="P476" i="1"/>
  <c r="P257" i="1"/>
  <c r="P210" i="1"/>
  <c r="P211" i="1"/>
  <c r="P39" i="1"/>
  <c r="P435" i="1"/>
  <c r="P127" i="1"/>
  <c r="A366" i="8"/>
  <c r="C366" i="8"/>
  <c r="D366" i="8"/>
  <c r="K366" i="8"/>
  <c r="L366" i="8"/>
  <c r="P366" i="8"/>
  <c r="K6" i="1"/>
  <c r="L6" i="1" s="1"/>
  <c r="B41" i="3"/>
  <c r="A340" i="8"/>
  <c r="C340" i="8"/>
  <c r="D340" i="8"/>
  <c r="K340" i="8"/>
  <c r="L340" i="8"/>
  <c r="P340" i="8"/>
  <c r="A341" i="8"/>
  <c r="C341" i="8"/>
  <c r="D341" i="8"/>
  <c r="K341" i="8"/>
  <c r="L341" i="8" s="1"/>
  <c r="P341" i="8"/>
  <c r="A342" i="8"/>
  <c r="C342" i="8"/>
  <c r="D342" i="8"/>
  <c r="K342" i="8"/>
  <c r="L342" i="8"/>
  <c r="P342" i="8"/>
  <c r="A343" i="8"/>
  <c r="C343" i="8"/>
  <c r="D343" i="8"/>
  <c r="K343" i="8"/>
  <c r="L343" i="8" s="1"/>
  <c r="P343" i="8"/>
  <c r="A344" i="8"/>
  <c r="C344" i="8"/>
  <c r="D344" i="8"/>
  <c r="K344" i="8"/>
  <c r="L344" i="8"/>
  <c r="P344" i="8"/>
  <c r="A345" i="8"/>
  <c r="C345" i="8"/>
  <c r="D345" i="8"/>
  <c r="K345" i="8"/>
  <c r="L345" i="8" s="1"/>
  <c r="P345" i="8"/>
  <c r="A346" i="8"/>
  <c r="C346" i="8"/>
  <c r="D346" i="8"/>
  <c r="K346" i="8"/>
  <c r="L346" i="8"/>
  <c r="P346" i="8"/>
  <c r="A347" i="8"/>
  <c r="C347" i="8"/>
  <c r="D347" i="8"/>
  <c r="K347" i="8"/>
  <c r="L347" i="8" s="1"/>
  <c r="P347" i="8"/>
  <c r="A348" i="8"/>
  <c r="C348" i="8"/>
  <c r="D348" i="8"/>
  <c r="K348" i="8"/>
  <c r="L348" i="8"/>
  <c r="P348" i="8"/>
  <c r="A349" i="8"/>
  <c r="C349" i="8"/>
  <c r="D349" i="8"/>
  <c r="K349" i="8"/>
  <c r="L349" i="8" s="1"/>
  <c r="P349" i="8"/>
  <c r="A350" i="8"/>
  <c r="C350" i="8"/>
  <c r="D350" i="8"/>
  <c r="K350" i="8"/>
  <c r="L350" i="8"/>
  <c r="P350" i="8"/>
  <c r="A351" i="8"/>
  <c r="C351" i="8"/>
  <c r="D351" i="8"/>
  <c r="K351" i="8"/>
  <c r="L351" i="8" s="1"/>
  <c r="P351" i="8"/>
  <c r="A352" i="8"/>
  <c r="C352" i="8"/>
  <c r="D352" i="8"/>
  <c r="K352" i="8"/>
  <c r="L352" i="8"/>
  <c r="P352" i="8"/>
  <c r="A353" i="8"/>
  <c r="C353" i="8"/>
  <c r="D353" i="8"/>
  <c r="K353" i="8"/>
  <c r="L353" i="8" s="1"/>
  <c r="P353" i="8"/>
  <c r="A354" i="8"/>
  <c r="C354" i="8"/>
  <c r="D354" i="8"/>
  <c r="K354" i="8"/>
  <c r="L354" i="8"/>
  <c r="P354" i="8"/>
  <c r="A355" i="8"/>
  <c r="C355" i="8"/>
  <c r="D355" i="8"/>
  <c r="K355" i="8"/>
  <c r="L355" i="8" s="1"/>
  <c r="P355" i="8"/>
  <c r="A356" i="8"/>
  <c r="C356" i="8"/>
  <c r="D356" i="8"/>
  <c r="K356" i="8"/>
  <c r="L356" i="8"/>
  <c r="P356" i="8"/>
  <c r="A357" i="8"/>
  <c r="C357" i="8"/>
  <c r="D357" i="8"/>
  <c r="K357" i="8"/>
  <c r="L357" i="8" s="1"/>
  <c r="P357" i="8"/>
  <c r="A358" i="8"/>
  <c r="C358" i="8"/>
  <c r="D358" i="8"/>
  <c r="K358" i="8"/>
  <c r="L358" i="8"/>
  <c r="P358" i="8"/>
  <c r="A359" i="8"/>
  <c r="C359" i="8"/>
  <c r="D359" i="8"/>
  <c r="K359" i="8"/>
  <c r="L359" i="8" s="1"/>
  <c r="P359" i="8"/>
  <c r="A360" i="8"/>
  <c r="C360" i="8"/>
  <c r="D360" i="8"/>
  <c r="K360" i="8"/>
  <c r="L360" i="8" s="1"/>
  <c r="P360" i="8"/>
  <c r="A361" i="8"/>
  <c r="C361" i="8"/>
  <c r="D361" i="8"/>
  <c r="K361" i="8"/>
  <c r="L361" i="8" s="1"/>
  <c r="P361" i="8"/>
  <c r="A362" i="8"/>
  <c r="C362" i="8"/>
  <c r="D362" i="8"/>
  <c r="K362" i="8"/>
  <c r="L362" i="8" s="1"/>
  <c r="P362" i="8"/>
  <c r="A363" i="8"/>
  <c r="C363" i="8"/>
  <c r="D363" i="8"/>
  <c r="K363" i="8"/>
  <c r="L363" i="8" s="1"/>
  <c r="P363" i="8"/>
  <c r="A364" i="8"/>
  <c r="C364" i="8"/>
  <c r="D364" i="8"/>
  <c r="K364" i="8"/>
  <c r="L364" i="8" s="1"/>
  <c r="P364" i="8"/>
  <c r="A365" i="8"/>
  <c r="C365" i="8"/>
  <c r="D365" i="8"/>
  <c r="K365" i="8"/>
  <c r="L365" i="8" s="1"/>
  <c r="P365" i="8"/>
  <c r="A5" i="1"/>
  <c r="A8" i="1"/>
  <c r="A9" i="1"/>
  <c r="A10" i="1"/>
  <c r="A12" i="1"/>
  <c r="A13" i="1"/>
  <c r="A15" i="1"/>
  <c r="A316" i="1"/>
  <c r="A17" i="1"/>
  <c r="A18" i="1"/>
  <c r="A19" i="1"/>
  <c r="A21" i="1"/>
  <c r="A31" i="1"/>
  <c r="A45" i="1"/>
  <c r="A58" i="1"/>
  <c r="A59" i="1"/>
  <c r="A75" i="1"/>
  <c r="A78" i="1"/>
  <c r="A79" i="1"/>
  <c r="A92" i="1"/>
  <c r="A93" i="1"/>
  <c r="A107" i="1"/>
  <c r="A108" i="1"/>
  <c r="A114" i="1"/>
  <c r="A118" i="1"/>
  <c r="A133" i="1"/>
  <c r="A134" i="1"/>
  <c r="A136" i="1"/>
  <c r="A141" i="1"/>
  <c r="A184" i="1"/>
  <c r="A188" i="1"/>
  <c r="A208" i="1"/>
  <c r="A235" i="1"/>
  <c r="A236" i="1"/>
  <c r="A239" i="1"/>
  <c r="A244" i="1"/>
  <c r="A260" i="1"/>
  <c r="A263" i="1"/>
  <c r="A267" i="1"/>
  <c r="A271" i="1"/>
  <c r="A272" i="1"/>
  <c r="A273" i="1"/>
  <c r="A274" i="1"/>
  <c r="A280" i="1"/>
  <c r="A282" i="1"/>
  <c r="A285" i="1"/>
  <c r="A287" i="1"/>
  <c r="A290" i="1"/>
  <c r="A291" i="1"/>
  <c r="A299" i="1"/>
  <c r="A313" i="1"/>
  <c r="A323" i="1"/>
  <c r="A333" i="1"/>
  <c r="A334" i="1"/>
  <c r="A337" i="1"/>
  <c r="A338" i="1"/>
  <c r="A352" i="1"/>
  <c r="A355" i="1"/>
  <c r="A362" i="1"/>
  <c r="A364" i="1"/>
  <c r="A369" i="1"/>
  <c r="A373" i="1"/>
  <c r="A380" i="1"/>
  <c r="A408" i="1"/>
  <c r="A411" i="1"/>
  <c r="A422" i="1"/>
  <c r="A429" i="1"/>
  <c r="A434" i="1"/>
  <c r="A452" i="1"/>
  <c r="C5" i="1"/>
  <c r="C8" i="1"/>
  <c r="C9" i="1"/>
  <c r="C10" i="1"/>
  <c r="C12" i="1"/>
  <c r="C13" i="1"/>
  <c r="C15" i="1"/>
  <c r="C316" i="1"/>
  <c r="C17" i="1"/>
  <c r="C18" i="1"/>
  <c r="C19" i="1"/>
  <c r="C21" i="1"/>
  <c r="C31" i="1"/>
  <c r="C45" i="1"/>
  <c r="C58" i="1"/>
  <c r="C59" i="1"/>
  <c r="C75" i="1"/>
  <c r="C78" i="1"/>
  <c r="C79" i="1"/>
  <c r="C92" i="1"/>
  <c r="C93" i="1"/>
  <c r="C107" i="1"/>
  <c r="C108" i="1"/>
  <c r="C114" i="1"/>
  <c r="C118" i="1"/>
  <c r="C133" i="1"/>
  <c r="C134" i="1"/>
  <c r="C136" i="1"/>
  <c r="C141" i="1"/>
  <c r="C184" i="1"/>
  <c r="C188" i="1"/>
  <c r="C208" i="1"/>
  <c r="C235" i="1"/>
  <c r="C236" i="1"/>
  <c r="C239" i="1"/>
  <c r="C244" i="1"/>
  <c r="C260" i="1"/>
  <c r="C263" i="1"/>
  <c r="C267" i="1"/>
  <c r="C271" i="1"/>
  <c r="C272" i="1"/>
  <c r="C273" i="1"/>
  <c r="C274" i="1"/>
  <c r="C280" i="1"/>
  <c r="C282" i="1"/>
  <c r="C285" i="1"/>
  <c r="C287" i="1"/>
  <c r="C290" i="1"/>
  <c r="C291" i="1"/>
  <c r="C299" i="1"/>
  <c r="C313" i="1"/>
  <c r="C323" i="1"/>
  <c r="C333" i="1"/>
  <c r="C334" i="1"/>
  <c r="C337" i="1"/>
  <c r="C338" i="1"/>
  <c r="C352" i="1"/>
  <c r="C355" i="1"/>
  <c r="C362" i="1"/>
  <c r="C364" i="1"/>
  <c r="C369" i="1"/>
  <c r="C373" i="1"/>
  <c r="C380" i="1"/>
  <c r="C408" i="1"/>
  <c r="C411" i="1"/>
  <c r="C422" i="1"/>
  <c r="C429" i="1"/>
  <c r="C434" i="1"/>
  <c r="C452" i="1"/>
  <c r="D5" i="1"/>
  <c r="D8" i="1"/>
  <c r="D9" i="1"/>
  <c r="D10" i="1"/>
  <c r="D12" i="1"/>
  <c r="D13" i="1"/>
  <c r="D15" i="1"/>
  <c r="D316" i="1"/>
  <c r="D17" i="1"/>
  <c r="D18" i="1"/>
  <c r="D19" i="1"/>
  <c r="D21" i="1"/>
  <c r="D31" i="1"/>
  <c r="D45" i="1"/>
  <c r="D58" i="1"/>
  <c r="D59" i="1"/>
  <c r="D75" i="1"/>
  <c r="D78" i="1"/>
  <c r="D79" i="1"/>
  <c r="D92" i="1"/>
  <c r="D93" i="1"/>
  <c r="D107" i="1"/>
  <c r="D108" i="1"/>
  <c r="D114" i="1"/>
  <c r="D118" i="1"/>
  <c r="D133" i="1"/>
  <c r="D134" i="1"/>
  <c r="D136" i="1"/>
  <c r="D141" i="1"/>
  <c r="D184" i="1"/>
  <c r="D188" i="1"/>
  <c r="D208" i="1"/>
  <c r="D235" i="1"/>
  <c r="D236" i="1"/>
  <c r="D239" i="1"/>
  <c r="D244" i="1"/>
  <c r="D260" i="1"/>
  <c r="D263" i="1"/>
  <c r="D267" i="1"/>
  <c r="D271" i="1"/>
  <c r="D272" i="1"/>
  <c r="D273" i="1"/>
  <c r="D274" i="1"/>
  <c r="D280" i="1"/>
  <c r="D282" i="1"/>
  <c r="D285" i="1"/>
  <c r="D287" i="1"/>
  <c r="D290" i="1"/>
  <c r="D291" i="1"/>
  <c r="D299" i="1"/>
  <c r="D313" i="1"/>
  <c r="D323" i="1"/>
  <c r="D333" i="1"/>
  <c r="D334" i="1"/>
  <c r="D337" i="1"/>
  <c r="D338" i="1"/>
  <c r="D352" i="1"/>
  <c r="D355" i="1"/>
  <c r="D362" i="1"/>
  <c r="D364" i="1"/>
  <c r="D369" i="1"/>
  <c r="D373" i="1"/>
  <c r="D380" i="1"/>
  <c r="D408" i="1"/>
  <c r="D411" i="1"/>
  <c r="D422" i="1"/>
  <c r="D429" i="1"/>
  <c r="D434" i="1"/>
  <c r="D452" i="1"/>
  <c r="I489" i="1"/>
  <c r="A4" i="1"/>
  <c r="C4" i="1"/>
  <c r="D4" i="1"/>
  <c r="A335" i="8"/>
  <c r="C335" i="8"/>
  <c r="D335" i="8"/>
  <c r="K335" i="8"/>
  <c r="L335" i="8" s="1"/>
  <c r="P335" i="8"/>
  <c r="A310" i="1"/>
  <c r="C310" i="1"/>
  <c r="D310" i="1"/>
  <c r="A26" i="1"/>
  <c r="C26" i="1"/>
  <c r="D26" i="1"/>
  <c r="A47" i="1"/>
  <c r="C47" i="1"/>
  <c r="D47" i="1"/>
  <c r="A73" i="1"/>
  <c r="C73" i="1"/>
  <c r="D73" i="1"/>
  <c r="A135" i="1"/>
  <c r="C135" i="1"/>
  <c r="D135" i="1"/>
  <c r="A178" i="1"/>
  <c r="C178" i="1"/>
  <c r="D178" i="1"/>
  <c r="A347" i="1"/>
  <c r="C347" i="1"/>
  <c r="D347" i="1"/>
  <c r="A336" i="8"/>
  <c r="C336" i="8"/>
  <c r="D336" i="8"/>
  <c r="K336" i="8"/>
  <c r="L336" i="8"/>
  <c r="P336" i="8"/>
  <c r="A337" i="8"/>
  <c r="C337" i="8"/>
  <c r="D337" i="8"/>
  <c r="K337" i="8"/>
  <c r="L337" i="8"/>
  <c r="P337" i="8"/>
  <c r="A338" i="8"/>
  <c r="C338" i="8"/>
  <c r="D338" i="8"/>
  <c r="K338" i="8"/>
  <c r="L338" i="8"/>
  <c r="P338" i="8"/>
  <c r="A339" i="8"/>
  <c r="C339" i="8"/>
  <c r="D339" i="8"/>
  <c r="K339" i="8"/>
  <c r="L339" i="8"/>
  <c r="P339" i="8"/>
  <c r="A264" i="8"/>
  <c r="C264" i="8"/>
  <c r="D264" i="8"/>
  <c r="K264" i="8"/>
  <c r="L264" i="8" s="1"/>
  <c r="P264" i="8"/>
  <c r="A265" i="8"/>
  <c r="C265" i="8"/>
  <c r="D265" i="8"/>
  <c r="K265" i="8"/>
  <c r="L265" i="8"/>
  <c r="P265" i="8"/>
  <c r="A266" i="8"/>
  <c r="C266" i="8"/>
  <c r="D266" i="8"/>
  <c r="K266" i="8"/>
  <c r="L266" i="8" s="1"/>
  <c r="P266" i="8"/>
  <c r="A267" i="8"/>
  <c r="C267" i="8"/>
  <c r="D267" i="8"/>
  <c r="K267" i="8"/>
  <c r="L267" i="8"/>
  <c r="P267" i="8"/>
  <c r="A268" i="8"/>
  <c r="C268" i="8"/>
  <c r="D268" i="8"/>
  <c r="K268" i="8"/>
  <c r="L268" i="8" s="1"/>
  <c r="P268" i="8"/>
  <c r="A269" i="8"/>
  <c r="C269" i="8"/>
  <c r="D269" i="8"/>
  <c r="K269" i="8"/>
  <c r="L269" i="8"/>
  <c r="P269" i="8"/>
  <c r="A270" i="8"/>
  <c r="C270" i="8"/>
  <c r="D270" i="8"/>
  <c r="K270" i="8"/>
  <c r="L270" i="8" s="1"/>
  <c r="P270" i="8"/>
  <c r="A271" i="8"/>
  <c r="C271" i="8"/>
  <c r="D271" i="8"/>
  <c r="K271" i="8"/>
  <c r="L271" i="8" s="1"/>
  <c r="P271" i="8"/>
  <c r="A272" i="8"/>
  <c r="C272" i="8"/>
  <c r="D272" i="8"/>
  <c r="K272" i="8"/>
  <c r="L272" i="8" s="1"/>
  <c r="P272" i="8"/>
  <c r="A273" i="8"/>
  <c r="C273" i="8"/>
  <c r="D273" i="8"/>
  <c r="K273" i="8"/>
  <c r="L273" i="8" s="1"/>
  <c r="P273" i="8"/>
  <c r="A274" i="8"/>
  <c r="C274" i="8"/>
  <c r="D274" i="8"/>
  <c r="K274" i="8"/>
  <c r="L274" i="8" s="1"/>
  <c r="P274" i="8"/>
  <c r="A275" i="8"/>
  <c r="C275" i="8"/>
  <c r="D275" i="8"/>
  <c r="K275" i="8"/>
  <c r="L275" i="8" s="1"/>
  <c r="P275" i="8"/>
  <c r="A276" i="8"/>
  <c r="C276" i="8"/>
  <c r="D276" i="8"/>
  <c r="K276" i="8"/>
  <c r="L276" i="8" s="1"/>
  <c r="P276" i="8"/>
  <c r="A277" i="8"/>
  <c r="C277" i="8"/>
  <c r="D277" i="8"/>
  <c r="K277" i="8"/>
  <c r="L277" i="8" s="1"/>
  <c r="P277" i="8"/>
  <c r="A278" i="8"/>
  <c r="C278" i="8"/>
  <c r="D278" i="8"/>
  <c r="K278" i="8"/>
  <c r="L278" i="8" s="1"/>
  <c r="P278" i="8"/>
  <c r="A279" i="8"/>
  <c r="C279" i="8"/>
  <c r="D279" i="8"/>
  <c r="K279" i="8"/>
  <c r="L279" i="8" s="1"/>
  <c r="P279" i="8"/>
  <c r="A280" i="8"/>
  <c r="C280" i="8"/>
  <c r="D280" i="8"/>
  <c r="K280" i="8"/>
  <c r="L280" i="8" s="1"/>
  <c r="P280" i="8"/>
  <c r="A281" i="8"/>
  <c r="C281" i="8"/>
  <c r="D281" i="8"/>
  <c r="K281" i="8"/>
  <c r="L281" i="8" s="1"/>
  <c r="P281" i="8"/>
  <c r="A282" i="8"/>
  <c r="C282" i="8"/>
  <c r="D282" i="8"/>
  <c r="K282" i="8"/>
  <c r="L282" i="8" s="1"/>
  <c r="P282" i="8"/>
  <c r="A283" i="8"/>
  <c r="C283" i="8"/>
  <c r="D283" i="8"/>
  <c r="K283" i="8"/>
  <c r="L283" i="8" s="1"/>
  <c r="P283" i="8"/>
  <c r="A284" i="8"/>
  <c r="C284" i="8"/>
  <c r="D284" i="8"/>
  <c r="K284" i="8"/>
  <c r="L284" i="8" s="1"/>
  <c r="P284" i="8"/>
  <c r="A285" i="8"/>
  <c r="C285" i="8"/>
  <c r="D285" i="8"/>
  <c r="K285" i="8"/>
  <c r="L285" i="8" s="1"/>
  <c r="P285" i="8"/>
  <c r="A286" i="8"/>
  <c r="C286" i="8"/>
  <c r="D286" i="8"/>
  <c r="K286" i="8"/>
  <c r="L286" i="8" s="1"/>
  <c r="P286" i="8"/>
  <c r="A287" i="8"/>
  <c r="C287" i="8"/>
  <c r="D287" i="8"/>
  <c r="K287" i="8"/>
  <c r="L287" i="8" s="1"/>
  <c r="P287" i="8"/>
  <c r="A288" i="8"/>
  <c r="C288" i="8"/>
  <c r="D288" i="8"/>
  <c r="K288" i="8"/>
  <c r="L288" i="8" s="1"/>
  <c r="P288" i="8"/>
  <c r="A289" i="8"/>
  <c r="C289" i="8"/>
  <c r="D289" i="8"/>
  <c r="K289" i="8"/>
  <c r="L289" i="8" s="1"/>
  <c r="P289" i="8"/>
  <c r="A290" i="8"/>
  <c r="C290" i="8"/>
  <c r="D290" i="8"/>
  <c r="K290" i="8"/>
  <c r="L290" i="8" s="1"/>
  <c r="P290" i="8"/>
  <c r="A291" i="8"/>
  <c r="C291" i="8"/>
  <c r="D291" i="8"/>
  <c r="K291" i="8"/>
  <c r="L291" i="8" s="1"/>
  <c r="P291" i="8"/>
  <c r="A292" i="8"/>
  <c r="C292" i="8"/>
  <c r="D292" i="8"/>
  <c r="K292" i="8"/>
  <c r="L292" i="8" s="1"/>
  <c r="P292" i="8"/>
  <c r="A293" i="8"/>
  <c r="C293" i="8"/>
  <c r="D293" i="8"/>
  <c r="K293" i="8"/>
  <c r="L293" i="8" s="1"/>
  <c r="P293" i="8"/>
  <c r="A294" i="8"/>
  <c r="C294" i="8"/>
  <c r="D294" i="8"/>
  <c r="K294" i="8"/>
  <c r="L294" i="8" s="1"/>
  <c r="P294" i="8"/>
  <c r="A295" i="8"/>
  <c r="C295" i="8"/>
  <c r="D295" i="8"/>
  <c r="K295" i="8"/>
  <c r="L295" i="8" s="1"/>
  <c r="P295" i="8"/>
  <c r="A296" i="8"/>
  <c r="C296" i="8"/>
  <c r="D296" i="8"/>
  <c r="K296" i="8"/>
  <c r="L296" i="8" s="1"/>
  <c r="P296" i="8"/>
  <c r="A297" i="8"/>
  <c r="C297" i="8"/>
  <c r="D297" i="8"/>
  <c r="K297" i="8"/>
  <c r="L297" i="8" s="1"/>
  <c r="P297" i="8"/>
  <c r="A298" i="8"/>
  <c r="C298" i="8"/>
  <c r="D298" i="8"/>
  <c r="K298" i="8"/>
  <c r="L298" i="8" s="1"/>
  <c r="P298" i="8"/>
  <c r="A299" i="8"/>
  <c r="C299" i="8"/>
  <c r="D299" i="8"/>
  <c r="K299" i="8"/>
  <c r="L299" i="8" s="1"/>
  <c r="P299" i="8"/>
  <c r="A300" i="8"/>
  <c r="C300" i="8"/>
  <c r="D300" i="8"/>
  <c r="K300" i="8"/>
  <c r="L300" i="8" s="1"/>
  <c r="P300" i="8"/>
  <c r="A301" i="8"/>
  <c r="C301" i="8"/>
  <c r="D301" i="8"/>
  <c r="K301" i="8"/>
  <c r="L301" i="8" s="1"/>
  <c r="P301" i="8"/>
  <c r="A302" i="8"/>
  <c r="C302" i="8"/>
  <c r="D302" i="8"/>
  <c r="K302" i="8"/>
  <c r="L302" i="8" s="1"/>
  <c r="P302" i="8"/>
  <c r="A303" i="8"/>
  <c r="C303" i="8"/>
  <c r="D303" i="8"/>
  <c r="K303" i="8"/>
  <c r="L303" i="8" s="1"/>
  <c r="P303" i="8"/>
  <c r="A304" i="8"/>
  <c r="C304" i="8"/>
  <c r="D304" i="8"/>
  <c r="K304" i="8"/>
  <c r="L304" i="8" s="1"/>
  <c r="P304" i="8"/>
  <c r="A305" i="8"/>
  <c r="C305" i="8"/>
  <c r="D305" i="8"/>
  <c r="K305" i="8"/>
  <c r="L305" i="8" s="1"/>
  <c r="P305" i="8"/>
  <c r="A306" i="8"/>
  <c r="C306" i="8"/>
  <c r="D306" i="8"/>
  <c r="K306" i="8"/>
  <c r="L306" i="8" s="1"/>
  <c r="P306" i="8"/>
  <c r="A307" i="8"/>
  <c r="C307" i="8"/>
  <c r="D307" i="8"/>
  <c r="K307" i="8"/>
  <c r="L307" i="8" s="1"/>
  <c r="P307" i="8"/>
  <c r="A308" i="8"/>
  <c r="C308" i="8"/>
  <c r="D308" i="8"/>
  <c r="K308" i="8"/>
  <c r="L308" i="8" s="1"/>
  <c r="P308" i="8"/>
  <c r="A309" i="8"/>
  <c r="C309" i="8"/>
  <c r="D309" i="8"/>
  <c r="K309" i="8"/>
  <c r="L309" i="8" s="1"/>
  <c r="P309" i="8"/>
  <c r="A310" i="8"/>
  <c r="C310" i="8"/>
  <c r="D310" i="8"/>
  <c r="K310" i="8"/>
  <c r="L310" i="8" s="1"/>
  <c r="P310" i="8"/>
  <c r="A311" i="8"/>
  <c r="C311" i="8"/>
  <c r="D311" i="8"/>
  <c r="K311" i="8"/>
  <c r="L311" i="8" s="1"/>
  <c r="P311" i="8"/>
  <c r="A312" i="8"/>
  <c r="C312" i="8"/>
  <c r="D312" i="8"/>
  <c r="K312" i="8"/>
  <c r="L312" i="8" s="1"/>
  <c r="P312" i="8"/>
  <c r="A313" i="8"/>
  <c r="C313" i="8"/>
  <c r="D313" i="8"/>
  <c r="K313" i="8"/>
  <c r="L313" i="8" s="1"/>
  <c r="P313" i="8"/>
  <c r="A314" i="8"/>
  <c r="C314" i="8"/>
  <c r="D314" i="8"/>
  <c r="K314" i="8"/>
  <c r="L314" i="8" s="1"/>
  <c r="P314" i="8"/>
  <c r="A315" i="8"/>
  <c r="C315" i="8"/>
  <c r="D315" i="8"/>
  <c r="K315" i="8"/>
  <c r="L315" i="8" s="1"/>
  <c r="P315" i="8"/>
  <c r="A316" i="8"/>
  <c r="C316" i="8"/>
  <c r="D316" i="8"/>
  <c r="K316" i="8"/>
  <c r="L316" i="8" s="1"/>
  <c r="P316" i="8"/>
  <c r="A317" i="8"/>
  <c r="C317" i="8"/>
  <c r="D317" i="8"/>
  <c r="K317" i="8"/>
  <c r="L317" i="8" s="1"/>
  <c r="P317" i="8"/>
  <c r="A318" i="8"/>
  <c r="C318" i="8"/>
  <c r="D318" i="8"/>
  <c r="K318" i="8"/>
  <c r="L318" i="8" s="1"/>
  <c r="P318" i="8"/>
  <c r="A319" i="8"/>
  <c r="C319" i="8"/>
  <c r="D319" i="8"/>
  <c r="K319" i="8"/>
  <c r="L319" i="8" s="1"/>
  <c r="P319" i="8"/>
  <c r="A320" i="8"/>
  <c r="C320" i="8"/>
  <c r="D320" i="8"/>
  <c r="K320" i="8"/>
  <c r="L320" i="8" s="1"/>
  <c r="P320" i="8"/>
  <c r="A321" i="8"/>
  <c r="C321" i="8"/>
  <c r="D321" i="8"/>
  <c r="K321" i="8"/>
  <c r="L321" i="8" s="1"/>
  <c r="P321" i="8"/>
  <c r="A322" i="8"/>
  <c r="C322" i="8"/>
  <c r="D322" i="8"/>
  <c r="K322" i="8"/>
  <c r="L322" i="8" s="1"/>
  <c r="P322" i="8"/>
  <c r="A323" i="8"/>
  <c r="C323" i="8"/>
  <c r="D323" i="8"/>
  <c r="K323" i="8"/>
  <c r="L323" i="8" s="1"/>
  <c r="P323" i="8"/>
  <c r="A324" i="8"/>
  <c r="C324" i="8"/>
  <c r="D324" i="8"/>
  <c r="K324" i="8"/>
  <c r="L324" i="8" s="1"/>
  <c r="P324" i="8"/>
  <c r="A325" i="8"/>
  <c r="C325" i="8"/>
  <c r="D325" i="8"/>
  <c r="K325" i="8"/>
  <c r="L325" i="8" s="1"/>
  <c r="P325" i="8"/>
  <c r="A326" i="8"/>
  <c r="C326" i="8"/>
  <c r="D326" i="8"/>
  <c r="K326" i="8"/>
  <c r="L326" i="8" s="1"/>
  <c r="P326" i="8"/>
  <c r="A327" i="8"/>
  <c r="C327" i="8"/>
  <c r="D327" i="8"/>
  <c r="K327" i="8"/>
  <c r="L327" i="8" s="1"/>
  <c r="P327" i="8"/>
  <c r="A328" i="8"/>
  <c r="C328" i="8"/>
  <c r="D328" i="8"/>
  <c r="K328" i="8"/>
  <c r="L328" i="8" s="1"/>
  <c r="P328" i="8"/>
  <c r="A329" i="8"/>
  <c r="C329" i="8"/>
  <c r="D329" i="8"/>
  <c r="K329" i="8"/>
  <c r="L329" i="8" s="1"/>
  <c r="P329" i="8"/>
  <c r="A330" i="8"/>
  <c r="C330" i="8"/>
  <c r="D330" i="8"/>
  <c r="K330" i="8"/>
  <c r="L330" i="8" s="1"/>
  <c r="P330" i="8"/>
  <c r="A331" i="8"/>
  <c r="C331" i="8"/>
  <c r="D331" i="8"/>
  <c r="K331" i="8"/>
  <c r="L331" i="8" s="1"/>
  <c r="P331" i="8"/>
  <c r="A332" i="8"/>
  <c r="C332" i="8"/>
  <c r="D332" i="8"/>
  <c r="K332" i="8"/>
  <c r="L332" i="8" s="1"/>
  <c r="P332" i="8"/>
  <c r="A333" i="8"/>
  <c r="C333" i="8"/>
  <c r="D333" i="8"/>
  <c r="K333" i="8"/>
  <c r="L333" i="8" s="1"/>
  <c r="P333" i="8"/>
  <c r="A334" i="8"/>
  <c r="C334" i="8"/>
  <c r="D334" i="8"/>
  <c r="K334" i="8"/>
  <c r="L334" i="8" s="1"/>
  <c r="P334" i="8"/>
  <c r="E142" i="4"/>
  <c r="F142" i="4"/>
  <c r="G142" i="4" s="1"/>
  <c r="L39" i="8"/>
  <c r="L51" i="8"/>
  <c r="L128" i="8"/>
  <c r="L183" i="8"/>
  <c r="L219" i="8"/>
  <c r="A182" i="8"/>
  <c r="C182" i="8"/>
  <c r="D182" i="8"/>
  <c r="K182" i="8"/>
  <c r="L182" i="8" s="1"/>
  <c r="P182" i="8"/>
  <c r="A183" i="8"/>
  <c r="C183" i="8"/>
  <c r="D183" i="8"/>
  <c r="K183" i="8"/>
  <c r="P183" i="8"/>
  <c r="A184" i="8"/>
  <c r="C184" i="8"/>
  <c r="D184" i="8"/>
  <c r="K184" i="8"/>
  <c r="L184" i="8" s="1"/>
  <c r="P184" i="8"/>
  <c r="A185" i="8"/>
  <c r="C185" i="8"/>
  <c r="D185" i="8"/>
  <c r="K185" i="8"/>
  <c r="L185" i="8" s="1"/>
  <c r="P185" i="8"/>
  <c r="A186" i="8"/>
  <c r="C186" i="8"/>
  <c r="D186" i="8"/>
  <c r="K186" i="8"/>
  <c r="L186" i="8" s="1"/>
  <c r="P186" i="8"/>
  <c r="A187" i="8"/>
  <c r="C187" i="8"/>
  <c r="D187" i="8"/>
  <c r="K187" i="8"/>
  <c r="L187" i="8" s="1"/>
  <c r="P187" i="8"/>
  <c r="A188" i="8"/>
  <c r="C188" i="8"/>
  <c r="D188" i="8"/>
  <c r="K188" i="8"/>
  <c r="L188" i="8" s="1"/>
  <c r="P188" i="8"/>
  <c r="A189" i="8"/>
  <c r="C189" i="8"/>
  <c r="D189" i="8"/>
  <c r="K189" i="8"/>
  <c r="L189" i="8" s="1"/>
  <c r="P189" i="8"/>
  <c r="A190" i="8"/>
  <c r="C190" i="8"/>
  <c r="D190" i="8"/>
  <c r="K190" i="8"/>
  <c r="L190" i="8" s="1"/>
  <c r="P190" i="8"/>
  <c r="A191" i="8"/>
  <c r="C191" i="8"/>
  <c r="D191" i="8"/>
  <c r="K191" i="8"/>
  <c r="L191" i="8" s="1"/>
  <c r="P191" i="8"/>
  <c r="A192" i="8"/>
  <c r="C192" i="8"/>
  <c r="D192" i="8"/>
  <c r="K192" i="8"/>
  <c r="L192" i="8" s="1"/>
  <c r="P192" i="8"/>
  <c r="A193" i="8"/>
  <c r="C193" i="8"/>
  <c r="D193" i="8"/>
  <c r="K193" i="8"/>
  <c r="L193" i="8" s="1"/>
  <c r="P193" i="8"/>
  <c r="A194" i="8"/>
  <c r="C194" i="8"/>
  <c r="D194" i="8"/>
  <c r="K194" i="8"/>
  <c r="L194" i="8" s="1"/>
  <c r="P194" i="8"/>
  <c r="A195" i="8"/>
  <c r="C195" i="8"/>
  <c r="D195" i="8"/>
  <c r="K195" i="8"/>
  <c r="L195" i="8" s="1"/>
  <c r="P195" i="8"/>
  <c r="A196" i="8"/>
  <c r="C196" i="8"/>
  <c r="D196" i="8"/>
  <c r="K196" i="8"/>
  <c r="L196" i="8" s="1"/>
  <c r="P196" i="8"/>
  <c r="A197" i="8"/>
  <c r="C197" i="8"/>
  <c r="D197" i="8"/>
  <c r="K197" i="8"/>
  <c r="L197" i="8" s="1"/>
  <c r="P197" i="8"/>
  <c r="A198" i="8"/>
  <c r="C198" i="8"/>
  <c r="D198" i="8"/>
  <c r="K198" i="8"/>
  <c r="L198" i="8" s="1"/>
  <c r="P198" i="8"/>
  <c r="A199" i="8"/>
  <c r="C199" i="8"/>
  <c r="D199" i="8"/>
  <c r="K199" i="8"/>
  <c r="L199" i="8" s="1"/>
  <c r="P199" i="8"/>
  <c r="A200" i="8"/>
  <c r="C200" i="8"/>
  <c r="D200" i="8"/>
  <c r="K200" i="8"/>
  <c r="L200" i="8" s="1"/>
  <c r="P200" i="8"/>
  <c r="A201" i="8"/>
  <c r="C201" i="8"/>
  <c r="D201" i="8"/>
  <c r="K201" i="8"/>
  <c r="L201" i="8" s="1"/>
  <c r="P201" i="8"/>
  <c r="A202" i="8"/>
  <c r="C202" i="8"/>
  <c r="D202" i="8"/>
  <c r="K202" i="8"/>
  <c r="L202" i="8" s="1"/>
  <c r="P202" i="8"/>
  <c r="A203" i="8"/>
  <c r="C203" i="8"/>
  <c r="D203" i="8"/>
  <c r="K203" i="8"/>
  <c r="L203" i="8" s="1"/>
  <c r="P203" i="8"/>
  <c r="A204" i="8"/>
  <c r="C204" i="8"/>
  <c r="D204" i="8"/>
  <c r="K204" i="8"/>
  <c r="L204" i="8" s="1"/>
  <c r="P204" i="8"/>
  <c r="A205" i="8"/>
  <c r="C205" i="8"/>
  <c r="D205" i="8"/>
  <c r="K205" i="8"/>
  <c r="L205" i="8" s="1"/>
  <c r="P205" i="8"/>
  <c r="A206" i="8"/>
  <c r="C206" i="8"/>
  <c r="D206" i="8"/>
  <c r="K206" i="8"/>
  <c r="L206" i="8" s="1"/>
  <c r="P206" i="8"/>
  <c r="A207" i="8"/>
  <c r="C207" i="8"/>
  <c r="D207" i="8"/>
  <c r="K207" i="8"/>
  <c r="L207" i="8" s="1"/>
  <c r="P207" i="8"/>
  <c r="A208" i="8"/>
  <c r="C208" i="8"/>
  <c r="D208" i="8"/>
  <c r="K208" i="8"/>
  <c r="L208" i="8" s="1"/>
  <c r="P208" i="8"/>
  <c r="A209" i="8"/>
  <c r="C209" i="8"/>
  <c r="D209" i="8"/>
  <c r="K209" i="8"/>
  <c r="L209" i="8" s="1"/>
  <c r="P209" i="8"/>
  <c r="A210" i="8"/>
  <c r="C210" i="8"/>
  <c r="D210" i="8"/>
  <c r="K210" i="8"/>
  <c r="L210" i="8" s="1"/>
  <c r="P210" i="8"/>
  <c r="A211" i="8"/>
  <c r="C211" i="8"/>
  <c r="D211" i="8"/>
  <c r="K211" i="8"/>
  <c r="L211" i="8" s="1"/>
  <c r="P211" i="8"/>
  <c r="A212" i="8"/>
  <c r="C212" i="8"/>
  <c r="D212" i="8"/>
  <c r="K212" i="8"/>
  <c r="L212" i="8" s="1"/>
  <c r="P212" i="8"/>
  <c r="A213" i="8"/>
  <c r="C213" i="8"/>
  <c r="D213" i="8"/>
  <c r="K213" i="8"/>
  <c r="L213" i="8" s="1"/>
  <c r="P213" i="8"/>
  <c r="A214" i="8"/>
  <c r="C214" i="8"/>
  <c r="D214" i="8"/>
  <c r="K214" i="8"/>
  <c r="L214" i="8" s="1"/>
  <c r="P214" i="8"/>
  <c r="A215" i="8"/>
  <c r="C215" i="8"/>
  <c r="D215" i="8"/>
  <c r="K215" i="8"/>
  <c r="L215" i="8" s="1"/>
  <c r="P215" i="8"/>
  <c r="A216" i="8"/>
  <c r="C216" i="8"/>
  <c r="D216" i="8"/>
  <c r="K216" i="8"/>
  <c r="L216" i="8" s="1"/>
  <c r="P216" i="8"/>
  <c r="A217" i="8"/>
  <c r="C217" i="8"/>
  <c r="D217" i="8"/>
  <c r="K217" i="8"/>
  <c r="L217" i="8" s="1"/>
  <c r="P217" i="8"/>
  <c r="A218" i="8"/>
  <c r="C218" i="8"/>
  <c r="D218" i="8"/>
  <c r="K218" i="8"/>
  <c r="L218" i="8" s="1"/>
  <c r="P218" i="8"/>
  <c r="A219" i="8"/>
  <c r="C219" i="8"/>
  <c r="D219" i="8"/>
  <c r="K219" i="8"/>
  <c r="P219" i="8"/>
  <c r="A220" i="8"/>
  <c r="C220" i="8"/>
  <c r="D220" i="8"/>
  <c r="K220" i="8"/>
  <c r="L220" i="8" s="1"/>
  <c r="P220" i="8"/>
  <c r="A221" i="8"/>
  <c r="C221" i="8"/>
  <c r="D221" i="8"/>
  <c r="K221" i="8"/>
  <c r="L221" i="8" s="1"/>
  <c r="P221" i="8"/>
  <c r="A222" i="8"/>
  <c r="C222" i="8"/>
  <c r="D222" i="8"/>
  <c r="K222" i="8"/>
  <c r="L222" i="8" s="1"/>
  <c r="P222" i="8"/>
  <c r="A223" i="8"/>
  <c r="C223" i="8"/>
  <c r="D223" i="8"/>
  <c r="K223" i="8"/>
  <c r="L223" i="8" s="1"/>
  <c r="P223" i="8"/>
  <c r="A224" i="8"/>
  <c r="C224" i="8"/>
  <c r="D224" i="8"/>
  <c r="K224" i="8"/>
  <c r="L224" i="8" s="1"/>
  <c r="P224" i="8"/>
  <c r="A225" i="8"/>
  <c r="C225" i="8"/>
  <c r="D225" i="8"/>
  <c r="K225" i="8"/>
  <c r="L225" i="8" s="1"/>
  <c r="P225" i="8"/>
  <c r="A226" i="8"/>
  <c r="C226" i="8"/>
  <c r="D226" i="8"/>
  <c r="K226" i="8"/>
  <c r="L226" i="8" s="1"/>
  <c r="P226" i="8"/>
  <c r="A227" i="8"/>
  <c r="C227" i="8"/>
  <c r="D227" i="8"/>
  <c r="K227" i="8"/>
  <c r="L227" i="8" s="1"/>
  <c r="P227" i="8"/>
  <c r="A228" i="8"/>
  <c r="C228" i="8"/>
  <c r="D228" i="8"/>
  <c r="K228" i="8"/>
  <c r="L228" i="8" s="1"/>
  <c r="P228" i="8"/>
  <c r="A229" i="8"/>
  <c r="C229" i="8"/>
  <c r="D229" i="8"/>
  <c r="K229" i="8"/>
  <c r="L229" i="8" s="1"/>
  <c r="P229" i="8"/>
  <c r="A230" i="8"/>
  <c r="C230" i="8"/>
  <c r="D230" i="8"/>
  <c r="K230" i="8"/>
  <c r="L230" i="8" s="1"/>
  <c r="P230" i="8"/>
  <c r="A231" i="8"/>
  <c r="C231" i="8"/>
  <c r="D231" i="8"/>
  <c r="K231" i="8"/>
  <c r="L231" i="8" s="1"/>
  <c r="P231" i="8"/>
  <c r="A232" i="8"/>
  <c r="C232" i="8"/>
  <c r="D232" i="8"/>
  <c r="K232" i="8"/>
  <c r="L232" i="8" s="1"/>
  <c r="P232" i="8"/>
  <c r="A233" i="8"/>
  <c r="C233" i="8"/>
  <c r="D233" i="8"/>
  <c r="K233" i="8"/>
  <c r="L233" i="8" s="1"/>
  <c r="P233" i="8"/>
  <c r="A234" i="8"/>
  <c r="C234" i="8"/>
  <c r="D234" i="8"/>
  <c r="K234" i="8"/>
  <c r="L234" i="8" s="1"/>
  <c r="P234" i="8"/>
  <c r="A235" i="8"/>
  <c r="C235" i="8"/>
  <c r="D235" i="8"/>
  <c r="K235" i="8"/>
  <c r="L235" i="8" s="1"/>
  <c r="P235" i="8"/>
  <c r="A236" i="8"/>
  <c r="C236" i="8"/>
  <c r="D236" i="8"/>
  <c r="K236" i="8"/>
  <c r="L236" i="8" s="1"/>
  <c r="P236" i="8"/>
  <c r="A237" i="8"/>
  <c r="C237" i="8"/>
  <c r="D237" i="8"/>
  <c r="K237" i="8"/>
  <c r="L237" i="8" s="1"/>
  <c r="P237" i="8"/>
  <c r="A238" i="8"/>
  <c r="C238" i="8"/>
  <c r="D238" i="8"/>
  <c r="K238" i="8"/>
  <c r="L238" i="8" s="1"/>
  <c r="P238" i="8"/>
  <c r="A239" i="8"/>
  <c r="C239" i="8"/>
  <c r="D239" i="8"/>
  <c r="K239" i="8"/>
  <c r="L239" i="8" s="1"/>
  <c r="P239" i="8"/>
  <c r="A240" i="8"/>
  <c r="C240" i="8"/>
  <c r="D240" i="8"/>
  <c r="K240" i="8"/>
  <c r="L240" i="8" s="1"/>
  <c r="P240" i="8"/>
  <c r="A241" i="8"/>
  <c r="C241" i="8"/>
  <c r="D241" i="8"/>
  <c r="K241" i="8"/>
  <c r="L241" i="8" s="1"/>
  <c r="P241" i="8"/>
  <c r="A242" i="8"/>
  <c r="C242" i="8"/>
  <c r="D242" i="8"/>
  <c r="K242" i="8"/>
  <c r="L242" i="8" s="1"/>
  <c r="P242" i="8"/>
  <c r="A243" i="8"/>
  <c r="C243" i="8"/>
  <c r="D243" i="8"/>
  <c r="K243" i="8"/>
  <c r="L243" i="8" s="1"/>
  <c r="P243" i="8"/>
  <c r="A244" i="8"/>
  <c r="C244" i="8"/>
  <c r="D244" i="8"/>
  <c r="K244" i="8"/>
  <c r="L244" i="8" s="1"/>
  <c r="P244" i="8"/>
  <c r="A245" i="8"/>
  <c r="C245" i="8"/>
  <c r="D245" i="8"/>
  <c r="K245" i="8"/>
  <c r="L245" i="8" s="1"/>
  <c r="P245" i="8"/>
  <c r="A246" i="8"/>
  <c r="C246" i="8"/>
  <c r="D246" i="8"/>
  <c r="K246" i="8"/>
  <c r="L246" i="8" s="1"/>
  <c r="P246" i="8"/>
  <c r="A247" i="8"/>
  <c r="C247" i="8"/>
  <c r="D247" i="8"/>
  <c r="K247" i="8"/>
  <c r="L247" i="8" s="1"/>
  <c r="P247" i="8"/>
  <c r="A248" i="8"/>
  <c r="C248" i="8"/>
  <c r="D248" i="8"/>
  <c r="K248" i="8"/>
  <c r="L248" i="8" s="1"/>
  <c r="P248" i="8"/>
  <c r="A249" i="8"/>
  <c r="C249" i="8"/>
  <c r="D249" i="8"/>
  <c r="K249" i="8"/>
  <c r="L249" i="8" s="1"/>
  <c r="P249" i="8"/>
  <c r="A250" i="8"/>
  <c r="C250" i="8"/>
  <c r="D250" i="8"/>
  <c r="K250" i="8"/>
  <c r="L250" i="8" s="1"/>
  <c r="P250" i="8"/>
  <c r="A251" i="8"/>
  <c r="C251" i="8"/>
  <c r="D251" i="8"/>
  <c r="K251" i="8"/>
  <c r="L251" i="8" s="1"/>
  <c r="P251" i="8"/>
  <c r="A252" i="8"/>
  <c r="C252" i="8"/>
  <c r="D252" i="8"/>
  <c r="K252" i="8"/>
  <c r="L252" i="8" s="1"/>
  <c r="P252" i="8"/>
  <c r="A253" i="8"/>
  <c r="C253" i="8"/>
  <c r="D253" i="8"/>
  <c r="K253" i="8"/>
  <c r="L253" i="8" s="1"/>
  <c r="P253" i="8"/>
  <c r="A254" i="8"/>
  <c r="C254" i="8"/>
  <c r="D254" i="8"/>
  <c r="K254" i="8"/>
  <c r="L254" i="8" s="1"/>
  <c r="P254" i="8"/>
  <c r="A255" i="8"/>
  <c r="C255" i="8"/>
  <c r="D255" i="8"/>
  <c r="K255" i="8"/>
  <c r="L255" i="8" s="1"/>
  <c r="P255" i="8"/>
  <c r="A256" i="8"/>
  <c r="C256" i="8"/>
  <c r="D256" i="8"/>
  <c r="K256" i="8"/>
  <c r="L256" i="8" s="1"/>
  <c r="P256" i="8"/>
  <c r="A257" i="8"/>
  <c r="C257" i="8"/>
  <c r="D257" i="8"/>
  <c r="K257" i="8"/>
  <c r="L257" i="8" s="1"/>
  <c r="P257" i="8"/>
  <c r="A258" i="8"/>
  <c r="C258" i="8"/>
  <c r="D258" i="8"/>
  <c r="K258" i="8"/>
  <c r="L258" i="8" s="1"/>
  <c r="P258" i="8"/>
  <c r="A259" i="8"/>
  <c r="C259" i="8"/>
  <c r="D259" i="8"/>
  <c r="K259" i="8"/>
  <c r="L259" i="8" s="1"/>
  <c r="P259" i="8"/>
  <c r="A260" i="8"/>
  <c r="C260" i="8"/>
  <c r="D260" i="8"/>
  <c r="K260" i="8"/>
  <c r="L260" i="8" s="1"/>
  <c r="P260" i="8"/>
  <c r="A261" i="8"/>
  <c r="C261" i="8"/>
  <c r="D261" i="8"/>
  <c r="K261" i="8"/>
  <c r="L261" i="8" s="1"/>
  <c r="P261" i="8"/>
  <c r="A262" i="8"/>
  <c r="C262" i="8"/>
  <c r="D262" i="8"/>
  <c r="K262" i="8"/>
  <c r="L262" i="8" s="1"/>
  <c r="P262" i="8"/>
  <c r="P181" i="8"/>
  <c r="K181" i="8"/>
  <c r="L181" i="8" s="1"/>
  <c r="D181" i="8"/>
  <c r="C181" i="8"/>
  <c r="A181" i="8"/>
  <c r="P180" i="8"/>
  <c r="K180" i="8"/>
  <c r="L180" i="8" s="1"/>
  <c r="D180" i="8"/>
  <c r="C180" i="8"/>
  <c r="A180" i="8"/>
  <c r="P179" i="8"/>
  <c r="K179" i="8"/>
  <c r="L179" i="8" s="1"/>
  <c r="D179" i="8"/>
  <c r="C179" i="8"/>
  <c r="A179" i="8"/>
  <c r="P178" i="8"/>
  <c r="K178" i="8"/>
  <c r="L178" i="8" s="1"/>
  <c r="D178" i="8"/>
  <c r="C178" i="8"/>
  <c r="A178" i="8"/>
  <c r="P177" i="8"/>
  <c r="K177" i="8"/>
  <c r="L177" i="8" s="1"/>
  <c r="D177" i="8"/>
  <c r="C177" i="8"/>
  <c r="A177" i="8"/>
  <c r="P176" i="8"/>
  <c r="K176" i="8"/>
  <c r="L176" i="8" s="1"/>
  <c r="D176" i="8"/>
  <c r="C176" i="8"/>
  <c r="A176" i="8"/>
  <c r="P175" i="8"/>
  <c r="K175" i="8"/>
  <c r="L175" i="8" s="1"/>
  <c r="D175" i="8"/>
  <c r="C175" i="8"/>
  <c r="A175" i="8"/>
  <c r="P174" i="8"/>
  <c r="K174" i="8"/>
  <c r="L174" i="8" s="1"/>
  <c r="D174" i="8"/>
  <c r="C174" i="8"/>
  <c r="A174" i="8"/>
  <c r="P173" i="8"/>
  <c r="K173" i="8"/>
  <c r="L173" i="8" s="1"/>
  <c r="D173" i="8"/>
  <c r="C173" i="8"/>
  <c r="A173" i="8"/>
  <c r="P172" i="8"/>
  <c r="K172" i="8"/>
  <c r="L172" i="8" s="1"/>
  <c r="D172" i="8"/>
  <c r="C172" i="8"/>
  <c r="A172" i="8"/>
  <c r="P171" i="8"/>
  <c r="K171" i="8"/>
  <c r="L171" i="8" s="1"/>
  <c r="D171" i="8"/>
  <c r="C171" i="8"/>
  <c r="A171" i="8"/>
  <c r="P170" i="8"/>
  <c r="K170" i="8"/>
  <c r="L170" i="8" s="1"/>
  <c r="D170" i="8"/>
  <c r="C170" i="8"/>
  <c r="A170" i="8"/>
  <c r="P169" i="8"/>
  <c r="K169" i="8"/>
  <c r="L169" i="8" s="1"/>
  <c r="D169" i="8"/>
  <c r="C169" i="8"/>
  <c r="A169" i="8"/>
  <c r="P168" i="8"/>
  <c r="K168" i="8"/>
  <c r="L168" i="8" s="1"/>
  <c r="D168" i="8"/>
  <c r="C168" i="8"/>
  <c r="A168" i="8"/>
  <c r="P167" i="8"/>
  <c r="K167" i="8"/>
  <c r="L167" i="8" s="1"/>
  <c r="D167" i="8"/>
  <c r="C167" i="8"/>
  <c r="A167" i="8"/>
  <c r="P166" i="8"/>
  <c r="K166" i="8"/>
  <c r="L166" i="8" s="1"/>
  <c r="D166" i="8"/>
  <c r="C166" i="8"/>
  <c r="A166" i="8"/>
  <c r="P165" i="8"/>
  <c r="K165" i="8"/>
  <c r="L165" i="8" s="1"/>
  <c r="D165" i="8"/>
  <c r="C165" i="8"/>
  <c r="A165" i="8"/>
  <c r="P164" i="8"/>
  <c r="K164" i="8"/>
  <c r="L164" i="8" s="1"/>
  <c r="D164" i="8"/>
  <c r="C164" i="8"/>
  <c r="A164" i="8"/>
  <c r="P163" i="8"/>
  <c r="K163" i="8"/>
  <c r="L163" i="8" s="1"/>
  <c r="D163" i="8"/>
  <c r="C163" i="8"/>
  <c r="A163" i="8"/>
  <c r="P162" i="8"/>
  <c r="K162" i="8"/>
  <c r="L162" i="8" s="1"/>
  <c r="D162" i="8"/>
  <c r="C162" i="8"/>
  <c r="A162" i="8"/>
  <c r="P161" i="8"/>
  <c r="K161" i="8"/>
  <c r="L161" i="8" s="1"/>
  <c r="D161" i="8"/>
  <c r="C161" i="8"/>
  <c r="A161" i="8"/>
  <c r="P160" i="8"/>
  <c r="K160" i="8"/>
  <c r="L160" i="8" s="1"/>
  <c r="D160" i="8"/>
  <c r="C160" i="8"/>
  <c r="A160" i="8"/>
  <c r="P159" i="8"/>
  <c r="K159" i="8"/>
  <c r="L159" i="8" s="1"/>
  <c r="D159" i="8"/>
  <c r="C159" i="8"/>
  <c r="A159" i="8"/>
  <c r="P158" i="8"/>
  <c r="K158" i="8"/>
  <c r="L158" i="8" s="1"/>
  <c r="D158" i="8"/>
  <c r="C158" i="8"/>
  <c r="A158" i="8"/>
  <c r="P157" i="8"/>
  <c r="K157" i="8"/>
  <c r="L157" i="8" s="1"/>
  <c r="D157" i="8"/>
  <c r="C157" i="8"/>
  <c r="A157" i="8"/>
  <c r="P156" i="8"/>
  <c r="K156" i="8"/>
  <c r="L156" i="8" s="1"/>
  <c r="D156" i="8"/>
  <c r="C156" i="8"/>
  <c r="A156" i="8"/>
  <c r="P155" i="8"/>
  <c r="K155" i="8"/>
  <c r="L155" i="8" s="1"/>
  <c r="D155" i="8"/>
  <c r="C155" i="8"/>
  <c r="A155" i="8"/>
  <c r="P154" i="8"/>
  <c r="K154" i="8"/>
  <c r="L154" i="8" s="1"/>
  <c r="D154" i="8"/>
  <c r="C154" i="8"/>
  <c r="A154" i="8"/>
  <c r="P153" i="8"/>
  <c r="K153" i="8"/>
  <c r="L153" i="8" s="1"/>
  <c r="D153" i="8"/>
  <c r="C153" i="8"/>
  <c r="A153" i="8"/>
  <c r="P152" i="8"/>
  <c r="K152" i="8"/>
  <c r="L152" i="8" s="1"/>
  <c r="D152" i="8"/>
  <c r="C152" i="8"/>
  <c r="A152" i="8"/>
  <c r="P151" i="8"/>
  <c r="K151" i="8"/>
  <c r="L151" i="8" s="1"/>
  <c r="D151" i="8"/>
  <c r="C151" i="8"/>
  <c r="A151" i="8"/>
  <c r="P150" i="8"/>
  <c r="K150" i="8"/>
  <c r="L150" i="8" s="1"/>
  <c r="D150" i="8"/>
  <c r="C150" i="8"/>
  <c r="A150" i="8"/>
  <c r="P149" i="8"/>
  <c r="K149" i="8"/>
  <c r="L149" i="8" s="1"/>
  <c r="D149" i="8"/>
  <c r="C149" i="8"/>
  <c r="A149" i="8"/>
  <c r="P148" i="8"/>
  <c r="K148" i="8"/>
  <c r="L148" i="8" s="1"/>
  <c r="D148" i="8"/>
  <c r="C148" i="8"/>
  <c r="A148" i="8"/>
  <c r="P147" i="8"/>
  <c r="K147" i="8"/>
  <c r="L147" i="8" s="1"/>
  <c r="D147" i="8"/>
  <c r="C147" i="8"/>
  <c r="A147" i="8"/>
  <c r="P146" i="8"/>
  <c r="K146" i="8"/>
  <c r="L146" i="8" s="1"/>
  <c r="D146" i="8"/>
  <c r="C146" i="8"/>
  <c r="A146" i="8"/>
  <c r="P145" i="8"/>
  <c r="K145" i="8"/>
  <c r="L145" i="8" s="1"/>
  <c r="D145" i="8"/>
  <c r="C145" i="8"/>
  <c r="A145" i="8"/>
  <c r="P144" i="8"/>
  <c r="K144" i="8"/>
  <c r="L144" i="8" s="1"/>
  <c r="D144" i="8"/>
  <c r="C144" i="8"/>
  <c r="A144" i="8"/>
  <c r="P143" i="8"/>
  <c r="K143" i="8"/>
  <c r="L143" i="8" s="1"/>
  <c r="D143" i="8"/>
  <c r="C143" i="8"/>
  <c r="A143" i="8"/>
  <c r="P142" i="8"/>
  <c r="K142" i="8"/>
  <c r="L142" i="8" s="1"/>
  <c r="D142" i="8"/>
  <c r="C142" i="8"/>
  <c r="A142" i="8"/>
  <c r="P141" i="8"/>
  <c r="K141" i="8"/>
  <c r="L141" i="8" s="1"/>
  <c r="D141" i="8"/>
  <c r="C141" i="8"/>
  <c r="A141" i="8"/>
  <c r="P140" i="8"/>
  <c r="K140" i="8"/>
  <c r="L140" i="8" s="1"/>
  <c r="D140" i="8"/>
  <c r="C140" i="8"/>
  <c r="A140" i="8"/>
  <c r="P139" i="8"/>
  <c r="K139" i="8"/>
  <c r="L139" i="8" s="1"/>
  <c r="D139" i="8"/>
  <c r="C139" i="8"/>
  <c r="A139" i="8"/>
  <c r="P138" i="8"/>
  <c r="K138" i="8"/>
  <c r="L138" i="8" s="1"/>
  <c r="D138" i="8"/>
  <c r="C138" i="8"/>
  <c r="A138" i="8"/>
  <c r="P137" i="8"/>
  <c r="K137" i="8"/>
  <c r="L137" i="8" s="1"/>
  <c r="D137" i="8"/>
  <c r="C137" i="8"/>
  <c r="A137" i="8"/>
  <c r="P136" i="8"/>
  <c r="K136" i="8"/>
  <c r="L136" i="8" s="1"/>
  <c r="D136" i="8"/>
  <c r="C136" i="8"/>
  <c r="A136" i="8"/>
  <c r="P135" i="8"/>
  <c r="K135" i="8"/>
  <c r="L135" i="8" s="1"/>
  <c r="D135" i="8"/>
  <c r="C135" i="8"/>
  <c r="A135" i="8"/>
  <c r="P134" i="8"/>
  <c r="K134" i="8"/>
  <c r="L134" i="8" s="1"/>
  <c r="D134" i="8"/>
  <c r="C134" i="8"/>
  <c r="A134" i="8"/>
  <c r="P133" i="8"/>
  <c r="K133" i="8"/>
  <c r="L133" i="8" s="1"/>
  <c r="D133" i="8"/>
  <c r="C133" i="8"/>
  <c r="A133" i="8"/>
  <c r="P132" i="8"/>
  <c r="K132" i="8"/>
  <c r="L132" i="8" s="1"/>
  <c r="D132" i="8"/>
  <c r="C132" i="8"/>
  <c r="A132" i="8"/>
  <c r="P131" i="8"/>
  <c r="K131" i="8"/>
  <c r="L131" i="8" s="1"/>
  <c r="D131" i="8"/>
  <c r="C131" i="8"/>
  <c r="A131" i="8"/>
  <c r="P130" i="8"/>
  <c r="K130" i="8"/>
  <c r="L130" i="8" s="1"/>
  <c r="D130" i="8"/>
  <c r="C130" i="8"/>
  <c r="A130" i="8"/>
  <c r="P129" i="8"/>
  <c r="K129" i="8"/>
  <c r="L129" i="8" s="1"/>
  <c r="D129" i="8"/>
  <c r="C129" i="8"/>
  <c r="A129" i="8"/>
  <c r="P128" i="8"/>
  <c r="K128" i="8"/>
  <c r="D128" i="8"/>
  <c r="C128" i="8"/>
  <c r="A128" i="8"/>
  <c r="P127" i="8"/>
  <c r="K127" i="8"/>
  <c r="L127" i="8" s="1"/>
  <c r="D127" i="8"/>
  <c r="C127" i="8"/>
  <c r="A127" i="8"/>
  <c r="P126" i="8"/>
  <c r="K126" i="8"/>
  <c r="L126" i="8" s="1"/>
  <c r="D126" i="8"/>
  <c r="C126" i="8"/>
  <c r="A126" i="8"/>
  <c r="P125" i="8"/>
  <c r="K125" i="8"/>
  <c r="L125" i="8" s="1"/>
  <c r="D125" i="8"/>
  <c r="C125" i="8"/>
  <c r="A125" i="8"/>
  <c r="P124" i="8"/>
  <c r="K124" i="8"/>
  <c r="L124" i="8" s="1"/>
  <c r="D124" i="8"/>
  <c r="C124" i="8"/>
  <c r="A124" i="8"/>
  <c r="P123" i="8"/>
  <c r="K123" i="8"/>
  <c r="L123" i="8" s="1"/>
  <c r="D123" i="8"/>
  <c r="C123" i="8"/>
  <c r="A123" i="8"/>
  <c r="P122" i="8"/>
  <c r="K122" i="8"/>
  <c r="L122" i="8" s="1"/>
  <c r="D122" i="8"/>
  <c r="C122" i="8"/>
  <c r="A122" i="8"/>
  <c r="P121" i="8"/>
  <c r="K121" i="8"/>
  <c r="L121" i="8" s="1"/>
  <c r="D121" i="8"/>
  <c r="C121" i="8"/>
  <c r="A121" i="8"/>
  <c r="P120" i="8"/>
  <c r="K120" i="8"/>
  <c r="L120" i="8" s="1"/>
  <c r="D120" i="8"/>
  <c r="C120" i="8"/>
  <c r="A120" i="8"/>
  <c r="P119" i="8"/>
  <c r="K119" i="8"/>
  <c r="L119" i="8" s="1"/>
  <c r="D119" i="8"/>
  <c r="C119" i="8"/>
  <c r="A119" i="8"/>
  <c r="P118" i="8"/>
  <c r="K118" i="8"/>
  <c r="L118" i="8" s="1"/>
  <c r="D118" i="8"/>
  <c r="C118" i="8"/>
  <c r="A118" i="8"/>
  <c r="P117" i="8"/>
  <c r="K117" i="8"/>
  <c r="L117" i="8" s="1"/>
  <c r="D117" i="8"/>
  <c r="C117" i="8"/>
  <c r="A117" i="8"/>
  <c r="P116" i="8"/>
  <c r="K116" i="8"/>
  <c r="L116" i="8" s="1"/>
  <c r="D116" i="8"/>
  <c r="C116" i="8"/>
  <c r="A116" i="8"/>
  <c r="P115" i="8"/>
  <c r="K115" i="8"/>
  <c r="L115" i="8" s="1"/>
  <c r="D115" i="8"/>
  <c r="C115" i="8"/>
  <c r="A115" i="8"/>
  <c r="P114" i="8"/>
  <c r="K114" i="8"/>
  <c r="L114" i="8" s="1"/>
  <c r="D114" i="8"/>
  <c r="C114" i="8"/>
  <c r="A114" i="8"/>
  <c r="P113" i="8"/>
  <c r="K113" i="8"/>
  <c r="L113" i="8" s="1"/>
  <c r="D113" i="8"/>
  <c r="C113" i="8"/>
  <c r="A113" i="8"/>
  <c r="P112" i="8"/>
  <c r="K112" i="8"/>
  <c r="L112" i="8" s="1"/>
  <c r="D112" i="8"/>
  <c r="C112" i="8"/>
  <c r="A112" i="8"/>
  <c r="P111" i="8"/>
  <c r="K111" i="8"/>
  <c r="L111" i="8" s="1"/>
  <c r="D111" i="8"/>
  <c r="C111" i="8"/>
  <c r="A111" i="8"/>
  <c r="P110" i="8"/>
  <c r="K110" i="8"/>
  <c r="L110" i="8" s="1"/>
  <c r="D110" i="8"/>
  <c r="C110" i="8"/>
  <c r="A110" i="8"/>
  <c r="P109" i="8"/>
  <c r="K109" i="8"/>
  <c r="L109" i="8" s="1"/>
  <c r="D109" i="8"/>
  <c r="C109" i="8"/>
  <c r="A109" i="8"/>
  <c r="P108" i="8"/>
  <c r="K108" i="8"/>
  <c r="L108" i="8" s="1"/>
  <c r="D108" i="8"/>
  <c r="C108" i="8"/>
  <c r="A108" i="8"/>
  <c r="P107" i="8"/>
  <c r="K107" i="8"/>
  <c r="L107" i="8" s="1"/>
  <c r="D107" i="8"/>
  <c r="C107" i="8"/>
  <c r="A107" i="8"/>
  <c r="P106" i="8"/>
  <c r="K106" i="8"/>
  <c r="L106" i="8" s="1"/>
  <c r="D106" i="8"/>
  <c r="C106" i="8"/>
  <c r="A106" i="8"/>
  <c r="P105" i="8"/>
  <c r="K105" i="8"/>
  <c r="L105" i="8" s="1"/>
  <c r="D105" i="8"/>
  <c r="C105" i="8"/>
  <c r="A105" i="8"/>
  <c r="P104" i="8"/>
  <c r="K104" i="8"/>
  <c r="L104" i="8" s="1"/>
  <c r="D104" i="8"/>
  <c r="C104" i="8"/>
  <c r="A104" i="8"/>
  <c r="P103" i="8"/>
  <c r="K103" i="8"/>
  <c r="L103" i="8" s="1"/>
  <c r="D103" i="8"/>
  <c r="C103" i="8"/>
  <c r="A103" i="8"/>
  <c r="P102" i="8"/>
  <c r="K102" i="8"/>
  <c r="L102" i="8" s="1"/>
  <c r="D102" i="8"/>
  <c r="C102" i="8"/>
  <c r="A102" i="8"/>
  <c r="P101" i="8"/>
  <c r="K101" i="8"/>
  <c r="L101" i="8" s="1"/>
  <c r="D101" i="8"/>
  <c r="C101" i="8"/>
  <c r="A101" i="8"/>
  <c r="P100" i="8"/>
  <c r="K100" i="8"/>
  <c r="L100" i="8" s="1"/>
  <c r="D100" i="8"/>
  <c r="C100" i="8"/>
  <c r="A100" i="8"/>
  <c r="P99" i="8"/>
  <c r="K99" i="8"/>
  <c r="L99" i="8" s="1"/>
  <c r="D99" i="8"/>
  <c r="C99" i="8"/>
  <c r="A99" i="8"/>
  <c r="P98" i="8"/>
  <c r="K98" i="8"/>
  <c r="L98" i="8" s="1"/>
  <c r="D98" i="8"/>
  <c r="C98" i="8"/>
  <c r="A98" i="8"/>
  <c r="P97" i="8"/>
  <c r="K97" i="8"/>
  <c r="L97" i="8" s="1"/>
  <c r="D97" i="8"/>
  <c r="C97" i="8"/>
  <c r="A97" i="8"/>
  <c r="P96" i="8"/>
  <c r="K96" i="8"/>
  <c r="L96" i="8" s="1"/>
  <c r="D96" i="8"/>
  <c r="C96" i="8"/>
  <c r="A96" i="8"/>
  <c r="P95" i="8"/>
  <c r="K95" i="8"/>
  <c r="L95" i="8" s="1"/>
  <c r="D95" i="8"/>
  <c r="C95" i="8"/>
  <c r="A95" i="8"/>
  <c r="P94" i="8"/>
  <c r="K94" i="8"/>
  <c r="L94" i="8" s="1"/>
  <c r="D94" i="8"/>
  <c r="C94" i="8"/>
  <c r="A94" i="8"/>
  <c r="P93" i="8"/>
  <c r="K93" i="8"/>
  <c r="L93" i="8" s="1"/>
  <c r="D93" i="8"/>
  <c r="C93" i="8"/>
  <c r="A93" i="8"/>
  <c r="P92" i="8"/>
  <c r="K92" i="8"/>
  <c r="L92" i="8" s="1"/>
  <c r="D92" i="8"/>
  <c r="C92" i="8"/>
  <c r="A92" i="8"/>
  <c r="P91" i="8"/>
  <c r="K91" i="8"/>
  <c r="L91" i="8" s="1"/>
  <c r="D91" i="8"/>
  <c r="C91" i="8"/>
  <c r="A91" i="8"/>
  <c r="P90" i="8"/>
  <c r="K90" i="8"/>
  <c r="L90" i="8" s="1"/>
  <c r="D90" i="8"/>
  <c r="C90" i="8"/>
  <c r="A90" i="8"/>
  <c r="P89" i="8"/>
  <c r="K89" i="8"/>
  <c r="L89" i="8" s="1"/>
  <c r="D89" i="8"/>
  <c r="C89" i="8"/>
  <c r="A89" i="8"/>
  <c r="P88" i="8"/>
  <c r="K88" i="8"/>
  <c r="L88" i="8" s="1"/>
  <c r="D88" i="8"/>
  <c r="C88" i="8"/>
  <c r="A88" i="8"/>
  <c r="P87" i="8"/>
  <c r="K87" i="8"/>
  <c r="L87" i="8" s="1"/>
  <c r="D87" i="8"/>
  <c r="C87" i="8"/>
  <c r="A87" i="8"/>
  <c r="P86" i="8"/>
  <c r="K86" i="8"/>
  <c r="L86" i="8" s="1"/>
  <c r="D86" i="8"/>
  <c r="C86" i="8"/>
  <c r="A86" i="8"/>
  <c r="P85" i="8"/>
  <c r="K85" i="8"/>
  <c r="L85" i="8" s="1"/>
  <c r="D85" i="8"/>
  <c r="C85" i="8"/>
  <c r="A85" i="8"/>
  <c r="P84" i="8"/>
  <c r="K84" i="8"/>
  <c r="L84" i="8" s="1"/>
  <c r="D84" i="8"/>
  <c r="C84" i="8"/>
  <c r="A84" i="8"/>
  <c r="P83" i="8"/>
  <c r="K83" i="8"/>
  <c r="L83" i="8" s="1"/>
  <c r="D83" i="8"/>
  <c r="C83" i="8"/>
  <c r="A83" i="8"/>
  <c r="P82" i="8"/>
  <c r="K82" i="8"/>
  <c r="L82" i="8" s="1"/>
  <c r="D82" i="8"/>
  <c r="C82" i="8"/>
  <c r="A82" i="8"/>
  <c r="P81" i="8"/>
  <c r="K81" i="8"/>
  <c r="L81" i="8" s="1"/>
  <c r="D81" i="8"/>
  <c r="C81" i="8"/>
  <c r="A81" i="8"/>
  <c r="P80" i="8"/>
  <c r="K80" i="8"/>
  <c r="L80" i="8" s="1"/>
  <c r="D80" i="8"/>
  <c r="C80" i="8"/>
  <c r="A80" i="8"/>
  <c r="P79" i="8"/>
  <c r="K79" i="8"/>
  <c r="L79" i="8" s="1"/>
  <c r="D79" i="8"/>
  <c r="C79" i="8"/>
  <c r="A79" i="8"/>
  <c r="P78" i="8"/>
  <c r="K78" i="8"/>
  <c r="L78" i="8" s="1"/>
  <c r="D78" i="8"/>
  <c r="C78" i="8"/>
  <c r="A78" i="8"/>
  <c r="P77" i="8"/>
  <c r="K77" i="8"/>
  <c r="L77" i="8" s="1"/>
  <c r="D77" i="8"/>
  <c r="C77" i="8"/>
  <c r="A77" i="8"/>
  <c r="P76" i="8"/>
  <c r="K76" i="8"/>
  <c r="L76" i="8" s="1"/>
  <c r="D76" i="8"/>
  <c r="C76" i="8"/>
  <c r="A76" i="8"/>
  <c r="P75" i="8"/>
  <c r="K75" i="8"/>
  <c r="L75" i="8" s="1"/>
  <c r="D75" i="8"/>
  <c r="C75" i="8"/>
  <c r="A75" i="8"/>
  <c r="P74" i="8"/>
  <c r="K74" i="8"/>
  <c r="L74" i="8" s="1"/>
  <c r="D74" i="8"/>
  <c r="C74" i="8"/>
  <c r="A74" i="8"/>
  <c r="P73" i="8"/>
  <c r="K73" i="8"/>
  <c r="L73" i="8" s="1"/>
  <c r="D73" i="8"/>
  <c r="C73" i="8"/>
  <c r="A73" i="8"/>
  <c r="P72" i="8"/>
  <c r="K72" i="8"/>
  <c r="L72" i="8" s="1"/>
  <c r="D72" i="8"/>
  <c r="C72" i="8"/>
  <c r="A72" i="8"/>
  <c r="P71" i="8"/>
  <c r="K71" i="8"/>
  <c r="L71" i="8" s="1"/>
  <c r="D71" i="8"/>
  <c r="C71" i="8"/>
  <c r="A71" i="8"/>
  <c r="P70" i="8"/>
  <c r="K70" i="8"/>
  <c r="L70" i="8" s="1"/>
  <c r="D70" i="8"/>
  <c r="C70" i="8"/>
  <c r="A70" i="8"/>
  <c r="P69" i="8"/>
  <c r="K69" i="8"/>
  <c r="L69" i="8" s="1"/>
  <c r="D69" i="8"/>
  <c r="C69" i="8"/>
  <c r="A69" i="8"/>
  <c r="P68" i="8"/>
  <c r="K68" i="8"/>
  <c r="L68" i="8" s="1"/>
  <c r="D68" i="8"/>
  <c r="C68" i="8"/>
  <c r="A68" i="8"/>
  <c r="P67" i="8"/>
  <c r="K67" i="8"/>
  <c r="L67" i="8" s="1"/>
  <c r="D67" i="8"/>
  <c r="C67" i="8"/>
  <c r="A67" i="8"/>
  <c r="P66" i="8"/>
  <c r="K66" i="8"/>
  <c r="L66" i="8" s="1"/>
  <c r="D66" i="8"/>
  <c r="C66" i="8"/>
  <c r="A66" i="8"/>
  <c r="P65" i="8"/>
  <c r="K65" i="8"/>
  <c r="L65" i="8" s="1"/>
  <c r="D65" i="8"/>
  <c r="C65" i="8"/>
  <c r="A65" i="8"/>
  <c r="P64" i="8"/>
  <c r="K64" i="8"/>
  <c r="L64" i="8" s="1"/>
  <c r="D64" i="8"/>
  <c r="C64" i="8"/>
  <c r="A64" i="8"/>
  <c r="P63" i="8"/>
  <c r="K63" i="8"/>
  <c r="L63" i="8" s="1"/>
  <c r="D63" i="8"/>
  <c r="C63" i="8"/>
  <c r="A63" i="8"/>
  <c r="P62" i="8"/>
  <c r="K62" i="8"/>
  <c r="L62" i="8" s="1"/>
  <c r="D62" i="8"/>
  <c r="C62" i="8"/>
  <c r="A62" i="8"/>
  <c r="P61" i="8"/>
  <c r="K61" i="8"/>
  <c r="L61" i="8" s="1"/>
  <c r="D61" i="8"/>
  <c r="C61" i="8"/>
  <c r="A61" i="8"/>
  <c r="P60" i="8"/>
  <c r="K60" i="8"/>
  <c r="L60" i="8" s="1"/>
  <c r="D60" i="8"/>
  <c r="C60" i="8"/>
  <c r="A60" i="8"/>
  <c r="P59" i="8"/>
  <c r="K59" i="8"/>
  <c r="L59" i="8" s="1"/>
  <c r="D59" i="8"/>
  <c r="C59" i="8"/>
  <c r="A59" i="8"/>
  <c r="P58" i="8"/>
  <c r="K58" i="8"/>
  <c r="L58" i="8" s="1"/>
  <c r="D58" i="8"/>
  <c r="C58" i="8"/>
  <c r="A58" i="8"/>
  <c r="P57" i="8"/>
  <c r="K57" i="8"/>
  <c r="L57" i="8" s="1"/>
  <c r="D57" i="8"/>
  <c r="C57" i="8"/>
  <c r="A57" i="8"/>
  <c r="P56" i="8"/>
  <c r="K56" i="8"/>
  <c r="L56" i="8" s="1"/>
  <c r="D56" i="8"/>
  <c r="C56" i="8"/>
  <c r="A56" i="8"/>
  <c r="P55" i="8"/>
  <c r="K55" i="8"/>
  <c r="L55" i="8" s="1"/>
  <c r="D55" i="8"/>
  <c r="C55" i="8"/>
  <c r="A55" i="8"/>
  <c r="P54" i="8"/>
  <c r="K54" i="8"/>
  <c r="L54" i="8" s="1"/>
  <c r="D54" i="8"/>
  <c r="C54" i="8"/>
  <c r="A54" i="8"/>
  <c r="P53" i="8"/>
  <c r="K53" i="8"/>
  <c r="L53" i="8" s="1"/>
  <c r="D53" i="8"/>
  <c r="C53" i="8"/>
  <c r="A53" i="8"/>
  <c r="P52" i="8"/>
  <c r="K52" i="8"/>
  <c r="L52" i="8" s="1"/>
  <c r="D52" i="8"/>
  <c r="C52" i="8"/>
  <c r="A52" i="8"/>
  <c r="P51" i="8"/>
  <c r="K51" i="8"/>
  <c r="D51" i="8"/>
  <c r="C51" i="8"/>
  <c r="A51" i="8"/>
  <c r="P50" i="8"/>
  <c r="K50" i="8"/>
  <c r="L50" i="8" s="1"/>
  <c r="D50" i="8"/>
  <c r="C50" i="8"/>
  <c r="A50" i="8"/>
  <c r="P49" i="8"/>
  <c r="K49" i="8"/>
  <c r="L49" i="8" s="1"/>
  <c r="D49" i="8"/>
  <c r="C49" i="8"/>
  <c r="A49" i="8"/>
  <c r="P48" i="8"/>
  <c r="K48" i="8"/>
  <c r="L48" i="8" s="1"/>
  <c r="D48" i="8"/>
  <c r="C48" i="8"/>
  <c r="A48" i="8"/>
  <c r="P47" i="8"/>
  <c r="K47" i="8"/>
  <c r="L47" i="8" s="1"/>
  <c r="D47" i="8"/>
  <c r="C47" i="8"/>
  <c r="A47" i="8"/>
  <c r="P46" i="8"/>
  <c r="K46" i="8"/>
  <c r="L46" i="8" s="1"/>
  <c r="D46" i="8"/>
  <c r="C46" i="8"/>
  <c r="A46" i="8"/>
  <c r="P45" i="8"/>
  <c r="K45" i="8"/>
  <c r="L45" i="8" s="1"/>
  <c r="D45" i="8"/>
  <c r="C45" i="8"/>
  <c r="A45" i="8"/>
  <c r="P44" i="8"/>
  <c r="K44" i="8"/>
  <c r="L44" i="8" s="1"/>
  <c r="D44" i="8"/>
  <c r="C44" i="8"/>
  <c r="A44" i="8"/>
  <c r="P43" i="8"/>
  <c r="K43" i="8"/>
  <c r="L43" i="8" s="1"/>
  <c r="D43" i="8"/>
  <c r="C43" i="8"/>
  <c r="A43" i="8"/>
  <c r="P42" i="8"/>
  <c r="K42" i="8"/>
  <c r="L42" i="8" s="1"/>
  <c r="D42" i="8"/>
  <c r="C42" i="8"/>
  <c r="A42" i="8"/>
  <c r="P41" i="8"/>
  <c r="K41" i="8"/>
  <c r="L41" i="8" s="1"/>
  <c r="D41" i="8"/>
  <c r="C41" i="8"/>
  <c r="A41" i="8"/>
  <c r="P40" i="8"/>
  <c r="K40" i="8"/>
  <c r="L40" i="8" s="1"/>
  <c r="D40" i="8"/>
  <c r="C40" i="8"/>
  <c r="A40" i="8"/>
  <c r="P39" i="8"/>
  <c r="K39" i="8"/>
  <c r="D39" i="8"/>
  <c r="C39" i="8"/>
  <c r="A39" i="8"/>
  <c r="P38" i="8"/>
  <c r="K38" i="8"/>
  <c r="L38" i="8" s="1"/>
  <c r="D38" i="8"/>
  <c r="C38" i="8"/>
  <c r="A38" i="8"/>
  <c r="P37" i="8"/>
  <c r="K37" i="8"/>
  <c r="L37" i="8" s="1"/>
  <c r="D37" i="8"/>
  <c r="C37" i="8"/>
  <c r="A37" i="8"/>
  <c r="P36" i="8"/>
  <c r="K36" i="8"/>
  <c r="L36" i="8" s="1"/>
  <c r="D36" i="8"/>
  <c r="C36" i="8"/>
  <c r="A36" i="8"/>
  <c r="P35" i="8"/>
  <c r="K35" i="8"/>
  <c r="L35" i="8" s="1"/>
  <c r="D35" i="8"/>
  <c r="C35" i="8"/>
  <c r="A35" i="8"/>
  <c r="P34" i="8"/>
  <c r="K34" i="8"/>
  <c r="L34" i="8" s="1"/>
  <c r="D34" i="8"/>
  <c r="C34" i="8"/>
  <c r="A34" i="8"/>
  <c r="P33" i="8"/>
  <c r="K33" i="8"/>
  <c r="L33" i="8" s="1"/>
  <c r="D33" i="8"/>
  <c r="C33" i="8"/>
  <c r="A33" i="8"/>
  <c r="P32" i="8"/>
  <c r="K32" i="8"/>
  <c r="L32" i="8" s="1"/>
  <c r="D32" i="8"/>
  <c r="C32" i="8"/>
  <c r="A32" i="8"/>
  <c r="P31" i="8"/>
  <c r="K31" i="8"/>
  <c r="L31" i="8" s="1"/>
  <c r="D31" i="8"/>
  <c r="C31" i="8"/>
  <c r="A31" i="8"/>
  <c r="P30" i="8"/>
  <c r="K30" i="8"/>
  <c r="L30" i="8" s="1"/>
  <c r="D30" i="8"/>
  <c r="C30" i="8"/>
  <c r="A30" i="8"/>
  <c r="P29" i="8"/>
  <c r="K29" i="8"/>
  <c r="L29" i="8" s="1"/>
  <c r="D29" i="8"/>
  <c r="C29" i="8"/>
  <c r="A29" i="8"/>
  <c r="P28" i="8"/>
  <c r="K28" i="8"/>
  <c r="L28" i="8" s="1"/>
  <c r="D28" i="8"/>
  <c r="C28" i="8"/>
  <c r="A28" i="8"/>
  <c r="P27" i="8"/>
  <c r="K27" i="8"/>
  <c r="L27" i="8" s="1"/>
  <c r="D27" i="8"/>
  <c r="C27" i="8"/>
  <c r="A27" i="8"/>
  <c r="P26" i="8"/>
  <c r="K26" i="8"/>
  <c r="L26" i="8" s="1"/>
  <c r="D26" i="8"/>
  <c r="C26" i="8"/>
  <c r="A26" i="8"/>
  <c r="P25" i="8"/>
  <c r="K25" i="8"/>
  <c r="L25" i="8" s="1"/>
  <c r="D25" i="8"/>
  <c r="C25" i="8"/>
  <c r="A25" i="8"/>
  <c r="P24" i="8"/>
  <c r="K24" i="8"/>
  <c r="L24" i="8" s="1"/>
  <c r="D24" i="8"/>
  <c r="C24" i="8"/>
  <c r="A24" i="8"/>
  <c r="P23" i="8"/>
  <c r="K23" i="8"/>
  <c r="L23" i="8" s="1"/>
  <c r="D23" i="8"/>
  <c r="C23" i="8"/>
  <c r="A23" i="8"/>
  <c r="P22" i="8"/>
  <c r="K22" i="8"/>
  <c r="L22" i="8" s="1"/>
  <c r="D22" i="8"/>
  <c r="C22" i="8"/>
  <c r="A22" i="8"/>
  <c r="P21" i="8"/>
  <c r="K21" i="8"/>
  <c r="L21" i="8" s="1"/>
  <c r="D21" i="8"/>
  <c r="C21" i="8"/>
  <c r="A21" i="8"/>
  <c r="P20" i="8"/>
  <c r="K20" i="8"/>
  <c r="L20" i="8" s="1"/>
  <c r="D20" i="8"/>
  <c r="C20" i="8"/>
  <c r="A20" i="8"/>
  <c r="P19" i="8"/>
  <c r="K19" i="8"/>
  <c r="L19" i="8" s="1"/>
  <c r="D19" i="8"/>
  <c r="C19" i="8"/>
  <c r="A19" i="8"/>
  <c r="P18" i="8"/>
  <c r="K18" i="8"/>
  <c r="L18" i="8" s="1"/>
  <c r="D18" i="8"/>
  <c r="C18" i="8"/>
  <c r="A18" i="8"/>
  <c r="P17" i="8"/>
  <c r="K17" i="8"/>
  <c r="L17" i="8" s="1"/>
  <c r="D17" i="8"/>
  <c r="C17" i="8"/>
  <c r="A17" i="8"/>
  <c r="P16" i="8"/>
  <c r="K16" i="8"/>
  <c r="L16" i="8" s="1"/>
  <c r="D16" i="8"/>
  <c r="C16" i="8"/>
  <c r="A16" i="8"/>
  <c r="P15" i="8"/>
  <c r="K15" i="8"/>
  <c r="L15" i="8" s="1"/>
  <c r="D15" i="8"/>
  <c r="C15" i="8"/>
  <c r="A15" i="8"/>
  <c r="P14" i="8"/>
  <c r="K14" i="8"/>
  <c r="L14" i="8" s="1"/>
  <c r="D14" i="8"/>
  <c r="C14" i="8"/>
  <c r="A14" i="8"/>
  <c r="P13" i="8"/>
  <c r="K13" i="8"/>
  <c r="L13" i="8" s="1"/>
  <c r="D13" i="8"/>
  <c r="C13" i="8"/>
  <c r="A13" i="8"/>
  <c r="P12" i="8"/>
  <c r="K12" i="8"/>
  <c r="L12" i="8" s="1"/>
  <c r="D12" i="8"/>
  <c r="C12" i="8"/>
  <c r="A12" i="8"/>
  <c r="P11" i="8"/>
  <c r="K11" i="8"/>
  <c r="L11" i="8" s="1"/>
  <c r="D11" i="8"/>
  <c r="C11" i="8"/>
  <c r="A11" i="8"/>
  <c r="P10" i="8"/>
  <c r="K10" i="8"/>
  <c r="L10" i="8" s="1"/>
  <c r="D10" i="8"/>
  <c r="C10" i="8"/>
  <c r="A10" i="8"/>
  <c r="P9" i="8"/>
  <c r="K9" i="8"/>
  <c r="L9" i="8" s="1"/>
  <c r="D9" i="8"/>
  <c r="C9" i="8"/>
  <c r="A9" i="8"/>
  <c r="P8" i="8"/>
  <c r="K8" i="8"/>
  <c r="L8" i="8" s="1"/>
  <c r="D8" i="8"/>
  <c r="C8" i="8"/>
  <c r="A8" i="8"/>
  <c r="P7" i="8"/>
  <c r="K7" i="8"/>
  <c r="L7" i="8" s="1"/>
  <c r="D7" i="8"/>
  <c r="C7" i="8"/>
  <c r="A7" i="8"/>
  <c r="P6" i="8"/>
  <c r="K6" i="8"/>
  <c r="L6" i="8" s="1"/>
  <c r="D6" i="8"/>
  <c r="C6" i="8"/>
  <c r="A6" i="8"/>
  <c r="P5" i="8"/>
  <c r="K5" i="8"/>
  <c r="L5" i="8" s="1"/>
  <c r="D5" i="8"/>
  <c r="C5" i="8"/>
  <c r="A5" i="8"/>
  <c r="P4" i="8"/>
  <c r="K4" i="8"/>
  <c r="L4" i="8" s="1"/>
  <c r="D4" i="8"/>
  <c r="C4" i="8"/>
  <c r="A4" i="8"/>
  <c r="P3" i="8"/>
  <c r="K3" i="8"/>
  <c r="L3" i="8" s="1"/>
  <c r="D3" i="8"/>
  <c r="C3" i="8"/>
  <c r="A3" i="8"/>
  <c r="P2" i="8"/>
  <c r="K2" i="8"/>
  <c r="L2" i="8" s="1"/>
  <c r="D2" i="8"/>
  <c r="C2" i="8"/>
  <c r="A2" i="8"/>
  <c r="A164" i="1"/>
  <c r="A223" i="1"/>
  <c r="A407" i="1"/>
  <c r="A277" i="1"/>
  <c r="A165" i="1"/>
  <c r="A166" i="1"/>
  <c r="A132" i="1"/>
  <c r="A390" i="1"/>
  <c r="A72" i="1"/>
  <c r="A172" i="1"/>
  <c r="A228" i="1"/>
  <c r="A173" i="1"/>
  <c r="A109" i="1"/>
  <c r="A117" i="1"/>
  <c r="A36" i="1"/>
  <c r="A360" i="1"/>
  <c r="A119" i="1"/>
  <c r="A361" i="1"/>
  <c r="A82" i="1"/>
  <c r="A363" i="1"/>
  <c r="A83" i="1"/>
  <c r="A84" i="1"/>
  <c r="A414" i="1"/>
  <c r="A120" i="1"/>
  <c r="A368" i="1"/>
  <c r="A416" i="1"/>
  <c r="A124" i="1"/>
  <c r="A38" i="1"/>
  <c r="A205" i="1"/>
  <c r="A256" i="1"/>
  <c r="A327" i="1"/>
  <c r="A328" i="1"/>
  <c r="A85" i="1"/>
  <c r="A485" i="1"/>
  <c r="A424" i="1"/>
  <c r="A206" i="1"/>
  <c r="A207" i="1"/>
  <c r="A329" i="1"/>
  <c r="A330" i="1"/>
  <c r="A125" i="1"/>
  <c r="A385" i="1"/>
  <c r="A417" i="1"/>
  <c r="A140" i="1"/>
  <c r="A89" i="1"/>
  <c r="A209" i="1"/>
  <c r="A91" i="1"/>
  <c r="A55" i="1"/>
  <c r="A370" i="1"/>
  <c r="A126" i="1"/>
  <c r="A475" i="1"/>
  <c r="A20" i="1"/>
  <c r="A476" i="1"/>
  <c r="A210" i="1"/>
  <c r="A257" i="1"/>
  <c r="A211" i="1"/>
  <c r="A39" i="1"/>
  <c r="A435" i="1"/>
  <c r="A127" i="1"/>
  <c r="A46" i="1"/>
  <c r="A159" i="1"/>
  <c r="A174" i="1"/>
  <c r="A176" i="1"/>
  <c r="A420" i="1"/>
  <c r="A167" i="1"/>
  <c r="A168" i="1"/>
  <c r="A224" i="1"/>
  <c r="A169" i="1"/>
  <c r="A225" i="1"/>
  <c r="A170" i="1"/>
  <c r="A226" i="1"/>
  <c r="A171" i="1"/>
  <c r="A227" i="1"/>
  <c r="A131" i="1"/>
  <c r="A421" i="1"/>
  <c r="A196" i="1"/>
  <c r="A175" i="1"/>
  <c r="A37" i="1"/>
  <c r="A275" i="1"/>
  <c r="A425" i="1"/>
  <c r="A296" i="1"/>
  <c r="A405" i="1"/>
  <c r="A294" i="1"/>
  <c r="A90" i="1"/>
  <c r="A450" i="1"/>
  <c r="A180" i="1"/>
  <c r="A311" i="1"/>
  <c r="A348" i="1"/>
  <c r="A460" i="1"/>
  <c r="A474" i="1"/>
  <c r="A139" i="1"/>
  <c r="A413" i="1"/>
  <c r="A440" i="1"/>
  <c r="A86" i="1"/>
  <c r="A87" i="1"/>
  <c r="A403" i="1"/>
  <c r="A197" i="1"/>
  <c r="A248" i="1"/>
  <c r="A415" i="1"/>
  <c r="A56" i="1"/>
  <c r="A418" i="1"/>
  <c r="A142" i="1"/>
  <c r="A160" i="1"/>
  <c r="C164" i="1"/>
  <c r="C223" i="1"/>
  <c r="C407" i="1"/>
  <c r="C277" i="1"/>
  <c r="C165" i="1"/>
  <c r="C166" i="1"/>
  <c r="C132" i="1"/>
  <c r="C390" i="1"/>
  <c r="C72" i="1"/>
  <c r="C172" i="1"/>
  <c r="C228" i="1"/>
  <c r="C173" i="1"/>
  <c r="C109" i="1"/>
  <c r="C117" i="1"/>
  <c r="C36" i="1"/>
  <c r="C360" i="1"/>
  <c r="C119" i="1"/>
  <c r="C361" i="1"/>
  <c r="C82" i="1"/>
  <c r="C363" i="1"/>
  <c r="C83" i="1"/>
  <c r="C84" i="1"/>
  <c r="C414" i="1"/>
  <c r="C120" i="1"/>
  <c r="C368" i="1"/>
  <c r="C416" i="1"/>
  <c r="C124" i="1"/>
  <c r="C38" i="1"/>
  <c r="C205" i="1"/>
  <c r="C256" i="1"/>
  <c r="C327" i="1"/>
  <c r="C328" i="1"/>
  <c r="C85" i="1"/>
  <c r="C485" i="1"/>
  <c r="C424" i="1"/>
  <c r="C206" i="1"/>
  <c r="C207" i="1"/>
  <c r="C329" i="1"/>
  <c r="C330" i="1"/>
  <c r="C125" i="1"/>
  <c r="C385" i="1"/>
  <c r="C417" i="1"/>
  <c r="C140" i="1"/>
  <c r="C89" i="1"/>
  <c r="C209" i="1"/>
  <c r="C91" i="1"/>
  <c r="C55" i="1"/>
  <c r="C370" i="1"/>
  <c r="C126" i="1"/>
  <c r="C475" i="1"/>
  <c r="C20" i="1"/>
  <c r="C476" i="1"/>
  <c r="C210" i="1"/>
  <c r="C257" i="1"/>
  <c r="C211" i="1"/>
  <c r="C39" i="1"/>
  <c r="C435" i="1"/>
  <c r="C127" i="1"/>
  <c r="C46" i="1"/>
  <c r="C159" i="1"/>
  <c r="C174" i="1"/>
  <c r="C176" i="1"/>
  <c r="C420" i="1"/>
  <c r="C167" i="1"/>
  <c r="C168" i="1"/>
  <c r="C224" i="1"/>
  <c r="C169" i="1"/>
  <c r="C225" i="1"/>
  <c r="C170" i="1"/>
  <c r="C226" i="1"/>
  <c r="C171" i="1"/>
  <c r="C227" i="1"/>
  <c r="C131" i="1"/>
  <c r="C421" i="1"/>
  <c r="C196" i="1"/>
  <c r="C175" i="1"/>
  <c r="C37" i="1"/>
  <c r="C275" i="1"/>
  <c r="C425" i="1"/>
  <c r="C296" i="1"/>
  <c r="C405" i="1"/>
  <c r="C294" i="1"/>
  <c r="C90" i="1"/>
  <c r="C450" i="1"/>
  <c r="C180" i="1"/>
  <c r="C311" i="1"/>
  <c r="C348" i="1"/>
  <c r="C460" i="1"/>
  <c r="C474" i="1"/>
  <c r="C139" i="1"/>
  <c r="C413" i="1"/>
  <c r="C440" i="1"/>
  <c r="C86" i="1"/>
  <c r="C87" i="1"/>
  <c r="C403" i="1"/>
  <c r="C197" i="1"/>
  <c r="C248" i="1"/>
  <c r="C415" i="1"/>
  <c r="C56" i="1"/>
  <c r="C418" i="1"/>
  <c r="C142" i="1"/>
  <c r="C160" i="1"/>
  <c r="D164" i="1"/>
  <c r="D223" i="1"/>
  <c r="D407" i="1"/>
  <c r="D277" i="1"/>
  <c r="D165" i="1"/>
  <c r="D166" i="1"/>
  <c r="D132" i="1"/>
  <c r="D390" i="1"/>
  <c r="D72" i="1"/>
  <c r="D172" i="1"/>
  <c r="D228" i="1"/>
  <c r="D173" i="1"/>
  <c r="D109" i="1"/>
  <c r="D117" i="1"/>
  <c r="D36" i="1"/>
  <c r="D360" i="1"/>
  <c r="D119" i="1"/>
  <c r="D361" i="1"/>
  <c r="D82" i="1"/>
  <c r="D363" i="1"/>
  <c r="D83" i="1"/>
  <c r="D84" i="1"/>
  <c r="D414" i="1"/>
  <c r="D120" i="1"/>
  <c r="D368" i="1"/>
  <c r="D416" i="1"/>
  <c r="D124" i="1"/>
  <c r="D38" i="1"/>
  <c r="D205" i="1"/>
  <c r="D256" i="1"/>
  <c r="D327" i="1"/>
  <c r="D328" i="1"/>
  <c r="D85" i="1"/>
  <c r="D485" i="1"/>
  <c r="D424" i="1"/>
  <c r="D206" i="1"/>
  <c r="D207" i="1"/>
  <c r="D329" i="1"/>
  <c r="D330" i="1"/>
  <c r="D125" i="1"/>
  <c r="D385" i="1"/>
  <c r="D417" i="1"/>
  <c r="D140" i="1"/>
  <c r="D89" i="1"/>
  <c r="D209" i="1"/>
  <c r="D91" i="1"/>
  <c r="D55" i="1"/>
  <c r="D370" i="1"/>
  <c r="D126" i="1"/>
  <c r="D475" i="1"/>
  <c r="D20" i="1"/>
  <c r="D476" i="1"/>
  <c r="D210" i="1"/>
  <c r="D257" i="1"/>
  <c r="D211" i="1"/>
  <c r="D39" i="1"/>
  <c r="D435" i="1"/>
  <c r="D127" i="1"/>
  <c r="D46" i="1"/>
  <c r="D159" i="1"/>
  <c r="D174" i="1"/>
  <c r="D176" i="1"/>
  <c r="D420" i="1"/>
  <c r="D167" i="1"/>
  <c r="D168" i="1"/>
  <c r="D224" i="1"/>
  <c r="D169" i="1"/>
  <c r="D225" i="1"/>
  <c r="D170" i="1"/>
  <c r="D226" i="1"/>
  <c r="D171" i="1"/>
  <c r="D227" i="1"/>
  <c r="D131" i="1"/>
  <c r="D421" i="1"/>
  <c r="D196" i="1"/>
  <c r="D175" i="1"/>
  <c r="D37" i="1"/>
  <c r="D275" i="1"/>
  <c r="D425" i="1"/>
  <c r="D296" i="1"/>
  <c r="D405" i="1"/>
  <c r="D294" i="1"/>
  <c r="D90" i="1"/>
  <c r="D450" i="1"/>
  <c r="D180" i="1"/>
  <c r="D311" i="1"/>
  <c r="D348" i="1"/>
  <c r="D460" i="1"/>
  <c r="D474" i="1"/>
  <c r="D139" i="1"/>
  <c r="D413" i="1"/>
  <c r="D440" i="1"/>
  <c r="D86" i="1"/>
  <c r="D87" i="1"/>
  <c r="D403" i="1"/>
  <c r="D197" i="1"/>
  <c r="D248" i="1"/>
  <c r="D415" i="1"/>
  <c r="D56" i="1"/>
  <c r="D418" i="1"/>
  <c r="D142" i="1"/>
  <c r="D160" i="1"/>
  <c r="A376" i="1"/>
  <c r="A221" i="1"/>
  <c r="A163" i="1"/>
  <c r="A222" i="1"/>
  <c r="A406" i="1"/>
  <c r="A70" i="1"/>
  <c r="A71" i="1"/>
  <c r="A130" i="1"/>
  <c r="A309" i="1"/>
  <c r="A389" i="1"/>
  <c r="C376" i="1"/>
  <c r="C221" i="1"/>
  <c r="C163" i="1"/>
  <c r="C222" i="1"/>
  <c r="C406" i="1"/>
  <c r="C70" i="1"/>
  <c r="C71" i="1"/>
  <c r="C130" i="1"/>
  <c r="C309" i="1"/>
  <c r="C389" i="1"/>
  <c r="D376" i="1"/>
  <c r="D221" i="1"/>
  <c r="D163" i="1"/>
  <c r="D222" i="1"/>
  <c r="D406" i="1"/>
  <c r="D70" i="1"/>
  <c r="D71" i="1"/>
  <c r="D130" i="1"/>
  <c r="D309" i="1"/>
  <c r="D389" i="1"/>
  <c r="A345" i="1"/>
  <c r="A307" i="1"/>
  <c r="A458" i="1"/>
  <c r="A456" i="1"/>
  <c r="C345" i="1"/>
  <c r="C307" i="1"/>
  <c r="C458" i="1"/>
  <c r="C456" i="1"/>
  <c r="D345" i="1"/>
  <c r="D307" i="1"/>
  <c r="D458" i="1"/>
  <c r="D456" i="1"/>
  <c r="A409" i="1"/>
  <c r="C409" i="1"/>
  <c r="D409" i="1"/>
  <c r="A192" i="1"/>
  <c r="C192" i="1"/>
  <c r="D192" i="1"/>
  <c r="A220" i="1"/>
  <c r="C220" i="1"/>
  <c r="D220" i="1"/>
  <c r="A51" i="1"/>
  <c r="C51" i="1"/>
  <c r="D51" i="1"/>
  <c r="A479" i="1"/>
  <c r="C479" i="1"/>
  <c r="D479" i="1"/>
  <c r="A157" i="1"/>
  <c r="C157" i="1"/>
  <c r="D157" i="1"/>
  <c r="A321" i="1"/>
  <c r="C321" i="1"/>
  <c r="D321" i="1"/>
  <c r="A432" i="1"/>
  <c r="C432" i="1"/>
  <c r="D432" i="1"/>
  <c r="A394" i="1"/>
  <c r="C394" i="1"/>
  <c r="D394" i="1"/>
  <c r="A214" i="1"/>
  <c r="C214" i="1"/>
  <c r="D214" i="1"/>
  <c r="A439" i="1"/>
  <c r="C439" i="1"/>
  <c r="D439" i="1"/>
  <c r="A53" i="1"/>
  <c r="C53" i="1"/>
  <c r="D53" i="1"/>
  <c r="A240" i="1"/>
  <c r="C240" i="1"/>
  <c r="D240" i="1"/>
  <c r="A454" i="1"/>
  <c r="C454" i="1"/>
  <c r="D454" i="1"/>
  <c r="A319" i="1"/>
  <c r="C319" i="1"/>
  <c r="D319" i="1"/>
  <c r="A464" i="1"/>
  <c r="C464" i="1"/>
  <c r="D464" i="1"/>
  <c r="A469" i="1"/>
  <c r="C469" i="1"/>
  <c r="D469" i="1"/>
  <c r="A249" i="1"/>
  <c r="C249" i="1"/>
  <c r="D249" i="1"/>
  <c r="A353" i="1"/>
  <c r="C353" i="1"/>
  <c r="D353" i="1"/>
  <c r="A393" i="1"/>
  <c r="C393" i="1"/>
  <c r="D393" i="1"/>
  <c r="A190" i="1"/>
  <c r="C190" i="1"/>
  <c r="D190" i="1"/>
  <c r="A250" i="1"/>
  <c r="C250" i="1"/>
  <c r="D250" i="1"/>
  <c r="A303" i="1"/>
  <c r="C303" i="1"/>
  <c r="D303" i="1"/>
  <c r="A23" i="1"/>
  <c r="C23" i="1"/>
  <c r="D23" i="1"/>
  <c r="F368" i="4"/>
  <c r="G368" i="4" s="1"/>
  <c r="F369" i="4"/>
  <c r="G369" i="4" s="1"/>
  <c r="F370" i="4"/>
  <c r="G370" i="4" s="1"/>
  <c r="F371" i="4"/>
  <c r="G371" i="4" s="1"/>
  <c r="C259" i="1"/>
  <c r="C193" i="1"/>
  <c r="C213" i="1"/>
  <c r="C384" i="1"/>
  <c r="C391" i="1"/>
  <c r="C340" i="1"/>
  <c r="C219" i="1"/>
  <c r="C462" i="1"/>
  <c r="C367" i="1"/>
  <c r="C426" i="1"/>
  <c r="C264" i="1"/>
  <c r="C146" i="1"/>
  <c r="C28" i="1"/>
  <c r="C186" i="1"/>
  <c r="C451" i="1"/>
  <c r="C14" i="1"/>
  <c r="C129" i="1"/>
  <c r="C100" i="1"/>
  <c r="C387" i="1"/>
  <c r="C101" i="1"/>
  <c r="C97" i="1"/>
  <c r="C112" i="1"/>
  <c r="C326" i="1"/>
  <c r="C281" i="1"/>
  <c r="C60" i="1"/>
  <c r="C40" i="1"/>
  <c r="C477" i="1"/>
  <c r="C44" i="1"/>
  <c r="C25" i="1"/>
  <c r="C400" i="1"/>
  <c r="C358" i="1"/>
  <c r="C200" i="1"/>
  <c r="C254" i="1"/>
  <c r="C144" i="1"/>
  <c r="C375" i="1"/>
  <c r="C304" i="1"/>
  <c r="C121" i="1"/>
  <c r="C262" i="1"/>
  <c r="C366" i="1"/>
  <c r="C61" i="1"/>
  <c r="C67" i="1"/>
  <c r="C446" i="1"/>
  <c r="C162" i="1"/>
  <c r="C441" i="1"/>
  <c r="C198" i="1"/>
  <c r="C428" i="1"/>
  <c r="C266" i="1"/>
  <c r="C349" i="1"/>
  <c r="C147" i="1"/>
  <c r="C300" i="1"/>
  <c r="C105" i="1"/>
  <c r="C212" i="1"/>
  <c r="C187" i="1"/>
  <c r="C94" i="1"/>
  <c r="C251" i="1"/>
  <c r="C341" i="1"/>
  <c r="C143" i="1"/>
  <c r="C11" i="1"/>
  <c r="C110" i="1"/>
  <c r="C158" i="1"/>
  <c r="C122" i="1"/>
  <c r="C283" i="1"/>
  <c r="C412" i="1"/>
  <c r="C401" i="1"/>
  <c r="C336" i="1"/>
  <c r="C238" i="1"/>
  <c r="C471" i="1"/>
  <c r="C276" i="1"/>
  <c r="C247" i="1"/>
  <c r="C314" i="1"/>
  <c r="C388" i="1"/>
  <c r="C472" i="1"/>
  <c r="C41" i="1"/>
  <c r="C284" i="1"/>
  <c r="C396" i="1"/>
  <c r="C335" i="1"/>
  <c r="C317" i="1"/>
  <c r="C179" i="1"/>
  <c r="C189" i="1"/>
  <c r="C270" i="1"/>
  <c r="C312" i="1"/>
  <c r="C448" i="1"/>
  <c r="C241" i="1"/>
  <c r="C484" i="1"/>
  <c r="C437" i="1"/>
  <c r="C102" i="1"/>
  <c r="C350" i="1"/>
  <c r="C379" i="1"/>
  <c r="C463" i="1"/>
  <c r="C342" i="1"/>
  <c r="C201" i="1"/>
  <c r="C33" i="1"/>
  <c r="C297" i="1"/>
  <c r="C344" i="1"/>
  <c r="C229" i="1"/>
  <c r="C306" i="1"/>
  <c r="C177" i="1"/>
  <c r="C80" i="1"/>
  <c r="C331" i="1"/>
  <c r="C216" i="1"/>
  <c r="C27" i="1"/>
  <c r="C16" i="1"/>
  <c r="C402" i="1"/>
  <c r="C149" i="1"/>
  <c r="C481" i="1"/>
  <c r="C50" i="1"/>
  <c r="C116" i="1"/>
  <c r="C98" i="1"/>
  <c r="C233" i="1"/>
  <c r="C320" i="1"/>
  <c r="C447" i="1"/>
  <c r="C22" i="1"/>
  <c r="C202" i="1"/>
  <c r="C76" i="1"/>
  <c r="C204" i="1"/>
  <c r="C245" i="1"/>
  <c r="C473" i="1"/>
  <c r="C48" i="1"/>
  <c r="C356" i="1"/>
  <c r="C64" i="1"/>
  <c r="C315" i="1"/>
  <c r="C57" i="1"/>
  <c r="C443" i="1"/>
  <c r="C445" i="1"/>
  <c r="C128" i="1"/>
  <c r="C293" i="1"/>
  <c r="C295" i="1"/>
  <c r="C371" i="1"/>
  <c r="C374" i="1"/>
  <c r="C69" i="1"/>
  <c r="C269" i="1"/>
  <c r="C183" i="1"/>
  <c r="C449" i="1"/>
  <c r="C308" i="1"/>
  <c r="C288" i="1"/>
  <c r="C383" i="1"/>
  <c r="C230" i="1"/>
  <c r="C261" i="1"/>
  <c r="C255" i="1"/>
  <c r="C431" i="1"/>
  <c r="C30" i="1"/>
  <c r="C279" i="1"/>
  <c r="C253" i="1"/>
  <c r="C392" i="1"/>
  <c r="C155" i="1"/>
  <c r="C378" i="1"/>
  <c r="C63" i="1"/>
  <c r="C354" i="1"/>
  <c r="C242" i="1"/>
  <c r="C292" i="1"/>
  <c r="C29" i="1"/>
  <c r="C436" i="1"/>
  <c r="C62" i="1"/>
  <c r="C258" i="1"/>
  <c r="C7" i="1"/>
  <c r="C433" i="1"/>
  <c r="C77" i="1"/>
  <c r="C466" i="1"/>
  <c r="C468" i="1"/>
  <c r="C6" i="1"/>
  <c r="C195" i="1"/>
  <c r="C398" i="1"/>
  <c r="C395" i="1"/>
  <c r="C137" i="1"/>
  <c r="C24" i="1"/>
  <c r="C52" i="1"/>
  <c r="C181" i="1"/>
  <c r="C298" i="1"/>
  <c r="C32" i="1"/>
  <c r="C96" i="1"/>
  <c r="C382" i="1"/>
  <c r="C123" i="1"/>
  <c r="C399" i="1"/>
  <c r="C106" i="1"/>
  <c r="C231" i="1"/>
  <c r="C397" i="1"/>
  <c r="C465" i="1"/>
  <c r="C182" i="1"/>
  <c r="C332" i="1"/>
  <c r="C423" i="1"/>
  <c r="C194" i="1"/>
  <c r="C444" i="1"/>
  <c r="C232" i="1"/>
  <c r="C404" i="1"/>
  <c r="C442" i="1"/>
  <c r="C185" i="1"/>
  <c r="C346" i="1"/>
  <c r="C457" i="1"/>
  <c r="C34" i="1"/>
  <c r="C218" i="1"/>
  <c r="C357" i="1"/>
  <c r="C237" i="1"/>
  <c r="C243" i="1"/>
  <c r="C49" i="1"/>
  <c r="C459" i="1"/>
  <c r="C359" i="1"/>
  <c r="C480" i="1"/>
  <c r="C377" i="1"/>
  <c r="C467" i="1"/>
  <c r="C246" i="1"/>
  <c r="C35" i="1"/>
  <c r="C103" i="1"/>
  <c r="C268" i="1"/>
  <c r="C487" i="1"/>
  <c r="C286" i="1"/>
  <c r="C154" i="1"/>
  <c r="C486" i="1"/>
  <c r="C455" i="1"/>
  <c r="C65" i="1"/>
  <c r="C419" i="1"/>
  <c r="C386" i="1"/>
  <c r="C478" i="1"/>
  <c r="C104" i="1"/>
  <c r="C145" i="1"/>
  <c r="C372" i="1"/>
  <c r="C66" i="1"/>
  <c r="C343" i="1"/>
  <c r="C305" i="1"/>
  <c r="C427" i="1"/>
  <c r="C325" i="1"/>
  <c r="C113" i="1"/>
  <c r="C351" i="1"/>
  <c r="C410" i="1"/>
  <c r="C54" i="1"/>
  <c r="C453" i="1"/>
  <c r="C199" i="1"/>
  <c r="C252" i="1"/>
  <c r="C324" i="1"/>
  <c r="C482" i="1"/>
  <c r="C148" i="1"/>
  <c r="C2" i="1"/>
  <c r="C278" i="1"/>
  <c r="C150" i="1"/>
  <c r="C151" i="1"/>
  <c r="C483" i="1"/>
  <c r="C153" i="1"/>
  <c r="C138" i="1"/>
  <c r="C43" i="1"/>
  <c r="C3" i="1"/>
  <c r="C115" i="1"/>
  <c r="C438" i="1"/>
  <c r="C215" i="1"/>
  <c r="C217" i="1"/>
  <c r="C81" i="1"/>
  <c r="C461" i="1"/>
  <c r="C191" i="1"/>
  <c r="C470" i="1"/>
  <c r="C203" i="1"/>
  <c r="C88" i="1"/>
  <c r="C68" i="1"/>
  <c r="C381" i="1"/>
  <c r="C234" i="1"/>
  <c r="C430" i="1"/>
  <c r="C265" i="1"/>
  <c r="C322" i="1"/>
  <c r="C289" i="1"/>
  <c r="C301" i="1"/>
  <c r="C74" i="1"/>
  <c r="C99" i="1"/>
  <c r="C156" i="1"/>
  <c r="C111" i="1"/>
  <c r="C318" i="1"/>
  <c r="C365" i="1"/>
  <c r="C152" i="1"/>
  <c r="C95" i="1"/>
  <c r="C339" i="1"/>
  <c r="C42" i="1"/>
  <c r="C302" i="1"/>
  <c r="C161" i="1"/>
  <c r="E441" i="4"/>
  <c r="E440" i="4"/>
  <c r="E447" i="4"/>
  <c r="E446" i="4"/>
  <c r="E445" i="4"/>
  <c r="E1268" i="6"/>
  <c r="E1269" i="6"/>
  <c r="E1267" i="6"/>
  <c r="E1266" i="6"/>
  <c r="A357" i="1"/>
  <c r="A237" i="1"/>
  <c r="A243" i="1"/>
  <c r="A49" i="1"/>
  <c r="A459" i="1"/>
  <c r="A359" i="1"/>
  <c r="A480" i="1"/>
  <c r="A377" i="1"/>
  <c r="A467" i="1"/>
  <c r="A246" i="1"/>
  <c r="A35" i="1"/>
  <c r="A103" i="1"/>
  <c r="A268" i="1"/>
  <c r="A487" i="1"/>
  <c r="A286" i="1"/>
  <c r="A154" i="1"/>
  <c r="A486" i="1"/>
  <c r="A455" i="1"/>
  <c r="A65" i="1"/>
  <c r="A419" i="1"/>
  <c r="A386" i="1"/>
  <c r="A478" i="1"/>
  <c r="A104" i="1"/>
  <c r="A145" i="1"/>
  <c r="A372" i="1"/>
  <c r="A66" i="1"/>
  <c r="A343" i="1"/>
  <c r="A305" i="1"/>
  <c r="A427" i="1"/>
  <c r="A325" i="1"/>
  <c r="A113" i="1"/>
  <c r="A351" i="1"/>
  <c r="A410" i="1"/>
  <c r="A54" i="1"/>
  <c r="A453" i="1"/>
  <c r="A199" i="1"/>
  <c r="A252" i="1"/>
  <c r="A324" i="1"/>
  <c r="A482" i="1"/>
  <c r="A148" i="1"/>
  <c r="A2" i="1"/>
  <c r="A278" i="1"/>
  <c r="A150" i="1"/>
  <c r="A151" i="1"/>
  <c r="A483" i="1"/>
  <c r="A153" i="1"/>
  <c r="A138" i="1"/>
  <c r="A43" i="1"/>
  <c r="A3" i="1"/>
  <c r="A115" i="1"/>
  <c r="A438" i="1"/>
  <c r="A215" i="1"/>
  <c r="A217" i="1"/>
  <c r="A81" i="1"/>
  <c r="A461" i="1"/>
  <c r="A191" i="1"/>
  <c r="A470" i="1"/>
  <c r="A203" i="1"/>
  <c r="A88" i="1"/>
  <c r="A68" i="1"/>
  <c r="A381" i="1"/>
  <c r="A234" i="1"/>
  <c r="A430" i="1"/>
  <c r="A265" i="1"/>
  <c r="A322" i="1"/>
  <c r="A289" i="1"/>
  <c r="A301" i="1"/>
  <c r="A74" i="1"/>
  <c r="A99" i="1"/>
  <c r="A156" i="1"/>
  <c r="A111" i="1"/>
  <c r="A318" i="1"/>
  <c r="A365" i="1"/>
  <c r="A152" i="1"/>
  <c r="A95" i="1"/>
  <c r="A339" i="1"/>
  <c r="A42" i="1"/>
  <c r="A302" i="1"/>
  <c r="A161" i="1"/>
  <c r="D357" i="1"/>
  <c r="D237" i="1"/>
  <c r="D243" i="1"/>
  <c r="D49" i="1"/>
  <c r="D459" i="1"/>
  <c r="D359" i="1"/>
  <c r="D480" i="1"/>
  <c r="D377" i="1"/>
  <c r="D467" i="1"/>
  <c r="D246" i="1"/>
  <c r="D35" i="1"/>
  <c r="D103" i="1"/>
  <c r="D268" i="1"/>
  <c r="D487" i="1"/>
  <c r="D286" i="1"/>
  <c r="D154" i="1"/>
  <c r="D486" i="1"/>
  <c r="D455" i="1"/>
  <c r="D65" i="1"/>
  <c r="D419" i="1"/>
  <c r="D386" i="1"/>
  <c r="D478" i="1"/>
  <c r="D104" i="1"/>
  <c r="D145" i="1"/>
  <c r="D372" i="1"/>
  <c r="D66" i="1"/>
  <c r="D343" i="1"/>
  <c r="D305" i="1"/>
  <c r="D427" i="1"/>
  <c r="D325" i="1"/>
  <c r="D113" i="1"/>
  <c r="D351" i="1"/>
  <c r="D410" i="1"/>
  <c r="D54" i="1"/>
  <c r="D453" i="1"/>
  <c r="D199" i="1"/>
  <c r="D252" i="1"/>
  <c r="D324" i="1"/>
  <c r="D482" i="1"/>
  <c r="D148" i="1"/>
  <c r="D2" i="1"/>
  <c r="D278" i="1"/>
  <c r="D150" i="1"/>
  <c r="D151" i="1"/>
  <c r="D483" i="1"/>
  <c r="D153" i="1"/>
  <c r="D138" i="1"/>
  <c r="D43" i="1"/>
  <c r="D3" i="1"/>
  <c r="D115" i="1"/>
  <c r="D438" i="1"/>
  <c r="D215" i="1"/>
  <c r="D217" i="1"/>
  <c r="D81" i="1"/>
  <c r="D461" i="1"/>
  <c r="D191" i="1"/>
  <c r="D470" i="1"/>
  <c r="D203" i="1"/>
  <c r="D88" i="1"/>
  <c r="D68" i="1"/>
  <c r="D381" i="1"/>
  <c r="D234" i="1"/>
  <c r="D430" i="1"/>
  <c r="D265" i="1"/>
  <c r="D322" i="1"/>
  <c r="D289" i="1"/>
  <c r="D301" i="1"/>
  <c r="D74" i="1"/>
  <c r="D99" i="1"/>
  <c r="D156" i="1"/>
  <c r="D111" i="1"/>
  <c r="D318" i="1"/>
  <c r="D365" i="1"/>
  <c r="D152" i="1"/>
  <c r="D95" i="1"/>
  <c r="D339" i="1"/>
  <c r="D42" i="1"/>
  <c r="D302" i="1"/>
  <c r="D161" i="1"/>
  <c r="B40" i="3" l="1"/>
  <c r="K489" i="1"/>
  <c r="L489" i="1"/>
  <c r="C3" i="20"/>
  <c r="R85" i="3" l="1"/>
  <c r="S85" i="3" s="1"/>
  <c r="R95" i="3"/>
  <c r="S95" i="3" s="1"/>
  <c r="R99" i="3"/>
  <c r="S99" i="3" s="1"/>
  <c r="R137" i="3"/>
  <c r="S137" i="3" s="1"/>
  <c r="R163" i="3"/>
  <c r="S163" i="3" s="1"/>
  <c r="R165" i="3"/>
  <c r="S165" i="3" s="1"/>
  <c r="R170" i="3"/>
  <c r="S170" i="3" s="1"/>
  <c r="R231" i="3"/>
  <c r="S231" i="3" s="1"/>
  <c r="R232" i="3"/>
  <c r="S232" i="3" s="1"/>
  <c r="R240" i="3"/>
  <c r="S240" i="3" s="1"/>
  <c r="R241" i="3"/>
  <c r="S241" i="3" s="1"/>
  <c r="R150" i="3"/>
  <c r="S150" i="3" s="1"/>
  <c r="R55" i="3"/>
  <c r="S55" i="3" s="1"/>
  <c r="R134" i="3"/>
  <c r="S134" i="3" s="1"/>
  <c r="R233" i="3"/>
  <c r="S233" i="3" s="1"/>
  <c r="R11" i="3"/>
  <c r="S11" i="3" s="1"/>
  <c r="R73" i="3"/>
  <c r="S73" i="3" s="1"/>
  <c r="R104" i="3"/>
  <c r="S104" i="3" s="1"/>
  <c r="R179" i="3"/>
  <c r="S179" i="3" s="1"/>
  <c r="R219" i="3"/>
  <c r="S219" i="3" s="1"/>
  <c r="R249" i="3"/>
  <c r="S249" i="3" s="1"/>
  <c r="R254" i="3"/>
  <c r="S254" i="3" s="1"/>
  <c r="R194" i="3"/>
  <c r="S194" i="3" s="1"/>
  <c r="R2" i="3"/>
  <c r="S2" i="3" s="1"/>
  <c r="R8" i="3"/>
  <c r="S8" i="3" s="1"/>
  <c r="R10" i="3"/>
  <c r="S10" i="3" s="1"/>
  <c r="R18" i="3"/>
  <c r="S18" i="3" s="1"/>
  <c r="R41" i="3"/>
  <c r="S41" i="3" s="1"/>
  <c r="R69" i="3"/>
  <c r="S69" i="3" s="1"/>
  <c r="R105" i="3"/>
  <c r="S105" i="3" s="1"/>
  <c r="R107" i="3"/>
  <c r="S107" i="3" s="1"/>
  <c r="R108" i="3"/>
  <c r="S108" i="3" s="1"/>
  <c r="R124" i="3"/>
  <c r="S124" i="3" s="1"/>
  <c r="R125" i="3"/>
  <c r="S125" i="3" s="1"/>
  <c r="R127" i="3"/>
  <c r="S127" i="3" s="1"/>
  <c r="R147" i="3"/>
  <c r="S147" i="3" s="1"/>
  <c r="R149" i="3"/>
  <c r="S149" i="3" s="1"/>
  <c r="R153" i="3"/>
  <c r="S153" i="3" s="1"/>
  <c r="R181" i="3"/>
  <c r="S181" i="3" s="1"/>
  <c r="R210" i="3"/>
  <c r="S210" i="3" s="1"/>
  <c r="R220" i="3"/>
  <c r="S220" i="3" s="1"/>
  <c r="R221" i="3"/>
  <c r="S221" i="3" s="1"/>
  <c r="R222" i="3"/>
  <c r="S222" i="3" s="1"/>
  <c r="R224" i="3"/>
  <c r="S224" i="3" s="1"/>
  <c r="R230" i="3"/>
  <c r="S230" i="3" s="1"/>
  <c r="R238" i="3"/>
  <c r="S238" i="3" s="1"/>
  <c r="R239" i="3"/>
  <c r="S239" i="3" s="1"/>
  <c r="R265" i="3"/>
  <c r="S265" i="3" s="1"/>
  <c r="R266" i="3"/>
  <c r="S266" i="3" s="1"/>
  <c r="R155" i="3"/>
  <c r="S155" i="3" s="1"/>
  <c r="R157" i="3"/>
  <c r="S157" i="3" s="1"/>
  <c r="R14" i="3"/>
  <c r="S14" i="3" s="1"/>
  <c r="R88" i="3"/>
  <c r="S88" i="3" s="1"/>
  <c r="R112" i="3"/>
  <c r="S112" i="3" s="1"/>
  <c r="R117" i="3"/>
  <c r="S117" i="3" s="1"/>
  <c r="R119" i="3"/>
  <c r="S119" i="3" s="1"/>
  <c r="R126" i="3"/>
  <c r="S126" i="3" s="1"/>
  <c r="R128" i="3"/>
  <c r="S128" i="3" s="1"/>
  <c r="R130" i="3"/>
  <c r="S130" i="3" s="1"/>
  <c r="R131" i="3"/>
  <c r="S131" i="3" s="1"/>
  <c r="R132" i="3"/>
  <c r="S132" i="3" s="1"/>
  <c r="R133" i="3"/>
  <c r="S133" i="3" s="1"/>
  <c r="R167" i="3"/>
  <c r="S167" i="3" s="1"/>
  <c r="R195" i="3"/>
  <c r="S195" i="3" s="1"/>
  <c r="R247" i="3"/>
  <c r="S247" i="3" s="1"/>
  <c r="R256" i="3"/>
  <c r="S256" i="3" s="1"/>
  <c r="R169" i="3"/>
  <c r="S169" i="3" s="1"/>
  <c r="R49" i="3"/>
  <c r="S49" i="3" s="1"/>
  <c r="R154" i="3"/>
  <c r="S154" i="3" s="1"/>
  <c r="R54" i="3"/>
  <c r="S54" i="3" s="1"/>
  <c r="R123" i="3"/>
  <c r="S123" i="3" s="1"/>
  <c r="R192" i="3"/>
  <c r="S192" i="3" s="1"/>
  <c r="R246" i="3"/>
  <c r="S246" i="3" s="1"/>
  <c r="R253" i="3"/>
  <c r="S253" i="3" s="1"/>
  <c r="R4" i="3"/>
  <c r="S4" i="3" s="1"/>
  <c r="R16" i="3"/>
  <c r="S16" i="3" s="1"/>
  <c r="R17" i="3"/>
  <c r="S17" i="3" s="1"/>
  <c r="R36" i="3"/>
  <c r="S36" i="3" s="1"/>
  <c r="R37" i="3"/>
  <c r="S37" i="3" s="1"/>
  <c r="R38" i="3"/>
  <c r="S38" i="3" s="1"/>
  <c r="R39" i="3"/>
  <c r="S39" i="3" s="1"/>
  <c r="R67" i="3"/>
  <c r="S67" i="3" s="1"/>
  <c r="R93" i="3"/>
  <c r="S93" i="3" s="1"/>
  <c r="R102" i="3"/>
  <c r="S102" i="3" s="1"/>
  <c r="R116" i="3"/>
  <c r="S116" i="3" s="1"/>
  <c r="R118" i="3"/>
  <c r="S118" i="3" s="1"/>
  <c r="R145" i="3"/>
  <c r="S145" i="3" s="1"/>
  <c r="R168" i="3"/>
  <c r="S168" i="3" s="1"/>
  <c r="R196" i="3"/>
  <c r="S196" i="3" s="1"/>
  <c r="R198" i="3"/>
  <c r="S198" i="3" s="1"/>
  <c r="R201" i="3"/>
  <c r="S201" i="3" s="1"/>
  <c r="R211" i="3"/>
  <c r="S211" i="3" s="1"/>
  <c r="R216" i="3"/>
  <c r="S216" i="3" s="1"/>
  <c r="R223" i="3"/>
  <c r="S223" i="3" s="1"/>
  <c r="R228" i="3"/>
  <c r="S228" i="3" s="1"/>
  <c r="R242" i="3"/>
  <c r="S242" i="3" s="1"/>
  <c r="R261" i="3"/>
  <c r="S261" i="3" s="1"/>
  <c r="R269" i="3"/>
  <c r="S269" i="3" s="1"/>
  <c r="R158" i="3"/>
  <c r="S158" i="3" s="1"/>
  <c r="R51" i="3"/>
  <c r="S51" i="3" s="1"/>
  <c r="R66" i="3"/>
  <c r="S66" i="3" s="1"/>
  <c r="R89" i="3"/>
  <c r="S89" i="3" s="1"/>
  <c r="R98" i="3"/>
  <c r="S98" i="3" s="1"/>
  <c r="R109" i="3"/>
  <c r="S109" i="3" s="1"/>
  <c r="R110" i="3"/>
  <c r="S110" i="3" s="1"/>
  <c r="R115" i="3"/>
  <c r="S115" i="3" s="1"/>
  <c r="R120" i="3"/>
  <c r="S120" i="3" s="1"/>
  <c r="R121" i="3"/>
  <c r="S121" i="3" s="1"/>
  <c r="R203" i="3"/>
  <c r="S203" i="3" s="1"/>
  <c r="R207" i="3"/>
  <c r="S207" i="3" s="1"/>
  <c r="R208" i="3"/>
  <c r="S208" i="3" s="1"/>
  <c r="R234" i="3"/>
  <c r="S234" i="3" s="1"/>
  <c r="R245" i="3"/>
  <c r="S245" i="3" s="1"/>
  <c r="R248" i="3"/>
  <c r="S248" i="3" s="1"/>
  <c r="R255" i="3"/>
  <c r="S255" i="3" s="1"/>
  <c r="R258" i="3"/>
  <c r="S258" i="3" s="1"/>
  <c r="R7" i="3"/>
  <c r="S7" i="3" s="1"/>
  <c r="R214" i="3"/>
  <c r="S214" i="3" s="1"/>
  <c r="R3" i="3"/>
  <c r="S3" i="3" s="1"/>
  <c r="R236" i="3"/>
  <c r="S236" i="3" s="1"/>
  <c r="R12" i="3"/>
  <c r="S12" i="3" s="1"/>
  <c r="R19" i="3"/>
  <c r="S19" i="3" s="1"/>
  <c r="R32" i="3"/>
  <c r="S32" i="3" s="1"/>
  <c r="R83" i="3"/>
  <c r="S83" i="3" s="1"/>
  <c r="R100" i="3"/>
  <c r="S100" i="3" s="1"/>
  <c r="R259" i="3"/>
  <c r="S259" i="3" s="1"/>
  <c r="R59" i="3"/>
  <c r="S59" i="3" s="1"/>
  <c r="R15" i="3"/>
  <c r="S15" i="3" s="1"/>
  <c r="R24" i="3"/>
  <c r="S24" i="3" s="1"/>
  <c r="R31" i="3"/>
  <c r="S31" i="3" s="1"/>
  <c r="R86" i="3"/>
  <c r="S86" i="3" s="1"/>
  <c r="R166" i="3"/>
  <c r="S166" i="3" s="1"/>
  <c r="R199" i="3"/>
  <c r="S199" i="3" s="1"/>
  <c r="R204" i="3"/>
  <c r="S204" i="3" s="1"/>
  <c r="R229" i="3"/>
  <c r="S229" i="3" s="1"/>
  <c r="R267" i="3"/>
  <c r="S267" i="3" s="1"/>
  <c r="R40" i="3"/>
  <c r="S40" i="3" s="1"/>
  <c r="R25" i="3"/>
  <c r="S25" i="3" s="1"/>
  <c r="R26" i="3"/>
  <c r="S26" i="3" s="1"/>
  <c r="R27" i="3"/>
  <c r="S27" i="3" s="1"/>
  <c r="R80" i="3"/>
  <c r="S80" i="3" s="1"/>
  <c r="R92" i="3"/>
  <c r="S92" i="3" s="1"/>
  <c r="R235" i="3"/>
  <c r="S235" i="3" s="1"/>
  <c r="R251" i="3"/>
  <c r="S251" i="3" s="1"/>
  <c r="R263" i="3"/>
  <c r="S263" i="3" s="1"/>
  <c r="R141" i="3"/>
  <c r="S141" i="3" s="1"/>
  <c r="R129" i="3"/>
  <c r="S129" i="3" s="1"/>
  <c r="A457" i="1"/>
  <c r="D457" i="1"/>
  <c r="A382" i="1"/>
  <c r="D382" i="1"/>
  <c r="A242" i="1"/>
  <c r="D242" i="1"/>
  <c r="A354" i="1"/>
  <c r="D354" i="1"/>
  <c r="A101" i="1"/>
  <c r="D101" i="1"/>
  <c r="A326" i="1"/>
  <c r="D326" i="1"/>
  <c r="A63" i="1"/>
  <c r="D63" i="1"/>
  <c r="E1458" i="21"/>
  <c r="D1458" i="21"/>
  <c r="E1457" i="21"/>
  <c r="D1457" i="21"/>
  <c r="E1456" i="21"/>
  <c r="D1456" i="21"/>
  <c r="E1455" i="21"/>
  <c r="D1455" i="21"/>
  <c r="E1454" i="21"/>
  <c r="D1454" i="21"/>
  <c r="E1453" i="21"/>
  <c r="D1453" i="21"/>
  <c r="E1452" i="21"/>
  <c r="D1452" i="21"/>
  <c r="E1451" i="21"/>
  <c r="D1451" i="21"/>
  <c r="E1450" i="21"/>
  <c r="D1450" i="21"/>
  <c r="E1449" i="21"/>
  <c r="D1449" i="21"/>
  <c r="E1448" i="21"/>
  <c r="D1448" i="21"/>
  <c r="E1447" i="21"/>
  <c r="D1447" i="21"/>
  <c r="E1446" i="21"/>
  <c r="D1446" i="21"/>
  <c r="E1445" i="21"/>
  <c r="D1445" i="21"/>
  <c r="E1444" i="21"/>
  <c r="D1444" i="21"/>
  <c r="E1443" i="21"/>
  <c r="D1443" i="21"/>
  <c r="E1442" i="21"/>
  <c r="D1442" i="21"/>
  <c r="E1441" i="21"/>
  <c r="D1441" i="21"/>
  <c r="E1440" i="21"/>
  <c r="D1440" i="21"/>
  <c r="E1439" i="21"/>
  <c r="D1439" i="21"/>
  <c r="E1438" i="21"/>
  <c r="D1438" i="21"/>
  <c r="E1437" i="21"/>
  <c r="D1437" i="21"/>
  <c r="E1436" i="21"/>
  <c r="D1436" i="21"/>
  <c r="E1435" i="21"/>
  <c r="D1435" i="21"/>
  <c r="E1434" i="21"/>
  <c r="D1434" i="21"/>
  <c r="E1433" i="21"/>
  <c r="D1433" i="21"/>
  <c r="E1432" i="21"/>
  <c r="D1432" i="21"/>
  <c r="E1431" i="21"/>
  <c r="D1431" i="21"/>
  <c r="E1430" i="21"/>
  <c r="D1430" i="21"/>
  <c r="E1429" i="21"/>
  <c r="D1429" i="21"/>
  <c r="E1428" i="21"/>
  <c r="D1428" i="21"/>
  <c r="E1427" i="21"/>
  <c r="D1427" i="21"/>
  <c r="E1426" i="21"/>
  <c r="D1426" i="21"/>
  <c r="E1425" i="21"/>
  <c r="D1425" i="21"/>
  <c r="E1424" i="21"/>
  <c r="D1424" i="21"/>
  <c r="E1423" i="21"/>
  <c r="D1423" i="21"/>
  <c r="E1422" i="21"/>
  <c r="D1422" i="21"/>
  <c r="E1421" i="21"/>
  <c r="D1421" i="21"/>
  <c r="E1420" i="21"/>
  <c r="D1420" i="21"/>
  <c r="E1419" i="21"/>
  <c r="D1419" i="21"/>
  <c r="E1418" i="21"/>
  <c r="D1418" i="21"/>
  <c r="E1417" i="21"/>
  <c r="D1417" i="21"/>
  <c r="E1416" i="21"/>
  <c r="D1416" i="21"/>
  <c r="E1415" i="21"/>
  <c r="D1415" i="21"/>
  <c r="E1414" i="21"/>
  <c r="D1414" i="21"/>
  <c r="E1413" i="21"/>
  <c r="D1413" i="21"/>
  <c r="E1412" i="21"/>
  <c r="D1412" i="21"/>
  <c r="E1411" i="21"/>
  <c r="D1411" i="21"/>
  <c r="E1410" i="21"/>
  <c r="D1410" i="21"/>
  <c r="E1409" i="21"/>
  <c r="D1409" i="21"/>
  <c r="E1408" i="21"/>
  <c r="D1408" i="21"/>
  <c r="E1407" i="21"/>
  <c r="D1407" i="21"/>
  <c r="E1406" i="21"/>
  <c r="D1406" i="21"/>
  <c r="E1405" i="21"/>
  <c r="D1405" i="21"/>
  <c r="E1404" i="21"/>
  <c r="D1404" i="21"/>
  <c r="E1403" i="21"/>
  <c r="D1403" i="21"/>
  <c r="E1402" i="21"/>
  <c r="D1402" i="21"/>
  <c r="E1401" i="21"/>
  <c r="D1401" i="21"/>
  <c r="E1400" i="21"/>
  <c r="D1400" i="21"/>
  <c r="E1399" i="21"/>
  <c r="D1399" i="21"/>
  <c r="E1398" i="21"/>
  <c r="D1398" i="21"/>
  <c r="E1397" i="21"/>
  <c r="D1397" i="21"/>
  <c r="E1396" i="21"/>
  <c r="D1396" i="21"/>
  <c r="E1395" i="21"/>
  <c r="D1395" i="21"/>
  <c r="E1394" i="21"/>
  <c r="D1394" i="21"/>
  <c r="E1393" i="21"/>
  <c r="D1393" i="21"/>
  <c r="E1392" i="21"/>
  <c r="D1392" i="21"/>
  <c r="E1391" i="21"/>
  <c r="D1391" i="21"/>
  <c r="E1390" i="21"/>
  <c r="D1390" i="21"/>
  <c r="E1389" i="21"/>
  <c r="D1389" i="21"/>
  <c r="E1388" i="21"/>
  <c r="D1388" i="21"/>
  <c r="E1387" i="21"/>
  <c r="D1387" i="21"/>
  <c r="E1386" i="21"/>
  <c r="D1386" i="21"/>
  <c r="E1385" i="21"/>
  <c r="D1385" i="21"/>
  <c r="E1384" i="21"/>
  <c r="D1384" i="21"/>
  <c r="E1383" i="21"/>
  <c r="D1383" i="21"/>
  <c r="E1382" i="21"/>
  <c r="D1382" i="21"/>
  <c r="E1381" i="21"/>
  <c r="D1381" i="21"/>
  <c r="E1380" i="21"/>
  <c r="D1380" i="21"/>
  <c r="E1379" i="21"/>
  <c r="D1379" i="21"/>
  <c r="E1378" i="21"/>
  <c r="D1378" i="21"/>
  <c r="E1377" i="21"/>
  <c r="D1377" i="21"/>
  <c r="E1376" i="21"/>
  <c r="D1376" i="21"/>
  <c r="E1375" i="21"/>
  <c r="D1375" i="21"/>
  <c r="E1374" i="21"/>
  <c r="D1374" i="21"/>
  <c r="E1373" i="21"/>
  <c r="D1373" i="21"/>
  <c r="E1372" i="21"/>
  <c r="D1372" i="21"/>
  <c r="E1371" i="21"/>
  <c r="D1371" i="21"/>
  <c r="E1370" i="21"/>
  <c r="D1370" i="21"/>
  <c r="E1369" i="21"/>
  <c r="D1369" i="21"/>
  <c r="E1368" i="21"/>
  <c r="D1368" i="21"/>
  <c r="E1367" i="21"/>
  <c r="D1367" i="21"/>
  <c r="E1366" i="21"/>
  <c r="D1366" i="21"/>
  <c r="E1365" i="21"/>
  <c r="D1365" i="21"/>
  <c r="E1364" i="21"/>
  <c r="D1364" i="21"/>
  <c r="E1363" i="21"/>
  <c r="D1363" i="21"/>
  <c r="E1362" i="21"/>
  <c r="D1362" i="21"/>
  <c r="E1361" i="21"/>
  <c r="D1361" i="21"/>
  <c r="E1360" i="21"/>
  <c r="D1360" i="21"/>
  <c r="E1359" i="21"/>
  <c r="D1359" i="21"/>
  <c r="E1358" i="21"/>
  <c r="D1358" i="21"/>
  <c r="E1357" i="21"/>
  <c r="D1357" i="21"/>
  <c r="E1356" i="21"/>
  <c r="D1356" i="21"/>
  <c r="E1355" i="21"/>
  <c r="D1355" i="21"/>
  <c r="E1354" i="21"/>
  <c r="D1354" i="21"/>
  <c r="E1353" i="21"/>
  <c r="D1353" i="21"/>
  <c r="E1352" i="21"/>
  <c r="D1352" i="21"/>
  <c r="E1351" i="21"/>
  <c r="D1351" i="21"/>
  <c r="E1350" i="21"/>
  <c r="D1350" i="21"/>
  <c r="E1349" i="21"/>
  <c r="D1349" i="21"/>
  <c r="E1348" i="21"/>
  <c r="D1348" i="21"/>
  <c r="E1347" i="21"/>
  <c r="D1347" i="21"/>
  <c r="E1346" i="21"/>
  <c r="D1346" i="21"/>
  <c r="E1345" i="21"/>
  <c r="D1345" i="21"/>
  <c r="E1344" i="21"/>
  <c r="D1344" i="21"/>
  <c r="E1343" i="21"/>
  <c r="D1343" i="21"/>
  <c r="E1342" i="21"/>
  <c r="D1342" i="21"/>
  <c r="E1341" i="21"/>
  <c r="D1341" i="21"/>
  <c r="E1340" i="21"/>
  <c r="D1340" i="21"/>
  <c r="E1339" i="21"/>
  <c r="D1339" i="21"/>
  <c r="E1338" i="21"/>
  <c r="D1338" i="21"/>
  <c r="E1337" i="21"/>
  <c r="D1337" i="21"/>
  <c r="E1336" i="21"/>
  <c r="D1336" i="21"/>
  <c r="E1335" i="21"/>
  <c r="D1335" i="21"/>
  <c r="E1334" i="21"/>
  <c r="D1334" i="21"/>
  <c r="E1333" i="21"/>
  <c r="D1333" i="21"/>
  <c r="E1332" i="21"/>
  <c r="D1332" i="21"/>
  <c r="E1331" i="21"/>
  <c r="D1331" i="21"/>
  <c r="E1330" i="21"/>
  <c r="D1330" i="21"/>
  <c r="E1329" i="21"/>
  <c r="D1329" i="21"/>
  <c r="E1328" i="21"/>
  <c r="D1328" i="21"/>
  <c r="E1327" i="21"/>
  <c r="D1327" i="21"/>
  <c r="E1326" i="21"/>
  <c r="D1326" i="21"/>
  <c r="E1325" i="21"/>
  <c r="D1325" i="21"/>
  <c r="E1324" i="21"/>
  <c r="D1324" i="21"/>
  <c r="E1323" i="21"/>
  <c r="D1323" i="21"/>
  <c r="E1322" i="21"/>
  <c r="D1322" i="21"/>
  <c r="E1321" i="21"/>
  <c r="D1321" i="21"/>
  <c r="E1320" i="21"/>
  <c r="D1320" i="21"/>
  <c r="E1319" i="21"/>
  <c r="D1319" i="21"/>
  <c r="E1318" i="21"/>
  <c r="D1318" i="21"/>
  <c r="E1317" i="21"/>
  <c r="D1317" i="21"/>
  <c r="E1316" i="21"/>
  <c r="D1316" i="21"/>
  <c r="E1315" i="21"/>
  <c r="D1315" i="21"/>
  <c r="E1314" i="21"/>
  <c r="D1314" i="21"/>
  <c r="E1313" i="21"/>
  <c r="D1313" i="21"/>
  <c r="E1312" i="21"/>
  <c r="D1312" i="21"/>
  <c r="E1311" i="21"/>
  <c r="D1311" i="21"/>
  <c r="E1310" i="21"/>
  <c r="D1310" i="21"/>
  <c r="E1309" i="21"/>
  <c r="D1309" i="21"/>
  <c r="E1308" i="21"/>
  <c r="D1308" i="21"/>
  <c r="E1307" i="21"/>
  <c r="D1307" i="21"/>
  <c r="E1306" i="21"/>
  <c r="D1306" i="21"/>
  <c r="E1305" i="21"/>
  <c r="D1305" i="21"/>
  <c r="E1304" i="21"/>
  <c r="D1304" i="21"/>
  <c r="E1303" i="21"/>
  <c r="D1303" i="21"/>
  <c r="E1302" i="21"/>
  <c r="D1302" i="21"/>
  <c r="E1301" i="21"/>
  <c r="D1301" i="21"/>
  <c r="E1300" i="21"/>
  <c r="D1300" i="21"/>
  <c r="E1299" i="21"/>
  <c r="D1299" i="21"/>
  <c r="E1298" i="21"/>
  <c r="D1298" i="21"/>
  <c r="E1297" i="21"/>
  <c r="D1297" i="21"/>
  <c r="E1296" i="21"/>
  <c r="D1296" i="21"/>
  <c r="E1295" i="21"/>
  <c r="D1295" i="21"/>
  <c r="E1294" i="21"/>
  <c r="D1294" i="21"/>
  <c r="E1293" i="21"/>
  <c r="D1293" i="21"/>
  <c r="E1292" i="21"/>
  <c r="D1292" i="21"/>
  <c r="E1291" i="21"/>
  <c r="D1291" i="21"/>
  <c r="E1290" i="21"/>
  <c r="D1290" i="21"/>
  <c r="E1289" i="21"/>
  <c r="D1289" i="21"/>
  <c r="E1288" i="21"/>
  <c r="D1288" i="21"/>
  <c r="E1287" i="21"/>
  <c r="D1287" i="21"/>
  <c r="E1286" i="21"/>
  <c r="D1286" i="21"/>
  <c r="E1285" i="21"/>
  <c r="D1285" i="21"/>
  <c r="E1284" i="21"/>
  <c r="D1284" i="21"/>
  <c r="E1283" i="21"/>
  <c r="D1283" i="21"/>
  <c r="E1282" i="21"/>
  <c r="D1282" i="21"/>
  <c r="E1281" i="21"/>
  <c r="D1281" i="21"/>
  <c r="E1280" i="21"/>
  <c r="D1280" i="21"/>
  <c r="E1279" i="21"/>
  <c r="D1279" i="21"/>
  <c r="E1278" i="21"/>
  <c r="D1278" i="21"/>
  <c r="E1277" i="21"/>
  <c r="D1277" i="21"/>
  <c r="E1276" i="21"/>
  <c r="D1276" i="21"/>
  <c r="E1275" i="21"/>
  <c r="D1275" i="21"/>
  <c r="E1274" i="21"/>
  <c r="D1274" i="21"/>
  <c r="E1273" i="21"/>
  <c r="D1273" i="21"/>
  <c r="E1272" i="21"/>
  <c r="D1272" i="21"/>
  <c r="E1271" i="21"/>
  <c r="D1271" i="21"/>
  <c r="E1270" i="21"/>
  <c r="D1270" i="21"/>
  <c r="E1269" i="21"/>
  <c r="D1269" i="21"/>
  <c r="E1268" i="21"/>
  <c r="D1268" i="21"/>
  <c r="E1267" i="21"/>
  <c r="D1267" i="21"/>
  <c r="E1266" i="21"/>
  <c r="D1266" i="21"/>
  <c r="E1265" i="21"/>
  <c r="D1265" i="21"/>
  <c r="E1264" i="21"/>
  <c r="D1264" i="21"/>
  <c r="E1263" i="21"/>
  <c r="D1263" i="21"/>
  <c r="E1262" i="21"/>
  <c r="D1262" i="21"/>
  <c r="E1261" i="21"/>
  <c r="D1261" i="21"/>
  <c r="E1260" i="21"/>
  <c r="D1260" i="21"/>
  <c r="E1259" i="21"/>
  <c r="D1259" i="21"/>
  <c r="E1258" i="21"/>
  <c r="D1258" i="21"/>
  <c r="E1257" i="21"/>
  <c r="D1257" i="21"/>
  <c r="E1256" i="21"/>
  <c r="D1256" i="21"/>
  <c r="E1255" i="21"/>
  <c r="D1255" i="21"/>
  <c r="E1254" i="21"/>
  <c r="D1254" i="21"/>
  <c r="E1253" i="21"/>
  <c r="D1253" i="21"/>
  <c r="E1252" i="21"/>
  <c r="D1252" i="21"/>
  <c r="E1251" i="21"/>
  <c r="D1251" i="21"/>
  <c r="E1250" i="21"/>
  <c r="D1250" i="21"/>
  <c r="E1249" i="21"/>
  <c r="D1249" i="21"/>
  <c r="E1248" i="21"/>
  <c r="D1248" i="21"/>
  <c r="E1247" i="21"/>
  <c r="D1247" i="21"/>
  <c r="E1246" i="21"/>
  <c r="D1246" i="21"/>
  <c r="E1245" i="21"/>
  <c r="D1245" i="21"/>
  <c r="E1244" i="21"/>
  <c r="D1244" i="21"/>
  <c r="E1243" i="21"/>
  <c r="D1243" i="21"/>
  <c r="E1242" i="21"/>
  <c r="D1242" i="21"/>
  <c r="E1241" i="21"/>
  <c r="D1241" i="21"/>
  <c r="E1240" i="21"/>
  <c r="D1240" i="21"/>
  <c r="E1239" i="21"/>
  <c r="D1239" i="21"/>
  <c r="E1238" i="21"/>
  <c r="D1238" i="21"/>
  <c r="E1237" i="21"/>
  <c r="D1237" i="21"/>
  <c r="E1236" i="21"/>
  <c r="D1236" i="21"/>
  <c r="E1235" i="21"/>
  <c r="D1235" i="21"/>
  <c r="E1234" i="21"/>
  <c r="D1234" i="21"/>
  <c r="E1233" i="21"/>
  <c r="D1233" i="21"/>
  <c r="E1232" i="21"/>
  <c r="D1232" i="21"/>
  <c r="E1231" i="21"/>
  <c r="D1231" i="21"/>
  <c r="E1230" i="21"/>
  <c r="D1230" i="21"/>
  <c r="E1229" i="21"/>
  <c r="D1229" i="21"/>
  <c r="E1228" i="21"/>
  <c r="D1228" i="21"/>
  <c r="E1227" i="21"/>
  <c r="D1227" i="21"/>
  <c r="E1226" i="21"/>
  <c r="D1226" i="21"/>
  <c r="E1225" i="21"/>
  <c r="D1225" i="21"/>
  <c r="E1224" i="21"/>
  <c r="D1224" i="21"/>
  <c r="E1223" i="21"/>
  <c r="D1223" i="21"/>
  <c r="E1222" i="21"/>
  <c r="D1222" i="21"/>
  <c r="E1221" i="21"/>
  <c r="D1221" i="21"/>
  <c r="E1220" i="21"/>
  <c r="D1220" i="21"/>
  <c r="E1219" i="21"/>
  <c r="D1219" i="21"/>
  <c r="E1218" i="21"/>
  <c r="D1218" i="21"/>
  <c r="E1217" i="21"/>
  <c r="D1217" i="21"/>
  <c r="E1216" i="21"/>
  <c r="D1216" i="21"/>
  <c r="E1215" i="21"/>
  <c r="D1215" i="21"/>
  <c r="E1214" i="21"/>
  <c r="D1214" i="21"/>
  <c r="E1213" i="21"/>
  <c r="D1213" i="21"/>
  <c r="E1212" i="21"/>
  <c r="D1212" i="21"/>
  <c r="E1211" i="21"/>
  <c r="D1211" i="21"/>
  <c r="E1210" i="21"/>
  <c r="D1210" i="21"/>
  <c r="E1209" i="21"/>
  <c r="D1209" i="21"/>
  <c r="E1208" i="21"/>
  <c r="D1208" i="21"/>
  <c r="E1207" i="21"/>
  <c r="D1207" i="21"/>
  <c r="E1206" i="21"/>
  <c r="D1206" i="21"/>
  <c r="E1205" i="21"/>
  <c r="D1205" i="21"/>
  <c r="E1204" i="21"/>
  <c r="D1204" i="21"/>
  <c r="E1203" i="21"/>
  <c r="D1203" i="21"/>
  <c r="E1202" i="21"/>
  <c r="D1202" i="21"/>
  <c r="E1201" i="21"/>
  <c r="D1201" i="21"/>
  <c r="E1200" i="21"/>
  <c r="D1200" i="21"/>
  <c r="E1199" i="21"/>
  <c r="D1199" i="21"/>
  <c r="E1198" i="21"/>
  <c r="D1198" i="21"/>
  <c r="E1197" i="21"/>
  <c r="D1197" i="21"/>
  <c r="E1196" i="21"/>
  <c r="D1196" i="21"/>
  <c r="E1195" i="21"/>
  <c r="D1195" i="21"/>
  <c r="E1194" i="21"/>
  <c r="D1194" i="21"/>
  <c r="E1193" i="21"/>
  <c r="D1193" i="21"/>
  <c r="E1192" i="21"/>
  <c r="D1192" i="21"/>
  <c r="E1191" i="21"/>
  <c r="D1191" i="21"/>
  <c r="E1190" i="21"/>
  <c r="D1190" i="21"/>
  <c r="E1189" i="21"/>
  <c r="D1189" i="21"/>
  <c r="E1188" i="21"/>
  <c r="D1188" i="21"/>
  <c r="E1187" i="21"/>
  <c r="D1187" i="21"/>
  <c r="E1186" i="21"/>
  <c r="D1186" i="21"/>
  <c r="E1185" i="21"/>
  <c r="D1185" i="21"/>
  <c r="E1184" i="21"/>
  <c r="D1184" i="21"/>
  <c r="E1183" i="21"/>
  <c r="D1183" i="21"/>
  <c r="E1182" i="21"/>
  <c r="D1182" i="21"/>
  <c r="E1181" i="21"/>
  <c r="D1181" i="21"/>
  <c r="E1180" i="21"/>
  <c r="D1180" i="21"/>
  <c r="E1179" i="21"/>
  <c r="D1179" i="21"/>
  <c r="E1178" i="21"/>
  <c r="D1178" i="21"/>
  <c r="E1177" i="21"/>
  <c r="D1177" i="21"/>
  <c r="E1176" i="21"/>
  <c r="D1176" i="21"/>
  <c r="E1175" i="21"/>
  <c r="D1175" i="21"/>
  <c r="E1174" i="21"/>
  <c r="D1174" i="21"/>
  <c r="E1173" i="21"/>
  <c r="D1173" i="21"/>
  <c r="E1172" i="21"/>
  <c r="D1172" i="21"/>
  <c r="E1171" i="21"/>
  <c r="D1171" i="21"/>
  <c r="E1170" i="21"/>
  <c r="D1170" i="21"/>
  <c r="E1169" i="21"/>
  <c r="D1169" i="21"/>
  <c r="E1168" i="21"/>
  <c r="D1168" i="21"/>
  <c r="E1167" i="21"/>
  <c r="D1167" i="21"/>
  <c r="E1166" i="21"/>
  <c r="D1166" i="21"/>
  <c r="E1165" i="21"/>
  <c r="D1165" i="21"/>
  <c r="E1164" i="21"/>
  <c r="D1164" i="21"/>
  <c r="E1163" i="21"/>
  <c r="D1163" i="21"/>
  <c r="E1162" i="21"/>
  <c r="D1162" i="21"/>
  <c r="E1161" i="21"/>
  <c r="D1161" i="21"/>
  <c r="E1160" i="21"/>
  <c r="D1160" i="21"/>
  <c r="E1159" i="21"/>
  <c r="D1159" i="21"/>
  <c r="E1158" i="21"/>
  <c r="D1158" i="21"/>
  <c r="E1157" i="21"/>
  <c r="D1157" i="21"/>
  <c r="E1156" i="21"/>
  <c r="D1156" i="21"/>
  <c r="E1155" i="21"/>
  <c r="D1155" i="21"/>
  <c r="E1154" i="21"/>
  <c r="D1154" i="21"/>
  <c r="E1153" i="21"/>
  <c r="D1153" i="21"/>
  <c r="E1152" i="21"/>
  <c r="D1152" i="21"/>
  <c r="E1151" i="21"/>
  <c r="D1151" i="21"/>
  <c r="E1150" i="21"/>
  <c r="D1150" i="21"/>
  <c r="E1149" i="21"/>
  <c r="D1149" i="21"/>
  <c r="E1148" i="21"/>
  <c r="D1148" i="21"/>
  <c r="E1147" i="21"/>
  <c r="D1147" i="21"/>
  <c r="E1146" i="21"/>
  <c r="D1146" i="21"/>
  <c r="E1145" i="21"/>
  <c r="D1145" i="21"/>
  <c r="E1144" i="21"/>
  <c r="D1144" i="21"/>
  <c r="E1143" i="21"/>
  <c r="D1143" i="21"/>
  <c r="E1142" i="21"/>
  <c r="D1142" i="21"/>
  <c r="E1141" i="21"/>
  <c r="D1141" i="21"/>
  <c r="E1140" i="21"/>
  <c r="D1140" i="21"/>
  <c r="E1139" i="21"/>
  <c r="D1139" i="21"/>
  <c r="E1138" i="21"/>
  <c r="D1138" i="21"/>
  <c r="E1137" i="21"/>
  <c r="D1137" i="21"/>
  <c r="E1136" i="21"/>
  <c r="D1136" i="21"/>
  <c r="E1135" i="21"/>
  <c r="D1135" i="21"/>
  <c r="E1134" i="21"/>
  <c r="D1134" i="21"/>
  <c r="E1133" i="21"/>
  <c r="D1133" i="21"/>
  <c r="E1132" i="21"/>
  <c r="D1132" i="21"/>
  <c r="E1131" i="21"/>
  <c r="D1131" i="21"/>
  <c r="E1130" i="21"/>
  <c r="D1130" i="21"/>
  <c r="E1129" i="21"/>
  <c r="D1129" i="21"/>
  <c r="E1128" i="21"/>
  <c r="D1128" i="21"/>
  <c r="E1127" i="21"/>
  <c r="D1127" i="21"/>
  <c r="E1126" i="21"/>
  <c r="D1126" i="21"/>
  <c r="E1125" i="21"/>
  <c r="D1125" i="21"/>
  <c r="E1124" i="21"/>
  <c r="D1124" i="21"/>
  <c r="E1123" i="21"/>
  <c r="D1123" i="21"/>
  <c r="E1122" i="21"/>
  <c r="D1122" i="21"/>
  <c r="E1121" i="21"/>
  <c r="D1121" i="21"/>
  <c r="E1120" i="21"/>
  <c r="D1120" i="21"/>
  <c r="E1119" i="21"/>
  <c r="D1119" i="21"/>
  <c r="E1118" i="21"/>
  <c r="D1118" i="21"/>
  <c r="E1117" i="21"/>
  <c r="D1117" i="21"/>
  <c r="E1116" i="21"/>
  <c r="D1116" i="21"/>
  <c r="E1115" i="21"/>
  <c r="D1115" i="21"/>
  <c r="E1114" i="21"/>
  <c r="D1114" i="21"/>
  <c r="E1113" i="21"/>
  <c r="D1113" i="21"/>
  <c r="E1112" i="21"/>
  <c r="D1112" i="21"/>
  <c r="E1111" i="21"/>
  <c r="D1111" i="21"/>
  <c r="E1110" i="21"/>
  <c r="D1110" i="21"/>
  <c r="E1109" i="21"/>
  <c r="D1109" i="21"/>
  <c r="E1108" i="21"/>
  <c r="D1108" i="21"/>
  <c r="E1107" i="21"/>
  <c r="D1107" i="21"/>
  <c r="E1106" i="21"/>
  <c r="D1106" i="21"/>
  <c r="E1105" i="21"/>
  <c r="D1105" i="21"/>
  <c r="E1104" i="21"/>
  <c r="D1104" i="21"/>
  <c r="E1103" i="21"/>
  <c r="D1103" i="21"/>
  <c r="E1102" i="21"/>
  <c r="D1102" i="21"/>
  <c r="E1101" i="21"/>
  <c r="D1101" i="21"/>
  <c r="E1100" i="21"/>
  <c r="D1100" i="21"/>
  <c r="E1099" i="21"/>
  <c r="D1099" i="21"/>
  <c r="E1098" i="21"/>
  <c r="D1098" i="21"/>
  <c r="E1097" i="21"/>
  <c r="D1097" i="21"/>
  <c r="E1096" i="21"/>
  <c r="D1096" i="21"/>
  <c r="E1095" i="21"/>
  <c r="D1095" i="21"/>
  <c r="E1094" i="21"/>
  <c r="D1094" i="21"/>
  <c r="E1093" i="21"/>
  <c r="D1093" i="21"/>
  <c r="E1092" i="21"/>
  <c r="D1092" i="21"/>
  <c r="E1091" i="21"/>
  <c r="D1091" i="21"/>
  <c r="E1090" i="21"/>
  <c r="D1090" i="21"/>
  <c r="E1089" i="21"/>
  <c r="D1089" i="21"/>
  <c r="E1088" i="21"/>
  <c r="D1088" i="21"/>
  <c r="E1087" i="21"/>
  <c r="D1087" i="21"/>
  <c r="E1086" i="21"/>
  <c r="D1086" i="21"/>
  <c r="E1085" i="21"/>
  <c r="D1085" i="21"/>
  <c r="E1084" i="21"/>
  <c r="D1084" i="21"/>
  <c r="E1083" i="21"/>
  <c r="D1083" i="21"/>
  <c r="E1082" i="21"/>
  <c r="D1082" i="21"/>
  <c r="E1081" i="21"/>
  <c r="D1081" i="21"/>
  <c r="E1080" i="21"/>
  <c r="D1080" i="21"/>
  <c r="E1079" i="21"/>
  <c r="D1079" i="21"/>
  <c r="E1078" i="21"/>
  <c r="D1078" i="21"/>
  <c r="E1077" i="21"/>
  <c r="D1077" i="21"/>
  <c r="E1076" i="21"/>
  <c r="D1076" i="21"/>
  <c r="E1075" i="21"/>
  <c r="D1075" i="21"/>
  <c r="E1074" i="21"/>
  <c r="D1074" i="21"/>
  <c r="E1073" i="21"/>
  <c r="D1073" i="21"/>
  <c r="E1072" i="21"/>
  <c r="D1072" i="21"/>
  <c r="E1071" i="21"/>
  <c r="D1071" i="21"/>
  <c r="E1070" i="21"/>
  <c r="D1070" i="21"/>
  <c r="E1069" i="21"/>
  <c r="D1069" i="21"/>
  <c r="E1068" i="21"/>
  <c r="D1068" i="21"/>
  <c r="E1067" i="21"/>
  <c r="D1067" i="21"/>
  <c r="E1066" i="21"/>
  <c r="D1066" i="21"/>
  <c r="E1065" i="21"/>
  <c r="D1065" i="21"/>
  <c r="E1064" i="21"/>
  <c r="D1064" i="21"/>
  <c r="E1063" i="21"/>
  <c r="D1063" i="21"/>
  <c r="E1062" i="21"/>
  <c r="D1062" i="21"/>
  <c r="E1061" i="21"/>
  <c r="D1061" i="21"/>
  <c r="E1060" i="21"/>
  <c r="D1060" i="21"/>
  <c r="E1059" i="21"/>
  <c r="D1059" i="21"/>
  <c r="E1058" i="21"/>
  <c r="D1058" i="21"/>
  <c r="E1057" i="21"/>
  <c r="D1057" i="21"/>
  <c r="E1056" i="21"/>
  <c r="D1056" i="21"/>
  <c r="E1055" i="21"/>
  <c r="D1055" i="21"/>
  <c r="E1054" i="21"/>
  <c r="D1054" i="21"/>
  <c r="E1053" i="21"/>
  <c r="D1053" i="21"/>
  <c r="E1052" i="21"/>
  <c r="D1052" i="21"/>
  <c r="E1051" i="21"/>
  <c r="D1051" i="21"/>
  <c r="E1050" i="21"/>
  <c r="D1050" i="21"/>
  <c r="E1049" i="21"/>
  <c r="D1049" i="21"/>
  <c r="E1048" i="21"/>
  <c r="D1048" i="21"/>
  <c r="E1047" i="21"/>
  <c r="D1047" i="21"/>
  <c r="E1046" i="21"/>
  <c r="D1046" i="21"/>
  <c r="E1045" i="21"/>
  <c r="D1045" i="21"/>
  <c r="E1044" i="21"/>
  <c r="D1044" i="21"/>
  <c r="E1043" i="21"/>
  <c r="D1043" i="21"/>
  <c r="E1042" i="21"/>
  <c r="D1042" i="21"/>
  <c r="E1041" i="21"/>
  <c r="D1041" i="21"/>
  <c r="E1040" i="21"/>
  <c r="D1040" i="21"/>
  <c r="E1039" i="21"/>
  <c r="D1039" i="21"/>
  <c r="E1038" i="21"/>
  <c r="D1038" i="21"/>
  <c r="E1037" i="21"/>
  <c r="D1037" i="21"/>
  <c r="E1036" i="21"/>
  <c r="D1036" i="21"/>
  <c r="E1035" i="21"/>
  <c r="D1035" i="21"/>
  <c r="E1034" i="21"/>
  <c r="D1034" i="21"/>
  <c r="E1033" i="21"/>
  <c r="D1033" i="21"/>
  <c r="E1032" i="21"/>
  <c r="D1032" i="21"/>
  <c r="E1031" i="21"/>
  <c r="D1031" i="21"/>
  <c r="E1030" i="21"/>
  <c r="D1030" i="21"/>
  <c r="E1029" i="21"/>
  <c r="D1029" i="21"/>
  <c r="E1028" i="21"/>
  <c r="D1028" i="21"/>
  <c r="E1027" i="21"/>
  <c r="D1027" i="21"/>
  <c r="E1026" i="21"/>
  <c r="D1026" i="21"/>
  <c r="E1025" i="21"/>
  <c r="D1025" i="21"/>
  <c r="E1024" i="21"/>
  <c r="D1024" i="21"/>
  <c r="E1023" i="21"/>
  <c r="D1023" i="21"/>
  <c r="E1022" i="21"/>
  <c r="D1022" i="21"/>
  <c r="E1021" i="21"/>
  <c r="D1021" i="21"/>
  <c r="E1020" i="21"/>
  <c r="D1020" i="21"/>
  <c r="E1019" i="21"/>
  <c r="D1019" i="21"/>
  <c r="E1018" i="21"/>
  <c r="D1018" i="21"/>
  <c r="E1017" i="21"/>
  <c r="D1017" i="21"/>
  <c r="E1016" i="21"/>
  <c r="D1016" i="21"/>
  <c r="E1015" i="21"/>
  <c r="D1015" i="21"/>
  <c r="E1014" i="21"/>
  <c r="D1014" i="21"/>
  <c r="E1013" i="21"/>
  <c r="D1013" i="21"/>
  <c r="E1012" i="21"/>
  <c r="D1012" i="21"/>
  <c r="E1011" i="21"/>
  <c r="D1011" i="21"/>
  <c r="E1010" i="21"/>
  <c r="D1010" i="21"/>
  <c r="E1009" i="21"/>
  <c r="D1009" i="21"/>
  <c r="E1008" i="21"/>
  <c r="D1008" i="21"/>
  <c r="E1007" i="21"/>
  <c r="D1007" i="21"/>
  <c r="E1006" i="21"/>
  <c r="D1006" i="21"/>
  <c r="E1005" i="21"/>
  <c r="D1005" i="21"/>
  <c r="E1004" i="21"/>
  <c r="D1004" i="21"/>
  <c r="E1003" i="21"/>
  <c r="D1003" i="21"/>
  <c r="E1002" i="21"/>
  <c r="D1002" i="21"/>
  <c r="E1001" i="21"/>
  <c r="D1001" i="21"/>
  <c r="E1000" i="21"/>
  <c r="D1000" i="21"/>
  <c r="E999" i="21"/>
  <c r="D999" i="21"/>
  <c r="E998" i="21"/>
  <c r="D998" i="21"/>
  <c r="E997" i="21"/>
  <c r="D997" i="21"/>
  <c r="E996" i="21"/>
  <c r="D996" i="21"/>
  <c r="E995" i="21"/>
  <c r="D995" i="21"/>
  <c r="E994" i="21"/>
  <c r="D994" i="21"/>
  <c r="E993" i="21"/>
  <c r="D993" i="21"/>
  <c r="E992" i="21"/>
  <c r="D992" i="21"/>
  <c r="E991" i="21"/>
  <c r="D991" i="21"/>
  <c r="E990" i="21"/>
  <c r="D990" i="21"/>
  <c r="E989" i="21"/>
  <c r="D989" i="21"/>
  <c r="E988" i="21"/>
  <c r="D988" i="21"/>
  <c r="E987" i="21"/>
  <c r="D987" i="21"/>
  <c r="E986" i="21"/>
  <c r="D986" i="21"/>
  <c r="E985" i="21"/>
  <c r="D985" i="21"/>
  <c r="E984" i="21"/>
  <c r="D984" i="21"/>
  <c r="E983" i="21"/>
  <c r="D983" i="21"/>
  <c r="E982" i="21"/>
  <c r="D982" i="21"/>
  <c r="E981" i="21"/>
  <c r="D981" i="21"/>
  <c r="E980" i="21"/>
  <c r="D980" i="21"/>
  <c r="E979" i="21"/>
  <c r="D979" i="21"/>
  <c r="E978" i="21"/>
  <c r="D978" i="21"/>
  <c r="E977" i="21"/>
  <c r="D977" i="21"/>
  <c r="E976" i="21"/>
  <c r="D976" i="21"/>
  <c r="E975" i="21"/>
  <c r="D975" i="21"/>
  <c r="E974" i="21"/>
  <c r="D974" i="21"/>
  <c r="E973" i="21"/>
  <c r="D973" i="21"/>
  <c r="E972" i="21"/>
  <c r="D972" i="21"/>
  <c r="E971" i="21"/>
  <c r="D971" i="21"/>
  <c r="E970" i="21"/>
  <c r="D970" i="21"/>
  <c r="E969" i="21"/>
  <c r="D969" i="21"/>
  <c r="E968" i="21"/>
  <c r="D968" i="21"/>
  <c r="E967" i="21"/>
  <c r="D967" i="21"/>
  <c r="E966" i="21"/>
  <c r="D966" i="21"/>
  <c r="E965" i="21"/>
  <c r="D965" i="21"/>
  <c r="E964" i="21"/>
  <c r="D964" i="21"/>
  <c r="E963" i="21"/>
  <c r="D963" i="21"/>
  <c r="E962" i="21"/>
  <c r="D962" i="21"/>
  <c r="E961" i="21"/>
  <c r="D961" i="21"/>
  <c r="E960" i="21"/>
  <c r="D960" i="21"/>
  <c r="E959" i="21"/>
  <c r="D959" i="21"/>
  <c r="E958" i="21"/>
  <c r="D958" i="21"/>
  <c r="E957" i="21"/>
  <c r="D957" i="21"/>
  <c r="E956" i="21"/>
  <c r="D956" i="21"/>
  <c r="E955" i="21"/>
  <c r="D955" i="21"/>
  <c r="E954" i="21"/>
  <c r="D954" i="21"/>
  <c r="E953" i="21"/>
  <c r="D953" i="21"/>
  <c r="E952" i="21"/>
  <c r="D952" i="21"/>
  <c r="E951" i="21"/>
  <c r="D951" i="21"/>
  <c r="E950" i="21"/>
  <c r="D950" i="21"/>
  <c r="E949" i="21"/>
  <c r="D949" i="21"/>
  <c r="E948" i="21"/>
  <c r="D948" i="21"/>
  <c r="E947" i="21"/>
  <c r="D947" i="21"/>
  <c r="E946" i="21"/>
  <c r="D946" i="21"/>
  <c r="E945" i="21"/>
  <c r="D945" i="21"/>
  <c r="E944" i="21"/>
  <c r="D944" i="21"/>
  <c r="E943" i="21"/>
  <c r="D943" i="21"/>
  <c r="E942" i="21"/>
  <c r="D942" i="21"/>
  <c r="E941" i="21"/>
  <c r="D941" i="21"/>
  <c r="E940" i="21"/>
  <c r="D940" i="21"/>
  <c r="E939" i="21"/>
  <c r="D939" i="21"/>
  <c r="E938" i="21"/>
  <c r="D938" i="21"/>
  <c r="E937" i="21"/>
  <c r="D937" i="21"/>
  <c r="E936" i="21"/>
  <c r="D936" i="21"/>
  <c r="E935" i="21"/>
  <c r="D935" i="21"/>
  <c r="E934" i="21"/>
  <c r="D934" i="21"/>
  <c r="E933" i="21"/>
  <c r="D933" i="21"/>
  <c r="E932" i="21"/>
  <c r="D932" i="21"/>
  <c r="E931" i="21"/>
  <c r="D931" i="21"/>
  <c r="E930" i="21"/>
  <c r="D930" i="21"/>
  <c r="E929" i="21"/>
  <c r="D929" i="21"/>
  <c r="E928" i="21"/>
  <c r="D928" i="21"/>
  <c r="E927" i="21"/>
  <c r="D927" i="21"/>
  <c r="E926" i="21"/>
  <c r="D926" i="21"/>
  <c r="E925" i="21"/>
  <c r="D925" i="21"/>
  <c r="E924" i="21"/>
  <c r="D924" i="21"/>
  <c r="E923" i="21"/>
  <c r="D923" i="21"/>
  <c r="E922" i="21"/>
  <c r="D922" i="21"/>
  <c r="E921" i="21"/>
  <c r="D921" i="21"/>
  <c r="E920" i="21"/>
  <c r="D920" i="21"/>
  <c r="E919" i="21"/>
  <c r="D919" i="21"/>
  <c r="E918" i="21"/>
  <c r="D918" i="21"/>
  <c r="E917" i="21"/>
  <c r="D917" i="21"/>
  <c r="E916" i="21"/>
  <c r="D916" i="21"/>
  <c r="E915" i="21"/>
  <c r="D915" i="21"/>
  <c r="E914" i="21"/>
  <c r="D914" i="21"/>
  <c r="E913" i="21"/>
  <c r="D913" i="21"/>
  <c r="E912" i="21"/>
  <c r="D912" i="21"/>
  <c r="E911" i="21"/>
  <c r="D911" i="21"/>
  <c r="E910" i="21"/>
  <c r="D910" i="21"/>
  <c r="E909" i="21"/>
  <c r="D909" i="21"/>
  <c r="E908" i="21"/>
  <c r="D908" i="21"/>
  <c r="E907" i="21"/>
  <c r="D907" i="21"/>
  <c r="E906" i="21"/>
  <c r="D906" i="21"/>
  <c r="E905" i="21"/>
  <c r="D905" i="21"/>
  <c r="E904" i="21"/>
  <c r="D904" i="21"/>
  <c r="E903" i="21"/>
  <c r="D903" i="21"/>
  <c r="E902" i="21"/>
  <c r="D902" i="21"/>
  <c r="E901" i="21"/>
  <c r="D901" i="21"/>
  <c r="E900" i="21"/>
  <c r="D900" i="21"/>
  <c r="E899" i="21"/>
  <c r="D899" i="21"/>
  <c r="E898" i="21"/>
  <c r="D898" i="21"/>
  <c r="E897" i="21"/>
  <c r="D897" i="21"/>
  <c r="E896" i="21"/>
  <c r="D896" i="21"/>
  <c r="E895" i="21"/>
  <c r="D895" i="21"/>
  <c r="E894" i="21"/>
  <c r="D894" i="21"/>
  <c r="E893" i="21"/>
  <c r="D893" i="21"/>
  <c r="E892" i="21"/>
  <c r="D892" i="21"/>
  <c r="E891" i="21"/>
  <c r="D891" i="21"/>
  <c r="E890" i="21"/>
  <c r="D890" i="21"/>
  <c r="E889" i="21"/>
  <c r="D889" i="21"/>
  <c r="E888" i="21"/>
  <c r="D888" i="21"/>
  <c r="E887" i="21"/>
  <c r="D887" i="21"/>
  <c r="E886" i="21"/>
  <c r="D886" i="21"/>
  <c r="E885" i="21"/>
  <c r="D885" i="21"/>
  <c r="E884" i="21"/>
  <c r="D884" i="21"/>
  <c r="E883" i="21"/>
  <c r="D883" i="21"/>
  <c r="E882" i="21"/>
  <c r="D882" i="21"/>
  <c r="E881" i="21"/>
  <c r="D881" i="21"/>
  <c r="E880" i="21"/>
  <c r="D880" i="21"/>
  <c r="E879" i="21"/>
  <c r="D879" i="21"/>
  <c r="E878" i="21"/>
  <c r="D878" i="21"/>
  <c r="E877" i="21"/>
  <c r="D877" i="21"/>
  <c r="E876" i="21"/>
  <c r="D876" i="21"/>
  <c r="E875" i="21"/>
  <c r="D875" i="21"/>
  <c r="E874" i="21"/>
  <c r="D874" i="21"/>
  <c r="E873" i="21"/>
  <c r="D873" i="21"/>
  <c r="E872" i="21"/>
  <c r="D872" i="21"/>
  <c r="E871" i="21"/>
  <c r="D871" i="21"/>
  <c r="E870" i="21"/>
  <c r="D870" i="21"/>
  <c r="E869" i="21"/>
  <c r="D869" i="21"/>
  <c r="E868" i="21"/>
  <c r="D868" i="21"/>
  <c r="E867" i="21"/>
  <c r="D867" i="21"/>
  <c r="E866" i="21"/>
  <c r="D866" i="21"/>
  <c r="E865" i="21"/>
  <c r="D865" i="21"/>
  <c r="E864" i="21"/>
  <c r="D864" i="21"/>
  <c r="E863" i="21"/>
  <c r="D863" i="21"/>
  <c r="E862" i="21"/>
  <c r="D862" i="21"/>
  <c r="E861" i="21"/>
  <c r="D861" i="21"/>
  <c r="E860" i="21"/>
  <c r="D860" i="21"/>
  <c r="E859" i="21"/>
  <c r="D859" i="21"/>
  <c r="E858" i="21"/>
  <c r="D858" i="21"/>
  <c r="E857" i="21"/>
  <c r="D857" i="21"/>
  <c r="E856" i="21"/>
  <c r="D856" i="21"/>
  <c r="E855" i="21"/>
  <c r="D855" i="21"/>
  <c r="E854" i="21"/>
  <c r="D854" i="21"/>
  <c r="E853" i="21"/>
  <c r="D853" i="21"/>
  <c r="E852" i="21"/>
  <c r="D852" i="21"/>
  <c r="E851" i="21"/>
  <c r="D851" i="21"/>
  <c r="E850" i="21"/>
  <c r="D850" i="21"/>
  <c r="E849" i="21"/>
  <c r="D849" i="21"/>
  <c r="E848" i="21"/>
  <c r="D848" i="21"/>
  <c r="E847" i="21"/>
  <c r="D847" i="21"/>
  <c r="E846" i="21"/>
  <c r="D846" i="21"/>
  <c r="E845" i="21"/>
  <c r="D845" i="21"/>
  <c r="E844" i="21"/>
  <c r="D844" i="21"/>
  <c r="E843" i="21"/>
  <c r="D843" i="21"/>
  <c r="E842" i="21"/>
  <c r="D842" i="21"/>
  <c r="E841" i="21"/>
  <c r="D841" i="21"/>
  <c r="E840" i="21"/>
  <c r="D840" i="21"/>
  <c r="E839" i="21"/>
  <c r="D839" i="21"/>
  <c r="E838" i="21"/>
  <c r="D838" i="21"/>
  <c r="E837" i="21"/>
  <c r="D837" i="21"/>
  <c r="E836" i="21"/>
  <c r="D836" i="21"/>
  <c r="E835" i="21"/>
  <c r="D835" i="21"/>
  <c r="E834" i="21"/>
  <c r="D834" i="21"/>
  <c r="E833" i="21"/>
  <c r="D833" i="21"/>
  <c r="E832" i="21"/>
  <c r="D832" i="21"/>
  <c r="E831" i="21"/>
  <c r="D831" i="21"/>
  <c r="E830" i="21"/>
  <c r="D830" i="21"/>
  <c r="E829" i="21"/>
  <c r="D829" i="21"/>
  <c r="E828" i="21"/>
  <c r="D828" i="21"/>
  <c r="E827" i="21"/>
  <c r="D827" i="21"/>
  <c r="E826" i="21"/>
  <c r="D826" i="21"/>
  <c r="E825" i="21"/>
  <c r="D825" i="21"/>
  <c r="E824" i="21"/>
  <c r="D824" i="21"/>
  <c r="E823" i="21"/>
  <c r="D823" i="21"/>
  <c r="E822" i="21"/>
  <c r="D822" i="21"/>
  <c r="E821" i="21"/>
  <c r="D821" i="21"/>
  <c r="E820" i="21"/>
  <c r="D820" i="21"/>
  <c r="E819" i="21"/>
  <c r="D819" i="21"/>
  <c r="E818" i="21"/>
  <c r="D818" i="21"/>
  <c r="E817" i="21"/>
  <c r="D817" i="21"/>
  <c r="E816" i="21"/>
  <c r="D816" i="21"/>
  <c r="E815" i="21"/>
  <c r="D815" i="21"/>
  <c r="E814" i="21"/>
  <c r="D814" i="21"/>
  <c r="E813" i="21"/>
  <c r="D813" i="21"/>
  <c r="E812" i="21"/>
  <c r="D812" i="21"/>
  <c r="E811" i="21"/>
  <c r="D811" i="21"/>
  <c r="E810" i="21"/>
  <c r="D810" i="21"/>
  <c r="E809" i="21"/>
  <c r="D809" i="21"/>
  <c r="E808" i="21"/>
  <c r="D808" i="21"/>
  <c r="E807" i="21"/>
  <c r="D807" i="21"/>
  <c r="E806" i="21"/>
  <c r="D806" i="21"/>
  <c r="E805" i="21"/>
  <c r="D805" i="21"/>
  <c r="E804" i="21"/>
  <c r="D804" i="21"/>
  <c r="E803" i="21"/>
  <c r="D803" i="21"/>
  <c r="E802" i="21"/>
  <c r="D802" i="21"/>
  <c r="E801" i="21"/>
  <c r="D801" i="21"/>
  <c r="E800" i="21"/>
  <c r="D800" i="21"/>
  <c r="E799" i="21"/>
  <c r="D799" i="21"/>
  <c r="E798" i="21"/>
  <c r="D798" i="21"/>
  <c r="E797" i="21"/>
  <c r="D797" i="21"/>
  <c r="E796" i="21"/>
  <c r="D796" i="21"/>
  <c r="E795" i="21"/>
  <c r="D795" i="21"/>
  <c r="E794" i="21"/>
  <c r="D794" i="21"/>
  <c r="E793" i="21"/>
  <c r="D793" i="21"/>
  <c r="E792" i="21"/>
  <c r="D792" i="21"/>
  <c r="E791" i="21"/>
  <c r="D791" i="21"/>
  <c r="E790" i="21"/>
  <c r="D790" i="21"/>
  <c r="E789" i="21"/>
  <c r="D789" i="21"/>
  <c r="E788" i="21"/>
  <c r="D788" i="21"/>
  <c r="E787" i="21"/>
  <c r="D787" i="21"/>
  <c r="E786" i="21"/>
  <c r="D786" i="21"/>
  <c r="E785" i="21"/>
  <c r="D785" i="21"/>
  <c r="E784" i="21"/>
  <c r="D784" i="21"/>
  <c r="E783" i="21"/>
  <c r="D783" i="21"/>
  <c r="E782" i="21"/>
  <c r="D782" i="21"/>
  <c r="E781" i="21"/>
  <c r="D781" i="21"/>
  <c r="E780" i="21"/>
  <c r="D780" i="21"/>
  <c r="E779" i="21"/>
  <c r="D779" i="21"/>
  <c r="E778" i="21"/>
  <c r="D778" i="21"/>
  <c r="E777" i="21"/>
  <c r="D777" i="21"/>
  <c r="E776" i="21"/>
  <c r="D776" i="21"/>
  <c r="E775" i="21"/>
  <c r="D775" i="21"/>
  <c r="E774" i="21"/>
  <c r="D774" i="21"/>
  <c r="E773" i="21"/>
  <c r="D773" i="21"/>
  <c r="E772" i="21"/>
  <c r="D772" i="21"/>
  <c r="E771" i="21"/>
  <c r="D771" i="21"/>
  <c r="E770" i="21"/>
  <c r="D770" i="21"/>
  <c r="E769" i="21"/>
  <c r="D769" i="21"/>
  <c r="E768" i="21"/>
  <c r="D768" i="21"/>
  <c r="E767" i="21"/>
  <c r="D767" i="21"/>
  <c r="E766" i="21"/>
  <c r="D766" i="21"/>
  <c r="E765" i="21"/>
  <c r="D765" i="21"/>
  <c r="E764" i="21"/>
  <c r="D764" i="21"/>
  <c r="E763" i="21"/>
  <c r="D763" i="21"/>
  <c r="E762" i="21"/>
  <c r="D762" i="21"/>
  <c r="E761" i="21"/>
  <c r="D761" i="21"/>
  <c r="E760" i="21"/>
  <c r="D760" i="21"/>
  <c r="E759" i="21"/>
  <c r="D759" i="21"/>
  <c r="E758" i="21"/>
  <c r="D758" i="21"/>
  <c r="E757" i="21"/>
  <c r="D757" i="21"/>
  <c r="E756" i="21"/>
  <c r="D756" i="21"/>
  <c r="E755" i="21"/>
  <c r="D755" i="21"/>
  <c r="E754" i="21"/>
  <c r="D754" i="21"/>
  <c r="E753" i="21"/>
  <c r="D753" i="21"/>
  <c r="E752" i="21"/>
  <c r="D752" i="21"/>
  <c r="E751" i="21"/>
  <c r="D751" i="21"/>
  <c r="E750" i="21"/>
  <c r="D750" i="21"/>
  <c r="E749" i="21"/>
  <c r="D749" i="21"/>
  <c r="E748" i="21"/>
  <c r="D748" i="21"/>
  <c r="E747" i="21"/>
  <c r="D747" i="21"/>
  <c r="E746" i="21"/>
  <c r="D746" i="21"/>
  <c r="E745" i="21"/>
  <c r="D745" i="21"/>
  <c r="E744" i="21"/>
  <c r="D744" i="21"/>
  <c r="E743" i="21"/>
  <c r="D743" i="21"/>
  <c r="E742" i="21"/>
  <c r="D742" i="21"/>
  <c r="E741" i="21"/>
  <c r="D741" i="21"/>
  <c r="E740" i="21"/>
  <c r="D740" i="21"/>
  <c r="E739" i="21"/>
  <c r="D739" i="21"/>
  <c r="E738" i="21"/>
  <c r="D738" i="21"/>
  <c r="E737" i="21"/>
  <c r="D737" i="21"/>
  <c r="E736" i="21"/>
  <c r="D736" i="21"/>
  <c r="E735" i="21"/>
  <c r="D735" i="21"/>
  <c r="E734" i="21"/>
  <c r="D734" i="21"/>
  <c r="E733" i="21"/>
  <c r="D733" i="21"/>
  <c r="E732" i="21"/>
  <c r="D732" i="21"/>
  <c r="E731" i="21"/>
  <c r="D731" i="21"/>
  <c r="E730" i="21"/>
  <c r="D730" i="21"/>
  <c r="E729" i="21"/>
  <c r="D729" i="21"/>
  <c r="E728" i="21"/>
  <c r="D728" i="21"/>
  <c r="E727" i="21"/>
  <c r="D727" i="21"/>
  <c r="E726" i="21"/>
  <c r="D726" i="21"/>
  <c r="E725" i="21"/>
  <c r="D725" i="21"/>
  <c r="E724" i="21"/>
  <c r="D724" i="21"/>
  <c r="E723" i="21"/>
  <c r="D723" i="21"/>
  <c r="E722" i="21"/>
  <c r="D722" i="21"/>
  <c r="E721" i="21"/>
  <c r="D721" i="21"/>
  <c r="E720" i="21"/>
  <c r="D720" i="21"/>
  <c r="E719" i="21"/>
  <c r="D719" i="21"/>
  <c r="E718" i="21"/>
  <c r="D718" i="21"/>
  <c r="E717" i="21"/>
  <c r="D717" i="21"/>
  <c r="E716" i="21"/>
  <c r="D716" i="21"/>
  <c r="E715" i="21"/>
  <c r="D715" i="21"/>
  <c r="E714" i="21"/>
  <c r="D714" i="21"/>
  <c r="E713" i="21"/>
  <c r="D713" i="21"/>
  <c r="E712" i="21"/>
  <c r="D712" i="21"/>
  <c r="E711" i="21"/>
  <c r="D711" i="21"/>
  <c r="E710" i="21"/>
  <c r="D710" i="21"/>
  <c r="E709" i="21"/>
  <c r="D709" i="21"/>
  <c r="E708" i="21"/>
  <c r="D708" i="21"/>
  <c r="E707" i="21"/>
  <c r="D707" i="21"/>
  <c r="E706" i="21"/>
  <c r="D706" i="21"/>
  <c r="E705" i="21"/>
  <c r="D705" i="21"/>
  <c r="E704" i="21"/>
  <c r="D704" i="21"/>
  <c r="E703" i="21"/>
  <c r="D703" i="21"/>
  <c r="E702" i="21"/>
  <c r="D702" i="21"/>
  <c r="E701" i="21"/>
  <c r="D701" i="21"/>
  <c r="E700" i="21"/>
  <c r="D700" i="21"/>
  <c r="E699" i="21"/>
  <c r="D699" i="21"/>
  <c r="E698" i="21"/>
  <c r="D698" i="21"/>
  <c r="E697" i="21"/>
  <c r="D697" i="21"/>
  <c r="E696" i="21"/>
  <c r="D696" i="21"/>
  <c r="E695" i="21"/>
  <c r="D695" i="21"/>
  <c r="E694" i="21"/>
  <c r="D694" i="21"/>
  <c r="E693" i="21"/>
  <c r="D693" i="21"/>
  <c r="E692" i="21"/>
  <c r="D692" i="21"/>
  <c r="E691" i="21"/>
  <c r="D691" i="21"/>
  <c r="E690" i="21"/>
  <c r="D690" i="21"/>
  <c r="E689" i="21"/>
  <c r="D689" i="21"/>
  <c r="E688" i="21"/>
  <c r="D688" i="21"/>
  <c r="E687" i="21"/>
  <c r="D687" i="21"/>
  <c r="E686" i="21"/>
  <c r="D686" i="21"/>
  <c r="E685" i="21"/>
  <c r="D685" i="21"/>
  <c r="E684" i="21"/>
  <c r="D684" i="21"/>
  <c r="E683" i="21"/>
  <c r="D683" i="21"/>
  <c r="E682" i="21"/>
  <c r="D682" i="21"/>
  <c r="E681" i="21"/>
  <c r="D681" i="21"/>
  <c r="E680" i="21"/>
  <c r="D680" i="21"/>
  <c r="E679" i="21"/>
  <c r="D679" i="21"/>
  <c r="E678" i="21"/>
  <c r="D678" i="21"/>
  <c r="E677" i="21"/>
  <c r="D677" i="21"/>
  <c r="E676" i="21"/>
  <c r="D676" i="21"/>
  <c r="E675" i="21"/>
  <c r="D675" i="21"/>
  <c r="E674" i="21"/>
  <c r="D674" i="21"/>
  <c r="E673" i="21"/>
  <c r="D673" i="21"/>
  <c r="E672" i="21"/>
  <c r="D672" i="21"/>
  <c r="E671" i="21"/>
  <c r="D671" i="21"/>
  <c r="E670" i="21"/>
  <c r="D670" i="21"/>
  <c r="E669" i="21"/>
  <c r="D669" i="21"/>
  <c r="E668" i="21"/>
  <c r="D668" i="21"/>
  <c r="E667" i="21"/>
  <c r="D667" i="21"/>
  <c r="E666" i="21"/>
  <c r="D666" i="21"/>
  <c r="E665" i="21"/>
  <c r="D665" i="21"/>
  <c r="E664" i="21"/>
  <c r="D664" i="21"/>
  <c r="E663" i="21"/>
  <c r="D663" i="21"/>
  <c r="E662" i="21"/>
  <c r="D662" i="21"/>
  <c r="E661" i="21"/>
  <c r="D661" i="21"/>
  <c r="E660" i="21"/>
  <c r="D660" i="21"/>
  <c r="E659" i="21"/>
  <c r="D659" i="21"/>
  <c r="E658" i="21"/>
  <c r="D658" i="21"/>
  <c r="E657" i="21"/>
  <c r="D657" i="21"/>
  <c r="E656" i="21"/>
  <c r="D656" i="21"/>
  <c r="E655" i="21"/>
  <c r="D655" i="21"/>
  <c r="E654" i="21"/>
  <c r="D654" i="21"/>
  <c r="E653" i="21"/>
  <c r="D653" i="21"/>
  <c r="E652" i="21"/>
  <c r="D652" i="21"/>
  <c r="E651" i="21"/>
  <c r="D651" i="21"/>
  <c r="E650" i="21"/>
  <c r="D650" i="21"/>
  <c r="E649" i="21"/>
  <c r="D649" i="21"/>
  <c r="E648" i="21"/>
  <c r="D648" i="21"/>
  <c r="E647" i="21"/>
  <c r="D647" i="21"/>
  <c r="E646" i="21"/>
  <c r="D646" i="21"/>
  <c r="E645" i="21"/>
  <c r="D645" i="21"/>
  <c r="E644" i="21"/>
  <c r="D644" i="21"/>
  <c r="E643" i="21"/>
  <c r="D643" i="21"/>
  <c r="E642" i="21"/>
  <c r="D642" i="21"/>
  <c r="E641" i="21"/>
  <c r="D641" i="21"/>
  <c r="E640" i="21"/>
  <c r="D640" i="21"/>
  <c r="E639" i="21"/>
  <c r="D639" i="21"/>
  <c r="E638" i="21"/>
  <c r="D638" i="21"/>
  <c r="E637" i="21"/>
  <c r="D637" i="21"/>
  <c r="E636" i="21"/>
  <c r="D636" i="21"/>
  <c r="E635" i="21"/>
  <c r="D635" i="21"/>
  <c r="E634" i="21"/>
  <c r="D634" i="21"/>
  <c r="E633" i="21"/>
  <c r="D633" i="21"/>
  <c r="E632" i="21"/>
  <c r="D632" i="21"/>
  <c r="E631" i="21"/>
  <c r="D631" i="21"/>
  <c r="E630" i="21"/>
  <c r="D630" i="21"/>
  <c r="E629" i="21"/>
  <c r="D629" i="21"/>
  <c r="E628" i="21"/>
  <c r="D628" i="21"/>
  <c r="E627" i="21"/>
  <c r="D627" i="21"/>
  <c r="E626" i="21"/>
  <c r="D626" i="21"/>
  <c r="E625" i="21"/>
  <c r="D625" i="21"/>
  <c r="E624" i="21"/>
  <c r="D624" i="21"/>
  <c r="E623" i="21"/>
  <c r="D623" i="21"/>
  <c r="E622" i="21"/>
  <c r="D622" i="21"/>
  <c r="E621" i="21"/>
  <c r="D621" i="21"/>
  <c r="E620" i="21"/>
  <c r="D620" i="21"/>
  <c r="E619" i="21"/>
  <c r="D619" i="21"/>
  <c r="E618" i="21"/>
  <c r="D618" i="21"/>
  <c r="E617" i="21"/>
  <c r="D617" i="21"/>
  <c r="E616" i="21"/>
  <c r="D616" i="21"/>
  <c r="E615" i="21"/>
  <c r="D615" i="21"/>
  <c r="E614" i="21"/>
  <c r="D614" i="21"/>
  <c r="E613" i="21"/>
  <c r="D613" i="21"/>
  <c r="E612" i="21"/>
  <c r="D612" i="21"/>
  <c r="E611" i="21"/>
  <c r="D611" i="21"/>
  <c r="E610" i="21"/>
  <c r="D610" i="21"/>
  <c r="E609" i="21"/>
  <c r="D609" i="21"/>
  <c r="E608" i="21"/>
  <c r="D608" i="21"/>
  <c r="E607" i="21"/>
  <c r="D607" i="21"/>
  <c r="E606" i="21"/>
  <c r="D606" i="21"/>
  <c r="E605" i="21"/>
  <c r="D605" i="21"/>
  <c r="E604" i="21"/>
  <c r="D604" i="21"/>
  <c r="E603" i="21"/>
  <c r="D603" i="21"/>
  <c r="E602" i="21"/>
  <c r="D602" i="21"/>
  <c r="E601" i="21"/>
  <c r="D601" i="21"/>
  <c r="E600" i="21"/>
  <c r="D600" i="21"/>
  <c r="E599" i="21"/>
  <c r="D599" i="21"/>
  <c r="E598" i="21"/>
  <c r="D598" i="21"/>
  <c r="E597" i="21"/>
  <c r="D597" i="21"/>
  <c r="E596" i="21"/>
  <c r="D596" i="21"/>
  <c r="E595" i="21"/>
  <c r="D595" i="21"/>
  <c r="E594" i="21"/>
  <c r="D594" i="21"/>
  <c r="E593" i="21"/>
  <c r="D593" i="21"/>
  <c r="E592" i="21"/>
  <c r="D592" i="21"/>
  <c r="E591" i="21"/>
  <c r="D591" i="21"/>
  <c r="E590" i="21"/>
  <c r="D590" i="21"/>
  <c r="E589" i="21"/>
  <c r="D589" i="21"/>
  <c r="E588" i="21"/>
  <c r="D588" i="21"/>
  <c r="E587" i="21"/>
  <c r="D587" i="21"/>
  <c r="E586" i="21"/>
  <c r="D586" i="21"/>
  <c r="E585" i="21"/>
  <c r="D585" i="21"/>
  <c r="E584" i="21"/>
  <c r="D584" i="21"/>
  <c r="E583" i="21"/>
  <c r="D583" i="21"/>
  <c r="E582" i="21"/>
  <c r="D582" i="21"/>
  <c r="E581" i="21"/>
  <c r="D581" i="21"/>
  <c r="E580" i="21"/>
  <c r="D580" i="21"/>
  <c r="E579" i="21"/>
  <c r="D579" i="21"/>
  <c r="E578" i="21"/>
  <c r="D578" i="21"/>
  <c r="E577" i="21"/>
  <c r="D577" i="21"/>
  <c r="E576" i="21"/>
  <c r="D576" i="21"/>
  <c r="E575" i="21"/>
  <c r="D575" i="21"/>
  <c r="E574" i="21"/>
  <c r="D574" i="21"/>
  <c r="E573" i="21"/>
  <c r="D573" i="21"/>
  <c r="E572" i="21"/>
  <c r="D572" i="21"/>
  <c r="E571" i="21"/>
  <c r="D571" i="21"/>
  <c r="E570" i="21"/>
  <c r="D570" i="21"/>
  <c r="E569" i="21"/>
  <c r="D569" i="21"/>
  <c r="E568" i="21"/>
  <c r="D568" i="21"/>
  <c r="E567" i="21"/>
  <c r="D567" i="21"/>
  <c r="E566" i="21"/>
  <c r="D566" i="21"/>
  <c r="E565" i="21"/>
  <c r="D565" i="21"/>
  <c r="E564" i="21"/>
  <c r="D564" i="21"/>
  <c r="E563" i="21"/>
  <c r="D563" i="21"/>
  <c r="E562" i="21"/>
  <c r="D562" i="21"/>
  <c r="E561" i="21"/>
  <c r="D561" i="21"/>
  <c r="E560" i="21"/>
  <c r="D560" i="21"/>
  <c r="E559" i="21"/>
  <c r="D559" i="21"/>
  <c r="E558" i="21"/>
  <c r="D558" i="21"/>
  <c r="E557" i="21"/>
  <c r="D557" i="21"/>
  <c r="E556" i="21"/>
  <c r="D556" i="21"/>
  <c r="E555" i="21"/>
  <c r="D555" i="21"/>
  <c r="E554" i="21"/>
  <c r="D554" i="21"/>
  <c r="E553" i="21"/>
  <c r="D553" i="21"/>
  <c r="E552" i="21"/>
  <c r="D552" i="21"/>
  <c r="E551" i="21"/>
  <c r="D551" i="21"/>
  <c r="E550" i="21"/>
  <c r="D550" i="21"/>
  <c r="E549" i="21"/>
  <c r="D549" i="21"/>
  <c r="E548" i="21"/>
  <c r="D548" i="21"/>
  <c r="E547" i="21"/>
  <c r="D547" i="21"/>
  <c r="E546" i="21"/>
  <c r="D546" i="21"/>
  <c r="E545" i="21"/>
  <c r="D545" i="21"/>
  <c r="E544" i="21"/>
  <c r="D544" i="21"/>
  <c r="E543" i="21"/>
  <c r="D543" i="21"/>
  <c r="E542" i="21"/>
  <c r="D542" i="21"/>
  <c r="E541" i="21"/>
  <c r="D541" i="21"/>
  <c r="E540" i="21"/>
  <c r="D540" i="21"/>
  <c r="E539" i="21"/>
  <c r="D539" i="21"/>
  <c r="E538" i="21"/>
  <c r="D538" i="21"/>
  <c r="E537" i="21"/>
  <c r="D537" i="21"/>
  <c r="E536" i="21"/>
  <c r="D536" i="21"/>
  <c r="E535" i="21"/>
  <c r="D535" i="21"/>
  <c r="E534" i="21"/>
  <c r="D534" i="21"/>
  <c r="E533" i="21"/>
  <c r="D533" i="21"/>
  <c r="E532" i="21"/>
  <c r="D532" i="21"/>
  <c r="E531" i="21"/>
  <c r="D531" i="21"/>
  <c r="E530" i="21"/>
  <c r="D530" i="21"/>
  <c r="E529" i="21"/>
  <c r="D529" i="21"/>
  <c r="E528" i="21"/>
  <c r="D528" i="21"/>
  <c r="E527" i="21"/>
  <c r="D527" i="21"/>
  <c r="E526" i="21"/>
  <c r="D526" i="21"/>
  <c r="E525" i="21"/>
  <c r="D525" i="21"/>
  <c r="E524" i="21"/>
  <c r="D524" i="21"/>
  <c r="E523" i="21"/>
  <c r="D523" i="21"/>
  <c r="E522" i="21"/>
  <c r="D522" i="21"/>
  <c r="E521" i="21"/>
  <c r="D521" i="21"/>
  <c r="E520" i="21"/>
  <c r="D520" i="21"/>
  <c r="E519" i="21"/>
  <c r="D519" i="21"/>
  <c r="E518" i="21"/>
  <c r="D518" i="21"/>
  <c r="E517" i="21"/>
  <c r="D517" i="21"/>
  <c r="E516" i="21"/>
  <c r="D516" i="21"/>
  <c r="E515" i="21"/>
  <c r="D515" i="21"/>
  <c r="E514" i="21"/>
  <c r="D514" i="21"/>
  <c r="E513" i="21"/>
  <c r="D513" i="21"/>
  <c r="E512" i="21"/>
  <c r="D512" i="21"/>
  <c r="E511" i="21"/>
  <c r="D511" i="21"/>
  <c r="E510" i="21"/>
  <c r="D510" i="21"/>
  <c r="E509" i="21"/>
  <c r="D509" i="21"/>
  <c r="E508" i="21"/>
  <c r="D508" i="21"/>
  <c r="E507" i="21"/>
  <c r="D507" i="21"/>
  <c r="E506" i="21"/>
  <c r="D506" i="21"/>
  <c r="E505" i="21"/>
  <c r="D505" i="21"/>
  <c r="E504" i="21"/>
  <c r="D504" i="21"/>
  <c r="E503" i="21"/>
  <c r="D503" i="21"/>
  <c r="E502" i="21"/>
  <c r="D502" i="21"/>
  <c r="E501" i="21"/>
  <c r="D501" i="21"/>
  <c r="E500" i="21"/>
  <c r="D500" i="21"/>
  <c r="E499" i="21"/>
  <c r="D499" i="21"/>
  <c r="E498" i="21"/>
  <c r="D498" i="21"/>
  <c r="E497" i="21"/>
  <c r="D497" i="21"/>
  <c r="E496" i="21"/>
  <c r="D496" i="21"/>
  <c r="E495" i="21"/>
  <c r="D495" i="21"/>
  <c r="E494" i="21"/>
  <c r="D494" i="21"/>
  <c r="E493" i="21"/>
  <c r="D493" i="21"/>
  <c r="E492" i="21"/>
  <c r="D492" i="21"/>
  <c r="E491" i="21"/>
  <c r="D491" i="21"/>
  <c r="E490" i="21"/>
  <c r="D490" i="21"/>
  <c r="E489" i="21"/>
  <c r="D489" i="21"/>
  <c r="E488" i="21"/>
  <c r="D488" i="21"/>
  <c r="E487" i="21"/>
  <c r="D487" i="21"/>
  <c r="E486" i="21"/>
  <c r="D486" i="21"/>
  <c r="E485" i="21"/>
  <c r="D485" i="21"/>
  <c r="E484" i="21"/>
  <c r="D484" i="21"/>
  <c r="E483" i="21"/>
  <c r="D483" i="21"/>
  <c r="E482" i="21"/>
  <c r="D482" i="21"/>
  <c r="E481" i="21"/>
  <c r="D481" i="21"/>
  <c r="E480" i="21"/>
  <c r="D480" i="21"/>
  <c r="E479" i="21"/>
  <c r="D479" i="21"/>
  <c r="E478" i="21"/>
  <c r="D478" i="21"/>
  <c r="E477" i="21"/>
  <c r="D477" i="21"/>
  <c r="E476" i="21"/>
  <c r="D476" i="21"/>
  <c r="E475" i="21"/>
  <c r="D475" i="21"/>
  <c r="E474" i="21"/>
  <c r="D474" i="21"/>
  <c r="E473" i="21"/>
  <c r="D473" i="21"/>
  <c r="E472" i="21"/>
  <c r="D472" i="21"/>
  <c r="E471" i="21"/>
  <c r="D471" i="21"/>
  <c r="E470" i="21"/>
  <c r="D470" i="21"/>
  <c r="E469" i="21"/>
  <c r="D469" i="21"/>
  <c r="E468" i="21"/>
  <c r="D468" i="21"/>
  <c r="E467" i="21"/>
  <c r="D467" i="21"/>
  <c r="E466" i="21"/>
  <c r="D466" i="21"/>
  <c r="E465" i="21"/>
  <c r="D465" i="21"/>
  <c r="E464" i="21"/>
  <c r="D464" i="21"/>
  <c r="E463" i="21"/>
  <c r="D463" i="21"/>
  <c r="E462" i="21"/>
  <c r="D462" i="21"/>
  <c r="E461" i="21"/>
  <c r="D461" i="21"/>
  <c r="E460" i="21"/>
  <c r="D460" i="21"/>
  <c r="E459" i="21"/>
  <c r="D459" i="21"/>
  <c r="E458" i="21"/>
  <c r="D458" i="21"/>
  <c r="E457" i="21"/>
  <c r="D457" i="21"/>
  <c r="E456" i="21"/>
  <c r="D456" i="21"/>
  <c r="E455" i="21"/>
  <c r="D455" i="21"/>
  <c r="E454" i="21"/>
  <c r="D454" i="21"/>
  <c r="E453" i="21"/>
  <c r="D453" i="21"/>
  <c r="E452" i="21"/>
  <c r="D452" i="21"/>
  <c r="E451" i="21"/>
  <c r="D451" i="21"/>
  <c r="E450" i="21"/>
  <c r="D450" i="21"/>
  <c r="E449" i="21"/>
  <c r="D449" i="21"/>
  <c r="E448" i="21"/>
  <c r="D448" i="21"/>
  <c r="E447" i="21"/>
  <c r="D447" i="21"/>
  <c r="E446" i="21"/>
  <c r="D446" i="21"/>
  <c r="E445" i="21"/>
  <c r="D445" i="21"/>
  <c r="E444" i="21"/>
  <c r="D444" i="21"/>
  <c r="E443" i="21"/>
  <c r="D443" i="21"/>
  <c r="E442" i="21"/>
  <c r="D442" i="21"/>
  <c r="E441" i="21"/>
  <c r="D441" i="21"/>
  <c r="E440" i="21"/>
  <c r="D440" i="21"/>
  <c r="E439" i="21"/>
  <c r="D439" i="21"/>
  <c r="E438" i="21"/>
  <c r="D438" i="21"/>
  <c r="E437" i="21"/>
  <c r="D437" i="21"/>
  <c r="E436" i="21"/>
  <c r="D436" i="21"/>
  <c r="E435" i="21"/>
  <c r="D435" i="21"/>
  <c r="E434" i="21"/>
  <c r="D434" i="21"/>
  <c r="E433" i="21"/>
  <c r="D433" i="21"/>
  <c r="E432" i="21"/>
  <c r="D432" i="21"/>
  <c r="E431" i="21"/>
  <c r="D431" i="21"/>
  <c r="E430" i="21"/>
  <c r="D430" i="21"/>
  <c r="E429" i="21"/>
  <c r="D429" i="21"/>
  <c r="E428" i="21"/>
  <c r="D428" i="21"/>
  <c r="E427" i="21"/>
  <c r="D427" i="21"/>
  <c r="E426" i="21"/>
  <c r="D426" i="21"/>
  <c r="E425" i="21"/>
  <c r="D425" i="21"/>
  <c r="E424" i="21"/>
  <c r="D424" i="21"/>
  <c r="E423" i="21"/>
  <c r="D423" i="21"/>
  <c r="E422" i="21"/>
  <c r="D422" i="21"/>
  <c r="E421" i="21"/>
  <c r="D421" i="21"/>
  <c r="E420" i="21"/>
  <c r="D420" i="21"/>
  <c r="E419" i="21"/>
  <c r="D419" i="21"/>
  <c r="E418" i="21"/>
  <c r="D418" i="21"/>
  <c r="E417" i="21"/>
  <c r="D417" i="21"/>
  <c r="E416" i="21"/>
  <c r="D416" i="21"/>
  <c r="E415" i="21"/>
  <c r="D415" i="21"/>
  <c r="E414" i="21"/>
  <c r="D414" i="21"/>
  <c r="E413" i="21"/>
  <c r="D413" i="21"/>
  <c r="E412" i="21"/>
  <c r="D412" i="21"/>
  <c r="E411" i="21"/>
  <c r="D411" i="21"/>
  <c r="E410" i="21"/>
  <c r="D410" i="21"/>
  <c r="E409" i="21"/>
  <c r="D409" i="21"/>
  <c r="E408" i="21"/>
  <c r="D408" i="21"/>
  <c r="E407" i="21"/>
  <c r="D407" i="21"/>
  <c r="E406" i="21"/>
  <c r="D406" i="21"/>
  <c r="E405" i="21"/>
  <c r="D405" i="21"/>
  <c r="E404" i="21"/>
  <c r="D404" i="21"/>
  <c r="E403" i="21"/>
  <c r="D403" i="21"/>
  <c r="E402" i="21"/>
  <c r="D402" i="21"/>
  <c r="E401" i="21"/>
  <c r="D401" i="21"/>
  <c r="E400" i="21"/>
  <c r="D400" i="21"/>
  <c r="E399" i="21"/>
  <c r="D399" i="21"/>
  <c r="E398" i="21"/>
  <c r="D398" i="21"/>
  <c r="E397" i="21"/>
  <c r="D397" i="21"/>
  <c r="E396" i="21"/>
  <c r="D396" i="21"/>
  <c r="E395" i="21"/>
  <c r="D395" i="21"/>
  <c r="E394" i="21"/>
  <c r="D394" i="21"/>
  <c r="E393" i="21"/>
  <c r="D393" i="21"/>
  <c r="E392" i="21"/>
  <c r="D392" i="21"/>
  <c r="E391" i="21"/>
  <c r="D391" i="21"/>
  <c r="E390" i="21"/>
  <c r="D390" i="21"/>
  <c r="E389" i="21"/>
  <c r="D389" i="21"/>
  <c r="E388" i="21"/>
  <c r="D388" i="21"/>
  <c r="E387" i="21"/>
  <c r="D387" i="21"/>
  <c r="E386" i="21"/>
  <c r="D386" i="21"/>
  <c r="E385" i="21"/>
  <c r="D385" i="21"/>
  <c r="E384" i="21"/>
  <c r="D384" i="21"/>
  <c r="E383" i="21"/>
  <c r="D383" i="21"/>
  <c r="E382" i="21"/>
  <c r="D382" i="21"/>
  <c r="E381" i="21"/>
  <c r="D381" i="21"/>
  <c r="E380" i="21"/>
  <c r="D380" i="21"/>
  <c r="E379" i="21"/>
  <c r="D379" i="21"/>
  <c r="E378" i="21"/>
  <c r="D378" i="21"/>
  <c r="E377" i="21"/>
  <c r="D377" i="21"/>
  <c r="E376" i="21"/>
  <c r="D376" i="21"/>
  <c r="E375" i="21"/>
  <c r="D375" i="21"/>
  <c r="E374" i="21"/>
  <c r="D374" i="21"/>
  <c r="E373" i="21"/>
  <c r="D373" i="21"/>
  <c r="E372" i="21"/>
  <c r="D372" i="21"/>
  <c r="E371" i="21"/>
  <c r="D371" i="21"/>
  <c r="E370" i="21"/>
  <c r="D370" i="21"/>
  <c r="E369" i="21"/>
  <c r="D369" i="21"/>
  <c r="E368" i="21"/>
  <c r="D368" i="21"/>
  <c r="E367" i="21"/>
  <c r="D367" i="21"/>
  <c r="E366" i="21"/>
  <c r="D366" i="21"/>
  <c r="E365" i="21"/>
  <c r="D365" i="21"/>
  <c r="E364" i="21"/>
  <c r="D364" i="21"/>
  <c r="E363" i="21"/>
  <c r="D363" i="21"/>
  <c r="E362" i="21"/>
  <c r="D362" i="21"/>
  <c r="E361" i="21"/>
  <c r="D361" i="21"/>
  <c r="E360" i="21"/>
  <c r="D360" i="21"/>
  <c r="E359" i="21"/>
  <c r="D359" i="21"/>
  <c r="E358" i="21"/>
  <c r="D358" i="21"/>
  <c r="E357" i="21"/>
  <c r="D357" i="21"/>
  <c r="E356" i="21"/>
  <c r="D356" i="21"/>
  <c r="E355" i="21"/>
  <c r="D355" i="21"/>
  <c r="E354" i="21"/>
  <c r="D354" i="21"/>
  <c r="E353" i="21"/>
  <c r="D353" i="21"/>
  <c r="E352" i="21"/>
  <c r="D352" i="21"/>
  <c r="E351" i="21"/>
  <c r="D351" i="21"/>
  <c r="E350" i="21"/>
  <c r="D350" i="21"/>
  <c r="E349" i="21"/>
  <c r="D349" i="21"/>
  <c r="E348" i="21"/>
  <c r="D348" i="21"/>
  <c r="E347" i="21"/>
  <c r="D347" i="21"/>
  <c r="E346" i="21"/>
  <c r="D346" i="21"/>
  <c r="E345" i="21"/>
  <c r="D345" i="21"/>
  <c r="E344" i="21"/>
  <c r="D344" i="21"/>
  <c r="E343" i="21"/>
  <c r="D343" i="21"/>
  <c r="E342" i="21"/>
  <c r="D342" i="21"/>
  <c r="E341" i="21"/>
  <c r="D341" i="21"/>
  <c r="E340" i="21"/>
  <c r="D340" i="21"/>
  <c r="E339" i="21"/>
  <c r="D339" i="21"/>
  <c r="E338" i="21"/>
  <c r="D338" i="21"/>
  <c r="E337" i="21"/>
  <c r="D337" i="21"/>
  <c r="E336" i="21"/>
  <c r="D336" i="21"/>
  <c r="E335" i="21"/>
  <c r="D335" i="21"/>
  <c r="E334" i="21"/>
  <c r="D334" i="21"/>
  <c r="E333" i="21"/>
  <c r="D333" i="21"/>
  <c r="E332" i="21"/>
  <c r="D332" i="21"/>
  <c r="E331" i="21"/>
  <c r="D331" i="21"/>
  <c r="E330" i="21"/>
  <c r="D330" i="21"/>
  <c r="E329" i="21"/>
  <c r="D329" i="21"/>
  <c r="E328" i="21"/>
  <c r="D328" i="21"/>
  <c r="E327" i="21"/>
  <c r="D327" i="21"/>
  <c r="E326" i="21"/>
  <c r="D326" i="21"/>
  <c r="E325" i="21"/>
  <c r="D325" i="21"/>
  <c r="E324" i="21"/>
  <c r="D324" i="21"/>
  <c r="E323" i="21"/>
  <c r="D323" i="21"/>
  <c r="E322" i="21"/>
  <c r="D322" i="21"/>
  <c r="E321" i="21"/>
  <c r="D321" i="21"/>
  <c r="E320" i="21"/>
  <c r="D320" i="21"/>
  <c r="E319" i="21"/>
  <c r="D319" i="21"/>
  <c r="E318" i="21"/>
  <c r="D318" i="21"/>
  <c r="E317" i="21"/>
  <c r="D317" i="21"/>
  <c r="E316" i="21"/>
  <c r="D316" i="21"/>
  <c r="E315" i="21"/>
  <c r="D315" i="21"/>
  <c r="E314" i="21"/>
  <c r="D314" i="21"/>
  <c r="E313" i="21"/>
  <c r="D313" i="21"/>
  <c r="E312" i="21"/>
  <c r="D312" i="21"/>
  <c r="E311" i="21"/>
  <c r="D311" i="21"/>
  <c r="E310" i="21"/>
  <c r="D310" i="21"/>
  <c r="E309" i="21"/>
  <c r="D309" i="21"/>
  <c r="E308" i="21"/>
  <c r="D308" i="21"/>
  <c r="E307" i="21"/>
  <c r="D307" i="21"/>
  <c r="E306" i="21"/>
  <c r="D306" i="21"/>
  <c r="E305" i="21"/>
  <c r="D305" i="21"/>
  <c r="E304" i="21"/>
  <c r="D304" i="21"/>
  <c r="E303" i="21"/>
  <c r="D303" i="21"/>
  <c r="E302" i="21"/>
  <c r="D302" i="21"/>
  <c r="E301" i="21"/>
  <c r="D301" i="21"/>
  <c r="E300" i="21"/>
  <c r="D300" i="21"/>
  <c r="E299" i="21"/>
  <c r="D299" i="21"/>
  <c r="E298" i="21"/>
  <c r="D298" i="21"/>
  <c r="E297" i="21"/>
  <c r="D297" i="21"/>
  <c r="E296" i="21"/>
  <c r="D296" i="21"/>
  <c r="E295" i="21"/>
  <c r="D295" i="21"/>
  <c r="E294" i="21"/>
  <c r="D294" i="21"/>
  <c r="E293" i="21"/>
  <c r="D293" i="21"/>
  <c r="E292" i="21"/>
  <c r="D292" i="21"/>
  <c r="E291" i="21"/>
  <c r="D291" i="21"/>
  <c r="E290" i="21"/>
  <c r="D290" i="21"/>
  <c r="E289" i="21"/>
  <c r="D289" i="21"/>
  <c r="E288" i="21"/>
  <c r="D288" i="21"/>
  <c r="E287" i="21"/>
  <c r="D287" i="21"/>
  <c r="E286" i="21"/>
  <c r="D286" i="21"/>
  <c r="E285" i="21"/>
  <c r="D285" i="21"/>
  <c r="E284" i="21"/>
  <c r="D284" i="21"/>
  <c r="E283" i="21"/>
  <c r="D283" i="21"/>
  <c r="E282" i="21"/>
  <c r="D282" i="21"/>
  <c r="E281" i="21"/>
  <c r="D281" i="21"/>
  <c r="E280" i="21"/>
  <c r="D280" i="21"/>
  <c r="E279" i="21"/>
  <c r="D279" i="21"/>
  <c r="E278" i="21"/>
  <c r="D278" i="21"/>
  <c r="E277" i="21"/>
  <c r="D277" i="21"/>
  <c r="E276" i="21"/>
  <c r="D276" i="21"/>
  <c r="E275" i="21"/>
  <c r="D275" i="21"/>
  <c r="E274" i="21"/>
  <c r="D274" i="21"/>
  <c r="E273" i="21"/>
  <c r="D273" i="21"/>
  <c r="E272" i="21"/>
  <c r="D272" i="21"/>
  <c r="E271" i="21"/>
  <c r="D271" i="21"/>
  <c r="E270" i="21"/>
  <c r="D270" i="21"/>
  <c r="E269" i="21"/>
  <c r="D269" i="21"/>
  <c r="E268" i="21"/>
  <c r="D268" i="21"/>
  <c r="E267" i="21"/>
  <c r="D267" i="21"/>
  <c r="E266" i="21"/>
  <c r="D266" i="21"/>
  <c r="E265" i="21"/>
  <c r="D265" i="21"/>
  <c r="E264" i="21"/>
  <c r="D264" i="21"/>
  <c r="E263" i="21"/>
  <c r="D263" i="21"/>
  <c r="E262" i="21"/>
  <c r="D262" i="21"/>
  <c r="E261" i="21"/>
  <c r="D261" i="21"/>
  <c r="E260" i="21"/>
  <c r="D260" i="21"/>
  <c r="E259" i="21"/>
  <c r="D259" i="21"/>
  <c r="E258" i="21"/>
  <c r="D258" i="21"/>
  <c r="E257" i="21"/>
  <c r="D257" i="21"/>
  <c r="E256" i="21"/>
  <c r="D256" i="21"/>
  <c r="E255" i="21"/>
  <c r="D255" i="21"/>
  <c r="E254" i="21"/>
  <c r="D254" i="21"/>
  <c r="E253" i="21"/>
  <c r="D253" i="21"/>
  <c r="E252" i="21"/>
  <c r="D252" i="21"/>
  <c r="E251" i="21"/>
  <c r="D251" i="21"/>
  <c r="E250" i="21"/>
  <c r="D250" i="21"/>
  <c r="E249" i="21"/>
  <c r="D249" i="21"/>
  <c r="E248" i="21"/>
  <c r="D248" i="21"/>
  <c r="E247" i="21"/>
  <c r="D247" i="21"/>
  <c r="E246" i="21"/>
  <c r="D246" i="21"/>
  <c r="E245" i="21"/>
  <c r="D245" i="21"/>
  <c r="E244" i="21"/>
  <c r="D244" i="21"/>
  <c r="E243" i="21"/>
  <c r="D243" i="21"/>
  <c r="E242" i="21"/>
  <c r="D242" i="21"/>
  <c r="E241" i="21"/>
  <c r="D241" i="21"/>
  <c r="E240" i="21"/>
  <c r="D240" i="21"/>
  <c r="E239" i="21"/>
  <c r="D239" i="21"/>
  <c r="E238" i="21"/>
  <c r="D238" i="21"/>
  <c r="E237" i="21"/>
  <c r="D237" i="21"/>
  <c r="E236" i="21"/>
  <c r="D236" i="21"/>
  <c r="E235" i="21"/>
  <c r="D235" i="21"/>
  <c r="E234" i="21"/>
  <c r="D234" i="21"/>
  <c r="E233" i="21"/>
  <c r="D233" i="21"/>
  <c r="E232" i="21"/>
  <c r="D232" i="21"/>
  <c r="E231" i="21"/>
  <c r="D231" i="21"/>
  <c r="E230" i="21"/>
  <c r="D230" i="21"/>
  <c r="E229" i="21"/>
  <c r="D229" i="21"/>
  <c r="E228" i="21"/>
  <c r="D228" i="21"/>
  <c r="E227" i="21"/>
  <c r="D227" i="21"/>
  <c r="E226" i="21"/>
  <c r="D226" i="21"/>
  <c r="E225" i="21"/>
  <c r="D225" i="21"/>
  <c r="E224" i="21"/>
  <c r="D224" i="21"/>
  <c r="E223" i="21"/>
  <c r="D223" i="21"/>
  <c r="E222" i="21"/>
  <c r="D222" i="21"/>
  <c r="E221" i="21"/>
  <c r="D221" i="21"/>
  <c r="E220" i="21"/>
  <c r="D220" i="21"/>
  <c r="E219" i="21"/>
  <c r="D219" i="21"/>
  <c r="E218" i="21"/>
  <c r="D218" i="21"/>
  <c r="E217" i="21"/>
  <c r="D217" i="21"/>
  <c r="E216" i="21"/>
  <c r="D216" i="21"/>
  <c r="E215" i="21"/>
  <c r="D215" i="21"/>
  <c r="E214" i="21"/>
  <c r="D214" i="21"/>
  <c r="E213" i="21"/>
  <c r="D213" i="21"/>
  <c r="E212" i="21"/>
  <c r="D212" i="21"/>
  <c r="E211" i="21"/>
  <c r="D211" i="21"/>
  <c r="E210" i="21"/>
  <c r="D210" i="21"/>
  <c r="E209" i="21"/>
  <c r="D209" i="21"/>
  <c r="E208" i="21"/>
  <c r="D208" i="21"/>
  <c r="E207" i="21"/>
  <c r="D207" i="21"/>
  <c r="E206" i="21"/>
  <c r="D206" i="21"/>
  <c r="E205" i="21"/>
  <c r="D205" i="21"/>
  <c r="E204" i="21"/>
  <c r="D204" i="21"/>
  <c r="E203" i="21"/>
  <c r="D203" i="21"/>
  <c r="E202" i="21"/>
  <c r="D202" i="21"/>
  <c r="E201" i="21"/>
  <c r="D201" i="21"/>
  <c r="E200" i="21"/>
  <c r="D200" i="21"/>
  <c r="E199" i="21"/>
  <c r="D199" i="21"/>
  <c r="E198" i="21"/>
  <c r="D198" i="21"/>
  <c r="E197" i="21"/>
  <c r="D197" i="21"/>
  <c r="E196" i="21"/>
  <c r="D196" i="21"/>
  <c r="E195" i="21"/>
  <c r="D195" i="21"/>
  <c r="E194" i="21"/>
  <c r="D194" i="21"/>
  <c r="E193" i="21"/>
  <c r="D193" i="21"/>
  <c r="E192" i="21"/>
  <c r="D192" i="21"/>
  <c r="E191" i="21"/>
  <c r="D191" i="21"/>
  <c r="E190" i="21"/>
  <c r="D190" i="21"/>
  <c r="E189" i="21"/>
  <c r="D189" i="21"/>
  <c r="E188" i="21"/>
  <c r="D188" i="21"/>
  <c r="E187" i="21"/>
  <c r="D187" i="21"/>
  <c r="E186" i="21"/>
  <c r="D186" i="21"/>
  <c r="E185" i="21"/>
  <c r="D185" i="21"/>
  <c r="E184" i="21"/>
  <c r="D184" i="21"/>
  <c r="E183" i="21"/>
  <c r="D183" i="21"/>
  <c r="E182" i="21"/>
  <c r="D182" i="21"/>
  <c r="E181" i="21"/>
  <c r="D181" i="21"/>
  <c r="E180" i="21"/>
  <c r="D180" i="21"/>
  <c r="E179" i="21"/>
  <c r="D179" i="21"/>
  <c r="E178" i="21"/>
  <c r="D178" i="21"/>
  <c r="E177" i="21"/>
  <c r="D177" i="21"/>
  <c r="E176" i="21"/>
  <c r="D176" i="21"/>
  <c r="E175" i="21"/>
  <c r="D175" i="21"/>
  <c r="E174" i="21"/>
  <c r="D174" i="21"/>
  <c r="E173" i="21"/>
  <c r="D173" i="21"/>
  <c r="E172" i="21"/>
  <c r="D172" i="21"/>
  <c r="E171" i="21"/>
  <c r="D171" i="21"/>
  <c r="E170" i="21"/>
  <c r="D170" i="21"/>
  <c r="E169" i="21"/>
  <c r="D169" i="21"/>
  <c r="E168" i="21"/>
  <c r="D168" i="21"/>
  <c r="E167" i="21"/>
  <c r="D167" i="21"/>
  <c r="E166" i="21"/>
  <c r="D166" i="21"/>
  <c r="E165" i="21"/>
  <c r="D165" i="21"/>
  <c r="E164" i="21"/>
  <c r="D164" i="21"/>
  <c r="E163" i="21"/>
  <c r="D163" i="21"/>
  <c r="E162" i="21"/>
  <c r="D162" i="21"/>
  <c r="E161" i="21"/>
  <c r="D161" i="21"/>
  <c r="E160" i="21"/>
  <c r="D160" i="21"/>
  <c r="E159" i="21"/>
  <c r="D159" i="21"/>
  <c r="E158" i="21"/>
  <c r="D158" i="21"/>
  <c r="E157" i="21"/>
  <c r="D157" i="21"/>
  <c r="E156" i="21"/>
  <c r="D156" i="21"/>
  <c r="E155" i="21"/>
  <c r="D155" i="21"/>
  <c r="E154" i="21"/>
  <c r="D154" i="21"/>
  <c r="E153" i="21"/>
  <c r="D153" i="21"/>
  <c r="E152" i="21"/>
  <c r="D152" i="21"/>
  <c r="E151" i="21"/>
  <c r="D151" i="21"/>
  <c r="E150" i="21"/>
  <c r="D150" i="21"/>
  <c r="E149" i="21"/>
  <c r="D149" i="21"/>
  <c r="E148" i="21"/>
  <c r="D148" i="21"/>
  <c r="E147" i="21"/>
  <c r="D147" i="21"/>
  <c r="E146" i="21"/>
  <c r="D146" i="21"/>
  <c r="E145" i="21"/>
  <c r="D145" i="21"/>
  <c r="E144" i="21"/>
  <c r="D144" i="21"/>
  <c r="E143" i="21"/>
  <c r="D143" i="21"/>
  <c r="E142" i="21"/>
  <c r="D142" i="21"/>
  <c r="E141" i="21"/>
  <c r="D141" i="21"/>
  <c r="E140" i="21"/>
  <c r="D140" i="21"/>
  <c r="E139" i="21"/>
  <c r="D139" i="21"/>
  <c r="E138" i="21"/>
  <c r="D138" i="21"/>
  <c r="E137" i="21"/>
  <c r="D137" i="21"/>
  <c r="E136" i="21"/>
  <c r="D136" i="21"/>
  <c r="E135" i="21"/>
  <c r="D135" i="21"/>
  <c r="E134" i="21"/>
  <c r="D134" i="21"/>
  <c r="E133" i="21"/>
  <c r="D133" i="21"/>
  <c r="E132" i="21"/>
  <c r="D132" i="21"/>
  <c r="E131" i="21"/>
  <c r="D131" i="21"/>
  <c r="E130" i="21"/>
  <c r="D130" i="21"/>
  <c r="E129" i="21"/>
  <c r="D129" i="21"/>
  <c r="E128" i="21"/>
  <c r="D128" i="21"/>
  <c r="E127" i="21"/>
  <c r="D127" i="21"/>
  <c r="E126" i="21"/>
  <c r="D126" i="21"/>
  <c r="E125" i="21"/>
  <c r="D125" i="21"/>
  <c r="E124" i="21"/>
  <c r="D124" i="21"/>
  <c r="E123" i="21"/>
  <c r="D123" i="21"/>
  <c r="E122" i="21"/>
  <c r="D122" i="21"/>
  <c r="E121" i="21"/>
  <c r="D121" i="21"/>
  <c r="E120" i="21"/>
  <c r="D120" i="21"/>
  <c r="E119" i="21"/>
  <c r="D119" i="21"/>
  <c r="E118" i="21"/>
  <c r="D118" i="21"/>
  <c r="E117" i="21"/>
  <c r="D117" i="21"/>
  <c r="E116" i="21"/>
  <c r="D116" i="21"/>
  <c r="E115" i="21"/>
  <c r="D115" i="21"/>
  <c r="E114" i="21"/>
  <c r="D114" i="21"/>
  <c r="E113" i="21"/>
  <c r="D113" i="21"/>
  <c r="E112" i="21"/>
  <c r="D112" i="21"/>
  <c r="E111" i="21"/>
  <c r="D111" i="21"/>
  <c r="E110" i="21"/>
  <c r="D110" i="21"/>
  <c r="E109" i="21"/>
  <c r="D109" i="21"/>
  <c r="E108" i="21"/>
  <c r="D108" i="21"/>
  <c r="E107" i="21"/>
  <c r="D107" i="21"/>
  <c r="E106" i="21"/>
  <c r="D106" i="21"/>
  <c r="E105" i="21"/>
  <c r="D105" i="21"/>
  <c r="E104" i="21"/>
  <c r="D104" i="21"/>
  <c r="E103" i="21"/>
  <c r="D103" i="21"/>
  <c r="E102" i="21"/>
  <c r="D102" i="21"/>
  <c r="E101" i="21"/>
  <c r="D101" i="21"/>
  <c r="E100" i="21"/>
  <c r="D100" i="21"/>
  <c r="E99" i="21"/>
  <c r="D99" i="21"/>
  <c r="E98" i="21"/>
  <c r="D98" i="21"/>
  <c r="E97" i="21"/>
  <c r="D97" i="21"/>
  <c r="E96" i="21"/>
  <c r="D96" i="21"/>
  <c r="E95" i="21"/>
  <c r="D95" i="21"/>
  <c r="E94" i="21"/>
  <c r="D94" i="21"/>
  <c r="E93" i="21"/>
  <c r="D93" i="21"/>
  <c r="E92" i="21"/>
  <c r="D92" i="21"/>
  <c r="E91" i="21"/>
  <c r="D91" i="21"/>
  <c r="E90" i="21"/>
  <c r="D90" i="21"/>
  <c r="E89" i="21"/>
  <c r="D89" i="21"/>
  <c r="E88" i="21"/>
  <c r="D88" i="21"/>
  <c r="E87" i="21"/>
  <c r="D87" i="21"/>
  <c r="E86" i="21"/>
  <c r="D86" i="21"/>
  <c r="E85" i="21"/>
  <c r="D85" i="21"/>
  <c r="E84" i="21"/>
  <c r="D84" i="21"/>
  <c r="E83" i="21"/>
  <c r="D83" i="21"/>
  <c r="E82" i="21"/>
  <c r="D82" i="21"/>
  <c r="E81" i="21"/>
  <c r="D81" i="21"/>
  <c r="E80" i="21"/>
  <c r="D80" i="21"/>
  <c r="E79" i="21"/>
  <c r="D79" i="21"/>
  <c r="E78" i="21"/>
  <c r="D78" i="21"/>
  <c r="E77" i="21"/>
  <c r="D77" i="21"/>
  <c r="E76" i="21"/>
  <c r="D76" i="21"/>
  <c r="E75" i="21"/>
  <c r="D75" i="21"/>
  <c r="E74" i="21"/>
  <c r="D74" i="21"/>
  <c r="E73" i="21"/>
  <c r="D73" i="21"/>
  <c r="E72" i="21"/>
  <c r="D72" i="21"/>
  <c r="E71" i="21"/>
  <c r="D71" i="21"/>
  <c r="E70" i="21"/>
  <c r="D70" i="21"/>
  <c r="E69" i="21"/>
  <c r="D69" i="21"/>
  <c r="E68" i="21"/>
  <c r="D68" i="21"/>
  <c r="E67" i="21"/>
  <c r="D67" i="21"/>
  <c r="E66" i="21"/>
  <c r="D66" i="21"/>
  <c r="E65" i="21"/>
  <c r="D65" i="21"/>
  <c r="E64" i="21"/>
  <c r="D64" i="21"/>
  <c r="E63" i="21"/>
  <c r="D63" i="21"/>
  <c r="E62" i="21"/>
  <c r="D62" i="21"/>
  <c r="E61" i="21"/>
  <c r="D61" i="21"/>
  <c r="E60" i="21"/>
  <c r="D60" i="21"/>
  <c r="E59" i="21"/>
  <c r="D59" i="21"/>
  <c r="E58" i="21"/>
  <c r="D58" i="21"/>
  <c r="E57" i="21"/>
  <c r="D57" i="21"/>
  <c r="E56" i="21"/>
  <c r="D56" i="21"/>
  <c r="E55" i="21"/>
  <c r="D55" i="21"/>
  <c r="E54" i="21"/>
  <c r="D54" i="21"/>
  <c r="E53" i="21"/>
  <c r="D53" i="21"/>
  <c r="E52" i="21"/>
  <c r="D52" i="21"/>
  <c r="E51" i="21"/>
  <c r="D51" i="21"/>
  <c r="E50" i="21"/>
  <c r="D50" i="21"/>
  <c r="E49" i="21"/>
  <c r="D49" i="21"/>
  <c r="E48" i="21"/>
  <c r="D48" i="21"/>
  <c r="E47" i="21"/>
  <c r="D47" i="21"/>
  <c r="E46" i="21"/>
  <c r="D46" i="21"/>
  <c r="E45" i="21"/>
  <c r="D45" i="21"/>
  <c r="E44" i="21"/>
  <c r="D44" i="21"/>
  <c r="E43" i="21"/>
  <c r="D43" i="21"/>
  <c r="E42" i="21"/>
  <c r="D42" i="21"/>
  <c r="E41" i="21"/>
  <c r="D41" i="21"/>
  <c r="E40" i="21"/>
  <c r="D40" i="21"/>
  <c r="E39" i="21"/>
  <c r="D39" i="21"/>
  <c r="E38" i="21"/>
  <c r="D38" i="21"/>
  <c r="E37" i="21"/>
  <c r="D37" i="21"/>
  <c r="E36" i="21"/>
  <c r="D36" i="21"/>
  <c r="E35" i="21"/>
  <c r="D35" i="21"/>
  <c r="E34" i="21"/>
  <c r="D34" i="21"/>
  <c r="E33" i="21"/>
  <c r="D33" i="21"/>
  <c r="E32" i="21"/>
  <c r="D32" i="21"/>
  <c r="E31" i="21"/>
  <c r="D31" i="21"/>
  <c r="E30" i="21"/>
  <c r="D30" i="21"/>
  <c r="E29" i="21"/>
  <c r="D29" i="21"/>
  <c r="E28" i="21"/>
  <c r="D28" i="21"/>
  <c r="E27" i="21"/>
  <c r="D27" i="21"/>
  <c r="E26" i="21"/>
  <c r="D26" i="21"/>
  <c r="E25" i="21"/>
  <c r="D25" i="21"/>
  <c r="E24" i="21"/>
  <c r="D24" i="21"/>
  <c r="E23" i="21"/>
  <c r="D23" i="21"/>
  <c r="E22" i="21"/>
  <c r="D22" i="21"/>
  <c r="E21" i="21"/>
  <c r="D21" i="21"/>
  <c r="E20" i="21"/>
  <c r="D20" i="21"/>
  <c r="E19" i="21"/>
  <c r="D19" i="21"/>
  <c r="E18" i="21"/>
  <c r="D18" i="21"/>
  <c r="E17" i="21"/>
  <c r="D17" i="21"/>
  <c r="E16" i="21"/>
  <c r="D16" i="21"/>
  <c r="E15" i="21"/>
  <c r="D15" i="21"/>
  <c r="E14" i="21"/>
  <c r="D14" i="21"/>
  <c r="E13" i="21"/>
  <c r="D13" i="21"/>
  <c r="E12" i="21"/>
  <c r="D12" i="21"/>
  <c r="E11" i="21"/>
  <c r="D11" i="21"/>
  <c r="E10" i="21"/>
  <c r="D10" i="21"/>
  <c r="E9" i="21"/>
  <c r="D9" i="21"/>
  <c r="E8" i="21"/>
  <c r="D8" i="21"/>
  <c r="E7" i="21"/>
  <c r="D7" i="21"/>
  <c r="E6" i="21"/>
  <c r="D6" i="21"/>
  <c r="E5" i="21"/>
  <c r="D5" i="21"/>
  <c r="E4" i="21"/>
  <c r="D4" i="21"/>
  <c r="E3" i="21"/>
  <c r="D3" i="21"/>
  <c r="C4" i="20" l="1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F4" i="20"/>
  <c r="G4" i="20" s="1" a="1"/>
  <c r="G4" i="20" s="1"/>
  <c r="F5" i="20"/>
  <c r="G5" i="20" s="1" a="1"/>
  <c r="G5" i="20" s="1"/>
  <c r="F6" i="20"/>
  <c r="G6" i="20" s="1" a="1"/>
  <c r="G6" i="20" s="1"/>
  <c r="F7" i="20"/>
  <c r="G7" i="20" s="1" a="1"/>
  <c r="G7" i="20" s="1"/>
  <c r="F8" i="20"/>
  <c r="G8" i="20" s="1" a="1"/>
  <c r="G8" i="20" s="1"/>
  <c r="F9" i="20"/>
  <c r="G9" i="20" s="1" a="1"/>
  <c r="G9" i="20" s="1"/>
  <c r="F10" i="20"/>
  <c r="G10" i="20" s="1" a="1"/>
  <c r="G10" i="20" s="1"/>
  <c r="F11" i="20"/>
  <c r="G11" i="20" s="1" a="1"/>
  <c r="G11" i="20" s="1"/>
  <c r="F12" i="20"/>
  <c r="G12" i="20" s="1" a="1"/>
  <c r="G12" i="20" s="1"/>
  <c r="F13" i="20"/>
  <c r="G13" i="20" s="1" a="1"/>
  <c r="G13" i="20" s="1"/>
  <c r="F14" i="20"/>
  <c r="G14" i="20" s="1" a="1"/>
  <c r="G14" i="20" s="1"/>
  <c r="F15" i="20"/>
  <c r="G15" i="20" s="1" a="1"/>
  <c r="G15" i="20" s="1"/>
  <c r="F16" i="20"/>
  <c r="G16" i="20" s="1" a="1"/>
  <c r="G16" i="20" s="1"/>
  <c r="F17" i="20"/>
  <c r="G17" i="20" s="1" a="1"/>
  <c r="G17" i="20" s="1"/>
  <c r="F18" i="20"/>
  <c r="G18" i="20" s="1" a="1"/>
  <c r="G18" i="20" s="1"/>
  <c r="F19" i="20"/>
  <c r="G19" i="20" s="1" a="1"/>
  <c r="G19" i="20" s="1"/>
  <c r="F20" i="20"/>
  <c r="G20" i="20" s="1" a="1"/>
  <c r="G20" i="20" s="1"/>
  <c r="F21" i="20"/>
  <c r="G21" i="20" s="1" a="1"/>
  <c r="G21" i="20" s="1"/>
  <c r="F22" i="20"/>
  <c r="G22" i="20" s="1" a="1"/>
  <c r="G22" i="20" s="1"/>
  <c r="F23" i="20"/>
  <c r="G23" i="20" s="1" a="1"/>
  <c r="G23" i="20" s="1"/>
  <c r="F24" i="20"/>
  <c r="G24" i="20" s="1" a="1"/>
  <c r="G24" i="20" s="1"/>
  <c r="F25" i="20"/>
  <c r="G25" i="20" s="1" a="1"/>
  <c r="G25" i="20" s="1"/>
  <c r="F26" i="20"/>
  <c r="G26" i="20" s="1" a="1"/>
  <c r="G26" i="20" s="1"/>
  <c r="F27" i="20"/>
  <c r="G27" i="20" s="1" a="1"/>
  <c r="G27" i="20" s="1"/>
  <c r="F28" i="20"/>
  <c r="G28" i="20" s="1" a="1"/>
  <c r="G28" i="20" s="1"/>
  <c r="F29" i="20"/>
  <c r="G29" i="20" s="1" a="1"/>
  <c r="G29" i="20" s="1"/>
  <c r="F30" i="20"/>
  <c r="G30" i="20" s="1" a="1"/>
  <c r="G30" i="20" s="1"/>
  <c r="F31" i="20"/>
  <c r="G31" i="20" s="1" a="1"/>
  <c r="G31" i="20" s="1"/>
  <c r="F32" i="20"/>
  <c r="G32" i="20" s="1" a="1"/>
  <c r="G32" i="20" s="1"/>
  <c r="F33" i="20"/>
  <c r="G33" i="20" s="1" a="1"/>
  <c r="G33" i="20" s="1"/>
  <c r="F34" i="20"/>
  <c r="G34" i="20" s="1" a="1"/>
  <c r="G34" i="20" s="1"/>
  <c r="F35" i="20"/>
  <c r="G35" i="20" s="1" a="1"/>
  <c r="G35" i="20" s="1"/>
  <c r="F36" i="20"/>
  <c r="G36" i="20" s="1" a="1"/>
  <c r="G36" i="20" s="1"/>
  <c r="F37" i="20"/>
  <c r="G37" i="20" s="1" a="1"/>
  <c r="G37" i="20" s="1"/>
  <c r="F38" i="20"/>
  <c r="G38" i="20" s="1" a="1"/>
  <c r="G38" i="20" s="1"/>
  <c r="F39" i="20"/>
  <c r="G39" i="20" s="1" a="1"/>
  <c r="G39" i="20" s="1"/>
  <c r="F40" i="20"/>
  <c r="G40" i="20" s="1" a="1"/>
  <c r="G40" i="20" s="1"/>
  <c r="F41" i="20"/>
  <c r="G41" i="20" s="1" a="1"/>
  <c r="G41" i="20" s="1"/>
  <c r="F42" i="20"/>
  <c r="G42" i="20" s="1" a="1"/>
  <c r="G42" i="20" s="1"/>
  <c r="F43" i="20"/>
  <c r="G43" i="20" s="1" a="1"/>
  <c r="G43" i="20" s="1"/>
  <c r="F44" i="20"/>
  <c r="G44" i="20" s="1" a="1"/>
  <c r="G44" i="20" s="1"/>
  <c r="F45" i="20"/>
  <c r="G45" i="20" s="1" a="1"/>
  <c r="G45" i="20" s="1"/>
  <c r="F46" i="20"/>
  <c r="G46" i="20" s="1" a="1"/>
  <c r="G46" i="20" s="1"/>
  <c r="F47" i="20"/>
  <c r="G47" i="20" s="1" a="1"/>
  <c r="G47" i="20" s="1"/>
  <c r="F48" i="20"/>
  <c r="G48" i="20" s="1" a="1"/>
  <c r="G48" i="20" s="1"/>
  <c r="F49" i="20"/>
  <c r="G49" i="20" s="1" a="1"/>
  <c r="G49" i="20" s="1"/>
  <c r="F50" i="20"/>
  <c r="G50" i="20" s="1" a="1"/>
  <c r="G50" i="20" s="1"/>
  <c r="F51" i="20"/>
  <c r="G51" i="20" s="1" a="1"/>
  <c r="G51" i="20" s="1"/>
  <c r="F52" i="20"/>
  <c r="G52" i="20" s="1" a="1"/>
  <c r="G52" i="20" s="1"/>
  <c r="F53" i="20"/>
  <c r="G53" i="20" s="1" a="1"/>
  <c r="G53" i="20" s="1"/>
  <c r="F54" i="20"/>
  <c r="G54" i="20" s="1" a="1"/>
  <c r="G54" i="20" s="1"/>
  <c r="F55" i="20"/>
  <c r="G55" i="20" s="1" a="1"/>
  <c r="G55" i="20" s="1"/>
  <c r="F56" i="20"/>
  <c r="G56" i="20" s="1" a="1"/>
  <c r="G56" i="20" s="1"/>
  <c r="F57" i="20"/>
  <c r="G57" i="20" s="1" a="1"/>
  <c r="G57" i="20" s="1"/>
  <c r="F58" i="20"/>
  <c r="G58" i="20" s="1" a="1"/>
  <c r="G58" i="20" s="1"/>
  <c r="F59" i="20"/>
  <c r="G59" i="20" s="1" a="1"/>
  <c r="G59" i="20" s="1"/>
  <c r="F60" i="20"/>
  <c r="G60" i="20" s="1" a="1"/>
  <c r="G60" i="20" s="1"/>
  <c r="F61" i="20"/>
  <c r="G61" i="20" s="1" a="1"/>
  <c r="G61" i="20" s="1"/>
  <c r="F62" i="20"/>
  <c r="G62" i="20" s="1" a="1"/>
  <c r="G62" i="20" s="1"/>
  <c r="F63" i="20"/>
  <c r="G63" i="20" s="1" a="1"/>
  <c r="G63" i="20" s="1"/>
  <c r="F64" i="20"/>
  <c r="G64" i="20" s="1" a="1"/>
  <c r="G64" i="20" s="1"/>
  <c r="F65" i="20"/>
  <c r="G65" i="20" s="1" a="1"/>
  <c r="G65" i="20" s="1"/>
  <c r="F66" i="20"/>
  <c r="G66" i="20" s="1" a="1"/>
  <c r="G66" i="20" s="1"/>
  <c r="F67" i="20"/>
  <c r="G67" i="20" s="1" a="1"/>
  <c r="G67" i="20" s="1"/>
  <c r="F68" i="20"/>
  <c r="G68" i="20" s="1" a="1"/>
  <c r="G68" i="20" s="1"/>
  <c r="F69" i="20"/>
  <c r="G69" i="20" s="1" a="1"/>
  <c r="G69" i="20" s="1"/>
  <c r="F70" i="20"/>
  <c r="G70" i="20" s="1" a="1"/>
  <c r="G70" i="20" s="1"/>
  <c r="F71" i="20"/>
  <c r="G71" i="20" s="1" a="1"/>
  <c r="G71" i="20" s="1"/>
  <c r="F72" i="20"/>
  <c r="G72" i="20" s="1" a="1"/>
  <c r="G72" i="20" s="1"/>
  <c r="F73" i="20"/>
  <c r="G73" i="20" s="1" a="1"/>
  <c r="G73" i="20" s="1"/>
  <c r="F74" i="20"/>
  <c r="G74" i="20" s="1" a="1"/>
  <c r="G74" i="20" s="1"/>
  <c r="F75" i="20"/>
  <c r="G75" i="20" s="1" a="1"/>
  <c r="G75" i="20" s="1"/>
  <c r="F76" i="20"/>
  <c r="G76" i="20" s="1" a="1"/>
  <c r="G76" i="20" s="1"/>
  <c r="F77" i="20"/>
  <c r="G77" i="20" s="1" a="1"/>
  <c r="G77" i="20" s="1"/>
  <c r="F78" i="20"/>
  <c r="G78" i="20" s="1" a="1"/>
  <c r="G78" i="20" s="1"/>
  <c r="F79" i="20"/>
  <c r="G79" i="20" s="1" a="1"/>
  <c r="G79" i="20" s="1"/>
  <c r="F80" i="20"/>
  <c r="G80" i="20" s="1" a="1"/>
  <c r="G80" i="20" s="1"/>
  <c r="F81" i="20"/>
  <c r="G81" i="20" s="1" a="1"/>
  <c r="G81" i="20" s="1"/>
  <c r="F82" i="20"/>
  <c r="G82" i="20" s="1" a="1"/>
  <c r="G82" i="20" s="1"/>
  <c r="F83" i="20"/>
  <c r="G83" i="20" s="1" a="1"/>
  <c r="G83" i="20" s="1"/>
  <c r="F84" i="20"/>
  <c r="G84" i="20" s="1" a="1"/>
  <c r="G84" i="20" s="1"/>
  <c r="F85" i="20"/>
  <c r="G85" i="20" s="1" a="1"/>
  <c r="G85" i="20" s="1"/>
  <c r="F86" i="20"/>
  <c r="G86" i="20" s="1" a="1"/>
  <c r="G86" i="20" s="1"/>
  <c r="F87" i="20"/>
  <c r="G87" i="20" s="1" a="1"/>
  <c r="G87" i="20" s="1"/>
  <c r="F88" i="20"/>
  <c r="G88" i="20" s="1" a="1"/>
  <c r="G88" i="20" s="1"/>
  <c r="F89" i="20"/>
  <c r="G89" i="20" s="1" a="1"/>
  <c r="G89" i="20" s="1"/>
  <c r="F90" i="20"/>
  <c r="G90" i="20" s="1" a="1"/>
  <c r="G90" i="20" s="1"/>
  <c r="F91" i="20"/>
  <c r="G91" i="20" s="1" a="1"/>
  <c r="G91" i="20" s="1"/>
  <c r="F92" i="20"/>
  <c r="G92" i="20" s="1" a="1"/>
  <c r="G92" i="20" s="1"/>
  <c r="F93" i="20"/>
  <c r="G93" i="20" s="1" a="1"/>
  <c r="G93" i="20" s="1"/>
  <c r="F94" i="20"/>
  <c r="G94" i="20" s="1" a="1"/>
  <c r="G94" i="20" s="1"/>
  <c r="F95" i="20"/>
  <c r="G95" i="20" s="1" a="1"/>
  <c r="G95" i="20" s="1"/>
  <c r="F96" i="20"/>
  <c r="G96" i="20" s="1" a="1"/>
  <c r="G96" i="20" s="1"/>
  <c r="F97" i="20"/>
  <c r="G97" i="20" s="1" a="1"/>
  <c r="G97" i="20" s="1"/>
  <c r="F98" i="20"/>
  <c r="G98" i="20" s="1" a="1"/>
  <c r="G98" i="20" s="1"/>
  <c r="F99" i="20"/>
  <c r="G99" i="20" s="1" a="1"/>
  <c r="G99" i="20" s="1"/>
  <c r="F100" i="20"/>
  <c r="G100" i="20" s="1" a="1"/>
  <c r="G100" i="20" s="1"/>
  <c r="F101" i="20"/>
  <c r="G101" i="20" s="1" a="1"/>
  <c r="G101" i="20" s="1"/>
  <c r="F102" i="20"/>
  <c r="G102" i="20" s="1" a="1"/>
  <c r="G102" i="20" s="1"/>
  <c r="F103" i="20"/>
  <c r="G103" i="20" s="1" a="1"/>
  <c r="G103" i="20" s="1"/>
  <c r="F104" i="20"/>
  <c r="G104" i="20" s="1" a="1"/>
  <c r="G104" i="20" s="1"/>
  <c r="F105" i="20"/>
  <c r="G105" i="20" s="1" a="1"/>
  <c r="G105" i="20" s="1"/>
  <c r="F106" i="20"/>
  <c r="G106" i="20" s="1" a="1"/>
  <c r="G106" i="20" s="1"/>
  <c r="F107" i="20"/>
  <c r="G107" i="20" s="1" a="1"/>
  <c r="G107" i="20" s="1"/>
  <c r="F108" i="20"/>
  <c r="G108" i="20" s="1" a="1"/>
  <c r="G108" i="20" s="1"/>
  <c r="F109" i="20"/>
  <c r="G109" i="20" s="1" a="1"/>
  <c r="G109" i="20" s="1"/>
  <c r="F110" i="20"/>
  <c r="G110" i="20" s="1" a="1"/>
  <c r="G110" i="20" s="1"/>
  <c r="F111" i="20"/>
  <c r="G111" i="20" s="1" a="1"/>
  <c r="G111" i="20" s="1"/>
  <c r="F112" i="20"/>
  <c r="G112" i="20" s="1" a="1"/>
  <c r="G112" i="20" s="1"/>
  <c r="F113" i="20"/>
  <c r="G113" i="20" s="1" a="1"/>
  <c r="G113" i="20" s="1"/>
  <c r="F114" i="20"/>
  <c r="G114" i="20" s="1" a="1"/>
  <c r="G114" i="20" s="1"/>
  <c r="F115" i="20"/>
  <c r="G115" i="20" s="1" a="1"/>
  <c r="G115" i="20" s="1"/>
  <c r="F116" i="20"/>
  <c r="G116" i="20" s="1" a="1"/>
  <c r="G116" i="20" s="1"/>
  <c r="F117" i="20"/>
  <c r="G117" i="20" s="1" a="1"/>
  <c r="G117" i="20" s="1"/>
  <c r="F118" i="20"/>
  <c r="G118" i="20" s="1" a="1"/>
  <c r="G118" i="20" s="1"/>
  <c r="F119" i="20"/>
  <c r="G119" i="20" s="1" a="1"/>
  <c r="G119" i="20" s="1"/>
  <c r="F120" i="20"/>
  <c r="G120" i="20" s="1" a="1"/>
  <c r="G120" i="20" s="1"/>
  <c r="F121" i="20"/>
  <c r="G121" i="20" s="1" a="1"/>
  <c r="G121" i="20" s="1"/>
  <c r="F122" i="20"/>
  <c r="G122" i="20" s="1" a="1"/>
  <c r="G122" i="20" s="1"/>
  <c r="F123" i="20"/>
  <c r="G123" i="20" s="1" a="1"/>
  <c r="G123" i="20" s="1"/>
  <c r="F124" i="20"/>
  <c r="G124" i="20" s="1" a="1"/>
  <c r="G124" i="20" s="1"/>
  <c r="F125" i="20"/>
  <c r="G125" i="20" s="1" a="1"/>
  <c r="G125" i="20" s="1"/>
  <c r="F126" i="20"/>
  <c r="G126" i="20" s="1" a="1"/>
  <c r="G126" i="20" s="1"/>
  <c r="F127" i="20"/>
  <c r="G127" i="20" s="1" a="1"/>
  <c r="G127" i="20" s="1"/>
  <c r="F128" i="20"/>
  <c r="G128" i="20" s="1" a="1"/>
  <c r="G128" i="20" s="1"/>
  <c r="F129" i="20"/>
  <c r="G129" i="20" s="1" a="1"/>
  <c r="G129" i="20" s="1"/>
  <c r="F130" i="20"/>
  <c r="G130" i="20" s="1" a="1"/>
  <c r="G130" i="20" s="1"/>
  <c r="F131" i="20"/>
  <c r="G131" i="20" s="1" a="1"/>
  <c r="G131" i="20" s="1"/>
  <c r="F132" i="20"/>
  <c r="G132" i="20" s="1" a="1"/>
  <c r="G132" i="20" s="1"/>
  <c r="F133" i="20"/>
  <c r="G133" i="20" s="1" a="1"/>
  <c r="G133" i="20" s="1"/>
  <c r="F134" i="20"/>
  <c r="G134" i="20" s="1" a="1"/>
  <c r="G134" i="20" s="1"/>
  <c r="F135" i="20"/>
  <c r="G135" i="20" s="1" a="1"/>
  <c r="G135" i="20" s="1"/>
  <c r="F136" i="20"/>
  <c r="G136" i="20" s="1" a="1"/>
  <c r="G136" i="20" s="1"/>
  <c r="F137" i="20"/>
  <c r="G137" i="20" s="1" a="1"/>
  <c r="G137" i="20" s="1"/>
  <c r="F138" i="20"/>
  <c r="G138" i="20" s="1" a="1"/>
  <c r="G138" i="20" s="1"/>
  <c r="F139" i="20"/>
  <c r="G139" i="20" s="1" a="1"/>
  <c r="G139" i="20" s="1"/>
  <c r="F140" i="20"/>
  <c r="G140" i="20" s="1" a="1"/>
  <c r="G140" i="20" s="1"/>
  <c r="F141" i="20"/>
  <c r="G141" i="20" s="1" a="1"/>
  <c r="G141" i="20" s="1"/>
  <c r="F142" i="20"/>
  <c r="G142" i="20" s="1" a="1"/>
  <c r="G142" i="20" s="1"/>
  <c r="F143" i="20"/>
  <c r="G143" i="20" s="1" a="1"/>
  <c r="G143" i="20" s="1"/>
  <c r="F144" i="20"/>
  <c r="G144" i="20" s="1" a="1"/>
  <c r="G144" i="20" s="1"/>
  <c r="F145" i="20"/>
  <c r="G145" i="20" s="1" a="1"/>
  <c r="G145" i="20" s="1"/>
  <c r="F146" i="20"/>
  <c r="G146" i="20" s="1" a="1"/>
  <c r="G146" i="20" s="1"/>
  <c r="F147" i="20"/>
  <c r="G147" i="20" s="1" a="1"/>
  <c r="G147" i="20" s="1"/>
  <c r="F148" i="20"/>
  <c r="G148" i="20" s="1" a="1"/>
  <c r="G148" i="20" s="1"/>
  <c r="F149" i="20"/>
  <c r="G149" i="20" s="1" a="1"/>
  <c r="G149" i="20" s="1"/>
  <c r="F150" i="20"/>
  <c r="G150" i="20" s="1" a="1"/>
  <c r="G150" i="20" s="1"/>
  <c r="F151" i="20"/>
  <c r="G151" i="20" s="1" a="1"/>
  <c r="G151" i="20" s="1"/>
  <c r="F152" i="20"/>
  <c r="G152" i="20" s="1" a="1"/>
  <c r="G152" i="20" s="1"/>
  <c r="F153" i="20"/>
  <c r="G153" i="20" s="1" a="1"/>
  <c r="G153" i="20" s="1"/>
  <c r="F154" i="20"/>
  <c r="G154" i="20" s="1" a="1"/>
  <c r="G154" i="20" s="1"/>
  <c r="F155" i="20"/>
  <c r="G155" i="20" s="1" a="1"/>
  <c r="G155" i="20" s="1"/>
  <c r="F156" i="20"/>
  <c r="G156" i="20" s="1" a="1"/>
  <c r="G156" i="20" s="1"/>
  <c r="F157" i="20"/>
  <c r="G157" i="20" s="1" a="1"/>
  <c r="G157" i="20" s="1"/>
  <c r="F158" i="20"/>
  <c r="G158" i="20" s="1" a="1"/>
  <c r="G158" i="20" s="1"/>
  <c r="F159" i="20"/>
  <c r="G159" i="20" s="1" a="1"/>
  <c r="G159" i="20" s="1"/>
  <c r="F160" i="20"/>
  <c r="G160" i="20" s="1" a="1"/>
  <c r="G160" i="20" s="1"/>
  <c r="F161" i="20"/>
  <c r="G161" i="20" s="1" a="1"/>
  <c r="G161" i="20" s="1"/>
  <c r="F162" i="20"/>
  <c r="G162" i="20" s="1" a="1"/>
  <c r="G162" i="20" s="1"/>
  <c r="F163" i="20"/>
  <c r="G163" i="20" s="1" a="1"/>
  <c r="G163" i="20" s="1"/>
  <c r="F164" i="20"/>
  <c r="G164" i="20" s="1" a="1"/>
  <c r="G164" i="20" s="1"/>
  <c r="F165" i="20"/>
  <c r="G165" i="20" s="1" a="1"/>
  <c r="G165" i="20" s="1"/>
  <c r="F166" i="20"/>
  <c r="G166" i="20" s="1" a="1"/>
  <c r="G166" i="20" s="1"/>
  <c r="F167" i="20"/>
  <c r="G167" i="20" s="1" a="1"/>
  <c r="G167" i="20" s="1"/>
  <c r="F168" i="20"/>
  <c r="G168" i="20" s="1" a="1"/>
  <c r="G168" i="20" s="1"/>
  <c r="F169" i="20"/>
  <c r="G169" i="20" s="1" a="1"/>
  <c r="G169" i="20" s="1"/>
  <c r="F170" i="20"/>
  <c r="G170" i="20" s="1" a="1"/>
  <c r="G170" i="20" s="1"/>
  <c r="F171" i="20"/>
  <c r="G171" i="20" s="1" a="1"/>
  <c r="G171" i="20" s="1"/>
  <c r="F172" i="20"/>
  <c r="G172" i="20" s="1" a="1"/>
  <c r="G172" i="20" s="1"/>
  <c r="F173" i="20"/>
  <c r="G173" i="20" s="1" a="1"/>
  <c r="G173" i="20" s="1"/>
  <c r="F174" i="20"/>
  <c r="G174" i="20" s="1" a="1"/>
  <c r="G174" i="20" s="1"/>
  <c r="F175" i="20"/>
  <c r="G175" i="20" s="1" a="1"/>
  <c r="G175" i="20" s="1"/>
  <c r="F176" i="20"/>
  <c r="G176" i="20" s="1" a="1"/>
  <c r="G176" i="20" s="1"/>
  <c r="F177" i="20"/>
  <c r="G177" i="20" s="1" a="1"/>
  <c r="G177" i="20" s="1"/>
  <c r="F178" i="20"/>
  <c r="G178" i="20" s="1" a="1"/>
  <c r="G178" i="20" s="1"/>
  <c r="F179" i="20"/>
  <c r="G179" i="20" s="1" a="1"/>
  <c r="G179" i="20" s="1"/>
  <c r="F180" i="20"/>
  <c r="G180" i="20" s="1" a="1"/>
  <c r="G180" i="20" s="1"/>
  <c r="F181" i="20"/>
  <c r="G181" i="20" s="1" a="1"/>
  <c r="G181" i="20" s="1"/>
  <c r="F182" i="20"/>
  <c r="G182" i="20" s="1" a="1"/>
  <c r="G182" i="20" s="1"/>
  <c r="F183" i="20"/>
  <c r="G183" i="20" s="1" a="1"/>
  <c r="G183" i="20" s="1"/>
  <c r="F184" i="20"/>
  <c r="G184" i="20" s="1" a="1"/>
  <c r="G184" i="20" s="1"/>
  <c r="F185" i="20"/>
  <c r="G185" i="20" s="1" a="1"/>
  <c r="G185" i="20" s="1"/>
  <c r="F186" i="20"/>
  <c r="G186" i="20" s="1" a="1"/>
  <c r="G186" i="20" s="1"/>
  <c r="F187" i="20"/>
  <c r="G187" i="20" s="1" a="1"/>
  <c r="G187" i="20" s="1"/>
  <c r="F188" i="20"/>
  <c r="G188" i="20" s="1" a="1"/>
  <c r="G188" i="20" s="1"/>
  <c r="F189" i="20"/>
  <c r="G189" i="20" s="1" a="1"/>
  <c r="G189" i="20" s="1"/>
  <c r="F190" i="20"/>
  <c r="G190" i="20" s="1" a="1"/>
  <c r="G190" i="20" s="1"/>
  <c r="F191" i="20"/>
  <c r="G191" i="20" s="1" a="1"/>
  <c r="G191" i="20" s="1"/>
  <c r="F192" i="20"/>
  <c r="G192" i="20" s="1" a="1"/>
  <c r="G192" i="20" s="1"/>
  <c r="F193" i="20"/>
  <c r="G193" i="20" s="1" a="1"/>
  <c r="G193" i="20" s="1"/>
  <c r="F194" i="20"/>
  <c r="G194" i="20" s="1" a="1"/>
  <c r="G194" i="20" s="1"/>
  <c r="F195" i="20"/>
  <c r="G195" i="20" s="1" a="1"/>
  <c r="G195" i="20" s="1"/>
  <c r="F196" i="20"/>
  <c r="G196" i="20" s="1" a="1"/>
  <c r="G196" i="20" s="1"/>
  <c r="F197" i="20"/>
  <c r="G197" i="20" s="1" a="1"/>
  <c r="G197" i="20" s="1"/>
  <c r="F198" i="20"/>
  <c r="G198" i="20" s="1" a="1"/>
  <c r="G198" i="20" s="1"/>
  <c r="F199" i="20"/>
  <c r="G199" i="20" s="1" a="1"/>
  <c r="G199" i="20" s="1"/>
  <c r="F200" i="20"/>
  <c r="G200" i="20" s="1" a="1"/>
  <c r="G200" i="20" s="1"/>
  <c r="F201" i="20"/>
  <c r="G201" i="20" s="1" a="1"/>
  <c r="G201" i="20" s="1"/>
  <c r="F202" i="20"/>
  <c r="G202" i="20" s="1" a="1"/>
  <c r="G202" i="20" s="1"/>
  <c r="F203" i="20"/>
  <c r="G203" i="20" s="1" a="1"/>
  <c r="G203" i="20" s="1"/>
  <c r="F204" i="20"/>
  <c r="G204" i="20" s="1" a="1"/>
  <c r="G204" i="20" s="1"/>
  <c r="F205" i="20"/>
  <c r="G205" i="20" s="1" a="1"/>
  <c r="G205" i="20" s="1"/>
  <c r="F206" i="20"/>
  <c r="G206" i="20" s="1" a="1"/>
  <c r="G206" i="20" s="1"/>
  <c r="F207" i="20"/>
  <c r="G207" i="20" s="1" a="1"/>
  <c r="G207" i="20" s="1"/>
  <c r="F208" i="20"/>
  <c r="G208" i="20" s="1" a="1"/>
  <c r="G208" i="20" s="1"/>
  <c r="F209" i="20"/>
  <c r="G209" i="20" s="1" a="1"/>
  <c r="G209" i="20" s="1"/>
  <c r="F210" i="20"/>
  <c r="G210" i="20" s="1" a="1"/>
  <c r="G210" i="20" s="1"/>
  <c r="F211" i="20"/>
  <c r="G211" i="20" s="1" a="1"/>
  <c r="G211" i="20" s="1"/>
  <c r="F212" i="20"/>
  <c r="G212" i="20" s="1" a="1"/>
  <c r="G212" i="20" s="1"/>
  <c r="F213" i="20"/>
  <c r="G213" i="20" s="1" a="1"/>
  <c r="G213" i="20" s="1"/>
  <c r="F214" i="20"/>
  <c r="G214" i="20" s="1" a="1"/>
  <c r="G214" i="20" s="1"/>
  <c r="F215" i="20"/>
  <c r="G215" i="20" s="1" a="1"/>
  <c r="G215" i="20" s="1"/>
  <c r="F216" i="20"/>
  <c r="G216" i="20" s="1" a="1"/>
  <c r="G216" i="20" s="1"/>
  <c r="F217" i="20"/>
  <c r="G217" i="20" s="1" a="1"/>
  <c r="G217" i="20" s="1"/>
  <c r="F218" i="20"/>
  <c r="G218" i="20" s="1" a="1"/>
  <c r="G218" i="20" s="1"/>
  <c r="F219" i="20"/>
  <c r="G219" i="20" s="1" a="1"/>
  <c r="G219" i="20" s="1"/>
  <c r="F220" i="20"/>
  <c r="G220" i="20" s="1" a="1"/>
  <c r="G220" i="20" s="1"/>
  <c r="F221" i="20"/>
  <c r="G221" i="20" s="1" a="1"/>
  <c r="G221" i="20" s="1"/>
  <c r="F222" i="20"/>
  <c r="G222" i="20" s="1" a="1"/>
  <c r="G222" i="20" s="1"/>
  <c r="F223" i="20"/>
  <c r="G223" i="20" s="1" a="1"/>
  <c r="G223" i="20" s="1"/>
  <c r="F224" i="20"/>
  <c r="G224" i="20" s="1" a="1"/>
  <c r="G224" i="20" s="1"/>
  <c r="F225" i="20"/>
  <c r="G225" i="20" s="1" a="1"/>
  <c r="G225" i="20" s="1"/>
  <c r="F226" i="20"/>
  <c r="G226" i="20" s="1" a="1"/>
  <c r="G226" i="20" s="1"/>
  <c r="F227" i="20"/>
  <c r="G227" i="20" s="1" a="1"/>
  <c r="G227" i="20" s="1"/>
  <c r="F228" i="20"/>
  <c r="G228" i="20" s="1" a="1"/>
  <c r="G228" i="20" s="1"/>
  <c r="F229" i="20"/>
  <c r="G229" i="20" s="1" a="1"/>
  <c r="G229" i="20" s="1"/>
  <c r="F230" i="20"/>
  <c r="G230" i="20" s="1" a="1"/>
  <c r="G230" i="20" s="1"/>
  <c r="F231" i="20"/>
  <c r="G231" i="20" s="1" a="1"/>
  <c r="G231" i="20" s="1"/>
  <c r="F232" i="20"/>
  <c r="G232" i="20" s="1" a="1"/>
  <c r="G232" i="20" s="1"/>
  <c r="F233" i="20"/>
  <c r="G233" i="20" s="1" a="1"/>
  <c r="G233" i="20" s="1"/>
  <c r="F234" i="20"/>
  <c r="G234" i="20" s="1" a="1"/>
  <c r="G234" i="20" s="1"/>
  <c r="F235" i="20"/>
  <c r="G235" i="20" s="1" a="1"/>
  <c r="G235" i="20" s="1"/>
  <c r="F236" i="20"/>
  <c r="G236" i="20" s="1" a="1"/>
  <c r="G236" i="20" s="1"/>
  <c r="F237" i="20"/>
  <c r="G237" i="20" s="1" a="1"/>
  <c r="G237" i="20" s="1"/>
  <c r="F238" i="20"/>
  <c r="G238" i="20" s="1" a="1"/>
  <c r="G238" i="20" s="1"/>
  <c r="F239" i="20"/>
  <c r="G239" i="20" s="1" a="1"/>
  <c r="G239" i="20" s="1"/>
  <c r="F240" i="20"/>
  <c r="G240" i="20" s="1" a="1"/>
  <c r="G240" i="20" s="1"/>
  <c r="F241" i="20"/>
  <c r="G241" i="20" s="1" a="1"/>
  <c r="G241" i="20" s="1"/>
  <c r="F242" i="20"/>
  <c r="G242" i="20" s="1" a="1"/>
  <c r="G242" i="20" s="1"/>
  <c r="F243" i="20"/>
  <c r="G243" i="20" s="1" a="1"/>
  <c r="G243" i="20" s="1"/>
  <c r="F244" i="20"/>
  <c r="G244" i="20" s="1" a="1"/>
  <c r="G244" i="20" s="1"/>
  <c r="F245" i="20"/>
  <c r="G245" i="20" s="1" a="1"/>
  <c r="G245" i="20" s="1"/>
  <c r="F246" i="20"/>
  <c r="G246" i="20" s="1" a="1"/>
  <c r="G246" i="20" s="1"/>
  <c r="F247" i="20"/>
  <c r="G247" i="20" s="1" a="1"/>
  <c r="G247" i="20" s="1"/>
  <c r="F248" i="20"/>
  <c r="G248" i="20" s="1" a="1"/>
  <c r="G248" i="20" s="1"/>
  <c r="F249" i="20"/>
  <c r="G249" i="20" s="1" a="1"/>
  <c r="G249" i="20" s="1"/>
  <c r="F250" i="20"/>
  <c r="G250" i="20" s="1" a="1"/>
  <c r="G250" i="20" s="1"/>
  <c r="F251" i="20"/>
  <c r="G251" i="20" s="1" a="1"/>
  <c r="G251" i="20" s="1"/>
  <c r="F252" i="20"/>
  <c r="G252" i="20" s="1" a="1"/>
  <c r="G252" i="20" s="1"/>
  <c r="F253" i="20"/>
  <c r="G253" i="20" s="1" a="1"/>
  <c r="G253" i="20" s="1"/>
  <c r="F254" i="20"/>
  <c r="G254" i="20" s="1" a="1"/>
  <c r="G254" i="20" s="1"/>
  <c r="F255" i="20"/>
  <c r="G255" i="20" s="1" a="1"/>
  <c r="G255" i="20" s="1"/>
  <c r="F256" i="20"/>
  <c r="G256" i="20" s="1" a="1"/>
  <c r="G256" i="20" s="1"/>
  <c r="F257" i="20"/>
  <c r="G257" i="20" s="1" a="1"/>
  <c r="G257" i="20" s="1"/>
  <c r="F258" i="20"/>
  <c r="G258" i="20" s="1" a="1"/>
  <c r="G258" i="20" s="1"/>
  <c r="F259" i="20"/>
  <c r="G259" i="20" s="1" a="1"/>
  <c r="G259" i="20" s="1"/>
  <c r="F260" i="20"/>
  <c r="G260" i="20" s="1" a="1"/>
  <c r="G260" i="20" s="1"/>
  <c r="F261" i="20"/>
  <c r="G261" i="20" s="1" a="1"/>
  <c r="G261" i="20" s="1"/>
  <c r="F262" i="20"/>
  <c r="G262" i="20" s="1" a="1"/>
  <c r="G262" i="20" s="1"/>
  <c r="F263" i="20"/>
  <c r="G263" i="20" s="1" a="1"/>
  <c r="G263" i="20" s="1"/>
  <c r="F264" i="20"/>
  <c r="G264" i="20" s="1" a="1"/>
  <c r="G264" i="20" s="1"/>
  <c r="F265" i="20"/>
  <c r="G265" i="20" s="1" a="1"/>
  <c r="G265" i="20" s="1"/>
  <c r="F266" i="20"/>
  <c r="G266" i="20" s="1" a="1"/>
  <c r="G266" i="20" s="1"/>
  <c r="F267" i="20"/>
  <c r="G267" i="20" s="1" a="1"/>
  <c r="G267" i="20" s="1"/>
  <c r="F268" i="20"/>
  <c r="G268" i="20" s="1" a="1"/>
  <c r="G268" i="20" s="1"/>
  <c r="F269" i="20"/>
  <c r="G269" i="20" s="1" a="1"/>
  <c r="G269" i="20" s="1"/>
  <c r="F270" i="20"/>
  <c r="G270" i="20" s="1" a="1"/>
  <c r="G270" i="20" s="1"/>
  <c r="F271" i="20"/>
  <c r="G271" i="20" s="1" a="1"/>
  <c r="G271" i="20" s="1"/>
  <c r="F272" i="20"/>
  <c r="G272" i="20" s="1" a="1"/>
  <c r="G272" i="20" s="1"/>
  <c r="F273" i="20"/>
  <c r="G273" i="20" s="1" a="1"/>
  <c r="G273" i="20" s="1"/>
  <c r="F274" i="20"/>
  <c r="G274" i="20" s="1" a="1"/>
  <c r="G274" i="20" s="1"/>
  <c r="F275" i="20"/>
  <c r="G275" i="20" s="1" a="1"/>
  <c r="G275" i="20" s="1"/>
  <c r="F276" i="20"/>
  <c r="G276" i="20" s="1" a="1"/>
  <c r="G276" i="20" s="1"/>
  <c r="F277" i="20"/>
  <c r="G277" i="20" s="1" a="1"/>
  <c r="G277" i="20" s="1"/>
  <c r="F278" i="20"/>
  <c r="G278" i="20" s="1" a="1"/>
  <c r="G278" i="20" s="1"/>
  <c r="F279" i="20"/>
  <c r="G279" i="20" s="1" a="1"/>
  <c r="G279" i="20" s="1"/>
  <c r="F280" i="20"/>
  <c r="G280" i="20" s="1" a="1"/>
  <c r="G280" i="20" s="1"/>
  <c r="F281" i="20"/>
  <c r="G281" i="20" s="1" a="1"/>
  <c r="G281" i="20" s="1"/>
  <c r="F282" i="20"/>
  <c r="G282" i="20" s="1" a="1"/>
  <c r="G282" i="20" s="1"/>
  <c r="F283" i="20"/>
  <c r="G283" i="20" s="1" a="1"/>
  <c r="G283" i="20" s="1"/>
  <c r="F284" i="20"/>
  <c r="G284" i="20" s="1" a="1"/>
  <c r="G284" i="20" s="1"/>
  <c r="F285" i="20"/>
  <c r="G285" i="20" s="1" a="1"/>
  <c r="G285" i="20" s="1"/>
  <c r="F286" i="20"/>
  <c r="G286" i="20" s="1" a="1"/>
  <c r="G286" i="20" s="1"/>
  <c r="F287" i="20"/>
  <c r="G287" i="20" s="1" a="1"/>
  <c r="G287" i="20" s="1"/>
  <c r="F288" i="20"/>
  <c r="G288" i="20" s="1" a="1"/>
  <c r="G288" i="20" s="1"/>
  <c r="F289" i="20"/>
  <c r="G289" i="20" s="1" a="1"/>
  <c r="G289" i="20" s="1"/>
  <c r="F290" i="20"/>
  <c r="G290" i="20" s="1" a="1"/>
  <c r="G290" i="20" s="1"/>
  <c r="F291" i="20"/>
  <c r="G291" i="20" s="1" a="1"/>
  <c r="G291" i="20" s="1"/>
  <c r="F292" i="20"/>
  <c r="G292" i="20" s="1" a="1"/>
  <c r="G292" i="20" s="1"/>
  <c r="F293" i="20"/>
  <c r="G293" i="20" s="1" a="1"/>
  <c r="G293" i="20" s="1"/>
  <c r="F294" i="20"/>
  <c r="G294" i="20" s="1" a="1"/>
  <c r="G294" i="20" s="1"/>
  <c r="F295" i="20"/>
  <c r="G295" i="20" s="1" a="1"/>
  <c r="G295" i="20" s="1"/>
  <c r="F296" i="20"/>
  <c r="G296" i="20" s="1" a="1"/>
  <c r="G296" i="20" s="1"/>
  <c r="F297" i="20"/>
  <c r="G297" i="20" s="1" a="1"/>
  <c r="G297" i="20" s="1"/>
  <c r="F298" i="20"/>
  <c r="G298" i="20" s="1" a="1"/>
  <c r="G298" i="20" s="1"/>
  <c r="F299" i="20"/>
  <c r="G299" i="20" s="1" a="1"/>
  <c r="G299" i="20" s="1"/>
  <c r="F300" i="20"/>
  <c r="G300" i="20" s="1" a="1"/>
  <c r="G300" i="20" s="1"/>
  <c r="F301" i="20"/>
  <c r="G301" i="20" s="1" a="1"/>
  <c r="G301" i="20" s="1"/>
  <c r="F302" i="20"/>
  <c r="G302" i="20" s="1" a="1"/>
  <c r="G302" i="20" s="1"/>
  <c r="F303" i="20"/>
  <c r="G303" i="20" s="1" a="1"/>
  <c r="G303" i="20" s="1"/>
  <c r="F304" i="20"/>
  <c r="G304" i="20" s="1" a="1"/>
  <c r="G304" i="20" s="1"/>
  <c r="F305" i="20"/>
  <c r="G305" i="20" s="1" a="1"/>
  <c r="G305" i="20" s="1"/>
  <c r="F306" i="20"/>
  <c r="G306" i="20" s="1" a="1"/>
  <c r="G306" i="20" s="1"/>
  <c r="F307" i="20"/>
  <c r="G307" i="20" s="1" a="1"/>
  <c r="G307" i="20" s="1"/>
  <c r="F308" i="20"/>
  <c r="G308" i="20" s="1" a="1"/>
  <c r="G308" i="20" s="1"/>
  <c r="F309" i="20"/>
  <c r="G309" i="20" s="1" a="1"/>
  <c r="G309" i="20" s="1"/>
  <c r="F310" i="20"/>
  <c r="G310" i="20" s="1" a="1"/>
  <c r="G310" i="20" s="1"/>
  <c r="F311" i="20"/>
  <c r="G311" i="20" s="1" a="1"/>
  <c r="G311" i="20" s="1"/>
  <c r="F312" i="20"/>
  <c r="G312" i="20" s="1" a="1"/>
  <c r="G312" i="20" s="1"/>
  <c r="F313" i="20"/>
  <c r="G313" i="20" s="1" a="1"/>
  <c r="G313" i="20" s="1"/>
  <c r="F314" i="20"/>
  <c r="G314" i="20" s="1" a="1"/>
  <c r="G314" i="20" s="1"/>
  <c r="F315" i="20"/>
  <c r="G315" i="20" s="1" a="1"/>
  <c r="G315" i="20" s="1"/>
  <c r="F316" i="20"/>
  <c r="G316" i="20" s="1" a="1"/>
  <c r="G316" i="20" s="1"/>
  <c r="F317" i="20"/>
  <c r="G317" i="20" s="1" a="1"/>
  <c r="G317" i="20" s="1"/>
  <c r="F318" i="20"/>
  <c r="G318" i="20" s="1" a="1"/>
  <c r="G318" i="20" s="1"/>
  <c r="F319" i="20"/>
  <c r="G319" i="20" s="1" a="1"/>
  <c r="G319" i="20" s="1"/>
  <c r="F320" i="20"/>
  <c r="G320" i="20" s="1" a="1"/>
  <c r="G320" i="20" s="1"/>
  <c r="F321" i="20"/>
  <c r="G321" i="20" s="1" a="1"/>
  <c r="G321" i="20" s="1"/>
  <c r="F322" i="20"/>
  <c r="G322" i="20" s="1" a="1"/>
  <c r="G322" i="20" s="1"/>
  <c r="F323" i="20"/>
  <c r="G323" i="20" s="1" a="1"/>
  <c r="G323" i="20" s="1"/>
  <c r="F324" i="20"/>
  <c r="G324" i="20" s="1" a="1"/>
  <c r="G324" i="20" s="1"/>
  <c r="F325" i="20"/>
  <c r="G325" i="20" s="1" a="1"/>
  <c r="G325" i="20" s="1"/>
  <c r="F326" i="20"/>
  <c r="G326" i="20" s="1" a="1"/>
  <c r="G326" i="20" s="1"/>
  <c r="F327" i="20"/>
  <c r="G327" i="20" s="1" a="1"/>
  <c r="G327" i="20" s="1"/>
  <c r="F328" i="20"/>
  <c r="G328" i="20" s="1" a="1"/>
  <c r="G328" i="20" s="1"/>
  <c r="F329" i="20"/>
  <c r="G329" i="20" s="1" a="1"/>
  <c r="G329" i="20" s="1"/>
  <c r="F330" i="20"/>
  <c r="G330" i="20" s="1" a="1"/>
  <c r="G330" i="20" s="1"/>
  <c r="F331" i="20"/>
  <c r="G331" i="20" s="1" a="1"/>
  <c r="G331" i="20" s="1"/>
  <c r="F332" i="20"/>
  <c r="G332" i="20" s="1" a="1"/>
  <c r="G332" i="20" s="1"/>
  <c r="F333" i="20"/>
  <c r="G333" i="20" s="1" a="1"/>
  <c r="G333" i="20" s="1"/>
  <c r="F334" i="20"/>
  <c r="G334" i="20" s="1" a="1"/>
  <c r="G334" i="20" s="1"/>
  <c r="F335" i="20"/>
  <c r="G335" i="20" s="1" a="1"/>
  <c r="G335" i="20" s="1"/>
  <c r="F336" i="20"/>
  <c r="G336" i="20" s="1" a="1"/>
  <c r="G336" i="20" s="1"/>
  <c r="F337" i="20"/>
  <c r="G337" i="20" s="1" a="1"/>
  <c r="G337" i="20" s="1"/>
  <c r="F338" i="20"/>
  <c r="G338" i="20" s="1" a="1"/>
  <c r="G338" i="20" s="1"/>
  <c r="F339" i="20"/>
  <c r="G339" i="20" s="1" a="1"/>
  <c r="G339" i="20" s="1"/>
  <c r="F340" i="20"/>
  <c r="G340" i="20" s="1" a="1"/>
  <c r="G340" i="20" s="1"/>
  <c r="F341" i="20"/>
  <c r="G341" i="20" s="1" a="1"/>
  <c r="G341" i="20" s="1"/>
  <c r="F342" i="20"/>
  <c r="G342" i="20" s="1" a="1"/>
  <c r="G342" i="20" s="1"/>
  <c r="F343" i="20"/>
  <c r="G343" i="20" s="1" a="1"/>
  <c r="G343" i="20" s="1"/>
  <c r="F344" i="20"/>
  <c r="G344" i="20" s="1" a="1"/>
  <c r="G344" i="20" s="1"/>
  <c r="F345" i="20"/>
  <c r="G345" i="20" s="1" a="1"/>
  <c r="G345" i="20" s="1"/>
  <c r="F346" i="20"/>
  <c r="G346" i="20" s="1" a="1"/>
  <c r="G346" i="20" s="1"/>
  <c r="F347" i="20"/>
  <c r="G347" i="20" s="1" a="1"/>
  <c r="G347" i="20" s="1"/>
  <c r="F348" i="20"/>
  <c r="G348" i="20" s="1" a="1"/>
  <c r="G348" i="20" s="1"/>
  <c r="F349" i="20"/>
  <c r="G349" i="20" s="1" a="1"/>
  <c r="G349" i="20" s="1"/>
  <c r="F350" i="20"/>
  <c r="G350" i="20" s="1" a="1"/>
  <c r="G350" i="20" s="1"/>
  <c r="F351" i="20"/>
  <c r="G351" i="20" s="1" a="1"/>
  <c r="G351" i="20" s="1"/>
  <c r="F352" i="20"/>
  <c r="G352" i="20" s="1" a="1"/>
  <c r="G352" i="20" s="1"/>
  <c r="F353" i="20"/>
  <c r="G353" i="20" s="1" a="1"/>
  <c r="G353" i="20" s="1"/>
  <c r="F354" i="20"/>
  <c r="G354" i="20" s="1" a="1"/>
  <c r="G354" i="20" s="1"/>
  <c r="F355" i="20"/>
  <c r="G355" i="20" s="1" a="1"/>
  <c r="G355" i="20" s="1"/>
  <c r="F356" i="20"/>
  <c r="G356" i="20" s="1" a="1"/>
  <c r="G356" i="20" s="1"/>
  <c r="F357" i="20"/>
  <c r="G357" i="20" s="1" a="1"/>
  <c r="G357" i="20" s="1"/>
  <c r="F358" i="20"/>
  <c r="G358" i="20" s="1" a="1"/>
  <c r="G358" i="20" s="1"/>
  <c r="F359" i="20"/>
  <c r="G359" i="20" s="1" a="1"/>
  <c r="G359" i="20" s="1"/>
  <c r="F360" i="20"/>
  <c r="G360" i="20" s="1" a="1"/>
  <c r="G360" i="20" s="1"/>
  <c r="F361" i="20"/>
  <c r="G361" i="20" s="1" a="1"/>
  <c r="G361" i="20" s="1"/>
  <c r="F362" i="20"/>
  <c r="G362" i="20" s="1" a="1"/>
  <c r="G362" i="20" s="1"/>
  <c r="F363" i="20"/>
  <c r="G363" i="20" s="1" a="1"/>
  <c r="G363" i="20" s="1"/>
  <c r="F364" i="20"/>
  <c r="G364" i="20" s="1" a="1"/>
  <c r="G364" i="20" s="1"/>
  <c r="F365" i="20"/>
  <c r="G365" i="20" s="1" a="1"/>
  <c r="G365" i="20" s="1"/>
  <c r="F366" i="20"/>
  <c r="G366" i="20" s="1" a="1"/>
  <c r="G366" i="20" s="1"/>
  <c r="F367" i="20"/>
  <c r="G367" i="20" s="1" a="1"/>
  <c r="G367" i="20" s="1"/>
  <c r="F368" i="20"/>
  <c r="G368" i="20" s="1" a="1"/>
  <c r="G368" i="20" s="1"/>
  <c r="F369" i="20"/>
  <c r="G369" i="20" s="1" a="1"/>
  <c r="G369" i="20" s="1"/>
  <c r="F370" i="20"/>
  <c r="G370" i="20" s="1" a="1"/>
  <c r="G370" i="20" s="1"/>
  <c r="F371" i="20"/>
  <c r="G371" i="20" s="1" a="1"/>
  <c r="G371" i="20" s="1"/>
  <c r="F372" i="20"/>
  <c r="G372" i="20" s="1" a="1"/>
  <c r="G372" i="20" s="1"/>
  <c r="F373" i="20"/>
  <c r="G373" i="20" s="1" a="1"/>
  <c r="G373" i="20" s="1"/>
  <c r="F374" i="20"/>
  <c r="G374" i="20" s="1" a="1"/>
  <c r="G374" i="20" s="1"/>
  <c r="F375" i="20"/>
  <c r="G375" i="20" s="1" a="1"/>
  <c r="G375" i="20" s="1"/>
  <c r="F376" i="20"/>
  <c r="G376" i="20" s="1" a="1"/>
  <c r="G376" i="20" s="1"/>
  <c r="F377" i="20"/>
  <c r="G377" i="20" s="1" a="1"/>
  <c r="G377" i="20" s="1"/>
  <c r="F378" i="20"/>
  <c r="G378" i="20" s="1" a="1"/>
  <c r="G378" i="20" s="1"/>
  <c r="F379" i="20"/>
  <c r="G379" i="20" s="1" a="1"/>
  <c r="G379" i="20" s="1"/>
  <c r="F380" i="20"/>
  <c r="G380" i="20" s="1" a="1"/>
  <c r="G380" i="20" s="1"/>
  <c r="F381" i="20"/>
  <c r="G381" i="20" s="1" a="1"/>
  <c r="G381" i="20" s="1"/>
  <c r="F382" i="20"/>
  <c r="G382" i="20" s="1" a="1"/>
  <c r="G382" i="20" s="1"/>
  <c r="F383" i="20"/>
  <c r="G383" i="20" s="1" a="1"/>
  <c r="G383" i="20" s="1"/>
  <c r="F384" i="20"/>
  <c r="G384" i="20" s="1" a="1"/>
  <c r="G384" i="20" s="1"/>
  <c r="F385" i="20"/>
  <c r="G385" i="20" s="1" a="1"/>
  <c r="G385" i="20" s="1"/>
  <c r="F386" i="20"/>
  <c r="G386" i="20" s="1" a="1"/>
  <c r="G386" i="20" s="1"/>
  <c r="F387" i="20"/>
  <c r="G387" i="20" s="1" a="1"/>
  <c r="G387" i="20" s="1"/>
  <c r="F388" i="20"/>
  <c r="G388" i="20" s="1" a="1"/>
  <c r="G388" i="20" s="1"/>
  <c r="F389" i="20"/>
  <c r="G389" i="20" s="1" a="1"/>
  <c r="G389" i="20" s="1"/>
  <c r="F390" i="20"/>
  <c r="G390" i="20" s="1" a="1"/>
  <c r="G390" i="20" s="1"/>
  <c r="F391" i="20"/>
  <c r="G391" i="20" s="1" a="1"/>
  <c r="G391" i="20" s="1"/>
  <c r="F392" i="20"/>
  <c r="G392" i="20" s="1" a="1"/>
  <c r="G392" i="20" s="1"/>
  <c r="F393" i="20"/>
  <c r="G393" i="20" s="1" a="1"/>
  <c r="G393" i="20" s="1"/>
  <c r="F394" i="20"/>
  <c r="G394" i="20" s="1" a="1"/>
  <c r="G394" i="20" s="1"/>
  <c r="F395" i="20"/>
  <c r="G395" i="20" s="1" a="1"/>
  <c r="G395" i="20" s="1"/>
  <c r="F396" i="20"/>
  <c r="G396" i="20" s="1" a="1"/>
  <c r="G396" i="20" s="1"/>
  <c r="F397" i="20"/>
  <c r="G397" i="20" s="1" a="1"/>
  <c r="G397" i="20" s="1"/>
  <c r="F398" i="20"/>
  <c r="G398" i="20" s="1" a="1"/>
  <c r="G398" i="20" s="1"/>
  <c r="F399" i="20"/>
  <c r="G399" i="20" s="1" a="1"/>
  <c r="G399" i="20" s="1"/>
  <c r="F400" i="20"/>
  <c r="G400" i="20" s="1" a="1"/>
  <c r="G400" i="20" s="1"/>
  <c r="F401" i="20"/>
  <c r="G401" i="20" s="1" a="1"/>
  <c r="G401" i="20" s="1"/>
  <c r="F402" i="20"/>
  <c r="G402" i="20" s="1" a="1"/>
  <c r="G402" i="20" s="1"/>
  <c r="F403" i="20"/>
  <c r="G403" i="20" s="1" a="1"/>
  <c r="G403" i="20" s="1"/>
  <c r="F404" i="20"/>
  <c r="G404" i="20" s="1" a="1"/>
  <c r="G404" i="20" s="1"/>
  <c r="F405" i="20"/>
  <c r="G405" i="20" s="1" a="1"/>
  <c r="G405" i="20" s="1"/>
  <c r="F406" i="20"/>
  <c r="G406" i="20" s="1" a="1"/>
  <c r="G406" i="20" s="1"/>
  <c r="F407" i="20"/>
  <c r="G407" i="20" s="1" a="1"/>
  <c r="G407" i="20" s="1"/>
  <c r="F408" i="20"/>
  <c r="G408" i="20" s="1" a="1"/>
  <c r="G408" i="20" s="1"/>
  <c r="F409" i="20"/>
  <c r="G409" i="20" s="1" a="1"/>
  <c r="G409" i="20" s="1"/>
  <c r="F410" i="20"/>
  <c r="G410" i="20" s="1" a="1"/>
  <c r="G410" i="20" s="1"/>
  <c r="F411" i="20"/>
  <c r="G411" i="20" s="1" a="1"/>
  <c r="G411" i="20" s="1"/>
  <c r="F412" i="20"/>
  <c r="G412" i="20" s="1" a="1"/>
  <c r="G412" i="20" s="1"/>
  <c r="F413" i="20"/>
  <c r="G413" i="20" s="1" a="1"/>
  <c r="G413" i="20" s="1"/>
  <c r="F414" i="20"/>
  <c r="G414" i="20" s="1" a="1"/>
  <c r="G414" i="20" s="1"/>
  <c r="F415" i="20"/>
  <c r="G415" i="20" s="1" a="1"/>
  <c r="G415" i="20" s="1"/>
  <c r="F416" i="20"/>
  <c r="G416" i="20" s="1" a="1"/>
  <c r="G416" i="20" s="1"/>
  <c r="F417" i="20"/>
  <c r="G417" i="20" s="1" a="1"/>
  <c r="G417" i="20" s="1"/>
  <c r="F418" i="20"/>
  <c r="G418" i="20" s="1" a="1"/>
  <c r="G418" i="20" s="1"/>
  <c r="F419" i="20"/>
  <c r="G419" i="20" s="1" a="1"/>
  <c r="G419" i="20" s="1"/>
  <c r="F420" i="20"/>
  <c r="G420" i="20" s="1" a="1"/>
  <c r="G420" i="20" s="1"/>
  <c r="F421" i="20"/>
  <c r="G421" i="20" s="1" a="1"/>
  <c r="G421" i="20" s="1"/>
  <c r="F422" i="20"/>
  <c r="G422" i="20" s="1" a="1"/>
  <c r="G422" i="20" s="1"/>
  <c r="F423" i="20"/>
  <c r="G423" i="20" s="1" a="1"/>
  <c r="G423" i="20" s="1"/>
  <c r="F424" i="20"/>
  <c r="G424" i="20" s="1" a="1"/>
  <c r="G424" i="20" s="1"/>
  <c r="F425" i="20"/>
  <c r="G425" i="20" s="1" a="1"/>
  <c r="G425" i="20" s="1"/>
  <c r="F426" i="20"/>
  <c r="G426" i="20" s="1" a="1"/>
  <c r="G426" i="20" s="1"/>
  <c r="F427" i="20"/>
  <c r="G427" i="20" s="1" a="1"/>
  <c r="G427" i="20" s="1"/>
  <c r="F428" i="20"/>
  <c r="G428" i="20" s="1" a="1"/>
  <c r="G428" i="20" s="1"/>
  <c r="F429" i="20"/>
  <c r="G429" i="20" s="1" a="1"/>
  <c r="G429" i="20" s="1"/>
  <c r="F430" i="20"/>
  <c r="G430" i="20" s="1" a="1"/>
  <c r="G430" i="20" s="1"/>
  <c r="F431" i="20"/>
  <c r="G431" i="20" s="1" a="1"/>
  <c r="G431" i="20" s="1"/>
  <c r="F432" i="20"/>
  <c r="G432" i="20" s="1" a="1"/>
  <c r="G432" i="20" s="1"/>
  <c r="F433" i="20"/>
  <c r="G433" i="20" s="1" a="1"/>
  <c r="G433" i="20" s="1"/>
  <c r="F434" i="20"/>
  <c r="G434" i="20" s="1" a="1"/>
  <c r="G434" i="20" s="1"/>
  <c r="F435" i="20"/>
  <c r="G435" i="20" s="1" a="1"/>
  <c r="G435" i="20" s="1"/>
  <c r="F436" i="20"/>
  <c r="G436" i="20" s="1" a="1"/>
  <c r="G436" i="20" s="1"/>
  <c r="F437" i="20"/>
  <c r="G437" i="20" s="1" a="1"/>
  <c r="G437" i="20" s="1"/>
  <c r="F438" i="20"/>
  <c r="G438" i="20" s="1" a="1"/>
  <c r="G438" i="20" s="1"/>
  <c r="F439" i="20"/>
  <c r="G439" i="20" s="1" a="1"/>
  <c r="G439" i="20" s="1"/>
  <c r="F440" i="20"/>
  <c r="G440" i="20" s="1" a="1"/>
  <c r="G440" i="20" s="1"/>
  <c r="F441" i="20"/>
  <c r="G441" i="20" s="1" a="1"/>
  <c r="G441" i="20" s="1"/>
  <c r="F442" i="20"/>
  <c r="G442" i="20" s="1" a="1"/>
  <c r="G442" i="20" s="1"/>
  <c r="F443" i="20"/>
  <c r="G443" i="20" s="1" a="1"/>
  <c r="G443" i="20" s="1"/>
  <c r="F444" i="20"/>
  <c r="G444" i="20" s="1" a="1"/>
  <c r="G444" i="20" s="1"/>
  <c r="F445" i="20"/>
  <c r="G445" i="20" s="1" a="1"/>
  <c r="G445" i="20" s="1"/>
  <c r="F446" i="20"/>
  <c r="G446" i="20" s="1" a="1"/>
  <c r="G446" i="20" s="1"/>
  <c r="F447" i="20"/>
  <c r="G447" i="20" s="1" a="1"/>
  <c r="G447" i="20" s="1"/>
  <c r="F448" i="20"/>
  <c r="G448" i="20" s="1" a="1"/>
  <c r="G448" i="20" s="1"/>
  <c r="F449" i="20"/>
  <c r="G449" i="20" s="1" a="1"/>
  <c r="G449" i="20" s="1"/>
  <c r="F450" i="20"/>
  <c r="G450" i="20" s="1" a="1"/>
  <c r="G450" i="20" s="1"/>
  <c r="F451" i="20"/>
  <c r="G451" i="20" s="1" a="1"/>
  <c r="G451" i="20" s="1"/>
  <c r="F452" i="20"/>
  <c r="G452" i="20" s="1" a="1"/>
  <c r="G452" i="20" s="1"/>
  <c r="F453" i="20"/>
  <c r="G453" i="20" s="1" a="1"/>
  <c r="G453" i="20" s="1"/>
  <c r="F454" i="20"/>
  <c r="G454" i="20" s="1" a="1"/>
  <c r="G454" i="20" s="1"/>
  <c r="F455" i="20"/>
  <c r="G455" i="20" s="1" a="1"/>
  <c r="G455" i="20" s="1"/>
  <c r="F456" i="20"/>
  <c r="G456" i="20" s="1" a="1"/>
  <c r="G456" i="20" s="1"/>
  <c r="F457" i="20"/>
  <c r="G457" i="20" s="1" a="1"/>
  <c r="G457" i="20" s="1"/>
  <c r="F458" i="20"/>
  <c r="G458" i="20" s="1" a="1"/>
  <c r="G458" i="20" s="1"/>
  <c r="F459" i="20"/>
  <c r="G459" i="20" s="1" a="1"/>
  <c r="G459" i="20" s="1"/>
  <c r="F460" i="20"/>
  <c r="G460" i="20" s="1" a="1"/>
  <c r="G460" i="20" s="1"/>
  <c r="F461" i="20"/>
  <c r="G461" i="20" s="1" a="1"/>
  <c r="G461" i="20" s="1"/>
  <c r="F462" i="20"/>
  <c r="G462" i="20" s="1" a="1"/>
  <c r="G462" i="20" s="1"/>
  <c r="F463" i="20"/>
  <c r="G463" i="20" s="1" a="1"/>
  <c r="G463" i="20" s="1"/>
  <c r="F464" i="20"/>
  <c r="G464" i="20" s="1" a="1"/>
  <c r="G464" i="20" s="1"/>
  <c r="F465" i="20"/>
  <c r="G465" i="20" s="1" a="1"/>
  <c r="G465" i="20" s="1"/>
  <c r="F466" i="20"/>
  <c r="G466" i="20" s="1" a="1"/>
  <c r="G466" i="20" s="1"/>
  <c r="F467" i="20"/>
  <c r="G467" i="20" s="1" a="1"/>
  <c r="G467" i="20" s="1"/>
  <c r="F468" i="20"/>
  <c r="G468" i="20" s="1" a="1"/>
  <c r="G468" i="20" s="1"/>
  <c r="F469" i="20"/>
  <c r="G469" i="20" s="1" a="1"/>
  <c r="G469" i="20" s="1"/>
  <c r="F470" i="20"/>
  <c r="G470" i="20" s="1" a="1"/>
  <c r="G470" i="20" s="1"/>
  <c r="F471" i="20"/>
  <c r="G471" i="20" s="1" a="1"/>
  <c r="G471" i="20" s="1"/>
  <c r="F472" i="20"/>
  <c r="G472" i="20" s="1" a="1"/>
  <c r="G472" i="20" s="1"/>
  <c r="F473" i="20"/>
  <c r="G473" i="20" s="1" a="1"/>
  <c r="G473" i="20" s="1"/>
  <c r="F474" i="20"/>
  <c r="G474" i="20" s="1" a="1"/>
  <c r="G474" i="20" s="1"/>
  <c r="F475" i="20"/>
  <c r="G475" i="20" s="1" a="1"/>
  <c r="G475" i="20" s="1"/>
  <c r="F476" i="20"/>
  <c r="G476" i="20" s="1" a="1"/>
  <c r="G476" i="20" s="1"/>
  <c r="F477" i="20"/>
  <c r="G477" i="20" s="1" a="1"/>
  <c r="G477" i="20" s="1"/>
  <c r="F478" i="20"/>
  <c r="G478" i="20" s="1" a="1"/>
  <c r="G478" i="20" s="1"/>
  <c r="F479" i="20"/>
  <c r="G479" i="20" s="1" a="1"/>
  <c r="G479" i="20" s="1"/>
  <c r="F480" i="20"/>
  <c r="G480" i="20" s="1" a="1"/>
  <c r="G480" i="20" s="1"/>
  <c r="F481" i="20"/>
  <c r="G481" i="20" s="1" a="1"/>
  <c r="G481" i="20" s="1"/>
  <c r="F482" i="20"/>
  <c r="G482" i="20" s="1" a="1"/>
  <c r="G482" i="20" s="1"/>
  <c r="F483" i="20"/>
  <c r="G483" i="20" s="1" a="1"/>
  <c r="G483" i="20" s="1"/>
  <c r="F484" i="20"/>
  <c r="G484" i="20" s="1" a="1"/>
  <c r="G484" i="20" s="1"/>
  <c r="F485" i="20"/>
  <c r="G485" i="20" s="1" a="1"/>
  <c r="G485" i="20" s="1"/>
  <c r="F486" i="20"/>
  <c r="G486" i="20" s="1" a="1"/>
  <c r="G486" i="20" s="1"/>
  <c r="F487" i="20"/>
  <c r="G487" i="20" s="1" a="1"/>
  <c r="G487" i="20" s="1"/>
  <c r="F488" i="20"/>
  <c r="G488" i="20" s="1" a="1"/>
  <c r="G488" i="20" s="1"/>
  <c r="F489" i="20"/>
  <c r="G489" i="20" s="1" a="1"/>
  <c r="G489" i="20" s="1"/>
  <c r="F490" i="20"/>
  <c r="G490" i="20" s="1" a="1"/>
  <c r="G490" i="20" s="1"/>
  <c r="F491" i="20"/>
  <c r="G491" i="20" s="1" a="1"/>
  <c r="G491" i="20" s="1"/>
  <c r="F492" i="20"/>
  <c r="G492" i="20" s="1" a="1"/>
  <c r="G492" i="20" s="1"/>
  <c r="F493" i="20"/>
  <c r="G493" i="20" s="1" a="1"/>
  <c r="G493" i="20" s="1"/>
  <c r="F494" i="20"/>
  <c r="G494" i="20" s="1" a="1"/>
  <c r="G494" i="20" s="1"/>
  <c r="F495" i="20"/>
  <c r="G495" i="20" s="1" a="1"/>
  <c r="G495" i="20" s="1"/>
  <c r="F496" i="20"/>
  <c r="G496" i="20" s="1" a="1"/>
  <c r="G496" i="20" s="1"/>
  <c r="F497" i="20"/>
  <c r="G497" i="20" s="1" a="1"/>
  <c r="G497" i="20" s="1"/>
  <c r="F498" i="20"/>
  <c r="G498" i="20" s="1" a="1"/>
  <c r="G498" i="20" s="1"/>
  <c r="F499" i="20"/>
  <c r="G499" i="20" s="1" a="1"/>
  <c r="G499" i="20" s="1"/>
  <c r="F500" i="20"/>
  <c r="G500" i="20" s="1" a="1"/>
  <c r="G500" i="20" s="1"/>
  <c r="F501" i="20"/>
  <c r="G501" i="20" s="1" a="1"/>
  <c r="G501" i="20" s="1"/>
  <c r="F502" i="20"/>
  <c r="G502" i="20" s="1" a="1"/>
  <c r="G502" i="20" s="1"/>
  <c r="F503" i="20"/>
  <c r="G503" i="20" s="1" a="1"/>
  <c r="G503" i="20" s="1"/>
  <c r="F504" i="20"/>
  <c r="G504" i="20" s="1" a="1"/>
  <c r="G504" i="20" s="1"/>
  <c r="F505" i="20"/>
  <c r="G505" i="20" s="1" a="1"/>
  <c r="G505" i="20" s="1"/>
  <c r="F506" i="20"/>
  <c r="G506" i="20" s="1" a="1"/>
  <c r="G506" i="20" s="1"/>
  <c r="F507" i="20"/>
  <c r="G507" i="20" s="1" a="1"/>
  <c r="G507" i="20" s="1"/>
  <c r="F508" i="20"/>
  <c r="G508" i="20" s="1" a="1"/>
  <c r="G508" i="20" s="1"/>
  <c r="F509" i="20"/>
  <c r="G509" i="20" s="1" a="1"/>
  <c r="G509" i="20" s="1"/>
  <c r="F510" i="20"/>
  <c r="G510" i="20" s="1" a="1"/>
  <c r="G510" i="20" s="1"/>
  <c r="F511" i="20"/>
  <c r="G511" i="20" s="1" a="1"/>
  <c r="G511" i="20" s="1"/>
  <c r="F512" i="20"/>
  <c r="G512" i="20" s="1" a="1"/>
  <c r="G512" i="20" s="1"/>
  <c r="F513" i="20"/>
  <c r="G513" i="20" s="1" a="1"/>
  <c r="G513" i="20" s="1"/>
  <c r="F514" i="20"/>
  <c r="G514" i="20" s="1" a="1"/>
  <c r="G514" i="20" s="1"/>
  <c r="F515" i="20"/>
  <c r="G515" i="20" s="1" a="1"/>
  <c r="G515" i="20" s="1"/>
  <c r="F516" i="20"/>
  <c r="G516" i="20" s="1" a="1"/>
  <c r="G516" i="20" s="1"/>
  <c r="F517" i="20"/>
  <c r="G517" i="20" s="1" a="1"/>
  <c r="G517" i="20" s="1"/>
  <c r="F518" i="20"/>
  <c r="G518" i="20" s="1" a="1"/>
  <c r="G518" i="20" s="1"/>
  <c r="F519" i="20"/>
  <c r="G519" i="20" s="1" a="1"/>
  <c r="G519" i="20" s="1"/>
  <c r="F520" i="20"/>
  <c r="G520" i="20" s="1" a="1"/>
  <c r="G520" i="20" s="1"/>
  <c r="F521" i="20"/>
  <c r="G521" i="20" s="1" a="1"/>
  <c r="G521" i="20" s="1"/>
  <c r="F522" i="20"/>
  <c r="G522" i="20" s="1" a="1"/>
  <c r="G522" i="20" s="1"/>
  <c r="F523" i="20"/>
  <c r="G523" i="20" s="1" a="1"/>
  <c r="G523" i="20" s="1"/>
  <c r="F524" i="20"/>
  <c r="G524" i="20" s="1" a="1"/>
  <c r="G524" i="20" s="1"/>
  <c r="F525" i="20"/>
  <c r="G525" i="20" s="1" a="1"/>
  <c r="G525" i="20" s="1"/>
  <c r="F526" i="20"/>
  <c r="G526" i="20" s="1" a="1"/>
  <c r="G526" i="20" s="1"/>
  <c r="F527" i="20"/>
  <c r="G527" i="20" s="1" a="1"/>
  <c r="G527" i="20" s="1"/>
  <c r="F528" i="20"/>
  <c r="G528" i="20" s="1" a="1"/>
  <c r="G528" i="20" s="1"/>
  <c r="F529" i="20"/>
  <c r="G529" i="20" s="1" a="1"/>
  <c r="G529" i="20" s="1"/>
  <c r="F530" i="20"/>
  <c r="G530" i="20" s="1" a="1"/>
  <c r="G530" i="20" s="1"/>
  <c r="F531" i="20"/>
  <c r="G531" i="20" s="1" a="1"/>
  <c r="G531" i="20" s="1"/>
  <c r="F532" i="20"/>
  <c r="G532" i="20" s="1" a="1"/>
  <c r="G532" i="20" s="1"/>
  <c r="F533" i="20"/>
  <c r="G533" i="20" s="1" a="1"/>
  <c r="G533" i="20" s="1"/>
  <c r="F534" i="20"/>
  <c r="G534" i="20" s="1" a="1"/>
  <c r="G534" i="20" s="1"/>
  <c r="F535" i="20"/>
  <c r="G535" i="20" s="1" a="1"/>
  <c r="G535" i="20" s="1"/>
  <c r="F536" i="20"/>
  <c r="G536" i="20" s="1" a="1"/>
  <c r="G536" i="20" s="1"/>
  <c r="F537" i="20"/>
  <c r="G537" i="20" s="1" a="1"/>
  <c r="G537" i="20" s="1"/>
  <c r="F538" i="20"/>
  <c r="G538" i="20" s="1" a="1"/>
  <c r="G538" i="20" s="1"/>
  <c r="F539" i="20"/>
  <c r="G539" i="20" s="1" a="1"/>
  <c r="G539" i="20" s="1"/>
  <c r="F540" i="20"/>
  <c r="G540" i="20" s="1" a="1"/>
  <c r="G540" i="20" s="1"/>
  <c r="F541" i="20"/>
  <c r="G541" i="20" s="1" a="1"/>
  <c r="G541" i="20" s="1"/>
  <c r="F542" i="20"/>
  <c r="G542" i="20" s="1" a="1"/>
  <c r="G542" i="20" s="1"/>
  <c r="F543" i="20"/>
  <c r="G543" i="20" s="1" a="1"/>
  <c r="G543" i="20" s="1"/>
  <c r="F544" i="20"/>
  <c r="G544" i="20" s="1" a="1"/>
  <c r="G544" i="20" s="1"/>
  <c r="F545" i="20"/>
  <c r="G545" i="20" s="1" a="1"/>
  <c r="G545" i="20" s="1"/>
  <c r="F546" i="20"/>
  <c r="G546" i="20" s="1" a="1"/>
  <c r="G546" i="20" s="1"/>
  <c r="F547" i="20"/>
  <c r="G547" i="20" s="1" a="1"/>
  <c r="G547" i="20" s="1"/>
  <c r="F548" i="20"/>
  <c r="G548" i="20" s="1" a="1"/>
  <c r="G548" i="20" s="1"/>
  <c r="F549" i="20"/>
  <c r="G549" i="20" s="1" a="1"/>
  <c r="G549" i="20" s="1"/>
  <c r="F550" i="20"/>
  <c r="G550" i="20" s="1" a="1"/>
  <c r="G550" i="20" s="1"/>
  <c r="F551" i="20"/>
  <c r="G551" i="20" s="1" a="1"/>
  <c r="G551" i="20" s="1"/>
  <c r="F552" i="20"/>
  <c r="G552" i="20" s="1" a="1"/>
  <c r="G552" i="20" s="1"/>
  <c r="F553" i="20"/>
  <c r="G553" i="20" s="1" a="1"/>
  <c r="G553" i="20" s="1"/>
  <c r="F554" i="20"/>
  <c r="G554" i="20" s="1" a="1"/>
  <c r="G554" i="20" s="1"/>
  <c r="F555" i="20"/>
  <c r="G555" i="20" s="1" a="1"/>
  <c r="G555" i="20" s="1"/>
  <c r="F556" i="20"/>
  <c r="G556" i="20" s="1" a="1"/>
  <c r="G556" i="20" s="1"/>
  <c r="F557" i="20"/>
  <c r="G557" i="20" s="1" a="1"/>
  <c r="G557" i="20" s="1"/>
  <c r="F558" i="20"/>
  <c r="G558" i="20" s="1" a="1"/>
  <c r="G558" i="20" s="1"/>
  <c r="F559" i="20"/>
  <c r="G559" i="20" s="1" a="1"/>
  <c r="G559" i="20" s="1"/>
  <c r="F560" i="20"/>
  <c r="G560" i="20" s="1" a="1"/>
  <c r="G560" i="20" s="1"/>
  <c r="F561" i="20"/>
  <c r="G561" i="20" s="1" a="1"/>
  <c r="G561" i="20" s="1"/>
  <c r="F562" i="20"/>
  <c r="G562" i="20" s="1" a="1"/>
  <c r="G562" i="20" s="1"/>
  <c r="F563" i="20"/>
  <c r="G563" i="20" s="1" a="1"/>
  <c r="G563" i="20" s="1"/>
  <c r="F564" i="20"/>
  <c r="G564" i="20" s="1" a="1"/>
  <c r="G564" i="20" s="1"/>
  <c r="F565" i="20"/>
  <c r="G565" i="20" s="1" a="1"/>
  <c r="G565" i="20" s="1"/>
  <c r="F566" i="20"/>
  <c r="G566" i="20" s="1" a="1"/>
  <c r="G566" i="20" s="1"/>
  <c r="F567" i="20"/>
  <c r="G567" i="20" s="1" a="1"/>
  <c r="G567" i="20" s="1"/>
  <c r="F568" i="20"/>
  <c r="G568" i="20" s="1" a="1"/>
  <c r="G568" i="20" s="1"/>
  <c r="F569" i="20"/>
  <c r="G569" i="20" s="1" a="1"/>
  <c r="G569" i="20" s="1"/>
  <c r="F570" i="20"/>
  <c r="G570" i="20" s="1" a="1"/>
  <c r="G570" i="20" s="1"/>
  <c r="F571" i="20"/>
  <c r="G571" i="20" s="1" a="1"/>
  <c r="G571" i="20" s="1"/>
  <c r="F572" i="20"/>
  <c r="G572" i="20" s="1" a="1"/>
  <c r="G572" i="20" s="1"/>
  <c r="F573" i="20"/>
  <c r="G573" i="20" s="1" a="1"/>
  <c r="G573" i="20" s="1"/>
  <c r="F574" i="20"/>
  <c r="G574" i="20" s="1" a="1"/>
  <c r="G574" i="20" s="1"/>
  <c r="F575" i="20"/>
  <c r="G575" i="20" s="1" a="1"/>
  <c r="G575" i="20" s="1"/>
  <c r="F576" i="20"/>
  <c r="G576" i="20" s="1" a="1"/>
  <c r="G576" i="20" s="1"/>
  <c r="F577" i="20"/>
  <c r="G577" i="20" s="1" a="1"/>
  <c r="G577" i="20" s="1"/>
  <c r="F578" i="20"/>
  <c r="G578" i="20" s="1" a="1"/>
  <c r="G578" i="20" s="1"/>
  <c r="F579" i="20"/>
  <c r="G579" i="20" s="1" a="1"/>
  <c r="G579" i="20" s="1"/>
  <c r="F580" i="20"/>
  <c r="G580" i="20" s="1" a="1"/>
  <c r="G580" i="20" s="1"/>
  <c r="F581" i="20"/>
  <c r="G581" i="20" s="1" a="1"/>
  <c r="G581" i="20" s="1"/>
  <c r="F582" i="20"/>
  <c r="G582" i="20" s="1" a="1"/>
  <c r="G582" i="20" s="1"/>
  <c r="F583" i="20"/>
  <c r="G583" i="20" s="1" a="1"/>
  <c r="G583" i="20" s="1"/>
  <c r="F584" i="20"/>
  <c r="G584" i="20" s="1" a="1"/>
  <c r="G584" i="20" s="1"/>
  <c r="F585" i="20"/>
  <c r="G585" i="20" s="1" a="1"/>
  <c r="G585" i="20" s="1"/>
  <c r="F586" i="20"/>
  <c r="G586" i="20" s="1" a="1"/>
  <c r="G586" i="20" s="1"/>
  <c r="F587" i="20"/>
  <c r="G587" i="20" s="1" a="1"/>
  <c r="G587" i="20" s="1"/>
  <c r="F588" i="20"/>
  <c r="G588" i="20" s="1" a="1"/>
  <c r="G588" i="20" s="1"/>
  <c r="F589" i="20"/>
  <c r="G589" i="20" s="1" a="1"/>
  <c r="G589" i="20" s="1"/>
  <c r="F590" i="20"/>
  <c r="G590" i="20" s="1" a="1"/>
  <c r="G590" i="20" s="1"/>
  <c r="F591" i="20"/>
  <c r="G591" i="20" s="1" a="1"/>
  <c r="G591" i="20" s="1"/>
  <c r="F592" i="20"/>
  <c r="G592" i="20" s="1" a="1"/>
  <c r="G592" i="20" s="1"/>
  <c r="F3" i="20"/>
  <c r="G3" i="20" s="1" a="1"/>
  <c r="G3" i="20" s="1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3" i="20"/>
  <c r="DD2" i="19"/>
  <c r="DD3" i="19"/>
  <c r="DD4" i="19"/>
  <c r="DD5" i="19"/>
  <c r="DD6" i="19"/>
  <c r="DD7" i="19"/>
  <c r="DD8" i="19"/>
  <c r="DD9" i="19"/>
  <c r="DD10" i="19"/>
  <c r="DD11" i="19"/>
  <c r="DD12" i="19"/>
  <c r="DD13" i="19"/>
  <c r="DD14" i="19"/>
  <c r="DD15" i="19"/>
  <c r="DD16" i="19"/>
  <c r="DD17" i="19"/>
  <c r="DD18" i="19"/>
  <c r="DD19" i="19"/>
  <c r="DD20" i="19"/>
  <c r="DD21" i="19"/>
  <c r="DD22" i="19"/>
  <c r="DD23" i="19"/>
  <c r="DD24" i="19"/>
  <c r="DD25" i="19"/>
  <c r="DD26" i="19"/>
  <c r="DD27" i="19"/>
  <c r="DD28" i="19"/>
  <c r="DD29" i="19"/>
  <c r="DD30" i="19"/>
  <c r="DD31" i="19"/>
  <c r="DD32" i="19"/>
  <c r="DD33" i="19"/>
  <c r="DD34" i="19"/>
  <c r="DD35" i="19"/>
  <c r="DD36" i="19"/>
  <c r="DD37" i="19"/>
  <c r="DD38" i="19"/>
  <c r="DD39" i="19"/>
  <c r="DD40" i="19"/>
  <c r="DD41" i="19"/>
  <c r="DD42" i="19"/>
  <c r="DD43" i="19"/>
  <c r="DD44" i="19"/>
  <c r="DD45" i="19"/>
  <c r="DD46" i="19"/>
  <c r="DD47" i="19"/>
  <c r="DD48" i="19"/>
  <c r="DD49" i="19"/>
  <c r="DD50" i="19"/>
  <c r="DD51" i="19"/>
  <c r="DD52" i="19"/>
  <c r="DD53" i="19"/>
  <c r="DD54" i="19"/>
  <c r="DD55" i="19"/>
  <c r="DD56" i="19"/>
  <c r="DD57" i="19"/>
  <c r="DD58" i="19"/>
  <c r="DD59" i="19"/>
  <c r="DD60" i="19"/>
  <c r="DD61" i="19"/>
  <c r="DD62" i="19"/>
  <c r="DD63" i="19"/>
  <c r="DD64" i="19"/>
  <c r="DD65" i="19"/>
  <c r="DD66" i="19"/>
  <c r="DD67" i="19"/>
  <c r="DD68" i="19"/>
  <c r="DD69" i="19"/>
  <c r="DD70" i="19"/>
  <c r="DD71" i="19"/>
  <c r="DD72" i="19"/>
  <c r="DD73" i="19"/>
  <c r="DD74" i="19"/>
  <c r="DD75" i="19"/>
  <c r="DD76" i="19"/>
  <c r="DD77" i="19"/>
  <c r="DD78" i="19"/>
  <c r="DD79" i="19"/>
  <c r="DD80" i="19"/>
  <c r="DD81" i="19"/>
  <c r="DD82" i="19"/>
  <c r="DD83" i="19"/>
  <c r="DD84" i="19"/>
  <c r="DD85" i="19"/>
  <c r="DD86" i="19"/>
  <c r="DD87" i="19"/>
  <c r="DD88" i="19"/>
  <c r="DD89" i="19"/>
  <c r="DD90" i="19"/>
  <c r="DD91" i="19"/>
  <c r="DD92" i="19"/>
  <c r="DD93" i="19"/>
  <c r="DD94" i="19"/>
  <c r="DD95" i="19"/>
  <c r="DD96" i="19"/>
  <c r="DD97" i="19"/>
  <c r="DD98" i="19"/>
  <c r="DD99" i="19"/>
  <c r="DD100" i="19"/>
  <c r="DD101" i="19"/>
  <c r="DD102" i="19"/>
  <c r="DD103" i="19"/>
  <c r="DD104" i="19"/>
  <c r="DD105" i="19"/>
  <c r="DD106" i="19"/>
  <c r="DD107" i="19"/>
  <c r="DD108" i="19"/>
  <c r="DD109" i="19"/>
  <c r="DD110" i="19"/>
  <c r="DD111" i="19"/>
  <c r="DD112" i="19"/>
  <c r="DD113" i="19"/>
  <c r="DD114" i="19"/>
  <c r="DD115" i="19"/>
  <c r="DD116" i="19"/>
  <c r="DD117" i="19"/>
  <c r="DD118" i="19"/>
  <c r="DD119" i="19"/>
  <c r="DD120" i="19"/>
  <c r="DD121" i="19"/>
  <c r="DD122" i="19"/>
  <c r="DD123" i="19"/>
  <c r="DD124" i="19"/>
  <c r="DD125" i="19"/>
  <c r="DD126" i="19"/>
  <c r="DD127" i="19"/>
  <c r="DD128" i="19"/>
  <c r="DD129" i="19"/>
  <c r="DD130" i="19"/>
  <c r="DD131" i="19"/>
  <c r="DD132" i="19"/>
  <c r="DD133" i="19"/>
  <c r="DD134" i="19"/>
  <c r="DD135" i="19"/>
  <c r="DD136" i="19"/>
  <c r="DD137" i="19"/>
  <c r="DD138" i="19"/>
  <c r="DD139" i="19"/>
  <c r="DD140" i="19"/>
  <c r="DD141" i="19"/>
  <c r="DD142" i="19"/>
  <c r="DD143" i="19"/>
  <c r="DD144" i="19"/>
  <c r="DD145" i="19"/>
  <c r="DD146" i="19"/>
  <c r="DD147" i="19"/>
  <c r="DD148" i="19"/>
  <c r="DD149" i="19"/>
  <c r="DD150" i="19"/>
  <c r="DD151" i="19"/>
  <c r="DD152" i="19"/>
  <c r="DD153" i="19"/>
  <c r="DD154" i="19"/>
  <c r="DD155" i="19"/>
  <c r="DD156" i="19"/>
  <c r="DD157" i="19"/>
  <c r="DD158" i="19"/>
  <c r="DD159" i="19"/>
  <c r="DD160" i="19"/>
  <c r="DD161" i="19"/>
  <c r="DD162" i="19"/>
  <c r="DD163" i="19"/>
  <c r="DD164" i="19"/>
  <c r="DD165" i="19"/>
  <c r="DD166" i="19"/>
  <c r="DD167" i="19"/>
  <c r="DD168" i="19"/>
  <c r="DD169" i="19"/>
  <c r="DD170" i="19"/>
  <c r="DD171" i="19"/>
  <c r="DD172" i="19"/>
  <c r="DD173" i="19"/>
  <c r="DD174" i="19"/>
  <c r="DD175" i="19"/>
  <c r="DD176" i="19"/>
  <c r="DD177" i="19"/>
  <c r="DD178" i="19"/>
  <c r="DD179" i="19"/>
  <c r="DD180" i="19"/>
  <c r="DD181" i="19"/>
  <c r="DD182" i="19"/>
  <c r="DD183" i="19"/>
  <c r="DD184" i="19"/>
  <c r="DD185" i="19"/>
  <c r="DD186" i="19"/>
  <c r="DD187" i="19"/>
  <c r="DD188" i="19"/>
  <c r="DD189" i="19"/>
  <c r="DD190" i="19"/>
  <c r="DD191" i="19"/>
  <c r="DD192" i="19"/>
  <c r="DD193" i="19"/>
  <c r="DD194" i="19"/>
  <c r="DD195" i="19"/>
  <c r="DD196" i="19"/>
  <c r="DD197" i="19"/>
  <c r="DD198" i="19"/>
  <c r="DD199" i="19"/>
  <c r="DD200" i="19"/>
  <c r="DD201" i="19"/>
  <c r="DD202" i="19"/>
  <c r="DD203" i="19"/>
  <c r="DD204" i="19"/>
  <c r="DD205" i="19"/>
  <c r="DD206" i="19"/>
  <c r="DD207" i="19"/>
  <c r="DD208" i="19"/>
  <c r="DD209" i="19"/>
  <c r="DD210" i="19"/>
  <c r="DD211" i="19"/>
  <c r="DD212" i="19"/>
  <c r="DD213" i="19"/>
  <c r="DD214" i="19"/>
  <c r="DD215" i="19"/>
  <c r="DD216" i="19"/>
  <c r="DD217" i="19"/>
  <c r="DD218" i="19"/>
  <c r="DD219" i="19"/>
  <c r="DD220" i="19"/>
  <c r="DD221" i="19"/>
  <c r="DD222" i="19"/>
  <c r="DD223" i="19"/>
  <c r="DD224" i="19"/>
  <c r="DD225" i="19"/>
  <c r="DD226" i="19"/>
  <c r="DD227" i="19"/>
  <c r="DD228" i="19"/>
  <c r="DD229" i="19"/>
  <c r="DD230" i="19"/>
  <c r="DD231" i="19"/>
  <c r="DD232" i="19"/>
  <c r="DD233" i="19"/>
  <c r="DD234" i="19"/>
  <c r="DD235" i="19"/>
  <c r="DD236" i="19"/>
  <c r="DD237" i="19"/>
  <c r="DD238" i="19"/>
  <c r="DD239" i="19"/>
  <c r="DD240" i="19"/>
  <c r="DD241" i="19"/>
  <c r="DD242" i="19"/>
  <c r="DD243" i="19"/>
  <c r="DD244" i="19"/>
  <c r="DD245" i="19"/>
  <c r="DD246" i="19"/>
  <c r="DD247" i="19"/>
  <c r="DD248" i="19"/>
  <c r="DD249" i="19"/>
  <c r="DD250" i="19"/>
  <c r="DD251" i="19"/>
  <c r="DD252" i="19"/>
  <c r="DD253" i="19"/>
  <c r="DD254" i="19"/>
  <c r="DD255" i="19"/>
  <c r="DD256" i="19"/>
  <c r="DD257" i="19"/>
  <c r="DD258" i="19"/>
  <c r="DD259" i="19"/>
  <c r="DD260" i="19"/>
  <c r="DD261" i="19"/>
  <c r="DD262" i="19"/>
  <c r="DD263" i="19"/>
  <c r="DD264" i="19"/>
  <c r="DD265" i="19"/>
  <c r="DD266" i="19"/>
  <c r="DD267" i="19"/>
  <c r="DD268" i="19"/>
  <c r="DD269" i="19"/>
  <c r="DD270" i="19"/>
  <c r="DD271" i="19"/>
  <c r="DD272" i="19"/>
  <c r="DD273" i="19"/>
  <c r="DD274" i="19"/>
  <c r="DD275" i="19"/>
  <c r="DD276" i="19"/>
  <c r="DD277" i="19"/>
  <c r="DD278" i="19"/>
  <c r="DD279" i="19"/>
  <c r="DD280" i="19"/>
  <c r="DD281" i="19"/>
  <c r="DD282" i="19"/>
  <c r="DD283" i="19"/>
  <c r="DD284" i="19"/>
  <c r="DD285" i="19"/>
  <c r="DD286" i="19"/>
  <c r="DD287" i="19"/>
  <c r="DD288" i="19"/>
  <c r="DD289" i="19"/>
  <c r="DD290" i="19"/>
  <c r="DD291" i="19"/>
  <c r="DD292" i="19"/>
  <c r="DD293" i="19"/>
  <c r="DD294" i="19"/>
  <c r="DD295" i="19"/>
  <c r="DD296" i="19"/>
  <c r="DD297" i="19"/>
  <c r="DD298" i="19"/>
  <c r="DD299" i="19"/>
  <c r="DD300" i="19"/>
  <c r="DD301" i="19"/>
  <c r="DD302" i="19"/>
  <c r="DD303" i="19"/>
  <c r="DD304" i="19"/>
  <c r="DD305" i="19"/>
  <c r="DD306" i="19"/>
  <c r="DD307" i="19"/>
  <c r="DD308" i="19"/>
  <c r="DD309" i="19"/>
  <c r="DD310" i="19"/>
  <c r="DD311" i="19"/>
  <c r="DD312" i="19"/>
  <c r="DD313" i="19"/>
  <c r="DD314" i="19"/>
  <c r="DD315" i="19"/>
  <c r="DD316" i="19"/>
  <c r="DD317" i="19"/>
  <c r="DD318" i="19"/>
  <c r="DD319" i="19"/>
  <c r="DD320" i="19"/>
  <c r="DD321" i="19"/>
  <c r="DD322" i="19"/>
  <c r="DD323" i="19"/>
  <c r="DD324" i="19"/>
  <c r="DD325" i="19"/>
  <c r="DD326" i="19"/>
  <c r="DD327" i="19"/>
  <c r="DD328" i="19"/>
  <c r="DD329" i="19"/>
  <c r="DD330" i="19"/>
  <c r="DD331" i="19"/>
  <c r="DD332" i="19"/>
  <c r="DD333" i="19"/>
  <c r="DD334" i="19"/>
  <c r="DD335" i="19"/>
  <c r="DD336" i="19"/>
  <c r="DD337" i="19"/>
  <c r="DD338" i="19"/>
  <c r="DD339" i="19"/>
  <c r="DD340" i="19"/>
  <c r="DD341" i="19"/>
  <c r="DD342" i="19"/>
  <c r="DD343" i="19"/>
  <c r="DD344" i="19"/>
  <c r="DD345" i="19"/>
  <c r="DD346" i="19"/>
  <c r="DD347" i="19"/>
  <c r="DD348" i="19"/>
  <c r="DD349" i="19"/>
  <c r="DD350" i="19"/>
  <c r="DD351" i="19"/>
  <c r="DD352" i="19"/>
  <c r="DD353" i="19"/>
  <c r="DD354" i="19"/>
  <c r="DD355" i="19"/>
  <c r="DD356" i="19"/>
  <c r="DD357" i="19"/>
  <c r="DD358" i="19"/>
  <c r="DD359" i="19"/>
  <c r="DD360" i="19"/>
  <c r="DD361" i="19"/>
  <c r="DD362" i="19"/>
  <c r="DD363" i="19"/>
  <c r="DD364" i="19"/>
  <c r="DD365" i="19"/>
  <c r="DD366" i="19"/>
  <c r="DD367" i="19"/>
  <c r="DD368" i="19"/>
  <c r="DD369" i="19"/>
  <c r="DD370" i="19"/>
  <c r="DD371" i="19"/>
  <c r="DD372" i="19"/>
  <c r="DD373" i="19"/>
  <c r="DD374" i="19"/>
  <c r="DD375" i="19"/>
  <c r="DD376" i="19"/>
  <c r="DD377" i="19"/>
  <c r="DD378" i="19"/>
  <c r="DD379" i="19"/>
  <c r="DD380" i="19"/>
  <c r="DD381" i="19"/>
  <c r="DD382" i="19"/>
  <c r="DD383" i="19"/>
  <c r="DD384" i="19"/>
  <c r="DD385" i="19"/>
  <c r="DD386" i="19"/>
  <c r="DD387" i="19"/>
  <c r="DD388" i="19"/>
  <c r="DD389" i="19"/>
  <c r="DD390" i="19"/>
  <c r="DD391" i="19"/>
  <c r="DD392" i="19"/>
  <c r="DD393" i="19"/>
  <c r="DD394" i="19"/>
  <c r="DD395" i="19"/>
  <c r="DD396" i="19"/>
  <c r="DD397" i="19"/>
  <c r="DD398" i="19"/>
  <c r="DD399" i="19"/>
  <c r="DD400" i="19"/>
  <c r="DD401" i="19"/>
  <c r="DD402" i="19"/>
  <c r="DD403" i="19"/>
  <c r="DD404" i="19"/>
  <c r="DD405" i="19"/>
  <c r="DD406" i="19"/>
  <c r="DD407" i="19"/>
  <c r="DD408" i="19"/>
  <c r="DD409" i="19"/>
  <c r="DD410" i="19"/>
  <c r="DD411" i="19"/>
  <c r="DD412" i="19"/>
  <c r="DD413" i="19"/>
  <c r="DD414" i="19"/>
  <c r="DD415" i="19"/>
  <c r="DD416" i="19"/>
  <c r="DD417" i="19"/>
  <c r="DD418" i="19"/>
  <c r="DD419" i="19"/>
  <c r="DD420" i="19"/>
  <c r="DD421" i="19"/>
  <c r="DD422" i="19"/>
  <c r="DD423" i="19"/>
  <c r="DD424" i="19"/>
  <c r="DD425" i="19"/>
  <c r="DD426" i="19"/>
  <c r="DD427" i="19"/>
  <c r="DD428" i="19"/>
  <c r="DD429" i="19"/>
  <c r="DD430" i="19"/>
  <c r="DD431" i="19"/>
  <c r="DD432" i="19"/>
  <c r="DD433" i="19"/>
  <c r="DD434" i="19"/>
  <c r="DD435" i="19"/>
  <c r="DD436" i="19"/>
  <c r="DD437" i="19"/>
  <c r="DD438" i="19"/>
  <c r="DD439" i="19"/>
  <c r="DD440" i="19"/>
  <c r="DD441" i="19"/>
  <c r="DD442" i="19"/>
  <c r="DD443" i="19"/>
  <c r="DD444" i="19"/>
  <c r="DD445" i="19"/>
  <c r="DD446" i="19"/>
  <c r="DD447" i="19"/>
  <c r="DD448" i="19"/>
  <c r="DD449" i="19"/>
  <c r="DD450" i="19"/>
  <c r="DD451" i="19"/>
  <c r="DD452" i="19"/>
  <c r="DD453" i="19"/>
  <c r="DD454" i="19"/>
  <c r="DD455" i="19"/>
  <c r="DD456" i="19"/>
  <c r="DD457" i="19"/>
  <c r="DD458" i="19"/>
  <c r="DD459" i="19"/>
  <c r="DD460" i="19"/>
  <c r="DD461" i="19"/>
  <c r="DD462" i="19"/>
  <c r="DD463" i="19"/>
  <c r="DD464" i="19"/>
  <c r="DD465" i="19"/>
  <c r="DD466" i="19"/>
  <c r="DD467" i="19"/>
  <c r="DD468" i="19"/>
  <c r="DD469" i="19"/>
  <c r="DD470" i="19"/>
  <c r="DD471" i="19"/>
  <c r="DD472" i="19"/>
  <c r="DD473" i="19"/>
  <c r="DD474" i="19"/>
  <c r="DD475" i="19"/>
  <c r="DD476" i="19"/>
  <c r="DD477" i="19"/>
  <c r="DD478" i="19"/>
  <c r="DD479" i="19"/>
  <c r="DD480" i="19"/>
  <c r="DD481" i="19"/>
  <c r="DD482" i="19"/>
  <c r="DD483" i="19"/>
  <c r="DD484" i="19"/>
  <c r="DD485" i="19"/>
  <c r="DD486" i="19"/>
  <c r="DD487" i="19"/>
  <c r="DD488" i="19"/>
  <c r="DD489" i="19"/>
  <c r="DD490" i="19"/>
  <c r="DD491" i="19"/>
  <c r="DD492" i="19"/>
  <c r="DD493" i="19"/>
  <c r="DD494" i="19"/>
  <c r="DD495" i="19"/>
  <c r="DD496" i="19"/>
  <c r="DD497" i="19"/>
  <c r="DD498" i="19"/>
  <c r="DD499" i="19"/>
  <c r="DD500" i="19"/>
  <c r="DD501" i="19"/>
  <c r="DD502" i="19"/>
  <c r="DD503" i="19"/>
  <c r="DD504" i="19"/>
  <c r="DD505" i="19"/>
  <c r="DD506" i="19"/>
  <c r="DD507" i="19"/>
  <c r="DD508" i="19"/>
  <c r="DD509" i="19"/>
  <c r="DD510" i="19"/>
  <c r="DD511" i="19"/>
  <c r="DD512" i="19"/>
  <c r="DD513" i="19"/>
  <c r="DD514" i="19"/>
  <c r="DD515" i="19"/>
  <c r="DD516" i="19"/>
  <c r="DD517" i="19"/>
  <c r="DD518" i="19"/>
  <c r="DD519" i="19"/>
  <c r="DD520" i="19"/>
  <c r="DD521" i="19"/>
  <c r="DD522" i="19"/>
  <c r="DD523" i="19"/>
  <c r="DD524" i="19"/>
  <c r="DD525" i="19"/>
  <c r="DD526" i="19"/>
  <c r="DD527" i="19"/>
  <c r="DD528" i="19"/>
  <c r="DD529" i="19"/>
  <c r="DD530" i="19"/>
  <c r="DD531" i="19"/>
  <c r="DD532" i="19"/>
  <c r="DD533" i="19"/>
  <c r="DD534" i="19"/>
  <c r="DD535" i="19"/>
  <c r="DD536" i="19"/>
  <c r="DD537" i="19"/>
  <c r="DD538" i="19"/>
  <c r="DD539" i="19"/>
  <c r="DD540" i="19"/>
  <c r="DD541" i="19"/>
  <c r="DD542" i="19"/>
  <c r="DD543" i="19"/>
  <c r="DD544" i="19"/>
  <c r="DD545" i="19"/>
  <c r="DD546" i="19"/>
  <c r="DD547" i="19"/>
  <c r="DD548" i="19"/>
  <c r="DD549" i="19"/>
  <c r="DD550" i="19"/>
  <c r="DD551" i="19"/>
  <c r="DD552" i="19"/>
  <c r="DD553" i="19"/>
  <c r="DD554" i="19"/>
  <c r="DD555" i="19"/>
  <c r="DD556" i="19"/>
  <c r="DD557" i="19"/>
  <c r="DD558" i="19"/>
  <c r="DD559" i="19"/>
  <c r="DD560" i="19"/>
  <c r="DD561" i="19"/>
  <c r="DD562" i="19"/>
  <c r="DD563" i="19"/>
  <c r="DD564" i="19"/>
  <c r="DD565" i="19"/>
  <c r="DD566" i="19"/>
  <c r="DD567" i="19"/>
  <c r="DD568" i="19"/>
  <c r="DD569" i="19"/>
  <c r="DD570" i="19"/>
  <c r="DD571" i="19"/>
  <c r="DD572" i="19"/>
  <c r="DD573" i="19"/>
  <c r="DD574" i="19"/>
  <c r="DD575" i="19"/>
  <c r="DD576" i="19"/>
  <c r="DD577" i="19"/>
  <c r="DD578" i="19"/>
  <c r="DD579" i="19"/>
  <c r="DD580" i="19"/>
  <c r="DD581" i="19"/>
  <c r="DD582" i="19"/>
  <c r="DD583" i="19"/>
  <c r="DD584" i="19"/>
  <c r="DD585" i="19"/>
  <c r="DD586" i="19"/>
  <c r="DD587" i="19"/>
  <c r="DD588" i="19"/>
  <c r="DD589" i="19"/>
  <c r="DD590" i="19"/>
  <c r="DD591" i="19"/>
  <c r="C594" i="20" l="1"/>
  <c r="DC591" i="19"/>
  <c r="DB591" i="19"/>
  <c r="CX591" i="19"/>
  <c r="CY591" i="19" s="1"/>
  <c r="CW591" i="19"/>
  <c r="CV591" i="19"/>
  <c r="DC590" i="19"/>
  <c r="DB590" i="19"/>
  <c r="CX590" i="19"/>
  <c r="CY590" i="19" s="1"/>
  <c r="CW590" i="19"/>
  <c r="CV590" i="19"/>
  <c r="DC589" i="19"/>
  <c r="DB589" i="19"/>
  <c r="CX589" i="19"/>
  <c r="CY589" i="19" s="1"/>
  <c r="CW589" i="19"/>
  <c r="CV589" i="19"/>
  <c r="DC588" i="19"/>
  <c r="DB588" i="19"/>
  <c r="CX588" i="19"/>
  <c r="CY588" i="19" s="1"/>
  <c r="CW588" i="19"/>
  <c r="CV588" i="19"/>
  <c r="DC587" i="19"/>
  <c r="DB587" i="19"/>
  <c r="CX587" i="19"/>
  <c r="CY587" i="19" s="1"/>
  <c r="CW587" i="19"/>
  <c r="CV587" i="19"/>
  <c r="DC586" i="19"/>
  <c r="DB586" i="19"/>
  <c r="CX586" i="19"/>
  <c r="CY586" i="19" s="1"/>
  <c r="CW586" i="19"/>
  <c r="CV586" i="19"/>
  <c r="DC585" i="19"/>
  <c r="DB585" i="19"/>
  <c r="CX585" i="19"/>
  <c r="CY585" i="19" s="1"/>
  <c r="CW585" i="19"/>
  <c r="CV585" i="19"/>
  <c r="DC584" i="19"/>
  <c r="DB584" i="19"/>
  <c r="CX584" i="19"/>
  <c r="CY584" i="19" s="1"/>
  <c r="CW584" i="19"/>
  <c r="CV584" i="19"/>
  <c r="DC583" i="19"/>
  <c r="DB583" i="19"/>
  <c r="CX583" i="19"/>
  <c r="CY583" i="19" s="1"/>
  <c r="CW583" i="19"/>
  <c r="CV583" i="19"/>
  <c r="DC582" i="19"/>
  <c r="DB582" i="19"/>
  <c r="CX582" i="19"/>
  <c r="CY582" i="19" s="1"/>
  <c r="CW582" i="19"/>
  <c r="CV582" i="19"/>
  <c r="DC581" i="19"/>
  <c r="DB581" i="19"/>
  <c r="CX581" i="19"/>
  <c r="CY581" i="19" s="1"/>
  <c r="CW581" i="19"/>
  <c r="CV581" i="19"/>
  <c r="DC580" i="19"/>
  <c r="DB580" i="19"/>
  <c r="CX580" i="19"/>
  <c r="CY580" i="19" s="1"/>
  <c r="CW580" i="19"/>
  <c r="CV580" i="19"/>
  <c r="DC579" i="19"/>
  <c r="DB579" i="19"/>
  <c r="CX579" i="19"/>
  <c r="CY579" i="19" s="1"/>
  <c r="CW579" i="19"/>
  <c r="CV579" i="19"/>
  <c r="DC578" i="19"/>
  <c r="DB578" i="19"/>
  <c r="CX578" i="19"/>
  <c r="CY578" i="19" s="1"/>
  <c r="CW578" i="19"/>
  <c r="CV578" i="19"/>
  <c r="DC577" i="19"/>
  <c r="DB577" i="19"/>
  <c r="CX577" i="19"/>
  <c r="CY577" i="19" s="1"/>
  <c r="CW577" i="19"/>
  <c r="CV577" i="19"/>
  <c r="DC576" i="19"/>
  <c r="DB576" i="19"/>
  <c r="CX576" i="19"/>
  <c r="CY576" i="19" s="1"/>
  <c r="CW576" i="19"/>
  <c r="CV576" i="19"/>
  <c r="DC575" i="19"/>
  <c r="DB575" i="19"/>
  <c r="CX575" i="19"/>
  <c r="CY575" i="19" s="1"/>
  <c r="CW575" i="19"/>
  <c r="CV575" i="19"/>
  <c r="DC574" i="19"/>
  <c r="DB574" i="19"/>
  <c r="CX574" i="19"/>
  <c r="CY574" i="19" s="1"/>
  <c r="CW574" i="19"/>
  <c r="CV574" i="19"/>
  <c r="DC573" i="19"/>
  <c r="DB573" i="19"/>
  <c r="CX573" i="19"/>
  <c r="CY573" i="19" s="1"/>
  <c r="CW573" i="19"/>
  <c r="CV573" i="19"/>
  <c r="DC572" i="19"/>
  <c r="DB572" i="19"/>
  <c r="CX572" i="19"/>
  <c r="CY572" i="19" s="1"/>
  <c r="CW572" i="19"/>
  <c r="CV572" i="19"/>
  <c r="DC571" i="19"/>
  <c r="DB571" i="19"/>
  <c r="CX571" i="19"/>
  <c r="CY571" i="19" s="1"/>
  <c r="CW571" i="19"/>
  <c r="CV571" i="19"/>
  <c r="DC570" i="19"/>
  <c r="DB570" i="19"/>
  <c r="CX570" i="19"/>
  <c r="CY570" i="19" s="1"/>
  <c r="CW570" i="19"/>
  <c r="CV570" i="19"/>
  <c r="DC569" i="19"/>
  <c r="DB569" i="19"/>
  <c r="CX569" i="19"/>
  <c r="CY569" i="19" s="1"/>
  <c r="CW569" i="19"/>
  <c r="CV569" i="19"/>
  <c r="DC568" i="19"/>
  <c r="DB568" i="19"/>
  <c r="CX568" i="19"/>
  <c r="CY568" i="19" s="1"/>
  <c r="CW568" i="19"/>
  <c r="CV568" i="19"/>
  <c r="DC567" i="19"/>
  <c r="DB567" i="19"/>
  <c r="CX567" i="19"/>
  <c r="CY567" i="19" s="1"/>
  <c r="CW567" i="19"/>
  <c r="CV567" i="19"/>
  <c r="DC566" i="19"/>
  <c r="DB566" i="19"/>
  <c r="CX566" i="19"/>
  <c r="CY566" i="19" s="1"/>
  <c r="CW566" i="19"/>
  <c r="CV566" i="19"/>
  <c r="DC565" i="19"/>
  <c r="DB565" i="19"/>
  <c r="CX565" i="19"/>
  <c r="CY565" i="19" s="1"/>
  <c r="CW565" i="19"/>
  <c r="CV565" i="19"/>
  <c r="DC564" i="19"/>
  <c r="DB564" i="19"/>
  <c r="CX564" i="19"/>
  <c r="CY564" i="19" s="1"/>
  <c r="CW564" i="19"/>
  <c r="CV564" i="19"/>
  <c r="DC563" i="19"/>
  <c r="DB563" i="19"/>
  <c r="CX563" i="19"/>
  <c r="CY563" i="19" s="1"/>
  <c r="CW563" i="19"/>
  <c r="CV563" i="19"/>
  <c r="DC562" i="19"/>
  <c r="DB562" i="19"/>
  <c r="CX562" i="19"/>
  <c r="CY562" i="19" s="1"/>
  <c r="CW562" i="19"/>
  <c r="CV562" i="19"/>
  <c r="DC561" i="19"/>
  <c r="DB561" i="19"/>
  <c r="CX561" i="19"/>
  <c r="CY561" i="19" s="1"/>
  <c r="CW561" i="19"/>
  <c r="CV561" i="19"/>
  <c r="DC560" i="19"/>
  <c r="DB560" i="19"/>
  <c r="CX560" i="19"/>
  <c r="CY560" i="19" s="1"/>
  <c r="CW560" i="19"/>
  <c r="CV560" i="19"/>
  <c r="DC559" i="19"/>
  <c r="DB559" i="19"/>
  <c r="CX559" i="19"/>
  <c r="CY559" i="19" s="1"/>
  <c r="CW559" i="19"/>
  <c r="CV559" i="19"/>
  <c r="DC558" i="19"/>
  <c r="DB558" i="19"/>
  <c r="CX558" i="19"/>
  <c r="CY558" i="19" s="1"/>
  <c r="CW558" i="19"/>
  <c r="CV558" i="19"/>
  <c r="DC557" i="19"/>
  <c r="DB557" i="19"/>
  <c r="CX557" i="19"/>
  <c r="CY557" i="19" s="1"/>
  <c r="CW557" i="19"/>
  <c r="CV557" i="19"/>
  <c r="DC556" i="19"/>
  <c r="DB556" i="19"/>
  <c r="CX556" i="19"/>
  <c r="CY556" i="19" s="1"/>
  <c r="CW556" i="19"/>
  <c r="CV556" i="19"/>
  <c r="DC555" i="19"/>
  <c r="DB555" i="19"/>
  <c r="CX555" i="19"/>
  <c r="CY555" i="19" s="1"/>
  <c r="CW555" i="19"/>
  <c r="CV555" i="19"/>
  <c r="DC554" i="19"/>
  <c r="DB554" i="19"/>
  <c r="CX554" i="19"/>
  <c r="CY554" i="19" s="1"/>
  <c r="CW554" i="19"/>
  <c r="CV554" i="19"/>
  <c r="DC553" i="19"/>
  <c r="DB553" i="19"/>
  <c r="CX553" i="19"/>
  <c r="CY553" i="19" s="1"/>
  <c r="CW553" i="19"/>
  <c r="CV553" i="19"/>
  <c r="DC552" i="19"/>
  <c r="DB552" i="19"/>
  <c r="CX552" i="19"/>
  <c r="CY552" i="19" s="1"/>
  <c r="CW552" i="19"/>
  <c r="CV552" i="19"/>
  <c r="DC551" i="19"/>
  <c r="DB551" i="19"/>
  <c r="CX551" i="19"/>
  <c r="CY551" i="19" s="1"/>
  <c r="CW551" i="19"/>
  <c r="CV551" i="19"/>
  <c r="DC550" i="19"/>
  <c r="DB550" i="19"/>
  <c r="CX550" i="19"/>
  <c r="CY550" i="19" s="1"/>
  <c r="CW550" i="19"/>
  <c r="CV550" i="19"/>
  <c r="DC549" i="19"/>
  <c r="DB549" i="19"/>
  <c r="CY549" i="19"/>
  <c r="CX549" i="19"/>
  <c r="CW549" i="19"/>
  <c r="CV549" i="19"/>
  <c r="DC548" i="19"/>
  <c r="DB548" i="19"/>
  <c r="CX548" i="19"/>
  <c r="CY548" i="19" s="1"/>
  <c r="CW548" i="19"/>
  <c r="CV548" i="19"/>
  <c r="DC547" i="19"/>
  <c r="DB547" i="19"/>
  <c r="CX547" i="19"/>
  <c r="CY547" i="19" s="1"/>
  <c r="CW547" i="19"/>
  <c r="CV547" i="19"/>
  <c r="DC546" i="19"/>
  <c r="DB546" i="19"/>
  <c r="CX546" i="19"/>
  <c r="CY546" i="19" s="1"/>
  <c r="CW546" i="19"/>
  <c r="CV546" i="19"/>
  <c r="DC545" i="19"/>
  <c r="DB545" i="19"/>
  <c r="CX545" i="19"/>
  <c r="CY545" i="19" s="1"/>
  <c r="CW545" i="19"/>
  <c r="CV545" i="19"/>
  <c r="DC544" i="19"/>
  <c r="DB544" i="19"/>
  <c r="CX544" i="19"/>
  <c r="CY544" i="19" s="1"/>
  <c r="CW544" i="19"/>
  <c r="CV544" i="19"/>
  <c r="DC543" i="19"/>
  <c r="DB543" i="19"/>
  <c r="CX543" i="19"/>
  <c r="CY543" i="19" s="1"/>
  <c r="CW543" i="19"/>
  <c r="CV543" i="19"/>
  <c r="DC542" i="19"/>
  <c r="DB542" i="19"/>
  <c r="CY542" i="19"/>
  <c r="CX542" i="19"/>
  <c r="CW542" i="19"/>
  <c r="CV542" i="19"/>
  <c r="DC541" i="19"/>
  <c r="DB541" i="19"/>
  <c r="CX541" i="19"/>
  <c r="CY541" i="19" s="1"/>
  <c r="CW541" i="19"/>
  <c r="CV541" i="19"/>
  <c r="DC540" i="19"/>
  <c r="DB540" i="19"/>
  <c r="CX540" i="19"/>
  <c r="CY540" i="19" s="1"/>
  <c r="CW540" i="19"/>
  <c r="CV540" i="19"/>
  <c r="DC539" i="19"/>
  <c r="DB539" i="19"/>
  <c r="CX539" i="19"/>
  <c r="CY539" i="19" s="1"/>
  <c r="CW539" i="19"/>
  <c r="CV539" i="19"/>
  <c r="DC538" i="19"/>
  <c r="DB538" i="19"/>
  <c r="CX538" i="19"/>
  <c r="CY538" i="19" s="1"/>
  <c r="CW538" i="19"/>
  <c r="CV538" i="19"/>
  <c r="DC537" i="19"/>
  <c r="DB537" i="19"/>
  <c r="CX537" i="19"/>
  <c r="CY537" i="19" s="1"/>
  <c r="CW537" i="19"/>
  <c r="CV537" i="19"/>
  <c r="DC536" i="19"/>
  <c r="DB536" i="19"/>
  <c r="CX536" i="19"/>
  <c r="CY536" i="19" s="1"/>
  <c r="CW536" i="19"/>
  <c r="CV536" i="19"/>
  <c r="DC535" i="19"/>
  <c r="DB535" i="19"/>
  <c r="CX535" i="19"/>
  <c r="CY535" i="19" s="1"/>
  <c r="CW535" i="19"/>
  <c r="CV535" i="19"/>
  <c r="DC534" i="19"/>
  <c r="DB534" i="19"/>
  <c r="CX534" i="19"/>
  <c r="CY534" i="19" s="1"/>
  <c r="CW534" i="19"/>
  <c r="CV534" i="19"/>
  <c r="DC533" i="19"/>
  <c r="DB533" i="19"/>
  <c r="CX533" i="19"/>
  <c r="CY533" i="19" s="1"/>
  <c r="CW533" i="19"/>
  <c r="CV533" i="19"/>
  <c r="DC532" i="19"/>
  <c r="DB532" i="19"/>
  <c r="CX532" i="19"/>
  <c r="CY532" i="19" s="1"/>
  <c r="CW532" i="19"/>
  <c r="CV532" i="19"/>
  <c r="DC531" i="19"/>
  <c r="DB531" i="19"/>
  <c r="CX531" i="19"/>
  <c r="CY531" i="19" s="1"/>
  <c r="CW531" i="19"/>
  <c r="CV531" i="19"/>
  <c r="DC530" i="19"/>
  <c r="DB530" i="19"/>
  <c r="CX530" i="19"/>
  <c r="CY530" i="19" s="1"/>
  <c r="CW530" i="19"/>
  <c r="CV530" i="19"/>
  <c r="DC529" i="19"/>
  <c r="DB529" i="19"/>
  <c r="CX529" i="19"/>
  <c r="CY529" i="19" s="1"/>
  <c r="CW529" i="19"/>
  <c r="CV529" i="19"/>
  <c r="DC528" i="19"/>
  <c r="DB528" i="19"/>
  <c r="CX528" i="19"/>
  <c r="CY528" i="19" s="1"/>
  <c r="CW528" i="19"/>
  <c r="CV528" i="19"/>
  <c r="DC527" i="19"/>
  <c r="DB527" i="19"/>
  <c r="CX527" i="19"/>
  <c r="CY527" i="19" s="1"/>
  <c r="CW527" i="19"/>
  <c r="CV527" i="19"/>
  <c r="DC526" i="19"/>
  <c r="DB526" i="19"/>
  <c r="CX526" i="19"/>
  <c r="CY526" i="19" s="1"/>
  <c r="CW526" i="19"/>
  <c r="CV526" i="19"/>
  <c r="DC525" i="19"/>
  <c r="DB525" i="19"/>
  <c r="CX525" i="19"/>
  <c r="CY525" i="19" s="1"/>
  <c r="CW525" i="19"/>
  <c r="CV525" i="19"/>
  <c r="DC524" i="19"/>
  <c r="DB524" i="19"/>
  <c r="CX524" i="19"/>
  <c r="CY524" i="19" s="1"/>
  <c r="CW524" i="19"/>
  <c r="CV524" i="19"/>
  <c r="DC523" i="19"/>
  <c r="DB523" i="19"/>
  <c r="CX523" i="19"/>
  <c r="CY523" i="19" s="1"/>
  <c r="CW523" i="19"/>
  <c r="CV523" i="19"/>
  <c r="DC522" i="19"/>
  <c r="DB522" i="19"/>
  <c r="CX522" i="19"/>
  <c r="CY522" i="19" s="1"/>
  <c r="CW522" i="19"/>
  <c r="CV522" i="19"/>
  <c r="DC521" i="19"/>
  <c r="DB521" i="19"/>
  <c r="CX521" i="19"/>
  <c r="CY521" i="19" s="1"/>
  <c r="CW521" i="19"/>
  <c r="CV521" i="19"/>
  <c r="DC520" i="19"/>
  <c r="DB520" i="19"/>
  <c r="CX520" i="19"/>
  <c r="CY520" i="19" s="1"/>
  <c r="CW520" i="19"/>
  <c r="CV520" i="19"/>
  <c r="DC519" i="19"/>
  <c r="DB519" i="19"/>
  <c r="CX519" i="19"/>
  <c r="CY519" i="19" s="1"/>
  <c r="CW519" i="19"/>
  <c r="CV519" i="19"/>
  <c r="DC518" i="19"/>
  <c r="DB518" i="19"/>
  <c r="CX518" i="19"/>
  <c r="CY518" i="19" s="1"/>
  <c r="CW518" i="19"/>
  <c r="CV518" i="19"/>
  <c r="DC517" i="19"/>
  <c r="DB517" i="19"/>
  <c r="CX517" i="19"/>
  <c r="CY517" i="19" s="1"/>
  <c r="CW517" i="19"/>
  <c r="CV517" i="19"/>
  <c r="DC516" i="19"/>
  <c r="DB516" i="19"/>
  <c r="CX516" i="19"/>
  <c r="CY516" i="19" s="1"/>
  <c r="CW516" i="19"/>
  <c r="CV516" i="19"/>
  <c r="DC515" i="19"/>
  <c r="DB515" i="19"/>
  <c r="CX515" i="19"/>
  <c r="CY515" i="19" s="1"/>
  <c r="CW515" i="19"/>
  <c r="CV515" i="19"/>
  <c r="DC514" i="19"/>
  <c r="DB514" i="19"/>
  <c r="CX514" i="19"/>
  <c r="CY514" i="19" s="1"/>
  <c r="CW514" i="19"/>
  <c r="CV514" i="19"/>
  <c r="DC513" i="19"/>
  <c r="DB513" i="19"/>
  <c r="CX513" i="19"/>
  <c r="CY513" i="19" s="1"/>
  <c r="CW513" i="19"/>
  <c r="CV513" i="19"/>
  <c r="DC512" i="19"/>
  <c r="DB512" i="19"/>
  <c r="CX512" i="19"/>
  <c r="CY512" i="19" s="1"/>
  <c r="CW512" i="19"/>
  <c r="CV512" i="19"/>
  <c r="DC511" i="19"/>
  <c r="DB511" i="19"/>
  <c r="CX511" i="19"/>
  <c r="CY511" i="19" s="1"/>
  <c r="CW511" i="19"/>
  <c r="CV511" i="19"/>
  <c r="DC510" i="19"/>
  <c r="DB510" i="19"/>
  <c r="CX510" i="19"/>
  <c r="CY510" i="19" s="1"/>
  <c r="CW510" i="19"/>
  <c r="CV510" i="19"/>
  <c r="DC509" i="19"/>
  <c r="DB509" i="19"/>
  <c r="CX509" i="19"/>
  <c r="CY509" i="19" s="1"/>
  <c r="CW509" i="19"/>
  <c r="CV509" i="19"/>
  <c r="DC508" i="19"/>
  <c r="DB508" i="19"/>
  <c r="CX508" i="19"/>
  <c r="CY508" i="19" s="1"/>
  <c r="CW508" i="19"/>
  <c r="CV508" i="19"/>
  <c r="DC507" i="19"/>
  <c r="DB507" i="19"/>
  <c r="CX507" i="19"/>
  <c r="CY507" i="19" s="1"/>
  <c r="CW507" i="19"/>
  <c r="CV507" i="19"/>
  <c r="DC506" i="19"/>
  <c r="DB506" i="19"/>
  <c r="CX506" i="19"/>
  <c r="CY506" i="19" s="1"/>
  <c r="CW506" i="19"/>
  <c r="CV506" i="19"/>
  <c r="DC505" i="19"/>
  <c r="DB505" i="19"/>
  <c r="CX505" i="19"/>
  <c r="CY505" i="19" s="1"/>
  <c r="CW505" i="19"/>
  <c r="CV505" i="19"/>
  <c r="DC504" i="19"/>
  <c r="DB504" i="19"/>
  <c r="CX504" i="19"/>
  <c r="CY504" i="19" s="1"/>
  <c r="CW504" i="19"/>
  <c r="CV504" i="19"/>
  <c r="DC503" i="19"/>
  <c r="DB503" i="19"/>
  <c r="CX503" i="19"/>
  <c r="CY503" i="19" s="1"/>
  <c r="CW503" i="19"/>
  <c r="CV503" i="19"/>
  <c r="DC502" i="19"/>
  <c r="DB502" i="19"/>
  <c r="CX502" i="19"/>
  <c r="CY502" i="19" s="1"/>
  <c r="CW502" i="19"/>
  <c r="CV502" i="19"/>
  <c r="DC501" i="19"/>
  <c r="DB501" i="19"/>
  <c r="CX501" i="19"/>
  <c r="CY501" i="19" s="1"/>
  <c r="CW501" i="19"/>
  <c r="CV501" i="19"/>
  <c r="DC500" i="19"/>
  <c r="DB500" i="19"/>
  <c r="CX500" i="19"/>
  <c r="CY500" i="19" s="1"/>
  <c r="CW500" i="19"/>
  <c r="CV500" i="19"/>
  <c r="DC499" i="19"/>
  <c r="DB499" i="19"/>
  <c r="CX499" i="19"/>
  <c r="CY499" i="19" s="1"/>
  <c r="CW499" i="19"/>
  <c r="CV499" i="19"/>
  <c r="DC498" i="19"/>
  <c r="DB498" i="19"/>
  <c r="CX498" i="19"/>
  <c r="CY498" i="19" s="1"/>
  <c r="CW498" i="19"/>
  <c r="CV498" i="19"/>
  <c r="DC497" i="19"/>
  <c r="DB497" i="19"/>
  <c r="CX497" i="19"/>
  <c r="CY497" i="19" s="1"/>
  <c r="CW497" i="19"/>
  <c r="CV497" i="19"/>
  <c r="DC496" i="19"/>
  <c r="DB496" i="19"/>
  <c r="CX496" i="19"/>
  <c r="CY496" i="19" s="1"/>
  <c r="CW496" i="19"/>
  <c r="CV496" i="19"/>
  <c r="DC495" i="19"/>
  <c r="DB495" i="19"/>
  <c r="CX495" i="19"/>
  <c r="CY495" i="19" s="1"/>
  <c r="CW495" i="19"/>
  <c r="CV495" i="19"/>
  <c r="DC494" i="19"/>
  <c r="DB494" i="19"/>
  <c r="CX494" i="19"/>
  <c r="CY494" i="19" s="1"/>
  <c r="CW494" i="19"/>
  <c r="CV494" i="19"/>
  <c r="DC493" i="19"/>
  <c r="DB493" i="19"/>
  <c r="CX493" i="19"/>
  <c r="CY493" i="19" s="1"/>
  <c r="CW493" i="19"/>
  <c r="CV493" i="19"/>
  <c r="DC492" i="19"/>
  <c r="DB492" i="19"/>
  <c r="CX492" i="19"/>
  <c r="CY492" i="19" s="1"/>
  <c r="CW492" i="19"/>
  <c r="CV492" i="19"/>
  <c r="DC491" i="19"/>
  <c r="DB491" i="19"/>
  <c r="CX491" i="19"/>
  <c r="CY491" i="19" s="1"/>
  <c r="CW491" i="19"/>
  <c r="CV491" i="19"/>
  <c r="DC490" i="19"/>
  <c r="DB490" i="19"/>
  <c r="CX490" i="19"/>
  <c r="CY490" i="19" s="1"/>
  <c r="CW490" i="19"/>
  <c r="CV490" i="19"/>
  <c r="DC489" i="19"/>
  <c r="DB489" i="19"/>
  <c r="CX489" i="19"/>
  <c r="CY489" i="19" s="1"/>
  <c r="CW489" i="19"/>
  <c r="CV489" i="19"/>
  <c r="DC488" i="19"/>
  <c r="DB488" i="19"/>
  <c r="CX488" i="19"/>
  <c r="CY488" i="19" s="1"/>
  <c r="CW488" i="19"/>
  <c r="CV488" i="19"/>
  <c r="DC487" i="19"/>
  <c r="DB487" i="19"/>
  <c r="CX487" i="19"/>
  <c r="CY487" i="19" s="1"/>
  <c r="CW487" i="19"/>
  <c r="CV487" i="19"/>
  <c r="DC486" i="19"/>
  <c r="DB486" i="19"/>
  <c r="CX486" i="19"/>
  <c r="CY486" i="19" s="1"/>
  <c r="CW486" i="19"/>
  <c r="CV486" i="19"/>
  <c r="DC485" i="19"/>
  <c r="DB485" i="19"/>
  <c r="CX485" i="19"/>
  <c r="CY485" i="19" s="1"/>
  <c r="CW485" i="19"/>
  <c r="CV485" i="19"/>
  <c r="DC484" i="19"/>
  <c r="DB484" i="19"/>
  <c r="CX484" i="19"/>
  <c r="CY484" i="19" s="1"/>
  <c r="CW484" i="19"/>
  <c r="CV484" i="19"/>
  <c r="DC483" i="19"/>
  <c r="DB483" i="19"/>
  <c r="CX483" i="19"/>
  <c r="CY483" i="19" s="1"/>
  <c r="CW483" i="19"/>
  <c r="CV483" i="19"/>
  <c r="DC482" i="19"/>
  <c r="DB482" i="19"/>
  <c r="CX482" i="19"/>
  <c r="CY482" i="19" s="1"/>
  <c r="CW482" i="19"/>
  <c r="CV482" i="19"/>
  <c r="DC481" i="19"/>
  <c r="DB481" i="19"/>
  <c r="CX481" i="19"/>
  <c r="CY481" i="19" s="1"/>
  <c r="CW481" i="19"/>
  <c r="CV481" i="19"/>
  <c r="DC480" i="19"/>
  <c r="DB480" i="19"/>
  <c r="CX480" i="19"/>
  <c r="CY480" i="19" s="1"/>
  <c r="CW480" i="19"/>
  <c r="CV480" i="19"/>
  <c r="DC479" i="19"/>
  <c r="DB479" i="19"/>
  <c r="CX479" i="19"/>
  <c r="CY479" i="19" s="1"/>
  <c r="CW479" i="19"/>
  <c r="CV479" i="19"/>
  <c r="DC478" i="19"/>
  <c r="DB478" i="19"/>
  <c r="CX478" i="19"/>
  <c r="CY478" i="19" s="1"/>
  <c r="CW478" i="19"/>
  <c r="CV478" i="19"/>
  <c r="DC477" i="19"/>
  <c r="DB477" i="19"/>
  <c r="CX477" i="19"/>
  <c r="CY477" i="19" s="1"/>
  <c r="CW477" i="19"/>
  <c r="CV477" i="19"/>
  <c r="DC476" i="19"/>
  <c r="DB476" i="19"/>
  <c r="CX476" i="19"/>
  <c r="CY476" i="19" s="1"/>
  <c r="CW476" i="19"/>
  <c r="CV476" i="19"/>
  <c r="DC475" i="19"/>
  <c r="DB475" i="19"/>
  <c r="CX475" i="19"/>
  <c r="CY475" i="19" s="1"/>
  <c r="CW475" i="19"/>
  <c r="CV475" i="19"/>
  <c r="DC474" i="19"/>
  <c r="DB474" i="19"/>
  <c r="CX474" i="19"/>
  <c r="CY474" i="19" s="1"/>
  <c r="CW474" i="19"/>
  <c r="CV474" i="19"/>
  <c r="DC473" i="19"/>
  <c r="DB473" i="19"/>
  <c r="CX473" i="19"/>
  <c r="CY473" i="19" s="1"/>
  <c r="CW473" i="19"/>
  <c r="CV473" i="19"/>
  <c r="DC472" i="19"/>
  <c r="DB472" i="19"/>
  <c r="CX472" i="19"/>
  <c r="CY472" i="19" s="1"/>
  <c r="CW472" i="19"/>
  <c r="CV472" i="19"/>
  <c r="DC471" i="19"/>
  <c r="DB471" i="19"/>
  <c r="CX471" i="19"/>
  <c r="CY471" i="19" s="1"/>
  <c r="CW471" i="19"/>
  <c r="CV471" i="19"/>
  <c r="DC470" i="19"/>
  <c r="DB470" i="19"/>
  <c r="CX470" i="19"/>
  <c r="CY470" i="19" s="1"/>
  <c r="CW470" i="19"/>
  <c r="CV470" i="19"/>
  <c r="DC469" i="19"/>
  <c r="DB469" i="19"/>
  <c r="CY469" i="19"/>
  <c r="CX469" i="19"/>
  <c r="CW469" i="19"/>
  <c r="CV469" i="19"/>
  <c r="DC468" i="19"/>
  <c r="DB468" i="19"/>
  <c r="CX468" i="19"/>
  <c r="CY468" i="19" s="1"/>
  <c r="CW468" i="19"/>
  <c r="CV468" i="19"/>
  <c r="DC467" i="19"/>
  <c r="DB467" i="19"/>
  <c r="CY467" i="19"/>
  <c r="CX467" i="19"/>
  <c r="CW467" i="19"/>
  <c r="CV467" i="19"/>
  <c r="DC466" i="19"/>
  <c r="DB466" i="19"/>
  <c r="CY466" i="19"/>
  <c r="CX466" i="19"/>
  <c r="CW466" i="19"/>
  <c r="CV466" i="19"/>
  <c r="DC465" i="19"/>
  <c r="DB465" i="19"/>
  <c r="CY465" i="19"/>
  <c r="CX465" i="19"/>
  <c r="CW465" i="19"/>
  <c r="CV465" i="19"/>
  <c r="DC464" i="19"/>
  <c r="DB464" i="19"/>
  <c r="CY464" i="19"/>
  <c r="CX464" i="19"/>
  <c r="CW464" i="19"/>
  <c r="CV464" i="19"/>
  <c r="DC463" i="19"/>
  <c r="DB463" i="19"/>
  <c r="CY463" i="19"/>
  <c r="CX463" i="19"/>
  <c r="CW463" i="19"/>
  <c r="CV463" i="19"/>
  <c r="DC462" i="19"/>
  <c r="DB462" i="19"/>
  <c r="CY462" i="19"/>
  <c r="CX462" i="19"/>
  <c r="CW462" i="19"/>
  <c r="CV462" i="19"/>
  <c r="DC461" i="19"/>
  <c r="DB461" i="19"/>
  <c r="CY461" i="19"/>
  <c r="CX461" i="19"/>
  <c r="CW461" i="19"/>
  <c r="CV461" i="19"/>
  <c r="DC460" i="19"/>
  <c r="DB460" i="19"/>
  <c r="CX460" i="19"/>
  <c r="CY460" i="19" s="1"/>
  <c r="CW460" i="19"/>
  <c r="CV460" i="19"/>
  <c r="DC459" i="19"/>
  <c r="DB459" i="19"/>
  <c r="CY459" i="19"/>
  <c r="CX459" i="19"/>
  <c r="CW459" i="19"/>
  <c r="CV459" i="19"/>
  <c r="DC458" i="19"/>
  <c r="DB458" i="19"/>
  <c r="CX458" i="19"/>
  <c r="CY458" i="19" s="1"/>
  <c r="CW458" i="19"/>
  <c r="CV458" i="19"/>
  <c r="DC457" i="19"/>
  <c r="DB457" i="19"/>
  <c r="CY457" i="19"/>
  <c r="CX457" i="19"/>
  <c r="CW457" i="19"/>
  <c r="CV457" i="19"/>
  <c r="DC456" i="19"/>
  <c r="DB456" i="19"/>
  <c r="CY456" i="19"/>
  <c r="CX456" i="19"/>
  <c r="CW456" i="19"/>
  <c r="CV456" i="19"/>
  <c r="DC455" i="19"/>
  <c r="DB455" i="19"/>
  <c r="CX455" i="19"/>
  <c r="CY455" i="19" s="1"/>
  <c r="CV455" i="19"/>
  <c r="DC454" i="19"/>
  <c r="DB454" i="19"/>
  <c r="CX454" i="19"/>
  <c r="CY454" i="19" s="1"/>
  <c r="CW454" i="19"/>
  <c r="CV454" i="19"/>
  <c r="DC453" i="19"/>
  <c r="DB453" i="19"/>
  <c r="CY453" i="19"/>
  <c r="CX453" i="19"/>
  <c r="CW453" i="19"/>
  <c r="CV453" i="19"/>
  <c r="DC452" i="19"/>
  <c r="DB452" i="19"/>
  <c r="CX452" i="19"/>
  <c r="CY452" i="19" s="1"/>
  <c r="CW452" i="19"/>
  <c r="CV452" i="19"/>
  <c r="DC451" i="19"/>
  <c r="DB451" i="19"/>
  <c r="CY451" i="19"/>
  <c r="CX451" i="19"/>
  <c r="CW451" i="19"/>
  <c r="CV451" i="19"/>
  <c r="DC450" i="19"/>
  <c r="DB450" i="19"/>
  <c r="CY450" i="19"/>
  <c r="CX450" i="19"/>
  <c r="CW450" i="19"/>
  <c r="CV450" i="19"/>
  <c r="DC449" i="19"/>
  <c r="DB449" i="19"/>
  <c r="CY449" i="19"/>
  <c r="CX449" i="19"/>
  <c r="CW449" i="19"/>
  <c r="CV449" i="19"/>
  <c r="DC448" i="19"/>
  <c r="DB448" i="19"/>
  <c r="CY448" i="19"/>
  <c r="CX448" i="19"/>
  <c r="CW448" i="19"/>
  <c r="CV448" i="19"/>
  <c r="DC447" i="19"/>
  <c r="DB447" i="19"/>
  <c r="CY447" i="19"/>
  <c r="CX447" i="19"/>
  <c r="CW447" i="19"/>
  <c r="CV447" i="19"/>
  <c r="DC446" i="19"/>
  <c r="DB446" i="19"/>
  <c r="CY446" i="19"/>
  <c r="CX446" i="19"/>
  <c r="CW446" i="19"/>
  <c r="CV446" i="19"/>
  <c r="DC445" i="19"/>
  <c r="DB445" i="19"/>
  <c r="CY445" i="19"/>
  <c r="CX445" i="19"/>
  <c r="CW445" i="19"/>
  <c r="CV445" i="19"/>
  <c r="DC444" i="19"/>
  <c r="DB444" i="19"/>
  <c r="CY444" i="19"/>
  <c r="CX444" i="19"/>
  <c r="CW444" i="19"/>
  <c r="CV444" i="19"/>
  <c r="DC443" i="19"/>
  <c r="DB443" i="19"/>
  <c r="CX443" i="19"/>
  <c r="CY443" i="19" s="1"/>
  <c r="CW443" i="19"/>
  <c r="CV443" i="19"/>
  <c r="DC442" i="19"/>
  <c r="DB442" i="19"/>
  <c r="CY442" i="19"/>
  <c r="CX442" i="19"/>
  <c r="CW442" i="19"/>
  <c r="CV442" i="19"/>
  <c r="DC441" i="19"/>
  <c r="DB441" i="19"/>
  <c r="CY441" i="19"/>
  <c r="CX441" i="19"/>
  <c r="CW441" i="19"/>
  <c r="CV441" i="19"/>
  <c r="DC440" i="19"/>
  <c r="DB440" i="19"/>
  <c r="CY440" i="19"/>
  <c r="CX440" i="19"/>
  <c r="CW440" i="19"/>
  <c r="CV440" i="19"/>
  <c r="DC439" i="19"/>
  <c r="DB439" i="19"/>
  <c r="CY439" i="19"/>
  <c r="CX439" i="19"/>
  <c r="CW439" i="19"/>
  <c r="CV439" i="19"/>
  <c r="DC438" i="19"/>
  <c r="DB438" i="19"/>
  <c r="CY438" i="19"/>
  <c r="CX438" i="19"/>
  <c r="CW438" i="19"/>
  <c r="CV438" i="19"/>
  <c r="DC437" i="19"/>
  <c r="DB437" i="19"/>
  <c r="CY437" i="19"/>
  <c r="CX437" i="19"/>
  <c r="CW437" i="19"/>
  <c r="CV437" i="19"/>
  <c r="DC436" i="19"/>
  <c r="DB436" i="19"/>
  <c r="CY436" i="19"/>
  <c r="CX436" i="19"/>
  <c r="CW436" i="19"/>
  <c r="CV436" i="19"/>
  <c r="DC435" i="19"/>
  <c r="DB435" i="19"/>
  <c r="CY435" i="19"/>
  <c r="CX435" i="19"/>
  <c r="CW435" i="19"/>
  <c r="CV435" i="19"/>
  <c r="DC434" i="19"/>
  <c r="DB434" i="19"/>
  <c r="CY434" i="19"/>
  <c r="CX434" i="19"/>
  <c r="CW434" i="19"/>
  <c r="CV434" i="19"/>
  <c r="DC433" i="19"/>
  <c r="DB433" i="19"/>
  <c r="CY433" i="19"/>
  <c r="CX433" i="19"/>
  <c r="CW433" i="19"/>
  <c r="CV433" i="19"/>
  <c r="DC432" i="19"/>
  <c r="DB432" i="19"/>
  <c r="CY432" i="19"/>
  <c r="CX432" i="19"/>
  <c r="CW432" i="19"/>
  <c r="CV432" i="19"/>
  <c r="DC431" i="19"/>
  <c r="DB431" i="19"/>
  <c r="CY431" i="19"/>
  <c r="CX431" i="19"/>
  <c r="CW431" i="19"/>
  <c r="CV431" i="19"/>
  <c r="DC430" i="19"/>
  <c r="DB430" i="19"/>
  <c r="CY430" i="19"/>
  <c r="CX430" i="19"/>
  <c r="CW430" i="19"/>
  <c r="CV430" i="19"/>
  <c r="DC429" i="19"/>
  <c r="DB429" i="19"/>
  <c r="CY429" i="19"/>
  <c r="CX429" i="19"/>
  <c r="CW429" i="19"/>
  <c r="CV429" i="19"/>
  <c r="DC428" i="19"/>
  <c r="DB428" i="19"/>
  <c r="CY428" i="19"/>
  <c r="CX428" i="19"/>
  <c r="CW428" i="19"/>
  <c r="CV428" i="19"/>
  <c r="DC427" i="19"/>
  <c r="DB427" i="19"/>
  <c r="CY427" i="19"/>
  <c r="CX427" i="19"/>
  <c r="CW427" i="19"/>
  <c r="CV427" i="19"/>
  <c r="DC426" i="19"/>
  <c r="DB426" i="19"/>
  <c r="CY426" i="19"/>
  <c r="CX426" i="19"/>
  <c r="CW426" i="19"/>
  <c r="CV426" i="19"/>
  <c r="DC425" i="19"/>
  <c r="DB425" i="19"/>
  <c r="CY425" i="19"/>
  <c r="CX425" i="19"/>
  <c r="CW425" i="19"/>
  <c r="CV425" i="19"/>
  <c r="DC424" i="19"/>
  <c r="DB424" i="19"/>
  <c r="CY424" i="19"/>
  <c r="CX424" i="19"/>
  <c r="CW424" i="19"/>
  <c r="CV424" i="19"/>
  <c r="DC423" i="19"/>
  <c r="DB423" i="19"/>
  <c r="CX423" i="19"/>
  <c r="CY423" i="19" s="1"/>
  <c r="CW423" i="19"/>
  <c r="CV423" i="19"/>
  <c r="DC422" i="19"/>
  <c r="DB422" i="19"/>
  <c r="CY422" i="19"/>
  <c r="CX422" i="19"/>
  <c r="CW422" i="19"/>
  <c r="CV422" i="19"/>
  <c r="DC421" i="19"/>
  <c r="DB421" i="19"/>
  <c r="CX421" i="19"/>
  <c r="CY421" i="19" s="1"/>
  <c r="CW421" i="19"/>
  <c r="CV421" i="19"/>
  <c r="DC420" i="19"/>
  <c r="DB420" i="19"/>
  <c r="CX420" i="19"/>
  <c r="CY420" i="19" s="1"/>
  <c r="CW420" i="19"/>
  <c r="CV420" i="19"/>
  <c r="DC419" i="19"/>
  <c r="DB419" i="19"/>
  <c r="CX419" i="19"/>
  <c r="CY419" i="19" s="1"/>
  <c r="CW419" i="19"/>
  <c r="CV419" i="19"/>
  <c r="DC418" i="19"/>
  <c r="DB418" i="19"/>
  <c r="CY418" i="19"/>
  <c r="CX418" i="19"/>
  <c r="CW418" i="19"/>
  <c r="CV418" i="19"/>
  <c r="DC417" i="19"/>
  <c r="DB417" i="19"/>
  <c r="CX417" i="19"/>
  <c r="CY417" i="19" s="1"/>
  <c r="CW417" i="19"/>
  <c r="CV417" i="19"/>
  <c r="DC416" i="19"/>
  <c r="DB416" i="19"/>
  <c r="CY416" i="19"/>
  <c r="CX416" i="19"/>
  <c r="CW416" i="19"/>
  <c r="CV416" i="19"/>
  <c r="DC415" i="19"/>
  <c r="DB415" i="19"/>
  <c r="CX415" i="19"/>
  <c r="CY415" i="19" s="1"/>
  <c r="CW415" i="19"/>
  <c r="CV415" i="19"/>
  <c r="DC414" i="19"/>
  <c r="DB414" i="19"/>
  <c r="CY414" i="19"/>
  <c r="CX414" i="19"/>
  <c r="CW414" i="19"/>
  <c r="CV414" i="19"/>
  <c r="DC413" i="19"/>
  <c r="DB413" i="19"/>
  <c r="CX413" i="19"/>
  <c r="CY413" i="19" s="1"/>
  <c r="CW413" i="19"/>
  <c r="CV413" i="19"/>
  <c r="DC412" i="19"/>
  <c r="DB412" i="19"/>
  <c r="CY412" i="19"/>
  <c r="CX412" i="19"/>
  <c r="CW412" i="19"/>
  <c r="CV412" i="19"/>
  <c r="DC411" i="19"/>
  <c r="DB411" i="19"/>
  <c r="CY411" i="19"/>
  <c r="CX411" i="19"/>
  <c r="CW411" i="19"/>
  <c r="CV411" i="19"/>
  <c r="DC410" i="19"/>
  <c r="DB410" i="19"/>
  <c r="CX410" i="19"/>
  <c r="CY410" i="19" s="1"/>
  <c r="CW410" i="19"/>
  <c r="CV410" i="19"/>
  <c r="DC409" i="19"/>
  <c r="DB409" i="19"/>
  <c r="CX409" i="19"/>
  <c r="CY409" i="19" s="1"/>
  <c r="CW409" i="19"/>
  <c r="CV409" i="19"/>
  <c r="DC408" i="19"/>
  <c r="DB408" i="19"/>
  <c r="CY408" i="19"/>
  <c r="CX408" i="19"/>
  <c r="CW408" i="19"/>
  <c r="CV408" i="19"/>
  <c r="DC407" i="19"/>
  <c r="DB407" i="19"/>
  <c r="CX407" i="19"/>
  <c r="CY407" i="19" s="1"/>
  <c r="CW407" i="19"/>
  <c r="CV407" i="19"/>
  <c r="DC406" i="19"/>
  <c r="DB406" i="19"/>
  <c r="CY406" i="19"/>
  <c r="CX406" i="19"/>
  <c r="CW406" i="19"/>
  <c r="CV406" i="19"/>
  <c r="DC405" i="19"/>
  <c r="DB405" i="19"/>
  <c r="CY405" i="19"/>
  <c r="CX405" i="19"/>
  <c r="CW405" i="19"/>
  <c r="CV405" i="19"/>
  <c r="DC404" i="19"/>
  <c r="DB404" i="19"/>
  <c r="CX404" i="19"/>
  <c r="CY404" i="19" s="1"/>
  <c r="CW404" i="19"/>
  <c r="CV404" i="19"/>
  <c r="DC403" i="19"/>
  <c r="DB403" i="19"/>
  <c r="CY403" i="19"/>
  <c r="CX403" i="19"/>
  <c r="CW403" i="19"/>
  <c r="CV403" i="19"/>
  <c r="DC402" i="19"/>
  <c r="DB402" i="19"/>
  <c r="CY402" i="19"/>
  <c r="CX402" i="19"/>
  <c r="CW402" i="19"/>
  <c r="CV402" i="19"/>
  <c r="DC401" i="19"/>
  <c r="DB401" i="19"/>
  <c r="CY401" i="19"/>
  <c r="CX401" i="19"/>
  <c r="CW401" i="19"/>
  <c r="CV401" i="19"/>
  <c r="DC400" i="19"/>
  <c r="DB400" i="19"/>
  <c r="CY400" i="19"/>
  <c r="CX400" i="19"/>
  <c r="CW400" i="19"/>
  <c r="CV400" i="19"/>
  <c r="DC399" i="19"/>
  <c r="DB399" i="19"/>
  <c r="CY399" i="19"/>
  <c r="CX399" i="19"/>
  <c r="CW399" i="19"/>
  <c r="CV399" i="19"/>
  <c r="DC398" i="19"/>
  <c r="DB398" i="19"/>
  <c r="CY398" i="19"/>
  <c r="CX398" i="19"/>
  <c r="CW398" i="19"/>
  <c r="CV398" i="19"/>
  <c r="DC397" i="19"/>
  <c r="DB397" i="19"/>
  <c r="CX397" i="19"/>
  <c r="CY397" i="19" s="1"/>
  <c r="CW397" i="19"/>
  <c r="CV397" i="19"/>
  <c r="DC396" i="19"/>
  <c r="DB396" i="19"/>
  <c r="CY396" i="19"/>
  <c r="CX396" i="19"/>
  <c r="CW396" i="19"/>
  <c r="CV396" i="19"/>
  <c r="DC395" i="19"/>
  <c r="DB395" i="19"/>
  <c r="CX395" i="19"/>
  <c r="CY395" i="19" s="1"/>
  <c r="CW395" i="19"/>
  <c r="CV395" i="19"/>
  <c r="DC394" i="19"/>
  <c r="DB394" i="19"/>
  <c r="CY394" i="19"/>
  <c r="CX394" i="19"/>
  <c r="CW394" i="19"/>
  <c r="CV394" i="19"/>
  <c r="DC393" i="19"/>
  <c r="DB393" i="19"/>
  <c r="CY393" i="19"/>
  <c r="CX393" i="19"/>
  <c r="CW393" i="19"/>
  <c r="CV393" i="19"/>
  <c r="DC392" i="19"/>
  <c r="DB392" i="19"/>
  <c r="CY392" i="19"/>
  <c r="CX392" i="19"/>
  <c r="CW392" i="19"/>
  <c r="CV392" i="19"/>
  <c r="DC391" i="19"/>
  <c r="DB391" i="19"/>
  <c r="CX391" i="19"/>
  <c r="CY391" i="19" s="1"/>
  <c r="CW391" i="19"/>
  <c r="CV391" i="19"/>
  <c r="DC390" i="19"/>
  <c r="DB390" i="19"/>
  <c r="CY390" i="19"/>
  <c r="CX390" i="19"/>
  <c r="CW390" i="19"/>
  <c r="CV390" i="19"/>
  <c r="DC389" i="19"/>
  <c r="DB389" i="19"/>
  <c r="CX389" i="19"/>
  <c r="CY389" i="19" s="1"/>
  <c r="CW389" i="19"/>
  <c r="CV389" i="19"/>
  <c r="DC388" i="19"/>
  <c r="DB388" i="19"/>
  <c r="CY388" i="19"/>
  <c r="CX388" i="19"/>
  <c r="CW388" i="19"/>
  <c r="CV388" i="19"/>
  <c r="DC387" i="19"/>
  <c r="DB387" i="19"/>
  <c r="CY387" i="19"/>
  <c r="CX387" i="19"/>
  <c r="CW387" i="19"/>
  <c r="CV387" i="19"/>
  <c r="DC386" i="19"/>
  <c r="DB386" i="19"/>
  <c r="CY386" i="19"/>
  <c r="CX386" i="19"/>
  <c r="CW386" i="19"/>
  <c r="CV386" i="19"/>
  <c r="DC385" i="19"/>
  <c r="DB385" i="19"/>
  <c r="CY385" i="19"/>
  <c r="CX385" i="19"/>
  <c r="CW385" i="19"/>
  <c r="CV385" i="19"/>
  <c r="DC384" i="19"/>
  <c r="DB384" i="19"/>
  <c r="CY384" i="19"/>
  <c r="CX384" i="19"/>
  <c r="CW384" i="19"/>
  <c r="CV384" i="19"/>
  <c r="DC383" i="19"/>
  <c r="DB383" i="19"/>
  <c r="CX383" i="19"/>
  <c r="CY383" i="19" s="1"/>
  <c r="CW383" i="19"/>
  <c r="CV383" i="19"/>
  <c r="DC382" i="19"/>
  <c r="DB382" i="19"/>
  <c r="CY382" i="19"/>
  <c r="CX382" i="19"/>
  <c r="CW382" i="19"/>
  <c r="CV382" i="19"/>
  <c r="DC381" i="19"/>
  <c r="DB381" i="19"/>
  <c r="CX381" i="19"/>
  <c r="CY381" i="19" s="1"/>
  <c r="CW381" i="19"/>
  <c r="CV381" i="19"/>
  <c r="DC380" i="19"/>
  <c r="DB380" i="19"/>
  <c r="CX380" i="19"/>
  <c r="CY380" i="19" s="1"/>
  <c r="CW380" i="19"/>
  <c r="CV380" i="19"/>
  <c r="DC379" i="19"/>
  <c r="DB379" i="19"/>
  <c r="CX379" i="19"/>
  <c r="CY379" i="19" s="1"/>
  <c r="CW379" i="19"/>
  <c r="CV379" i="19"/>
  <c r="DC378" i="19"/>
  <c r="DB378" i="19"/>
  <c r="CY378" i="19"/>
  <c r="CX378" i="19"/>
  <c r="CW378" i="19"/>
  <c r="CV378" i="19"/>
  <c r="DC377" i="19"/>
  <c r="DB377" i="19"/>
  <c r="CX377" i="19"/>
  <c r="CY377" i="19" s="1"/>
  <c r="CW377" i="19"/>
  <c r="CV377" i="19"/>
  <c r="DC376" i="19"/>
  <c r="DB376" i="19"/>
  <c r="CY376" i="19"/>
  <c r="CX376" i="19"/>
  <c r="CW376" i="19"/>
  <c r="CV376" i="19"/>
  <c r="DC375" i="19"/>
  <c r="DB375" i="19"/>
  <c r="CY375" i="19"/>
  <c r="CX375" i="19"/>
  <c r="CW375" i="19"/>
  <c r="CV375" i="19"/>
  <c r="DC374" i="19"/>
  <c r="DB374" i="19"/>
  <c r="CY374" i="19"/>
  <c r="CX374" i="19"/>
  <c r="CW374" i="19"/>
  <c r="CV374" i="19"/>
  <c r="DC373" i="19"/>
  <c r="DB373" i="19"/>
  <c r="CX373" i="19"/>
  <c r="CY373" i="19" s="1"/>
  <c r="CW373" i="19"/>
  <c r="CV373" i="19"/>
  <c r="DC372" i="19"/>
  <c r="DB372" i="19"/>
  <c r="CY372" i="19"/>
  <c r="CX372" i="19"/>
  <c r="CW372" i="19"/>
  <c r="CV372" i="19"/>
  <c r="DC371" i="19"/>
  <c r="DB371" i="19"/>
  <c r="CY371" i="19"/>
  <c r="CX371" i="19"/>
  <c r="CW371" i="19"/>
  <c r="CV371" i="19"/>
  <c r="DC370" i="19"/>
  <c r="DB370" i="19"/>
  <c r="CY370" i="19"/>
  <c r="CX370" i="19"/>
  <c r="CW370" i="19"/>
  <c r="CV370" i="19"/>
  <c r="DC369" i="19"/>
  <c r="DB369" i="19"/>
  <c r="CX369" i="19"/>
  <c r="CY369" i="19" s="1"/>
  <c r="CW369" i="19"/>
  <c r="CV369" i="19"/>
  <c r="DC368" i="19"/>
  <c r="DB368" i="19"/>
  <c r="CX368" i="19"/>
  <c r="CY368" i="19" s="1"/>
  <c r="CW368" i="19"/>
  <c r="CV368" i="19"/>
  <c r="DC367" i="19"/>
  <c r="DB367" i="19"/>
  <c r="CX367" i="19"/>
  <c r="CY367" i="19" s="1"/>
  <c r="CW367" i="19"/>
  <c r="CV367" i="19"/>
  <c r="DC366" i="19"/>
  <c r="DB366" i="19"/>
  <c r="CY366" i="19"/>
  <c r="CX366" i="19"/>
  <c r="CW366" i="19"/>
  <c r="CV366" i="19"/>
  <c r="DC365" i="19"/>
  <c r="DB365" i="19"/>
  <c r="CX365" i="19"/>
  <c r="CY365" i="19" s="1"/>
  <c r="CW365" i="19"/>
  <c r="CV365" i="19"/>
  <c r="DC364" i="19"/>
  <c r="DB364" i="19"/>
  <c r="CX364" i="19"/>
  <c r="CY364" i="19" s="1"/>
  <c r="CW364" i="19"/>
  <c r="CV364" i="19"/>
  <c r="DC363" i="19"/>
  <c r="DB363" i="19"/>
  <c r="CX363" i="19"/>
  <c r="CY363" i="19" s="1"/>
  <c r="CW363" i="19"/>
  <c r="CV363" i="19"/>
  <c r="DC362" i="19"/>
  <c r="DB362" i="19"/>
  <c r="CY362" i="19"/>
  <c r="CX362" i="19"/>
  <c r="CW362" i="19"/>
  <c r="CV362" i="19"/>
  <c r="DC361" i="19"/>
  <c r="DB361" i="19"/>
  <c r="CX361" i="19"/>
  <c r="CY361" i="19" s="1"/>
  <c r="CW361" i="19"/>
  <c r="CV361" i="19"/>
  <c r="DC360" i="19"/>
  <c r="DB360" i="19"/>
  <c r="CY360" i="19"/>
  <c r="CX360" i="19"/>
  <c r="CW360" i="19"/>
  <c r="CV360" i="19"/>
  <c r="DC359" i="19"/>
  <c r="DB359" i="19"/>
  <c r="CX359" i="19"/>
  <c r="CY359" i="19" s="1"/>
  <c r="CW359" i="19"/>
  <c r="CV359" i="19"/>
  <c r="DC358" i="19"/>
  <c r="DB358" i="19"/>
  <c r="CX358" i="19"/>
  <c r="CY358" i="19" s="1"/>
  <c r="CW358" i="19"/>
  <c r="CV358" i="19"/>
  <c r="DC357" i="19"/>
  <c r="DB357" i="19"/>
  <c r="CX357" i="19"/>
  <c r="CY357" i="19" s="1"/>
  <c r="CW357" i="19"/>
  <c r="CV357" i="19"/>
  <c r="DC356" i="19"/>
  <c r="DB356" i="19"/>
  <c r="CY356" i="19"/>
  <c r="CX356" i="19"/>
  <c r="CW356" i="19"/>
  <c r="CV356" i="19"/>
  <c r="DC355" i="19"/>
  <c r="DB355" i="19"/>
  <c r="CX355" i="19"/>
  <c r="CY355" i="19" s="1"/>
  <c r="CW355" i="19"/>
  <c r="CV355" i="19"/>
  <c r="DC354" i="19"/>
  <c r="DB354" i="19"/>
  <c r="CX354" i="19"/>
  <c r="CY354" i="19" s="1"/>
  <c r="CW354" i="19"/>
  <c r="CV354" i="19"/>
  <c r="DC353" i="19"/>
  <c r="DB353" i="19"/>
  <c r="CX353" i="19"/>
  <c r="CY353" i="19" s="1"/>
  <c r="CW353" i="19"/>
  <c r="CV353" i="19"/>
  <c r="DC352" i="19"/>
  <c r="DB352" i="19"/>
  <c r="CX352" i="19"/>
  <c r="CY352" i="19" s="1"/>
  <c r="CW352" i="19"/>
  <c r="CV352" i="19"/>
  <c r="DC351" i="19"/>
  <c r="DB351" i="19"/>
  <c r="CX351" i="19"/>
  <c r="CY351" i="19" s="1"/>
  <c r="CW351" i="19"/>
  <c r="CV351" i="19"/>
  <c r="DC350" i="19"/>
  <c r="DB350" i="19"/>
  <c r="CY350" i="19"/>
  <c r="CX350" i="19"/>
  <c r="CW350" i="19"/>
  <c r="CV350" i="19"/>
  <c r="DC349" i="19"/>
  <c r="DB349" i="19"/>
  <c r="CX349" i="19"/>
  <c r="CY349" i="19" s="1"/>
  <c r="CW349" i="19"/>
  <c r="CV349" i="19"/>
  <c r="DC348" i="19"/>
  <c r="DB348" i="19"/>
  <c r="CY348" i="19"/>
  <c r="CX348" i="19"/>
  <c r="CW348" i="19"/>
  <c r="CV348" i="19"/>
  <c r="DC347" i="19"/>
  <c r="DB347" i="19"/>
  <c r="CX347" i="19"/>
  <c r="CY347" i="19" s="1"/>
  <c r="CW347" i="19"/>
  <c r="CV347" i="19"/>
  <c r="DC346" i="19"/>
  <c r="DB346" i="19"/>
  <c r="CY346" i="19"/>
  <c r="CX346" i="19"/>
  <c r="CW346" i="19"/>
  <c r="CV346" i="19"/>
  <c r="DC345" i="19"/>
  <c r="DB345" i="19"/>
  <c r="CX345" i="19"/>
  <c r="CY345" i="19" s="1"/>
  <c r="CW345" i="19"/>
  <c r="CV345" i="19"/>
  <c r="DC344" i="19"/>
  <c r="DB344" i="19"/>
  <c r="CX344" i="19"/>
  <c r="CY344" i="19" s="1"/>
  <c r="CW344" i="19"/>
  <c r="CV344" i="19"/>
  <c r="DC343" i="19"/>
  <c r="DB343" i="19"/>
  <c r="CX343" i="19"/>
  <c r="CY343" i="19" s="1"/>
  <c r="CW343" i="19"/>
  <c r="CV343" i="19"/>
  <c r="DC342" i="19"/>
  <c r="DB342" i="19"/>
  <c r="CY342" i="19"/>
  <c r="CX342" i="19"/>
  <c r="CW342" i="19"/>
  <c r="CV342" i="19"/>
  <c r="DC341" i="19"/>
  <c r="DB341" i="19"/>
  <c r="CX341" i="19"/>
  <c r="CY341" i="19" s="1"/>
  <c r="CW341" i="19"/>
  <c r="CV341" i="19"/>
  <c r="DC340" i="19"/>
  <c r="DB340" i="19"/>
  <c r="CX340" i="19"/>
  <c r="CY340" i="19" s="1"/>
  <c r="CW340" i="19"/>
  <c r="CV340" i="19"/>
  <c r="DC339" i="19"/>
  <c r="DB339" i="19"/>
  <c r="CX339" i="19"/>
  <c r="CY339" i="19" s="1"/>
  <c r="CW339" i="19"/>
  <c r="CV339" i="19"/>
  <c r="DC338" i="19"/>
  <c r="DB338" i="19"/>
  <c r="CY338" i="19"/>
  <c r="CX338" i="19"/>
  <c r="CW338" i="19"/>
  <c r="CV338" i="19"/>
  <c r="DC337" i="19"/>
  <c r="DB337" i="19"/>
  <c r="CX337" i="19"/>
  <c r="CY337" i="19" s="1"/>
  <c r="CW337" i="19"/>
  <c r="CV337" i="19"/>
  <c r="DC336" i="19"/>
  <c r="DB336" i="19"/>
  <c r="CY336" i="19"/>
  <c r="CX336" i="19"/>
  <c r="CW336" i="19"/>
  <c r="CV336" i="19"/>
  <c r="DC335" i="19"/>
  <c r="DB335" i="19"/>
  <c r="CX335" i="19"/>
  <c r="CY335" i="19" s="1"/>
  <c r="CW335" i="19"/>
  <c r="CV335" i="19"/>
  <c r="DC334" i="19"/>
  <c r="DB334" i="19"/>
  <c r="CX334" i="19"/>
  <c r="CY334" i="19" s="1"/>
  <c r="CW334" i="19"/>
  <c r="CV334" i="19"/>
  <c r="DC333" i="19"/>
  <c r="DB333" i="19"/>
  <c r="CX333" i="19"/>
  <c r="CY333" i="19" s="1"/>
  <c r="CW333" i="19"/>
  <c r="CV333" i="19"/>
  <c r="DC332" i="19"/>
  <c r="DB332" i="19"/>
  <c r="CY332" i="19"/>
  <c r="CX332" i="19"/>
  <c r="CW332" i="19"/>
  <c r="CV332" i="19"/>
  <c r="DC331" i="19"/>
  <c r="DB331" i="19"/>
  <c r="CX331" i="19"/>
  <c r="CY331" i="19" s="1"/>
  <c r="CW331" i="19"/>
  <c r="CV331" i="19"/>
  <c r="DC330" i="19"/>
  <c r="DB330" i="19"/>
  <c r="CX330" i="19"/>
  <c r="CY330" i="19" s="1"/>
  <c r="CW330" i="19"/>
  <c r="CV330" i="19"/>
  <c r="DC329" i="19"/>
  <c r="DB329" i="19"/>
  <c r="CX329" i="19"/>
  <c r="CY329" i="19" s="1"/>
  <c r="CW329" i="19"/>
  <c r="CV329" i="19"/>
  <c r="DC328" i="19"/>
  <c r="DB328" i="19"/>
  <c r="CX328" i="19"/>
  <c r="CY328" i="19" s="1"/>
  <c r="CW328" i="19"/>
  <c r="CV328" i="19"/>
  <c r="DC327" i="19"/>
  <c r="DB327" i="19"/>
  <c r="CX327" i="19"/>
  <c r="CY327" i="19" s="1"/>
  <c r="CW327" i="19"/>
  <c r="CV327" i="19"/>
  <c r="DC326" i="19"/>
  <c r="DB326" i="19"/>
  <c r="CY326" i="19"/>
  <c r="CX326" i="19"/>
  <c r="CW326" i="19"/>
  <c r="CV326" i="19"/>
  <c r="DC325" i="19"/>
  <c r="DB325" i="19"/>
  <c r="CX325" i="19"/>
  <c r="CY325" i="19" s="1"/>
  <c r="CW325" i="19"/>
  <c r="CV325" i="19"/>
  <c r="DC324" i="19"/>
  <c r="DB324" i="19"/>
  <c r="CY324" i="19"/>
  <c r="CX324" i="19"/>
  <c r="CW324" i="19"/>
  <c r="CV324" i="19"/>
  <c r="DC323" i="19"/>
  <c r="DB323" i="19"/>
  <c r="CX323" i="19"/>
  <c r="CY323" i="19" s="1"/>
  <c r="CW323" i="19"/>
  <c r="CV323" i="19"/>
  <c r="DC322" i="19"/>
  <c r="DB322" i="19"/>
  <c r="CY322" i="19"/>
  <c r="CX322" i="19"/>
  <c r="CW322" i="19"/>
  <c r="CV322" i="19"/>
  <c r="DC321" i="19"/>
  <c r="DB321" i="19"/>
  <c r="CX321" i="19"/>
  <c r="CY321" i="19" s="1"/>
  <c r="CW321" i="19"/>
  <c r="CV321" i="19"/>
  <c r="DC320" i="19"/>
  <c r="DB320" i="19"/>
  <c r="CX320" i="19"/>
  <c r="CY320" i="19" s="1"/>
  <c r="CW320" i="19"/>
  <c r="CV320" i="19"/>
  <c r="DC319" i="19"/>
  <c r="DB319" i="19"/>
  <c r="CX319" i="19"/>
  <c r="CY319" i="19" s="1"/>
  <c r="CW319" i="19"/>
  <c r="CV319" i="19"/>
  <c r="DC318" i="19"/>
  <c r="DB318" i="19"/>
  <c r="CY318" i="19"/>
  <c r="CX318" i="19"/>
  <c r="CW318" i="19"/>
  <c r="CV318" i="19"/>
  <c r="DC317" i="19"/>
  <c r="DB317" i="19"/>
  <c r="CX317" i="19"/>
  <c r="CY317" i="19" s="1"/>
  <c r="CW317" i="19"/>
  <c r="CV317" i="19"/>
  <c r="DC316" i="19"/>
  <c r="DB316" i="19"/>
  <c r="CX316" i="19"/>
  <c r="CY316" i="19" s="1"/>
  <c r="CW316" i="19"/>
  <c r="CV316" i="19"/>
  <c r="DC315" i="19"/>
  <c r="DB315" i="19"/>
  <c r="CX315" i="19"/>
  <c r="CY315" i="19" s="1"/>
  <c r="CW315" i="19"/>
  <c r="CV315" i="19"/>
  <c r="DC314" i="19"/>
  <c r="DB314" i="19"/>
  <c r="CY314" i="19"/>
  <c r="CX314" i="19"/>
  <c r="CW314" i="19"/>
  <c r="CV314" i="19"/>
  <c r="DC313" i="19"/>
  <c r="DB313" i="19"/>
  <c r="CX313" i="19"/>
  <c r="CY313" i="19" s="1"/>
  <c r="CW313" i="19"/>
  <c r="CV313" i="19"/>
  <c r="DC312" i="19"/>
  <c r="DB312" i="19"/>
  <c r="CY312" i="19"/>
  <c r="CX312" i="19"/>
  <c r="CW312" i="19"/>
  <c r="CV312" i="19"/>
  <c r="DC311" i="19"/>
  <c r="DB311" i="19"/>
  <c r="CX311" i="19"/>
  <c r="CY311" i="19" s="1"/>
  <c r="CW311" i="19"/>
  <c r="CV311" i="19"/>
  <c r="DC310" i="19"/>
  <c r="DB310" i="19"/>
  <c r="CX310" i="19"/>
  <c r="CY310" i="19" s="1"/>
  <c r="CW310" i="19"/>
  <c r="CV310" i="19"/>
  <c r="DC309" i="19"/>
  <c r="DB309" i="19"/>
  <c r="CX309" i="19"/>
  <c r="CY309" i="19" s="1"/>
  <c r="CW309" i="19"/>
  <c r="CV309" i="19"/>
  <c r="DC308" i="19"/>
  <c r="DB308" i="19"/>
  <c r="CY308" i="19"/>
  <c r="CX308" i="19"/>
  <c r="CW308" i="19"/>
  <c r="CV308" i="19"/>
  <c r="DC307" i="19"/>
  <c r="DB307" i="19"/>
  <c r="CX307" i="19"/>
  <c r="CY307" i="19" s="1"/>
  <c r="CW307" i="19"/>
  <c r="CV307" i="19"/>
  <c r="DC306" i="19"/>
  <c r="DB306" i="19"/>
  <c r="CX306" i="19"/>
  <c r="CY306" i="19" s="1"/>
  <c r="CW306" i="19"/>
  <c r="CV306" i="19"/>
  <c r="DC305" i="19"/>
  <c r="DB305" i="19"/>
  <c r="CX305" i="19"/>
  <c r="CY305" i="19" s="1"/>
  <c r="CW305" i="19"/>
  <c r="CV305" i="19"/>
  <c r="DC304" i="19"/>
  <c r="DB304" i="19"/>
  <c r="CX304" i="19"/>
  <c r="CY304" i="19" s="1"/>
  <c r="CW304" i="19"/>
  <c r="CV304" i="19"/>
  <c r="DC303" i="19"/>
  <c r="DB303" i="19"/>
  <c r="CX303" i="19"/>
  <c r="CY303" i="19" s="1"/>
  <c r="CW303" i="19"/>
  <c r="CV303" i="19"/>
  <c r="DC302" i="19"/>
  <c r="DB302" i="19"/>
  <c r="CY302" i="19"/>
  <c r="CX302" i="19"/>
  <c r="CW302" i="19"/>
  <c r="CV302" i="19"/>
  <c r="DC301" i="19"/>
  <c r="DB301" i="19"/>
  <c r="CX301" i="19"/>
  <c r="CY301" i="19" s="1"/>
  <c r="CW301" i="19"/>
  <c r="CV301" i="19"/>
  <c r="DC300" i="19"/>
  <c r="DB300" i="19"/>
  <c r="CX300" i="19"/>
  <c r="CY300" i="19" s="1"/>
  <c r="CW300" i="19"/>
  <c r="CV300" i="19"/>
  <c r="DC299" i="19"/>
  <c r="DB299" i="19"/>
  <c r="CX299" i="19"/>
  <c r="CY299" i="19" s="1"/>
  <c r="CW299" i="19"/>
  <c r="CV299" i="19"/>
  <c r="DC298" i="19"/>
  <c r="DB298" i="19"/>
  <c r="CX298" i="19"/>
  <c r="CY298" i="19" s="1"/>
  <c r="CW298" i="19"/>
  <c r="CV298" i="19"/>
  <c r="DC297" i="19"/>
  <c r="DB297" i="19"/>
  <c r="CX297" i="19"/>
  <c r="CY297" i="19" s="1"/>
  <c r="CW297" i="19"/>
  <c r="CV297" i="19"/>
  <c r="DC296" i="19"/>
  <c r="DB296" i="19"/>
  <c r="CX296" i="19"/>
  <c r="CY296" i="19" s="1"/>
  <c r="CW296" i="19"/>
  <c r="CV296" i="19"/>
  <c r="DC295" i="19"/>
  <c r="DB295" i="19"/>
  <c r="CX295" i="19"/>
  <c r="CY295" i="19" s="1"/>
  <c r="CW295" i="19"/>
  <c r="CV295" i="19"/>
  <c r="DC294" i="19"/>
  <c r="DB294" i="19"/>
  <c r="CY294" i="19"/>
  <c r="CX294" i="19"/>
  <c r="CW294" i="19"/>
  <c r="CV294" i="19"/>
  <c r="DC293" i="19"/>
  <c r="DB293" i="19"/>
  <c r="CX293" i="19"/>
  <c r="CY293" i="19" s="1"/>
  <c r="CW293" i="19"/>
  <c r="CV293" i="19"/>
  <c r="DC292" i="19"/>
  <c r="DB292" i="19"/>
  <c r="CX292" i="19"/>
  <c r="CY292" i="19" s="1"/>
  <c r="CW292" i="19"/>
  <c r="CV292" i="19"/>
  <c r="DC291" i="19"/>
  <c r="DB291" i="19"/>
  <c r="CX291" i="19"/>
  <c r="CY291" i="19" s="1"/>
  <c r="CW291" i="19"/>
  <c r="CV291" i="19"/>
  <c r="DC290" i="19"/>
  <c r="DB290" i="19"/>
  <c r="CX290" i="19"/>
  <c r="CY290" i="19" s="1"/>
  <c r="CW290" i="19"/>
  <c r="CV290" i="19"/>
  <c r="DC289" i="19"/>
  <c r="DB289" i="19"/>
  <c r="CX289" i="19"/>
  <c r="CY289" i="19" s="1"/>
  <c r="CW289" i="19"/>
  <c r="CV289" i="19"/>
  <c r="DC288" i="19"/>
  <c r="DB288" i="19"/>
  <c r="CX288" i="19"/>
  <c r="CY288" i="19" s="1"/>
  <c r="CW288" i="19"/>
  <c r="CV288" i="19"/>
  <c r="DC287" i="19"/>
  <c r="DB287" i="19"/>
  <c r="CX287" i="19"/>
  <c r="CY287" i="19" s="1"/>
  <c r="CW287" i="19"/>
  <c r="CV287" i="19"/>
  <c r="DC286" i="19"/>
  <c r="DB286" i="19"/>
  <c r="CY286" i="19"/>
  <c r="CX286" i="19"/>
  <c r="CW286" i="19"/>
  <c r="CV286" i="19"/>
  <c r="DC285" i="19"/>
  <c r="DB285" i="19"/>
  <c r="CX285" i="19"/>
  <c r="CY285" i="19" s="1"/>
  <c r="CW285" i="19"/>
  <c r="CV285" i="19"/>
  <c r="DC284" i="19"/>
  <c r="DB284" i="19"/>
  <c r="CX284" i="19"/>
  <c r="CY284" i="19" s="1"/>
  <c r="CW284" i="19"/>
  <c r="CV284" i="19"/>
  <c r="DC283" i="19"/>
  <c r="DB283" i="19"/>
  <c r="CX283" i="19"/>
  <c r="CY283" i="19" s="1"/>
  <c r="CW283" i="19"/>
  <c r="CV283" i="19"/>
  <c r="DC282" i="19"/>
  <c r="DB282" i="19"/>
  <c r="CY282" i="19"/>
  <c r="CX282" i="19"/>
  <c r="CW282" i="19"/>
  <c r="CV282" i="19"/>
  <c r="DC281" i="19"/>
  <c r="DB281" i="19"/>
  <c r="CX281" i="19"/>
  <c r="CY281" i="19" s="1"/>
  <c r="CW281" i="19"/>
  <c r="CV281" i="19"/>
  <c r="DC280" i="19"/>
  <c r="DB280" i="19"/>
  <c r="CX280" i="19"/>
  <c r="CY280" i="19" s="1"/>
  <c r="CW280" i="19"/>
  <c r="CV280" i="19"/>
  <c r="DC279" i="19"/>
  <c r="DB279" i="19"/>
  <c r="CX279" i="19"/>
  <c r="CY279" i="19" s="1"/>
  <c r="CW279" i="19"/>
  <c r="CV279" i="19"/>
  <c r="DC278" i="19"/>
  <c r="DB278" i="19"/>
  <c r="CY278" i="19"/>
  <c r="CX278" i="19"/>
  <c r="CW278" i="19"/>
  <c r="CV278" i="19"/>
  <c r="DC277" i="19"/>
  <c r="DB277" i="19"/>
  <c r="CX277" i="19"/>
  <c r="CY277" i="19" s="1"/>
  <c r="CW277" i="19"/>
  <c r="CV277" i="19"/>
  <c r="DC276" i="19"/>
  <c r="DB276" i="19"/>
  <c r="CX276" i="19"/>
  <c r="CY276" i="19" s="1"/>
  <c r="CW276" i="19"/>
  <c r="CV276" i="19"/>
  <c r="DC275" i="19"/>
  <c r="DB275" i="19"/>
  <c r="CX275" i="19"/>
  <c r="CY275" i="19" s="1"/>
  <c r="CW275" i="19"/>
  <c r="CV275" i="19"/>
  <c r="DC274" i="19"/>
  <c r="DB274" i="19"/>
  <c r="CX274" i="19"/>
  <c r="CY274" i="19" s="1"/>
  <c r="CW274" i="19"/>
  <c r="CV274" i="19"/>
  <c r="DC273" i="19"/>
  <c r="DB273" i="19"/>
  <c r="CX273" i="19"/>
  <c r="CY273" i="19" s="1"/>
  <c r="CW273" i="19"/>
  <c r="CV273" i="19"/>
  <c r="DC272" i="19"/>
  <c r="DB272" i="19"/>
  <c r="CY272" i="19"/>
  <c r="CX272" i="19"/>
  <c r="CW272" i="19"/>
  <c r="CV272" i="19"/>
  <c r="DC271" i="19"/>
  <c r="DB271" i="19"/>
  <c r="CX271" i="19"/>
  <c r="CY271" i="19" s="1"/>
  <c r="CW271" i="19"/>
  <c r="CV271" i="19"/>
  <c r="DC270" i="19"/>
  <c r="DB270" i="19"/>
  <c r="CY270" i="19"/>
  <c r="CX270" i="19"/>
  <c r="CW270" i="19"/>
  <c r="CV270" i="19"/>
  <c r="DC269" i="19"/>
  <c r="DB269" i="19"/>
  <c r="CX269" i="19"/>
  <c r="CY269" i="19" s="1"/>
  <c r="CW269" i="19"/>
  <c r="CV269" i="19"/>
  <c r="DC268" i="19"/>
  <c r="DB268" i="19"/>
  <c r="CX268" i="19"/>
  <c r="CY268" i="19" s="1"/>
  <c r="CW268" i="19"/>
  <c r="CV268" i="19"/>
  <c r="DC267" i="19"/>
  <c r="DB267" i="19"/>
  <c r="CX267" i="19"/>
  <c r="CY267" i="19" s="1"/>
  <c r="CW267" i="19"/>
  <c r="CV267" i="19"/>
  <c r="DC266" i="19"/>
  <c r="DB266" i="19"/>
  <c r="CX266" i="19"/>
  <c r="CY266" i="19" s="1"/>
  <c r="CW266" i="19"/>
  <c r="CV266" i="19"/>
  <c r="DC265" i="19"/>
  <c r="DB265" i="19"/>
  <c r="CX265" i="19"/>
  <c r="CY265" i="19" s="1"/>
  <c r="CW265" i="19"/>
  <c r="CV265" i="19"/>
  <c r="DC264" i="19"/>
  <c r="DB264" i="19"/>
  <c r="CX264" i="19"/>
  <c r="CY264" i="19" s="1"/>
  <c r="CW264" i="19"/>
  <c r="CV264" i="19"/>
  <c r="DC263" i="19"/>
  <c r="DB263" i="19"/>
  <c r="CX263" i="19"/>
  <c r="CY263" i="19" s="1"/>
  <c r="CW263" i="19"/>
  <c r="CV263" i="19"/>
  <c r="DC262" i="19"/>
  <c r="DB262" i="19"/>
  <c r="CX262" i="19"/>
  <c r="CY262" i="19" s="1"/>
  <c r="CW262" i="19"/>
  <c r="CV262" i="19"/>
  <c r="DC261" i="19"/>
  <c r="DB261" i="19"/>
  <c r="CX261" i="19"/>
  <c r="CY261" i="19" s="1"/>
  <c r="CW261" i="19"/>
  <c r="CV261" i="19"/>
  <c r="DC260" i="19"/>
  <c r="DB260" i="19"/>
  <c r="CX260" i="19"/>
  <c r="CY260" i="19" s="1"/>
  <c r="CW260" i="19"/>
  <c r="CV260" i="19"/>
  <c r="DC259" i="19"/>
  <c r="DB259" i="19"/>
  <c r="CX259" i="19"/>
  <c r="CY259" i="19" s="1"/>
  <c r="CW259" i="19"/>
  <c r="CV259" i="19"/>
  <c r="DC258" i="19"/>
  <c r="DB258" i="19"/>
  <c r="CX258" i="19"/>
  <c r="CY258" i="19" s="1"/>
  <c r="CW258" i="19"/>
  <c r="CV258" i="19"/>
  <c r="DC257" i="19"/>
  <c r="DB257" i="19"/>
  <c r="CX257" i="19"/>
  <c r="CY257" i="19" s="1"/>
  <c r="CW257" i="19"/>
  <c r="CV257" i="19"/>
  <c r="DC256" i="19"/>
  <c r="DB256" i="19"/>
  <c r="CX256" i="19"/>
  <c r="CY256" i="19" s="1"/>
  <c r="CW256" i="19"/>
  <c r="CV256" i="19"/>
  <c r="DC255" i="19"/>
  <c r="DB255" i="19"/>
  <c r="CX255" i="19"/>
  <c r="CY255" i="19" s="1"/>
  <c r="CW255" i="19"/>
  <c r="CV255" i="19"/>
  <c r="DC254" i="19"/>
  <c r="DB254" i="19"/>
  <c r="CY254" i="19"/>
  <c r="CX254" i="19"/>
  <c r="CW254" i="19"/>
  <c r="CV254" i="19"/>
  <c r="DC253" i="19"/>
  <c r="DB253" i="19"/>
  <c r="CX253" i="19"/>
  <c r="CY253" i="19" s="1"/>
  <c r="CW253" i="19"/>
  <c r="CV253" i="19"/>
  <c r="DC252" i="19"/>
  <c r="DB252" i="19"/>
  <c r="CX252" i="19"/>
  <c r="CY252" i="19" s="1"/>
  <c r="CW252" i="19"/>
  <c r="CV252" i="19"/>
  <c r="DC251" i="19"/>
  <c r="DB251" i="19"/>
  <c r="CX251" i="19"/>
  <c r="CY251" i="19" s="1"/>
  <c r="CW251" i="19"/>
  <c r="CV251" i="19"/>
  <c r="DC250" i="19"/>
  <c r="DB250" i="19"/>
  <c r="CX250" i="19"/>
  <c r="CY250" i="19" s="1"/>
  <c r="CW250" i="19"/>
  <c r="CV250" i="19"/>
  <c r="DC249" i="19"/>
  <c r="DB249" i="19"/>
  <c r="CX249" i="19"/>
  <c r="CY249" i="19" s="1"/>
  <c r="CW249" i="19"/>
  <c r="CV249" i="19"/>
  <c r="DC248" i="19"/>
  <c r="DB248" i="19"/>
  <c r="CY248" i="19"/>
  <c r="CX248" i="19"/>
  <c r="CW248" i="19"/>
  <c r="CV248" i="19"/>
  <c r="DC247" i="19"/>
  <c r="DB247" i="19"/>
  <c r="CX247" i="19"/>
  <c r="CY247" i="19" s="1"/>
  <c r="CW247" i="19"/>
  <c r="CV247" i="19"/>
  <c r="DC246" i="19"/>
  <c r="DB246" i="19"/>
  <c r="CX246" i="19"/>
  <c r="CY246" i="19" s="1"/>
  <c r="CW246" i="19"/>
  <c r="CV246" i="19"/>
  <c r="DC245" i="19"/>
  <c r="DB245" i="19"/>
  <c r="CX245" i="19"/>
  <c r="CY245" i="19" s="1"/>
  <c r="CW245" i="19"/>
  <c r="CV245" i="19"/>
  <c r="DC244" i="19"/>
  <c r="DB244" i="19"/>
  <c r="CX244" i="19"/>
  <c r="CY244" i="19" s="1"/>
  <c r="CW244" i="19"/>
  <c r="CV244" i="19"/>
  <c r="DC243" i="19"/>
  <c r="DB243" i="19"/>
  <c r="CX243" i="19"/>
  <c r="CY243" i="19" s="1"/>
  <c r="CW243" i="19"/>
  <c r="CV243" i="19"/>
  <c r="DC242" i="19"/>
  <c r="DB242" i="19"/>
  <c r="CX242" i="19"/>
  <c r="CY242" i="19" s="1"/>
  <c r="CW242" i="19"/>
  <c r="CV242" i="19"/>
  <c r="DC241" i="19"/>
  <c r="DB241" i="19"/>
  <c r="CX241" i="19"/>
  <c r="CY241" i="19" s="1"/>
  <c r="CW241" i="19"/>
  <c r="CV241" i="19"/>
  <c r="DC240" i="19"/>
  <c r="DB240" i="19"/>
  <c r="CX240" i="19"/>
  <c r="CY240" i="19" s="1"/>
  <c r="CW240" i="19"/>
  <c r="CV240" i="19"/>
  <c r="DC239" i="19"/>
  <c r="DB239" i="19"/>
  <c r="CX239" i="19"/>
  <c r="CY239" i="19" s="1"/>
  <c r="CW239" i="19"/>
  <c r="CV239" i="19"/>
  <c r="DC238" i="19"/>
  <c r="DB238" i="19"/>
  <c r="CX238" i="19"/>
  <c r="CY238" i="19" s="1"/>
  <c r="CW238" i="19"/>
  <c r="CV238" i="19"/>
  <c r="DC237" i="19"/>
  <c r="DB237" i="19"/>
  <c r="CX237" i="19"/>
  <c r="CY237" i="19" s="1"/>
  <c r="CW237" i="19"/>
  <c r="CV237" i="19"/>
  <c r="DC236" i="19"/>
  <c r="DB236" i="19"/>
  <c r="CX236" i="19"/>
  <c r="CY236" i="19" s="1"/>
  <c r="CW236" i="19"/>
  <c r="CV236" i="19"/>
  <c r="DC235" i="19"/>
  <c r="DB235" i="19"/>
  <c r="CX235" i="19"/>
  <c r="CY235" i="19" s="1"/>
  <c r="CW235" i="19"/>
  <c r="CV235" i="19"/>
  <c r="DC234" i="19"/>
  <c r="DB234" i="19"/>
  <c r="CX234" i="19"/>
  <c r="CY234" i="19" s="1"/>
  <c r="CW234" i="19"/>
  <c r="CV234" i="19"/>
  <c r="DC233" i="19"/>
  <c r="DB233" i="19"/>
  <c r="CY233" i="19"/>
  <c r="CX233" i="19"/>
  <c r="CW233" i="19"/>
  <c r="CV233" i="19"/>
  <c r="DC232" i="19"/>
  <c r="DB232" i="19"/>
  <c r="CX232" i="19"/>
  <c r="CY232" i="19" s="1"/>
  <c r="CW232" i="19"/>
  <c r="CV232" i="19"/>
  <c r="DC231" i="19"/>
  <c r="DB231" i="19"/>
  <c r="CY231" i="19"/>
  <c r="CX231" i="19"/>
  <c r="CW231" i="19"/>
  <c r="CV231" i="19"/>
  <c r="DC230" i="19"/>
  <c r="DB230" i="19"/>
  <c r="CX230" i="19"/>
  <c r="CY230" i="19" s="1"/>
  <c r="CW230" i="19"/>
  <c r="CV230" i="19"/>
  <c r="DC229" i="19"/>
  <c r="DB229" i="19"/>
  <c r="CY229" i="19"/>
  <c r="CX229" i="19"/>
  <c r="CW229" i="19"/>
  <c r="CV229" i="19"/>
  <c r="DC228" i="19"/>
  <c r="DB228" i="19"/>
  <c r="CX228" i="19"/>
  <c r="CY228" i="19" s="1"/>
  <c r="CW228" i="19"/>
  <c r="CV228" i="19"/>
  <c r="DC227" i="19"/>
  <c r="DB227" i="19"/>
  <c r="CX227" i="19"/>
  <c r="CY227" i="19" s="1"/>
  <c r="CW227" i="19"/>
  <c r="CV227" i="19"/>
  <c r="DC226" i="19"/>
  <c r="DB226" i="19"/>
  <c r="CX226" i="19"/>
  <c r="CY226" i="19" s="1"/>
  <c r="CW226" i="19"/>
  <c r="CV226" i="19"/>
  <c r="DC225" i="19"/>
  <c r="DB225" i="19"/>
  <c r="CY225" i="19"/>
  <c r="CX225" i="19"/>
  <c r="CW225" i="19"/>
  <c r="CV225" i="19"/>
  <c r="DC224" i="19"/>
  <c r="DB224" i="19"/>
  <c r="CX224" i="19"/>
  <c r="CY224" i="19" s="1"/>
  <c r="CW224" i="19"/>
  <c r="CV224" i="19"/>
  <c r="DC223" i="19"/>
  <c r="DB223" i="19"/>
  <c r="CX223" i="19"/>
  <c r="CY223" i="19" s="1"/>
  <c r="CW223" i="19"/>
  <c r="CV223" i="19"/>
  <c r="DC222" i="19"/>
  <c r="DB222" i="19"/>
  <c r="CX222" i="19"/>
  <c r="CY222" i="19" s="1"/>
  <c r="CW222" i="19"/>
  <c r="CV222" i="19"/>
  <c r="DC221" i="19"/>
  <c r="DB221" i="19"/>
  <c r="CY221" i="19"/>
  <c r="CX221" i="19"/>
  <c r="CW221" i="19"/>
  <c r="CV221" i="19"/>
  <c r="DC220" i="19"/>
  <c r="DB220" i="19"/>
  <c r="CX220" i="19"/>
  <c r="CY220" i="19" s="1"/>
  <c r="CW220" i="19"/>
  <c r="CV220" i="19"/>
  <c r="DC219" i="19"/>
  <c r="DB219" i="19"/>
  <c r="CY219" i="19"/>
  <c r="CX219" i="19"/>
  <c r="CW219" i="19"/>
  <c r="CV219" i="19"/>
  <c r="DC218" i="19"/>
  <c r="DB218" i="19"/>
  <c r="CX218" i="19"/>
  <c r="CY218" i="19" s="1"/>
  <c r="CW218" i="19"/>
  <c r="CV218" i="19"/>
  <c r="DC217" i="19"/>
  <c r="DB217" i="19"/>
  <c r="CX217" i="19"/>
  <c r="CY217" i="19" s="1"/>
  <c r="CW217" i="19"/>
  <c r="CV217" i="19"/>
  <c r="DC216" i="19"/>
  <c r="DB216" i="19"/>
  <c r="CX216" i="19"/>
  <c r="CY216" i="19" s="1"/>
  <c r="CW216" i="19"/>
  <c r="CV216" i="19"/>
  <c r="DC215" i="19"/>
  <c r="DB215" i="19"/>
  <c r="CY215" i="19"/>
  <c r="CX215" i="19"/>
  <c r="CW215" i="19"/>
  <c r="CV215" i="19"/>
  <c r="DC214" i="19"/>
  <c r="DB214" i="19"/>
  <c r="CX214" i="19"/>
  <c r="CY214" i="19" s="1"/>
  <c r="CW214" i="19"/>
  <c r="CV214" i="19"/>
  <c r="DC213" i="19"/>
  <c r="DB213" i="19"/>
  <c r="CX213" i="19"/>
  <c r="CY213" i="19" s="1"/>
  <c r="CW213" i="19"/>
  <c r="CV213" i="19"/>
  <c r="DC212" i="19"/>
  <c r="DB212" i="19"/>
  <c r="CX212" i="19"/>
  <c r="CY212" i="19" s="1"/>
  <c r="CW212" i="19"/>
  <c r="CV212" i="19"/>
  <c r="DC211" i="19"/>
  <c r="DB211" i="19"/>
  <c r="CY211" i="19"/>
  <c r="CX211" i="19"/>
  <c r="CW211" i="19"/>
  <c r="CV211" i="19"/>
  <c r="DC210" i="19"/>
  <c r="DB210" i="19"/>
  <c r="CY210" i="19"/>
  <c r="CX210" i="19"/>
  <c r="CW210" i="19"/>
  <c r="CV210" i="19"/>
  <c r="DC209" i="19"/>
  <c r="DB209" i="19"/>
  <c r="CY209" i="19"/>
  <c r="CX209" i="19"/>
  <c r="CW209" i="19"/>
  <c r="CV209" i="19"/>
  <c r="DC208" i="19"/>
  <c r="DB208" i="19"/>
  <c r="CY208" i="19"/>
  <c r="CX208" i="19"/>
  <c r="CW208" i="19"/>
  <c r="CV208" i="19"/>
  <c r="DC207" i="19"/>
  <c r="DB207" i="19"/>
  <c r="CY207" i="19"/>
  <c r="CX207" i="19"/>
  <c r="CW207" i="19"/>
  <c r="CV207" i="19"/>
  <c r="DC206" i="19"/>
  <c r="DB206" i="19"/>
  <c r="CY206" i="19"/>
  <c r="CX206" i="19"/>
  <c r="CW206" i="19"/>
  <c r="CV206" i="19"/>
  <c r="DC205" i="19"/>
  <c r="DB205" i="19"/>
  <c r="CY205" i="19"/>
  <c r="CX205" i="19"/>
  <c r="CW205" i="19"/>
  <c r="CV205" i="19"/>
  <c r="DC204" i="19"/>
  <c r="DB204" i="19"/>
  <c r="CY204" i="19"/>
  <c r="CX204" i="19"/>
  <c r="CW204" i="19"/>
  <c r="CV204" i="19"/>
  <c r="DC203" i="19"/>
  <c r="DB203" i="19"/>
  <c r="CY203" i="19"/>
  <c r="CX203" i="19"/>
  <c r="CW203" i="19"/>
  <c r="CV203" i="19"/>
  <c r="DC202" i="19"/>
  <c r="DB202" i="19"/>
  <c r="CY202" i="19"/>
  <c r="CX202" i="19"/>
  <c r="CW202" i="19"/>
  <c r="CV202" i="19"/>
  <c r="DC201" i="19"/>
  <c r="DB201" i="19"/>
  <c r="CY201" i="19"/>
  <c r="CX201" i="19"/>
  <c r="CW201" i="19"/>
  <c r="CV201" i="19"/>
  <c r="DC200" i="19"/>
  <c r="DB200" i="19"/>
  <c r="CY200" i="19"/>
  <c r="CX200" i="19"/>
  <c r="CW200" i="19"/>
  <c r="CV200" i="19"/>
  <c r="DC199" i="19"/>
  <c r="DB199" i="19"/>
  <c r="CY199" i="19"/>
  <c r="CX199" i="19"/>
  <c r="CW199" i="19"/>
  <c r="CV199" i="19"/>
  <c r="DC198" i="19"/>
  <c r="DB198" i="19"/>
  <c r="CY198" i="19"/>
  <c r="CX198" i="19"/>
  <c r="CW198" i="19"/>
  <c r="CV198" i="19"/>
  <c r="DC197" i="19"/>
  <c r="DB197" i="19"/>
  <c r="CY197" i="19"/>
  <c r="CX197" i="19"/>
  <c r="CW197" i="19"/>
  <c r="CV197" i="19"/>
  <c r="DC196" i="19"/>
  <c r="DB196" i="19"/>
  <c r="CY196" i="19"/>
  <c r="CX196" i="19"/>
  <c r="CW196" i="19"/>
  <c r="CV196" i="19"/>
  <c r="DC195" i="19"/>
  <c r="DB195" i="19"/>
  <c r="CY195" i="19"/>
  <c r="CX195" i="19"/>
  <c r="CW195" i="19"/>
  <c r="CV195" i="19"/>
  <c r="DC194" i="19"/>
  <c r="DB194" i="19"/>
  <c r="CY194" i="19"/>
  <c r="CX194" i="19"/>
  <c r="CW194" i="19"/>
  <c r="CV194" i="19"/>
  <c r="DC193" i="19"/>
  <c r="DB193" i="19"/>
  <c r="CY193" i="19"/>
  <c r="CX193" i="19"/>
  <c r="CW193" i="19"/>
  <c r="CV193" i="19"/>
  <c r="DC192" i="19"/>
  <c r="DB192" i="19"/>
  <c r="CY192" i="19"/>
  <c r="CX192" i="19"/>
  <c r="CW192" i="19"/>
  <c r="CV192" i="19"/>
  <c r="DC191" i="19"/>
  <c r="DB191" i="19"/>
  <c r="CY191" i="19"/>
  <c r="CX191" i="19"/>
  <c r="CW191" i="19"/>
  <c r="CV191" i="19"/>
  <c r="DC190" i="19"/>
  <c r="DB190" i="19"/>
  <c r="CX190" i="19"/>
  <c r="CY190" i="19" s="1"/>
  <c r="CW190" i="19"/>
  <c r="CV190" i="19"/>
  <c r="DC189" i="19"/>
  <c r="DB189" i="19"/>
  <c r="CY189" i="19"/>
  <c r="CX189" i="19"/>
  <c r="CW189" i="19"/>
  <c r="CV189" i="19"/>
  <c r="DC188" i="19"/>
  <c r="DB188" i="19"/>
  <c r="CX188" i="19"/>
  <c r="CY188" i="19" s="1"/>
  <c r="CW188" i="19"/>
  <c r="CV188" i="19"/>
  <c r="DC187" i="19"/>
  <c r="DB187" i="19"/>
  <c r="CY187" i="19"/>
  <c r="CX187" i="19"/>
  <c r="CW187" i="19"/>
  <c r="CV187" i="19"/>
  <c r="DC186" i="19"/>
  <c r="DB186" i="19"/>
  <c r="CY186" i="19"/>
  <c r="CX186" i="19"/>
  <c r="CW186" i="19"/>
  <c r="CV186" i="19"/>
  <c r="DC185" i="19"/>
  <c r="DB185" i="19"/>
  <c r="CY185" i="19"/>
  <c r="CX185" i="19"/>
  <c r="CW185" i="19"/>
  <c r="CV185" i="19"/>
  <c r="DC184" i="19"/>
  <c r="DB184" i="19"/>
  <c r="CY184" i="19"/>
  <c r="CX184" i="19"/>
  <c r="CW184" i="19"/>
  <c r="CV184" i="19"/>
  <c r="DC183" i="19"/>
  <c r="DB183" i="19"/>
  <c r="CY183" i="19"/>
  <c r="CX183" i="19"/>
  <c r="CW183" i="19"/>
  <c r="CV183" i="19"/>
  <c r="DC182" i="19"/>
  <c r="DB182" i="19"/>
  <c r="CX182" i="19"/>
  <c r="CY182" i="19" s="1"/>
  <c r="CW182" i="19"/>
  <c r="CV182" i="19"/>
  <c r="DC181" i="19"/>
  <c r="DB181" i="19"/>
  <c r="CY181" i="19"/>
  <c r="CX181" i="19"/>
  <c r="CW181" i="19"/>
  <c r="CV181" i="19"/>
  <c r="DC180" i="19"/>
  <c r="DB180" i="19"/>
  <c r="CY180" i="19"/>
  <c r="CX180" i="19"/>
  <c r="CW180" i="19"/>
  <c r="CV180" i="19"/>
  <c r="DC179" i="19"/>
  <c r="DB179" i="19"/>
  <c r="CY179" i="19"/>
  <c r="CX179" i="19"/>
  <c r="CW179" i="19"/>
  <c r="CV179" i="19"/>
  <c r="DC178" i="19"/>
  <c r="DB178" i="19"/>
  <c r="CY178" i="19"/>
  <c r="CX178" i="19"/>
  <c r="CW178" i="19"/>
  <c r="CV178" i="19"/>
  <c r="DC177" i="19"/>
  <c r="DB177" i="19"/>
  <c r="CY177" i="19"/>
  <c r="CX177" i="19"/>
  <c r="CW177" i="19"/>
  <c r="CV177" i="19"/>
  <c r="DC176" i="19"/>
  <c r="DB176" i="19"/>
  <c r="CY176" i="19"/>
  <c r="CX176" i="19"/>
  <c r="CW176" i="19"/>
  <c r="CV176" i="19"/>
  <c r="DC175" i="19"/>
  <c r="DB175" i="19"/>
  <c r="CY175" i="19"/>
  <c r="CX175" i="19"/>
  <c r="CW175" i="19"/>
  <c r="CV175" i="19"/>
  <c r="DC174" i="19"/>
  <c r="DB174" i="19"/>
  <c r="CX174" i="19"/>
  <c r="CY174" i="19" s="1"/>
  <c r="CW174" i="19"/>
  <c r="CV174" i="19"/>
  <c r="DC173" i="19"/>
  <c r="DB173" i="19"/>
  <c r="CY173" i="19"/>
  <c r="CX173" i="19"/>
  <c r="CW173" i="19"/>
  <c r="CV173" i="19"/>
  <c r="DC172" i="19"/>
  <c r="DB172" i="19"/>
  <c r="CY172" i="19"/>
  <c r="CX172" i="19"/>
  <c r="CW172" i="19"/>
  <c r="CV172" i="19"/>
  <c r="DC171" i="19"/>
  <c r="DB171" i="19"/>
  <c r="CY171" i="19"/>
  <c r="CX171" i="19"/>
  <c r="CW171" i="19"/>
  <c r="CV171" i="19"/>
  <c r="DC170" i="19"/>
  <c r="DB170" i="19"/>
  <c r="CY170" i="19"/>
  <c r="CX170" i="19"/>
  <c r="CW170" i="19"/>
  <c r="CV170" i="19"/>
  <c r="DC169" i="19"/>
  <c r="DB169" i="19"/>
  <c r="CX169" i="19"/>
  <c r="CY169" i="19" s="1"/>
  <c r="CW169" i="19"/>
  <c r="CV169" i="19"/>
  <c r="DC168" i="19"/>
  <c r="DB168" i="19"/>
  <c r="CX168" i="19"/>
  <c r="CY168" i="19" s="1"/>
  <c r="CW168" i="19"/>
  <c r="CV168" i="19"/>
  <c r="DC167" i="19"/>
  <c r="DB167" i="19"/>
  <c r="CY167" i="19"/>
  <c r="CX167" i="19"/>
  <c r="CW167" i="19"/>
  <c r="CV167" i="19"/>
  <c r="DC166" i="19"/>
  <c r="DB166" i="19"/>
  <c r="CX166" i="19"/>
  <c r="CY166" i="19" s="1"/>
  <c r="CW166" i="19"/>
  <c r="CV166" i="19"/>
  <c r="DC165" i="19"/>
  <c r="DB165" i="19"/>
  <c r="CX165" i="19"/>
  <c r="CY165" i="19" s="1"/>
  <c r="CW165" i="19"/>
  <c r="CV165" i="19"/>
  <c r="DC164" i="19"/>
  <c r="DB164" i="19"/>
  <c r="CX164" i="19"/>
  <c r="CY164" i="19" s="1"/>
  <c r="CW164" i="19"/>
  <c r="CV164" i="19"/>
  <c r="DC163" i="19"/>
  <c r="DB163" i="19"/>
  <c r="CY163" i="19"/>
  <c r="CX163" i="19"/>
  <c r="CW163" i="19"/>
  <c r="CV163" i="19"/>
  <c r="DC162" i="19"/>
  <c r="DB162" i="19"/>
  <c r="CX162" i="19"/>
  <c r="CY162" i="19" s="1"/>
  <c r="CW162" i="19"/>
  <c r="CV162" i="19"/>
  <c r="DC161" i="19"/>
  <c r="DB161" i="19"/>
  <c r="CY161" i="19"/>
  <c r="CX161" i="19"/>
  <c r="CW161" i="19"/>
  <c r="CV161" i="19"/>
  <c r="DC160" i="19"/>
  <c r="DB160" i="19"/>
  <c r="CX160" i="19"/>
  <c r="CY160" i="19" s="1"/>
  <c r="CW160" i="19"/>
  <c r="CV160" i="19"/>
  <c r="DC159" i="19"/>
  <c r="DB159" i="19"/>
  <c r="CX159" i="19"/>
  <c r="CY159" i="19" s="1"/>
  <c r="CW159" i="19"/>
  <c r="CV159" i="19"/>
  <c r="DC158" i="19"/>
  <c r="DB158" i="19"/>
  <c r="CX158" i="19"/>
  <c r="CY158" i="19" s="1"/>
  <c r="CW158" i="19"/>
  <c r="CV158" i="19"/>
  <c r="DC157" i="19"/>
  <c r="DB157" i="19"/>
  <c r="CY157" i="19"/>
  <c r="CX157" i="19"/>
  <c r="CW157" i="19"/>
  <c r="CV157" i="19"/>
  <c r="DC156" i="19"/>
  <c r="DB156" i="19"/>
  <c r="CW156" i="19"/>
  <c r="CV156" i="19"/>
  <c r="DC155" i="19"/>
  <c r="DB155" i="19"/>
  <c r="CX155" i="19"/>
  <c r="CY155" i="19" s="1"/>
  <c r="CW155" i="19"/>
  <c r="CV155" i="19"/>
  <c r="DC154" i="19"/>
  <c r="DB154" i="19"/>
  <c r="CX154" i="19"/>
  <c r="CY154" i="19" s="1"/>
  <c r="CW154" i="19"/>
  <c r="CV154" i="19"/>
  <c r="DC153" i="19"/>
  <c r="DB153" i="19"/>
  <c r="CY153" i="19"/>
  <c r="CX153" i="19"/>
  <c r="CW153" i="19"/>
  <c r="CV153" i="19"/>
  <c r="DC152" i="19"/>
  <c r="DB152" i="19"/>
  <c r="CX152" i="19"/>
  <c r="CY152" i="19" s="1"/>
  <c r="CW152" i="19"/>
  <c r="CV152" i="19"/>
  <c r="DC151" i="19"/>
  <c r="DB151" i="19"/>
  <c r="CY151" i="19"/>
  <c r="CX151" i="19"/>
  <c r="CW151" i="19"/>
  <c r="CV151" i="19"/>
  <c r="DC150" i="19"/>
  <c r="DB150" i="19"/>
  <c r="CX150" i="19"/>
  <c r="CY150" i="19" s="1"/>
  <c r="CW150" i="19"/>
  <c r="CV150" i="19"/>
  <c r="DC149" i="19"/>
  <c r="DB149" i="19"/>
  <c r="CY149" i="19"/>
  <c r="CX149" i="19"/>
  <c r="CW149" i="19"/>
  <c r="CV149" i="19"/>
  <c r="DC148" i="19"/>
  <c r="DB148" i="19"/>
  <c r="CX148" i="19"/>
  <c r="CY148" i="19" s="1"/>
  <c r="CW148" i="19"/>
  <c r="CV148" i="19"/>
  <c r="DC147" i="19"/>
  <c r="DB147" i="19"/>
  <c r="CX147" i="19"/>
  <c r="CY147" i="19" s="1"/>
  <c r="CW147" i="19"/>
  <c r="CV147" i="19"/>
  <c r="DC146" i="19"/>
  <c r="DB146" i="19"/>
  <c r="CX146" i="19"/>
  <c r="CY146" i="19" s="1"/>
  <c r="CW146" i="19"/>
  <c r="CV146" i="19"/>
  <c r="DC145" i="19"/>
  <c r="DB145" i="19"/>
  <c r="CY145" i="19"/>
  <c r="CX145" i="19"/>
  <c r="CW145" i="19"/>
  <c r="CV145" i="19"/>
  <c r="DC144" i="19"/>
  <c r="DB144" i="19"/>
  <c r="CX144" i="19"/>
  <c r="CY144" i="19" s="1"/>
  <c r="CW144" i="19"/>
  <c r="CV144" i="19"/>
  <c r="DC143" i="19"/>
  <c r="DB143" i="19"/>
  <c r="CX143" i="19"/>
  <c r="CY143" i="19" s="1"/>
  <c r="CW143" i="19"/>
  <c r="CV143" i="19"/>
  <c r="DC142" i="19"/>
  <c r="DB142" i="19"/>
  <c r="CX142" i="19"/>
  <c r="CY142" i="19" s="1"/>
  <c r="CW142" i="19"/>
  <c r="CV142" i="19"/>
  <c r="DC141" i="19"/>
  <c r="DB141" i="19"/>
  <c r="CY141" i="19"/>
  <c r="CX141" i="19"/>
  <c r="CW141" i="19"/>
  <c r="CV141" i="19"/>
  <c r="DC140" i="19"/>
  <c r="DB140" i="19"/>
  <c r="CX140" i="19"/>
  <c r="CY140" i="19" s="1"/>
  <c r="CW140" i="19"/>
  <c r="CV140" i="19"/>
  <c r="DC139" i="19"/>
  <c r="DB139" i="19"/>
  <c r="CY139" i="19"/>
  <c r="CX139" i="19"/>
  <c r="CW139" i="19"/>
  <c r="CV139" i="19"/>
  <c r="DC138" i="19"/>
  <c r="DB138" i="19"/>
  <c r="CX138" i="19"/>
  <c r="CY138" i="19" s="1"/>
  <c r="CW138" i="19"/>
  <c r="CV138" i="19"/>
  <c r="DC137" i="19"/>
  <c r="DB137" i="19"/>
  <c r="CX137" i="19"/>
  <c r="CY137" i="19" s="1"/>
  <c r="CW137" i="19"/>
  <c r="CV137" i="19"/>
  <c r="DC136" i="19"/>
  <c r="DB136" i="19"/>
  <c r="CX136" i="19"/>
  <c r="CY136" i="19" s="1"/>
  <c r="CW136" i="19"/>
  <c r="CV136" i="19"/>
  <c r="DC135" i="19"/>
  <c r="DB135" i="19"/>
  <c r="CY135" i="19"/>
  <c r="CX135" i="19"/>
  <c r="CW135" i="19"/>
  <c r="CV135" i="19"/>
  <c r="DC134" i="19"/>
  <c r="DB134" i="19"/>
  <c r="CX134" i="19"/>
  <c r="CY134" i="19" s="1"/>
  <c r="CW134" i="19"/>
  <c r="CV134" i="19"/>
  <c r="DC133" i="19"/>
  <c r="DB133" i="19"/>
  <c r="CX133" i="19"/>
  <c r="CY133" i="19" s="1"/>
  <c r="CW133" i="19"/>
  <c r="CV133" i="19"/>
  <c r="DC132" i="19"/>
  <c r="DB132" i="19"/>
  <c r="CX132" i="19"/>
  <c r="CY132" i="19" s="1"/>
  <c r="CW132" i="19"/>
  <c r="CV132" i="19"/>
  <c r="DC131" i="19"/>
  <c r="DB131" i="19"/>
  <c r="CX131" i="19"/>
  <c r="CY131" i="19" s="1"/>
  <c r="CW131" i="19"/>
  <c r="CV131" i="19"/>
  <c r="DC130" i="19"/>
  <c r="DB130" i="19"/>
  <c r="CX130" i="19"/>
  <c r="CY130" i="19" s="1"/>
  <c r="CW130" i="19"/>
  <c r="CV130" i="19"/>
  <c r="DC129" i="19"/>
  <c r="DB129" i="19"/>
  <c r="CY129" i="19"/>
  <c r="CX129" i="19"/>
  <c r="CW129" i="19"/>
  <c r="CV129" i="19"/>
  <c r="DC128" i="19"/>
  <c r="DB128" i="19"/>
  <c r="CX128" i="19"/>
  <c r="CY128" i="19" s="1"/>
  <c r="CW128" i="19"/>
  <c r="CV128" i="19"/>
  <c r="DC127" i="19"/>
  <c r="DB127" i="19"/>
  <c r="CY127" i="19"/>
  <c r="CX127" i="19"/>
  <c r="CW127" i="19"/>
  <c r="CV127" i="19"/>
  <c r="DC126" i="19"/>
  <c r="DB126" i="19"/>
  <c r="CX126" i="19"/>
  <c r="CY126" i="19" s="1"/>
  <c r="CW126" i="19"/>
  <c r="CV126" i="19"/>
  <c r="DC125" i="19"/>
  <c r="DB125" i="19"/>
  <c r="CY125" i="19"/>
  <c r="CX125" i="19"/>
  <c r="CW125" i="19"/>
  <c r="CV125" i="19"/>
  <c r="DC124" i="19"/>
  <c r="DB124" i="19"/>
  <c r="CX124" i="19"/>
  <c r="CY124" i="19" s="1"/>
  <c r="CW124" i="19"/>
  <c r="CV124" i="19"/>
  <c r="DC123" i="19"/>
  <c r="DB123" i="19"/>
  <c r="CX123" i="19"/>
  <c r="CY123" i="19" s="1"/>
  <c r="CW123" i="19"/>
  <c r="CV123" i="19"/>
  <c r="DC122" i="19"/>
  <c r="DB122" i="19"/>
  <c r="CX122" i="19"/>
  <c r="CY122" i="19" s="1"/>
  <c r="CW122" i="19"/>
  <c r="CV122" i="19"/>
  <c r="DC121" i="19"/>
  <c r="DB121" i="19"/>
  <c r="CY121" i="19"/>
  <c r="CX121" i="19"/>
  <c r="CW121" i="19"/>
  <c r="CV121" i="19"/>
  <c r="DC120" i="19"/>
  <c r="DB120" i="19"/>
  <c r="CX120" i="19"/>
  <c r="CY120" i="19" s="1"/>
  <c r="CW120" i="19"/>
  <c r="CV120" i="19"/>
  <c r="DC119" i="19"/>
  <c r="DB119" i="19"/>
  <c r="CX119" i="19"/>
  <c r="CY119" i="19" s="1"/>
  <c r="CW119" i="19"/>
  <c r="CV119" i="19"/>
  <c r="DC118" i="19"/>
  <c r="DB118" i="19"/>
  <c r="CX118" i="19"/>
  <c r="CY118" i="19" s="1"/>
  <c r="CW118" i="19"/>
  <c r="CV118" i="19"/>
  <c r="DC117" i="19"/>
  <c r="DB117" i="19"/>
  <c r="CY117" i="19"/>
  <c r="CX117" i="19"/>
  <c r="CW117" i="19"/>
  <c r="CV117" i="19"/>
  <c r="DC116" i="19"/>
  <c r="DB116" i="19"/>
  <c r="CX116" i="19"/>
  <c r="CY116" i="19" s="1"/>
  <c r="CW116" i="19"/>
  <c r="CV116" i="19"/>
  <c r="DC115" i="19"/>
  <c r="DB115" i="19"/>
  <c r="CY115" i="19"/>
  <c r="CX115" i="19"/>
  <c r="CW115" i="19"/>
  <c r="CV115" i="19"/>
  <c r="DC114" i="19"/>
  <c r="DB114" i="19"/>
  <c r="CX114" i="19"/>
  <c r="CY114" i="19" s="1"/>
  <c r="CW114" i="19"/>
  <c r="CV114" i="19"/>
  <c r="DC113" i="19"/>
  <c r="DB113" i="19"/>
  <c r="CX113" i="19"/>
  <c r="CY113" i="19" s="1"/>
  <c r="CW113" i="19"/>
  <c r="CV113" i="19"/>
  <c r="DC112" i="19"/>
  <c r="DB112" i="19"/>
  <c r="CX112" i="19"/>
  <c r="CY112" i="19" s="1"/>
  <c r="CW112" i="19"/>
  <c r="CV112" i="19"/>
  <c r="DC111" i="19"/>
  <c r="DB111" i="19"/>
  <c r="CY111" i="19"/>
  <c r="CX111" i="19"/>
  <c r="CW111" i="19"/>
  <c r="CV111" i="19"/>
  <c r="DC110" i="19"/>
  <c r="DB110" i="19"/>
  <c r="CX110" i="19"/>
  <c r="CY110" i="19" s="1"/>
  <c r="CW110" i="19"/>
  <c r="CV110" i="19"/>
  <c r="DC109" i="19"/>
  <c r="DB109" i="19"/>
  <c r="CX109" i="19"/>
  <c r="CY109" i="19" s="1"/>
  <c r="CW109" i="19"/>
  <c r="CV109" i="19"/>
  <c r="DC108" i="19"/>
  <c r="DB108" i="19"/>
  <c r="CX108" i="19"/>
  <c r="CY108" i="19" s="1"/>
  <c r="CW108" i="19"/>
  <c r="CV108" i="19"/>
  <c r="DC107" i="19"/>
  <c r="DB107" i="19"/>
  <c r="CX107" i="19"/>
  <c r="CY107" i="19" s="1"/>
  <c r="CW107" i="19"/>
  <c r="CV107" i="19"/>
  <c r="DC106" i="19"/>
  <c r="DB106" i="19"/>
  <c r="CX106" i="19"/>
  <c r="CY106" i="19" s="1"/>
  <c r="CW106" i="19"/>
  <c r="CV106" i="19"/>
  <c r="DC105" i="19"/>
  <c r="DB105" i="19"/>
  <c r="CY105" i="19"/>
  <c r="CX105" i="19"/>
  <c r="CW105" i="19"/>
  <c r="CV105" i="19"/>
  <c r="DC104" i="19"/>
  <c r="DB104" i="19"/>
  <c r="CX104" i="19"/>
  <c r="CY104" i="19" s="1"/>
  <c r="CW104" i="19"/>
  <c r="CV104" i="19"/>
  <c r="DC103" i="19"/>
  <c r="DB103" i="19"/>
  <c r="CY103" i="19"/>
  <c r="CX103" i="19"/>
  <c r="CW103" i="19"/>
  <c r="CV103" i="19"/>
  <c r="DC102" i="19"/>
  <c r="DB102" i="19"/>
  <c r="CX102" i="19"/>
  <c r="CY102" i="19" s="1"/>
  <c r="CW102" i="19"/>
  <c r="CV102" i="19"/>
  <c r="DC101" i="19"/>
  <c r="DB101" i="19"/>
  <c r="CY101" i="19"/>
  <c r="CX101" i="19"/>
  <c r="CW101" i="19"/>
  <c r="CV101" i="19"/>
  <c r="DC100" i="19"/>
  <c r="DB100" i="19"/>
  <c r="CX100" i="19"/>
  <c r="CY100" i="19" s="1"/>
  <c r="CW100" i="19"/>
  <c r="CV100" i="19"/>
  <c r="DC99" i="19"/>
  <c r="DB99" i="19"/>
  <c r="CX99" i="19"/>
  <c r="CY99" i="19" s="1"/>
  <c r="CW99" i="19"/>
  <c r="CV99" i="19"/>
  <c r="DC98" i="19"/>
  <c r="DB98" i="19"/>
  <c r="CX98" i="19"/>
  <c r="CY98" i="19" s="1"/>
  <c r="CW98" i="19"/>
  <c r="CV98" i="19"/>
  <c r="DC97" i="19"/>
  <c r="DB97" i="19"/>
  <c r="CY97" i="19"/>
  <c r="CX97" i="19"/>
  <c r="CW97" i="19"/>
  <c r="CV97" i="19"/>
  <c r="DC96" i="19"/>
  <c r="DB96" i="19"/>
  <c r="CX96" i="19"/>
  <c r="CY96" i="19" s="1"/>
  <c r="CW96" i="19"/>
  <c r="CV96" i="19"/>
  <c r="DC95" i="19"/>
  <c r="DB95" i="19"/>
  <c r="CX95" i="19"/>
  <c r="CY95" i="19" s="1"/>
  <c r="CW95" i="19"/>
  <c r="CV95" i="19"/>
  <c r="DC94" i="19"/>
  <c r="DB94" i="19"/>
  <c r="CX94" i="19"/>
  <c r="CY94" i="19" s="1"/>
  <c r="CW94" i="19"/>
  <c r="CV94" i="19"/>
  <c r="DC93" i="19"/>
  <c r="DB93" i="19"/>
  <c r="CY93" i="19"/>
  <c r="CX93" i="19"/>
  <c r="CW93" i="19"/>
  <c r="CV93" i="19"/>
  <c r="DC92" i="19"/>
  <c r="DB92" i="19"/>
  <c r="CX92" i="19"/>
  <c r="CY92" i="19" s="1"/>
  <c r="CW92" i="19"/>
  <c r="CV92" i="19"/>
  <c r="DC91" i="19"/>
  <c r="DB91" i="19"/>
  <c r="CY91" i="19"/>
  <c r="CX91" i="19"/>
  <c r="CW91" i="19"/>
  <c r="CV91" i="19"/>
  <c r="DC90" i="19"/>
  <c r="DB90" i="19"/>
  <c r="CX90" i="19"/>
  <c r="CY90" i="19" s="1"/>
  <c r="CW90" i="19"/>
  <c r="CV90" i="19"/>
  <c r="DC89" i="19"/>
  <c r="DB89" i="19"/>
  <c r="CX89" i="19"/>
  <c r="CY89" i="19" s="1"/>
  <c r="CW89" i="19"/>
  <c r="CV89" i="19"/>
  <c r="DC88" i="19"/>
  <c r="DB88" i="19"/>
  <c r="CX88" i="19"/>
  <c r="CY88" i="19" s="1"/>
  <c r="CW88" i="19"/>
  <c r="CV88" i="19"/>
  <c r="DC87" i="19"/>
  <c r="DB87" i="19"/>
  <c r="CY87" i="19"/>
  <c r="CX87" i="19"/>
  <c r="CW87" i="19"/>
  <c r="CV87" i="19"/>
  <c r="DC86" i="19"/>
  <c r="DB86" i="19"/>
  <c r="CX86" i="19"/>
  <c r="CY86" i="19" s="1"/>
  <c r="CW86" i="19"/>
  <c r="CV86" i="19"/>
  <c r="DC85" i="19"/>
  <c r="DB85" i="19"/>
  <c r="CX85" i="19"/>
  <c r="CY85" i="19" s="1"/>
  <c r="CW85" i="19"/>
  <c r="CV85" i="19"/>
  <c r="DC84" i="19"/>
  <c r="DB84" i="19"/>
  <c r="CX84" i="19"/>
  <c r="CY84" i="19" s="1"/>
  <c r="CW84" i="19"/>
  <c r="CV84" i="19"/>
  <c r="DC83" i="19"/>
  <c r="DB83" i="19"/>
  <c r="CX83" i="19"/>
  <c r="CY83" i="19" s="1"/>
  <c r="CW83" i="19"/>
  <c r="CV83" i="19"/>
  <c r="DC82" i="19"/>
  <c r="DB82" i="19"/>
  <c r="CX82" i="19"/>
  <c r="CY82" i="19" s="1"/>
  <c r="CW82" i="19"/>
  <c r="CV82" i="19"/>
  <c r="DC81" i="19"/>
  <c r="DB81" i="19"/>
  <c r="CX81" i="19"/>
  <c r="CY81" i="19" s="1"/>
  <c r="CW81" i="19"/>
  <c r="CV81" i="19"/>
  <c r="DC80" i="19"/>
  <c r="DB80" i="19"/>
  <c r="CX80" i="19"/>
  <c r="CY80" i="19" s="1"/>
  <c r="CW80" i="19"/>
  <c r="CV80" i="19"/>
  <c r="DC79" i="19"/>
  <c r="DB79" i="19"/>
  <c r="CX79" i="19"/>
  <c r="CY79" i="19" s="1"/>
  <c r="CW79" i="19"/>
  <c r="CV79" i="19"/>
  <c r="DC78" i="19"/>
  <c r="DB78" i="19"/>
  <c r="CX78" i="19"/>
  <c r="CY78" i="19" s="1"/>
  <c r="CW78" i="19"/>
  <c r="CV78" i="19"/>
  <c r="DC77" i="19"/>
  <c r="DB77" i="19"/>
  <c r="CY77" i="19"/>
  <c r="CX77" i="19"/>
  <c r="CW77" i="19"/>
  <c r="CV77" i="19"/>
  <c r="DC76" i="19"/>
  <c r="DB76" i="19"/>
  <c r="CX76" i="19"/>
  <c r="CY76" i="19" s="1"/>
  <c r="CW76" i="19"/>
  <c r="CV76" i="19"/>
  <c r="DC75" i="19"/>
  <c r="DB75" i="19"/>
  <c r="CX75" i="19"/>
  <c r="CY75" i="19" s="1"/>
  <c r="CW75" i="19"/>
  <c r="CV75" i="19"/>
  <c r="DC74" i="19"/>
  <c r="DB74" i="19"/>
  <c r="CX74" i="19"/>
  <c r="CY74" i="19" s="1"/>
  <c r="CW74" i="19"/>
  <c r="CV74" i="19"/>
  <c r="DC73" i="19"/>
  <c r="DB73" i="19"/>
  <c r="CY73" i="19"/>
  <c r="CX73" i="19"/>
  <c r="CW73" i="19"/>
  <c r="CV73" i="19"/>
  <c r="DC72" i="19"/>
  <c r="DB72" i="19"/>
  <c r="CX72" i="19"/>
  <c r="CY72" i="19" s="1"/>
  <c r="CW72" i="19"/>
  <c r="CV72" i="19"/>
  <c r="DC71" i="19"/>
  <c r="DB71" i="19"/>
  <c r="CX71" i="19"/>
  <c r="CY71" i="19" s="1"/>
  <c r="CW71" i="19"/>
  <c r="CV71" i="19"/>
  <c r="DC70" i="19"/>
  <c r="DB70" i="19"/>
  <c r="CX70" i="19"/>
  <c r="CY70" i="19" s="1"/>
  <c r="CW70" i="19"/>
  <c r="CV70" i="19"/>
  <c r="DC69" i="19"/>
  <c r="DB69" i="19"/>
  <c r="CX69" i="19"/>
  <c r="CY69" i="19" s="1"/>
  <c r="CW69" i="19"/>
  <c r="CV69" i="19"/>
  <c r="DC68" i="19"/>
  <c r="DB68" i="19"/>
  <c r="CX68" i="19"/>
  <c r="CY68" i="19" s="1"/>
  <c r="CW68" i="19"/>
  <c r="CV68" i="19"/>
  <c r="DC67" i="19"/>
  <c r="DB67" i="19"/>
  <c r="CX67" i="19"/>
  <c r="CY67" i="19" s="1"/>
  <c r="CW67" i="19"/>
  <c r="CV67" i="19"/>
  <c r="DC66" i="19"/>
  <c r="DB66" i="19"/>
  <c r="CX66" i="19"/>
  <c r="CY66" i="19" s="1"/>
  <c r="CW66" i="19"/>
  <c r="CV66" i="19"/>
  <c r="DC65" i="19"/>
  <c r="DB65" i="19"/>
  <c r="CY65" i="19"/>
  <c r="CX65" i="19"/>
  <c r="CW65" i="19"/>
  <c r="CV65" i="19"/>
  <c r="DC64" i="19"/>
  <c r="DB64" i="19"/>
  <c r="CX64" i="19"/>
  <c r="CY64" i="19" s="1"/>
  <c r="CW64" i="19"/>
  <c r="CV64" i="19"/>
  <c r="DC63" i="19"/>
  <c r="DB63" i="19"/>
  <c r="CY63" i="19"/>
  <c r="CX63" i="19"/>
  <c r="CW63" i="19"/>
  <c r="CV63" i="19"/>
  <c r="DC62" i="19"/>
  <c r="DB62" i="19"/>
  <c r="CX62" i="19"/>
  <c r="CY62" i="19" s="1"/>
  <c r="CW62" i="19"/>
  <c r="CV62" i="19"/>
  <c r="DC61" i="19"/>
  <c r="DB61" i="19"/>
  <c r="CX61" i="19"/>
  <c r="CY61" i="19" s="1"/>
  <c r="CW61" i="19"/>
  <c r="CV61" i="19"/>
  <c r="DC60" i="19"/>
  <c r="DB60" i="19"/>
  <c r="CX60" i="19"/>
  <c r="CY60" i="19" s="1"/>
  <c r="CW60" i="19"/>
  <c r="CV60" i="19"/>
  <c r="DC59" i="19"/>
  <c r="DB59" i="19"/>
  <c r="CX59" i="19"/>
  <c r="CY59" i="19" s="1"/>
  <c r="CW59" i="19"/>
  <c r="CV59" i="19"/>
  <c r="DC58" i="19"/>
  <c r="DB58" i="19"/>
  <c r="CX58" i="19"/>
  <c r="CY58" i="19" s="1"/>
  <c r="CW58" i="19"/>
  <c r="CV58" i="19"/>
  <c r="DC57" i="19"/>
  <c r="DB57" i="19"/>
  <c r="CX57" i="19"/>
  <c r="CY57" i="19" s="1"/>
  <c r="CW57" i="19"/>
  <c r="CV57" i="19"/>
  <c r="DC56" i="19"/>
  <c r="DB56" i="19"/>
  <c r="CX56" i="19"/>
  <c r="CY56" i="19" s="1"/>
  <c r="CW56" i="19"/>
  <c r="CV56" i="19"/>
  <c r="DC55" i="19"/>
  <c r="DB55" i="19"/>
  <c r="CX55" i="19"/>
  <c r="CY55" i="19" s="1"/>
  <c r="CW55" i="19"/>
  <c r="CV55" i="19"/>
  <c r="DC54" i="19"/>
  <c r="DB54" i="19"/>
  <c r="CX54" i="19"/>
  <c r="CY54" i="19" s="1"/>
  <c r="CW54" i="19"/>
  <c r="CV54" i="19"/>
  <c r="DC53" i="19"/>
  <c r="DB53" i="19"/>
  <c r="CX53" i="19"/>
  <c r="CY53" i="19" s="1"/>
  <c r="CW53" i="19"/>
  <c r="CV53" i="19"/>
  <c r="DC52" i="19"/>
  <c r="DB52" i="19"/>
  <c r="CX52" i="19"/>
  <c r="CY52" i="19" s="1"/>
  <c r="CW52" i="19"/>
  <c r="CV52" i="19"/>
  <c r="DC51" i="19"/>
  <c r="DB51" i="19"/>
  <c r="CX51" i="19"/>
  <c r="CY51" i="19" s="1"/>
  <c r="CW51" i="19"/>
  <c r="CV51" i="19"/>
  <c r="DC50" i="19"/>
  <c r="DB50" i="19"/>
  <c r="CX50" i="19"/>
  <c r="CY50" i="19" s="1"/>
  <c r="CW50" i="19"/>
  <c r="CV50" i="19"/>
  <c r="DC49" i="19"/>
  <c r="DB49" i="19"/>
  <c r="CY49" i="19"/>
  <c r="CX49" i="19"/>
  <c r="CW49" i="19"/>
  <c r="CV49" i="19"/>
  <c r="DC48" i="19"/>
  <c r="DB48" i="19"/>
  <c r="CX48" i="19"/>
  <c r="CY48" i="19" s="1"/>
  <c r="CW48" i="19"/>
  <c r="CV48" i="19"/>
  <c r="DC47" i="19"/>
  <c r="DB47" i="19"/>
  <c r="CX47" i="19"/>
  <c r="CY47" i="19" s="1"/>
  <c r="CW47" i="19"/>
  <c r="CV47" i="19"/>
  <c r="DC46" i="19"/>
  <c r="DB46" i="19"/>
  <c r="CX46" i="19"/>
  <c r="CY46" i="19" s="1"/>
  <c r="CW46" i="19"/>
  <c r="CV46" i="19"/>
  <c r="DC45" i="19"/>
  <c r="DB45" i="19"/>
  <c r="CY45" i="19"/>
  <c r="CX45" i="19"/>
  <c r="CW45" i="19"/>
  <c r="CV45" i="19"/>
  <c r="DC44" i="19"/>
  <c r="DB44" i="19"/>
  <c r="CX44" i="19"/>
  <c r="CY44" i="19" s="1"/>
  <c r="CW44" i="19"/>
  <c r="CV44" i="19"/>
  <c r="DC43" i="19"/>
  <c r="DB43" i="19"/>
  <c r="CX43" i="19"/>
  <c r="CY43" i="19" s="1"/>
  <c r="CW43" i="19"/>
  <c r="CV43" i="19"/>
  <c r="DC42" i="19"/>
  <c r="DB42" i="19"/>
  <c r="CX42" i="19"/>
  <c r="CY42" i="19" s="1"/>
  <c r="CW42" i="19"/>
  <c r="CV42" i="19"/>
  <c r="DC41" i="19"/>
  <c r="DB41" i="19"/>
  <c r="CY41" i="19"/>
  <c r="CX41" i="19"/>
  <c r="CW41" i="19"/>
  <c r="CV41" i="19"/>
  <c r="DC40" i="19"/>
  <c r="DB40" i="19"/>
  <c r="CX40" i="19"/>
  <c r="CY40" i="19" s="1"/>
  <c r="CW40" i="19"/>
  <c r="CV40" i="19"/>
  <c r="DC39" i="19"/>
  <c r="DB39" i="19"/>
  <c r="CX39" i="19"/>
  <c r="CY39" i="19" s="1"/>
  <c r="CW39" i="19"/>
  <c r="CV39" i="19"/>
  <c r="DC38" i="19"/>
  <c r="DB38" i="19"/>
  <c r="CX38" i="19"/>
  <c r="CY38" i="19" s="1"/>
  <c r="CW38" i="19"/>
  <c r="CV38" i="19"/>
  <c r="DC37" i="19"/>
  <c r="DB37" i="19"/>
  <c r="CY37" i="19"/>
  <c r="CX37" i="19"/>
  <c r="CW37" i="19"/>
  <c r="CV37" i="19"/>
  <c r="DC36" i="19"/>
  <c r="DB36" i="19"/>
  <c r="CX36" i="19"/>
  <c r="CY36" i="19" s="1"/>
  <c r="CW36" i="19"/>
  <c r="CV36" i="19"/>
  <c r="DC35" i="19"/>
  <c r="DB35" i="19"/>
  <c r="CY35" i="19"/>
  <c r="CX35" i="19"/>
  <c r="CW35" i="19"/>
  <c r="CV35" i="19"/>
  <c r="DC34" i="19"/>
  <c r="DB34" i="19"/>
  <c r="CX34" i="19"/>
  <c r="CY34" i="19" s="1"/>
  <c r="CW34" i="19"/>
  <c r="CV34" i="19"/>
  <c r="DC33" i="19"/>
  <c r="DB33" i="19"/>
  <c r="CY33" i="19"/>
  <c r="CX33" i="19"/>
  <c r="CW33" i="19"/>
  <c r="CV33" i="19"/>
  <c r="DC32" i="19"/>
  <c r="DB32" i="19"/>
  <c r="CX32" i="19"/>
  <c r="CY32" i="19" s="1"/>
  <c r="CW32" i="19"/>
  <c r="CV32" i="19"/>
  <c r="DC31" i="19"/>
  <c r="DB31" i="19"/>
  <c r="CY31" i="19"/>
  <c r="CX31" i="19"/>
  <c r="CW31" i="19"/>
  <c r="CV31" i="19"/>
  <c r="DC30" i="19"/>
  <c r="DB30" i="19"/>
  <c r="CX30" i="19"/>
  <c r="CY30" i="19" s="1"/>
  <c r="CW30" i="19"/>
  <c r="CV30" i="19"/>
  <c r="DC29" i="19"/>
  <c r="DB29" i="19"/>
  <c r="CY29" i="19"/>
  <c r="CX29" i="19"/>
  <c r="CW29" i="19"/>
  <c r="CV29" i="19"/>
  <c r="DC28" i="19"/>
  <c r="DB28" i="19"/>
  <c r="CX28" i="19"/>
  <c r="CY28" i="19" s="1"/>
  <c r="CW28" i="19"/>
  <c r="CV28" i="19"/>
  <c r="DC27" i="19"/>
  <c r="DB27" i="19"/>
  <c r="CY27" i="19"/>
  <c r="CX27" i="19"/>
  <c r="CW27" i="19"/>
  <c r="CV27" i="19"/>
  <c r="DC26" i="19"/>
  <c r="DB26" i="19"/>
  <c r="CX26" i="19"/>
  <c r="CY26" i="19" s="1"/>
  <c r="CW26" i="19"/>
  <c r="CV26" i="19"/>
  <c r="DC25" i="19"/>
  <c r="DB25" i="19"/>
  <c r="CY25" i="19"/>
  <c r="CX25" i="19"/>
  <c r="CW25" i="19"/>
  <c r="CV25" i="19"/>
  <c r="DC24" i="19"/>
  <c r="DB24" i="19"/>
  <c r="CX24" i="19"/>
  <c r="CY24" i="19" s="1"/>
  <c r="CW24" i="19"/>
  <c r="CV24" i="19"/>
  <c r="DC23" i="19"/>
  <c r="DB23" i="19"/>
  <c r="CY23" i="19"/>
  <c r="CX23" i="19"/>
  <c r="CW23" i="19"/>
  <c r="CV23" i="19"/>
  <c r="DC22" i="19"/>
  <c r="DB22" i="19"/>
  <c r="CX22" i="19"/>
  <c r="CY22" i="19" s="1"/>
  <c r="CW22" i="19"/>
  <c r="CV22" i="19"/>
  <c r="DC21" i="19"/>
  <c r="DB21" i="19"/>
  <c r="CY21" i="19"/>
  <c r="CX21" i="19"/>
  <c r="CW21" i="19"/>
  <c r="CV21" i="19"/>
  <c r="DC20" i="19"/>
  <c r="DB20" i="19"/>
  <c r="CX20" i="19"/>
  <c r="CY20" i="19" s="1"/>
  <c r="CW20" i="19"/>
  <c r="CV20" i="19"/>
  <c r="DC19" i="19"/>
  <c r="DB19" i="19"/>
  <c r="CY19" i="19"/>
  <c r="CX19" i="19"/>
  <c r="CW19" i="19"/>
  <c r="CV19" i="19"/>
  <c r="DC18" i="19"/>
  <c r="DB18" i="19"/>
  <c r="CX18" i="19"/>
  <c r="CY18" i="19" s="1"/>
  <c r="CW18" i="19"/>
  <c r="CV18" i="19"/>
  <c r="DC17" i="19"/>
  <c r="DB17" i="19"/>
  <c r="CY17" i="19"/>
  <c r="CX17" i="19"/>
  <c r="CW17" i="19"/>
  <c r="CV17" i="19"/>
  <c r="DC16" i="19"/>
  <c r="DB16" i="19"/>
  <c r="CX16" i="19"/>
  <c r="CY16" i="19" s="1"/>
  <c r="CW16" i="19"/>
  <c r="CV16" i="19"/>
  <c r="DC15" i="19"/>
  <c r="DB15" i="19"/>
  <c r="CY15" i="19"/>
  <c r="CX15" i="19"/>
  <c r="CW15" i="19"/>
  <c r="CV15" i="19"/>
  <c r="DC14" i="19"/>
  <c r="DB14" i="19"/>
  <c r="CX14" i="19"/>
  <c r="CY14" i="19" s="1"/>
  <c r="CW14" i="19"/>
  <c r="CV14" i="19"/>
  <c r="DC13" i="19"/>
  <c r="DB13" i="19"/>
  <c r="CY13" i="19"/>
  <c r="CX13" i="19"/>
  <c r="CW13" i="19"/>
  <c r="CV13" i="19"/>
  <c r="DC12" i="19"/>
  <c r="DB12" i="19"/>
  <c r="CX12" i="19"/>
  <c r="CY12" i="19" s="1"/>
  <c r="CW12" i="19"/>
  <c r="CV12" i="19"/>
  <c r="DC11" i="19"/>
  <c r="DB11" i="19"/>
  <c r="CY11" i="19"/>
  <c r="CX11" i="19"/>
  <c r="CW11" i="19"/>
  <c r="CV11" i="19"/>
  <c r="DC10" i="19"/>
  <c r="DB10" i="19"/>
  <c r="CX10" i="19"/>
  <c r="CY10" i="19" s="1"/>
  <c r="CW10" i="19"/>
  <c r="CV10" i="19"/>
  <c r="DC9" i="19"/>
  <c r="DB9" i="19"/>
  <c r="CY9" i="19"/>
  <c r="CX9" i="19"/>
  <c r="CW9" i="19"/>
  <c r="CV9" i="19"/>
  <c r="DC8" i="19"/>
  <c r="DB8" i="19"/>
  <c r="CX8" i="19"/>
  <c r="CY8" i="19" s="1"/>
  <c r="CW8" i="19"/>
  <c r="CV8" i="19"/>
  <c r="DC7" i="19"/>
  <c r="DB7" i="19"/>
  <c r="CY7" i="19"/>
  <c r="CX7" i="19"/>
  <c r="CW7" i="19"/>
  <c r="CV7" i="19"/>
  <c r="DC6" i="19"/>
  <c r="DB6" i="19"/>
  <c r="CX6" i="19"/>
  <c r="CY6" i="19" s="1"/>
  <c r="CW6" i="19"/>
  <c r="CV6" i="19"/>
  <c r="DC5" i="19"/>
  <c r="DB5" i="19"/>
  <c r="CY5" i="19"/>
  <c r="CX5" i="19"/>
  <c r="CW5" i="19"/>
  <c r="CV5" i="19"/>
  <c r="DC4" i="19"/>
  <c r="DB4" i="19"/>
  <c r="CY4" i="19"/>
  <c r="CX4" i="19"/>
  <c r="CW4" i="19"/>
  <c r="CV4" i="19"/>
  <c r="DC3" i="19"/>
  <c r="DB3" i="19"/>
  <c r="CY3" i="19"/>
  <c r="CX3" i="19"/>
  <c r="CW3" i="19"/>
  <c r="CV3" i="19"/>
  <c r="DC2" i="19"/>
  <c r="DB2" i="19"/>
  <c r="CY2" i="19"/>
  <c r="CX2" i="19"/>
  <c r="CW2" i="19"/>
  <c r="CV2" i="19"/>
  <c r="A261" i="1"/>
  <c r="D261" i="1"/>
  <c r="P212" i="1"/>
  <c r="P489" i="1" s="1"/>
  <c r="A281" i="1"/>
  <c r="A60" i="1"/>
  <c r="A44" i="1"/>
  <c r="A121" i="1"/>
  <c r="A262" i="1"/>
  <c r="A158" i="1"/>
  <c r="A367" i="1"/>
  <c r="A308" i="1"/>
  <c r="A30" i="1"/>
  <c r="A129" i="1"/>
  <c r="A25" i="1"/>
  <c r="A446" i="1"/>
  <c r="A198" i="1"/>
  <c r="A251" i="1"/>
  <c r="A341" i="1"/>
  <c r="A122" i="1"/>
  <c r="A388" i="1"/>
  <c r="A472" i="1"/>
  <c r="A179" i="1"/>
  <c r="A241" i="1"/>
  <c r="A270" i="1"/>
  <c r="A312" i="1"/>
  <c r="A448" i="1"/>
  <c r="A102" i="1"/>
  <c r="A177" i="1"/>
  <c r="A80" i="1"/>
  <c r="A331" i="1"/>
  <c r="A447" i="1"/>
  <c r="A320" i="1"/>
  <c r="A436" i="1"/>
  <c r="A181" i="1"/>
  <c r="A123" i="1"/>
  <c r="A465" i="1"/>
  <c r="A194" i="1"/>
  <c r="A34" i="1"/>
  <c r="A218" i="1"/>
  <c r="A400" i="1"/>
  <c r="A428" i="1"/>
  <c r="A266" i="1"/>
  <c r="A349" i="1"/>
  <c r="A143" i="1"/>
  <c r="A11" i="1"/>
  <c r="A283" i="1"/>
  <c r="A335" i="1"/>
  <c r="A189" i="1"/>
  <c r="A350" i="1"/>
  <c r="A379" i="1"/>
  <c r="A463" i="1"/>
  <c r="A342" i="1"/>
  <c r="A201" i="1"/>
  <c r="A116" i="1"/>
  <c r="A155" i="1"/>
  <c r="A7" i="1"/>
  <c r="A466" i="1"/>
  <c r="A298" i="1"/>
  <c r="A423" i="1"/>
  <c r="A431" i="1"/>
  <c r="A451" i="1"/>
  <c r="A14" i="1"/>
  <c r="A387" i="1"/>
  <c r="A200" i="1"/>
  <c r="A358" i="1"/>
  <c r="A254" i="1"/>
  <c r="A144" i="1"/>
  <c r="A366" i="1"/>
  <c r="A147" i="1"/>
  <c r="A300" i="1"/>
  <c r="A412" i="1"/>
  <c r="A401" i="1"/>
  <c r="A471" i="1"/>
  <c r="A41" i="1"/>
  <c r="A284" i="1"/>
  <c r="A396" i="1"/>
  <c r="A484" i="1"/>
  <c r="A33" i="1"/>
  <c r="A216" i="1"/>
  <c r="A27" i="1"/>
  <c r="A16" i="1"/>
  <c r="A402" i="1"/>
  <c r="A306" i="1"/>
  <c r="A233" i="1"/>
  <c r="A76" i="1"/>
  <c r="A255" i="1"/>
  <c r="A6" i="1"/>
  <c r="A404" i="1"/>
  <c r="A346" i="1"/>
  <c r="A61" i="1"/>
  <c r="A105" i="1"/>
  <c r="A212" i="1"/>
  <c r="A336" i="1"/>
  <c r="A297" i="1"/>
  <c r="A344" i="1"/>
  <c r="A62" i="1"/>
  <c r="A258" i="1"/>
  <c r="A52" i="1"/>
  <c r="A399" i="1"/>
  <c r="A332" i="1"/>
  <c r="A444" i="1"/>
  <c r="A32" i="1"/>
  <c r="A397" i="1"/>
  <c r="A182" i="1"/>
  <c r="A40" i="1"/>
  <c r="A441" i="1"/>
  <c r="A162" i="1"/>
  <c r="A149" i="1"/>
  <c r="A98" i="1"/>
  <c r="A187" i="1"/>
  <c r="A276" i="1"/>
  <c r="A245" i="1"/>
  <c r="A477" i="1"/>
  <c r="A67" i="1"/>
  <c r="A94" i="1"/>
  <c r="A247" i="1"/>
  <c r="A481" i="1"/>
  <c r="A106" i="1"/>
  <c r="A442" i="1"/>
  <c r="A219" i="1"/>
  <c r="A375" i="1"/>
  <c r="A259" i="1"/>
  <c r="A96" i="1"/>
  <c r="A279" i="1"/>
  <c r="A146" i="1"/>
  <c r="A50" i="1"/>
  <c r="A238" i="1"/>
  <c r="A28" i="1"/>
  <c r="A229" i="1"/>
  <c r="A317" i="1"/>
  <c r="A253" i="1"/>
  <c r="A378" i="1"/>
  <c r="A29" i="1"/>
  <c r="A314" i="1"/>
  <c r="A112" i="1"/>
  <c r="A232" i="1"/>
  <c r="A395" i="1"/>
  <c r="A398" i="1"/>
  <c r="A64" i="1"/>
  <c r="A433" i="1"/>
  <c r="A392" i="1"/>
  <c r="A186" i="1"/>
  <c r="A304" i="1"/>
  <c r="A22" i="1"/>
  <c r="A202" i="1"/>
  <c r="A24" i="1"/>
  <c r="A269" i="1"/>
  <c r="A137" i="1"/>
  <c r="A292" i="1"/>
  <c r="A356" i="1"/>
  <c r="A384" i="1"/>
  <c r="A231" i="1"/>
  <c r="A100" i="1"/>
  <c r="A48" i="1"/>
  <c r="A383" i="1"/>
  <c r="A195" i="1"/>
  <c r="A443" i="1"/>
  <c r="A295" i="1"/>
  <c r="A110" i="1"/>
  <c r="A449" i="1"/>
  <c r="A77" i="1"/>
  <c r="A426" i="1"/>
  <c r="A183" i="1"/>
  <c r="A185" i="1"/>
  <c r="A97" i="1"/>
  <c r="A204" i="1"/>
  <c r="A473" i="1"/>
  <c r="A437" i="1"/>
  <c r="A462" i="1"/>
  <c r="A468" i="1"/>
  <c r="A193" i="1"/>
  <c r="A213" i="1"/>
  <c r="A391" i="1"/>
  <c r="A340" i="1"/>
  <c r="A315" i="1"/>
  <c r="A57" i="1"/>
  <c r="A445" i="1"/>
  <c r="A128" i="1"/>
  <c r="A293" i="1"/>
  <c r="A371" i="1"/>
  <c r="A374" i="1"/>
  <c r="A69" i="1"/>
  <c r="A288" i="1"/>
  <c r="A230" i="1"/>
  <c r="A264" i="1"/>
  <c r="D155" i="1"/>
  <c r="D62" i="1"/>
  <c r="D436" i="1"/>
  <c r="D29" i="1"/>
  <c r="D292" i="1"/>
  <c r="D433" i="1"/>
  <c r="D77" i="1"/>
  <c r="D7" i="1"/>
  <c r="D258" i="1"/>
  <c r="D468" i="1"/>
  <c r="D466" i="1"/>
  <c r="D395" i="1"/>
  <c r="D195" i="1"/>
  <c r="D398" i="1"/>
  <c r="D6" i="1"/>
  <c r="D24" i="1"/>
  <c r="D137" i="1"/>
  <c r="D298" i="1"/>
  <c r="D181" i="1"/>
  <c r="D96" i="1"/>
  <c r="D32" i="1"/>
  <c r="D52" i="1"/>
  <c r="D399" i="1"/>
  <c r="D123" i="1"/>
  <c r="D423" i="1"/>
  <c r="D332" i="1"/>
  <c r="D465" i="1"/>
  <c r="D231" i="1"/>
  <c r="D397" i="1"/>
  <c r="D106" i="1"/>
  <c r="D182" i="1"/>
  <c r="D442" i="1"/>
  <c r="D404" i="1"/>
  <c r="D194" i="1"/>
  <c r="D232" i="1"/>
  <c r="D444" i="1"/>
  <c r="D185" i="1"/>
  <c r="D346" i="1"/>
  <c r="D34" i="1"/>
  <c r="D218" i="1"/>
  <c r="D259" i="1"/>
  <c r="D193" i="1"/>
  <c r="D213" i="1"/>
  <c r="D384" i="1"/>
  <c r="D391" i="1"/>
  <c r="D340" i="1"/>
  <c r="D462" i="1"/>
  <c r="D219" i="1"/>
  <c r="D367" i="1"/>
  <c r="D426" i="1"/>
  <c r="D204" i="1"/>
  <c r="D245" i="1"/>
  <c r="D473" i="1"/>
  <c r="D64" i="1"/>
  <c r="D356" i="1"/>
  <c r="D48" i="1"/>
  <c r="D315" i="1"/>
  <c r="D57" i="1"/>
  <c r="D443" i="1"/>
  <c r="D445" i="1"/>
  <c r="D128" i="1"/>
  <c r="D293" i="1"/>
  <c r="D295" i="1"/>
  <c r="D371" i="1"/>
  <c r="D374" i="1"/>
  <c r="D69" i="1"/>
  <c r="D183" i="1"/>
  <c r="D269" i="1"/>
  <c r="D449" i="1"/>
  <c r="D308" i="1"/>
  <c r="D288" i="1"/>
  <c r="D383" i="1"/>
  <c r="D230" i="1"/>
  <c r="D30" i="1"/>
  <c r="D431" i="1"/>
  <c r="D279" i="1"/>
  <c r="D241" i="1"/>
  <c r="D76" i="1" l="1"/>
  <c r="D202" i="1"/>
  <c r="D320" i="1"/>
  <c r="D233" i="1"/>
  <c r="D387" i="1"/>
  <c r="D212" i="1"/>
  <c r="D472" i="1"/>
  <c r="D344" i="1"/>
  <c r="D306" i="1"/>
  <c r="D253" i="1"/>
  <c r="D94" i="1"/>
  <c r="D158" i="1"/>
  <c r="D281" i="1"/>
  <c r="D336" i="1"/>
  <c r="D471" i="1"/>
  <c r="D238" i="1"/>
  <c r="D428" i="1" l="1"/>
  <c r="E316" i="4"/>
  <c r="E315" i="4"/>
  <c r="F315" i="4"/>
  <c r="G315" i="4" s="1"/>
  <c r="F316" i="4"/>
  <c r="G316" i="4" s="1"/>
  <c r="E419" i="4"/>
  <c r="E418" i="4"/>
  <c r="E417" i="4"/>
  <c r="F417" i="4"/>
  <c r="G417" i="4" s="1"/>
  <c r="F418" i="4"/>
  <c r="G418" i="4" s="1"/>
  <c r="F419" i="4"/>
  <c r="G419" i="4" s="1"/>
  <c r="F425" i="4"/>
  <c r="G425" i="4" s="1"/>
  <c r="E425" i="4"/>
  <c r="R52" i="3"/>
  <c r="R178" i="3"/>
  <c r="R146" i="3"/>
  <c r="R237" i="3"/>
  <c r="R122" i="3"/>
  <c r="R56" i="3"/>
  <c r="R82" i="3"/>
  <c r="R113" i="3"/>
  <c r="R61" i="3"/>
  <c r="R174" i="3"/>
  <c r="R176" i="3"/>
  <c r="R152" i="3"/>
  <c r="R193" i="3"/>
  <c r="R79" i="3"/>
  <c r="R189" i="3"/>
  <c r="R268" i="3"/>
  <c r="R77" i="3"/>
  <c r="R60" i="3"/>
  <c r="R197" i="3"/>
  <c r="R84" i="3"/>
  <c r="R106" i="3"/>
  <c r="R114" i="3"/>
  <c r="R62" i="3"/>
  <c r="R139" i="3"/>
  <c r="R81" i="3"/>
  <c r="R5" i="3"/>
  <c r="R21" i="3"/>
  <c r="R22" i="3"/>
  <c r="R33" i="3"/>
  <c r="R185" i="3"/>
  <c r="R186" i="3"/>
  <c r="R190" i="3"/>
  <c r="R159" i="3"/>
  <c r="R42" i="3"/>
  <c r="R227" i="3"/>
  <c r="R58" i="3"/>
  <c r="R75" i="3"/>
  <c r="R76" i="3"/>
  <c r="R111" i="3"/>
  <c r="R250" i="3"/>
  <c r="R46" i="3"/>
  <c r="R64" i="3"/>
  <c r="R187" i="3"/>
  <c r="R87" i="3"/>
  <c r="R164" i="3"/>
  <c r="R180" i="3"/>
  <c r="R182" i="3"/>
  <c r="R213" i="3"/>
  <c r="R225" i="3"/>
  <c r="R53" i="3"/>
  <c r="R71" i="3"/>
  <c r="R94" i="3"/>
  <c r="R148" i="3"/>
  <c r="R96" i="3"/>
  <c r="R138" i="3"/>
  <c r="R90" i="3"/>
  <c r="R97" i="3"/>
  <c r="R218" i="3"/>
  <c r="R144" i="3"/>
  <c r="R156" i="3"/>
  <c r="R243" i="3"/>
  <c r="R217" i="3"/>
  <c r="R151" i="3"/>
  <c r="R162" i="3"/>
  <c r="R9" i="3"/>
  <c r="R28" i="3"/>
  <c r="R29" i="3"/>
  <c r="R140" i="3"/>
  <c r="R35" i="3"/>
  <c r="R171" i="3"/>
  <c r="R63" i="3"/>
  <c r="R70" i="3"/>
  <c r="R177" i="3"/>
  <c r="R175" i="3"/>
  <c r="R252" i="3"/>
  <c r="R78" i="3"/>
  <c r="R91" i="3"/>
  <c r="R173" i="3"/>
  <c r="R103" i="3"/>
  <c r="R135" i="3"/>
  <c r="R161" i="3"/>
  <c r="R136" i="3"/>
  <c r="R143" i="3"/>
  <c r="R191" i="3"/>
  <c r="R200" i="3"/>
  <c r="R20" i="3"/>
  <c r="R183" i="3"/>
  <c r="R188" i="3"/>
  <c r="R202" i="3"/>
  <c r="R205" i="3"/>
  <c r="R206" i="3"/>
  <c r="R209" i="3"/>
  <c r="R212" i="3"/>
  <c r="R226" i="3"/>
  <c r="R257" i="3"/>
  <c r="R260" i="3"/>
  <c r="R23" i="3"/>
  <c r="R57" i="3"/>
  <c r="R142" i="3"/>
  <c r="R160" i="3"/>
  <c r="R6" i="3"/>
  <c r="R215" i="3"/>
  <c r="R13" i="3"/>
  <c r="R30" i="3"/>
  <c r="R244" i="3"/>
  <c r="R43" i="3"/>
  <c r="R44" i="3"/>
  <c r="R48" i="3"/>
  <c r="R50" i="3"/>
  <c r="R68" i="3"/>
  <c r="R262" i="3"/>
  <c r="R34" i="3"/>
  <c r="S34" i="3" s="1"/>
  <c r="R72" i="3"/>
  <c r="S72" i="3" s="1"/>
  <c r="R264" i="3"/>
  <c r="S264" i="3" s="1"/>
  <c r="R47" i="3"/>
  <c r="S47" i="3" s="1"/>
  <c r="R184" i="3"/>
  <c r="S184" i="3" s="1"/>
  <c r="R45" i="3"/>
  <c r="S45" i="3" s="1"/>
  <c r="R101" i="3"/>
  <c r="S101" i="3" s="1"/>
  <c r="R172" i="3"/>
  <c r="S172" i="3" s="1"/>
  <c r="R65" i="3"/>
  <c r="S65" i="3" s="1"/>
  <c r="R74" i="3"/>
  <c r="S74" i="3" s="1"/>
  <c r="D121" i="1"/>
  <c r="D67" i="1"/>
  <c r="D61" i="1"/>
  <c r="D262" i="1"/>
  <c r="D200" i="1"/>
  <c r="D396" i="1"/>
  <c r="D27" i="1"/>
  <c r="D189" i="1"/>
  <c r="D254" i="1"/>
  <c r="D300" i="1"/>
  <c r="D25" i="1"/>
  <c r="D44" i="1"/>
  <c r="D112" i="1"/>
  <c r="D33" i="1"/>
  <c r="D375" i="1"/>
  <c r="D358" i="1"/>
  <c r="D198" i="1"/>
  <c r="D80" i="1"/>
  <c r="D402" i="1"/>
  <c r="D400" i="1"/>
  <c r="D349" i="1"/>
  <c r="D283" i="1"/>
  <c r="D378" i="1"/>
  <c r="D255" i="1" l="1"/>
  <c r="D144" i="1"/>
  <c r="D312" i="1" l="1"/>
  <c r="D297" i="1"/>
  <c r="D11" i="1"/>
  <c r="D201" i="1"/>
  <c r="D97" i="1"/>
  <c r="D110" i="1"/>
  <c r="D331" i="1"/>
  <c r="D40" i="1"/>
  <c r="D366" i="1"/>
  <c r="D314" i="1"/>
  <c r="D448" i="1"/>
  <c r="D276" i="1"/>
  <c r="D229" i="1"/>
  <c r="D50" i="1"/>
  <c r="D28" i="1"/>
  <c r="D247" i="1"/>
  <c r="D186" i="1"/>
  <c r="D105" i="1"/>
  <c r="D392" i="1"/>
  <c r="D284" i="1"/>
  <c r="D22" i="1"/>
  <c r="D481" i="1"/>
  <c r="D60" i="1"/>
  <c r="D350" i="1"/>
  <c r="D304" i="1"/>
  <c r="D216" i="1"/>
  <c r="D147" i="1"/>
  <c r="D379" i="1"/>
  <c r="D451" i="1"/>
  <c r="D401" i="1"/>
  <c r="D388" i="1"/>
  <c r="D270" i="1"/>
  <c r="D437" i="1"/>
  <c r="D16" i="1"/>
  <c r="D179" i="1"/>
  <c r="D149" i="1"/>
  <c r="D177" i="1"/>
  <c r="D187" i="1"/>
  <c r="D122" i="1"/>
  <c r="D143" i="1"/>
  <c r="D266" i="1"/>
  <c r="D251" i="1"/>
  <c r="D463" i="1"/>
  <c r="D317" i="1"/>
  <c r="D102" i="1"/>
  <c r="D441" i="1"/>
  <c r="D129" i="1"/>
  <c r="D335" i="1"/>
  <c r="D341" i="1"/>
  <c r="D14" i="1"/>
  <c r="D447" i="1"/>
  <c r="D100" i="1"/>
  <c r="D146" i="1"/>
  <c r="D446" i="1"/>
  <c r="D477" i="1"/>
  <c r="D412" i="1"/>
  <c r="D41" i="1"/>
  <c r="D342" i="1"/>
  <c r="D264" i="1"/>
  <c r="D116" i="1"/>
  <c r="D98" i="1"/>
  <c r="D162" i="1"/>
  <c r="D484" i="1"/>
  <c r="F2" i="4"/>
  <c r="G2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 s="1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20" i="4"/>
  <c r="G420" i="4" s="1"/>
  <c r="F421" i="4"/>
  <c r="G421" i="4" s="1"/>
  <c r="F422" i="4"/>
  <c r="G422" i="4" s="1"/>
  <c r="F423" i="4"/>
  <c r="G423" i="4" s="1"/>
  <c r="F424" i="4"/>
  <c r="G424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20" i="4"/>
  <c r="E421" i="4"/>
  <c r="E422" i="4"/>
  <c r="E423" i="4"/>
  <c r="E424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2" i="4"/>
  <c r="E443" i="4"/>
  <c r="E444" i="4"/>
  <c r="E448" i="4"/>
  <c r="E449" i="4"/>
  <c r="E450" i="4"/>
  <c r="E451" i="4"/>
  <c r="E452" i="4"/>
  <c r="E453" i="4"/>
  <c r="E454" i="4"/>
  <c r="E2" i="4"/>
  <c r="S191" i="3" l="1"/>
  <c r="S20" i="3"/>
  <c r="S215" i="3"/>
  <c r="S262" i="3"/>
  <c r="S81" i="3"/>
  <c r="S164" i="3"/>
  <c r="S94" i="3"/>
  <c r="S96" i="3"/>
  <c r="S90" i="3"/>
  <c r="S226" i="3"/>
  <c r="S23" i="3"/>
  <c r="S48" i="3"/>
  <c r="S237" i="3"/>
  <c r="S161" i="3"/>
  <c r="S57" i="3"/>
  <c r="S82" i="3"/>
  <c r="S176" i="3"/>
  <c r="S60" i="3"/>
  <c r="S180" i="3"/>
  <c r="S209" i="3"/>
  <c r="S13" i="3"/>
  <c r="S79" i="3"/>
  <c r="S76" i="3"/>
  <c r="S244" i="3"/>
  <c r="S160" i="3"/>
  <c r="S159" i="3" l="1"/>
  <c r="S260" i="3"/>
  <c r="S227" i="3"/>
  <c r="S206" i="3"/>
  <c r="S212" i="3"/>
  <c r="S6" i="3"/>
  <c r="S68" i="3"/>
  <c r="S193" i="3"/>
  <c r="S185" i="3"/>
  <c r="S52" i="3"/>
  <c r="S122" i="3"/>
  <c r="S205" i="3"/>
  <c r="S189" i="3"/>
  <c r="S213" i="3"/>
  <c r="S190" i="3"/>
  <c r="S136" i="3"/>
  <c r="S183" i="3"/>
  <c r="S97" i="3"/>
  <c r="S197" i="3"/>
  <c r="S35" i="3"/>
  <c r="S151" i="3"/>
  <c r="S162" i="3"/>
  <c r="S50" i="3"/>
  <c r="S268" i="3"/>
  <c r="S188" i="3"/>
  <c r="S30" i="3"/>
  <c r="S135" i="3"/>
  <c r="S113" i="3"/>
  <c r="S257" i="3"/>
  <c r="F66" i="6" l="1"/>
  <c r="F65" i="6"/>
  <c r="E66" i="6"/>
  <c r="E65" i="6"/>
  <c r="S58" i="3"/>
  <c r="S33" i="3"/>
  <c r="S21" i="3"/>
  <c r="S22" i="3"/>
  <c r="S143" i="3"/>
  <c r="S63" i="3"/>
  <c r="S75" i="3"/>
  <c r="S106" i="3"/>
  <c r="S61" i="3"/>
  <c r="S144" i="3"/>
  <c r="S156" i="3"/>
  <c r="S70" i="3"/>
  <c r="S148" i="3"/>
  <c r="S175" i="3"/>
  <c r="S182" i="3"/>
  <c r="S78" i="3"/>
  <c r="S174" i="3"/>
  <c r="S187" i="3"/>
  <c r="S64" i="3"/>
  <c r="S225" i="3"/>
  <c r="R799" i="3" l="1"/>
  <c r="R887" i="3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6" i="6"/>
  <c r="E127" i="6"/>
  <c r="E128" i="6"/>
  <c r="E129" i="6"/>
  <c r="E130" i="6"/>
  <c r="E131" i="6"/>
  <c r="E132" i="6"/>
  <c r="E134" i="6"/>
  <c r="E135" i="6"/>
  <c r="E136" i="6"/>
  <c r="E137" i="6"/>
  <c r="E138" i="6"/>
  <c r="E125" i="6"/>
  <c r="E133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8" i="6"/>
  <c r="E439" i="6"/>
  <c r="E440" i="6"/>
  <c r="E441" i="6"/>
  <c r="E442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8" i="6"/>
  <c r="E459" i="6"/>
  <c r="E460" i="6"/>
  <c r="E461" i="6"/>
  <c r="E462" i="6"/>
  <c r="E463" i="6"/>
  <c r="E464" i="6"/>
  <c r="E465" i="6"/>
  <c r="E466" i="6"/>
  <c r="E467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3" i="6"/>
  <c r="E484" i="6"/>
  <c r="E485" i="6"/>
  <c r="E486" i="6"/>
  <c r="E487" i="6"/>
  <c r="E488" i="6"/>
  <c r="E489" i="6"/>
  <c r="E490" i="6"/>
  <c r="E491" i="6"/>
  <c r="E493" i="6"/>
  <c r="E494" i="6"/>
  <c r="E495" i="6"/>
  <c r="E496" i="6"/>
  <c r="E497" i="6"/>
  <c r="E498" i="6"/>
  <c r="E499" i="6"/>
  <c r="E500" i="6"/>
  <c r="E501" i="6"/>
  <c r="E502" i="6"/>
  <c r="E503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437" i="6"/>
  <c r="E443" i="6"/>
  <c r="E457" i="6"/>
  <c r="E468" i="6"/>
  <c r="E482" i="6"/>
  <c r="E492" i="6"/>
  <c r="E504" i="6"/>
  <c r="E517" i="6"/>
  <c r="E518" i="6"/>
  <c r="E519" i="6"/>
  <c r="E520" i="6"/>
  <c r="E521" i="6"/>
  <c r="E522" i="6"/>
  <c r="E523" i="6"/>
  <c r="E524" i="6"/>
  <c r="E525" i="6"/>
  <c r="E526" i="6"/>
  <c r="E527" i="6"/>
  <c r="E529" i="6"/>
  <c r="E530" i="6"/>
  <c r="E531" i="6"/>
  <c r="E532" i="6"/>
  <c r="E533" i="6"/>
  <c r="E534" i="6"/>
  <c r="E535" i="6"/>
  <c r="E536" i="6"/>
  <c r="E537" i="6"/>
  <c r="E538" i="6"/>
  <c r="E539" i="6"/>
  <c r="E528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4" i="6"/>
  <c r="E1095" i="6"/>
  <c r="E1096" i="6"/>
  <c r="E1097" i="6"/>
  <c r="E1098" i="6"/>
  <c r="E1099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093" i="6"/>
  <c r="E1100" i="6"/>
  <c r="E1127" i="6"/>
  <c r="E1128" i="6"/>
  <c r="E1129" i="6"/>
  <c r="E1130" i="6"/>
  <c r="E1131" i="6"/>
  <c r="E1132" i="6"/>
  <c r="E1133" i="6"/>
  <c r="E1134" i="6"/>
  <c r="E1135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36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6" i="6"/>
  <c r="F127" i="6"/>
  <c r="F128" i="6"/>
  <c r="F129" i="6"/>
  <c r="F130" i="6"/>
  <c r="F131" i="6"/>
  <c r="F132" i="6"/>
  <c r="F134" i="6"/>
  <c r="F135" i="6"/>
  <c r="F136" i="6"/>
  <c r="F137" i="6"/>
  <c r="F138" i="6"/>
  <c r="F125" i="6"/>
  <c r="F133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8" i="6"/>
  <c r="F439" i="6"/>
  <c r="F440" i="6"/>
  <c r="F441" i="6"/>
  <c r="F442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8" i="6"/>
  <c r="F459" i="6"/>
  <c r="F460" i="6"/>
  <c r="F461" i="6"/>
  <c r="F462" i="6"/>
  <c r="F463" i="6"/>
  <c r="F464" i="6"/>
  <c r="F465" i="6"/>
  <c r="F466" i="6"/>
  <c r="F467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3" i="6"/>
  <c r="F484" i="6"/>
  <c r="F485" i="6"/>
  <c r="F486" i="6"/>
  <c r="F487" i="6"/>
  <c r="F488" i="6"/>
  <c r="F489" i="6"/>
  <c r="F490" i="6"/>
  <c r="F491" i="6"/>
  <c r="F493" i="6"/>
  <c r="F494" i="6"/>
  <c r="F495" i="6"/>
  <c r="F496" i="6"/>
  <c r="F497" i="6"/>
  <c r="F498" i="6"/>
  <c r="F499" i="6"/>
  <c r="F500" i="6"/>
  <c r="F501" i="6"/>
  <c r="F502" i="6"/>
  <c r="F503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437" i="6"/>
  <c r="F443" i="6"/>
  <c r="F457" i="6"/>
  <c r="F468" i="6"/>
  <c r="F482" i="6"/>
  <c r="F492" i="6"/>
  <c r="F504" i="6"/>
  <c r="F517" i="6"/>
  <c r="F518" i="6"/>
  <c r="F519" i="6"/>
  <c r="F520" i="6"/>
  <c r="F521" i="6"/>
  <c r="F522" i="6"/>
  <c r="F523" i="6"/>
  <c r="F524" i="6"/>
  <c r="F525" i="6"/>
  <c r="F526" i="6"/>
  <c r="F527" i="6"/>
  <c r="F529" i="6"/>
  <c r="F530" i="6"/>
  <c r="F531" i="6"/>
  <c r="F532" i="6"/>
  <c r="F533" i="6"/>
  <c r="F534" i="6"/>
  <c r="F535" i="6"/>
  <c r="F536" i="6"/>
  <c r="F537" i="6"/>
  <c r="F538" i="6"/>
  <c r="F539" i="6"/>
  <c r="F528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4" i="6"/>
  <c r="F1095" i="6"/>
  <c r="F1096" i="6"/>
  <c r="F1097" i="6"/>
  <c r="F1098" i="6"/>
  <c r="F1099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093" i="6"/>
  <c r="F1100" i="6"/>
  <c r="F1127" i="6"/>
  <c r="F1128" i="6"/>
  <c r="F1129" i="6"/>
  <c r="F1130" i="6"/>
  <c r="F1131" i="6"/>
  <c r="F1132" i="6"/>
  <c r="F1133" i="6"/>
  <c r="F1134" i="6"/>
  <c r="F1135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36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3002" i="7"/>
  <c r="I3003" i="7"/>
  <c r="I3004" i="7"/>
  <c r="I3005" i="7"/>
  <c r="I3006" i="7"/>
  <c r="I3007" i="7"/>
  <c r="I3008" i="7"/>
  <c r="I3009" i="7"/>
  <c r="I3010" i="7"/>
  <c r="I3011" i="7"/>
  <c r="I3012" i="7"/>
  <c r="I3013" i="7"/>
  <c r="I3014" i="7"/>
  <c r="I3015" i="7"/>
  <c r="I3016" i="7"/>
  <c r="I3017" i="7"/>
  <c r="I3018" i="7"/>
  <c r="I3019" i="7"/>
  <c r="I3020" i="7"/>
  <c r="I3021" i="7"/>
  <c r="I3022" i="7"/>
  <c r="I3023" i="7"/>
  <c r="I3024" i="7"/>
  <c r="I3025" i="7"/>
  <c r="I3026" i="7"/>
  <c r="I3027" i="7"/>
  <c r="I3028" i="7"/>
  <c r="I3029" i="7"/>
  <c r="I3030" i="7"/>
  <c r="I3031" i="7"/>
  <c r="I3032" i="7"/>
  <c r="I3033" i="7"/>
  <c r="I3034" i="7"/>
  <c r="I3035" i="7"/>
  <c r="I3036" i="7"/>
  <c r="I3037" i="7"/>
  <c r="I3038" i="7"/>
  <c r="I3039" i="7"/>
  <c r="I3040" i="7"/>
  <c r="I3041" i="7"/>
  <c r="I3042" i="7"/>
  <c r="I3043" i="7"/>
  <c r="I3044" i="7"/>
  <c r="I3045" i="7"/>
  <c r="I3046" i="7"/>
  <c r="I3047" i="7"/>
  <c r="I3048" i="7"/>
  <c r="I3049" i="7"/>
  <c r="I3050" i="7"/>
  <c r="I3051" i="7"/>
  <c r="I3052" i="7"/>
  <c r="I3053" i="7"/>
  <c r="I3054" i="7"/>
  <c r="I3055" i="7"/>
  <c r="I3056" i="7"/>
  <c r="I3057" i="7"/>
  <c r="I3058" i="7"/>
  <c r="I3059" i="7"/>
  <c r="I3060" i="7"/>
  <c r="I3061" i="7"/>
  <c r="I3062" i="7"/>
  <c r="I3063" i="7"/>
  <c r="I3064" i="7"/>
  <c r="I3065" i="7"/>
  <c r="I3066" i="7"/>
  <c r="I3067" i="7"/>
  <c r="I3068" i="7"/>
  <c r="I3069" i="7"/>
  <c r="I3070" i="7"/>
  <c r="I3071" i="7"/>
  <c r="I3072" i="7"/>
  <c r="I3073" i="7"/>
  <c r="I3074" i="7"/>
  <c r="I3075" i="7"/>
  <c r="I3076" i="7"/>
  <c r="I3077" i="7"/>
  <c r="I3078" i="7"/>
  <c r="I3079" i="7"/>
  <c r="I3080" i="7"/>
  <c r="I3081" i="7"/>
  <c r="I3082" i="7"/>
  <c r="I3083" i="7"/>
  <c r="I3084" i="7"/>
  <c r="I3085" i="7"/>
  <c r="I3086" i="7"/>
  <c r="I3087" i="7"/>
  <c r="I3088" i="7"/>
  <c r="I3089" i="7"/>
  <c r="I3090" i="7"/>
  <c r="I3091" i="7"/>
  <c r="I3092" i="7"/>
  <c r="I3093" i="7"/>
  <c r="I3094" i="7"/>
  <c r="I3095" i="7"/>
  <c r="I3096" i="7"/>
  <c r="I3097" i="7"/>
  <c r="I3098" i="7"/>
  <c r="I3099" i="7"/>
  <c r="I3100" i="7"/>
  <c r="I3101" i="7"/>
  <c r="I3102" i="7"/>
  <c r="I3103" i="7"/>
  <c r="I3104" i="7"/>
  <c r="I3105" i="7"/>
  <c r="I3106" i="7"/>
  <c r="I3107" i="7"/>
  <c r="I3108" i="7"/>
  <c r="I3109" i="7"/>
  <c r="I3110" i="7"/>
  <c r="I3111" i="7"/>
  <c r="I3112" i="7"/>
  <c r="I3113" i="7"/>
  <c r="I3114" i="7"/>
  <c r="I3115" i="7"/>
  <c r="I3116" i="7"/>
  <c r="I3117" i="7"/>
  <c r="I3118" i="7"/>
  <c r="I3119" i="7"/>
  <c r="I3120" i="7"/>
  <c r="I3121" i="7"/>
  <c r="I3122" i="7"/>
  <c r="I3123" i="7"/>
  <c r="I3124" i="7"/>
  <c r="I3125" i="7"/>
  <c r="I3126" i="7"/>
  <c r="I3127" i="7"/>
  <c r="I3128" i="7"/>
  <c r="I3129" i="7"/>
  <c r="I3130" i="7"/>
  <c r="I3131" i="7"/>
  <c r="I3132" i="7"/>
  <c r="I3133" i="7"/>
  <c r="I3134" i="7"/>
  <c r="I3135" i="7"/>
  <c r="I3136" i="7"/>
  <c r="I3137" i="7"/>
  <c r="I3138" i="7"/>
  <c r="I3139" i="7"/>
  <c r="I3140" i="7"/>
  <c r="I3141" i="7"/>
  <c r="I3142" i="7"/>
  <c r="I3143" i="7"/>
  <c r="I3144" i="7"/>
  <c r="I3145" i="7"/>
  <c r="I3146" i="7"/>
  <c r="I3147" i="7"/>
  <c r="I3148" i="7"/>
  <c r="I3149" i="7"/>
  <c r="I3150" i="7"/>
  <c r="I3151" i="7"/>
  <c r="I3152" i="7"/>
  <c r="I3153" i="7"/>
  <c r="I3154" i="7"/>
  <c r="I3155" i="7"/>
  <c r="I3156" i="7"/>
  <c r="I3157" i="7"/>
  <c r="I3158" i="7"/>
  <c r="I3159" i="7"/>
  <c r="I3160" i="7"/>
  <c r="I3161" i="7"/>
  <c r="I3162" i="7"/>
  <c r="I3163" i="7"/>
  <c r="I3164" i="7"/>
  <c r="I3165" i="7"/>
  <c r="I3166" i="7"/>
  <c r="I3167" i="7"/>
  <c r="I3168" i="7"/>
  <c r="I3169" i="7"/>
  <c r="I3170" i="7"/>
  <c r="I3171" i="7"/>
  <c r="I3172" i="7"/>
  <c r="I3173" i="7"/>
  <c r="I3174" i="7"/>
  <c r="I3175" i="7"/>
  <c r="I3176" i="7"/>
  <c r="I3177" i="7"/>
  <c r="I3178" i="7"/>
  <c r="I3179" i="7"/>
  <c r="I3180" i="7"/>
  <c r="I3181" i="7"/>
  <c r="I3182" i="7"/>
  <c r="I3183" i="7"/>
  <c r="I3184" i="7"/>
  <c r="I3185" i="7"/>
  <c r="I3186" i="7"/>
  <c r="I3187" i="7"/>
  <c r="I3188" i="7"/>
  <c r="I3189" i="7"/>
  <c r="I3190" i="7"/>
  <c r="I3191" i="7"/>
  <c r="I3192" i="7"/>
  <c r="I3193" i="7"/>
  <c r="I3194" i="7"/>
  <c r="I3195" i="7"/>
  <c r="I3196" i="7"/>
  <c r="I3197" i="7"/>
  <c r="I3198" i="7"/>
  <c r="I3199" i="7"/>
  <c r="I3200" i="7"/>
  <c r="I3201" i="7"/>
  <c r="I3202" i="7"/>
  <c r="I3203" i="7"/>
  <c r="I3204" i="7"/>
  <c r="I3205" i="7"/>
  <c r="I3206" i="7"/>
  <c r="I3207" i="7"/>
  <c r="I3208" i="7"/>
  <c r="I3209" i="7"/>
  <c r="I3210" i="7"/>
  <c r="I3211" i="7"/>
  <c r="I3212" i="7"/>
  <c r="I3213" i="7"/>
  <c r="I3214" i="7"/>
  <c r="I3215" i="7"/>
  <c r="I3216" i="7"/>
  <c r="I3217" i="7"/>
  <c r="I3218" i="7"/>
  <c r="I3219" i="7"/>
  <c r="I3220" i="7"/>
  <c r="I3221" i="7"/>
  <c r="I3222" i="7"/>
  <c r="I3223" i="7"/>
  <c r="I3224" i="7"/>
  <c r="I3225" i="7"/>
  <c r="I3226" i="7"/>
  <c r="I3227" i="7"/>
  <c r="I3228" i="7"/>
  <c r="I3229" i="7"/>
  <c r="I3230" i="7"/>
  <c r="I3231" i="7"/>
  <c r="I3232" i="7"/>
  <c r="I3233" i="7"/>
  <c r="I3234" i="7"/>
  <c r="I3235" i="7"/>
  <c r="I3236" i="7"/>
  <c r="I3237" i="7"/>
  <c r="I3238" i="7"/>
  <c r="I3239" i="7"/>
  <c r="I3240" i="7"/>
  <c r="I3241" i="7"/>
  <c r="I3242" i="7"/>
  <c r="I3243" i="7"/>
  <c r="I3244" i="7"/>
  <c r="I3245" i="7"/>
  <c r="I3246" i="7"/>
  <c r="I3247" i="7"/>
  <c r="I3248" i="7"/>
  <c r="I3249" i="7"/>
  <c r="I3250" i="7"/>
  <c r="I3251" i="7"/>
  <c r="I3252" i="7"/>
  <c r="I3253" i="7"/>
  <c r="I3254" i="7"/>
  <c r="I3255" i="7"/>
  <c r="I3256" i="7"/>
  <c r="I3257" i="7"/>
  <c r="I3258" i="7"/>
  <c r="I3259" i="7"/>
  <c r="I3260" i="7"/>
  <c r="I3261" i="7"/>
  <c r="I3262" i="7"/>
  <c r="I3263" i="7"/>
  <c r="I3264" i="7"/>
  <c r="I3265" i="7"/>
  <c r="I3266" i="7"/>
  <c r="I3267" i="7"/>
  <c r="I3268" i="7"/>
  <c r="I3269" i="7"/>
  <c r="I3270" i="7"/>
  <c r="I3271" i="7"/>
  <c r="I3272" i="7"/>
  <c r="I3273" i="7"/>
  <c r="I3274" i="7"/>
  <c r="I3275" i="7"/>
  <c r="I3276" i="7"/>
  <c r="I3277" i="7"/>
  <c r="I3278" i="7"/>
  <c r="I3279" i="7"/>
  <c r="I3280" i="7"/>
  <c r="I3281" i="7"/>
  <c r="I3282" i="7"/>
  <c r="I3283" i="7"/>
  <c r="I3284" i="7"/>
  <c r="I3285" i="7"/>
  <c r="I3286" i="7"/>
  <c r="I3287" i="7"/>
  <c r="I3288" i="7"/>
  <c r="I3289" i="7"/>
  <c r="I3290" i="7"/>
  <c r="I3291" i="7"/>
  <c r="I3292" i="7"/>
  <c r="I3293" i="7"/>
  <c r="I3294" i="7"/>
  <c r="I3295" i="7"/>
  <c r="I3296" i="7"/>
  <c r="I3297" i="7"/>
  <c r="I3298" i="7"/>
  <c r="I3299" i="7"/>
  <c r="I3300" i="7"/>
  <c r="I3301" i="7"/>
  <c r="I3302" i="7"/>
  <c r="I3303" i="7"/>
  <c r="I3304" i="7"/>
  <c r="I3305" i="7"/>
  <c r="I3306" i="7"/>
  <c r="I3307" i="7"/>
  <c r="I3308" i="7"/>
  <c r="I3309" i="7"/>
  <c r="I3310" i="7"/>
  <c r="I3311" i="7"/>
  <c r="I3312" i="7"/>
  <c r="I3313" i="7"/>
  <c r="I3314" i="7"/>
  <c r="I3315" i="7"/>
  <c r="I3316" i="7"/>
  <c r="I3317" i="7"/>
  <c r="I3318" i="7"/>
  <c r="I3319" i="7"/>
  <c r="I3320" i="7"/>
  <c r="I3321" i="7"/>
  <c r="I3322" i="7"/>
  <c r="I3323" i="7"/>
  <c r="I3324" i="7"/>
  <c r="I3325" i="7"/>
  <c r="I3326" i="7"/>
  <c r="I3327" i="7"/>
  <c r="I3328" i="7"/>
  <c r="I3329" i="7"/>
  <c r="I3330" i="7"/>
  <c r="I3331" i="7"/>
  <c r="I3332" i="7"/>
  <c r="I3333" i="7"/>
  <c r="I3334" i="7"/>
  <c r="I3335" i="7"/>
  <c r="I3336" i="7"/>
  <c r="I3337" i="7"/>
  <c r="I3338" i="7"/>
  <c r="I3339" i="7"/>
  <c r="I3340" i="7"/>
  <c r="I3341" i="7"/>
  <c r="I3342" i="7"/>
  <c r="I3343" i="7"/>
  <c r="I3344" i="7"/>
  <c r="I3345" i="7"/>
  <c r="I3346" i="7"/>
  <c r="I3347" i="7"/>
  <c r="I3348" i="7"/>
  <c r="I3349" i="7"/>
  <c r="I3350" i="7"/>
  <c r="I3351" i="7"/>
  <c r="I3352" i="7"/>
  <c r="I3353" i="7"/>
  <c r="I3354" i="7"/>
  <c r="I3355" i="7"/>
  <c r="I3356" i="7"/>
  <c r="I3357" i="7"/>
  <c r="I3358" i="7"/>
  <c r="I3359" i="7"/>
  <c r="I3360" i="7"/>
  <c r="I3361" i="7"/>
  <c r="I3362" i="7"/>
  <c r="I3363" i="7"/>
  <c r="I3364" i="7"/>
  <c r="I3365" i="7"/>
  <c r="I3366" i="7"/>
  <c r="I3367" i="7"/>
  <c r="I3368" i="7"/>
  <c r="I3369" i="7"/>
  <c r="I3370" i="7"/>
  <c r="I3371" i="7"/>
  <c r="I3372" i="7"/>
  <c r="I3373" i="7"/>
  <c r="I3374" i="7"/>
  <c r="I3375" i="7"/>
  <c r="I3376" i="7"/>
  <c r="I3377" i="7"/>
  <c r="I3378" i="7"/>
  <c r="I3379" i="7"/>
  <c r="I3380" i="7"/>
  <c r="I3381" i="7"/>
  <c r="I3382" i="7"/>
  <c r="I3383" i="7"/>
  <c r="I3384" i="7"/>
  <c r="I3385" i="7"/>
  <c r="I3386" i="7"/>
  <c r="I3387" i="7"/>
  <c r="I3388" i="7"/>
  <c r="I3389" i="7"/>
  <c r="I3390" i="7"/>
  <c r="I3391" i="7"/>
  <c r="I3392" i="7"/>
  <c r="I3393" i="7"/>
  <c r="I3394" i="7"/>
  <c r="I3395" i="7"/>
  <c r="I3396" i="7"/>
  <c r="I3397" i="7"/>
  <c r="I3398" i="7"/>
  <c r="I3399" i="7"/>
  <c r="I3400" i="7"/>
  <c r="I3401" i="7"/>
  <c r="I3402" i="7"/>
  <c r="I3403" i="7"/>
  <c r="I3404" i="7"/>
  <c r="I3405" i="7"/>
  <c r="I3406" i="7"/>
  <c r="I3407" i="7"/>
  <c r="I3408" i="7"/>
  <c r="I3409" i="7"/>
  <c r="I3410" i="7"/>
  <c r="I3411" i="7"/>
  <c r="I3412" i="7"/>
  <c r="I3413" i="7"/>
  <c r="I3414" i="7"/>
  <c r="I3415" i="7"/>
  <c r="I3416" i="7"/>
  <c r="I3417" i="7"/>
  <c r="I3418" i="7"/>
  <c r="I3419" i="7"/>
  <c r="I3420" i="7"/>
  <c r="I3421" i="7"/>
  <c r="I3422" i="7"/>
  <c r="I3423" i="7"/>
  <c r="I3424" i="7"/>
  <c r="I3425" i="7"/>
  <c r="I3426" i="7"/>
  <c r="I3427" i="7"/>
  <c r="I3428" i="7"/>
  <c r="I3429" i="7"/>
  <c r="I3430" i="7"/>
  <c r="I3431" i="7"/>
  <c r="I3432" i="7"/>
  <c r="I3433" i="7"/>
  <c r="I3434" i="7"/>
  <c r="I3435" i="7"/>
  <c r="I3436" i="7"/>
  <c r="I3437" i="7"/>
  <c r="I3438" i="7"/>
  <c r="I3439" i="7"/>
  <c r="I3440" i="7"/>
  <c r="I3441" i="7"/>
  <c r="I3442" i="7"/>
  <c r="I3443" i="7"/>
  <c r="I3444" i="7"/>
  <c r="I3445" i="7"/>
  <c r="I3446" i="7"/>
  <c r="I3447" i="7"/>
  <c r="I3448" i="7"/>
  <c r="I3449" i="7"/>
  <c r="I3450" i="7"/>
  <c r="I3451" i="7"/>
  <c r="I3452" i="7"/>
  <c r="I3453" i="7"/>
  <c r="I3454" i="7"/>
  <c r="I3455" i="7"/>
  <c r="I3456" i="7"/>
  <c r="I3457" i="7"/>
  <c r="I3458" i="7"/>
  <c r="I3459" i="7"/>
  <c r="I3460" i="7"/>
  <c r="I3461" i="7"/>
  <c r="I3462" i="7"/>
  <c r="I3463" i="7"/>
  <c r="I3464" i="7"/>
  <c r="I3465" i="7"/>
  <c r="I3466" i="7"/>
  <c r="I3467" i="7"/>
  <c r="I3468" i="7"/>
  <c r="I3469" i="7"/>
  <c r="I3470" i="7"/>
  <c r="I3471" i="7"/>
  <c r="I3472" i="7"/>
  <c r="I3473" i="7"/>
  <c r="I3474" i="7"/>
  <c r="I3475" i="7"/>
  <c r="I3476" i="7"/>
  <c r="I3477" i="7"/>
  <c r="I3478" i="7"/>
  <c r="I3479" i="7"/>
  <c r="I3480" i="7"/>
  <c r="I3481" i="7"/>
  <c r="I3482" i="7"/>
  <c r="I3483" i="7"/>
  <c r="I3484" i="7"/>
  <c r="I3485" i="7"/>
  <c r="I3486" i="7"/>
  <c r="I3487" i="7"/>
  <c r="I3488" i="7"/>
  <c r="I3489" i="7"/>
  <c r="I3490" i="7"/>
  <c r="I3491" i="7"/>
  <c r="I3492" i="7"/>
  <c r="I3493" i="7"/>
  <c r="I3494" i="7"/>
  <c r="I3495" i="7"/>
  <c r="I3496" i="7"/>
  <c r="I3497" i="7"/>
  <c r="I3498" i="7"/>
  <c r="I3499" i="7"/>
  <c r="I3500" i="7"/>
  <c r="I3501" i="7"/>
  <c r="I3502" i="7"/>
  <c r="I3503" i="7"/>
  <c r="I3504" i="7"/>
  <c r="I3505" i="7"/>
  <c r="I3506" i="7"/>
  <c r="I3507" i="7"/>
  <c r="I3508" i="7"/>
  <c r="I3509" i="7"/>
  <c r="I3510" i="7"/>
  <c r="I3511" i="7"/>
  <c r="I3512" i="7"/>
  <c r="I3513" i="7"/>
  <c r="I3514" i="7"/>
  <c r="I3515" i="7"/>
  <c r="I3516" i="7"/>
  <c r="I3517" i="7"/>
  <c r="I3518" i="7"/>
  <c r="I3519" i="7"/>
  <c r="I3520" i="7"/>
  <c r="I3521" i="7"/>
  <c r="I3522" i="7"/>
  <c r="I3523" i="7"/>
  <c r="I3524" i="7"/>
  <c r="I3525" i="7"/>
  <c r="I3526" i="7"/>
  <c r="I3527" i="7"/>
  <c r="I3528" i="7"/>
  <c r="I3529" i="7"/>
  <c r="I3530" i="7"/>
  <c r="I3531" i="7"/>
  <c r="I3532" i="7"/>
  <c r="I3533" i="7"/>
  <c r="I3534" i="7"/>
  <c r="I3535" i="7"/>
  <c r="I3536" i="7"/>
  <c r="I3537" i="7"/>
  <c r="I3538" i="7"/>
  <c r="I3539" i="7"/>
  <c r="I3540" i="7"/>
  <c r="I3541" i="7"/>
  <c r="I3542" i="7"/>
  <c r="I3543" i="7"/>
  <c r="I3544" i="7"/>
  <c r="I3545" i="7"/>
  <c r="I3546" i="7"/>
  <c r="I3547" i="7"/>
  <c r="I3548" i="7"/>
  <c r="I3549" i="7"/>
  <c r="I3550" i="7"/>
  <c r="I3551" i="7"/>
  <c r="I3552" i="7"/>
  <c r="I3553" i="7"/>
  <c r="I3554" i="7"/>
  <c r="I3555" i="7"/>
  <c r="I3556" i="7"/>
  <c r="I3557" i="7"/>
  <c r="I3558" i="7"/>
  <c r="I3559" i="7"/>
  <c r="I3560" i="7"/>
  <c r="I3561" i="7"/>
  <c r="I3562" i="7"/>
  <c r="I3563" i="7"/>
  <c r="I3564" i="7"/>
  <c r="I3565" i="7"/>
  <c r="I3566" i="7"/>
  <c r="I3567" i="7"/>
  <c r="I3568" i="7"/>
  <c r="I3569" i="7"/>
  <c r="I3570" i="7"/>
  <c r="I3571" i="7"/>
  <c r="I3572" i="7"/>
  <c r="I3573" i="7"/>
  <c r="I3574" i="7"/>
  <c r="I3575" i="7"/>
  <c r="I3576" i="7"/>
  <c r="I3577" i="7"/>
  <c r="I3578" i="7"/>
  <c r="I3579" i="7"/>
  <c r="I3580" i="7"/>
  <c r="I3581" i="7"/>
  <c r="I3582" i="7"/>
  <c r="I3583" i="7"/>
  <c r="I3584" i="7"/>
  <c r="I3585" i="7"/>
  <c r="I3586" i="7"/>
  <c r="I3587" i="7"/>
  <c r="I3588" i="7"/>
  <c r="I3589" i="7"/>
  <c r="I3590" i="7"/>
  <c r="I3591" i="7"/>
  <c r="I3592" i="7"/>
  <c r="I3593" i="7"/>
  <c r="I3594" i="7"/>
  <c r="I3595" i="7"/>
  <c r="I3596" i="7"/>
  <c r="I3597" i="7"/>
  <c r="I3598" i="7"/>
  <c r="I3599" i="7"/>
  <c r="I3600" i="7"/>
  <c r="I3601" i="7"/>
  <c r="I3602" i="7"/>
  <c r="I3603" i="7"/>
  <c r="I3604" i="7"/>
  <c r="I3605" i="7"/>
  <c r="I3606" i="7"/>
  <c r="I3607" i="7"/>
  <c r="I3608" i="7"/>
  <c r="I3609" i="7"/>
  <c r="I3610" i="7"/>
  <c r="I3611" i="7"/>
  <c r="I3612" i="7"/>
  <c r="I3613" i="7"/>
  <c r="I3614" i="7"/>
  <c r="I3615" i="7"/>
  <c r="I3616" i="7"/>
  <c r="I3617" i="7"/>
  <c r="I3618" i="7"/>
  <c r="I3619" i="7"/>
  <c r="I3620" i="7"/>
  <c r="I3621" i="7"/>
  <c r="I3622" i="7"/>
  <c r="I3623" i="7"/>
  <c r="I3624" i="7"/>
  <c r="I3625" i="7"/>
  <c r="I3626" i="7"/>
  <c r="I3627" i="7"/>
  <c r="I3628" i="7"/>
  <c r="I3629" i="7"/>
  <c r="I3630" i="7"/>
  <c r="I3631" i="7"/>
  <c r="I3632" i="7"/>
  <c r="I3633" i="7"/>
  <c r="I3634" i="7"/>
  <c r="I3635" i="7"/>
  <c r="I3636" i="7"/>
  <c r="I3637" i="7"/>
  <c r="I3638" i="7"/>
  <c r="I3639" i="7"/>
  <c r="I3640" i="7"/>
  <c r="I3641" i="7"/>
  <c r="I3642" i="7"/>
  <c r="I3643" i="7"/>
  <c r="I3644" i="7"/>
  <c r="I3645" i="7"/>
  <c r="I3646" i="7"/>
  <c r="I3647" i="7"/>
  <c r="I3648" i="7"/>
  <c r="I3649" i="7"/>
  <c r="I3650" i="7"/>
  <c r="I3651" i="7"/>
  <c r="I3652" i="7"/>
  <c r="I3653" i="7"/>
  <c r="I3654" i="7"/>
  <c r="I3655" i="7"/>
  <c r="I3656" i="7"/>
  <c r="I3657" i="7"/>
  <c r="I3658" i="7"/>
  <c r="I3659" i="7"/>
  <c r="I3660" i="7"/>
  <c r="I3661" i="7"/>
  <c r="I3662" i="7"/>
  <c r="I3663" i="7"/>
  <c r="I3664" i="7"/>
  <c r="I3665" i="7"/>
  <c r="I3666" i="7"/>
  <c r="I3667" i="7"/>
  <c r="I3668" i="7"/>
  <c r="I3669" i="7"/>
  <c r="I3670" i="7"/>
  <c r="I3671" i="7"/>
  <c r="I3672" i="7"/>
  <c r="I3673" i="7"/>
  <c r="I3674" i="7"/>
  <c r="I3675" i="7"/>
  <c r="I3676" i="7"/>
  <c r="I3677" i="7"/>
  <c r="I3678" i="7"/>
  <c r="I3679" i="7"/>
  <c r="I3680" i="7"/>
  <c r="I3681" i="7"/>
  <c r="I3682" i="7"/>
  <c r="I3683" i="7"/>
  <c r="I3684" i="7"/>
  <c r="I3685" i="7"/>
  <c r="I3686" i="7"/>
  <c r="I3687" i="7"/>
  <c r="I3688" i="7"/>
  <c r="I3689" i="7"/>
  <c r="I3690" i="7"/>
  <c r="I3691" i="7"/>
  <c r="I3692" i="7"/>
  <c r="I3693" i="7"/>
  <c r="I3694" i="7"/>
  <c r="I3695" i="7"/>
  <c r="I3696" i="7"/>
  <c r="I3697" i="7"/>
  <c r="I3698" i="7"/>
  <c r="I3699" i="7"/>
  <c r="I3700" i="7"/>
  <c r="I3701" i="7"/>
  <c r="I3702" i="7"/>
  <c r="I3703" i="7"/>
  <c r="I3704" i="7"/>
  <c r="I3705" i="7"/>
  <c r="I3706" i="7"/>
  <c r="I3707" i="7"/>
  <c r="I3708" i="7"/>
  <c r="I3709" i="7"/>
  <c r="I3710" i="7"/>
  <c r="I3711" i="7"/>
  <c r="I3712" i="7"/>
  <c r="I3713" i="7"/>
  <c r="I3714" i="7"/>
  <c r="I3715" i="7"/>
  <c r="I3716" i="7"/>
  <c r="I3717" i="7"/>
  <c r="I3718" i="7"/>
  <c r="I3719" i="7"/>
  <c r="I3720" i="7"/>
  <c r="I3721" i="7"/>
  <c r="I3722" i="7"/>
  <c r="I3723" i="7"/>
  <c r="I3724" i="7"/>
  <c r="I3725" i="7"/>
  <c r="I3726" i="7"/>
  <c r="I3727" i="7"/>
  <c r="I3728" i="7"/>
  <c r="I3729" i="7"/>
  <c r="I3730" i="7"/>
  <c r="I3731" i="7"/>
  <c r="I3732" i="7"/>
  <c r="I3733" i="7"/>
  <c r="I3734" i="7"/>
  <c r="I3735" i="7"/>
  <c r="I3736" i="7"/>
  <c r="I3737" i="7"/>
  <c r="I3738" i="7"/>
  <c r="I3739" i="7"/>
  <c r="I3740" i="7"/>
  <c r="I3741" i="7"/>
  <c r="I3742" i="7"/>
  <c r="I3743" i="7"/>
  <c r="I3744" i="7"/>
  <c r="I3745" i="7"/>
  <c r="I3746" i="7"/>
  <c r="I3747" i="7"/>
  <c r="I3748" i="7"/>
  <c r="I3749" i="7"/>
  <c r="I3750" i="7"/>
  <c r="I3751" i="7"/>
  <c r="I3752" i="7"/>
  <c r="I3753" i="7"/>
  <c r="I3754" i="7"/>
  <c r="I3755" i="7"/>
  <c r="I3756" i="7"/>
  <c r="I3757" i="7"/>
  <c r="I3758" i="7"/>
  <c r="I3759" i="7"/>
  <c r="I3760" i="7"/>
  <c r="I3761" i="7"/>
  <c r="I3762" i="7"/>
  <c r="I3763" i="7"/>
  <c r="I3764" i="7"/>
  <c r="I3765" i="7"/>
  <c r="I3766" i="7"/>
  <c r="I3767" i="7"/>
  <c r="I3768" i="7"/>
  <c r="I3769" i="7"/>
  <c r="I3770" i="7"/>
  <c r="I3771" i="7"/>
  <c r="I3772" i="7"/>
  <c r="I3773" i="7"/>
  <c r="I3774" i="7"/>
  <c r="I3775" i="7"/>
  <c r="I3776" i="7"/>
  <c r="I3777" i="7"/>
  <c r="I3778" i="7"/>
  <c r="I3779" i="7"/>
  <c r="I3780" i="7"/>
  <c r="I3781" i="7"/>
  <c r="I3782" i="7"/>
  <c r="I3783" i="7"/>
  <c r="I3784" i="7"/>
  <c r="I3785" i="7"/>
  <c r="I3786" i="7"/>
  <c r="I3787" i="7"/>
  <c r="I3788" i="7"/>
  <c r="I3789" i="7"/>
  <c r="I3790" i="7"/>
  <c r="I3791" i="7"/>
  <c r="I3792" i="7"/>
  <c r="I3793" i="7"/>
  <c r="I3794" i="7"/>
  <c r="I3795" i="7"/>
  <c r="I3796" i="7"/>
  <c r="I3797" i="7"/>
  <c r="I3798" i="7"/>
  <c r="I3799" i="7"/>
  <c r="I3800" i="7"/>
  <c r="I3801" i="7"/>
  <c r="I3802" i="7"/>
  <c r="I3803" i="7"/>
  <c r="I3804" i="7"/>
  <c r="I3805" i="7"/>
  <c r="I3806" i="7"/>
  <c r="I3807" i="7"/>
  <c r="I3808" i="7"/>
  <c r="I3809" i="7"/>
  <c r="I3810" i="7"/>
  <c r="I3811" i="7"/>
  <c r="I3812" i="7"/>
  <c r="I3813" i="7"/>
  <c r="I3814" i="7"/>
  <c r="I3815" i="7"/>
  <c r="I3816" i="7"/>
  <c r="I3817" i="7"/>
  <c r="I3818" i="7"/>
  <c r="I3819" i="7"/>
  <c r="I3820" i="7"/>
  <c r="I3821" i="7"/>
  <c r="I3822" i="7"/>
  <c r="I3823" i="7"/>
  <c r="I3824" i="7"/>
  <c r="I3825" i="7"/>
  <c r="I3826" i="7"/>
  <c r="I3827" i="7"/>
  <c r="I3828" i="7"/>
  <c r="I3829" i="7"/>
  <c r="I3830" i="7"/>
  <c r="I3831" i="7"/>
  <c r="I3832" i="7"/>
  <c r="I3833" i="7"/>
  <c r="I3834" i="7"/>
  <c r="I3835" i="7"/>
  <c r="I3836" i="7"/>
  <c r="I3837" i="7"/>
  <c r="I3838" i="7"/>
  <c r="I3839" i="7"/>
  <c r="I3840" i="7"/>
  <c r="I3841" i="7"/>
  <c r="I3842" i="7"/>
  <c r="I3843" i="7"/>
  <c r="I3844" i="7"/>
  <c r="I3845" i="7"/>
  <c r="I3846" i="7"/>
  <c r="I3847" i="7"/>
  <c r="I3848" i="7"/>
  <c r="I3849" i="7"/>
  <c r="I3850" i="7"/>
  <c r="I3851" i="7"/>
  <c r="I3852" i="7"/>
  <c r="I3853" i="7"/>
  <c r="I3854" i="7"/>
  <c r="I3855" i="7"/>
  <c r="I3856" i="7"/>
  <c r="I3857" i="7"/>
  <c r="I3858" i="7"/>
  <c r="I3859" i="7"/>
  <c r="I3860" i="7"/>
  <c r="I3861" i="7"/>
  <c r="I3862" i="7"/>
  <c r="I3863" i="7"/>
  <c r="I3864" i="7"/>
  <c r="I3865" i="7"/>
  <c r="I3866" i="7"/>
  <c r="I3867" i="7"/>
  <c r="I3868" i="7"/>
  <c r="I3869" i="7"/>
  <c r="I3870" i="7"/>
  <c r="I3871" i="7"/>
  <c r="I3872" i="7"/>
  <c r="I3873" i="7"/>
  <c r="I3874" i="7"/>
  <c r="I3875" i="7"/>
  <c r="I3876" i="7"/>
  <c r="I3877" i="7"/>
  <c r="I3878" i="7"/>
  <c r="I3879" i="7"/>
  <c r="I3880" i="7"/>
  <c r="I3881" i="7"/>
  <c r="I3882" i="7"/>
  <c r="I3883" i="7"/>
  <c r="I3884" i="7"/>
  <c r="I3885" i="7"/>
  <c r="I3886" i="7"/>
  <c r="I3887" i="7"/>
  <c r="I3888" i="7"/>
  <c r="I3889" i="7"/>
  <c r="I3890" i="7"/>
  <c r="I3891" i="7"/>
  <c r="I3892" i="7"/>
  <c r="I3893" i="7"/>
  <c r="I3894" i="7"/>
  <c r="I3895" i="7"/>
  <c r="I3896" i="7"/>
  <c r="I3897" i="7"/>
  <c r="I3898" i="7"/>
  <c r="I3899" i="7"/>
  <c r="I3900" i="7"/>
  <c r="I3901" i="7"/>
  <c r="I3902" i="7"/>
  <c r="I3903" i="7"/>
  <c r="I3904" i="7"/>
  <c r="I3905" i="7"/>
  <c r="I3906" i="7"/>
  <c r="I3907" i="7"/>
  <c r="I3908" i="7"/>
  <c r="I3909" i="7"/>
  <c r="I3910" i="7"/>
  <c r="I3911" i="7"/>
  <c r="I3912" i="7"/>
  <c r="I3913" i="7"/>
  <c r="I3914" i="7"/>
  <c r="I3915" i="7"/>
  <c r="I3916" i="7"/>
  <c r="I3917" i="7"/>
  <c r="I3918" i="7"/>
  <c r="I3919" i="7"/>
  <c r="I3920" i="7"/>
  <c r="I3921" i="7"/>
  <c r="I3922" i="7"/>
  <c r="I3923" i="7"/>
  <c r="I3924" i="7"/>
  <c r="I3925" i="7"/>
  <c r="I3926" i="7"/>
  <c r="I3927" i="7"/>
  <c r="I3928" i="7"/>
  <c r="I3929" i="7"/>
  <c r="I3930" i="7"/>
  <c r="I3931" i="7"/>
  <c r="I3932" i="7"/>
  <c r="I3933" i="7"/>
  <c r="I3934" i="7"/>
  <c r="I3935" i="7"/>
  <c r="I3936" i="7"/>
  <c r="I3937" i="7"/>
  <c r="I3938" i="7"/>
  <c r="I3939" i="7"/>
  <c r="I3940" i="7"/>
  <c r="I3941" i="7"/>
  <c r="I3942" i="7"/>
  <c r="I3943" i="7"/>
  <c r="I3944" i="7"/>
  <c r="I3945" i="7"/>
  <c r="I3946" i="7"/>
  <c r="I3947" i="7"/>
  <c r="I3948" i="7"/>
  <c r="I3949" i="7"/>
  <c r="I3950" i="7"/>
  <c r="I3951" i="7"/>
  <c r="I3952" i="7"/>
  <c r="I3953" i="7"/>
  <c r="I3954" i="7"/>
  <c r="I3955" i="7"/>
  <c r="I3956" i="7"/>
  <c r="I3957" i="7"/>
  <c r="I3958" i="7"/>
  <c r="I3959" i="7"/>
  <c r="I3960" i="7"/>
  <c r="I3961" i="7"/>
  <c r="I3962" i="7"/>
  <c r="I3963" i="7"/>
  <c r="I3964" i="7"/>
  <c r="I3965" i="7"/>
  <c r="I3966" i="7"/>
  <c r="I3967" i="7"/>
  <c r="I3968" i="7"/>
  <c r="I3969" i="7"/>
  <c r="I3970" i="7"/>
  <c r="I3971" i="7"/>
  <c r="I3972" i="7"/>
  <c r="I3973" i="7"/>
  <c r="I3974" i="7"/>
  <c r="I3975" i="7"/>
  <c r="I3976" i="7"/>
  <c r="I3977" i="7"/>
  <c r="I3978" i="7"/>
  <c r="I3979" i="7"/>
  <c r="I3980" i="7"/>
  <c r="I3981" i="7"/>
  <c r="I3982" i="7"/>
  <c r="I3983" i="7"/>
  <c r="I3984" i="7"/>
  <c r="I3985" i="7"/>
  <c r="I3986" i="7"/>
  <c r="I3987" i="7"/>
  <c r="I3988" i="7"/>
  <c r="I3989" i="7"/>
  <c r="I3990" i="7"/>
  <c r="I3991" i="7"/>
  <c r="I3992" i="7"/>
  <c r="I3993" i="7"/>
  <c r="I3994" i="7"/>
  <c r="I3995" i="7"/>
  <c r="I3996" i="7"/>
  <c r="I3997" i="7"/>
  <c r="I3998" i="7"/>
  <c r="I3999" i="7"/>
  <c r="I4000" i="7"/>
  <c r="I4001" i="7"/>
  <c r="I4002" i="7"/>
  <c r="I4003" i="7"/>
  <c r="I4004" i="7"/>
  <c r="I4005" i="7"/>
  <c r="I4006" i="7"/>
  <c r="I4007" i="7"/>
  <c r="I4008" i="7"/>
  <c r="I4009" i="7"/>
  <c r="I4010" i="7"/>
  <c r="I4011" i="7"/>
  <c r="I4012" i="7"/>
  <c r="I4013" i="7"/>
  <c r="I4014" i="7"/>
  <c r="I4015" i="7"/>
  <c r="I4016" i="7"/>
  <c r="I4017" i="7"/>
  <c r="I4018" i="7"/>
  <c r="I4019" i="7"/>
  <c r="I4020" i="7"/>
  <c r="I4021" i="7"/>
  <c r="I4022" i="7"/>
  <c r="I4023" i="7"/>
  <c r="I4024" i="7"/>
  <c r="I4025" i="7"/>
  <c r="I4026" i="7"/>
  <c r="I4027" i="7"/>
  <c r="I4028" i="7"/>
  <c r="I4029" i="7"/>
  <c r="I4030" i="7"/>
  <c r="I4031" i="7"/>
  <c r="I4032" i="7"/>
  <c r="I4033" i="7"/>
  <c r="I4034" i="7"/>
  <c r="I4035" i="7"/>
  <c r="I4036" i="7"/>
  <c r="I4037" i="7"/>
  <c r="I4038" i="7"/>
  <c r="I4039" i="7"/>
  <c r="I4040" i="7"/>
  <c r="I4041" i="7"/>
  <c r="I4042" i="7"/>
  <c r="I4043" i="7"/>
  <c r="I4044" i="7"/>
  <c r="I4045" i="7"/>
  <c r="I4046" i="7"/>
  <c r="I4047" i="7"/>
  <c r="I4048" i="7"/>
  <c r="I4049" i="7"/>
  <c r="I4050" i="7"/>
  <c r="I4051" i="7"/>
  <c r="I4052" i="7"/>
  <c r="I4053" i="7"/>
  <c r="I4054" i="7"/>
  <c r="I4055" i="7"/>
  <c r="I4056" i="7"/>
  <c r="I4057" i="7"/>
  <c r="I4058" i="7"/>
  <c r="I4059" i="7"/>
  <c r="I4060" i="7"/>
  <c r="I4061" i="7"/>
  <c r="I4062" i="7"/>
  <c r="I4063" i="7"/>
  <c r="I4064" i="7"/>
  <c r="I4065" i="7"/>
  <c r="I4066" i="7"/>
  <c r="I4067" i="7"/>
  <c r="I4068" i="7"/>
  <c r="I4069" i="7"/>
  <c r="I4070" i="7"/>
  <c r="I4071" i="7"/>
  <c r="I4072" i="7"/>
  <c r="I4073" i="7"/>
  <c r="I4074" i="7"/>
  <c r="I4075" i="7"/>
  <c r="I4076" i="7"/>
  <c r="I4077" i="7"/>
  <c r="I4078" i="7"/>
  <c r="I4079" i="7"/>
  <c r="I4080" i="7"/>
  <c r="I4081" i="7"/>
  <c r="I4082" i="7"/>
  <c r="I4083" i="7"/>
  <c r="I4084" i="7"/>
  <c r="I4085" i="7"/>
  <c r="I4086" i="7"/>
  <c r="I4087" i="7"/>
  <c r="I4088" i="7"/>
  <c r="I4089" i="7"/>
  <c r="I4090" i="7"/>
  <c r="I4091" i="7"/>
  <c r="I4092" i="7"/>
  <c r="I4093" i="7"/>
  <c r="I4094" i="7"/>
  <c r="I4095" i="7"/>
  <c r="I4096" i="7"/>
  <c r="I4097" i="7"/>
  <c r="I4098" i="7"/>
  <c r="I4099" i="7"/>
  <c r="I4100" i="7"/>
  <c r="I4101" i="7"/>
  <c r="I4102" i="7"/>
  <c r="I4103" i="7"/>
  <c r="I4104" i="7"/>
  <c r="I4105" i="7"/>
  <c r="I4106" i="7"/>
  <c r="I4107" i="7"/>
  <c r="I4108" i="7"/>
  <c r="I4109" i="7"/>
  <c r="I4110" i="7"/>
  <c r="I4111" i="7"/>
  <c r="I4112" i="7"/>
  <c r="I4113" i="7"/>
  <c r="I4114" i="7"/>
  <c r="I4115" i="7"/>
  <c r="I4116" i="7"/>
  <c r="I4117" i="7"/>
  <c r="I4118" i="7"/>
  <c r="I4119" i="7"/>
  <c r="I4120" i="7"/>
  <c r="I4121" i="7"/>
  <c r="I4122" i="7"/>
  <c r="I4123" i="7"/>
  <c r="I4124" i="7"/>
  <c r="I4125" i="7"/>
  <c r="I4126" i="7"/>
  <c r="I4127" i="7"/>
  <c r="I4128" i="7"/>
  <c r="I4129" i="7"/>
  <c r="I4130" i="7"/>
  <c r="I4131" i="7"/>
  <c r="I4132" i="7"/>
  <c r="I4133" i="7"/>
  <c r="I4134" i="7"/>
  <c r="I4135" i="7"/>
  <c r="I4136" i="7"/>
  <c r="I4137" i="7"/>
  <c r="I4138" i="7"/>
  <c r="I4139" i="7"/>
  <c r="I4140" i="7"/>
  <c r="I4141" i="7"/>
  <c r="I4142" i="7"/>
  <c r="I4143" i="7"/>
  <c r="I4144" i="7"/>
  <c r="I4145" i="7"/>
  <c r="I4146" i="7"/>
  <c r="I4147" i="7"/>
  <c r="I4148" i="7"/>
  <c r="I4149" i="7"/>
  <c r="I4150" i="7"/>
  <c r="I4151" i="7"/>
  <c r="I4152" i="7"/>
  <c r="I4153" i="7"/>
  <c r="I4154" i="7"/>
  <c r="I4155" i="7"/>
  <c r="I4156" i="7"/>
  <c r="I4157" i="7"/>
  <c r="I4158" i="7"/>
  <c r="I4159" i="7"/>
  <c r="I4160" i="7"/>
  <c r="I4161" i="7"/>
  <c r="I4162" i="7"/>
  <c r="I4163" i="7"/>
  <c r="I4164" i="7"/>
  <c r="I4165" i="7"/>
  <c r="I4166" i="7"/>
  <c r="I4167" i="7"/>
  <c r="I4168" i="7"/>
  <c r="I4169" i="7"/>
  <c r="I4170" i="7"/>
  <c r="I4171" i="7"/>
  <c r="I4172" i="7"/>
  <c r="I4173" i="7"/>
  <c r="I4174" i="7"/>
  <c r="I4175" i="7"/>
  <c r="I4176" i="7"/>
  <c r="I4177" i="7"/>
  <c r="I4178" i="7"/>
  <c r="I4179" i="7"/>
  <c r="I4180" i="7"/>
  <c r="I4181" i="7"/>
  <c r="I4182" i="7"/>
  <c r="I4183" i="7"/>
  <c r="I4184" i="7"/>
  <c r="I4185" i="7"/>
  <c r="I4186" i="7"/>
  <c r="I4187" i="7"/>
  <c r="I4188" i="7"/>
  <c r="I4189" i="7"/>
  <c r="I4190" i="7"/>
  <c r="I4191" i="7"/>
  <c r="I4192" i="7"/>
  <c r="I4193" i="7"/>
  <c r="I4194" i="7"/>
  <c r="I4195" i="7"/>
  <c r="I4196" i="7"/>
  <c r="I4197" i="7"/>
  <c r="I4198" i="7"/>
  <c r="I4199" i="7"/>
  <c r="I4200" i="7"/>
  <c r="I4201" i="7"/>
  <c r="I4202" i="7"/>
  <c r="I4203" i="7"/>
  <c r="I4204" i="7"/>
  <c r="I4205" i="7"/>
  <c r="I4206" i="7"/>
  <c r="I4207" i="7"/>
  <c r="I4208" i="7"/>
  <c r="I4209" i="7"/>
  <c r="I4210" i="7"/>
  <c r="I4211" i="7"/>
  <c r="I4212" i="7"/>
  <c r="I4213" i="7"/>
  <c r="I4214" i="7"/>
  <c r="I4215" i="7"/>
  <c r="I4216" i="7"/>
  <c r="I4217" i="7"/>
  <c r="I4218" i="7"/>
  <c r="I4219" i="7"/>
  <c r="I4220" i="7"/>
  <c r="I4221" i="7"/>
  <c r="I4222" i="7"/>
  <c r="I4223" i="7"/>
  <c r="I4224" i="7"/>
  <c r="I4225" i="7"/>
  <c r="I4226" i="7"/>
  <c r="I4227" i="7"/>
  <c r="I4228" i="7"/>
  <c r="I4229" i="7"/>
  <c r="I4230" i="7"/>
  <c r="I4231" i="7"/>
  <c r="I4232" i="7"/>
  <c r="I4233" i="7"/>
  <c r="I4234" i="7"/>
  <c r="I4235" i="7"/>
  <c r="I4236" i="7"/>
  <c r="I4237" i="7"/>
  <c r="I4238" i="7"/>
  <c r="I4239" i="7"/>
  <c r="I4240" i="7"/>
  <c r="I4241" i="7"/>
  <c r="I4242" i="7"/>
  <c r="I4243" i="7"/>
  <c r="I4244" i="7"/>
  <c r="I4245" i="7"/>
  <c r="I4246" i="7"/>
  <c r="I4247" i="7"/>
  <c r="I4248" i="7"/>
  <c r="I4249" i="7"/>
  <c r="I4250" i="7"/>
  <c r="I4251" i="7"/>
  <c r="I4252" i="7"/>
  <c r="I4253" i="7"/>
  <c r="I4254" i="7"/>
  <c r="I4255" i="7"/>
  <c r="I4256" i="7"/>
  <c r="I4257" i="7"/>
  <c r="I4258" i="7"/>
  <c r="I4259" i="7"/>
  <c r="I4260" i="7"/>
  <c r="I4261" i="7"/>
  <c r="I4262" i="7"/>
  <c r="I4263" i="7"/>
  <c r="I4264" i="7"/>
  <c r="I4265" i="7"/>
  <c r="I4266" i="7"/>
  <c r="I4267" i="7"/>
  <c r="I4268" i="7"/>
  <c r="I4269" i="7"/>
  <c r="I4270" i="7"/>
  <c r="I4271" i="7"/>
  <c r="I4272" i="7"/>
  <c r="I4273" i="7"/>
  <c r="I4274" i="7"/>
  <c r="I4275" i="7"/>
  <c r="I4276" i="7"/>
  <c r="I4277" i="7"/>
  <c r="I4278" i="7"/>
  <c r="I4279" i="7"/>
  <c r="I4280" i="7"/>
  <c r="I4281" i="7"/>
  <c r="I4282" i="7"/>
  <c r="I4283" i="7"/>
  <c r="I4284" i="7"/>
  <c r="I4285" i="7"/>
  <c r="I4286" i="7"/>
  <c r="I4287" i="7"/>
  <c r="I4288" i="7"/>
  <c r="I4289" i="7"/>
  <c r="I4290" i="7"/>
  <c r="I4291" i="7"/>
  <c r="I4292" i="7"/>
  <c r="I4293" i="7"/>
  <c r="I4294" i="7"/>
  <c r="I4295" i="7"/>
  <c r="I4296" i="7"/>
  <c r="I4297" i="7"/>
  <c r="I4298" i="7"/>
  <c r="I4299" i="7"/>
  <c r="I4300" i="7"/>
  <c r="I4301" i="7"/>
  <c r="I4302" i="7"/>
  <c r="I4303" i="7"/>
  <c r="I4304" i="7"/>
  <c r="I4305" i="7"/>
  <c r="I4306" i="7"/>
  <c r="I4307" i="7"/>
  <c r="I4308" i="7"/>
  <c r="I4309" i="7"/>
  <c r="I4310" i="7"/>
  <c r="I4311" i="7"/>
  <c r="I4312" i="7"/>
  <c r="I4313" i="7"/>
  <c r="I4314" i="7"/>
  <c r="I4315" i="7"/>
  <c r="I4316" i="7"/>
  <c r="I4317" i="7"/>
  <c r="I4318" i="7"/>
  <c r="I4319" i="7"/>
  <c r="I4320" i="7"/>
  <c r="I4321" i="7"/>
  <c r="I4322" i="7"/>
  <c r="I4323" i="7"/>
  <c r="I4324" i="7"/>
  <c r="I4325" i="7"/>
  <c r="I4326" i="7"/>
  <c r="I4327" i="7"/>
  <c r="I4328" i="7"/>
  <c r="I4329" i="7"/>
  <c r="I4330" i="7"/>
  <c r="I4331" i="7"/>
  <c r="I4332" i="7"/>
  <c r="I4333" i="7"/>
  <c r="I4334" i="7"/>
  <c r="I4335" i="7"/>
  <c r="I4336" i="7"/>
  <c r="I4337" i="7"/>
  <c r="I4338" i="7"/>
  <c r="I4339" i="7"/>
  <c r="I4340" i="7"/>
  <c r="I4341" i="7"/>
  <c r="I4342" i="7"/>
  <c r="I4343" i="7"/>
  <c r="I4344" i="7"/>
  <c r="I4345" i="7"/>
  <c r="I4346" i="7"/>
  <c r="I4347" i="7"/>
  <c r="I4348" i="7"/>
  <c r="I4349" i="7"/>
  <c r="I4350" i="7"/>
  <c r="I4351" i="7"/>
  <c r="I4352" i="7"/>
  <c r="I4353" i="7"/>
  <c r="I4354" i="7"/>
  <c r="I4355" i="7"/>
  <c r="I4356" i="7"/>
  <c r="I4357" i="7"/>
  <c r="I4358" i="7"/>
  <c r="I4359" i="7"/>
  <c r="I4360" i="7"/>
  <c r="I4361" i="7"/>
  <c r="I4362" i="7"/>
  <c r="I4363" i="7"/>
  <c r="I4364" i="7"/>
  <c r="I4365" i="7"/>
  <c r="I4366" i="7"/>
  <c r="I4367" i="7"/>
  <c r="I4368" i="7"/>
  <c r="I4369" i="7"/>
  <c r="I4370" i="7"/>
  <c r="I4371" i="7"/>
  <c r="I4372" i="7"/>
  <c r="I4373" i="7"/>
  <c r="I4374" i="7"/>
  <c r="I4375" i="7"/>
  <c r="I4376" i="7"/>
  <c r="I4377" i="7"/>
  <c r="I4378" i="7"/>
  <c r="I4379" i="7"/>
  <c r="I4380" i="7"/>
  <c r="I4381" i="7"/>
  <c r="I4382" i="7"/>
  <c r="I4383" i="7"/>
  <c r="I4384" i="7"/>
  <c r="I4385" i="7"/>
  <c r="I4386" i="7"/>
  <c r="I4387" i="7"/>
  <c r="I4388" i="7"/>
  <c r="I4389" i="7"/>
  <c r="I4390" i="7"/>
  <c r="I4391" i="7"/>
  <c r="I4392" i="7"/>
  <c r="I4393" i="7"/>
  <c r="I4394" i="7"/>
  <c r="I4395" i="7"/>
  <c r="I4396" i="7"/>
  <c r="I4397" i="7"/>
  <c r="I4398" i="7"/>
  <c r="I4399" i="7"/>
  <c r="I4400" i="7"/>
  <c r="I4401" i="7"/>
  <c r="I4402" i="7"/>
  <c r="I4403" i="7"/>
  <c r="I4404" i="7"/>
  <c r="I4405" i="7"/>
  <c r="I4406" i="7"/>
  <c r="I4407" i="7"/>
  <c r="I4408" i="7"/>
  <c r="I4409" i="7"/>
  <c r="I4410" i="7"/>
  <c r="I4411" i="7"/>
  <c r="I4412" i="7"/>
  <c r="I4413" i="7"/>
  <c r="I4414" i="7"/>
  <c r="I4415" i="7"/>
  <c r="I4416" i="7"/>
  <c r="I4417" i="7"/>
  <c r="I4418" i="7"/>
  <c r="I4419" i="7"/>
  <c r="I4420" i="7"/>
  <c r="I4421" i="7"/>
  <c r="I4422" i="7"/>
  <c r="I4423" i="7"/>
  <c r="I4424" i="7"/>
  <c r="I4425" i="7"/>
  <c r="I4426" i="7"/>
  <c r="I4427" i="7"/>
  <c r="I4428" i="7"/>
  <c r="I4429" i="7"/>
  <c r="I4430" i="7"/>
  <c r="I4431" i="7"/>
  <c r="I4432" i="7"/>
  <c r="I4433" i="7"/>
  <c r="I4434" i="7"/>
  <c r="I4435" i="7"/>
  <c r="I4436" i="7"/>
  <c r="I4437" i="7"/>
  <c r="I4438" i="7"/>
  <c r="I4439" i="7"/>
  <c r="I4440" i="7"/>
  <c r="I4441" i="7"/>
  <c r="I4442" i="7"/>
  <c r="I4443" i="7"/>
  <c r="I4444" i="7"/>
  <c r="I4445" i="7"/>
  <c r="I4446" i="7"/>
  <c r="I4447" i="7"/>
  <c r="I4448" i="7"/>
  <c r="I4449" i="7"/>
  <c r="I4450" i="7"/>
  <c r="I4451" i="7"/>
  <c r="I4452" i="7"/>
  <c r="I4453" i="7"/>
  <c r="I4454" i="7"/>
  <c r="I4455" i="7"/>
  <c r="I4456" i="7"/>
  <c r="I4457" i="7"/>
  <c r="I4458" i="7"/>
  <c r="I4459" i="7"/>
  <c r="I4460" i="7"/>
  <c r="I4461" i="7"/>
  <c r="I4462" i="7"/>
  <c r="I4463" i="7"/>
  <c r="I4464" i="7"/>
  <c r="I4465" i="7"/>
  <c r="I4466" i="7"/>
  <c r="I4467" i="7"/>
  <c r="I4468" i="7"/>
  <c r="I4469" i="7"/>
  <c r="I4470" i="7"/>
  <c r="I4471" i="7"/>
  <c r="I4472" i="7"/>
  <c r="I4473" i="7"/>
  <c r="I4474" i="7"/>
  <c r="I4475" i="7"/>
  <c r="I4476" i="7"/>
  <c r="I4477" i="7"/>
  <c r="I4478" i="7"/>
  <c r="I4479" i="7"/>
  <c r="I4480" i="7"/>
  <c r="I4481" i="7"/>
  <c r="I4482" i="7"/>
  <c r="I4483" i="7"/>
  <c r="I4484" i="7"/>
  <c r="I4485" i="7"/>
  <c r="I4486" i="7"/>
  <c r="I4487" i="7"/>
  <c r="I4488" i="7"/>
  <c r="I4489" i="7"/>
  <c r="I4490" i="7"/>
  <c r="I4491" i="7"/>
  <c r="I4492" i="7"/>
  <c r="I4493" i="7"/>
  <c r="I4494" i="7"/>
  <c r="I4495" i="7"/>
  <c r="I4496" i="7"/>
  <c r="I4497" i="7"/>
  <c r="I4498" i="7"/>
  <c r="I4499" i="7"/>
  <c r="I4500" i="7"/>
  <c r="I4501" i="7"/>
  <c r="I4502" i="7"/>
  <c r="I4503" i="7"/>
  <c r="I4504" i="7"/>
  <c r="I4505" i="7"/>
  <c r="I4506" i="7"/>
  <c r="I4507" i="7"/>
  <c r="I4508" i="7"/>
  <c r="I4509" i="7"/>
  <c r="I4510" i="7"/>
  <c r="I4511" i="7"/>
  <c r="I4512" i="7"/>
  <c r="I4513" i="7"/>
  <c r="I4514" i="7"/>
  <c r="I4515" i="7"/>
  <c r="I4516" i="7"/>
  <c r="I4517" i="7"/>
  <c r="I4518" i="7"/>
  <c r="I4519" i="7"/>
  <c r="I4520" i="7"/>
  <c r="I4521" i="7"/>
  <c r="I4522" i="7"/>
  <c r="I4523" i="7"/>
  <c r="I4524" i="7"/>
  <c r="I4525" i="7"/>
  <c r="I4526" i="7"/>
  <c r="I4527" i="7"/>
  <c r="I4528" i="7"/>
  <c r="I4529" i="7"/>
  <c r="I4530" i="7"/>
  <c r="I4531" i="7"/>
  <c r="I4532" i="7"/>
  <c r="I4533" i="7"/>
  <c r="I4534" i="7"/>
  <c r="I4535" i="7"/>
  <c r="I4536" i="7"/>
  <c r="I4537" i="7"/>
  <c r="I4538" i="7"/>
  <c r="I4539" i="7"/>
  <c r="I4540" i="7"/>
  <c r="I4541" i="7"/>
  <c r="I4542" i="7"/>
  <c r="I4543" i="7"/>
  <c r="I4544" i="7"/>
  <c r="I4545" i="7"/>
  <c r="I4546" i="7"/>
  <c r="I4547" i="7"/>
  <c r="I4548" i="7"/>
  <c r="I4549" i="7"/>
  <c r="I4550" i="7"/>
  <c r="I4551" i="7"/>
  <c r="I4552" i="7"/>
  <c r="I4553" i="7"/>
  <c r="I4554" i="7"/>
  <c r="I4555" i="7"/>
  <c r="I4556" i="7"/>
  <c r="I4557" i="7"/>
  <c r="I4558" i="7"/>
  <c r="I4559" i="7"/>
  <c r="I4560" i="7"/>
  <c r="I4561" i="7"/>
  <c r="I4562" i="7"/>
  <c r="I4563" i="7"/>
  <c r="I4564" i="7"/>
  <c r="I4565" i="7"/>
  <c r="I4566" i="7"/>
  <c r="I4567" i="7"/>
  <c r="I4568" i="7"/>
  <c r="I4569" i="7"/>
  <c r="I4570" i="7"/>
  <c r="I4571" i="7"/>
  <c r="I4572" i="7"/>
  <c r="I4573" i="7"/>
  <c r="I4574" i="7"/>
  <c r="I4575" i="7"/>
  <c r="I4576" i="7"/>
  <c r="I4577" i="7"/>
  <c r="I4578" i="7"/>
  <c r="I4579" i="7"/>
  <c r="I4580" i="7"/>
  <c r="I4581" i="7"/>
  <c r="I4582" i="7"/>
  <c r="I4583" i="7"/>
  <c r="I4584" i="7"/>
  <c r="I4585" i="7"/>
  <c r="I4586" i="7"/>
  <c r="I4587" i="7"/>
  <c r="I4588" i="7"/>
  <c r="I4589" i="7"/>
  <c r="I4590" i="7"/>
  <c r="I4591" i="7"/>
  <c r="I4592" i="7"/>
  <c r="I4593" i="7"/>
  <c r="I4594" i="7"/>
  <c r="I4595" i="7"/>
  <c r="I4596" i="7"/>
  <c r="I4597" i="7"/>
  <c r="I4598" i="7"/>
  <c r="I4599" i="7"/>
  <c r="I4600" i="7"/>
  <c r="I4601" i="7"/>
  <c r="I4602" i="7"/>
  <c r="I4603" i="7"/>
  <c r="I4604" i="7"/>
  <c r="I4605" i="7"/>
  <c r="I4606" i="7"/>
  <c r="I4607" i="7"/>
  <c r="I4608" i="7"/>
  <c r="I4609" i="7"/>
  <c r="I4610" i="7"/>
  <c r="I4611" i="7"/>
  <c r="I4612" i="7"/>
  <c r="I4613" i="7"/>
  <c r="I4614" i="7"/>
  <c r="I4615" i="7"/>
  <c r="I4616" i="7"/>
  <c r="I4617" i="7"/>
  <c r="I4618" i="7"/>
  <c r="I4619" i="7"/>
  <c r="I4620" i="7"/>
  <c r="I4621" i="7"/>
  <c r="I4622" i="7"/>
  <c r="I4623" i="7"/>
  <c r="I4624" i="7"/>
  <c r="I4625" i="7"/>
  <c r="I4626" i="7"/>
  <c r="I4627" i="7"/>
  <c r="I4628" i="7"/>
  <c r="I4629" i="7"/>
  <c r="I4630" i="7"/>
  <c r="I4631" i="7"/>
  <c r="I4632" i="7"/>
  <c r="I4633" i="7"/>
  <c r="I4634" i="7"/>
  <c r="I4635" i="7"/>
  <c r="I4636" i="7"/>
  <c r="I4637" i="7"/>
  <c r="I4638" i="7"/>
  <c r="I4639" i="7"/>
  <c r="I4640" i="7"/>
  <c r="I4641" i="7"/>
  <c r="I4642" i="7"/>
  <c r="I4643" i="7"/>
  <c r="I4644" i="7"/>
  <c r="I4645" i="7"/>
  <c r="I4646" i="7"/>
  <c r="I4647" i="7"/>
  <c r="I4648" i="7"/>
  <c r="I4649" i="7"/>
  <c r="I4650" i="7"/>
  <c r="I4651" i="7"/>
  <c r="I4652" i="7"/>
  <c r="I4653" i="7"/>
  <c r="I4654" i="7"/>
  <c r="I4655" i="7"/>
  <c r="I4656" i="7"/>
  <c r="I4657" i="7"/>
  <c r="I4658" i="7"/>
  <c r="I4659" i="7"/>
  <c r="I4660" i="7"/>
  <c r="I4661" i="7"/>
  <c r="I4662" i="7"/>
  <c r="I4663" i="7"/>
  <c r="I4664" i="7"/>
  <c r="I4665" i="7"/>
  <c r="I4666" i="7"/>
  <c r="I4667" i="7"/>
  <c r="I4668" i="7"/>
  <c r="I4669" i="7"/>
  <c r="I4670" i="7"/>
  <c r="I4671" i="7"/>
  <c r="I4672" i="7"/>
  <c r="I4673" i="7"/>
  <c r="I4674" i="7"/>
  <c r="I4675" i="7"/>
  <c r="I4676" i="7"/>
  <c r="I4677" i="7"/>
  <c r="I4678" i="7"/>
  <c r="I4679" i="7"/>
  <c r="I4680" i="7"/>
  <c r="I4681" i="7"/>
  <c r="I4682" i="7"/>
  <c r="I4683" i="7"/>
  <c r="I4684" i="7"/>
  <c r="I4685" i="7"/>
  <c r="I4686" i="7"/>
  <c r="I4687" i="7"/>
  <c r="I4688" i="7"/>
  <c r="I4689" i="7"/>
  <c r="I4690" i="7"/>
  <c r="I4691" i="7"/>
  <c r="I4692" i="7"/>
  <c r="I4693" i="7"/>
  <c r="I4694" i="7"/>
  <c r="I4695" i="7"/>
  <c r="I4696" i="7"/>
  <c r="I4697" i="7"/>
  <c r="I4698" i="7"/>
  <c r="I4699" i="7"/>
  <c r="I4700" i="7"/>
  <c r="I4701" i="7"/>
  <c r="I4702" i="7"/>
  <c r="I4703" i="7"/>
  <c r="I4704" i="7"/>
  <c r="I4705" i="7"/>
  <c r="I4706" i="7"/>
  <c r="I4707" i="7"/>
  <c r="I4708" i="7"/>
  <c r="I4709" i="7"/>
  <c r="I4710" i="7"/>
  <c r="I4711" i="7"/>
  <c r="I4712" i="7"/>
  <c r="I4713" i="7"/>
  <c r="I4714" i="7"/>
  <c r="I4715" i="7"/>
  <c r="I4716" i="7"/>
  <c r="I4717" i="7"/>
  <c r="I4718" i="7"/>
  <c r="I4719" i="7"/>
  <c r="I4720" i="7"/>
  <c r="I4721" i="7"/>
  <c r="I4722" i="7"/>
  <c r="I4723" i="7"/>
  <c r="I4724" i="7"/>
  <c r="I4725" i="7"/>
  <c r="I4726" i="7"/>
  <c r="I4727" i="7"/>
  <c r="I4728" i="7"/>
  <c r="I4729" i="7"/>
  <c r="I4730" i="7"/>
  <c r="I4731" i="7"/>
  <c r="I4732" i="7"/>
  <c r="I4733" i="7"/>
  <c r="I4734" i="7"/>
  <c r="I4735" i="7"/>
  <c r="I4736" i="7"/>
  <c r="I4737" i="7"/>
  <c r="I4738" i="7"/>
  <c r="I4739" i="7"/>
  <c r="I4740" i="7"/>
  <c r="I4741" i="7"/>
  <c r="I4742" i="7"/>
  <c r="I4743" i="7"/>
  <c r="I4744" i="7"/>
  <c r="I4745" i="7"/>
  <c r="I4746" i="7"/>
  <c r="I4747" i="7"/>
  <c r="I4748" i="7"/>
  <c r="I4749" i="7"/>
  <c r="I4750" i="7"/>
  <c r="I4751" i="7"/>
  <c r="I4752" i="7"/>
  <c r="I4753" i="7"/>
  <c r="I4754" i="7"/>
  <c r="I4755" i="7"/>
  <c r="I4756" i="7"/>
  <c r="I4757" i="7"/>
  <c r="I4758" i="7"/>
  <c r="I4759" i="7"/>
  <c r="I4760" i="7"/>
  <c r="I4761" i="7"/>
  <c r="I4762" i="7"/>
  <c r="I4763" i="7"/>
  <c r="I4764" i="7"/>
  <c r="I4765" i="7"/>
  <c r="I4766" i="7"/>
  <c r="I4767" i="7"/>
  <c r="I4768" i="7"/>
  <c r="I4769" i="7"/>
  <c r="I4770" i="7"/>
  <c r="I4771" i="7"/>
  <c r="I4772" i="7"/>
  <c r="I4773" i="7"/>
  <c r="I4774" i="7"/>
  <c r="I4775" i="7"/>
  <c r="I4776" i="7"/>
  <c r="I4777" i="7"/>
  <c r="I4778" i="7"/>
  <c r="I4779" i="7"/>
  <c r="I4780" i="7"/>
  <c r="I4781" i="7"/>
  <c r="I4782" i="7"/>
  <c r="I4783" i="7"/>
  <c r="I4784" i="7"/>
  <c r="I4785" i="7"/>
  <c r="I4786" i="7"/>
  <c r="I4787" i="7"/>
  <c r="I4788" i="7"/>
  <c r="I4789" i="7"/>
  <c r="I4790" i="7"/>
  <c r="I4791" i="7"/>
  <c r="I4792" i="7"/>
  <c r="I4793" i="7"/>
  <c r="I4794" i="7"/>
  <c r="I4795" i="7"/>
  <c r="I4796" i="7"/>
  <c r="I4797" i="7"/>
  <c r="I4798" i="7"/>
  <c r="I4799" i="7"/>
  <c r="I4800" i="7"/>
  <c r="I4801" i="7"/>
  <c r="I4802" i="7"/>
  <c r="I4803" i="7"/>
  <c r="I4804" i="7"/>
  <c r="I4805" i="7"/>
  <c r="I4806" i="7"/>
  <c r="I4807" i="7"/>
  <c r="I4808" i="7"/>
  <c r="I4809" i="7"/>
  <c r="I4810" i="7"/>
  <c r="I4811" i="7"/>
  <c r="I4812" i="7"/>
  <c r="I4813" i="7"/>
  <c r="I4814" i="7"/>
  <c r="I4815" i="7"/>
  <c r="I4816" i="7"/>
  <c r="I4817" i="7"/>
  <c r="I4818" i="7"/>
  <c r="I4819" i="7"/>
  <c r="I4820" i="7"/>
  <c r="I4821" i="7"/>
  <c r="I4822" i="7"/>
  <c r="I4823" i="7"/>
  <c r="I4824" i="7"/>
  <c r="I4825" i="7"/>
  <c r="I4826" i="7"/>
  <c r="I4827" i="7"/>
  <c r="I4828" i="7"/>
  <c r="I4829" i="7"/>
  <c r="I4830" i="7"/>
  <c r="I4831" i="7"/>
  <c r="I4832" i="7"/>
  <c r="I4833" i="7"/>
  <c r="I4834" i="7"/>
  <c r="I4835" i="7"/>
  <c r="I4836" i="7"/>
  <c r="I4837" i="7"/>
  <c r="I4838" i="7"/>
  <c r="I4839" i="7"/>
  <c r="I4840" i="7"/>
  <c r="I4841" i="7"/>
  <c r="I4842" i="7"/>
  <c r="I4843" i="7"/>
  <c r="I4844" i="7"/>
  <c r="I4845" i="7"/>
  <c r="I4846" i="7"/>
  <c r="I4847" i="7"/>
  <c r="I4848" i="7"/>
  <c r="I4849" i="7"/>
  <c r="I4850" i="7"/>
  <c r="I4851" i="7"/>
  <c r="I4852" i="7"/>
  <c r="I4853" i="7"/>
  <c r="I4854" i="7"/>
  <c r="I4855" i="7"/>
  <c r="I4856" i="7"/>
  <c r="I4857" i="7"/>
  <c r="I4858" i="7"/>
  <c r="I4859" i="7"/>
  <c r="I4860" i="7"/>
  <c r="I4861" i="7"/>
  <c r="I4862" i="7"/>
  <c r="I4863" i="7"/>
  <c r="I4864" i="7"/>
  <c r="I4865" i="7"/>
  <c r="I4866" i="7"/>
  <c r="I4867" i="7"/>
  <c r="I4868" i="7"/>
  <c r="I4869" i="7"/>
  <c r="I4870" i="7"/>
  <c r="I4871" i="7"/>
  <c r="I4872" i="7"/>
  <c r="I4873" i="7"/>
  <c r="I4874" i="7"/>
  <c r="I4875" i="7"/>
  <c r="I4876" i="7"/>
  <c r="I4877" i="7"/>
  <c r="I4878" i="7"/>
  <c r="I4879" i="7"/>
  <c r="I4880" i="7"/>
  <c r="I4881" i="7"/>
  <c r="I4882" i="7"/>
  <c r="I4883" i="7"/>
  <c r="I4884" i="7"/>
  <c r="I4885" i="7"/>
  <c r="I4886" i="7"/>
  <c r="I4887" i="7"/>
  <c r="I4888" i="7"/>
  <c r="I4889" i="7"/>
  <c r="I4890" i="7"/>
  <c r="I4891" i="7"/>
  <c r="I4892" i="7"/>
  <c r="I4893" i="7"/>
  <c r="I4894" i="7"/>
  <c r="I4895" i="7"/>
  <c r="I4896" i="7"/>
  <c r="I4897" i="7"/>
  <c r="I4898" i="7"/>
  <c r="I4899" i="7"/>
  <c r="I4900" i="7"/>
  <c r="I4901" i="7"/>
  <c r="I4902" i="7"/>
  <c r="I4903" i="7"/>
  <c r="I4904" i="7"/>
  <c r="I4905" i="7"/>
  <c r="I4906" i="7"/>
  <c r="I4907" i="7"/>
  <c r="I4908" i="7"/>
  <c r="I4909" i="7"/>
  <c r="I4910" i="7"/>
  <c r="I4911" i="7"/>
  <c r="I4912" i="7"/>
  <c r="I4913" i="7"/>
  <c r="I4914" i="7"/>
  <c r="I4915" i="7"/>
  <c r="I4916" i="7"/>
  <c r="I4917" i="7"/>
  <c r="I4918" i="7"/>
  <c r="I4919" i="7"/>
  <c r="I4920" i="7"/>
  <c r="I4921" i="7"/>
  <c r="I4922" i="7"/>
  <c r="I4923" i="7"/>
  <c r="I4924" i="7"/>
  <c r="I4925" i="7"/>
  <c r="I4926" i="7"/>
  <c r="I4927" i="7"/>
  <c r="I4928" i="7"/>
  <c r="I4929" i="7"/>
  <c r="I4930" i="7"/>
  <c r="I4931" i="7"/>
  <c r="I4932" i="7"/>
  <c r="I4933" i="7"/>
  <c r="I4934" i="7"/>
  <c r="I4935" i="7"/>
  <c r="I4936" i="7"/>
  <c r="I4937" i="7"/>
  <c r="I4938" i="7"/>
  <c r="I4939" i="7"/>
  <c r="I4940" i="7"/>
  <c r="I4941" i="7"/>
  <c r="I4942" i="7"/>
  <c r="I4943" i="7"/>
  <c r="I4944" i="7"/>
  <c r="I4945" i="7"/>
  <c r="I4946" i="7"/>
  <c r="I4947" i="7"/>
  <c r="I4948" i="7"/>
  <c r="I4949" i="7"/>
  <c r="I4950" i="7"/>
  <c r="I4951" i="7"/>
  <c r="I4952" i="7"/>
  <c r="I4953" i="7"/>
  <c r="I4954" i="7"/>
  <c r="I4955" i="7"/>
  <c r="I4956" i="7"/>
  <c r="I4957" i="7"/>
  <c r="I4958" i="7"/>
  <c r="I4959" i="7"/>
  <c r="I4960" i="7"/>
  <c r="I4961" i="7"/>
  <c r="I4962" i="7"/>
  <c r="I4963" i="7"/>
  <c r="I4964" i="7"/>
  <c r="I4965" i="7"/>
  <c r="I4966" i="7"/>
  <c r="I4967" i="7"/>
  <c r="I4968" i="7"/>
  <c r="I4969" i="7"/>
  <c r="I4970" i="7"/>
  <c r="I4971" i="7"/>
  <c r="I4972" i="7"/>
  <c r="I4973" i="7"/>
  <c r="I4974" i="7"/>
  <c r="I4975" i="7"/>
  <c r="I4976" i="7"/>
  <c r="I4977" i="7"/>
  <c r="I4978" i="7"/>
  <c r="I4979" i="7"/>
  <c r="I4980" i="7"/>
  <c r="I4981" i="7"/>
  <c r="I4982" i="7"/>
  <c r="I4983" i="7"/>
  <c r="I4984" i="7"/>
  <c r="I4985" i="7"/>
  <c r="I4986" i="7"/>
  <c r="I4987" i="7"/>
  <c r="I4988" i="7"/>
  <c r="I4989" i="7"/>
  <c r="I4990" i="7"/>
  <c r="I4991" i="7"/>
  <c r="I4992" i="7"/>
  <c r="I4993" i="7"/>
  <c r="I4994" i="7"/>
  <c r="I4995" i="7"/>
  <c r="I4996" i="7"/>
  <c r="I4997" i="7"/>
  <c r="I4998" i="7"/>
  <c r="I4999" i="7"/>
  <c r="I5000" i="7"/>
  <c r="I5001" i="7"/>
  <c r="I5002" i="7"/>
  <c r="I5003" i="7"/>
  <c r="I5004" i="7"/>
  <c r="I5005" i="7"/>
  <c r="I5006" i="7"/>
  <c r="I5007" i="7"/>
  <c r="I5008" i="7"/>
  <c r="I5009" i="7"/>
  <c r="I5010" i="7"/>
  <c r="I5011" i="7"/>
  <c r="I5012" i="7"/>
  <c r="I5013" i="7"/>
  <c r="I5014" i="7"/>
  <c r="I5015" i="7"/>
  <c r="I5016" i="7"/>
  <c r="I5017" i="7"/>
  <c r="I5018" i="7"/>
  <c r="I5019" i="7"/>
  <c r="I5020" i="7"/>
  <c r="I5021" i="7"/>
  <c r="I5022" i="7"/>
  <c r="I5023" i="7"/>
  <c r="I5024" i="7"/>
  <c r="I5025" i="7"/>
  <c r="I5026" i="7"/>
  <c r="I5027" i="7"/>
  <c r="I5028" i="7"/>
  <c r="I5029" i="7"/>
  <c r="I5030" i="7"/>
  <c r="I5031" i="7"/>
  <c r="I5032" i="7"/>
  <c r="I5033" i="7"/>
  <c r="I5034" i="7"/>
  <c r="I5035" i="7"/>
  <c r="I5036" i="7"/>
  <c r="I5037" i="7"/>
  <c r="I5038" i="7"/>
  <c r="I5039" i="7"/>
  <c r="I5040" i="7"/>
  <c r="I5041" i="7"/>
  <c r="I5042" i="7"/>
  <c r="I5043" i="7"/>
  <c r="I5044" i="7"/>
  <c r="I5045" i="7"/>
  <c r="I5046" i="7"/>
  <c r="I5047" i="7"/>
  <c r="I5048" i="7"/>
  <c r="I5049" i="7"/>
  <c r="I5050" i="7"/>
  <c r="I5051" i="7"/>
  <c r="I5052" i="7"/>
  <c r="I5053" i="7"/>
  <c r="I5054" i="7"/>
  <c r="I5055" i="7"/>
  <c r="I5056" i="7"/>
  <c r="I5057" i="7"/>
  <c r="I5058" i="7"/>
  <c r="I5059" i="7"/>
  <c r="I5060" i="7"/>
  <c r="I5061" i="7"/>
  <c r="I5062" i="7"/>
  <c r="I5063" i="7"/>
  <c r="I5064" i="7"/>
  <c r="I5065" i="7"/>
  <c r="I5066" i="7"/>
  <c r="I5067" i="7"/>
  <c r="I5068" i="7"/>
  <c r="I5069" i="7"/>
  <c r="I5070" i="7"/>
  <c r="I5071" i="7"/>
  <c r="I5072" i="7"/>
  <c r="I5073" i="7"/>
  <c r="I5074" i="7"/>
  <c r="I5075" i="7"/>
  <c r="I5076" i="7"/>
  <c r="I5077" i="7"/>
  <c r="I5078" i="7"/>
  <c r="I5079" i="7"/>
  <c r="I5080" i="7"/>
  <c r="I5081" i="7"/>
  <c r="I5082" i="7"/>
  <c r="I5083" i="7"/>
  <c r="I5084" i="7"/>
  <c r="I5085" i="7"/>
  <c r="I5086" i="7"/>
  <c r="I5087" i="7"/>
  <c r="I5088" i="7"/>
  <c r="I5089" i="7"/>
  <c r="I5090" i="7"/>
  <c r="I5091" i="7"/>
  <c r="I5092" i="7"/>
  <c r="I5093" i="7"/>
  <c r="I5094" i="7"/>
  <c r="I5095" i="7"/>
  <c r="I5096" i="7"/>
  <c r="I5097" i="7"/>
  <c r="I5098" i="7"/>
  <c r="I5099" i="7"/>
  <c r="I5100" i="7"/>
  <c r="I5101" i="7"/>
  <c r="I5102" i="7"/>
  <c r="I5103" i="7"/>
  <c r="I5104" i="7"/>
  <c r="I5105" i="7"/>
  <c r="I5106" i="7"/>
  <c r="I5107" i="7"/>
  <c r="I5108" i="7"/>
  <c r="I5109" i="7"/>
  <c r="I5110" i="7"/>
  <c r="I5111" i="7"/>
  <c r="I5112" i="7"/>
  <c r="I5113" i="7"/>
  <c r="I5114" i="7"/>
  <c r="I5115" i="7"/>
  <c r="I5116" i="7"/>
  <c r="I5117" i="7"/>
  <c r="I5118" i="7"/>
  <c r="I5119" i="7"/>
  <c r="I5120" i="7"/>
  <c r="I5121" i="7"/>
  <c r="I5122" i="7"/>
  <c r="I5123" i="7"/>
  <c r="I5124" i="7"/>
  <c r="I5125" i="7"/>
  <c r="I5126" i="7"/>
  <c r="I5127" i="7"/>
  <c r="I5128" i="7"/>
  <c r="I5129" i="7"/>
  <c r="I5130" i="7"/>
  <c r="I5131" i="7"/>
  <c r="I5132" i="7"/>
  <c r="I5133" i="7"/>
  <c r="I5134" i="7"/>
  <c r="I5135" i="7"/>
  <c r="I5136" i="7"/>
  <c r="I5137" i="7"/>
  <c r="I5138" i="7"/>
  <c r="I5139" i="7"/>
  <c r="I5140" i="7"/>
  <c r="I5141" i="7"/>
  <c r="I5142" i="7"/>
  <c r="I5143" i="7"/>
  <c r="I5144" i="7"/>
  <c r="I5145" i="7"/>
  <c r="I5146" i="7"/>
  <c r="I5147" i="7"/>
  <c r="I5148" i="7"/>
  <c r="I5149" i="7"/>
  <c r="I5150" i="7"/>
  <c r="I5151" i="7"/>
  <c r="I5152" i="7"/>
  <c r="I5153" i="7"/>
  <c r="I5154" i="7"/>
  <c r="I5155" i="7"/>
  <c r="I5156" i="7"/>
  <c r="I5157" i="7"/>
  <c r="I5158" i="7"/>
  <c r="I5159" i="7"/>
  <c r="I5160" i="7"/>
  <c r="I5161" i="7"/>
  <c r="I5162" i="7"/>
  <c r="I5163" i="7"/>
  <c r="I5164" i="7"/>
  <c r="I5165" i="7"/>
  <c r="I5166" i="7"/>
  <c r="I5167" i="7"/>
  <c r="I5168" i="7"/>
  <c r="I5169" i="7"/>
  <c r="I5170" i="7"/>
  <c r="I5171" i="7"/>
  <c r="I5172" i="7"/>
  <c r="I5173" i="7"/>
  <c r="I5174" i="7"/>
  <c r="I5175" i="7"/>
  <c r="I5176" i="7"/>
  <c r="I5177" i="7"/>
  <c r="I5178" i="7"/>
  <c r="I5179" i="7"/>
  <c r="I5180" i="7"/>
  <c r="I5181" i="7"/>
  <c r="I5182" i="7"/>
  <c r="I5183" i="7"/>
  <c r="I5184" i="7"/>
  <c r="I5185" i="7"/>
  <c r="I5186" i="7"/>
  <c r="I5187" i="7"/>
  <c r="I5188" i="7"/>
  <c r="I5189" i="7"/>
  <c r="I5190" i="7"/>
  <c r="I5191" i="7"/>
  <c r="I5192" i="7"/>
  <c r="I5193" i="7"/>
  <c r="I5194" i="7"/>
  <c r="I5195" i="7"/>
  <c r="I5196" i="7"/>
  <c r="I5197" i="7"/>
  <c r="I5198" i="7"/>
  <c r="I5199" i="7"/>
  <c r="I5200" i="7"/>
  <c r="I5201" i="7"/>
  <c r="I5202" i="7"/>
  <c r="I5203" i="7"/>
  <c r="I5204" i="7"/>
  <c r="I5205" i="7"/>
  <c r="I5206" i="7"/>
  <c r="I5207" i="7"/>
  <c r="I5208" i="7"/>
  <c r="I5209" i="7"/>
  <c r="I5210" i="7"/>
  <c r="I5211" i="7"/>
  <c r="I5212" i="7"/>
  <c r="I5213" i="7"/>
  <c r="I5214" i="7"/>
  <c r="I5215" i="7"/>
  <c r="I5216" i="7"/>
  <c r="I5217" i="7"/>
  <c r="I5218" i="7"/>
  <c r="I5219" i="7"/>
  <c r="I5220" i="7"/>
  <c r="I5221" i="7"/>
  <c r="I5222" i="7"/>
  <c r="I5223" i="7"/>
  <c r="I5224" i="7"/>
  <c r="I5225" i="7"/>
  <c r="I5226" i="7"/>
  <c r="I5227" i="7"/>
  <c r="I5228" i="7"/>
  <c r="I5229" i="7"/>
  <c r="I5230" i="7"/>
  <c r="I5231" i="7"/>
  <c r="I5232" i="7"/>
  <c r="I5233" i="7"/>
  <c r="I5234" i="7"/>
  <c r="I5235" i="7"/>
  <c r="I5236" i="7"/>
  <c r="I5237" i="7"/>
  <c r="I5238" i="7"/>
  <c r="I5239" i="7"/>
  <c r="I5240" i="7"/>
  <c r="I5241" i="7"/>
  <c r="I5242" i="7"/>
  <c r="I5243" i="7"/>
  <c r="I5244" i="7"/>
  <c r="I5245" i="7"/>
  <c r="I5246" i="7"/>
  <c r="I5247" i="7"/>
  <c r="I5248" i="7"/>
  <c r="I5249" i="7"/>
  <c r="I5250" i="7"/>
  <c r="I5251" i="7"/>
  <c r="I5252" i="7"/>
  <c r="I5253" i="7"/>
  <c r="I5254" i="7"/>
  <c r="I5255" i="7"/>
  <c r="I5256" i="7"/>
  <c r="I5257" i="7"/>
  <c r="I5258" i="7"/>
  <c r="I5259" i="7"/>
  <c r="I5260" i="7"/>
  <c r="I5261" i="7"/>
  <c r="I5262" i="7"/>
  <c r="I5263" i="7"/>
  <c r="I5264" i="7"/>
  <c r="I5265" i="7"/>
  <c r="I5266" i="7"/>
  <c r="I5267" i="7"/>
  <c r="I5268" i="7"/>
  <c r="I5269" i="7"/>
  <c r="I5270" i="7"/>
  <c r="I5271" i="7"/>
  <c r="I5272" i="7"/>
  <c r="I5273" i="7"/>
  <c r="I5274" i="7"/>
  <c r="I5275" i="7"/>
  <c r="I5276" i="7"/>
  <c r="I5277" i="7"/>
  <c r="I5278" i="7"/>
  <c r="I5279" i="7"/>
  <c r="I5280" i="7"/>
  <c r="I5281" i="7"/>
  <c r="I5282" i="7"/>
  <c r="I5283" i="7"/>
  <c r="I5284" i="7"/>
  <c r="I5285" i="7"/>
  <c r="I5286" i="7"/>
  <c r="I5287" i="7"/>
  <c r="I5288" i="7"/>
  <c r="I5289" i="7"/>
  <c r="I5290" i="7"/>
  <c r="I5291" i="7"/>
  <c r="I5292" i="7"/>
  <c r="I5293" i="7"/>
  <c r="I5294" i="7"/>
  <c r="I5295" i="7"/>
  <c r="I5296" i="7"/>
  <c r="I5297" i="7"/>
  <c r="I5298" i="7"/>
  <c r="I5299" i="7"/>
  <c r="I5300" i="7"/>
  <c r="I5301" i="7"/>
  <c r="I5302" i="7"/>
  <c r="I5303" i="7"/>
  <c r="I5304" i="7"/>
  <c r="I5305" i="7"/>
  <c r="I5306" i="7"/>
  <c r="I5307" i="7"/>
  <c r="I5308" i="7"/>
  <c r="I5309" i="7"/>
  <c r="I5310" i="7"/>
  <c r="I5311" i="7"/>
  <c r="I5312" i="7"/>
  <c r="I5313" i="7"/>
  <c r="I5314" i="7"/>
  <c r="I5315" i="7"/>
  <c r="I5316" i="7"/>
  <c r="I5317" i="7"/>
  <c r="I5318" i="7"/>
  <c r="I5319" i="7"/>
  <c r="I5320" i="7"/>
  <c r="I5321" i="7"/>
  <c r="I5322" i="7"/>
  <c r="I5323" i="7"/>
  <c r="I5324" i="7"/>
  <c r="I5325" i="7"/>
  <c r="I5326" i="7"/>
  <c r="I5327" i="7"/>
  <c r="I5328" i="7"/>
  <c r="I5329" i="7"/>
  <c r="I5330" i="7"/>
  <c r="I5331" i="7"/>
  <c r="I5332" i="7"/>
  <c r="I5333" i="7"/>
  <c r="I5334" i="7"/>
  <c r="I5335" i="7"/>
  <c r="I5336" i="7"/>
  <c r="I5337" i="7"/>
  <c r="I5338" i="7"/>
  <c r="I5339" i="7"/>
  <c r="I5340" i="7"/>
  <c r="I5341" i="7"/>
  <c r="I5342" i="7"/>
  <c r="I5343" i="7"/>
  <c r="I5344" i="7"/>
  <c r="I5345" i="7"/>
  <c r="I5346" i="7"/>
  <c r="I5347" i="7"/>
  <c r="I5348" i="7"/>
  <c r="I5349" i="7"/>
  <c r="I5350" i="7"/>
  <c r="I5351" i="7"/>
  <c r="I5352" i="7"/>
  <c r="I5353" i="7"/>
  <c r="I5354" i="7"/>
  <c r="I5355" i="7"/>
  <c r="I5356" i="7"/>
  <c r="I5357" i="7"/>
  <c r="I5358" i="7"/>
  <c r="I5359" i="7"/>
  <c r="I5360" i="7"/>
  <c r="I5361" i="7"/>
  <c r="I5362" i="7"/>
  <c r="I5363" i="7"/>
  <c r="I5364" i="7"/>
  <c r="I5365" i="7"/>
  <c r="I5366" i="7"/>
  <c r="I5367" i="7"/>
  <c r="I5368" i="7"/>
  <c r="I5369" i="7"/>
  <c r="I5370" i="7"/>
  <c r="I5371" i="7"/>
  <c r="I5372" i="7"/>
  <c r="I5373" i="7"/>
  <c r="I5374" i="7"/>
  <c r="I5375" i="7"/>
  <c r="I5376" i="7"/>
  <c r="I5377" i="7"/>
  <c r="I5378" i="7"/>
  <c r="I5379" i="7"/>
  <c r="I5380" i="7"/>
  <c r="I5381" i="7"/>
  <c r="I5382" i="7"/>
  <c r="I5383" i="7"/>
  <c r="I5384" i="7"/>
  <c r="I5385" i="7"/>
  <c r="I5386" i="7"/>
  <c r="I5387" i="7"/>
  <c r="I5388" i="7"/>
  <c r="I5389" i="7"/>
  <c r="I5390" i="7"/>
  <c r="I5391" i="7"/>
  <c r="I5392" i="7"/>
  <c r="I5393" i="7"/>
  <c r="I5394" i="7"/>
  <c r="I5395" i="7"/>
  <c r="I5396" i="7"/>
  <c r="I5397" i="7"/>
  <c r="I5398" i="7"/>
  <c r="I5399" i="7"/>
  <c r="I5400" i="7"/>
  <c r="I5401" i="7"/>
  <c r="I5402" i="7"/>
  <c r="I5403" i="7"/>
  <c r="I5404" i="7"/>
  <c r="I5405" i="7"/>
  <c r="I5406" i="7"/>
  <c r="I5407" i="7"/>
  <c r="I5408" i="7"/>
  <c r="I5409" i="7"/>
  <c r="I5410" i="7"/>
  <c r="I5411" i="7"/>
  <c r="I5412" i="7"/>
  <c r="I5413" i="7"/>
  <c r="I5414" i="7"/>
  <c r="I5415" i="7"/>
  <c r="I5416" i="7"/>
  <c r="I5417" i="7"/>
  <c r="I5418" i="7"/>
  <c r="I5419" i="7"/>
  <c r="I5420" i="7"/>
  <c r="I5421" i="7"/>
  <c r="I5422" i="7"/>
  <c r="I5423" i="7"/>
  <c r="I5424" i="7"/>
  <c r="I5425" i="7"/>
  <c r="I5426" i="7"/>
  <c r="I5427" i="7"/>
  <c r="I5428" i="7"/>
  <c r="I5429" i="7"/>
  <c r="I5430" i="7"/>
  <c r="I5431" i="7"/>
  <c r="I5432" i="7"/>
  <c r="I5433" i="7"/>
  <c r="I5434" i="7"/>
  <c r="I5435" i="7"/>
  <c r="I5436" i="7"/>
  <c r="I5437" i="7"/>
  <c r="I5438" i="7"/>
  <c r="I5439" i="7"/>
  <c r="I5440" i="7"/>
  <c r="I5441" i="7"/>
  <c r="I5442" i="7"/>
  <c r="I5443" i="7"/>
  <c r="I5444" i="7"/>
  <c r="I5445" i="7"/>
  <c r="I5446" i="7"/>
  <c r="I5447" i="7"/>
  <c r="I5448" i="7"/>
  <c r="I5449" i="7"/>
  <c r="I5450" i="7"/>
  <c r="I5451" i="7"/>
  <c r="I5452" i="7"/>
  <c r="I5453" i="7"/>
  <c r="I5454" i="7"/>
  <c r="I5455" i="7"/>
  <c r="I5456" i="7"/>
  <c r="I5457" i="7"/>
  <c r="I5458" i="7"/>
  <c r="I5459" i="7"/>
  <c r="I5460" i="7"/>
  <c r="I5461" i="7"/>
  <c r="I5462" i="7"/>
  <c r="I5463" i="7"/>
  <c r="I5464" i="7"/>
  <c r="I5465" i="7"/>
  <c r="I5466" i="7"/>
  <c r="I5467" i="7"/>
  <c r="I5468" i="7"/>
  <c r="I5469" i="7"/>
  <c r="I5470" i="7"/>
  <c r="I5471" i="7"/>
  <c r="I5472" i="7"/>
  <c r="I5473" i="7"/>
  <c r="I5474" i="7"/>
  <c r="I5475" i="7"/>
  <c r="I5476" i="7"/>
  <c r="I5477" i="7"/>
  <c r="I5478" i="7"/>
  <c r="I5479" i="7"/>
  <c r="I5480" i="7"/>
  <c r="I5481" i="7"/>
  <c r="I5482" i="7"/>
  <c r="I5483" i="7"/>
  <c r="I5484" i="7"/>
  <c r="I5485" i="7"/>
  <c r="I5486" i="7"/>
  <c r="I5487" i="7"/>
  <c r="I5488" i="7"/>
  <c r="I5489" i="7"/>
  <c r="I5490" i="7"/>
  <c r="I5491" i="7"/>
  <c r="I5492" i="7"/>
  <c r="I5493" i="7"/>
  <c r="I5494" i="7"/>
  <c r="I5495" i="7"/>
  <c r="I5496" i="7"/>
  <c r="I5497" i="7"/>
  <c r="I5498" i="7"/>
  <c r="I5499" i="7"/>
  <c r="I5500" i="7"/>
  <c r="I5501" i="7"/>
  <c r="I5502" i="7"/>
  <c r="I5503" i="7"/>
  <c r="I5504" i="7"/>
  <c r="I5505" i="7"/>
  <c r="I5506" i="7"/>
  <c r="I5507" i="7"/>
  <c r="I5508" i="7"/>
  <c r="I5509" i="7"/>
  <c r="I5510" i="7"/>
  <c r="I5511" i="7"/>
  <c r="I5512" i="7"/>
  <c r="I5513" i="7"/>
  <c r="I5514" i="7"/>
  <c r="I5515" i="7"/>
  <c r="I5516" i="7"/>
  <c r="I5517" i="7"/>
  <c r="I5518" i="7"/>
  <c r="I5519" i="7"/>
  <c r="I5520" i="7"/>
  <c r="I5521" i="7"/>
  <c r="I5522" i="7"/>
  <c r="I5523" i="7"/>
  <c r="I5524" i="7"/>
  <c r="I5525" i="7"/>
  <c r="I5526" i="7"/>
  <c r="I5527" i="7"/>
  <c r="I5528" i="7"/>
  <c r="I5529" i="7"/>
  <c r="I5530" i="7"/>
  <c r="I5531" i="7"/>
  <c r="I5532" i="7"/>
  <c r="I5533" i="7"/>
  <c r="I5534" i="7"/>
  <c r="I5535" i="7"/>
  <c r="I5536" i="7"/>
  <c r="I5537" i="7"/>
  <c r="I5538" i="7"/>
  <c r="I5539" i="7"/>
  <c r="I5540" i="7"/>
  <c r="I5541" i="7"/>
  <c r="I5542" i="7"/>
  <c r="I5543" i="7"/>
  <c r="I5544" i="7"/>
  <c r="I5545" i="7"/>
  <c r="I5546" i="7"/>
  <c r="I5547" i="7"/>
  <c r="I5548" i="7"/>
  <c r="I5549" i="7"/>
  <c r="I5550" i="7"/>
  <c r="I5551" i="7"/>
  <c r="I5552" i="7"/>
  <c r="I5553" i="7"/>
  <c r="I5554" i="7"/>
  <c r="I5555" i="7"/>
  <c r="I5556" i="7"/>
  <c r="I5557" i="7"/>
  <c r="I5558" i="7"/>
  <c r="I5559" i="7"/>
  <c r="I5560" i="7"/>
  <c r="I5561" i="7"/>
  <c r="I5562" i="7"/>
  <c r="I5563" i="7"/>
  <c r="I5564" i="7"/>
  <c r="I5565" i="7"/>
  <c r="I5566" i="7"/>
  <c r="I5567" i="7"/>
  <c r="I5568" i="7"/>
  <c r="I5569" i="7"/>
  <c r="I5570" i="7"/>
  <c r="I5571" i="7"/>
  <c r="I5572" i="7"/>
  <c r="I5573" i="7"/>
  <c r="I5574" i="7"/>
  <c r="I5575" i="7"/>
  <c r="I5576" i="7"/>
  <c r="I5577" i="7"/>
  <c r="I5578" i="7"/>
  <c r="I5579" i="7"/>
  <c r="I5580" i="7"/>
  <c r="I5581" i="7"/>
  <c r="I5582" i="7"/>
  <c r="I5583" i="7"/>
  <c r="I5584" i="7"/>
  <c r="I5585" i="7"/>
  <c r="I5586" i="7"/>
  <c r="I5587" i="7"/>
  <c r="I5588" i="7"/>
  <c r="I5589" i="7"/>
  <c r="I5590" i="7"/>
  <c r="I5591" i="7"/>
  <c r="I5592" i="7"/>
  <c r="I5593" i="7"/>
  <c r="I5594" i="7"/>
  <c r="I5595" i="7"/>
  <c r="I5596" i="7"/>
  <c r="I5597" i="7"/>
  <c r="I5598" i="7"/>
  <c r="I5599" i="7"/>
  <c r="I5600" i="7"/>
  <c r="I5601" i="7"/>
  <c r="I5602" i="7"/>
  <c r="I5603" i="7"/>
  <c r="I5604" i="7"/>
  <c r="I5605" i="7"/>
  <c r="I5606" i="7"/>
  <c r="I5607" i="7"/>
  <c r="I5608" i="7"/>
  <c r="I5609" i="7"/>
  <c r="I5610" i="7"/>
  <c r="I5611" i="7"/>
  <c r="I5612" i="7"/>
  <c r="I5613" i="7"/>
  <c r="I5614" i="7"/>
  <c r="I5615" i="7"/>
  <c r="I5616" i="7"/>
  <c r="I5617" i="7"/>
  <c r="I5618" i="7"/>
  <c r="I5619" i="7"/>
  <c r="I5620" i="7"/>
  <c r="I5621" i="7"/>
  <c r="I5622" i="7"/>
  <c r="I5623" i="7"/>
  <c r="I5624" i="7"/>
  <c r="I5625" i="7"/>
  <c r="I5626" i="7"/>
  <c r="I5627" i="7"/>
  <c r="I5628" i="7"/>
  <c r="I5629" i="7"/>
  <c r="I5630" i="7"/>
  <c r="I5631" i="7"/>
  <c r="I5632" i="7"/>
  <c r="I5633" i="7"/>
  <c r="I5634" i="7"/>
  <c r="I5635" i="7"/>
  <c r="I5636" i="7"/>
  <c r="I5637" i="7"/>
  <c r="I5638" i="7"/>
  <c r="I5639" i="7"/>
  <c r="I5640" i="7"/>
  <c r="I5641" i="7"/>
  <c r="I5642" i="7"/>
  <c r="I5643" i="7"/>
  <c r="I5644" i="7"/>
  <c r="I5645" i="7"/>
  <c r="I5646" i="7"/>
  <c r="I5647" i="7"/>
  <c r="I5648" i="7"/>
  <c r="I5649" i="7"/>
  <c r="I5650" i="7"/>
  <c r="I5651" i="7"/>
  <c r="I5652" i="7"/>
  <c r="I5653" i="7"/>
  <c r="I5654" i="7"/>
  <c r="I5655" i="7"/>
  <c r="I5656" i="7"/>
  <c r="I5657" i="7"/>
  <c r="I5658" i="7"/>
  <c r="I5659" i="7"/>
  <c r="I5660" i="7"/>
  <c r="I5661" i="7"/>
  <c r="I5662" i="7"/>
  <c r="I5663" i="7"/>
  <c r="I5664" i="7"/>
  <c r="I5665" i="7"/>
  <c r="I5666" i="7"/>
  <c r="I5667" i="7"/>
  <c r="I5668" i="7"/>
  <c r="I5669" i="7"/>
  <c r="I5670" i="7"/>
  <c r="I5671" i="7"/>
  <c r="I5672" i="7"/>
  <c r="I5673" i="7"/>
  <c r="I5674" i="7"/>
  <c r="I5675" i="7"/>
  <c r="I5676" i="7"/>
  <c r="I5677" i="7"/>
  <c r="I5678" i="7"/>
  <c r="I5679" i="7"/>
  <c r="I5680" i="7"/>
  <c r="I5681" i="7"/>
  <c r="I5682" i="7"/>
  <c r="I5683" i="7"/>
  <c r="I5684" i="7"/>
  <c r="I5685" i="7"/>
  <c r="I5686" i="7"/>
  <c r="I5687" i="7"/>
  <c r="I5688" i="7"/>
  <c r="I5689" i="7"/>
  <c r="I5690" i="7"/>
  <c r="I5691" i="7"/>
  <c r="I5692" i="7"/>
  <c r="I5693" i="7"/>
  <c r="I5694" i="7"/>
  <c r="I5695" i="7"/>
  <c r="I5696" i="7"/>
  <c r="I5697" i="7"/>
  <c r="I5698" i="7"/>
  <c r="I5699" i="7"/>
  <c r="I5700" i="7"/>
  <c r="I5701" i="7"/>
  <c r="I5702" i="7"/>
  <c r="I5703" i="7"/>
  <c r="I5704" i="7"/>
  <c r="I5705" i="7"/>
  <c r="I5706" i="7"/>
  <c r="I5707" i="7"/>
  <c r="I5708" i="7"/>
  <c r="I5709" i="7"/>
  <c r="I5710" i="7"/>
  <c r="I5711" i="7"/>
  <c r="I5712" i="7"/>
  <c r="I5713" i="7"/>
  <c r="I5714" i="7"/>
  <c r="I5715" i="7"/>
  <c r="I5716" i="7"/>
  <c r="I5717" i="7"/>
  <c r="I5718" i="7"/>
  <c r="I5719" i="7"/>
  <c r="I5720" i="7"/>
  <c r="I5721" i="7"/>
  <c r="I5722" i="7"/>
  <c r="I5723" i="7"/>
  <c r="I5724" i="7"/>
  <c r="I5725" i="7"/>
  <c r="I5726" i="7"/>
  <c r="I5727" i="7"/>
  <c r="I5728" i="7"/>
  <c r="I5729" i="7"/>
  <c r="I5730" i="7"/>
  <c r="I5731" i="7"/>
  <c r="I5732" i="7"/>
  <c r="I5733" i="7"/>
  <c r="I5734" i="7"/>
  <c r="I5735" i="7"/>
  <c r="I5736" i="7"/>
  <c r="I5737" i="7"/>
  <c r="I5738" i="7"/>
  <c r="I5739" i="7"/>
  <c r="I5740" i="7"/>
  <c r="I5741" i="7"/>
  <c r="I5742" i="7"/>
  <c r="I5743" i="7"/>
  <c r="I5744" i="7"/>
  <c r="I5745" i="7"/>
  <c r="I5746" i="7"/>
  <c r="I5747" i="7"/>
  <c r="I5748" i="7"/>
  <c r="I5749" i="7"/>
  <c r="I5750" i="7"/>
  <c r="I5751" i="7"/>
  <c r="I5752" i="7"/>
  <c r="I5753" i="7"/>
  <c r="I5754" i="7"/>
  <c r="I5755" i="7"/>
  <c r="I5756" i="7"/>
  <c r="I5757" i="7"/>
  <c r="I5758" i="7"/>
  <c r="I5759" i="7"/>
  <c r="I5760" i="7"/>
  <c r="I5761" i="7"/>
  <c r="I5762" i="7"/>
  <c r="I5763" i="7"/>
  <c r="I5764" i="7"/>
  <c r="I5765" i="7"/>
  <c r="I5766" i="7"/>
  <c r="I5767" i="7"/>
  <c r="I5768" i="7"/>
  <c r="I5769" i="7"/>
  <c r="I5770" i="7"/>
  <c r="I5771" i="7"/>
  <c r="I5772" i="7"/>
  <c r="I5773" i="7"/>
  <c r="I5774" i="7"/>
  <c r="I5775" i="7"/>
  <c r="I5776" i="7"/>
  <c r="I5777" i="7"/>
  <c r="I5778" i="7"/>
  <c r="I5779" i="7"/>
  <c r="I5780" i="7"/>
  <c r="I5781" i="7"/>
  <c r="I5782" i="7"/>
  <c r="I5783" i="7"/>
  <c r="I5784" i="7"/>
  <c r="I5785" i="7"/>
  <c r="I5786" i="7"/>
  <c r="I5787" i="7"/>
  <c r="I5788" i="7"/>
  <c r="I5789" i="7"/>
  <c r="I5790" i="7"/>
  <c r="I5791" i="7"/>
  <c r="I5792" i="7"/>
  <c r="I5793" i="7"/>
  <c r="I5794" i="7"/>
  <c r="I5795" i="7"/>
  <c r="I5796" i="7"/>
  <c r="I5797" i="7"/>
  <c r="I5798" i="7"/>
  <c r="I5799" i="7"/>
  <c r="I5800" i="7"/>
  <c r="I5801" i="7"/>
  <c r="I5802" i="7"/>
  <c r="I5803" i="7"/>
  <c r="I5804" i="7"/>
  <c r="I5805" i="7"/>
  <c r="I5806" i="7"/>
  <c r="I5807" i="7"/>
  <c r="I5808" i="7"/>
  <c r="I5809" i="7"/>
  <c r="I5810" i="7"/>
  <c r="I5811" i="7"/>
  <c r="I5812" i="7"/>
  <c r="I5813" i="7"/>
  <c r="I5814" i="7"/>
  <c r="I5815" i="7"/>
  <c r="I5816" i="7"/>
  <c r="I5817" i="7"/>
  <c r="I5818" i="7"/>
  <c r="I5819" i="7"/>
  <c r="I5820" i="7"/>
  <c r="I5821" i="7"/>
  <c r="I5822" i="7"/>
  <c r="I5823" i="7"/>
  <c r="I5824" i="7"/>
  <c r="I5825" i="7"/>
  <c r="I5826" i="7"/>
  <c r="I5827" i="7"/>
  <c r="I5828" i="7"/>
  <c r="I5829" i="7"/>
  <c r="I5830" i="7"/>
  <c r="I5831" i="7"/>
  <c r="I5832" i="7"/>
  <c r="I5833" i="7"/>
  <c r="I5834" i="7"/>
  <c r="I5835" i="7"/>
  <c r="I5836" i="7"/>
  <c r="I5837" i="7"/>
  <c r="I5838" i="7"/>
  <c r="I5839" i="7"/>
  <c r="I5840" i="7"/>
  <c r="I5841" i="7"/>
  <c r="I5842" i="7"/>
  <c r="I5843" i="7"/>
  <c r="I5844" i="7"/>
  <c r="I5845" i="7"/>
  <c r="I5846" i="7"/>
  <c r="I5847" i="7"/>
  <c r="I5848" i="7"/>
  <c r="I5849" i="7"/>
  <c r="I5850" i="7"/>
  <c r="I5851" i="7"/>
  <c r="I5852" i="7"/>
  <c r="I5853" i="7"/>
  <c r="I5854" i="7"/>
  <c r="I5855" i="7"/>
  <c r="I5856" i="7"/>
  <c r="I5857" i="7"/>
  <c r="I5858" i="7"/>
  <c r="I5859" i="7"/>
  <c r="I5860" i="7"/>
  <c r="I5861" i="7"/>
  <c r="I5862" i="7"/>
  <c r="I5863" i="7"/>
  <c r="I5864" i="7"/>
  <c r="I5865" i="7"/>
  <c r="I5866" i="7"/>
  <c r="I5867" i="7"/>
  <c r="I5868" i="7"/>
  <c r="I5869" i="7"/>
  <c r="I5870" i="7"/>
  <c r="I5871" i="7"/>
  <c r="I5872" i="7"/>
  <c r="I5873" i="7"/>
  <c r="I5874" i="7"/>
  <c r="I5875" i="7"/>
  <c r="I5876" i="7"/>
  <c r="I5877" i="7"/>
  <c r="I5878" i="7"/>
  <c r="I5879" i="7"/>
  <c r="I5880" i="7"/>
  <c r="I5881" i="7"/>
  <c r="I5882" i="7"/>
  <c r="I5883" i="7"/>
  <c r="I5884" i="7"/>
  <c r="I5885" i="7"/>
  <c r="I5886" i="7"/>
  <c r="I5887" i="7"/>
  <c r="I5888" i="7"/>
  <c r="I5889" i="7"/>
  <c r="I5890" i="7"/>
  <c r="I5891" i="7"/>
  <c r="I5892" i="7"/>
  <c r="I5893" i="7"/>
  <c r="I5894" i="7"/>
  <c r="I5895" i="7"/>
  <c r="I5896" i="7"/>
  <c r="I5897" i="7"/>
  <c r="I5898" i="7"/>
  <c r="I5899" i="7"/>
  <c r="I5900" i="7"/>
  <c r="I5901" i="7"/>
  <c r="I5902" i="7"/>
  <c r="I5903" i="7"/>
  <c r="I5904" i="7"/>
  <c r="I5905" i="7"/>
  <c r="I5906" i="7"/>
  <c r="I5907" i="7"/>
  <c r="I5908" i="7"/>
  <c r="I5909" i="7"/>
  <c r="I5910" i="7"/>
  <c r="I5911" i="7"/>
  <c r="I5912" i="7"/>
  <c r="I5913" i="7"/>
  <c r="I5914" i="7"/>
  <c r="I5915" i="7"/>
  <c r="I5916" i="7"/>
  <c r="I5917" i="7"/>
  <c r="I5918" i="7"/>
  <c r="I5919" i="7"/>
  <c r="I5920" i="7"/>
  <c r="I5921" i="7"/>
  <c r="I5922" i="7"/>
  <c r="I5923" i="7"/>
  <c r="I5924" i="7"/>
  <c r="I5925" i="7"/>
  <c r="I5926" i="7"/>
  <c r="I5927" i="7"/>
  <c r="I5928" i="7"/>
  <c r="I5929" i="7"/>
  <c r="I5930" i="7"/>
  <c r="I5931" i="7"/>
  <c r="I5932" i="7"/>
  <c r="I5933" i="7"/>
  <c r="I5934" i="7"/>
  <c r="I5935" i="7"/>
  <c r="I5936" i="7"/>
  <c r="I5937" i="7"/>
  <c r="I5938" i="7"/>
  <c r="I5939" i="7"/>
  <c r="I5940" i="7"/>
  <c r="I5941" i="7"/>
  <c r="I5942" i="7"/>
  <c r="I5943" i="7"/>
  <c r="I5944" i="7"/>
  <c r="I5945" i="7"/>
  <c r="I5946" i="7"/>
  <c r="I5947" i="7"/>
  <c r="I5948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O291" i="7" s="1"/>
  <c r="M292" i="7"/>
  <c r="M293" i="7"/>
  <c r="M294" i="7"/>
  <c r="M295" i="7"/>
  <c r="M296" i="7"/>
  <c r="M297" i="7"/>
  <c r="M298" i="7"/>
  <c r="M299" i="7"/>
  <c r="M300" i="7"/>
  <c r="M301" i="7"/>
  <c r="M302" i="7"/>
  <c r="M303" i="7"/>
  <c r="O303" i="7" s="1"/>
  <c r="M304" i="7"/>
  <c r="M305" i="7"/>
  <c r="M306" i="7"/>
  <c r="M307" i="7"/>
  <c r="M308" i="7"/>
  <c r="M309" i="7"/>
  <c r="M310" i="7"/>
  <c r="M311" i="7"/>
  <c r="M312" i="7"/>
  <c r="M313" i="7"/>
  <c r="M314" i="7"/>
  <c r="M315" i="7"/>
  <c r="O315" i="7" s="1"/>
  <c r="M316" i="7"/>
  <c r="M317" i="7"/>
  <c r="M318" i="7"/>
  <c r="M319" i="7"/>
  <c r="M320" i="7"/>
  <c r="M321" i="7"/>
  <c r="M322" i="7"/>
  <c r="M323" i="7"/>
  <c r="M324" i="7"/>
  <c r="M325" i="7"/>
  <c r="M326" i="7"/>
  <c r="M327" i="7"/>
  <c r="O327" i="7" s="1"/>
  <c r="M328" i="7"/>
  <c r="M329" i="7"/>
  <c r="M330" i="7"/>
  <c r="M331" i="7"/>
  <c r="M332" i="7"/>
  <c r="M333" i="7"/>
  <c r="M334" i="7"/>
  <c r="M335" i="7"/>
  <c r="M336" i="7"/>
  <c r="M337" i="7"/>
  <c r="M338" i="7"/>
  <c r="M339" i="7"/>
  <c r="O339" i="7" s="1"/>
  <c r="M340" i="7"/>
  <c r="M341" i="7"/>
  <c r="M342" i="7"/>
  <c r="M343" i="7"/>
  <c r="M344" i="7"/>
  <c r="M345" i="7"/>
  <c r="M346" i="7"/>
  <c r="M347" i="7"/>
  <c r="M348" i="7"/>
  <c r="M349" i="7"/>
  <c r="M350" i="7"/>
  <c r="M351" i="7"/>
  <c r="O351" i="7" s="1"/>
  <c r="M352" i="7"/>
  <c r="M353" i="7"/>
  <c r="M354" i="7"/>
  <c r="M355" i="7"/>
  <c r="M356" i="7"/>
  <c r="M357" i="7"/>
  <c r="M358" i="7"/>
  <c r="M359" i="7"/>
  <c r="M360" i="7"/>
  <c r="M361" i="7"/>
  <c r="M362" i="7"/>
  <c r="M363" i="7"/>
  <c r="O363" i="7" s="1"/>
  <c r="M364" i="7"/>
  <c r="M365" i="7"/>
  <c r="M366" i="7"/>
  <c r="M367" i="7"/>
  <c r="M368" i="7"/>
  <c r="M369" i="7"/>
  <c r="M370" i="7"/>
  <c r="M371" i="7"/>
  <c r="M372" i="7"/>
  <c r="M373" i="7"/>
  <c r="M374" i="7"/>
  <c r="M375" i="7"/>
  <c r="O375" i="7" s="1"/>
  <c r="M376" i="7"/>
  <c r="M377" i="7"/>
  <c r="M378" i="7"/>
  <c r="M379" i="7"/>
  <c r="M380" i="7"/>
  <c r="M381" i="7"/>
  <c r="M382" i="7"/>
  <c r="M383" i="7"/>
  <c r="M384" i="7"/>
  <c r="M385" i="7"/>
  <c r="M386" i="7"/>
  <c r="M387" i="7"/>
  <c r="O387" i="7" s="1"/>
  <c r="M388" i="7"/>
  <c r="M389" i="7"/>
  <c r="M390" i="7"/>
  <c r="M391" i="7"/>
  <c r="M392" i="7"/>
  <c r="M393" i="7"/>
  <c r="M394" i="7"/>
  <c r="M395" i="7"/>
  <c r="M396" i="7"/>
  <c r="M397" i="7"/>
  <c r="M398" i="7"/>
  <c r="M399" i="7"/>
  <c r="O399" i="7" s="1"/>
  <c r="M400" i="7"/>
  <c r="M401" i="7"/>
  <c r="M402" i="7"/>
  <c r="M403" i="7"/>
  <c r="M404" i="7"/>
  <c r="M405" i="7"/>
  <c r="M406" i="7"/>
  <c r="M407" i="7"/>
  <c r="M408" i="7"/>
  <c r="M409" i="7"/>
  <c r="M410" i="7"/>
  <c r="M411" i="7"/>
  <c r="O411" i="7" s="1"/>
  <c r="M412" i="7"/>
  <c r="M413" i="7"/>
  <c r="M414" i="7"/>
  <c r="M415" i="7"/>
  <c r="M416" i="7"/>
  <c r="M417" i="7"/>
  <c r="M418" i="7"/>
  <c r="M419" i="7"/>
  <c r="M420" i="7"/>
  <c r="M421" i="7"/>
  <c r="M422" i="7"/>
  <c r="M423" i="7"/>
  <c r="O423" i="7" s="1"/>
  <c r="M424" i="7"/>
  <c r="M425" i="7"/>
  <c r="M426" i="7"/>
  <c r="M427" i="7"/>
  <c r="M428" i="7"/>
  <c r="M429" i="7"/>
  <c r="M430" i="7"/>
  <c r="M431" i="7"/>
  <c r="M432" i="7"/>
  <c r="M433" i="7"/>
  <c r="M434" i="7"/>
  <c r="M435" i="7"/>
  <c r="O435" i="7" s="1"/>
  <c r="M436" i="7"/>
  <c r="M437" i="7"/>
  <c r="M438" i="7"/>
  <c r="M439" i="7"/>
  <c r="M440" i="7"/>
  <c r="M441" i="7"/>
  <c r="M442" i="7"/>
  <c r="M443" i="7"/>
  <c r="M444" i="7"/>
  <c r="M445" i="7"/>
  <c r="M446" i="7"/>
  <c r="M447" i="7"/>
  <c r="O447" i="7" s="1"/>
  <c r="M448" i="7"/>
  <c r="M449" i="7"/>
  <c r="M450" i="7"/>
  <c r="M451" i="7"/>
  <c r="M452" i="7"/>
  <c r="M453" i="7"/>
  <c r="M454" i="7"/>
  <c r="M455" i="7"/>
  <c r="M456" i="7"/>
  <c r="M457" i="7"/>
  <c r="M458" i="7"/>
  <c r="M459" i="7"/>
  <c r="O459" i="7" s="1"/>
  <c r="M460" i="7"/>
  <c r="M461" i="7"/>
  <c r="M462" i="7"/>
  <c r="M463" i="7"/>
  <c r="M464" i="7"/>
  <c r="M465" i="7"/>
  <c r="M466" i="7"/>
  <c r="M467" i="7"/>
  <c r="M468" i="7"/>
  <c r="M469" i="7"/>
  <c r="M470" i="7"/>
  <c r="M471" i="7"/>
  <c r="O471" i="7" s="1"/>
  <c r="M472" i="7"/>
  <c r="M473" i="7"/>
  <c r="M474" i="7"/>
  <c r="M475" i="7"/>
  <c r="M476" i="7"/>
  <c r="M477" i="7"/>
  <c r="M478" i="7"/>
  <c r="M479" i="7"/>
  <c r="M480" i="7"/>
  <c r="M481" i="7"/>
  <c r="M482" i="7"/>
  <c r="M483" i="7"/>
  <c r="O483" i="7" s="1"/>
  <c r="M484" i="7"/>
  <c r="M485" i="7"/>
  <c r="M486" i="7"/>
  <c r="M487" i="7"/>
  <c r="M488" i="7"/>
  <c r="M489" i="7"/>
  <c r="M490" i="7"/>
  <c r="M491" i="7"/>
  <c r="M492" i="7"/>
  <c r="M493" i="7"/>
  <c r="M494" i="7"/>
  <c r="M495" i="7"/>
  <c r="O495" i="7" s="1"/>
  <c r="M496" i="7"/>
  <c r="M497" i="7"/>
  <c r="M498" i="7"/>
  <c r="M499" i="7"/>
  <c r="M500" i="7"/>
  <c r="N2" i="7"/>
  <c r="N3" i="7"/>
  <c r="N4" i="7"/>
  <c r="N5" i="7"/>
  <c r="N6" i="7"/>
  <c r="N7" i="7"/>
  <c r="N8" i="7"/>
  <c r="O8" i="7" s="1"/>
  <c r="N9" i="7"/>
  <c r="N10" i="7"/>
  <c r="O10" i="7" s="1"/>
  <c r="N11" i="7"/>
  <c r="O11" i="7" s="1"/>
  <c r="N12" i="7"/>
  <c r="N13" i="7"/>
  <c r="N14" i="7"/>
  <c r="N15" i="7"/>
  <c r="N16" i="7"/>
  <c r="N17" i="7"/>
  <c r="N18" i="7"/>
  <c r="N19" i="7"/>
  <c r="N20" i="7"/>
  <c r="O20" i="7" s="1"/>
  <c r="N21" i="7"/>
  <c r="N22" i="7"/>
  <c r="O22" i="7" s="1"/>
  <c r="N23" i="7"/>
  <c r="O23" i="7" s="1"/>
  <c r="N24" i="7"/>
  <c r="N25" i="7"/>
  <c r="N26" i="7"/>
  <c r="N27" i="7"/>
  <c r="N28" i="7"/>
  <c r="N29" i="7"/>
  <c r="N30" i="7"/>
  <c r="N31" i="7"/>
  <c r="N32" i="7"/>
  <c r="O32" i="7" s="1"/>
  <c r="N33" i="7"/>
  <c r="N34" i="7"/>
  <c r="O34" i="7" s="1"/>
  <c r="N35" i="7"/>
  <c r="O35" i="7" s="1"/>
  <c r="N36" i="7"/>
  <c r="N37" i="7"/>
  <c r="N38" i="7"/>
  <c r="N39" i="7"/>
  <c r="N40" i="7"/>
  <c r="N41" i="7"/>
  <c r="N42" i="7"/>
  <c r="N43" i="7"/>
  <c r="N44" i="7"/>
  <c r="O44" i="7" s="1"/>
  <c r="N45" i="7"/>
  <c r="N46" i="7"/>
  <c r="O46" i="7" s="1"/>
  <c r="N47" i="7"/>
  <c r="O47" i="7" s="1"/>
  <c r="N48" i="7"/>
  <c r="N49" i="7"/>
  <c r="N50" i="7"/>
  <c r="N51" i="7"/>
  <c r="N52" i="7"/>
  <c r="N53" i="7"/>
  <c r="N54" i="7"/>
  <c r="N55" i="7"/>
  <c r="N56" i="7"/>
  <c r="O56" i="7" s="1"/>
  <c r="N57" i="7"/>
  <c r="N58" i="7"/>
  <c r="O58" i="7" s="1"/>
  <c r="N59" i="7"/>
  <c r="O59" i="7" s="1"/>
  <c r="N60" i="7"/>
  <c r="N61" i="7"/>
  <c r="N62" i="7"/>
  <c r="N63" i="7"/>
  <c r="N64" i="7"/>
  <c r="N65" i="7"/>
  <c r="N66" i="7"/>
  <c r="N67" i="7"/>
  <c r="N68" i="7"/>
  <c r="O68" i="7" s="1"/>
  <c r="N69" i="7"/>
  <c r="N70" i="7"/>
  <c r="O70" i="7" s="1"/>
  <c r="N71" i="7"/>
  <c r="O71" i="7" s="1"/>
  <c r="N72" i="7"/>
  <c r="N73" i="7"/>
  <c r="N74" i="7"/>
  <c r="N75" i="7"/>
  <c r="N76" i="7"/>
  <c r="N77" i="7"/>
  <c r="N78" i="7"/>
  <c r="N79" i="7"/>
  <c r="N80" i="7"/>
  <c r="O80" i="7" s="1"/>
  <c r="N81" i="7"/>
  <c r="N82" i="7"/>
  <c r="O82" i="7" s="1"/>
  <c r="N83" i="7"/>
  <c r="O83" i="7" s="1"/>
  <c r="N84" i="7"/>
  <c r="N85" i="7"/>
  <c r="N86" i="7"/>
  <c r="N87" i="7"/>
  <c r="N88" i="7"/>
  <c r="N89" i="7"/>
  <c r="N90" i="7"/>
  <c r="N91" i="7"/>
  <c r="N92" i="7"/>
  <c r="O92" i="7" s="1"/>
  <c r="N93" i="7"/>
  <c r="N94" i="7"/>
  <c r="O94" i="7" s="1"/>
  <c r="N95" i="7"/>
  <c r="O95" i="7" s="1"/>
  <c r="N96" i="7"/>
  <c r="N97" i="7"/>
  <c r="N98" i="7"/>
  <c r="N99" i="7"/>
  <c r="N100" i="7"/>
  <c r="N101" i="7"/>
  <c r="N102" i="7"/>
  <c r="N103" i="7"/>
  <c r="O103" i="7" s="1"/>
  <c r="N104" i="7"/>
  <c r="O104" i="7" s="1"/>
  <c r="N105" i="7"/>
  <c r="N106" i="7"/>
  <c r="O106" i="7" s="1"/>
  <c r="N107" i="7"/>
  <c r="O107" i="7" s="1"/>
  <c r="N108" i="7"/>
  <c r="N109" i="7"/>
  <c r="N110" i="7"/>
  <c r="N111" i="7"/>
  <c r="N112" i="7"/>
  <c r="N113" i="7"/>
  <c r="N114" i="7"/>
  <c r="N115" i="7"/>
  <c r="O115" i="7" s="1"/>
  <c r="N116" i="7"/>
  <c r="O116" i="7" s="1"/>
  <c r="N117" i="7"/>
  <c r="N118" i="7"/>
  <c r="O118" i="7" s="1"/>
  <c r="N119" i="7"/>
  <c r="O119" i="7" s="1"/>
  <c r="N120" i="7"/>
  <c r="N121" i="7"/>
  <c r="N122" i="7"/>
  <c r="N123" i="7"/>
  <c r="N124" i="7"/>
  <c r="N125" i="7"/>
  <c r="N126" i="7"/>
  <c r="N127" i="7"/>
  <c r="O127" i="7" s="1"/>
  <c r="N128" i="7"/>
  <c r="O128" i="7" s="1"/>
  <c r="N129" i="7"/>
  <c r="N130" i="7"/>
  <c r="O130" i="7" s="1"/>
  <c r="N131" i="7"/>
  <c r="O131" i="7" s="1"/>
  <c r="N132" i="7"/>
  <c r="N133" i="7"/>
  <c r="N134" i="7"/>
  <c r="N135" i="7"/>
  <c r="N136" i="7"/>
  <c r="N137" i="7"/>
  <c r="N138" i="7"/>
  <c r="N139" i="7"/>
  <c r="O139" i="7" s="1"/>
  <c r="N140" i="7"/>
  <c r="O140" i="7" s="1"/>
  <c r="N141" i="7"/>
  <c r="N142" i="7"/>
  <c r="O142" i="7" s="1"/>
  <c r="N143" i="7"/>
  <c r="O143" i="7" s="1"/>
  <c r="N144" i="7"/>
  <c r="N145" i="7"/>
  <c r="N146" i="7"/>
  <c r="N147" i="7"/>
  <c r="N148" i="7"/>
  <c r="N149" i="7"/>
  <c r="N150" i="7"/>
  <c r="N151" i="7"/>
  <c r="O151" i="7" s="1"/>
  <c r="N152" i="7"/>
  <c r="O152" i="7" s="1"/>
  <c r="N153" i="7"/>
  <c r="N154" i="7"/>
  <c r="O154" i="7" s="1"/>
  <c r="N155" i="7"/>
  <c r="O155" i="7" s="1"/>
  <c r="N156" i="7"/>
  <c r="N157" i="7"/>
  <c r="N158" i="7"/>
  <c r="N159" i="7"/>
  <c r="N160" i="7"/>
  <c r="N161" i="7"/>
  <c r="N162" i="7"/>
  <c r="N163" i="7"/>
  <c r="O163" i="7" s="1"/>
  <c r="N164" i="7"/>
  <c r="N165" i="7"/>
  <c r="N166" i="7"/>
  <c r="O166" i="7" s="1"/>
  <c r="N167" i="7"/>
  <c r="O167" i="7" s="1"/>
  <c r="N168" i="7"/>
  <c r="N169" i="7"/>
  <c r="N170" i="7"/>
  <c r="N171" i="7"/>
  <c r="N172" i="7"/>
  <c r="N173" i="7"/>
  <c r="N174" i="7"/>
  <c r="N175" i="7"/>
  <c r="O175" i="7" s="1"/>
  <c r="N176" i="7"/>
  <c r="O176" i="7" s="1"/>
  <c r="N177" i="7"/>
  <c r="N178" i="7"/>
  <c r="O178" i="7" s="1"/>
  <c r="N179" i="7"/>
  <c r="O179" i="7" s="1"/>
  <c r="N180" i="7"/>
  <c r="N181" i="7"/>
  <c r="N182" i="7"/>
  <c r="N183" i="7"/>
  <c r="N184" i="7"/>
  <c r="N185" i="7"/>
  <c r="N186" i="7"/>
  <c r="N187" i="7"/>
  <c r="O187" i="7" s="1"/>
  <c r="N188" i="7"/>
  <c r="O188" i="7" s="1"/>
  <c r="N189" i="7"/>
  <c r="N190" i="7"/>
  <c r="O190" i="7" s="1"/>
  <c r="N191" i="7"/>
  <c r="O191" i="7" s="1"/>
  <c r="N192" i="7"/>
  <c r="N193" i="7"/>
  <c r="N194" i="7"/>
  <c r="N195" i="7"/>
  <c r="N196" i="7"/>
  <c r="N197" i="7"/>
  <c r="N198" i="7"/>
  <c r="N199" i="7"/>
  <c r="O199" i="7" s="1"/>
  <c r="N200" i="7"/>
  <c r="O200" i="7" s="1"/>
  <c r="N201" i="7"/>
  <c r="N202" i="7"/>
  <c r="O202" i="7" s="1"/>
  <c r="N203" i="7"/>
  <c r="O203" i="7" s="1"/>
  <c r="N204" i="7"/>
  <c r="N205" i="7"/>
  <c r="N206" i="7"/>
  <c r="N207" i="7"/>
  <c r="N208" i="7"/>
  <c r="N209" i="7"/>
  <c r="N210" i="7"/>
  <c r="N211" i="7"/>
  <c r="O211" i="7" s="1"/>
  <c r="N212" i="7"/>
  <c r="O212" i="7" s="1"/>
  <c r="N213" i="7"/>
  <c r="N214" i="7"/>
  <c r="O214" i="7" s="1"/>
  <c r="N215" i="7"/>
  <c r="O215" i="7" s="1"/>
  <c r="N216" i="7"/>
  <c r="N217" i="7"/>
  <c r="N218" i="7"/>
  <c r="N219" i="7"/>
  <c r="N220" i="7"/>
  <c r="N221" i="7"/>
  <c r="N222" i="7"/>
  <c r="N223" i="7"/>
  <c r="O223" i="7" s="1"/>
  <c r="N224" i="7"/>
  <c r="O224" i="7" s="1"/>
  <c r="N225" i="7"/>
  <c r="N226" i="7"/>
  <c r="O226" i="7" s="1"/>
  <c r="N227" i="7"/>
  <c r="O227" i="7" s="1"/>
  <c r="N228" i="7"/>
  <c r="N229" i="7"/>
  <c r="N230" i="7"/>
  <c r="N231" i="7"/>
  <c r="N232" i="7"/>
  <c r="N233" i="7"/>
  <c r="N234" i="7"/>
  <c r="N235" i="7"/>
  <c r="O235" i="7" s="1"/>
  <c r="N236" i="7"/>
  <c r="O236" i="7" s="1"/>
  <c r="N237" i="7"/>
  <c r="N238" i="7"/>
  <c r="O238" i="7" s="1"/>
  <c r="N239" i="7"/>
  <c r="O239" i="7" s="1"/>
  <c r="N240" i="7"/>
  <c r="N241" i="7"/>
  <c r="N242" i="7"/>
  <c r="N243" i="7"/>
  <c r="N244" i="7"/>
  <c r="N245" i="7"/>
  <c r="N246" i="7"/>
  <c r="N247" i="7"/>
  <c r="O247" i="7" s="1"/>
  <c r="N248" i="7"/>
  <c r="O248" i="7" s="1"/>
  <c r="N249" i="7"/>
  <c r="N250" i="7"/>
  <c r="O250" i="7" s="1"/>
  <c r="N251" i="7"/>
  <c r="O251" i="7" s="1"/>
  <c r="N252" i="7"/>
  <c r="N253" i="7"/>
  <c r="N254" i="7"/>
  <c r="N255" i="7"/>
  <c r="N256" i="7"/>
  <c r="N257" i="7"/>
  <c r="N258" i="7"/>
  <c r="N259" i="7"/>
  <c r="O259" i="7" s="1"/>
  <c r="N260" i="7"/>
  <c r="O260" i="7" s="1"/>
  <c r="N261" i="7"/>
  <c r="N262" i="7"/>
  <c r="O262" i="7" s="1"/>
  <c r="N263" i="7"/>
  <c r="O263" i="7" s="1"/>
  <c r="N264" i="7"/>
  <c r="N265" i="7"/>
  <c r="N266" i="7"/>
  <c r="N267" i="7"/>
  <c r="N268" i="7"/>
  <c r="N269" i="7"/>
  <c r="N270" i="7"/>
  <c r="N271" i="7"/>
  <c r="O271" i="7" s="1"/>
  <c r="N272" i="7"/>
  <c r="O272" i="7" s="1"/>
  <c r="N273" i="7"/>
  <c r="N274" i="7"/>
  <c r="O274" i="7" s="1"/>
  <c r="N275" i="7"/>
  <c r="O275" i="7" s="1"/>
  <c r="N276" i="7"/>
  <c r="N277" i="7"/>
  <c r="N278" i="7"/>
  <c r="N279" i="7"/>
  <c r="N280" i="7"/>
  <c r="N281" i="7"/>
  <c r="N282" i="7"/>
  <c r="N283" i="7"/>
  <c r="O283" i="7" s="1"/>
  <c r="N284" i="7"/>
  <c r="O284" i="7" s="1"/>
  <c r="N285" i="7"/>
  <c r="N286" i="7"/>
  <c r="O286" i="7" s="1"/>
  <c r="N287" i="7"/>
  <c r="O287" i="7" s="1"/>
  <c r="N288" i="7"/>
  <c r="N289" i="7"/>
  <c r="N290" i="7"/>
  <c r="N291" i="7"/>
  <c r="N292" i="7"/>
  <c r="N293" i="7"/>
  <c r="N294" i="7"/>
  <c r="N295" i="7"/>
  <c r="O295" i="7" s="1"/>
  <c r="N296" i="7"/>
  <c r="O296" i="7" s="1"/>
  <c r="N297" i="7"/>
  <c r="N298" i="7"/>
  <c r="O298" i="7" s="1"/>
  <c r="N299" i="7"/>
  <c r="O299" i="7" s="1"/>
  <c r="N300" i="7"/>
  <c r="N301" i="7"/>
  <c r="N302" i="7"/>
  <c r="N303" i="7"/>
  <c r="N304" i="7"/>
  <c r="N305" i="7"/>
  <c r="N306" i="7"/>
  <c r="N307" i="7"/>
  <c r="O307" i="7" s="1"/>
  <c r="N308" i="7"/>
  <c r="O308" i="7" s="1"/>
  <c r="N309" i="7"/>
  <c r="N310" i="7"/>
  <c r="O310" i="7" s="1"/>
  <c r="N311" i="7"/>
  <c r="O311" i="7" s="1"/>
  <c r="N312" i="7"/>
  <c r="N313" i="7"/>
  <c r="N314" i="7"/>
  <c r="N315" i="7"/>
  <c r="N316" i="7"/>
  <c r="N317" i="7"/>
  <c r="N318" i="7"/>
  <c r="N319" i="7"/>
  <c r="O319" i="7" s="1"/>
  <c r="N320" i="7"/>
  <c r="O320" i="7" s="1"/>
  <c r="N321" i="7"/>
  <c r="N322" i="7"/>
  <c r="O322" i="7" s="1"/>
  <c r="N323" i="7"/>
  <c r="O323" i="7" s="1"/>
  <c r="N324" i="7"/>
  <c r="N325" i="7"/>
  <c r="N326" i="7"/>
  <c r="N327" i="7"/>
  <c r="N328" i="7"/>
  <c r="N329" i="7"/>
  <c r="N330" i="7"/>
  <c r="N331" i="7"/>
  <c r="O331" i="7" s="1"/>
  <c r="N332" i="7"/>
  <c r="O332" i="7" s="1"/>
  <c r="N333" i="7"/>
  <c r="O333" i="7" s="1"/>
  <c r="N334" i="7"/>
  <c r="O334" i="7" s="1"/>
  <c r="N335" i="7"/>
  <c r="O335" i="7" s="1"/>
  <c r="N336" i="7"/>
  <c r="N337" i="7"/>
  <c r="N338" i="7"/>
  <c r="O338" i="7" s="1"/>
  <c r="N339" i="7"/>
  <c r="N340" i="7"/>
  <c r="N341" i="7"/>
  <c r="N342" i="7"/>
  <c r="N343" i="7"/>
  <c r="O343" i="7" s="1"/>
  <c r="N344" i="7"/>
  <c r="O344" i="7" s="1"/>
  <c r="N345" i="7"/>
  <c r="O345" i="7" s="1"/>
  <c r="N346" i="7"/>
  <c r="O346" i="7" s="1"/>
  <c r="N347" i="7"/>
  <c r="O347" i="7" s="1"/>
  <c r="N348" i="7"/>
  <c r="N349" i="7"/>
  <c r="N350" i="7"/>
  <c r="N351" i="7"/>
  <c r="N352" i="7"/>
  <c r="N353" i="7"/>
  <c r="N354" i="7"/>
  <c r="N355" i="7"/>
  <c r="O355" i="7" s="1"/>
  <c r="N356" i="7"/>
  <c r="O356" i="7" s="1"/>
  <c r="N357" i="7"/>
  <c r="O357" i="7" s="1"/>
  <c r="N358" i="7"/>
  <c r="O358" i="7" s="1"/>
  <c r="N359" i="7"/>
  <c r="O359" i="7" s="1"/>
  <c r="N360" i="7"/>
  <c r="N361" i="7"/>
  <c r="N362" i="7"/>
  <c r="O362" i="7" s="1"/>
  <c r="N363" i="7"/>
  <c r="N364" i="7"/>
  <c r="N365" i="7"/>
  <c r="N366" i="7"/>
  <c r="N367" i="7"/>
  <c r="O367" i="7" s="1"/>
  <c r="N368" i="7"/>
  <c r="O368" i="7" s="1"/>
  <c r="N369" i="7"/>
  <c r="O369" i="7" s="1"/>
  <c r="N370" i="7"/>
  <c r="O370" i="7" s="1"/>
  <c r="N371" i="7"/>
  <c r="O371" i="7" s="1"/>
  <c r="N372" i="7"/>
  <c r="N373" i="7"/>
  <c r="N374" i="7"/>
  <c r="N375" i="7"/>
  <c r="N376" i="7"/>
  <c r="N377" i="7"/>
  <c r="N378" i="7"/>
  <c r="N379" i="7"/>
  <c r="O379" i="7" s="1"/>
  <c r="N380" i="7"/>
  <c r="O380" i="7" s="1"/>
  <c r="N381" i="7"/>
  <c r="O381" i="7" s="1"/>
  <c r="N382" i="7"/>
  <c r="O382" i="7" s="1"/>
  <c r="N383" i="7"/>
  <c r="O383" i="7" s="1"/>
  <c r="N384" i="7"/>
  <c r="N385" i="7"/>
  <c r="N386" i="7"/>
  <c r="O386" i="7" s="1"/>
  <c r="N387" i="7"/>
  <c r="N388" i="7"/>
  <c r="N389" i="7"/>
  <c r="N390" i="7"/>
  <c r="N391" i="7"/>
  <c r="O391" i="7" s="1"/>
  <c r="N392" i="7"/>
  <c r="O392" i="7" s="1"/>
  <c r="N393" i="7"/>
  <c r="O393" i="7" s="1"/>
  <c r="N394" i="7"/>
  <c r="O394" i="7" s="1"/>
  <c r="N395" i="7"/>
  <c r="O395" i="7" s="1"/>
  <c r="N396" i="7"/>
  <c r="N397" i="7"/>
  <c r="N398" i="7"/>
  <c r="N399" i="7"/>
  <c r="N400" i="7"/>
  <c r="N401" i="7"/>
  <c r="N402" i="7"/>
  <c r="N403" i="7"/>
  <c r="O403" i="7" s="1"/>
  <c r="N404" i="7"/>
  <c r="O404" i="7" s="1"/>
  <c r="N405" i="7"/>
  <c r="O405" i="7" s="1"/>
  <c r="N406" i="7"/>
  <c r="O406" i="7" s="1"/>
  <c r="N407" i="7"/>
  <c r="O407" i="7" s="1"/>
  <c r="N408" i="7"/>
  <c r="N409" i="7"/>
  <c r="O409" i="7" s="1"/>
  <c r="N410" i="7"/>
  <c r="O410" i="7" s="1"/>
  <c r="N411" i="7"/>
  <c r="N412" i="7"/>
  <c r="N413" i="7"/>
  <c r="N414" i="7"/>
  <c r="N415" i="7"/>
  <c r="O415" i="7" s="1"/>
  <c r="N416" i="7"/>
  <c r="O416" i="7" s="1"/>
  <c r="N417" i="7"/>
  <c r="O417" i="7" s="1"/>
  <c r="N418" i="7"/>
  <c r="O418" i="7" s="1"/>
  <c r="N419" i="7"/>
  <c r="O419" i="7" s="1"/>
  <c r="N420" i="7"/>
  <c r="O420" i="7" s="1"/>
  <c r="N421" i="7"/>
  <c r="O421" i="7" s="1"/>
  <c r="N422" i="7"/>
  <c r="O422" i="7" s="1"/>
  <c r="N423" i="7"/>
  <c r="N424" i="7"/>
  <c r="N425" i="7"/>
  <c r="N426" i="7"/>
  <c r="N427" i="7"/>
  <c r="O427" i="7" s="1"/>
  <c r="N428" i="7"/>
  <c r="O428" i="7" s="1"/>
  <c r="N429" i="7"/>
  <c r="O429" i="7" s="1"/>
  <c r="N430" i="7"/>
  <c r="O430" i="7" s="1"/>
  <c r="N431" i="7"/>
  <c r="O431" i="7" s="1"/>
  <c r="N432" i="7"/>
  <c r="N433" i="7"/>
  <c r="O433" i="7" s="1"/>
  <c r="N434" i="7"/>
  <c r="N435" i="7"/>
  <c r="N436" i="7"/>
  <c r="N437" i="7"/>
  <c r="N438" i="7"/>
  <c r="N439" i="7"/>
  <c r="O439" i="7" s="1"/>
  <c r="N440" i="7"/>
  <c r="O440" i="7" s="1"/>
  <c r="N441" i="7"/>
  <c r="O441" i="7" s="1"/>
  <c r="N442" i="7"/>
  <c r="O442" i="7" s="1"/>
  <c r="N443" i="7"/>
  <c r="O443" i="7" s="1"/>
  <c r="N444" i="7"/>
  <c r="N445" i="7"/>
  <c r="O445" i="7" s="1"/>
  <c r="N446" i="7"/>
  <c r="O446" i="7" s="1"/>
  <c r="N447" i="7"/>
  <c r="N448" i="7"/>
  <c r="N449" i="7"/>
  <c r="N450" i="7"/>
  <c r="N451" i="7"/>
  <c r="O451" i="7" s="1"/>
  <c r="N452" i="7"/>
  <c r="O452" i="7" s="1"/>
  <c r="N453" i="7"/>
  <c r="O453" i="7" s="1"/>
  <c r="N454" i="7"/>
  <c r="O454" i="7" s="1"/>
  <c r="N455" i="7"/>
  <c r="O455" i="7" s="1"/>
  <c r="N456" i="7"/>
  <c r="N457" i="7"/>
  <c r="O457" i="7" s="1"/>
  <c r="N458" i="7"/>
  <c r="N459" i="7"/>
  <c r="N460" i="7"/>
  <c r="N461" i="7"/>
  <c r="N462" i="7"/>
  <c r="N463" i="7"/>
  <c r="O463" i="7" s="1"/>
  <c r="N464" i="7"/>
  <c r="O464" i="7" s="1"/>
  <c r="N465" i="7"/>
  <c r="O465" i="7" s="1"/>
  <c r="N466" i="7"/>
  <c r="O466" i="7" s="1"/>
  <c r="N467" i="7"/>
  <c r="O467" i="7" s="1"/>
  <c r="N468" i="7"/>
  <c r="N469" i="7"/>
  <c r="O469" i="7" s="1"/>
  <c r="N470" i="7"/>
  <c r="O470" i="7" s="1"/>
  <c r="N471" i="7"/>
  <c r="N472" i="7"/>
  <c r="N473" i="7"/>
  <c r="N474" i="7"/>
  <c r="N475" i="7"/>
  <c r="O475" i="7" s="1"/>
  <c r="N476" i="7"/>
  <c r="O476" i="7" s="1"/>
  <c r="N477" i="7"/>
  <c r="O477" i="7" s="1"/>
  <c r="N478" i="7"/>
  <c r="O478" i="7" s="1"/>
  <c r="N479" i="7"/>
  <c r="O479" i="7" s="1"/>
  <c r="N480" i="7"/>
  <c r="N481" i="7"/>
  <c r="O481" i="7" s="1"/>
  <c r="N482" i="7"/>
  <c r="N483" i="7"/>
  <c r="N484" i="7"/>
  <c r="N485" i="7"/>
  <c r="N486" i="7"/>
  <c r="N487" i="7"/>
  <c r="O487" i="7" s="1"/>
  <c r="N488" i="7"/>
  <c r="O488" i="7" s="1"/>
  <c r="N489" i="7"/>
  <c r="O489" i="7" s="1"/>
  <c r="N490" i="7"/>
  <c r="O490" i="7" s="1"/>
  <c r="N491" i="7"/>
  <c r="O491" i="7" s="1"/>
  <c r="N492" i="7"/>
  <c r="N493" i="7"/>
  <c r="O493" i="7" s="1"/>
  <c r="N494" i="7"/>
  <c r="N495" i="7"/>
  <c r="N496" i="7"/>
  <c r="N497" i="7"/>
  <c r="N498" i="7"/>
  <c r="N499" i="7"/>
  <c r="O499" i="7" s="1"/>
  <c r="N500" i="7"/>
  <c r="O500" i="7" s="1"/>
  <c r="O2" i="7"/>
  <c r="O3" i="7"/>
  <c r="O4" i="7"/>
  <c r="O6" i="7"/>
  <c r="O7" i="7"/>
  <c r="O9" i="7"/>
  <c r="O12" i="7"/>
  <c r="O13" i="7"/>
  <c r="O14" i="7"/>
  <c r="O15" i="7"/>
  <c r="O16" i="7"/>
  <c r="O18" i="7"/>
  <c r="O19" i="7"/>
  <c r="O21" i="7"/>
  <c r="O24" i="7"/>
  <c r="O25" i="7"/>
  <c r="O26" i="7"/>
  <c r="O27" i="7"/>
  <c r="O28" i="7"/>
  <c r="O30" i="7"/>
  <c r="O31" i="7"/>
  <c r="O33" i="7"/>
  <c r="O36" i="7"/>
  <c r="O37" i="7"/>
  <c r="O38" i="7"/>
  <c r="O39" i="7"/>
  <c r="O40" i="7"/>
  <c r="O42" i="7"/>
  <c r="O43" i="7"/>
  <c r="O45" i="7"/>
  <c r="O48" i="7"/>
  <c r="O49" i="7"/>
  <c r="O50" i="7"/>
  <c r="O51" i="7"/>
  <c r="O52" i="7"/>
  <c r="O54" i="7"/>
  <c r="O55" i="7"/>
  <c r="O57" i="7"/>
  <c r="O60" i="7"/>
  <c r="O61" i="7"/>
  <c r="O62" i="7"/>
  <c r="O63" i="7"/>
  <c r="O64" i="7"/>
  <c r="O67" i="7"/>
  <c r="O69" i="7"/>
  <c r="O72" i="7"/>
  <c r="O73" i="7"/>
  <c r="O74" i="7"/>
  <c r="O75" i="7"/>
  <c r="O76" i="7"/>
  <c r="O79" i="7"/>
  <c r="O81" i="7"/>
  <c r="O84" i="7"/>
  <c r="O85" i="7"/>
  <c r="O86" i="7"/>
  <c r="O87" i="7"/>
  <c r="O88" i="7"/>
  <c r="O91" i="7"/>
  <c r="O93" i="7"/>
  <c r="O96" i="7"/>
  <c r="O97" i="7"/>
  <c r="O98" i="7"/>
  <c r="O99" i="7"/>
  <c r="O100" i="7"/>
  <c r="O105" i="7"/>
  <c r="O108" i="7"/>
  <c r="O109" i="7"/>
  <c r="O110" i="7"/>
  <c r="O111" i="7"/>
  <c r="O112" i="7"/>
  <c r="O117" i="7"/>
  <c r="O120" i="7"/>
  <c r="O121" i="7"/>
  <c r="O122" i="7"/>
  <c r="O123" i="7"/>
  <c r="O124" i="7"/>
  <c r="O129" i="7"/>
  <c r="O132" i="7"/>
  <c r="O133" i="7"/>
  <c r="O134" i="7"/>
  <c r="O135" i="7"/>
  <c r="O136" i="7"/>
  <c r="O141" i="7"/>
  <c r="O144" i="7"/>
  <c r="O145" i="7"/>
  <c r="O146" i="7"/>
  <c r="O147" i="7"/>
  <c r="O148" i="7"/>
  <c r="O153" i="7"/>
  <c r="O156" i="7"/>
  <c r="O157" i="7"/>
  <c r="O158" i="7"/>
  <c r="O159" i="7"/>
  <c r="O160" i="7"/>
  <c r="O164" i="7"/>
  <c r="O165" i="7"/>
  <c r="O168" i="7"/>
  <c r="O169" i="7"/>
  <c r="O170" i="7"/>
  <c r="O171" i="7"/>
  <c r="O172" i="7"/>
  <c r="O177" i="7"/>
  <c r="O180" i="7"/>
  <c r="O181" i="7"/>
  <c r="O182" i="7"/>
  <c r="O183" i="7"/>
  <c r="O184" i="7"/>
  <c r="O189" i="7"/>
  <c r="O192" i="7"/>
  <c r="O193" i="7"/>
  <c r="O194" i="7"/>
  <c r="O195" i="7"/>
  <c r="O196" i="7"/>
  <c r="O201" i="7"/>
  <c r="O204" i="7"/>
  <c r="O205" i="7"/>
  <c r="O206" i="7"/>
  <c r="O207" i="7"/>
  <c r="O208" i="7"/>
  <c r="O213" i="7"/>
  <c r="O216" i="7"/>
  <c r="O217" i="7"/>
  <c r="O218" i="7"/>
  <c r="O219" i="7"/>
  <c r="O220" i="7"/>
  <c r="O225" i="7"/>
  <c r="O228" i="7"/>
  <c r="O229" i="7"/>
  <c r="O230" i="7"/>
  <c r="O231" i="7"/>
  <c r="O232" i="7"/>
  <c r="O237" i="7"/>
  <c r="O240" i="7"/>
  <c r="O241" i="7"/>
  <c r="O242" i="7"/>
  <c r="O243" i="7"/>
  <c r="O244" i="7"/>
  <c r="O249" i="7"/>
  <c r="O252" i="7"/>
  <c r="O253" i="7"/>
  <c r="O254" i="7"/>
  <c r="O255" i="7"/>
  <c r="O256" i="7"/>
  <c r="O261" i="7"/>
  <c r="O264" i="7"/>
  <c r="O265" i="7"/>
  <c r="O266" i="7"/>
  <c r="O267" i="7"/>
  <c r="O268" i="7"/>
  <c r="O273" i="7"/>
  <c r="O276" i="7"/>
  <c r="O277" i="7"/>
  <c r="O278" i="7"/>
  <c r="O279" i="7"/>
  <c r="O280" i="7"/>
  <c r="O285" i="7"/>
  <c r="O288" i="7"/>
  <c r="O289" i="7"/>
  <c r="O290" i="7"/>
  <c r="O292" i="7"/>
  <c r="O297" i="7"/>
  <c r="O300" i="7"/>
  <c r="O301" i="7"/>
  <c r="O302" i="7"/>
  <c r="O304" i="7"/>
  <c r="O309" i="7"/>
  <c r="O312" i="7"/>
  <c r="O313" i="7"/>
  <c r="O314" i="7"/>
  <c r="O316" i="7"/>
  <c r="O321" i="7"/>
  <c r="O324" i="7"/>
  <c r="O325" i="7"/>
  <c r="O326" i="7"/>
  <c r="O328" i="7"/>
  <c r="O336" i="7"/>
  <c r="O337" i="7"/>
  <c r="O340" i="7"/>
  <c r="O348" i="7"/>
  <c r="O349" i="7"/>
  <c r="O350" i="7"/>
  <c r="O352" i="7"/>
  <c r="O360" i="7"/>
  <c r="O361" i="7"/>
  <c r="O364" i="7"/>
  <c r="O372" i="7"/>
  <c r="O373" i="7"/>
  <c r="O374" i="7"/>
  <c r="O376" i="7"/>
  <c r="O384" i="7"/>
  <c r="O385" i="7"/>
  <c r="O388" i="7"/>
  <c r="O396" i="7"/>
  <c r="O397" i="7"/>
  <c r="O398" i="7"/>
  <c r="O400" i="7"/>
  <c r="O408" i="7"/>
  <c r="O412" i="7"/>
  <c r="O424" i="7"/>
  <c r="O432" i="7"/>
  <c r="O434" i="7"/>
  <c r="O436" i="7"/>
  <c r="O444" i="7"/>
  <c r="O448" i="7"/>
  <c r="O456" i="7"/>
  <c r="O458" i="7"/>
  <c r="O460" i="7"/>
  <c r="O468" i="7"/>
  <c r="O472" i="7"/>
  <c r="O480" i="7"/>
  <c r="O482" i="7"/>
  <c r="O484" i="7"/>
  <c r="O492" i="7"/>
  <c r="O494" i="7"/>
  <c r="O496" i="7"/>
  <c r="P2" i="7"/>
  <c r="P3" i="7"/>
  <c r="P4" i="7"/>
  <c r="P5" i="7"/>
  <c r="P6" i="7"/>
  <c r="P7" i="7"/>
  <c r="R7" i="7" s="1"/>
  <c r="P8" i="7"/>
  <c r="P9" i="7"/>
  <c r="P10" i="7"/>
  <c r="P11" i="7"/>
  <c r="P12" i="7"/>
  <c r="P13" i="7"/>
  <c r="P14" i="7"/>
  <c r="P15" i="7"/>
  <c r="P16" i="7"/>
  <c r="P17" i="7"/>
  <c r="P18" i="7"/>
  <c r="P19" i="7"/>
  <c r="R19" i="7" s="1"/>
  <c r="P20" i="7"/>
  <c r="P21" i="7"/>
  <c r="P22" i="7"/>
  <c r="P23" i="7"/>
  <c r="P24" i="7"/>
  <c r="P25" i="7"/>
  <c r="P26" i="7"/>
  <c r="P27" i="7"/>
  <c r="P28" i="7"/>
  <c r="P29" i="7"/>
  <c r="P30" i="7"/>
  <c r="P31" i="7"/>
  <c r="R31" i="7" s="1"/>
  <c r="P32" i="7"/>
  <c r="P33" i="7"/>
  <c r="P34" i="7"/>
  <c r="P35" i="7"/>
  <c r="P36" i="7"/>
  <c r="P37" i="7"/>
  <c r="P38" i="7"/>
  <c r="P39" i="7"/>
  <c r="P40" i="7"/>
  <c r="P41" i="7"/>
  <c r="P42" i="7"/>
  <c r="P43" i="7"/>
  <c r="R43" i="7" s="1"/>
  <c r="P44" i="7"/>
  <c r="P45" i="7"/>
  <c r="P46" i="7"/>
  <c r="P47" i="7"/>
  <c r="P48" i="7"/>
  <c r="P49" i="7"/>
  <c r="P50" i="7"/>
  <c r="P51" i="7"/>
  <c r="P52" i="7"/>
  <c r="P53" i="7"/>
  <c r="P54" i="7"/>
  <c r="P55" i="7"/>
  <c r="R55" i="7" s="1"/>
  <c r="P56" i="7"/>
  <c r="P57" i="7"/>
  <c r="P58" i="7"/>
  <c r="P59" i="7"/>
  <c r="P60" i="7"/>
  <c r="P61" i="7"/>
  <c r="P62" i="7"/>
  <c r="P63" i="7"/>
  <c r="P64" i="7"/>
  <c r="P65" i="7"/>
  <c r="P66" i="7"/>
  <c r="P67" i="7"/>
  <c r="R67" i="7" s="1"/>
  <c r="P68" i="7"/>
  <c r="P69" i="7"/>
  <c r="P70" i="7"/>
  <c r="P71" i="7"/>
  <c r="P72" i="7"/>
  <c r="P73" i="7"/>
  <c r="P74" i="7"/>
  <c r="P75" i="7"/>
  <c r="P76" i="7"/>
  <c r="P77" i="7"/>
  <c r="P78" i="7"/>
  <c r="P79" i="7"/>
  <c r="R79" i="7" s="1"/>
  <c r="P80" i="7"/>
  <c r="P81" i="7"/>
  <c r="P82" i="7"/>
  <c r="P83" i="7"/>
  <c r="P84" i="7"/>
  <c r="P85" i="7"/>
  <c r="P86" i="7"/>
  <c r="P87" i="7"/>
  <c r="P88" i="7"/>
  <c r="P89" i="7"/>
  <c r="P90" i="7"/>
  <c r="P91" i="7"/>
  <c r="R91" i="7" s="1"/>
  <c r="P92" i="7"/>
  <c r="P93" i="7"/>
  <c r="P94" i="7"/>
  <c r="P95" i="7"/>
  <c r="P96" i="7"/>
  <c r="P97" i="7"/>
  <c r="P98" i="7"/>
  <c r="P99" i="7"/>
  <c r="P100" i="7"/>
  <c r="P101" i="7"/>
  <c r="P102" i="7"/>
  <c r="P103" i="7"/>
  <c r="R103" i="7" s="1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R127" i="7" s="1"/>
  <c r="P128" i="7"/>
  <c r="P129" i="7"/>
  <c r="P130" i="7"/>
  <c r="P131" i="7"/>
  <c r="P132" i="7"/>
  <c r="P133" i="7"/>
  <c r="P134" i="7"/>
  <c r="P135" i="7"/>
  <c r="P136" i="7"/>
  <c r="P137" i="7"/>
  <c r="P138" i="7"/>
  <c r="P139" i="7"/>
  <c r="R139" i="7" s="1"/>
  <c r="P140" i="7"/>
  <c r="P141" i="7"/>
  <c r="P142" i="7"/>
  <c r="P143" i="7"/>
  <c r="P144" i="7"/>
  <c r="P145" i="7"/>
  <c r="P146" i="7"/>
  <c r="P147" i="7"/>
  <c r="P148" i="7"/>
  <c r="P149" i="7"/>
  <c r="P150" i="7"/>
  <c r="P151" i="7"/>
  <c r="R151" i="7" s="1"/>
  <c r="P152" i="7"/>
  <c r="P153" i="7"/>
  <c r="P154" i="7"/>
  <c r="P155" i="7"/>
  <c r="P156" i="7"/>
  <c r="P157" i="7"/>
  <c r="P158" i="7"/>
  <c r="P159" i="7"/>
  <c r="P160" i="7"/>
  <c r="P161" i="7"/>
  <c r="P162" i="7"/>
  <c r="P163" i="7"/>
  <c r="R163" i="7" s="1"/>
  <c r="P164" i="7"/>
  <c r="P165" i="7"/>
  <c r="P166" i="7"/>
  <c r="P167" i="7"/>
  <c r="P168" i="7"/>
  <c r="P169" i="7"/>
  <c r="P170" i="7"/>
  <c r="P171" i="7"/>
  <c r="P172" i="7"/>
  <c r="P173" i="7"/>
  <c r="P174" i="7"/>
  <c r="P175" i="7"/>
  <c r="R175" i="7" s="1"/>
  <c r="P176" i="7"/>
  <c r="P177" i="7"/>
  <c r="P178" i="7"/>
  <c r="P179" i="7"/>
  <c r="P180" i="7"/>
  <c r="P181" i="7"/>
  <c r="P182" i="7"/>
  <c r="P183" i="7"/>
  <c r="P184" i="7"/>
  <c r="P185" i="7"/>
  <c r="P186" i="7"/>
  <c r="P187" i="7"/>
  <c r="R187" i="7" s="1"/>
  <c r="P188" i="7"/>
  <c r="P189" i="7"/>
  <c r="P190" i="7"/>
  <c r="P191" i="7"/>
  <c r="P192" i="7"/>
  <c r="P193" i="7"/>
  <c r="P194" i="7"/>
  <c r="P195" i="7"/>
  <c r="P196" i="7"/>
  <c r="P197" i="7"/>
  <c r="P198" i="7"/>
  <c r="P199" i="7"/>
  <c r="R199" i="7" s="1"/>
  <c r="P200" i="7"/>
  <c r="P201" i="7"/>
  <c r="P202" i="7"/>
  <c r="P203" i="7"/>
  <c r="P204" i="7"/>
  <c r="P205" i="7"/>
  <c r="P206" i="7"/>
  <c r="P207" i="7"/>
  <c r="P208" i="7"/>
  <c r="P209" i="7"/>
  <c r="P210" i="7"/>
  <c r="P211" i="7"/>
  <c r="R211" i="7" s="1"/>
  <c r="P212" i="7"/>
  <c r="P213" i="7"/>
  <c r="P214" i="7"/>
  <c r="P215" i="7"/>
  <c r="P216" i="7"/>
  <c r="P217" i="7"/>
  <c r="P218" i="7"/>
  <c r="P219" i="7"/>
  <c r="P220" i="7"/>
  <c r="P221" i="7"/>
  <c r="P222" i="7"/>
  <c r="P223" i="7"/>
  <c r="R223" i="7" s="1"/>
  <c r="P224" i="7"/>
  <c r="P225" i="7"/>
  <c r="P226" i="7"/>
  <c r="P227" i="7"/>
  <c r="P228" i="7"/>
  <c r="P229" i="7"/>
  <c r="P230" i="7"/>
  <c r="P231" i="7"/>
  <c r="P232" i="7"/>
  <c r="P233" i="7"/>
  <c r="P234" i="7"/>
  <c r="P235" i="7"/>
  <c r="R235" i="7" s="1"/>
  <c r="P236" i="7"/>
  <c r="P237" i="7"/>
  <c r="P238" i="7"/>
  <c r="P239" i="7"/>
  <c r="P240" i="7"/>
  <c r="P241" i="7"/>
  <c r="P242" i="7"/>
  <c r="P243" i="7"/>
  <c r="P244" i="7"/>
  <c r="P245" i="7"/>
  <c r="P246" i="7"/>
  <c r="P247" i="7"/>
  <c r="R247" i="7" s="1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R271" i="7" s="1"/>
  <c r="P272" i="7"/>
  <c r="P273" i="7"/>
  <c r="P274" i="7"/>
  <c r="P275" i="7"/>
  <c r="P276" i="7"/>
  <c r="P277" i="7"/>
  <c r="P278" i="7"/>
  <c r="P279" i="7"/>
  <c r="P280" i="7"/>
  <c r="P281" i="7"/>
  <c r="P282" i="7"/>
  <c r="P283" i="7"/>
  <c r="R283" i="7" s="1"/>
  <c r="P284" i="7"/>
  <c r="P285" i="7"/>
  <c r="P286" i="7"/>
  <c r="P287" i="7"/>
  <c r="P288" i="7"/>
  <c r="P289" i="7"/>
  <c r="P290" i="7"/>
  <c r="P291" i="7"/>
  <c r="P292" i="7"/>
  <c r="P293" i="7"/>
  <c r="P294" i="7"/>
  <c r="P295" i="7"/>
  <c r="R295" i="7" s="1"/>
  <c r="P296" i="7"/>
  <c r="P297" i="7"/>
  <c r="P298" i="7"/>
  <c r="P299" i="7"/>
  <c r="P300" i="7"/>
  <c r="P301" i="7"/>
  <c r="P302" i="7"/>
  <c r="P303" i="7"/>
  <c r="P304" i="7"/>
  <c r="P305" i="7"/>
  <c r="P306" i="7"/>
  <c r="P307" i="7"/>
  <c r="R307" i="7" s="1"/>
  <c r="P308" i="7"/>
  <c r="P309" i="7"/>
  <c r="P310" i="7"/>
  <c r="P311" i="7"/>
  <c r="P312" i="7"/>
  <c r="P313" i="7"/>
  <c r="P314" i="7"/>
  <c r="P315" i="7"/>
  <c r="P316" i="7"/>
  <c r="P317" i="7"/>
  <c r="P318" i="7"/>
  <c r="P319" i="7"/>
  <c r="R319" i="7" s="1"/>
  <c r="P320" i="7"/>
  <c r="P321" i="7"/>
  <c r="P322" i="7"/>
  <c r="P323" i="7"/>
  <c r="P324" i="7"/>
  <c r="P325" i="7"/>
  <c r="P326" i="7"/>
  <c r="P327" i="7"/>
  <c r="P328" i="7"/>
  <c r="P329" i="7"/>
  <c r="P330" i="7"/>
  <c r="P331" i="7"/>
  <c r="R331" i="7" s="1"/>
  <c r="P332" i="7"/>
  <c r="P333" i="7"/>
  <c r="P334" i="7"/>
  <c r="P335" i="7"/>
  <c r="P336" i="7"/>
  <c r="P337" i="7"/>
  <c r="P338" i="7"/>
  <c r="P339" i="7"/>
  <c r="P340" i="7"/>
  <c r="P341" i="7"/>
  <c r="P342" i="7"/>
  <c r="P343" i="7"/>
  <c r="R343" i="7" s="1"/>
  <c r="P344" i="7"/>
  <c r="P345" i="7"/>
  <c r="P346" i="7"/>
  <c r="P347" i="7"/>
  <c r="P348" i="7"/>
  <c r="P349" i="7"/>
  <c r="P350" i="7"/>
  <c r="P351" i="7"/>
  <c r="P352" i="7"/>
  <c r="P353" i="7"/>
  <c r="P354" i="7"/>
  <c r="P355" i="7"/>
  <c r="R355" i="7" s="1"/>
  <c r="P356" i="7"/>
  <c r="P357" i="7"/>
  <c r="P358" i="7"/>
  <c r="P359" i="7"/>
  <c r="P360" i="7"/>
  <c r="P361" i="7"/>
  <c r="P362" i="7"/>
  <c r="P363" i="7"/>
  <c r="P364" i="7"/>
  <c r="P365" i="7"/>
  <c r="P366" i="7"/>
  <c r="P367" i="7"/>
  <c r="R367" i="7" s="1"/>
  <c r="P368" i="7"/>
  <c r="P369" i="7"/>
  <c r="P370" i="7"/>
  <c r="P371" i="7"/>
  <c r="P372" i="7"/>
  <c r="P373" i="7"/>
  <c r="P374" i="7"/>
  <c r="P375" i="7"/>
  <c r="P376" i="7"/>
  <c r="P377" i="7"/>
  <c r="P378" i="7"/>
  <c r="P379" i="7"/>
  <c r="R379" i="7" s="1"/>
  <c r="P380" i="7"/>
  <c r="P381" i="7"/>
  <c r="P382" i="7"/>
  <c r="P383" i="7"/>
  <c r="P384" i="7"/>
  <c r="P385" i="7"/>
  <c r="P386" i="7"/>
  <c r="P387" i="7"/>
  <c r="P388" i="7"/>
  <c r="P389" i="7"/>
  <c r="P390" i="7"/>
  <c r="P391" i="7"/>
  <c r="R391" i="7" s="1"/>
  <c r="P392" i="7"/>
  <c r="P393" i="7"/>
  <c r="P394" i="7"/>
  <c r="P395" i="7"/>
  <c r="P396" i="7"/>
  <c r="P397" i="7"/>
  <c r="P398" i="7"/>
  <c r="P399" i="7"/>
  <c r="P400" i="7"/>
  <c r="P401" i="7"/>
  <c r="P402" i="7"/>
  <c r="P403" i="7"/>
  <c r="R403" i="7" s="1"/>
  <c r="P404" i="7"/>
  <c r="P405" i="7"/>
  <c r="P406" i="7"/>
  <c r="P407" i="7"/>
  <c r="P408" i="7"/>
  <c r="P409" i="7"/>
  <c r="P410" i="7"/>
  <c r="P411" i="7"/>
  <c r="P412" i="7"/>
  <c r="P413" i="7"/>
  <c r="P414" i="7"/>
  <c r="P415" i="7"/>
  <c r="R415" i="7" s="1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R439" i="7" s="1"/>
  <c r="P440" i="7"/>
  <c r="P441" i="7"/>
  <c r="P442" i="7"/>
  <c r="P443" i="7"/>
  <c r="P444" i="7"/>
  <c r="P445" i="7"/>
  <c r="P446" i="7"/>
  <c r="P447" i="7"/>
  <c r="P448" i="7"/>
  <c r="P449" i="7"/>
  <c r="P450" i="7"/>
  <c r="P451" i="7"/>
  <c r="R451" i="7" s="1"/>
  <c r="P452" i="7"/>
  <c r="P453" i="7"/>
  <c r="P454" i="7"/>
  <c r="P455" i="7"/>
  <c r="P456" i="7"/>
  <c r="P457" i="7"/>
  <c r="P458" i="7"/>
  <c r="P459" i="7"/>
  <c r="P460" i="7"/>
  <c r="P461" i="7"/>
  <c r="P462" i="7"/>
  <c r="P463" i="7"/>
  <c r="R463" i="7" s="1"/>
  <c r="P464" i="7"/>
  <c r="P465" i="7"/>
  <c r="P466" i="7"/>
  <c r="P467" i="7"/>
  <c r="P468" i="7"/>
  <c r="P469" i="7"/>
  <c r="P470" i="7"/>
  <c r="P471" i="7"/>
  <c r="P472" i="7"/>
  <c r="P473" i="7"/>
  <c r="P474" i="7"/>
  <c r="P475" i="7"/>
  <c r="R475" i="7" s="1"/>
  <c r="P476" i="7"/>
  <c r="P477" i="7"/>
  <c r="P478" i="7"/>
  <c r="P479" i="7"/>
  <c r="P480" i="7"/>
  <c r="P481" i="7"/>
  <c r="P482" i="7"/>
  <c r="P483" i="7"/>
  <c r="P484" i="7"/>
  <c r="P485" i="7"/>
  <c r="P486" i="7"/>
  <c r="P487" i="7"/>
  <c r="R487" i="7" s="1"/>
  <c r="P488" i="7"/>
  <c r="P489" i="7"/>
  <c r="P490" i="7"/>
  <c r="P491" i="7"/>
  <c r="P492" i="7"/>
  <c r="P493" i="7"/>
  <c r="P494" i="7"/>
  <c r="P495" i="7"/>
  <c r="P496" i="7"/>
  <c r="P497" i="7"/>
  <c r="P498" i="7"/>
  <c r="P499" i="7"/>
  <c r="R499" i="7" s="1"/>
  <c r="P500" i="7"/>
  <c r="Q2" i="7"/>
  <c r="R2" i="7" s="1"/>
  <c r="Q3" i="7"/>
  <c r="Q4" i="7"/>
  <c r="Q5" i="7"/>
  <c r="Q6" i="7"/>
  <c r="Q7" i="7"/>
  <c r="Q8" i="7"/>
  <c r="Q9" i="7"/>
  <c r="Q10" i="7"/>
  <c r="R10" i="7" s="1"/>
  <c r="Q11" i="7"/>
  <c r="Q12" i="7"/>
  <c r="R12" i="7" s="1"/>
  <c r="Q13" i="7"/>
  <c r="R13" i="7" s="1"/>
  <c r="Q14" i="7"/>
  <c r="R14" i="7" s="1"/>
  <c r="Q15" i="7"/>
  <c r="Q16" i="7"/>
  <c r="Q17" i="7"/>
  <c r="Q18" i="7"/>
  <c r="Q19" i="7"/>
  <c r="Q20" i="7"/>
  <c r="Q21" i="7"/>
  <c r="Q22" i="7"/>
  <c r="R22" i="7" s="1"/>
  <c r="Q23" i="7"/>
  <c r="Q24" i="7"/>
  <c r="Q25" i="7"/>
  <c r="R25" i="7" s="1"/>
  <c r="Q26" i="7"/>
  <c r="R26" i="7" s="1"/>
  <c r="Q27" i="7"/>
  <c r="Q28" i="7"/>
  <c r="Q29" i="7"/>
  <c r="Q30" i="7"/>
  <c r="Q31" i="7"/>
  <c r="Q32" i="7"/>
  <c r="Q33" i="7"/>
  <c r="Q34" i="7"/>
  <c r="R34" i="7" s="1"/>
  <c r="Q35" i="7"/>
  <c r="Q36" i="7"/>
  <c r="R36" i="7" s="1"/>
  <c r="Q37" i="7"/>
  <c r="R37" i="7" s="1"/>
  <c r="Q38" i="7"/>
  <c r="R38" i="7" s="1"/>
  <c r="Q39" i="7"/>
  <c r="Q40" i="7"/>
  <c r="Q41" i="7"/>
  <c r="Q42" i="7"/>
  <c r="Q43" i="7"/>
  <c r="Q44" i="7"/>
  <c r="Q45" i="7"/>
  <c r="Q46" i="7"/>
  <c r="R46" i="7" s="1"/>
  <c r="Q47" i="7"/>
  <c r="Q48" i="7"/>
  <c r="R48" i="7" s="1"/>
  <c r="Q49" i="7"/>
  <c r="R49" i="7" s="1"/>
  <c r="Q50" i="7"/>
  <c r="R50" i="7" s="1"/>
  <c r="Q51" i="7"/>
  <c r="Q52" i="7"/>
  <c r="Q53" i="7"/>
  <c r="Q54" i="7"/>
  <c r="Q55" i="7"/>
  <c r="Q56" i="7"/>
  <c r="Q57" i="7"/>
  <c r="Q58" i="7"/>
  <c r="R58" i="7" s="1"/>
  <c r="Q59" i="7"/>
  <c r="Q60" i="7"/>
  <c r="Q61" i="7"/>
  <c r="R61" i="7" s="1"/>
  <c r="Q62" i="7"/>
  <c r="R62" i="7" s="1"/>
  <c r="Q63" i="7"/>
  <c r="Q64" i="7"/>
  <c r="Q65" i="7"/>
  <c r="Q66" i="7"/>
  <c r="Q67" i="7"/>
  <c r="Q68" i="7"/>
  <c r="Q69" i="7"/>
  <c r="Q70" i="7"/>
  <c r="R70" i="7" s="1"/>
  <c r="Q71" i="7"/>
  <c r="Q72" i="7"/>
  <c r="R72" i="7" s="1"/>
  <c r="Q73" i="7"/>
  <c r="R73" i="7" s="1"/>
  <c r="Q74" i="7"/>
  <c r="R74" i="7" s="1"/>
  <c r="Q75" i="7"/>
  <c r="Q76" i="7"/>
  <c r="Q77" i="7"/>
  <c r="Q78" i="7"/>
  <c r="Q79" i="7"/>
  <c r="Q80" i="7"/>
  <c r="Q81" i="7"/>
  <c r="Q82" i="7"/>
  <c r="R82" i="7" s="1"/>
  <c r="Q83" i="7"/>
  <c r="Q84" i="7"/>
  <c r="R84" i="7" s="1"/>
  <c r="Q85" i="7"/>
  <c r="R85" i="7" s="1"/>
  <c r="Q86" i="7"/>
  <c r="R86" i="7" s="1"/>
  <c r="Q87" i="7"/>
  <c r="Q88" i="7"/>
  <c r="Q89" i="7"/>
  <c r="Q90" i="7"/>
  <c r="Q91" i="7"/>
  <c r="Q92" i="7"/>
  <c r="Q93" i="7"/>
  <c r="Q94" i="7"/>
  <c r="R94" i="7" s="1"/>
  <c r="Q95" i="7"/>
  <c r="Q96" i="7"/>
  <c r="Q97" i="7"/>
  <c r="R97" i="7" s="1"/>
  <c r="Q98" i="7"/>
  <c r="R98" i="7" s="1"/>
  <c r="Q99" i="7"/>
  <c r="Q100" i="7"/>
  <c r="Q101" i="7"/>
  <c r="Q102" i="7"/>
  <c r="Q103" i="7"/>
  <c r="Q104" i="7"/>
  <c r="Q105" i="7"/>
  <c r="Q106" i="7"/>
  <c r="R106" i="7" s="1"/>
  <c r="Q107" i="7"/>
  <c r="Q108" i="7"/>
  <c r="R108" i="7" s="1"/>
  <c r="Q109" i="7"/>
  <c r="R109" i="7" s="1"/>
  <c r="Q110" i="7"/>
  <c r="R110" i="7" s="1"/>
  <c r="Q111" i="7"/>
  <c r="Q112" i="7"/>
  <c r="Q113" i="7"/>
  <c r="Q114" i="7"/>
  <c r="Q115" i="7"/>
  <c r="Q116" i="7"/>
  <c r="Q117" i="7"/>
  <c r="Q118" i="7"/>
  <c r="R118" i="7" s="1"/>
  <c r="Q119" i="7"/>
  <c r="Q120" i="7"/>
  <c r="R120" i="7" s="1"/>
  <c r="Q121" i="7"/>
  <c r="R121" i="7" s="1"/>
  <c r="Q122" i="7"/>
  <c r="R122" i="7" s="1"/>
  <c r="Q123" i="7"/>
  <c r="Q124" i="7"/>
  <c r="Q125" i="7"/>
  <c r="Q126" i="7"/>
  <c r="Q127" i="7"/>
  <c r="Q128" i="7"/>
  <c r="Q129" i="7"/>
  <c r="Q130" i="7"/>
  <c r="R130" i="7" s="1"/>
  <c r="Q131" i="7"/>
  <c r="Q132" i="7"/>
  <c r="R132" i="7" s="1"/>
  <c r="Q133" i="7"/>
  <c r="R133" i="7" s="1"/>
  <c r="Q134" i="7"/>
  <c r="R134" i="7" s="1"/>
  <c r="Q135" i="7"/>
  <c r="Q136" i="7"/>
  <c r="Q137" i="7"/>
  <c r="Q138" i="7"/>
  <c r="Q139" i="7"/>
  <c r="Q140" i="7"/>
  <c r="Q141" i="7"/>
  <c r="Q142" i="7"/>
  <c r="R142" i="7" s="1"/>
  <c r="Q143" i="7"/>
  <c r="Q144" i="7"/>
  <c r="R144" i="7" s="1"/>
  <c r="Q145" i="7"/>
  <c r="R145" i="7" s="1"/>
  <c r="Q146" i="7"/>
  <c r="R146" i="7" s="1"/>
  <c r="Q147" i="7"/>
  <c r="Q148" i="7"/>
  <c r="Q149" i="7"/>
  <c r="Q150" i="7"/>
  <c r="Q151" i="7"/>
  <c r="Q152" i="7"/>
  <c r="Q153" i="7"/>
  <c r="Q154" i="7"/>
  <c r="R154" i="7" s="1"/>
  <c r="Q155" i="7"/>
  <c r="Q156" i="7"/>
  <c r="R156" i="7" s="1"/>
  <c r="Q157" i="7"/>
  <c r="R157" i="7" s="1"/>
  <c r="Q158" i="7"/>
  <c r="R158" i="7" s="1"/>
  <c r="Q159" i="7"/>
  <c r="Q160" i="7"/>
  <c r="Q161" i="7"/>
  <c r="Q162" i="7"/>
  <c r="Q163" i="7"/>
  <c r="Q164" i="7"/>
  <c r="Q165" i="7"/>
  <c r="Q166" i="7"/>
  <c r="R166" i="7" s="1"/>
  <c r="Q167" i="7"/>
  <c r="Q168" i="7"/>
  <c r="R168" i="7" s="1"/>
  <c r="Q169" i="7"/>
  <c r="R169" i="7" s="1"/>
  <c r="Q170" i="7"/>
  <c r="R170" i="7" s="1"/>
  <c r="Q171" i="7"/>
  <c r="Q172" i="7"/>
  <c r="Q173" i="7"/>
  <c r="Q174" i="7"/>
  <c r="Q175" i="7"/>
  <c r="Q176" i="7"/>
  <c r="Q177" i="7"/>
  <c r="Q178" i="7"/>
  <c r="R178" i="7" s="1"/>
  <c r="Q179" i="7"/>
  <c r="Q180" i="7"/>
  <c r="R180" i="7" s="1"/>
  <c r="Q181" i="7"/>
  <c r="R181" i="7" s="1"/>
  <c r="Q182" i="7"/>
  <c r="R182" i="7" s="1"/>
  <c r="Q183" i="7"/>
  <c r="Q184" i="7"/>
  <c r="Q185" i="7"/>
  <c r="Q186" i="7"/>
  <c r="Q187" i="7"/>
  <c r="Q188" i="7"/>
  <c r="Q189" i="7"/>
  <c r="Q190" i="7"/>
  <c r="R190" i="7" s="1"/>
  <c r="Q191" i="7"/>
  <c r="Q192" i="7"/>
  <c r="R192" i="7" s="1"/>
  <c r="Q193" i="7"/>
  <c r="R193" i="7" s="1"/>
  <c r="Q194" i="7"/>
  <c r="R194" i="7" s="1"/>
  <c r="Q195" i="7"/>
  <c r="Q196" i="7"/>
  <c r="Q197" i="7"/>
  <c r="Q198" i="7"/>
  <c r="Q199" i="7"/>
  <c r="Q200" i="7"/>
  <c r="Q201" i="7"/>
  <c r="Q202" i="7"/>
  <c r="R202" i="7" s="1"/>
  <c r="Q203" i="7"/>
  <c r="Q204" i="7"/>
  <c r="R204" i="7" s="1"/>
  <c r="Q205" i="7"/>
  <c r="R205" i="7" s="1"/>
  <c r="Q206" i="7"/>
  <c r="R206" i="7" s="1"/>
  <c r="Q207" i="7"/>
  <c r="Q208" i="7"/>
  <c r="Q209" i="7"/>
  <c r="Q210" i="7"/>
  <c r="Q211" i="7"/>
  <c r="Q212" i="7"/>
  <c r="Q213" i="7"/>
  <c r="Q214" i="7"/>
  <c r="R214" i="7" s="1"/>
  <c r="Q215" i="7"/>
  <c r="Q216" i="7"/>
  <c r="R216" i="7" s="1"/>
  <c r="Q217" i="7"/>
  <c r="R217" i="7" s="1"/>
  <c r="Q218" i="7"/>
  <c r="R218" i="7" s="1"/>
  <c r="Q219" i="7"/>
  <c r="Q220" i="7"/>
  <c r="Q221" i="7"/>
  <c r="Q222" i="7"/>
  <c r="Q223" i="7"/>
  <c r="Q224" i="7"/>
  <c r="Q225" i="7"/>
  <c r="Q226" i="7"/>
  <c r="R226" i="7" s="1"/>
  <c r="Q227" i="7"/>
  <c r="Q228" i="7"/>
  <c r="R228" i="7" s="1"/>
  <c r="Q229" i="7"/>
  <c r="R229" i="7" s="1"/>
  <c r="Q230" i="7"/>
  <c r="R230" i="7" s="1"/>
  <c r="Q231" i="7"/>
  <c r="Q232" i="7"/>
  <c r="Q233" i="7"/>
  <c r="Q234" i="7"/>
  <c r="Q235" i="7"/>
  <c r="Q236" i="7"/>
  <c r="Q237" i="7"/>
  <c r="Q238" i="7"/>
  <c r="R238" i="7" s="1"/>
  <c r="Q239" i="7"/>
  <c r="Q240" i="7"/>
  <c r="Q241" i="7"/>
  <c r="R241" i="7" s="1"/>
  <c r="Q242" i="7"/>
  <c r="R242" i="7" s="1"/>
  <c r="Q243" i="7"/>
  <c r="Q244" i="7"/>
  <c r="Q245" i="7"/>
  <c r="Q246" i="7"/>
  <c r="Q247" i="7"/>
  <c r="Q248" i="7"/>
  <c r="Q249" i="7"/>
  <c r="Q250" i="7"/>
  <c r="R250" i="7" s="1"/>
  <c r="Q251" i="7"/>
  <c r="Q252" i="7"/>
  <c r="R252" i="7" s="1"/>
  <c r="Q253" i="7"/>
  <c r="R253" i="7" s="1"/>
  <c r="Q254" i="7"/>
  <c r="R254" i="7" s="1"/>
  <c r="Q255" i="7"/>
  <c r="Q256" i="7"/>
  <c r="Q257" i="7"/>
  <c r="Q258" i="7"/>
  <c r="Q259" i="7"/>
  <c r="Q260" i="7"/>
  <c r="Q261" i="7"/>
  <c r="Q262" i="7"/>
  <c r="R262" i="7" s="1"/>
  <c r="Q263" i="7"/>
  <c r="Q264" i="7"/>
  <c r="R264" i="7" s="1"/>
  <c r="Q265" i="7"/>
  <c r="R265" i="7" s="1"/>
  <c r="Q266" i="7"/>
  <c r="R266" i="7" s="1"/>
  <c r="Q267" i="7"/>
  <c r="Q268" i="7"/>
  <c r="Q269" i="7"/>
  <c r="Q270" i="7"/>
  <c r="Q271" i="7"/>
  <c r="Q272" i="7"/>
  <c r="Q273" i="7"/>
  <c r="Q274" i="7"/>
  <c r="R274" i="7" s="1"/>
  <c r="Q275" i="7"/>
  <c r="Q276" i="7"/>
  <c r="R276" i="7" s="1"/>
  <c r="Q277" i="7"/>
  <c r="R277" i="7" s="1"/>
  <c r="Q278" i="7"/>
  <c r="R278" i="7" s="1"/>
  <c r="Q279" i="7"/>
  <c r="Q280" i="7"/>
  <c r="Q281" i="7"/>
  <c r="Q282" i="7"/>
  <c r="Q283" i="7"/>
  <c r="Q284" i="7"/>
  <c r="Q285" i="7"/>
  <c r="Q286" i="7"/>
  <c r="R286" i="7" s="1"/>
  <c r="Q287" i="7"/>
  <c r="Q288" i="7"/>
  <c r="R288" i="7" s="1"/>
  <c r="Q289" i="7"/>
  <c r="R289" i="7" s="1"/>
  <c r="Q290" i="7"/>
  <c r="R290" i="7" s="1"/>
  <c r="Q291" i="7"/>
  <c r="Q292" i="7"/>
  <c r="Q293" i="7"/>
  <c r="Q294" i="7"/>
  <c r="Q295" i="7"/>
  <c r="Q296" i="7"/>
  <c r="Q297" i="7"/>
  <c r="Q298" i="7"/>
  <c r="R298" i="7" s="1"/>
  <c r="Q299" i="7"/>
  <c r="Q300" i="7"/>
  <c r="R300" i="7" s="1"/>
  <c r="Q301" i="7"/>
  <c r="R301" i="7" s="1"/>
  <c r="Q302" i="7"/>
  <c r="R302" i="7" s="1"/>
  <c r="Q303" i="7"/>
  <c r="Q304" i="7"/>
  <c r="Q305" i="7"/>
  <c r="Q306" i="7"/>
  <c r="Q307" i="7"/>
  <c r="Q308" i="7"/>
  <c r="Q309" i="7"/>
  <c r="Q310" i="7"/>
  <c r="R310" i="7" s="1"/>
  <c r="Q311" i="7"/>
  <c r="Q312" i="7"/>
  <c r="R312" i="7" s="1"/>
  <c r="Q313" i="7"/>
  <c r="R313" i="7" s="1"/>
  <c r="Q314" i="7"/>
  <c r="R314" i="7" s="1"/>
  <c r="Q315" i="7"/>
  <c r="Q316" i="7"/>
  <c r="Q317" i="7"/>
  <c r="Q318" i="7"/>
  <c r="Q319" i="7"/>
  <c r="Q320" i="7"/>
  <c r="Q321" i="7"/>
  <c r="Q322" i="7"/>
  <c r="R322" i="7" s="1"/>
  <c r="Q323" i="7"/>
  <c r="Q324" i="7"/>
  <c r="R324" i="7" s="1"/>
  <c r="Q325" i="7"/>
  <c r="R325" i="7" s="1"/>
  <c r="Q326" i="7"/>
  <c r="R326" i="7" s="1"/>
  <c r="Q327" i="7"/>
  <c r="Q328" i="7"/>
  <c r="Q329" i="7"/>
  <c r="Q330" i="7"/>
  <c r="Q331" i="7"/>
  <c r="Q332" i="7"/>
  <c r="Q333" i="7"/>
  <c r="Q334" i="7"/>
  <c r="R334" i="7" s="1"/>
  <c r="Q335" i="7"/>
  <c r="Q336" i="7"/>
  <c r="R336" i="7" s="1"/>
  <c r="Q337" i="7"/>
  <c r="R337" i="7" s="1"/>
  <c r="Q338" i="7"/>
  <c r="R338" i="7" s="1"/>
  <c r="Q339" i="7"/>
  <c r="Q340" i="7"/>
  <c r="Q341" i="7"/>
  <c r="Q342" i="7"/>
  <c r="Q343" i="7"/>
  <c r="Q344" i="7"/>
  <c r="Q345" i="7"/>
  <c r="Q346" i="7"/>
  <c r="R346" i="7" s="1"/>
  <c r="Q347" i="7"/>
  <c r="R347" i="7" s="1"/>
  <c r="Q348" i="7"/>
  <c r="R348" i="7" s="1"/>
  <c r="Q349" i="7"/>
  <c r="R349" i="7" s="1"/>
  <c r="Q350" i="7"/>
  <c r="R350" i="7" s="1"/>
  <c r="Q351" i="7"/>
  <c r="Q352" i="7"/>
  <c r="Q353" i="7"/>
  <c r="Q354" i="7"/>
  <c r="Q355" i="7"/>
  <c r="Q356" i="7"/>
  <c r="Q357" i="7"/>
  <c r="Q358" i="7"/>
  <c r="R358" i="7" s="1"/>
  <c r="Q359" i="7"/>
  <c r="Q360" i="7"/>
  <c r="R360" i="7" s="1"/>
  <c r="Q361" i="7"/>
  <c r="R361" i="7" s="1"/>
  <c r="Q362" i="7"/>
  <c r="R362" i="7" s="1"/>
  <c r="Q363" i="7"/>
  <c r="Q364" i="7"/>
  <c r="Q365" i="7"/>
  <c r="Q366" i="7"/>
  <c r="Q367" i="7"/>
  <c r="Q368" i="7"/>
  <c r="Q369" i="7"/>
  <c r="Q370" i="7"/>
  <c r="R370" i="7" s="1"/>
  <c r="Q371" i="7"/>
  <c r="R371" i="7" s="1"/>
  <c r="Q372" i="7"/>
  <c r="R372" i="7" s="1"/>
  <c r="Q373" i="7"/>
  <c r="R373" i="7" s="1"/>
  <c r="Q374" i="7"/>
  <c r="R374" i="7" s="1"/>
  <c r="Q375" i="7"/>
  <c r="Q376" i="7"/>
  <c r="Q377" i="7"/>
  <c r="Q378" i="7"/>
  <c r="Q379" i="7"/>
  <c r="Q380" i="7"/>
  <c r="Q381" i="7"/>
  <c r="Q382" i="7"/>
  <c r="R382" i="7" s="1"/>
  <c r="Q383" i="7"/>
  <c r="Q384" i="7"/>
  <c r="R384" i="7" s="1"/>
  <c r="Q385" i="7"/>
  <c r="R385" i="7" s="1"/>
  <c r="Q386" i="7"/>
  <c r="R386" i="7" s="1"/>
  <c r="Q387" i="7"/>
  <c r="Q388" i="7"/>
  <c r="Q389" i="7"/>
  <c r="Q390" i="7"/>
  <c r="Q391" i="7"/>
  <c r="Q392" i="7"/>
  <c r="Q393" i="7"/>
  <c r="Q394" i="7"/>
  <c r="R394" i="7" s="1"/>
  <c r="Q395" i="7"/>
  <c r="R395" i="7" s="1"/>
  <c r="Q396" i="7"/>
  <c r="R396" i="7" s="1"/>
  <c r="Q397" i="7"/>
  <c r="R397" i="7" s="1"/>
  <c r="Q398" i="7"/>
  <c r="R398" i="7" s="1"/>
  <c r="Q399" i="7"/>
  <c r="Q400" i="7"/>
  <c r="Q401" i="7"/>
  <c r="Q402" i="7"/>
  <c r="Q403" i="7"/>
  <c r="Q404" i="7"/>
  <c r="Q405" i="7"/>
  <c r="Q406" i="7"/>
  <c r="R406" i="7" s="1"/>
  <c r="Q407" i="7"/>
  <c r="Q408" i="7"/>
  <c r="R408" i="7" s="1"/>
  <c r="Q409" i="7"/>
  <c r="R409" i="7" s="1"/>
  <c r="Q410" i="7"/>
  <c r="R410" i="7" s="1"/>
  <c r="Q411" i="7"/>
  <c r="Q412" i="7"/>
  <c r="Q413" i="7"/>
  <c r="Q414" i="7"/>
  <c r="Q415" i="7"/>
  <c r="Q416" i="7"/>
  <c r="Q417" i="7"/>
  <c r="Q418" i="7"/>
  <c r="Q419" i="7"/>
  <c r="R419" i="7" s="1"/>
  <c r="Q420" i="7"/>
  <c r="R420" i="7" s="1"/>
  <c r="Q421" i="7"/>
  <c r="R421" i="7" s="1"/>
  <c r="Q422" i="7"/>
  <c r="R422" i="7" s="1"/>
  <c r="Q423" i="7"/>
  <c r="R423" i="7" s="1"/>
  <c r="Q424" i="7"/>
  <c r="R424" i="7" s="1"/>
  <c r="Q425" i="7"/>
  <c r="Q426" i="7"/>
  <c r="R426" i="7" s="1"/>
  <c r="Q427" i="7"/>
  <c r="Q428" i="7"/>
  <c r="Q429" i="7"/>
  <c r="Q430" i="7"/>
  <c r="Q431" i="7"/>
  <c r="R431" i="7" s="1"/>
  <c r="Q432" i="7"/>
  <c r="R432" i="7" s="1"/>
  <c r="Q433" i="7"/>
  <c r="R433" i="7" s="1"/>
  <c r="Q434" i="7"/>
  <c r="R434" i="7" s="1"/>
  <c r="Q435" i="7"/>
  <c r="Q436" i="7"/>
  <c r="R436" i="7" s="1"/>
  <c r="Q437" i="7"/>
  <c r="Q438" i="7"/>
  <c r="R438" i="7" s="1"/>
  <c r="Q439" i="7"/>
  <c r="Q440" i="7"/>
  <c r="Q441" i="7"/>
  <c r="Q442" i="7"/>
  <c r="Q443" i="7"/>
  <c r="Q444" i="7"/>
  <c r="R444" i="7" s="1"/>
  <c r="Q445" i="7"/>
  <c r="R445" i="7" s="1"/>
  <c r="Q446" i="7"/>
  <c r="R446" i="7" s="1"/>
  <c r="Q447" i="7"/>
  <c r="Q448" i="7"/>
  <c r="R448" i="7" s="1"/>
  <c r="Q449" i="7"/>
  <c r="R449" i="7" s="1"/>
  <c r="Q450" i="7"/>
  <c r="R450" i="7" s="1"/>
  <c r="Q451" i="7"/>
  <c r="Q452" i="7"/>
  <c r="Q453" i="7"/>
  <c r="Q454" i="7"/>
  <c r="Q455" i="7"/>
  <c r="Q456" i="7"/>
  <c r="R456" i="7" s="1"/>
  <c r="Q457" i="7"/>
  <c r="R457" i="7" s="1"/>
  <c r="Q458" i="7"/>
  <c r="R458" i="7" s="1"/>
  <c r="Q459" i="7"/>
  <c r="Q460" i="7"/>
  <c r="R460" i="7" s="1"/>
  <c r="Q461" i="7"/>
  <c r="Q462" i="7"/>
  <c r="Q463" i="7"/>
  <c r="Q464" i="7"/>
  <c r="Q465" i="7"/>
  <c r="Q466" i="7"/>
  <c r="Q467" i="7"/>
  <c r="R467" i="7" s="1"/>
  <c r="Q468" i="7"/>
  <c r="R468" i="7" s="1"/>
  <c r="Q469" i="7"/>
  <c r="R469" i="7" s="1"/>
  <c r="Q470" i="7"/>
  <c r="R470" i="7" s="1"/>
  <c r="Q471" i="7"/>
  <c r="R471" i="7" s="1"/>
  <c r="Q472" i="7"/>
  <c r="R472" i="7" s="1"/>
  <c r="Q473" i="7"/>
  <c r="Q474" i="7"/>
  <c r="R474" i="7" s="1"/>
  <c r="Q475" i="7"/>
  <c r="Q476" i="7"/>
  <c r="Q477" i="7"/>
  <c r="Q478" i="7"/>
  <c r="Q479" i="7"/>
  <c r="R479" i="7" s="1"/>
  <c r="Q480" i="7"/>
  <c r="R480" i="7" s="1"/>
  <c r="Q481" i="7"/>
  <c r="R481" i="7" s="1"/>
  <c r="Q482" i="7"/>
  <c r="R482" i="7" s="1"/>
  <c r="Q483" i="7"/>
  <c r="Q484" i="7"/>
  <c r="R484" i="7" s="1"/>
  <c r="Q485" i="7"/>
  <c r="Q486" i="7"/>
  <c r="Q487" i="7"/>
  <c r="Q488" i="7"/>
  <c r="Q489" i="7"/>
  <c r="Q490" i="7"/>
  <c r="Q491" i="7"/>
  <c r="Q492" i="7"/>
  <c r="R492" i="7" s="1"/>
  <c r="Q493" i="7"/>
  <c r="R493" i="7" s="1"/>
  <c r="Q494" i="7"/>
  <c r="R494" i="7" s="1"/>
  <c r="Q495" i="7"/>
  <c r="Q496" i="7"/>
  <c r="R496" i="7" s="1"/>
  <c r="Q497" i="7"/>
  <c r="Q498" i="7"/>
  <c r="R498" i="7" s="1"/>
  <c r="Q499" i="7"/>
  <c r="Q500" i="7"/>
  <c r="R3" i="7"/>
  <c r="R4" i="7"/>
  <c r="R5" i="7"/>
  <c r="R6" i="7"/>
  <c r="R8" i="7"/>
  <c r="R11" i="7"/>
  <c r="R15" i="7"/>
  <c r="R16" i="7"/>
  <c r="R17" i="7"/>
  <c r="R18" i="7"/>
  <c r="R20" i="7"/>
  <c r="R23" i="7"/>
  <c r="R24" i="7"/>
  <c r="R27" i="7"/>
  <c r="R28" i="7"/>
  <c r="R29" i="7"/>
  <c r="R30" i="7"/>
  <c r="R32" i="7"/>
  <c r="R35" i="7"/>
  <c r="R39" i="7"/>
  <c r="R40" i="7"/>
  <c r="R41" i="7"/>
  <c r="R42" i="7"/>
  <c r="R44" i="7"/>
  <c r="R47" i="7"/>
  <c r="R51" i="7"/>
  <c r="R52" i="7"/>
  <c r="R53" i="7"/>
  <c r="R54" i="7"/>
  <c r="R56" i="7"/>
  <c r="R59" i="7"/>
  <c r="R60" i="7"/>
  <c r="R63" i="7"/>
  <c r="R64" i="7"/>
  <c r="R65" i="7"/>
  <c r="R66" i="7"/>
  <c r="R68" i="7"/>
  <c r="R71" i="7"/>
  <c r="R75" i="7"/>
  <c r="R76" i="7"/>
  <c r="R77" i="7"/>
  <c r="R78" i="7"/>
  <c r="R80" i="7"/>
  <c r="R83" i="7"/>
  <c r="R87" i="7"/>
  <c r="R88" i="7"/>
  <c r="R89" i="7"/>
  <c r="R90" i="7"/>
  <c r="R92" i="7"/>
  <c r="R95" i="7"/>
  <c r="R96" i="7"/>
  <c r="R99" i="7"/>
  <c r="R100" i="7"/>
  <c r="R101" i="7"/>
  <c r="R102" i="7"/>
  <c r="R107" i="7"/>
  <c r="R111" i="7"/>
  <c r="R112" i="7"/>
  <c r="R113" i="7"/>
  <c r="R114" i="7"/>
  <c r="R115" i="7"/>
  <c r="R119" i="7"/>
  <c r="R123" i="7"/>
  <c r="R124" i="7"/>
  <c r="R125" i="7"/>
  <c r="R126" i="7"/>
  <c r="R131" i="7"/>
  <c r="R135" i="7"/>
  <c r="R136" i="7"/>
  <c r="R137" i="7"/>
  <c r="R138" i="7"/>
  <c r="R143" i="7"/>
  <c r="R147" i="7"/>
  <c r="R148" i="7"/>
  <c r="R149" i="7"/>
  <c r="R150" i="7"/>
  <c r="R155" i="7"/>
  <c r="R159" i="7"/>
  <c r="R160" i="7"/>
  <c r="R161" i="7"/>
  <c r="R162" i="7"/>
  <c r="R167" i="7"/>
  <c r="R171" i="7"/>
  <c r="R172" i="7"/>
  <c r="R173" i="7"/>
  <c r="R174" i="7"/>
  <c r="R179" i="7"/>
  <c r="R183" i="7"/>
  <c r="R184" i="7"/>
  <c r="R185" i="7"/>
  <c r="R186" i="7"/>
  <c r="R191" i="7"/>
  <c r="R195" i="7"/>
  <c r="R196" i="7"/>
  <c r="R197" i="7"/>
  <c r="R198" i="7"/>
  <c r="R203" i="7"/>
  <c r="R207" i="7"/>
  <c r="R208" i="7"/>
  <c r="R209" i="7"/>
  <c r="R210" i="7"/>
  <c r="R215" i="7"/>
  <c r="R219" i="7"/>
  <c r="R220" i="7"/>
  <c r="R221" i="7"/>
  <c r="R222" i="7"/>
  <c r="R227" i="7"/>
  <c r="R231" i="7"/>
  <c r="R232" i="7"/>
  <c r="R233" i="7"/>
  <c r="R234" i="7"/>
  <c r="R239" i="7"/>
  <c r="R240" i="7"/>
  <c r="R243" i="7"/>
  <c r="R244" i="7"/>
  <c r="R245" i="7"/>
  <c r="R246" i="7"/>
  <c r="R251" i="7"/>
  <c r="R255" i="7"/>
  <c r="R256" i="7"/>
  <c r="R257" i="7"/>
  <c r="R258" i="7"/>
  <c r="R259" i="7"/>
  <c r="R263" i="7"/>
  <c r="R267" i="7"/>
  <c r="R268" i="7"/>
  <c r="R269" i="7"/>
  <c r="R270" i="7"/>
  <c r="R275" i="7"/>
  <c r="R279" i="7"/>
  <c r="R280" i="7"/>
  <c r="R281" i="7"/>
  <c r="R282" i="7"/>
  <c r="R287" i="7"/>
  <c r="R291" i="7"/>
  <c r="R292" i="7"/>
  <c r="R293" i="7"/>
  <c r="R294" i="7"/>
  <c r="R299" i="7"/>
  <c r="R303" i="7"/>
  <c r="R304" i="7"/>
  <c r="R305" i="7"/>
  <c r="R306" i="7"/>
  <c r="R311" i="7"/>
  <c r="R315" i="7"/>
  <c r="R316" i="7"/>
  <c r="R317" i="7"/>
  <c r="R318" i="7"/>
  <c r="R323" i="7"/>
  <c r="R327" i="7"/>
  <c r="R328" i="7"/>
  <c r="R329" i="7"/>
  <c r="R330" i="7"/>
  <c r="R335" i="7"/>
  <c r="R339" i="7"/>
  <c r="R340" i="7"/>
  <c r="R341" i="7"/>
  <c r="R342" i="7"/>
  <c r="R351" i="7"/>
  <c r="R352" i="7"/>
  <c r="R353" i="7"/>
  <c r="R354" i="7"/>
  <c r="R359" i="7"/>
  <c r="R363" i="7"/>
  <c r="R364" i="7"/>
  <c r="R365" i="7"/>
  <c r="R366" i="7"/>
  <c r="R375" i="7"/>
  <c r="R376" i="7"/>
  <c r="R377" i="7"/>
  <c r="R378" i="7"/>
  <c r="R383" i="7"/>
  <c r="R387" i="7"/>
  <c r="R388" i="7"/>
  <c r="R389" i="7"/>
  <c r="R390" i="7"/>
  <c r="R399" i="7"/>
  <c r="R400" i="7"/>
  <c r="R401" i="7"/>
  <c r="R402" i="7"/>
  <c r="R407" i="7"/>
  <c r="R411" i="7"/>
  <c r="R412" i="7"/>
  <c r="R413" i="7"/>
  <c r="R414" i="7"/>
  <c r="R425" i="7"/>
  <c r="R427" i="7"/>
  <c r="R435" i="7"/>
  <c r="R437" i="7"/>
  <c r="R443" i="7"/>
  <c r="R447" i="7"/>
  <c r="R455" i="7"/>
  <c r="R459" i="7"/>
  <c r="R461" i="7"/>
  <c r="R462" i="7"/>
  <c r="R473" i="7"/>
  <c r="R483" i="7"/>
  <c r="R485" i="7"/>
  <c r="R486" i="7"/>
  <c r="R491" i="7"/>
  <c r="R495" i="7"/>
  <c r="R497" i="7"/>
  <c r="S2" i="7"/>
  <c r="S3" i="7"/>
  <c r="S4" i="7"/>
  <c r="S5" i="7"/>
  <c r="S6" i="7"/>
  <c r="S7" i="7"/>
  <c r="U7" i="7" s="1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U43" i="7" s="1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U67" i="7" s="1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U103" i="7" s="1"/>
  <c r="S104" i="7"/>
  <c r="S105" i="7"/>
  <c r="S106" i="7"/>
  <c r="S107" i="7"/>
  <c r="S108" i="7"/>
  <c r="S109" i="7"/>
  <c r="S110" i="7"/>
  <c r="S111" i="7"/>
  <c r="S112" i="7"/>
  <c r="S113" i="7"/>
  <c r="S114" i="7"/>
  <c r="S115" i="7"/>
  <c r="U115" i="7" s="1"/>
  <c r="S116" i="7"/>
  <c r="S117" i="7"/>
  <c r="S118" i="7"/>
  <c r="S119" i="7"/>
  <c r="S120" i="7"/>
  <c r="S121" i="7"/>
  <c r="S122" i="7"/>
  <c r="S123" i="7"/>
  <c r="S124" i="7"/>
  <c r="S125" i="7"/>
  <c r="S126" i="7"/>
  <c r="S127" i="7"/>
  <c r="U127" i="7" s="1"/>
  <c r="S128" i="7"/>
  <c r="S129" i="7"/>
  <c r="S130" i="7"/>
  <c r="S131" i="7"/>
  <c r="S132" i="7"/>
  <c r="S133" i="7"/>
  <c r="S134" i="7"/>
  <c r="S135" i="7"/>
  <c r="S136" i="7"/>
  <c r="S137" i="7"/>
  <c r="S138" i="7"/>
  <c r="S139" i="7"/>
  <c r="U139" i="7" s="1"/>
  <c r="S140" i="7"/>
  <c r="S141" i="7"/>
  <c r="S142" i="7"/>
  <c r="S143" i="7"/>
  <c r="S144" i="7"/>
  <c r="S145" i="7"/>
  <c r="S146" i="7"/>
  <c r="S147" i="7"/>
  <c r="S148" i="7"/>
  <c r="S149" i="7"/>
  <c r="S150" i="7"/>
  <c r="S151" i="7"/>
  <c r="U151" i="7" s="1"/>
  <c r="S152" i="7"/>
  <c r="S153" i="7"/>
  <c r="S154" i="7"/>
  <c r="S155" i="7"/>
  <c r="S156" i="7"/>
  <c r="S157" i="7"/>
  <c r="S158" i="7"/>
  <c r="S159" i="7"/>
  <c r="S160" i="7"/>
  <c r="S161" i="7"/>
  <c r="S162" i="7"/>
  <c r="S163" i="7"/>
  <c r="U163" i="7" s="1"/>
  <c r="S164" i="7"/>
  <c r="S165" i="7"/>
  <c r="S166" i="7"/>
  <c r="S167" i="7"/>
  <c r="S168" i="7"/>
  <c r="S169" i="7"/>
  <c r="S170" i="7"/>
  <c r="S171" i="7"/>
  <c r="S172" i="7"/>
  <c r="S173" i="7"/>
  <c r="S174" i="7"/>
  <c r="S175" i="7"/>
  <c r="U175" i="7" s="1"/>
  <c r="S176" i="7"/>
  <c r="S177" i="7"/>
  <c r="S178" i="7"/>
  <c r="S179" i="7"/>
  <c r="S180" i="7"/>
  <c r="S181" i="7"/>
  <c r="S182" i="7"/>
  <c r="S183" i="7"/>
  <c r="S184" i="7"/>
  <c r="S185" i="7"/>
  <c r="S186" i="7"/>
  <c r="S187" i="7"/>
  <c r="U187" i="7" s="1"/>
  <c r="S188" i="7"/>
  <c r="S189" i="7"/>
  <c r="S190" i="7"/>
  <c r="S191" i="7"/>
  <c r="S192" i="7"/>
  <c r="S193" i="7"/>
  <c r="S194" i="7"/>
  <c r="S195" i="7"/>
  <c r="S196" i="7"/>
  <c r="S197" i="7"/>
  <c r="S198" i="7"/>
  <c r="S199" i="7"/>
  <c r="U199" i="7" s="1"/>
  <c r="S200" i="7"/>
  <c r="S201" i="7"/>
  <c r="S202" i="7"/>
  <c r="S203" i="7"/>
  <c r="S204" i="7"/>
  <c r="S205" i="7"/>
  <c r="S206" i="7"/>
  <c r="S207" i="7"/>
  <c r="S208" i="7"/>
  <c r="S209" i="7"/>
  <c r="S210" i="7"/>
  <c r="S211" i="7"/>
  <c r="U211" i="7" s="1"/>
  <c r="S212" i="7"/>
  <c r="S213" i="7"/>
  <c r="S214" i="7"/>
  <c r="S215" i="7"/>
  <c r="S216" i="7"/>
  <c r="S217" i="7"/>
  <c r="S218" i="7"/>
  <c r="S219" i="7"/>
  <c r="S220" i="7"/>
  <c r="S221" i="7"/>
  <c r="S222" i="7"/>
  <c r="S223" i="7"/>
  <c r="U223" i="7" s="1"/>
  <c r="S224" i="7"/>
  <c r="S225" i="7"/>
  <c r="S226" i="7"/>
  <c r="S227" i="7"/>
  <c r="S228" i="7"/>
  <c r="S229" i="7"/>
  <c r="S230" i="7"/>
  <c r="S231" i="7"/>
  <c r="S232" i="7"/>
  <c r="S233" i="7"/>
  <c r="S234" i="7"/>
  <c r="S235" i="7"/>
  <c r="U235" i="7" s="1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U259" i="7" s="1"/>
  <c r="S260" i="7"/>
  <c r="S261" i="7"/>
  <c r="S262" i="7"/>
  <c r="S263" i="7"/>
  <c r="S264" i="7"/>
  <c r="S265" i="7"/>
  <c r="S266" i="7"/>
  <c r="S267" i="7"/>
  <c r="S268" i="7"/>
  <c r="S269" i="7"/>
  <c r="S270" i="7"/>
  <c r="S271" i="7"/>
  <c r="U271" i="7" s="1"/>
  <c r="S272" i="7"/>
  <c r="S273" i="7"/>
  <c r="S274" i="7"/>
  <c r="S275" i="7"/>
  <c r="S276" i="7"/>
  <c r="S277" i="7"/>
  <c r="S278" i="7"/>
  <c r="S279" i="7"/>
  <c r="S280" i="7"/>
  <c r="S281" i="7"/>
  <c r="S282" i="7"/>
  <c r="S283" i="7"/>
  <c r="U283" i="7" s="1"/>
  <c r="S284" i="7"/>
  <c r="S285" i="7"/>
  <c r="S286" i="7"/>
  <c r="S287" i="7"/>
  <c r="S288" i="7"/>
  <c r="S289" i="7"/>
  <c r="S290" i="7"/>
  <c r="S291" i="7"/>
  <c r="S292" i="7"/>
  <c r="S293" i="7"/>
  <c r="S294" i="7"/>
  <c r="S295" i="7"/>
  <c r="U295" i="7" s="1"/>
  <c r="S296" i="7"/>
  <c r="S297" i="7"/>
  <c r="S298" i="7"/>
  <c r="S299" i="7"/>
  <c r="S300" i="7"/>
  <c r="S301" i="7"/>
  <c r="S302" i="7"/>
  <c r="S303" i="7"/>
  <c r="S304" i="7"/>
  <c r="S305" i="7"/>
  <c r="S306" i="7"/>
  <c r="S307" i="7"/>
  <c r="U307" i="7" s="1"/>
  <c r="S308" i="7"/>
  <c r="S309" i="7"/>
  <c r="S310" i="7"/>
  <c r="S311" i="7"/>
  <c r="S312" i="7"/>
  <c r="S313" i="7"/>
  <c r="S314" i="7"/>
  <c r="S315" i="7"/>
  <c r="S316" i="7"/>
  <c r="S317" i="7"/>
  <c r="S318" i="7"/>
  <c r="S319" i="7"/>
  <c r="U319" i="7" s="1"/>
  <c r="S320" i="7"/>
  <c r="S321" i="7"/>
  <c r="S322" i="7"/>
  <c r="S323" i="7"/>
  <c r="S324" i="7"/>
  <c r="S325" i="7"/>
  <c r="S326" i="7"/>
  <c r="S327" i="7"/>
  <c r="S328" i="7"/>
  <c r="S329" i="7"/>
  <c r="S330" i="7"/>
  <c r="S331" i="7"/>
  <c r="U331" i="7" s="1"/>
  <c r="S332" i="7"/>
  <c r="S333" i="7"/>
  <c r="S334" i="7"/>
  <c r="S335" i="7"/>
  <c r="S336" i="7"/>
  <c r="S337" i="7"/>
  <c r="S338" i="7"/>
  <c r="S339" i="7"/>
  <c r="S340" i="7"/>
  <c r="S341" i="7"/>
  <c r="S342" i="7"/>
  <c r="S343" i="7"/>
  <c r="U343" i="7" s="1"/>
  <c r="S344" i="7"/>
  <c r="S345" i="7"/>
  <c r="S346" i="7"/>
  <c r="S347" i="7"/>
  <c r="S348" i="7"/>
  <c r="S349" i="7"/>
  <c r="S350" i="7"/>
  <c r="S351" i="7"/>
  <c r="S352" i="7"/>
  <c r="S353" i="7"/>
  <c r="S354" i="7"/>
  <c r="S355" i="7"/>
  <c r="U355" i="7" s="1"/>
  <c r="S356" i="7"/>
  <c r="S357" i="7"/>
  <c r="S358" i="7"/>
  <c r="S359" i="7"/>
  <c r="S360" i="7"/>
  <c r="S361" i="7"/>
  <c r="S362" i="7"/>
  <c r="S363" i="7"/>
  <c r="S364" i="7"/>
  <c r="S365" i="7"/>
  <c r="S366" i="7"/>
  <c r="S367" i="7"/>
  <c r="U367" i="7" s="1"/>
  <c r="S368" i="7"/>
  <c r="S369" i="7"/>
  <c r="S370" i="7"/>
  <c r="S371" i="7"/>
  <c r="S372" i="7"/>
  <c r="S373" i="7"/>
  <c r="S374" i="7"/>
  <c r="S375" i="7"/>
  <c r="S376" i="7"/>
  <c r="S377" i="7"/>
  <c r="S378" i="7"/>
  <c r="S379" i="7"/>
  <c r="U379" i="7" s="1"/>
  <c r="S380" i="7"/>
  <c r="S381" i="7"/>
  <c r="S382" i="7"/>
  <c r="S383" i="7"/>
  <c r="S384" i="7"/>
  <c r="S385" i="7"/>
  <c r="S386" i="7"/>
  <c r="S387" i="7"/>
  <c r="S388" i="7"/>
  <c r="S389" i="7"/>
  <c r="S390" i="7"/>
  <c r="S391" i="7"/>
  <c r="U391" i="7" s="1"/>
  <c r="S392" i="7"/>
  <c r="S393" i="7"/>
  <c r="S394" i="7"/>
  <c r="S395" i="7"/>
  <c r="S396" i="7"/>
  <c r="S397" i="7"/>
  <c r="S398" i="7"/>
  <c r="S399" i="7"/>
  <c r="S400" i="7"/>
  <c r="S401" i="7"/>
  <c r="S402" i="7"/>
  <c r="S403" i="7"/>
  <c r="U403" i="7" s="1"/>
  <c r="S404" i="7"/>
  <c r="S405" i="7"/>
  <c r="S406" i="7"/>
  <c r="S407" i="7"/>
  <c r="S408" i="7"/>
  <c r="S409" i="7"/>
  <c r="S410" i="7"/>
  <c r="S411" i="7"/>
  <c r="S412" i="7"/>
  <c r="S413" i="7"/>
  <c r="S414" i="7"/>
  <c r="S415" i="7"/>
  <c r="U415" i="7" s="1"/>
  <c r="S416" i="7"/>
  <c r="S417" i="7"/>
  <c r="S418" i="7"/>
  <c r="S419" i="7"/>
  <c r="S420" i="7"/>
  <c r="S421" i="7"/>
  <c r="S422" i="7"/>
  <c r="S423" i="7"/>
  <c r="S424" i="7"/>
  <c r="S425" i="7"/>
  <c r="S426" i="7"/>
  <c r="S427" i="7"/>
  <c r="U427" i="7" s="1"/>
  <c r="S428" i="7"/>
  <c r="S429" i="7"/>
  <c r="S430" i="7"/>
  <c r="S431" i="7"/>
  <c r="S432" i="7"/>
  <c r="S433" i="7"/>
  <c r="S434" i="7"/>
  <c r="S435" i="7"/>
  <c r="S436" i="7"/>
  <c r="S437" i="7"/>
  <c r="S438" i="7"/>
  <c r="S439" i="7"/>
  <c r="U439" i="7" s="1"/>
  <c r="S440" i="7"/>
  <c r="S441" i="7"/>
  <c r="S442" i="7"/>
  <c r="S443" i="7"/>
  <c r="S444" i="7"/>
  <c r="S445" i="7"/>
  <c r="S446" i="7"/>
  <c r="S447" i="7"/>
  <c r="S448" i="7"/>
  <c r="S449" i="7"/>
  <c r="S450" i="7"/>
  <c r="S451" i="7"/>
  <c r="U451" i="7" s="1"/>
  <c r="S452" i="7"/>
  <c r="S453" i="7"/>
  <c r="S454" i="7"/>
  <c r="S455" i="7"/>
  <c r="S456" i="7"/>
  <c r="S457" i="7"/>
  <c r="S458" i="7"/>
  <c r="S459" i="7"/>
  <c r="S460" i="7"/>
  <c r="S461" i="7"/>
  <c r="S462" i="7"/>
  <c r="S463" i="7"/>
  <c r="U463" i="7" s="1"/>
  <c r="S464" i="7"/>
  <c r="S465" i="7"/>
  <c r="S466" i="7"/>
  <c r="S467" i="7"/>
  <c r="S468" i="7"/>
  <c r="S469" i="7"/>
  <c r="S470" i="7"/>
  <c r="S471" i="7"/>
  <c r="S472" i="7"/>
  <c r="S473" i="7"/>
  <c r="S474" i="7"/>
  <c r="S475" i="7"/>
  <c r="U475" i="7" s="1"/>
  <c r="S476" i="7"/>
  <c r="S477" i="7"/>
  <c r="S478" i="7"/>
  <c r="S479" i="7"/>
  <c r="S480" i="7"/>
  <c r="S481" i="7"/>
  <c r="S482" i="7"/>
  <c r="S483" i="7"/>
  <c r="S484" i="7"/>
  <c r="S485" i="7"/>
  <c r="S486" i="7"/>
  <c r="S487" i="7"/>
  <c r="U487" i="7" s="1"/>
  <c r="S488" i="7"/>
  <c r="S489" i="7"/>
  <c r="S490" i="7"/>
  <c r="S491" i="7"/>
  <c r="S492" i="7"/>
  <c r="S493" i="7"/>
  <c r="S494" i="7"/>
  <c r="S495" i="7"/>
  <c r="S496" i="7"/>
  <c r="S497" i="7"/>
  <c r="S498" i="7"/>
  <c r="S499" i="7"/>
  <c r="U499" i="7" s="1"/>
  <c r="S500" i="7"/>
  <c r="T2" i="7"/>
  <c r="T3" i="7"/>
  <c r="U3" i="7" s="1"/>
  <c r="T4" i="7"/>
  <c r="T5" i="7"/>
  <c r="T6" i="7"/>
  <c r="T7" i="7"/>
  <c r="T8" i="7"/>
  <c r="T9" i="7"/>
  <c r="U9" i="7" s="1"/>
  <c r="T10" i="7"/>
  <c r="T11" i="7"/>
  <c r="T12" i="7"/>
  <c r="U12" i="7" s="1"/>
  <c r="T13" i="7"/>
  <c r="U13" i="7" s="1"/>
  <c r="T14" i="7"/>
  <c r="U14" i="7" s="1"/>
  <c r="T15" i="7"/>
  <c r="T16" i="7"/>
  <c r="T17" i="7"/>
  <c r="T18" i="7"/>
  <c r="T19" i="7"/>
  <c r="T20" i="7"/>
  <c r="T21" i="7"/>
  <c r="U21" i="7" s="1"/>
  <c r="T22" i="7"/>
  <c r="T23" i="7"/>
  <c r="T24" i="7"/>
  <c r="U24" i="7" s="1"/>
  <c r="T25" i="7"/>
  <c r="U25" i="7" s="1"/>
  <c r="T26" i="7"/>
  <c r="U26" i="7" s="1"/>
  <c r="T27" i="7"/>
  <c r="U27" i="7" s="1"/>
  <c r="T28" i="7"/>
  <c r="T29" i="7"/>
  <c r="U29" i="7" s="1"/>
  <c r="T30" i="7"/>
  <c r="T31" i="7"/>
  <c r="T32" i="7"/>
  <c r="T33" i="7"/>
  <c r="T34" i="7"/>
  <c r="T35" i="7"/>
  <c r="T36" i="7"/>
  <c r="U36" i="7" s="1"/>
  <c r="T37" i="7"/>
  <c r="U37" i="7" s="1"/>
  <c r="T38" i="7"/>
  <c r="U38" i="7" s="1"/>
  <c r="T39" i="7"/>
  <c r="T40" i="7"/>
  <c r="U40" i="7" s="1"/>
  <c r="T41" i="7"/>
  <c r="T42" i="7"/>
  <c r="T43" i="7"/>
  <c r="T44" i="7"/>
  <c r="T45" i="7"/>
  <c r="T46" i="7"/>
  <c r="T47" i="7"/>
  <c r="T48" i="7"/>
  <c r="U48" i="7" s="1"/>
  <c r="T49" i="7"/>
  <c r="U49" i="7" s="1"/>
  <c r="T50" i="7"/>
  <c r="U50" i="7" s="1"/>
  <c r="T51" i="7"/>
  <c r="U51" i="7" s="1"/>
  <c r="T52" i="7"/>
  <c r="T53" i="7"/>
  <c r="U53" i="7" s="1"/>
  <c r="T54" i="7"/>
  <c r="T55" i="7"/>
  <c r="T56" i="7"/>
  <c r="T57" i="7"/>
  <c r="U57" i="7" s="1"/>
  <c r="T58" i="7"/>
  <c r="T59" i="7"/>
  <c r="T60" i="7"/>
  <c r="U60" i="7" s="1"/>
  <c r="T61" i="7"/>
  <c r="U61" i="7" s="1"/>
  <c r="T62" i="7"/>
  <c r="U62" i="7" s="1"/>
  <c r="T63" i="7"/>
  <c r="T64" i="7"/>
  <c r="T65" i="7"/>
  <c r="T66" i="7"/>
  <c r="U66" i="7" s="1"/>
  <c r="T67" i="7"/>
  <c r="T68" i="7"/>
  <c r="T69" i="7"/>
  <c r="U69" i="7" s="1"/>
  <c r="T70" i="7"/>
  <c r="T71" i="7"/>
  <c r="T72" i="7"/>
  <c r="U72" i="7" s="1"/>
  <c r="T73" i="7"/>
  <c r="U73" i="7" s="1"/>
  <c r="T74" i="7"/>
  <c r="U74" i="7" s="1"/>
  <c r="T75" i="7"/>
  <c r="T76" i="7"/>
  <c r="T77" i="7"/>
  <c r="T78" i="7"/>
  <c r="T79" i="7"/>
  <c r="T80" i="7"/>
  <c r="T81" i="7"/>
  <c r="U81" i="7" s="1"/>
  <c r="T82" i="7"/>
  <c r="T83" i="7"/>
  <c r="T84" i="7"/>
  <c r="U84" i="7" s="1"/>
  <c r="T85" i="7"/>
  <c r="U85" i="7" s="1"/>
  <c r="T86" i="7"/>
  <c r="T87" i="7"/>
  <c r="T88" i="7"/>
  <c r="T89" i="7"/>
  <c r="T90" i="7"/>
  <c r="T91" i="7"/>
  <c r="T92" i="7"/>
  <c r="T93" i="7"/>
  <c r="T94" i="7"/>
  <c r="T95" i="7"/>
  <c r="T96" i="7"/>
  <c r="U96" i="7" s="1"/>
  <c r="T97" i="7"/>
  <c r="U97" i="7" s="1"/>
  <c r="T98" i="7"/>
  <c r="T99" i="7"/>
  <c r="T100" i="7"/>
  <c r="T101" i="7"/>
  <c r="T102" i="7"/>
  <c r="T103" i="7"/>
  <c r="T104" i="7"/>
  <c r="T105" i="7"/>
  <c r="U105" i="7" s="1"/>
  <c r="T106" i="7"/>
  <c r="T107" i="7"/>
  <c r="U107" i="7" s="1"/>
  <c r="T108" i="7"/>
  <c r="U108" i="7" s="1"/>
  <c r="T109" i="7"/>
  <c r="U109" i="7" s="1"/>
  <c r="T110" i="7"/>
  <c r="U110" i="7" s="1"/>
  <c r="T111" i="7"/>
  <c r="T112" i="7"/>
  <c r="T113" i="7"/>
  <c r="T114" i="7"/>
  <c r="T115" i="7"/>
  <c r="T116" i="7"/>
  <c r="T117" i="7"/>
  <c r="U117" i="7" s="1"/>
  <c r="T118" i="7"/>
  <c r="U118" i="7" s="1"/>
  <c r="T119" i="7"/>
  <c r="T120" i="7"/>
  <c r="U120" i="7" s="1"/>
  <c r="T121" i="7"/>
  <c r="U121" i="7" s="1"/>
  <c r="T122" i="7"/>
  <c r="U122" i="7" s="1"/>
  <c r="T123" i="7"/>
  <c r="U123" i="7" s="1"/>
  <c r="T124" i="7"/>
  <c r="T125" i="7"/>
  <c r="T126" i="7"/>
  <c r="T127" i="7"/>
  <c r="T128" i="7"/>
  <c r="T129" i="7"/>
  <c r="U129" i="7" s="1"/>
  <c r="T130" i="7"/>
  <c r="T131" i="7"/>
  <c r="T132" i="7"/>
  <c r="U132" i="7" s="1"/>
  <c r="T133" i="7"/>
  <c r="U133" i="7" s="1"/>
  <c r="T134" i="7"/>
  <c r="U134" i="7" s="1"/>
  <c r="T135" i="7"/>
  <c r="U135" i="7" s="1"/>
  <c r="T136" i="7"/>
  <c r="T137" i="7"/>
  <c r="T138" i="7"/>
  <c r="T139" i="7"/>
  <c r="T140" i="7"/>
  <c r="T141" i="7"/>
  <c r="U141" i="7" s="1"/>
  <c r="T142" i="7"/>
  <c r="T143" i="7"/>
  <c r="T144" i="7"/>
  <c r="T145" i="7"/>
  <c r="U145" i="7" s="1"/>
  <c r="T146" i="7"/>
  <c r="U146" i="7" s="1"/>
  <c r="T147" i="7"/>
  <c r="U147" i="7" s="1"/>
  <c r="T148" i="7"/>
  <c r="T149" i="7"/>
  <c r="T150" i="7"/>
  <c r="T151" i="7"/>
  <c r="T152" i="7"/>
  <c r="T153" i="7"/>
  <c r="U153" i="7" s="1"/>
  <c r="T154" i="7"/>
  <c r="T155" i="7"/>
  <c r="T156" i="7"/>
  <c r="U156" i="7" s="1"/>
  <c r="T157" i="7"/>
  <c r="U157" i="7" s="1"/>
  <c r="T158" i="7"/>
  <c r="U158" i="7" s="1"/>
  <c r="T159" i="7"/>
  <c r="U159" i="7" s="1"/>
  <c r="T160" i="7"/>
  <c r="T161" i="7"/>
  <c r="T162" i="7"/>
  <c r="T163" i="7"/>
  <c r="T164" i="7"/>
  <c r="T165" i="7"/>
  <c r="U165" i="7" s="1"/>
  <c r="T166" i="7"/>
  <c r="T167" i="7"/>
  <c r="T168" i="7"/>
  <c r="U168" i="7" s="1"/>
  <c r="T169" i="7"/>
  <c r="U169" i="7" s="1"/>
  <c r="T170" i="7"/>
  <c r="U170" i="7" s="1"/>
  <c r="T171" i="7"/>
  <c r="U171" i="7" s="1"/>
  <c r="T172" i="7"/>
  <c r="T173" i="7"/>
  <c r="T174" i="7"/>
  <c r="T175" i="7"/>
  <c r="T176" i="7"/>
  <c r="T177" i="7"/>
  <c r="U177" i="7" s="1"/>
  <c r="T178" i="7"/>
  <c r="U178" i="7" s="1"/>
  <c r="T179" i="7"/>
  <c r="T180" i="7"/>
  <c r="U180" i="7" s="1"/>
  <c r="T181" i="7"/>
  <c r="U181" i="7" s="1"/>
  <c r="T182" i="7"/>
  <c r="U182" i="7" s="1"/>
  <c r="T183" i="7"/>
  <c r="U183" i="7" s="1"/>
  <c r="T184" i="7"/>
  <c r="T185" i="7"/>
  <c r="T186" i="7"/>
  <c r="T187" i="7"/>
  <c r="T188" i="7"/>
  <c r="T189" i="7"/>
  <c r="U189" i="7" s="1"/>
  <c r="T190" i="7"/>
  <c r="T191" i="7"/>
  <c r="T192" i="7"/>
  <c r="U192" i="7" s="1"/>
  <c r="T193" i="7"/>
  <c r="U193" i="7" s="1"/>
  <c r="T194" i="7"/>
  <c r="U194" i="7" s="1"/>
  <c r="T195" i="7"/>
  <c r="U195" i="7" s="1"/>
  <c r="T196" i="7"/>
  <c r="T197" i="7"/>
  <c r="T198" i="7"/>
  <c r="T199" i="7"/>
  <c r="T200" i="7"/>
  <c r="T201" i="7"/>
  <c r="U201" i="7" s="1"/>
  <c r="T202" i="7"/>
  <c r="T203" i="7"/>
  <c r="T204" i="7"/>
  <c r="U204" i="7" s="1"/>
  <c r="T205" i="7"/>
  <c r="U205" i="7" s="1"/>
  <c r="T206" i="7"/>
  <c r="U206" i="7" s="1"/>
  <c r="T207" i="7"/>
  <c r="U207" i="7" s="1"/>
  <c r="T208" i="7"/>
  <c r="T209" i="7"/>
  <c r="T210" i="7"/>
  <c r="T211" i="7"/>
  <c r="T212" i="7"/>
  <c r="T213" i="7"/>
  <c r="U213" i="7" s="1"/>
  <c r="T214" i="7"/>
  <c r="T215" i="7"/>
  <c r="T216" i="7"/>
  <c r="U216" i="7" s="1"/>
  <c r="T217" i="7"/>
  <c r="U217" i="7" s="1"/>
  <c r="T218" i="7"/>
  <c r="U218" i="7" s="1"/>
  <c r="T219" i="7"/>
  <c r="U219" i="7" s="1"/>
  <c r="T220" i="7"/>
  <c r="T221" i="7"/>
  <c r="U221" i="7" s="1"/>
  <c r="T222" i="7"/>
  <c r="T223" i="7"/>
  <c r="T224" i="7"/>
  <c r="T225" i="7"/>
  <c r="U225" i="7" s="1"/>
  <c r="T226" i="7"/>
  <c r="T227" i="7"/>
  <c r="T228" i="7"/>
  <c r="U228" i="7" s="1"/>
  <c r="T229" i="7"/>
  <c r="U229" i="7" s="1"/>
  <c r="T230" i="7"/>
  <c r="U230" i="7" s="1"/>
  <c r="T231" i="7"/>
  <c r="U231" i="7" s="1"/>
  <c r="T232" i="7"/>
  <c r="T233" i="7"/>
  <c r="T234" i="7"/>
  <c r="T235" i="7"/>
  <c r="T236" i="7"/>
  <c r="T237" i="7"/>
  <c r="T238" i="7"/>
  <c r="T239" i="7"/>
  <c r="T240" i="7"/>
  <c r="U240" i="7" s="1"/>
  <c r="T241" i="7"/>
  <c r="U241" i="7" s="1"/>
  <c r="T242" i="7"/>
  <c r="U242" i="7" s="1"/>
  <c r="T243" i="7"/>
  <c r="U243" i="7" s="1"/>
  <c r="T244" i="7"/>
  <c r="T245" i="7"/>
  <c r="T246" i="7"/>
  <c r="T247" i="7"/>
  <c r="T248" i="7"/>
  <c r="T249" i="7"/>
  <c r="T250" i="7"/>
  <c r="T251" i="7"/>
  <c r="T252" i="7"/>
  <c r="U252" i="7" s="1"/>
  <c r="T253" i="7"/>
  <c r="U253" i="7" s="1"/>
  <c r="T254" i="7"/>
  <c r="U254" i="7" s="1"/>
  <c r="T255" i="7"/>
  <c r="U255" i="7" s="1"/>
  <c r="T256" i="7"/>
  <c r="T257" i="7"/>
  <c r="T258" i="7"/>
  <c r="T259" i="7"/>
  <c r="T260" i="7"/>
  <c r="T261" i="7"/>
  <c r="T262" i="7"/>
  <c r="U262" i="7" s="1"/>
  <c r="T263" i="7"/>
  <c r="T264" i="7"/>
  <c r="U264" i="7" s="1"/>
  <c r="T265" i="7"/>
  <c r="U265" i="7" s="1"/>
  <c r="T266" i="7"/>
  <c r="U266" i="7" s="1"/>
  <c r="T267" i="7"/>
  <c r="U267" i="7" s="1"/>
  <c r="T268" i="7"/>
  <c r="T269" i="7"/>
  <c r="T270" i="7"/>
  <c r="T271" i="7"/>
  <c r="T272" i="7"/>
  <c r="T273" i="7"/>
  <c r="T274" i="7"/>
  <c r="T275" i="7"/>
  <c r="T276" i="7"/>
  <c r="U276" i="7" s="1"/>
  <c r="T277" i="7"/>
  <c r="U277" i="7" s="1"/>
  <c r="T278" i="7"/>
  <c r="U278" i="7" s="1"/>
  <c r="T279" i="7"/>
  <c r="U279" i="7" s="1"/>
  <c r="T280" i="7"/>
  <c r="T281" i="7"/>
  <c r="T282" i="7"/>
  <c r="T283" i="7"/>
  <c r="T284" i="7"/>
  <c r="T285" i="7"/>
  <c r="T286" i="7"/>
  <c r="U286" i="7" s="1"/>
  <c r="T287" i="7"/>
  <c r="T288" i="7"/>
  <c r="U288" i="7" s="1"/>
  <c r="T289" i="7"/>
  <c r="U289" i="7" s="1"/>
  <c r="T290" i="7"/>
  <c r="U290" i="7" s="1"/>
  <c r="T291" i="7"/>
  <c r="U291" i="7" s="1"/>
  <c r="T292" i="7"/>
  <c r="T293" i="7"/>
  <c r="T294" i="7"/>
  <c r="T295" i="7"/>
  <c r="T296" i="7"/>
  <c r="T297" i="7"/>
  <c r="T298" i="7"/>
  <c r="T299" i="7"/>
  <c r="T300" i="7"/>
  <c r="U300" i="7" s="1"/>
  <c r="T301" i="7"/>
  <c r="U301" i="7" s="1"/>
  <c r="T302" i="7"/>
  <c r="U302" i="7" s="1"/>
  <c r="T303" i="7"/>
  <c r="U303" i="7" s="1"/>
  <c r="T304" i="7"/>
  <c r="T305" i="7"/>
  <c r="T306" i="7"/>
  <c r="T307" i="7"/>
  <c r="T308" i="7"/>
  <c r="T309" i="7"/>
  <c r="T310" i="7"/>
  <c r="U310" i="7" s="1"/>
  <c r="T311" i="7"/>
  <c r="T312" i="7"/>
  <c r="U312" i="7" s="1"/>
  <c r="T313" i="7"/>
  <c r="U313" i="7" s="1"/>
  <c r="T314" i="7"/>
  <c r="U314" i="7" s="1"/>
  <c r="T315" i="7"/>
  <c r="U315" i="7" s="1"/>
  <c r="T316" i="7"/>
  <c r="T317" i="7"/>
  <c r="T318" i="7"/>
  <c r="T319" i="7"/>
  <c r="T320" i="7"/>
  <c r="T321" i="7"/>
  <c r="T322" i="7"/>
  <c r="T323" i="7"/>
  <c r="T324" i="7"/>
  <c r="U324" i="7" s="1"/>
  <c r="T325" i="7"/>
  <c r="U325" i="7" s="1"/>
  <c r="T326" i="7"/>
  <c r="U326" i="7" s="1"/>
  <c r="T327" i="7"/>
  <c r="U327" i="7" s="1"/>
  <c r="T328" i="7"/>
  <c r="T329" i="7"/>
  <c r="T330" i="7"/>
  <c r="T331" i="7"/>
  <c r="T332" i="7"/>
  <c r="T333" i="7"/>
  <c r="T334" i="7"/>
  <c r="U334" i="7" s="1"/>
  <c r="T335" i="7"/>
  <c r="T336" i="7"/>
  <c r="U336" i="7" s="1"/>
  <c r="T337" i="7"/>
  <c r="U337" i="7" s="1"/>
  <c r="T338" i="7"/>
  <c r="U338" i="7" s="1"/>
  <c r="T339" i="7"/>
  <c r="U339" i="7" s="1"/>
  <c r="T340" i="7"/>
  <c r="T341" i="7"/>
  <c r="T342" i="7"/>
  <c r="T343" i="7"/>
  <c r="T344" i="7"/>
  <c r="T345" i="7"/>
  <c r="T346" i="7"/>
  <c r="T347" i="7"/>
  <c r="T348" i="7"/>
  <c r="U348" i="7" s="1"/>
  <c r="T349" i="7"/>
  <c r="U349" i="7" s="1"/>
  <c r="T350" i="7"/>
  <c r="U350" i="7" s="1"/>
  <c r="T351" i="7"/>
  <c r="U351" i="7" s="1"/>
  <c r="T352" i="7"/>
  <c r="T353" i="7"/>
  <c r="T354" i="7"/>
  <c r="T355" i="7"/>
  <c r="T356" i="7"/>
  <c r="T357" i="7"/>
  <c r="T358" i="7"/>
  <c r="U358" i="7" s="1"/>
  <c r="T359" i="7"/>
  <c r="T360" i="7"/>
  <c r="U360" i="7" s="1"/>
  <c r="T361" i="7"/>
  <c r="U361" i="7" s="1"/>
  <c r="T362" i="7"/>
  <c r="U362" i="7" s="1"/>
  <c r="T363" i="7"/>
  <c r="U363" i="7" s="1"/>
  <c r="T364" i="7"/>
  <c r="T365" i="7"/>
  <c r="U365" i="7" s="1"/>
  <c r="T366" i="7"/>
  <c r="T367" i="7"/>
  <c r="T368" i="7"/>
  <c r="T369" i="7"/>
  <c r="T370" i="7"/>
  <c r="T371" i="7"/>
  <c r="T372" i="7"/>
  <c r="U372" i="7" s="1"/>
  <c r="T373" i="7"/>
  <c r="U373" i="7" s="1"/>
  <c r="T374" i="7"/>
  <c r="U374" i="7" s="1"/>
  <c r="T375" i="7"/>
  <c r="U375" i="7" s="1"/>
  <c r="T376" i="7"/>
  <c r="T377" i="7"/>
  <c r="T378" i="7"/>
  <c r="T379" i="7"/>
  <c r="T380" i="7"/>
  <c r="T381" i="7"/>
  <c r="T382" i="7"/>
  <c r="U382" i="7" s="1"/>
  <c r="T383" i="7"/>
  <c r="T384" i="7"/>
  <c r="U384" i="7" s="1"/>
  <c r="T385" i="7"/>
  <c r="U385" i="7" s="1"/>
  <c r="T386" i="7"/>
  <c r="U386" i="7" s="1"/>
  <c r="T387" i="7"/>
  <c r="U387" i="7" s="1"/>
  <c r="T388" i="7"/>
  <c r="T389" i="7"/>
  <c r="U389" i="7" s="1"/>
  <c r="T390" i="7"/>
  <c r="T391" i="7"/>
  <c r="T392" i="7"/>
  <c r="T393" i="7"/>
  <c r="T394" i="7"/>
  <c r="U394" i="7" s="1"/>
  <c r="T395" i="7"/>
  <c r="T396" i="7"/>
  <c r="U396" i="7" s="1"/>
  <c r="T397" i="7"/>
  <c r="U397" i="7" s="1"/>
  <c r="T398" i="7"/>
  <c r="U398" i="7" s="1"/>
  <c r="T399" i="7"/>
  <c r="U399" i="7" s="1"/>
  <c r="T400" i="7"/>
  <c r="T401" i="7"/>
  <c r="T402" i="7"/>
  <c r="T403" i="7"/>
  <c r="T404" i="7"/>
  <c r="T405" i="7"/>
  <c r="T406" i="7"/>
  <c r="U406" i="7" s="1"/>
  <c r="T407" i="7"/>
  <c r="T408" i="7"/>
  <c r="U408" i="7" s="1"/>
  <c r="T409" i="7"/>
  <c r="U409" i="7" s="1"/>
  <c r="T410" i="7"/>
  <c r="U410" i="7" s="1"/>
  <c r="T411" i="7"/>
  <c r="U411" i="7" s="1"/>
  <c r="T412" i="7"/>
  <c r="T413" i="7"/>
  <c r="U413" i="7" s="1"/>
  <c r="T414" i="7"/>
  <c r="T415" i="7"/>
  <c r="T416" i="7"/>
  <c r="T417" i="7"/>
  <c r="T418" i="7"/>
  <c r="U418" i="7" s="1"/>
  <c r="T419" i="7"/>
  <c r="T420" i="7"/>
  <c r="U420" i="7" s="1"/>
  <c r="T421" i="7"/>
  <c r="U421" i="7" s="1"/>
  <c r="T422" i="7"/>
  <c r="U422" i="7" s="1"/>
  <c r="T423" i="7"/>
  <c r="U423" i="7" s="1"/>
  <c r="T424" i="7"/>
  <c r="T425" i="7"/>
  <c r="T426" i="7"/>
  <c r="T427" i="7"/>
  <c r="T428" i="7"/>
  <c r="T429" i="7"/>
  <c r="T430" i="7"/>
  <c r="U430" i="7" s="1"/>
  <c r="T431" i="7"/>
  <c r="T432" i="7"/>
  <c r="U432" i="7" s="1"/>
  <c r="T433" i="7"/>
  <c r="U433" i="7" s="1"/>
  <c r="T434" i="7"/>
  <c r="U434" i="7" s="1"/>
  <c r="T435" i="7"/>
  <c r="U435" i="7" s="1"/>
  <c r="T436" i="7"/>
  <c r="T437" i="7"/>
  <c r="U437" i="7" s="1"/>
  <c r="T438" i="7"/>
  <c r="T439" i="7"/>
  <c r="T440" i="7"/>
  <c r="T441" i="7"/>
  <c r="T442" i="7"/>
  <c r="U442" i="7" s="1"/>
  <c r="T443" i="7"/>
  <c r="T444" i="7"/>
  <c r="U444" i="7" s="1"/>
  <c r="T445" i="7"/>
  <c r="U445" i="7" s="1"/>
  <c r="T446" i="7"/>
  <c r="U446" i="7" s="1"/>
  <c r="T447" i="7"/>
  <c r="U447" i="7" s="1"/>
  <c r="T448" i="7"/>
  <c r="T449" i="7"/>
  <c r="T450" i="7"/>
  <c r="T451" i="7"/>
  <c r="T452" i="7"/>
  <c r="T453" i="7"/>
  <c r="T454" i="7"/>
  <c r="U454" i="7" s="1"/>
  <c r="T455" i="7"/>
  <c r="T456" i="7"/>
  <c r="U456" i="7" s="1"/>
  <c r="T457" i="7"/>
  <c r="U457" i="7" s="1"/>
  <c r="T458" i="7"/>
  <c r="U458" i="7" s="1"/>
  <c r="T459" i="7"/>
  <c r="U459" i="7" s="1"/>
  <c r="T460" i="7"/>
  <c r="T461" i="7"/>
  <c r="U461" i="7" s="1"/>
  <c r="T462" i="7"/>
  <c r="T463" i="7"/>
  <c r="T464" i="7"/>
  <c r="T465" i="7"/>
  <c r="T466" i="7"/>
  <c r="U466" i="7" s="1"/>
  <c r="T467" i="7"/>
  <c r="T468" i="7"/>
  <c r="U468" i="7" s="1"/>
  <c r="T469" i="7"/>
  <c r="U469" i="7" s="1"/>
  <c r="T470" i="7"/>
  <c r="U470" i="7" s="1"/>
  <c r="T471" i="7"/>
  <c r="U471" i="7" s="1"/>
  <c r="T472" i="7"/>
  <c r="T473" i="7"/>
  <c r="T474" i="7"/>
  <c r="T475" i="7"/>
  <c r="T476" i="7"/>
  <c r="T477" i="7"/>
  <c r="T478" i="7"/>
  <c r="U478" i="7" s="1"/>
  <c r="T479" i="7"/>
  <c r="T480" i="7"/>
  <c r="U480" i="7" s="1"/>
  <c r="T481" i="7"/>
  <c r="U481" i="7" s="1"/>
  <c r="T482" i="7"/>
  <c r="U482" i="7" s="1"/>
  <c r="T483" i="7"/>
  <c r="U483" i="7" s="1"/>
  <c r="T484" i="7"/>
  <c r="T485" i="7"/>
  <c r="U485" i="7" s="1"/>
  <c r="T486" i="7"/>
  <c r="T487" i="7"/>
  <c r="T488" i="7"/>
  <c r="T489" i="7"/>
  <c r="T490" i="7"/>
  <c r="U490" i="7" s="1"/>
  <c r="T491" i="7"/>
  <c r="T492" i="7"/>
  <c r="U492" i="7" s="1"/>
  <c r="T493" i="7"/>
  <c r="U493" i="7" s="1"/>
  <c r="T494" i="7"/>
  <c r="U494" i="7" s="1"/>
  <c r="T495" i="7"/>
  <c r="U495" i="7" s="1"/>
  <c r="T496" i="7"/>
  <c r="T497" i="7"/>
  <c r="T498" i="7"/>
  <c r="T499" i="7"/>
  <c r="T500" i="7"/>
  <c r="U2" i="7"/>
  <c r="U4" i="7"/>
  <c r="U5" i="7"/>
  <c r="U6" i="7"/>
  <c r="U8" i="7"/>
  <c r="U10" i="7"/>
  <c r="U11" i="7"/>
  <c r="U15" i="7"/>
  <c r="U16" i="7"/>
  <c r="U17" i="7"/>
  <c r="U18" i="7"/>
  <c r="U19" i="7"/>
  <c r="U20" i="7"/>
  <c r="U22" i="7"/>
  <c r="U23" i="7"/>
  <c r="U28" i="7"/>
  <c r="U30" i="7"/>
  <c r="U31" i="7"/>
  <c r="U32" i="7"/>
  <c r="U33" i="7"/>
  <c r="U34" i="7"/>
  <c r="U35" i="7"/>
  <c r="U39" i="7"/>
  <c r="U41" i="7"/>
  <c r="U42" i="7"/>
  <c r="U44" i="7"/>
  <c r="U45" i="7"/>
  <c r="U46" i="7"/>
  <c r="U47" i="7"/>
  <c r="U52" i="7"/>
  <c r="U54" i="7"/>
  <c r="U55" i="7"/>
  <c r="U56" i="7"/>
  <c r="U58" i="7"/>
  <c r="U59" i="7"/>
  <c r="U63" i="7"/>
  <c r="U64" i="7"/>
  <c r="U65" i="7"/>
  <c r="U68" i="7"/>
  <c r="U70" i="7"/>
  <c r="U71" i="7"/>
  <c r="U75" i="7"/>
  <c r="U76" i="7"/>
  <c r="U77" i="7"/>
  <c r="U78" i="7"/>
  <c r="U80" i="7"/>
  <c r="U82" i="7"/>
  <c r="U83" i="7"/>
  <c r="U86" i="7"/>
  <c r="U87" i="7"/>
  <c r="U88" i="7"/>
  <c r="U89" i="7"/>
  <c r="U90" i="7"/>
  <c r="U91" i="7"/>
  <c r="U92" i="7"/>
  <c r="U93" i="7"/>
  <c r="U94" i="7"/>
  <c r="U95" i="7"/>
  <c r="U98" i="7"/>
  <c r="U99" i="7"/>
  <c r="U100" i="7"/>
  <c r="U101" i="7"/>
  <c r="U102" i="7"/>
  <c r="U104" i="7"/>
  <c r="U106" i="7"/>
  <c r="U111" i="7"/>
  <c r="U112" i="7"/>
  <c r="U113" i="7"/>
  <c r="U114" i="7"/>
  <c r="U116" i="7"/>
  <c r="U119" i="7"/>
  <c r="U124" i="7"/>
  <c r="U125" i="7"/>
  <c r="U126" i="7"/>
  <c r="U128" i="7"/>
  <c r="U130" i="7"/>
  <c r="U136" i="7"/>
  <c r="U137" i="7"/>
  <c r="U138" i="7"/>
  <c r="U140" i="7"/>
  <c r="U142" i="7"/>
  <c r="U144" i="7"/>
  <c r="U148" i="7"/>
  <c r="U149" i="7"/>
  <c r="U150" i="7"/>
  <c r="U152" i="7"/>
  <c r="U154" i="7"/>
  <c r="U160" i="7"/>
  <c r="U161" i="7"/>
  <c r="U162" i="7"/>
  <c r="U164" i="7"/>
  <c r="U166" i="7"/>
  <c r="U172" i="7"/>
  <c r="U173" i="7"/>
  <c r="U174" i="7"/>
  <c r="U176" i="7"/>
  <c r="U184" i="7"/>
  <c r="U185" i="7"/>
  <c r="U186" i="7"/>
  <c r="U188" i="7"/>
  <c r="U190" i="7"/>
  <c r="U196" i="7"/>
  <c r="U197" i="7"/>
  <c r="U198" i="7"/>
  <c r="U200" i="7"/>
  <c r="U202" i="7"/>
  <c r="U208" i="7"/>
  <c r="U209" i="7"/>
  <c r="U210" i="7"/>
  <c r="U212" i="7"/>
  <c r="U214" i="7"/>
  <c r="U220" i="7"/>
  <c r="U222" i="7"/>
  <c r="U224" i="7"/>
  <c r="U226" i="7"/>
  <c r="U232" i="7"/>
  <c r="U233" i="7"/>
  <c r="U234" i="7"/>
  <c r="U236" i="7"/>
  <c r="U238" i="7"/>
  <c r="U244" i="7"/>
  <c r="U245" i="7"/>
  <c r="U246" i="7"/>
  <c r="U247" i="7"/>
  <c r="U248" i="7"/>
  <c r="U250" i="7"/>
  <c r="U256" i="7"/>
  <c r="U257" i="7"/>
  <c r="U258" i="7"/>
  <c r="U268" i="7"/>
  <c r="U269" i="7"/>
  <c r="U270" i="7"/>
  <c r="U274" i="7"/>
  <c r="U280" i="7"/>
  <c r="U281" i="7"/>
  <c r="U282" i="7"/>
  <c r="U292" i="7"/>
  <c r="U293" i="7"/>
  <c r="U294" i="7"/>
  <c r="U298" i="7"/>
  <c r="U304" i="7"/>
  <c r="U305" i="7"/>
  <c r="U306" i="7"/>
  <c r="U316" i="7"/>
  <c r="U317" i="7"/>
  <c r="U318" i="7"/>
  <c r="U322" i="7"/>
  <c r="U328" i="7"/>
  <c r="U329" i="7"/>
  <c r="U330" i="7"/>
  <c r="U340" i="7"/>
  <c r="U341" i="7"/>
  <c r="U342" i="7"/>
  <c r="U346" i="7"/>
  <c r="U352" i="7"/>
  <c r="U353" i="7"/>
  <c r="U354" i="7"/>
  <c r="U364" i="7"/>
  <c r="U366" i="7"/>
  <c r="U370" i="7"/>
  <c r="U376" i="7"/>
  <c r="U377" i="7"/>
  <c r="U378" i="7"/>
  <c r="U388" i="7"/>
  <c r="U390" i="7"/>
  <c r="U400" i="7"/>
  <c r="U401" i="7"/>
  <c r="U402" i="7"/>
  <c r="U412" i="7"/>
  <c r="U414" i="7"/>
  <c r="U424" i="7"/>
  <c r="U425" i="7"/>
  <c r="U426" i="7"/>
  <c r="U436" i="7"/>
  <c r="U438" i="7"/>
  <c r="U448" i="7"/>
  <c r="U449" i="7"/>
  <c r="U450" i="7"/>
  <c r="U460" i="7"/>
  <c r="U462" i="7"/>
  <c r="U472" i="7"/>
  <c r="U473" i="7"/>
  <c r="U474" i="7"/>
  <c r="U484" i="7"/>
  <c r="U486" i="7"/>
  <c r="U496" i="7"/>
  <c r="U497" i="7"/>
  <c r="U498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X54" i="7" s="1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X78" i="7" s="1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X126" i="7" s="1"/>
  <c r="V127" i="7"/>
  <c r="V128" i="7"/>
  <c r="V129" i="7"/>
  <c r="V130" i="7"/>
  <c r="V131" i="7"/>
  <c r="V132" i="7"/>
  <c r="V133" i="7"/>
  <c r="V134" i="7"/>
  <c r="V135" i="7"/>
  <c r="V136" i="7"/>
  <c r="V137" i="7"/>
  <c r="V138" i="7"/>
  <c r="X138" i="7" s="1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X162" i="7" s="1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X186" i="7" s="1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X210" i="7" s="1"/>
  <c r="V211" i="7"/>
  <c r="V212" i="7"/>
  <c r="V213" i="7"/>
  <c r="V214" i="7"/>
  <c r="V215" i="7"/>
  <c r="V216" i="7"/>
  <c r="V217" i="7"/>
  <c r="V218" i="7"/>
  <c r="V219" i="7"/>
  <c r="V220" i="7"/>
  <c r="V221" i="7"/>
  <c r="V222" i="7"/>
  <c r="X222" i="7" s="1"/>
  <c r="V223" i="7"/>
  <c r="V224" i="7"/>
  <c r="V225" i="7"/>
  <c r="V226" i="7"/>
  <c r="V227" i="7"/>
  <c r="V228" i="7"/>
  <c r="V229" i="7"/>
  <c r="V230" i="7"/>
  <c r="V231" i="7"/>
  <c r="V232" i="7"/>
  <c r="V233" i="7"/>
  <c r="V234" i="7"/>
  <c r="X234" i="7" s="1"/>
  <c r="V235" i="7"/>
  <c r="V236" i="7"/>
  <c r="V237" i="7"/>
  <c r="V238" i="7"/>
  <c r="V239" i="7"/>
  <c r="V240" i="7"/>
  <c r="V241" i="7"/>
  <c r="V242" i="7"/>
  <c r="V243" i="7"/>
  <c r="V244" i="7"/>
  <c r="V245" i="7"/>
  <c r="V246" i="7"/>
  <c r="X246" i="7" s="1"/>
  <c r="V247" i="7"/>
  <c r="V248" i="7"/>
  <c r="V249" i="7"/>
  <c r="V250" i="7"/>
  <c r="V251" i="7"/>
  <c r="V252" i="7"/>
  <c r="V253" i="7"/>
  <c r="V254" i="7"/>
  <c r="V255" i="7"/>
  <c r="V256" i="7"/>
  <c r="V257" i="7"/>
  <c r="V258" i="7"/>
  <c r="X258" i="7" s="1"/>
  <c r="V259" i="7"/>
  <c r="V260" i="7"/>
  <c r="V261" i="7"/>
  <c r="V262" i="7"/>
  <c r="V263" i="7"/>
  <c r="V264" i="7"/>
  <c r="V265" i="7"/>
  <c r="V266" i="7"/>
  <c r="V267" i="7"/>
  <c r="V268" i="7"/>
  <c r="V269" i="7"/>
  <c r="V270" i="7"/>
  <c r="X270" i="7" s="1"/>
  <c r="V271" i="7"/>
  <c r="V272" i="7"/>
  <c r="V273" i="7"/>
  <c r="V274" i="7"/>
  <c r="V275" i="7"/>
  <c r="V276" i="7"/>
  <c r="V277" i="7"/>
  <c r="V278" i="7"/>
  <c r="V279" i="7"/>
  <c r="V280" i="7"/>
  <c r="V281" i="7"/>
  <c r="V282" i="7"/>
  <c r="X282" i="7" s="1"/>
  <c r="V283" i="7"/>
  <c r="V284" i="7"/>
  <c r="V285" i="7"/>
  <c r="V286" i="7"/>
  <c r="V287" i="7"/>
  <c r="V288" i="7"/>
  <c r="V289" i="7"/>
  <c r="V290" i="7"/>
  <c r="V291" i="7"/>
  <c r="V292" i="7"/>
  <c r="V293" i="7"/>
  <c r="V294" i="7"/>
  <c r="X294" i="7" s="1"/>
  <c r="V295" i="7"/>
  <c r="V296" i="7"/>
  <c r="V297" i="7"/>
  <c r="V298" i="7"/>
  <c r="V299" i="7"/>
  <c r="V300" i="7"/>
  <c r="V301" i="7"/>
  <c r="V302" i="7"/>
  <c r="V303" i="7"/>
  <c r="V304" i="7"/>
  <c r="V305" i="7"/>
  <c r="V306" i="7"/>
  <c r="X306" i="7" s="1"/>
  <c r="V307" i="7"/>
  <c r="V308" i="7"/>
  <c r="V309" i="7"/>
  <c r="V310" i="7"/>
  <c r="V311" i="7"/>
  <c r="V312" i="7"/>
  <c r="V313" i="7"/>
  <c r="V314" i="7"/>
  <c r="V315" i="7"/>
  <c r="V316" i="7"/>
  <c r="V317" i="7"/>
  <c r="V318" i="7"/>
  <c r="X318" i="7" s="1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X342" i="7" s="1"/>
  <c r="V343" i="7"/>
  <c r="V344" i="7"/>
  <c r="V345" i="7"/>
  <c r="V346" i="7"/>
  <c r="V347" i="7"/>
  <c r="V348" i="7"/>
  <c r="V349" i="7"/>
  <c r="V350" i="7"/>
  <c r="V351" i="7"/>
  <c r="V352" i="7"/>
  <c r="V353" i="7"/>
  <c r="V354" i="7"/>
  <c r="X354" i="7" s="1"/>
  <c r="V355" i="7"/>
  <c r="V356" i="7"/>
  <c r="V357" i="7"/>
  <c r="V358" i="7"/>
  <c r="V359" i="7"/>
  <c r="V360" i="7"/>
  <c r="V361" i="7"/>
  <c r="V362" i="7"/>
  <c r="V363" i="7"/>
  <c r="V364" i="7"/>
  <c r="V365" i="7"/>
  <c r="V366" i="7"/>
  <c r="X366" i="7" s="1"/>
  <c r="V367" i="7"/>
  <c r="V368" i="7"/>
  <c r="V369" i="7"/>
  <c r="V370" i="7"/>
  <c r="V371" i="7"/>
  <c r="V372" i="7"/>
  <c r="V373" i="7"/>
  <c r="V374" i="7"/>
  <c r="V375" i="7"/>
  <c r="V376" i="7"/>
  <c r="V377" i="7"/>
  <c r="V378" i="7"/>
  <c r="X378" i="7" s="1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W2" i="7"/>
  <c r="X2" i="7" s="1"/>
  <c r="W3" i="7"/>
  <c r="X3" i="7" s="1"/>
  <c r="W4" i="7"/>
  <c r="X4" i="7" s="1"/>
  <c r="W5" i="7"/>
  <c r="W6" i="7"/>
  <c r="W7" i="7"/>
  <c r="W8" i="7"/>
  <c r="W9" i="7"/>
  <c r="W10" i="7"/>
  <c r="W11" i="7"/>
  <c r="X11" i="7" s="1"/>
  <c r="W12" i="7"/>
  <c r="W13" i="7"/>
  <c r="W14" i="7"/>
  <c r="X14" i="7" s="1"/>
  <c r="W15" i="7"/>
  <c r="X15" i="7" s="1"/>
  <c r="W16" i="7"/>
  <c r="X16" i="7" s="1"/>
  <c r="W17" i="7"/>
  <c r="W18" i="7"/>
  <c r="W19" i="7"/>
  <c r="W20" i="7"/>
  <c r="W21" i="7"/>
  <c r="W22" i="7"/>
  <c r="W23" i="7"/>
  <c r="X23" i="7" s="1"/>
  <c r="W24" i="7"/>
  <c r="W25" i="7"/>
  <c r="W26" i="7"/>
  <c r="X26" i="7" s="1"/>
  <c r="W27" i="7"/>
  <c r="X27" i="7" s="1"/>
  <c r="W28" i="7"/>
  <c r="X28" i="7" s="1"/>
  <c r="W29" i="7"/>
  <c r="W30" i="7"/>
  <c r="W31" i="7"/>
  <c r="W32" i="7"/>
  <c r="W33" i="7"/>
  <c r="W34" i="7"/>
  <c r="W35" i="7"/>
  <c r="X35" i="7" s="1"/>
  <c r="W36" i="7"/>
  <c r="W37" i="7"/>
  <c r="W38" i="7"/>
  <c r="X38" i="7" s="1"/>
  <c r="W39" i="7"/>
  <c r="X39" i="7" s="1"/>
  <c r="W40" i="7"/>
  <c r="X40" i="7" s="1"/>
  <c r="W41" i="7"/>
  <c r="W42" i="7"/>
  <c r="W43" i="7"/>
  <c r="W44" i="7"/>
  <c r="W45" i="7"/>
  <c r="W46" i="7"/>
  <c r="W47" i="7"/>
  <c r="X47" i="7" s="1"/>
  <c r="W48" i="7"/>
  <c r="W49" i="7"/>
  <c r="W50" i="7"/>
  <c r="X50" i="7" s="1"/>
  <c r="W51" i="7"/>
  <c r="X51" i="7" s="1"/>
  <c r="W52" i="7"/>
  <c r="X52" i="7" s="1"/>
  <c r="W53" i="7"/>
  <c r="W54" i="7"/>
  <c r="W55" i="7"/>
  <c r="W56" i="7"/>
  <c r="W57" i="7"/>
  <c r="W58" i="7"/>
  <c r="W59" i="7"/>
  <c r="X59" i="7" s="1"/>
  <c r="W60" i="7"/>
  <c r="W61" i="7"/>
  <c r="W62" i="7"/>
  <c r="X62" i="7" s="1"/>
  <c r="W63" i="7"/>
  <c r="X63" i="7" s="1"/>
  <c r="W64" i="7"/>
  <c r="X64" i="7" s="1"/>
  <c r="W65" i="7"/>
  <c r="W66" i="7"/>
  <c r="W67" i="7"/>
  <c r="W68" i="7"/>
  <c r="W69" i="7"/>
  <c r="W70" i="7"/>
  <c r="W71" i="7"/>
  <c r="W72" i="7"/>
  <c r="W73" i="7"/>
  <c r="W74" i="7"/>
  <c r="X74" i="7" s="1"/>
  <c r="W75" i="7"/>
  <c r="X75" i="7" s="1"/>
  <c r="W76" i="7"/>
  <c r="X76" i="7" s="1"/>
  <c r="W77" i="7"/>
  <c r="W78" i="7"/>
  <c r="W79" i="7"/>
  <c r="W80" i="7"/>
  <c r="W81" i="7"/>
  <c r="W82" i="7"/>
  <c r="W83" i="7"/>
  <c r="X83" i="7" s="1"/>
  <c r="W84" i="7"/>
  <c r="W85" i="7"/>
  <c r="W86" i="7"/>
  <c r="X86" i="7" s="1"/>
  <c r="W87" i="7"/>
  <c r="X87" i="7" s="1"/>
  <c r="W88" i="7"/>
  <c r="X88" i="7" s="1"/>
  <c r="W89" i="7"/>
  <c r="W90" i="7"/>
  <c r="W91" i="7"/>
  <c r="W92" i="7"/>
  <c r="W93" i="7"/>
  <c r="W94" i="7"/>
  <c r="W95" i="7"/>
  <c r="W96" i="7"/>
  <c r="W97" i="7"/>
  <c r="W98" i="7"/>
  <c r="X98" i="7" s="1"/>
  <c r="W99" i="7"/>
  <c r="X99" i="7" s="1"/>
  <c r="W100" i="7"/>
  <c r="X100" i="7" s="1"/>
  <c r="W101" i="7"/>
  <c r="W102" i="7"/>
  <c r="W103" i="7"/>
  <c r="W104" i="7"/>
  <c r="W105" i="7"/>
  <c r="W106" i="7"/>
  <c r="W107" i="7"/>
  <c r="X107" i="7" s="1"/>
  <c r="W108" i="7"/>
  <c r="W109" i="7"/>
  <c r="W110" i="7"/>
  <c r="X110" i="7" s="1"/>
  <c r="W111" i="7"/>
  <c r="X111" i="7" s="1"/>
  <c r="W112" i="7"/>
  <c r="X112" i="7" s="1"/>
  <c r="W113" i="7"/>
  <c r="W114" i="7"/>
  <c r="W115" i="7"/>
  <c r="W116" i="7"/>
  <c r="W117" i="7"/>
  <c r="W118" i="7"/>
  <c r="W119" i="7"/>
  <c r="X119" i="7" s="1"/>
  <c r="W120" i="7"/>
  <c r="W121" i="7"/>
  <c r="W122" i="7"/>
  <c r="X122" i="7" s="1"/>
  <c r="W123" i="7"/>
  <c r="X123" i="7" s="1"/>
  <c r="W124" i="7"/>
  <c r="X124" i="7" s="1"/>
  <c r="W125" i="7"/>
  <c r="W126" i="7"/>
  <c r="W127" i="7"/>
  <c r="W128" i="7"/>
  <c r="W129" i="7"/>
  <c r="W130" i="7"/>
  <c r="W131" i="7"/>
  <c r="X131" i="7" s="1"/>
  <c r="W132" i="7"/>
  <c r="W133" i="7"/>
  <c r="W134" i="7"/>
  <c r="X134" i="7" s="1"/>
  <c r="W135" i="7"/>
  <c r="X135" i="7" s="1"/>
  <c r="W136" i="7"/>
  <c r="X136" i="7" s="1"/>
  <c r="W137" i="7"/>
  <c r="W138" i="7"/>
  <c r="W139" i="7"/>
  <c r="W140" i="7"/>
  <c r="W141" i="7"/>
  <c r="W142" i="7"/>
  <c r="W143" i="7"/>
  <c r="X143" i="7" s="1"/>
  <c r="W144" i="7"/>
  <c r="W145" i="7"/>
  <c r="W146" i="7"/>
  <c r="X146" i="7" s="1"/>
  <c r="W147" i="7"/>
  <c r="X147" i="7" s="1"/>
  <c r="W148" i="7"/>
  <c r="X148" i="7" s="1"/>
  <c r="W149" i="7"/>
  <c r="W150" i="7"/>
  <c r="W151" i="7"/>
  <c r="W152" i="7"/>
  <c r="W153" i="7"/>
  <c r="W154" i="7"/>
  <c r="W155" i="7"/>
  <c r="X155" i="7" s="1"/>
  <c r="W156" i="7"/>
  <c r="W157" i="7"/>
  <c r="W158" i="7"/>
  <c r="X158" i="7" s="1"/>
  <c r="W159" i="7"/>
  <c r="X159" i="7" s="1"/>
  <c r="W160" i="7"/>
  <c r="X160" i="7" s="1"/>
  <c r="W161" i="7"/>
  <c r="W162" i="7"/>
  <c r="W163" i="7"/>
  <c r="W164" i="7"/>
  <c r="W165" i="7"/>
  <c r="X165" i="7" s="1"/>
  <c r="W166" i="7"/>
  <c r="W167" i="7"/>
  <c r="X167" i="7" s="1"/>
  <c r="W168" i="7"/>
  <c r="W169" i="7"/>
  <c r="W170" i="7"/>
  <c r="X170" i="7" s="1"/>
  <c r="W171" i="7"/>
  <c r="X171" i="7" s="1"/>
  <c r="W172" i="7"/>
  <c r="X172" i="7" s="1"/>
  <c r="W173" i="7"/>
  <c r="W174" i="7"/>
  <c r="W175" i="7"/>
  <c r="W176" i="7"/>
  <c r="W177" i="7"/>
  <c r="W178" i="7"/>
  <c r="W179" i="7"/>
  <c r="X179" i="7" s="1"/>
  <c r="W180" i="7"/>
  <c r="W181" i="7"/>
  <c r="W182" i="7"/>
  <c r="X182" i="7" s="1"/>
  <c r="W183" i="7"/>
  <c r="X183" i="7" s="1"/>
  <c r="W184" i="7"/>
  <c r="X184" i="7" s="1"/>
  <c r="W185" i="7"/>
  <c r="W186" i="7"/>
  <c r="W187" i="7"/>
  <c r="W188" i="7"/>
  <c r="W189" i="7"/>
  <c r="W190" i="7"/>
  <c r="W191" i="7"/>
  <c r="X191" i="7" s="1"/>
  <c r="W192" i="7"/>
  <c r="W193" i="7"/>
  <c r="W194" i="7"/>
  <c r="X194" i="7" s="1"/>
  <c r="W195" i="7"/>
  <c r="X195" i="7" s="1"/>
  <c r="W196" i="7"/>
  <c r="X196" i="7" s="1"/>
  <c r="W197" i="7"/>
  <c r="W198" i="7"/>
  <c r="W199" i="7"/>
  <c r="W200" i="7"/>
  <c r="W201" i="7"/>
  <c r="W202" i="7"/>
  <c r="W203" i="7"/>
  <c r="W204" i="7"/>
  <c r="W205" i="7"/>
  <c r="W206" i="7"/>
  <c r="X206" i="7" s="1"/>
  <c r="W207" i="7"/>
  <c r="X207" i="7" s="1"/>
  <c r="W208" i="7"/>
  <c r="X208" i="7" s="1"/>
  <c r="W209" i="7"/>
  <c r="W210" i="7"/>
  <c r="W211" i="7"/>
  <c r="W212" i="7"/>
  <c r="W213" i="7"/>
  <c r="W214" i="7"/>
  <c r="W215" i="7"/>
  <c r="X215" i="7" s="1"/>
  <c r="W216" i="7"/>
  <c r="W217" i="7"/>
  <c r="W218" i="7"/>
  <c r="X218" i="7" s="1"/>
  <c r="W219" i="7"/>
  <c r="X219" i="7" s="1"/>
  <c r="W220" i="7"/>
  <c r="X220" i="7" s="1"/>
  <c r="W221" i="7"/>
  <c r="W222" i="7"/>
  <c r="W223" i="7"/>
  <c r="W224" i="7"/>
  <c r="W225" i="7"/>
  <c r="W226" i="7"/>
  <c r="W227" i="7"/>
  <c r="X227" i="7" s="1"/>
  <c r="W228" i="7"/>
  <c r="W229" i="7"/>
  <c r="W230" i="7"/>
  <c r="X230" i="7" s="1"/>
  <c r="W231" i="7"/>
  <c r="X231" i="7" s="1"/>
  <c r="W232" i="7"/>
  <c r="X232" i="7" s="1"/>
  <c r="W233" i="7"/>
  <c r="W234" i="7"/>
  <c r="W235" i="7"/>
  <c r="W236" i="7"/>
  <c r="W237" i="7"/>
  <c r="W238" i="7"/>
  <c r="W239" i="7"/>
  <c r="X239" i="7" s="1"/>
  <c r="W240" i="7"/>
  <c r="W241" i="7"/>
  <c r="W242" i="7"/>
  <c r="X242" i="7" s="1"/>
  <c r="W243" i="7"/>
  <c r="X243" i="7" s="1"/>
  <c r="W244" i="7"/>
  <c r="X244" i="7" s="1"/>
  <c r="W245" i="7"/>
  <c r="W246" i="7"/>
  <c r="W247" i="7"/>
  <c r="W248" i="7"/>
  <c r="W249" i="7"/>
  <c r="W250" i="7"/>
  <c r="W251" i="7"/>
  <c r="X251" i="7" s="1"/>
  <c r="W252" i="7"/>
  <c r="X252" i="7" s="1"/>
  <c r="W253" i="7"/>
  <c r="W254" i="7"/>
  <c r="X254" i="7" s="1"/>
  <c r="W255" i="7"/>
  <c r="X255" i="7" s="1"/>
  <c r="W256" i="7"/>
  <c r="X256" i="7" s="1"/>
  <c r="W257" i="7"/>
  <c r="W258" i="7"/>
  <c r="W259" i="7"/>
  <c r="W260" i="7"/>
  <c r="W261" i="7"/>
  <c r="W262" i="7"/>
  <c r="W263" i="7"/>
  <c r="X263" i="7" s="1"/>
  <c r="W264" i="7"/>
  <c r="X264" i="7" s="1"/>
  <c r="W265" i="7"/>
  <c r="W266" i="7"/>
  <c r="X266" i="7" s="1"/>
  <c r="W267" i="7"/>
  <c r="X267" i="7" s="1"/>
  <c r="W268" i="7"/>
  <c r="X268" i="7" s="1"/>
  <c r="W269" i="7"/>
  <c r="W270" i="7"/>
  <c r="W271" i="7"/>
  <c r="W272" i="7"/>
  <c r="W273" i="7"/>
  <c r="W274" i="7"/>
  <c r="W275" i="7"/>
  <c r="X275" i="7" s="1"/>
  <c r="W276" i="7"/>
  <c r="X276" i="7" s="1"/>
  <c r="W277" i="7"/>
  <c r="W278" i="7"/>
  <c r="X278" i="7" s="1"/>
  <c r="W279" i="7"/>
  <c r="X279" i="7" s="1"/>
  <c r="W280" i="7"/>
  <c r="X280" i="7" s="1"/>
  <c r="W281" i="7"/>
  <c r="W282" i="7"/>
  <c r="W283" i="7"/>
  <c r="W284" i="7"/>
  <c r="W285" i="7"/>
  <c r="W286" i="7"/>
  <c r="W287" i="7"/>
  <c r="X287" i="7" s="1"/>
  <c r="W288" i="7"/>
  <c r="X288" i="7" s="1"/>
  <c r="W289" i="7"/>
  <c r="W290" i="7"/>
  <c r="X290" i="7" s="1"/>
  <c r="W291" i="7"/>
  <c r="X291" i="7" s="1"/>
  <c r="W292" i="7"/>
  <c r="X292" i="7" s="1"/>
  <c r="W293" i="7"/>
  <c r="W294" i="7"/>
  <c r="W295" i="7"/>
  <c r="W296" i="7"/>
  <c r="W297" i="7"/>
  <c r="W298" i="7"/>
  <c r="W299" i="7"/>
  <c r="X299" i="7" s="1"/>
  <c r="W300" i="7"/>
  <c r="X300" i="7" s="1"/>
  <c r="W301" i="7"/>
  <c r="W302" i="7"/>
  <c r="X302" i="7" s="1"/>
  <c r="W303" i="7"/>
  <c r="X303" i="7" s="1"/>
  <c r="W304" i="7"/>
  <c r="X304" i="7" s="1"/>
  <c r="W305" i="7"/>
  <c r="W306" i="7"/>
  <c r="W307" i="7"/>
  <c r="W308" i="7"/>
  <c r="W309" i="7"/>
  <c r="W310" i="7"/>
  <c r="W311" i="7"/>
  <c r="X311" i="7" s="1"/>
  <c r="W312" i="7"/>
  <c r="X312" i="7" s="1"/>
  <c r="W313" i="7"/>
  <c r="W314" i="7"/>
  <c r="X314" i="7" s="1"/>
  <c r="W315" i="7"/>
  <c r="X315" i="7" s="1"/>
  <c r="W316" i="7"/>
  <c r="X316" i="7" s="1"/>
  <c r="W317" i="7"/>
  <c r="W318" i="7"/>
  <c r="W319" i="7"/>
  <c r="W320" i="7"/>
  <c r="W321" i="7"/>
  <c r="W322" i="7"/>
  <c r="W323" i="7"/>
  <c r="X323" i="7" s="1"/>
  <c r="W324" i="7"/>
  <c r="X324" i="7" s="1"/>
  <c r="W325" i="7"/>
  <c r="W326" i="7"/>
  <c r="W327" i="7"/>
  <c r="X327" i="7" s="1"/>
  <c r="W328" i="7"/>
  <c r="X328" i="7" s="1"/>
  <c r="W329" i="7"/>
  <c r="W330" i="7"/>
  <c r="W331" i="7"/>
  <c r="W332" i="7"/>
  <c r="W333" i="7"/>
  <c r="W334" i="7"/>
  <c r="W335" i="7"/>
  <c r="X335" i="7" s="1"/>
  <c r="W336" i="7"/>
  <c r="X336" i="7" s="1"/>
  <c r="W337" i="7"/>
  <c r="W338" i="7"/>
  <c r="W339" i="7"/>
  <c r="X339" i="7" s="1"/>
  <c r="W340" i="7"/>
  <c r="X340" i="7" s="1"/>
  <c r="W341" i="7"/>
  <c r="W342" i="7"/>
  <c r="W343" i="7"/>
  <c r="W344" i="7"/>
  <c r="W345" i="7"/>
  <c r="W346" i="7"/>
  <c r="W347" i="7"/>
  <c r="X347" i="7" s="1"/>
  <c r="W348" i="7"/>
  <c r="X348" i="7" s="1"/>
  <c r="W349" i="7"/>
  <c r="W350" i="7"/>
  <c r="W351" i="7"/>
  <c r="X351" i="7" s="1"/>
  <c r="W352" i="7"/>
  <c r="X352" i="7" s="1"/>
  <c r="W353" i="7"/>
  <c r="W354" i="7"/>
  <c r="W355" i="7"/>
  <c r="W356" i="7"/>
  <c r="W357" i="7"/>
  <c r="W358" i="7"/>
  <c r="W359" i="7"/>
  <c r="X359" i="7" s="1"/>
  <c r="W360" i="7"/>
  <c r="X360" i="7" s="1"/>
  <c r="W361" i="7"/>
  <c r="X361" i="7" s="1"/>
  <c r="W362" i="7"/>
  <c r="W363" i="7"/>
  <c r="X363" i="7" s="1"/>
  <c r="W364" i="7"/>
  <c r="X364" i="7" s="1"/>
  <c r="W365" i="7"/>
  <c r="W366" i="7"/>
  <c r="W367" i="7"/>
  <c r="W368" i="7"/>
  <c r="W369" i="7"/>
  <c r="W370" i="7"/>
  <c r="W371" i="7"/>
  <c r="X371" i="7" s="1"/>
  <c r="W372" i="7"/>
  <c r="X372" i="7" s="1"/>
  <c r="W373" i="7"/>
  <c r="W374" i="7"/>
  <c r="W375" i="7"/>
  <c r="X375" i="7" s="1"/>
  <c r="W376" i="7"/>
  <c r="X376" i="7" s="1"/>
  <c r="W377" i="7"/>
  <c r="W378" i="7"/>
  <c r="W379" i="7"/>
  <c r="W380" i="7"/>
  <c r="W381" i="7"/>
  <c r="W382" i="7"/>
  <c r="W383" i="7"/>
  <c r="X383" i="7" s="1"/>
  <c r="W384" i="7"/>
  <c r="X384" i="7" s="1"/>
  <c r="W385" i="7"/>
  <c r="W386" i="7"/>
  <c r="W387" i="7"/>
  <c r="X387" i="7" s="1"/>
  <c r="W388" i="7"/>
  <c r="X388" i="7" s="1"/>
  <c r="W389" i="7"/>
  <c r="W390" i="7"/>
  <c r="W391" i="7"/>
  <c r="W392" i="7"/>
  <c r="W393" i="7"/>
  <c r="W394" i="7"/>
  <c r="W395" i="7"/>
  <c r="X395" i="7" s="1"/>
  <c r="W396" i="7"/>
  <c r="X396" i="7" s="1"/>
  <c r="W397" i="7"/>
  <c r="W398" i="7"/>
  <c r="W399" i="7"/>
  <c r="X399" i="7" s="1"/>
  <c r="W400" i="7"/>
  <c r="X400" i="7" s="1"/>
  <c r="W401" i="7"/>
  <c r="W402" i="7"/>
  <c r="W403" i="7"/>
  <c r="W404" i="7"/>
  <c r="W405" i="7"/>
  <c r="W406" i="7"/>
  <c r="W407" i="7"/>
  <c r="X407" i="7" s="1"/>
  <c r="W408" i="7"/>
  <c r="X408" i="7" s="1"/>
  <c r="W409" i="7"/>
  <c r="X409" i="7" s="1"/>
  <c r="W410" i="7"/>
  <c r="W411" i="7"/>
  <c r="X411" i="7" s="1"/>
  <c r="W412" i="7"/>
  <c r="X412" i="7" s="1"/>
  <c r="W413" i="7"/>
  <c r="W414" i="7"/>
  <c r="W415" i="7"/>
  <c r="W416" i="7"/>
  <c r="W417" i="7"/>
  <c r="W418" i="7"/>
  <c r="W419" i="7"/>
  <c r="X419" i="7" s="1"/>
  <c r="W420" i="7"/>
  <c r="X420" i="7" s="1"/>
  <c r="W421" i="7"/>
  <c r="W422" i="7"/>
  <c r="W423" i="7"/>
  <c r="X423" i="7" s="1"/>
  <c r="W424" i="7"/>
  <c r="X424" i="7" s="1"/>
  <c r="W425" i="7"/>
  <c r="W426" i="7"/>
  <c r="W427" i="7"/>
  <c r="W428" i="7"/>
  <c r="W429" i="7"/>
  <c r="W430" i="7"/>
  <c r="W431" i="7"/>
  <c r="X431" i="7" s="1"/>
  <c r="W432" i="7"/>
  <c r="X432" i="7" s="1"/>
  <c r="W433" i="7"/>
  <c r="W434" i="7"/>
  <c r="W435" i="7"/>
  <c r="X435" i="7" s="1"/>
  <c r="W436" i="7"/>
  <c r="X436" i="7" s="1"/>
  <c r="W437" i="7"/>
  <c r="W438" i="7"/>
  <c r="W439" i="7"/>
  <c r="W440" i="7"/>
  <c r="W441" i="7"/>
  <c r="W442" i="7"/>
  <c r="W443" i="7"/>
  <c r="X443" i="7" s="1"/>
  <c r="W444" i="7"/>
  <c r="X444" i="7" s="1"/>
  <c r="W445" i="7"/>
  <c r="X445" i="7" s="1"/>
  <c r="W446" i="7"/>
  <c r="W447" i="7"/>
  <c r="X447" i="7" s="1"/>
  <c r="W448" i="7"/>
  <c r="X448" i="7" s="1"/>
  <c r="W449" i="7"/>
  <c r="W450" i="7"/>
  <c r="W451" i="7"/>
  <c r="W452" i="7"/>
  <c r="W453" i="7"/>
  <c r="W454" i="7"/>
  <c r="W455" i="7"/>
  <c r="X455" i="7" s="1"/>
  <c r="W456" i="7"/>
  <c r="X456" i="7" s="1"/>
  <c r="W457" i="7"/>
  <c r="X457" i="7" s="1"/>
  <c r="W458" i="7"/>
  <c r="W459" i="7"/>
  <c r="X459" i="7" s="1"/>
  <c r="W460" i="7"/>
  <c r="X460" i="7" s="1"/>
  <c r="W461" i="7"/>
  <c r="W462" i="7"/>
  <c r="W463" i="7"/>
  <c r="W464" i="7"/>
  <c r="X464" i="7" s="1"/>
  <c r="W465" i="7"/>
  <c r="W466" i="7"/>
  <c r="W467" i="7"/>
  <c r="X467" i="7" s="1"/>
  <c r="W468" i="7"/>
  <c r="X468" i="7" s="1"/>
  <c r="W469" i="7"/>
  <c r="X469" i="7" s="1"/>
  <c r="W470" i="7"/>
  <c r="W471" i="7"/>
  <c r="X471" i="7" s="1"/>
  <c r="W472" i="7"/>
  <c r="X472" i="7" s="1"/>
  <c r="W473" i="7"/>
  <c r="W474" i="7"/>
  <c r="W475" i="7"/>
  <c r="W476" i="7"/>
  <c r="W477" i="7"/>
  <c r="W478" i="7"/>
  <c r="W479" i="7"/>
  <c r="X479" i="7" s="1"/>
  <c r="W480" i="7"/>
  <c r="X480" i="7" s="1"/>
  <c r="W481" i="7"/>
  <c r="X481" i="7" s="1"/>
  <c r="W482" i="7"/>
  <c r="W483" i="7"/>
  <c r="X483" i="7" s="1"/>
  <c r="W484" i="7"/>
  <c r="X484" i="7" s="1"/>
  <c r="W485" i="7"/>
  <c r="W486" i="7"/>
  <c r="W487" i="7"/>
  <c r="W488" i="7"/>
  <c r="W489" i="7"/>
  <c r="W490" i="7"/>
  <c r="W491" i="7"/>
  <c r="X491" i="7" s="1"/>
  <c r="W492" i="7"/>
  <c r="X492" i="7" s="1"/>
  <c r="W493" i="7"/>
  <c r="X493" i="7" s="1"/>
  <c r="W494" i="7"/>
  <c r="W495" i="7"/>
  <c r="X495" i="7" s="1"/>
  <c r="W496" i="7"/>
  <c r="X496" i="7" s="1"/>
  <c r="W497" i="7"/>
  <c r="W498" i="7"/>
  <c r="W499" i="7"/>
  <c r="W500" i="7"/>
  <c r="X6" i="7"/>
  <c r="X7" i="7"/>
  <c r="X8" i="7"/>
  <c r="X9" i="7"/>
  <c r="X12" i="7"/>
  <c r="X13" i="7"/>
  <c r="X18" i="7"/>
  <c r="X19" i="7"/>
  <c r="X20" i="7"/>
  <c r="X21" i="7"/>
  <c r="X24" i="7"/>
  <c r="X25" i="7"/>
  <c r="X30" i="7"/>
  <c r="X31" i="7"/>
  <c r="X32" i="7"/>
  <c r="X33" i="7"/>
  <c r="X36" i="7"/>
  <c r="X37" i="7"/>
  <c r="X42" i="7"/>
  <c r="X43" i="7"/>
  <c r="X44" i="7"/>
  <c r="X45" i="7"/>
  <c r="X48" i="7"/>
  <c r="X49" i="7"/>
  <c r="X55" i="7"/>
  <c r="X56" i="7"/>
  <c r="X57" i="7"/>
  <c r="X60" i="7"/>
  <c r="X61" i="7"/>
  <c r="X66" i="7"/>
  <c r="X67" i="7"/>
  <c r="X68" i="7"/>
  <c r="X69" i="7"/>
  <c r="X71" i="7"/>
  <c r="X72" i="7"/>
  <c r="X73" i="7"/>
  <c r="X79" i="7"/>
  <c r="X80" i="7"/>
  <c r="X81" i="7"/>
  <c r="X84" i="7"/>
  <c r="X85" i="7"/>
  <c r="X90" i="7"/>
  <c r="X91" i="7"/>
  <c r="X92" i="7"/>
  <c r="X93" i="7"/>
  <c r="X95" i="7"/>
  <c r="X96" i="7"/>
  <c r="X97" i="7"/>
  <c r="X102" i="7"/>
  <c r="X103" i="7"/>
  <c r="X104" i="7"/>
  <c r="X105" i="7"/>
  <c r="X108" i="7"/>
  <c r="X109" i="7"/>
  <c r="X114" i="7"/>
  <c r="X115" i="7"/>
  <c r="X116" i="7"/>
  <c r="X117" i="7"/>
  <c r="X120" i="7"/>
  <c r="X121" i="7"/>
  <c r="X127" i="7"/>
  <c r="X128" i="7"/>
  <c r="X129" i="7"/>
  <c r="X132" i="7"/>
  <c r="X133" i="7"/>
  <c r="X139" i="7"/>
  <c r="X140" i="7"/>
  <c r="X141" i="7"/>
  <c r="X144" i="7"/>
  <c r="X145" i="7"/>
  <c r="X150" i="7"/>
  <c r="X151" i="7"/>
  <c r="X152" i="7"/>
  <c r="X153" i="7"/>
  <c r="X156" i="7"/>
  <c r="X157" i="7"/>
  <c r="X163" i="7"/>
  <c r="X164" i="7"/>
  <c r="X168" i="7"/>
  <c r="X169" i="7"/>
  <c r="X174" i="7"/>
  <c r="X175" i="7"/>
  <c r="X176" i="7"/>
  <c r="X177" i="7"/>
  <c r="X180" i="7"/>
  <c r="X181" i="7"/>
  <c r="X187" i="7"/>
  <c r="X188" i="7"/>
  <c r="X189" i="7"/>
  <c r="X192" i="7"/>
  <c r="X193" i="7"/>
  <c r="X198" i="7"/>
  <c r="X199" i="7"/>
  <c r="X200" i="7"/>
  <c r="X201" i="7"/>
  <c r="X203" i="7"/>
  <c r="X204" i="7"/>
  <c r="X205" i="7"/>
  <c r="X211" i="7"/>
  <c r="X212" i="7"/>
  <c r="X213" i="7"/>
  <c r="X216" i="7"/>
  <c r="X217" i="7"/>
  <c r="X223" i="7"/>
  <c r="X224" i="7"/>
  <c r="X225" i="7"/>
  <c r="X228" i="7"/>
  <c r="X229" i="7"/>
  <c r="X235" i="7"/>
  <c r="X236" i="7"/>
  <c r="X237" i="7"/>
  <c r="X240" i="7"/>
  <c r="X241" i="7"/>
  <c r="X247" i="7"/>
  <c r="X248" i="7"/>
  <c r="X249" i="7"/>
  <c r="X253" i="7"/>
  <c r="X259" i="7"/>
  <c r="X260" i="7"/>
  <c r="X265" i="7"/>
  <c r="X271" i="7"/>
  <c r="X272" i="7"/>
  <c r="X277" i="7"/>
  <c r="X283" i="7"/>
  <c r="X284" i="7"/>
  <c r="X289" i="7"/>
  <c r="X295" i="7"/>
  <c r="X296" i="7"/>
  <c r="X301" i="7"/>
  <c r="X307" i="7"/>
  <c r="X308" i="7"/>
  <c r="X313" i="7"/>
  <c r="X319" i="7"/>
  <c r="X320" i="7"/>
  <c r="X325" i="7"/>
  <c r="X330" i="7"/>
  <c r="X331" i="7"/>
  <c r="X332" i="7"/>
  <c r="X337" i="7"/>
  <c r="X343" i="7"/>
  <c r="X344" i="7"/>
  <c r="X349" i="7"/>
  <c r="X355" i="7"/>
  <c r="X356" i="7"/>
  <c r="X367" i="7"/>
  <c r="X368" i="7"/>
  <c r="X373" i="7"/>
  <c r="X379" i="7"/>
  <c r="X380" i="7"/>
  <c r="X385" i="7"/>
  <c r="X390" i="7"/>
  <c r="X391" i="7"/>
  <c r="X392" i="7"/>
  <c r="X397" i="7"/>
  <c r="X403" i="7"/>
  <c r="X404" i="7"/>
  <c r="X415" i="7"/>
  <c r="X416" i="7"/>
  <c r="X421" i="7"/>
  <c r="X427" i="7"/>
  <c r="X428" i="7"/>
  <c r="X433" i="7"/>
  <c r="X439" i="7"/>
  <c r="X440" i="7"/>
  <c r="X451" i="7"/>
  <c r="X452" i="7"/>
  <c r="X463" i="7"/>
  <c r="X475" i="7"/>
  <c r="X476" i="7"/>
  <c r="X487" i="7"/>
  <c r="X488" i="7"/>
  <c r="X499" i="7"/>
  <c r="X500" i="7"/>
  <c r="S142" i="3"/>
  <c r="S9" i="3"/>
  <c r="S62" i="3"/>
  <c r="S171" i="3"/>
  <c r="S252" i="3"/>
  <c r="S5" i="3"/>
  <c r="S173" i="3"/>
  <c r="S87" i="3"/>
  <c r="S139" i="3"/>
  <c r="S243" i="3"/>
  <c r="S218" i="3"/>
  <c r="S140" i="3"/>
  <c r="S146" i="3"/>
  <c r="X438" i="7" l="1"/>
  <c r="X402" i="7"/>
  <c r="X486" i="7"/>
  <c r="X414" i="7"/>
  <c r="X462" i="7"/>
  <c r="X498" i="7"/>
  <c r="X426" i="7"/>
  <c r="X474" i="7"/>
  <c r="X450" i="7"/>
  <c r="U489" i="7"/>
  <c r="U477" i="7"/>
  <c r="U465" i="7"/>
  <c r="U453" i="7"/>
  <c r="U441" i="7"/>
  <c r="U429" i="7"/>
  <c r="U417" i="7"/>
  <c r="U405" i="7"/>
  <c r="U393" i="7"/>
  <c r="U381" i="7"/>
  <c r="U369" i="7"/>
  <c r="U357" i="7"/>
  <c r="U345" i="7"/>
  <c r="U333" i="7"/>
  <c r="U321" i="7"/>
  <c r="U309" i="7"/>
  <c r="U297" i="7"/>
  <c r="U285" i="7"/>
  <c r="U273" i="7"/>
  <c r="U261" i="7"/>
  <c r="U249" i="7"/>
  <c r="U237" i="7"/>
  <c r="R489" i="7"/>
  <c r="R477" i="7"/>
  <c r="R465" i="7"/>
  <c r="R453" i="7"/>
  <c r="U500" i="7"/>
  <c r="U488" i="7"/>
  <c r="U476" i="7"/>
  <c r="U464" i="7"/>
  <c r="U452" i="7"/>
  <c r="U440" i="7"/>
  <c r="U428" i="7"/>
  <c r="U416" i="7"/>
  <c r="U404" i="7"/>
  <c r="U392" i="7"/>
  <c r="U380" i="7"/>
  <c r="U368" i="7"/>
  <c r="U356" i="7"/>
  <c r="U344" i="7"/>
  <c r="U332" i="7"/>
  <c r="U320" i="7"/>
  <c r="U308" i="7"/>
  <c r="U296" i="7"/>
  <c r="U284" i="7"/>
  <c r="U272" i="7"/>
  <c r="U260" i="7"/>
  <c r="X497" i="7"/>
  <c r="X485" i="7"/>
  <c r="X473" i="7"/>
  <c r="X461" i="7"/>
  <c r="X449" i="7"/>
  <c r="X437" i="7"/>
  <c r="X425" i="7"/>
  <c r="X413" i="7"/>
  <c r="X401" i="7"/>
  <c r="X389" i="7"/>
  <c r="X377" i="7"/>
  <c r="X365" i="7"/>
  <c r="X353" i="7"/>
  <c r="X341" i="7"/>
  <c r="X329" i="7"/>
  <c r="X317" i="7"/>
  <c r="X305" i="7"/>
  <c r="X293" i="7"/>
  <c r="X281" i="7"/>
  <c r="X269" i="7"/>
  <c r="X257" i="7"/>
  <c r="X245" i="7"/>
  <c r="X233" i="7"/>
  <c r="X221" i="7"/>
  <c r="X209" i="7"/>
  <c r="X197" i="7"/>
  <c r="X185" i="7"/>
  <c r="X173" i="7"/>
  <c r="X161" i="7"/>
  <c r="X149" i="7"/>
  <c r="X137" i="7"/>
  <c r="X125" i="7"/>
  <c r="X113" i="7"/>
  <c r="X101" i="7"/>
  <c r="X89" i="7"/>
  <c r="X77" i="7"/>
  <c r="X65" i="7"/>
  <c r="X53" i="7"/>
  <c r="X41" i="7"/>
  <c r="X29" i="7"/>
  <c r="X17" i="7"/>
  <c r="X5" i="7"/>
  <c r="U79" i="7"/>
  <c r="X490" i="7"/>
  <c r="X478" i="7"/>
  <c r="X466" i="7"/>
  <c r="X454" i="7"/>
  <c r="X442" i="7"/>
  <c r="X430" i="7"/>
  <c r="X418" i="7"/>
  <c r="X406" i="7"/>
  <c r="X394" i="7"/>
  <c r="X382" i="7"/>
  <c r="X370" i="7"/>
  <c r="X358" i="7"/>
  <c r="X346" i="7"/>
  <c r="X334" i="7"/>
  <c r="X322" i="7"/>
  <c r="X310" i="7"/>
  <c r="X298" i="7"/>
  <c r="X286" i="7"/>
  <c r="X274" i="7"/>
  <c r="X262" i="7"/>
  <c r="X250" i="7"/>
  <c r="X238" i="7"/>
  <c r="X226" i="7"/>
  <c r="X214" i="7"/>
  <c r="X202" i="7"/>
  <c r="X190" i="7"/>
  <c r="X178" i="7"/>
  <c r="X166" i="7"/>
  <c r="X154" i="7"/>
  <c r="X142" i="7"/>
  <c r="X130" i="7"/>
  <c r="X118" i="7"/>
  <c r="X106" i="7"/>
  <c r="X94" i="7"/>
  <c r="X82" i="7"/>
  <c r="X70" i="7"/>
  <c r="X58" i="7"/>
  <c r="X46" i="7"/>
  <c r="X34" i="7"/>
  <c r="X22" i="7"/>
  <c r="X10" i="7"/>
  <c r="U491" i="7"/>
  <c r="U479" i="7"/>
  <c r="U467" i="7"/>
  <c r="U455" i="7"/>
  <c r="U443" i="7"/>
  <c r="U431" i="7"/>
  <c r="U419" i="7"/>
  <c r="U407" i="7"/>
  <c r="U395" i="7"/>
  <c r="U383" i="7"/>
  <c r="U371" i="7"/>
  <c r="U359" i="7"/>
  <c r="U347" i="7"/>
  <c r="U335" i="7"/>
  <c r="U323" i="7"/>
  <c r="U311" i="7"/>
  <c r="U299" i="7"/>
  <c r="U287" i="7"/>
  <c r="U275" i="7"/>
  <c r="U263" i="7"/>
  <c r="U251" i="7"/>
  <c r="U239" i="7"/>
  <c r="U227" i="7"/>
  <c r="U215" i="7"/>
  <c r="U203" i="7"/>
  <c r="U191" i="7"/>
  <c r="U179" i="7"/>
  <c r="U167" i="7"/>
  <c r="U155" i="7"/>
  <c r="U143" i="7"/>
  <c r="U131" i="7"/>
  <c r="X489" i="7"/>
  <c r="X477" i="7"/>
  <c r="X465" i="7"/>
  <c r="X453" i="7"/>
  <c r="X441" i="7"/>
  <c r="X429" i="7"/>
  <c r="X417" i="7"/>
  <c r="X405" i="7"/>
  <c r="X393" i="7"/>
  <c r="X381" i="7"/>
  <c r="X369" i="7"/>
  <c r="X357" i="7"/>
  <c r="X345" i="7"/>
  <c r="X333" i="7"/>
  <c r="X321" i="7"/>
  <c r="X309" i="7"/>
  <c r="X297" i="7"/>
  <c r="X285" i="7"/>
  <c r="X273" i="7"/>
  <c r="X261" i="7"/>
  <c r="R490" i="7"/>
  <c r="R478" i="7"/>
  <c r="R466" i="7"/>
  <c r="R441" i="7"/>
  <c r="R429" i="7"/>
  <c r="R417" i="7"/>
  <c r="R405" i="7"/>
  <c r="R393" i="7"/>
  <c r="R381" i="7"/>
  <c r="R369" i="7"/>
  <c r="R357" i="7"/>
  <c r="R345" i="7"/>
  <c r="R333" i="7"/>
  <c r="R321" i="7"/>
  <c r="R309" i="7"/>
  <c r="R297" i="7"/>
  <c r="R285" i="7"/>
  <c r="R273" i="7"/>
  <c r="R261" i="7"/>
  <c r="R249" i="7"/>
  <c r="R237" i="7"/>
  <c r="R225" i="7"/>
  <c r="R213" i="7"/>
  <c r="R201" i="7"/>
  <c r="R189" i="7"/>
  <c r="R177" i="7"/>
  <c r="R165" i="7"/>
  <c r="R153" i="7"/>
  <c r="R141" i="7"/>
  <c r="R129" i="7"/>
  <c r="R117" i="7"/>
  <c r="R105" i="7"/>
  <c r="R93" i="7"/>
  <c r="R81" i="7"/>
  <c r="R69" i="7"/>
  <c r="R57" i="7"/>
  <c r="R45" i="7"/>
  <c r="R33" i="7"/>
  <c r="R21" i="7"/>
  <c r="R9" i="7"/>
  <c r="O497" i="7"/>
  <c r="O485" i="7"/>
  <c r="O473" i="7"/>
  <c r="O461" i="7"/>
  <c r="O449" i="7"/>
  <c r="O437" i="7"/>
  <c r="O425" i="7"/>
  <c r="O413" i="7"/>
  <c r="O401" i="7"/>
  <c r="O389" i="7"/>
  <c r="O377" i="7"/>
  <c r="O365" i="7"/>
  <c r="O353" i="7"/>
  <c r="O341" i="7"/>
  <c r="O329" i="7"/>
  <c r="O317" i="7"/>
  <c r="O305" i="7"/>
  <c r="O293" i="7"/>
  <c r="O281" i="7"/>
  <c r="O269" i="7"/>
  <c r="O257" i="7"/>
  <c r="O245" i="7"/>
  <c r="O233" i="7"/>
  <c r="O221" i="7"/>
  <c r="O209" i="7"/>
  <c r="O197" i="7"/>
  <c r="O185" i="7"/>
  <c r="O173" i="7"/>
  <c r="O161" i="7"/>
  <c r="O149" i="7"/>
  <c r="O137" i="7"/>
  <c r="O125" i="7"/>
  <c r="O113" i="7"/>
  <c r="O101" i="7"/>
  <c r="O89" i="7"/>
  <c r="O77" i="7"/>
  <c r="O65" i="7"/>
  <c r="O53" i="7"/>
  <c r="O41" i="7"/>
  <c r="O29" i="7"/>
  <c r="O17" i="7"/>
  <c r="O5" i="7"/>
  <c r="R500" i="7"/>
  <c r="R488" i="7"/>
  <c r="R476" i="7"/>
  <c r="R464" i="7"/>
  <c r="R452" i="7"/>
  <c r="R440" i="7"/>
  <c r="R428" i="7"/>
  <c r="R416" i="7"/>
  <c r="R404" i="7"/>
  <c r="R392" i="7"/>
  <c r="R380" i="7"/>
  <c r="R368" i="7"/>
  <c r="R356" i="7"/>
  <c r="R344" i="7"/>
  <c r="R332" i="7"/>
  <c r="R320" i="7"/>
  <c r="R308" i="7"/>
  <c r="R296" i="7"/>
  <c r="R284" i="7"/>
  <c r="R272" i="7"/>
  <c r="R260" i="7"/>
  <c r="R248" i="7"/>
  <c r="R236" i="7"/>
  <c r="R224" i="7"/>
  <c r="R212" i="7"/>
  <c r="R200" i="7"/>
  <c r="R188" i="7"/>
  <c r="R176" i="7"/>
  <c r="R164" i="7"/>
  <c r="R152" i="7"/>
  <c r="R140" i="7"/>
  <c r="R128" i="7"/>
  <c r="R116" i="7"/>
  <c r="R104" i="7"/>
  <c r="R454" i="7"/>
  <c r="R442" i="7"/>
  <c r="R430" i="7"/>
  <c r="R418" i="7"/>
  <c r="O498" i="7"/>
  <c r="O486" i="7"/>
  <c r="O474" i="7"/>
  <c r="O462" i="7"/>
  <c r="O450" i="7"/>
  <c r="O438" i="7"/>
  <c r="O426" i="7"/>
  <c r="O414" i="7"/>
  <c r="O402" i="7"/>
  <c r="O390" i="7"/>
  <c r="O378" i="7"/>
  <c r="O366" i="7"/>
  <c r="O354" i="7"/>
  <c r="O342" i="7"/>
  <c r="O330" i="7"/>
  <c r="O318" i="7"/>
  <c r="O306" i="7"/>
  <c r="O294" i="7"/>
  <c r="O282" i="7"/>
  <c r="O270" i="7"/>
  <c r="O258" i="7"/>
  <c r="O246" i="7"/>
  <c r="O234" i="7"/>
  <c r="O222" i="7"/>
  <c r="O210" i="7"/>
  <c r="O198" i="7"/>
  <c r="O186" i="7"/>
  <c r="O174" i="7"/>
  <c r="O162" i="7"/>
  <c r="O150" i="7"/>
  <c r="O138" i="7"/>
  <c r="O126" i="7"/>
  <c r="O114" i="7"/>
  <c r="O102" i="7"/>
  <c r="O90" i="7"/>
  <c r="O78" i="7"/>
  <c r="O66" i="7"/>
  <c r="X494" i="7"/>
  <c r="X482" i="7"/>
  <c r="X470" i="7"/>
  <c r="X458" i="7"/>
  <c r="X446" i="7"/>
  <c r="X434" i="7"/>
  <c r="X422" i="7"/>
  <c r="X410" i="7"/>
  <c r="X398" i="7"/>
  <c r="X386" i="7"/>
  <c r="X374" i="7"/>
  <c r="X362" i="7"/>
  <c r="X350" i="7"/>
  <c r="X338" i="7"/>
  <c r="X326" i="7"/>
  <c r="E713" i="6" l="1"/>
  <c r="S200" i="3" l="1"/>
  <c r="S114" i="3"/>
  <c r="S217" i="3"/>
  <c r="S111" i="3"/>
  <c r="S103" i="3"/>
  <c r="S29" i="3"/>
  <c r="B35" i="3" l="1"/>
  <c r="S178" i="3" l="1"/>
  <c r="S77" i="3"/>
  <c r="S42" i="3"/>
  <c r="S250" i="3"/>
  <c r="S138" i="3"/>
  <c r="S43" i="3"/>
  <c r="S84" i="3"/>
  <c r="S202" i="3"/>
  <c r="S177" i="3"/>
  <c r="S152" i="3"/>
  <c r="S28" i="3"/>
  <c r="S46" i="3"/>
  <c r="S71" i="3"/>
  <c r="S56" i="3"/>
  <c r="S91" i="3"/>
  <c r="S186" i="3"/>
  <c r="S44" i="3"/>
  <c r="S53" i="3" l="1"/>
  <c r="L287" i="4"/>
  <c r="M287" i="4" s="1"/>
  <c r="R1146" i="3" l="1"/>
  <c r="B37" i="3" l="1"/>
  <c r="B39" i="3" l="1"/>
  <c r="G44" i="3"/>
  <c r="B34" i="3" l="1"/>
  <c r="B38" i="3"/>
  <c r="B36" i="3"/>
  <c r="B20" i="3" l="1"/>
  <c r="B32" i="3" l="1"/>
  <c r="R1574" i="3" l="1"/>
  <c r="B21" i="3" l="1"/>
  <c r="B13" i="3"/>
  <c r="G41" i="3"/>
  <c r="B8" i="3"/>
  <c r="B25" i="3"/>
  <c r="B31" i="3" l="1"/>
  <c r="G42" i="3" l="1"/>
  <c r="G38" i="3"/>
  <c r="B30" i="3"/>
  <c r="G37" i="3" l="1"/>
  <c r="G40" i="3"/>
  <c r="G39" i="3"/>
  <c r="B26" i="3"/>
  <c r="G46" i="3" l="1"/>
  <c r="N380" i="15" l="1"/>
  <c r="D380" i="15"/>
  <c r="C380" i="15"/>
  <c r="A380" i="15"/>
  <c r="N379" i="15"/>
  <c r="D379" i="15"/>
  <c r="C379" i="15"/>
  <c r="A379" i="15"/>
  <c r="N378" i="15"/>
  <c r="D378" i="15"/>
  <c r="C378" i="15"/>
  <c r="A378" i="15"/>
  <c r="N377" i="15"/>
  <c r="D377" i="15"/>
  <c r="C377" i="15"/>
  <c r="A377" i="15"/>
  <c r="N376" i="15"/>
  <c r="D376" i="15"/>
  <c r="C376" i="15"/>
  <c r="A376" i="15"/>
  <c r="N375" i="15"/>
  <c r="D375" i="15"/>
  <c r="C375" i="15"/>
  <c r="A375" i="15"/>
  <c r="N374" i="15"/>
  <c r="D374" i="15"/>
  <c r="C374" i="15"/>
  <c r="A374" i="15"/>
  <c r="N373" i="15"/>
  <c r="D373" i="15"/>
  <c r="C373" i="15"/>
  <c r="A373" i="15"/>
  <c r="N372" i="15"/>
  <c r="D372" i="15"/>
  <c r="C372" i="15"/>
  <c r="A372" i="15"/>
  <c r="N371" i="15"/>
  <c r="D371" i="15"/>
  <c r="C371" i="15"/>
  <c r="A371" i="15"/>
  <c r="N370" i="15"/>
  <c r="D370" i="15"/>
  <c r="C370" i="15"/>
  <c r="A370" i="15"/>
  <c r="N369" i="15"/>
  <c r="D369" i="15"/>
  <c r="C369" i="15"/>
  <c r="A369" i="15"/>
  <c r="N368" i="15"/>
  <c r="D368" i="15"/>
  <c r="C368" i="15"/>
  <c r="A368" i="15"/>
  <c r="N367" i="15"/>
  <c r="D367" i="15"/>
  <c r="C367" i="15"/>
  <c r="A367" i="15"/>
  <c r="N366" i="15"/>
  <c r="D366" i="15"/>
  <c r="C366" i="15"/>
  <c r="A366" i="15"/>
  <c r="N365" i="15"/>
  <c r="D365" i="15"/>
  <c r="C365" i="15"/>
  <c r="A365" i="15"/>
  <c r="N364" i="15"/>
  <c r="D364" i="15"/>
  <c r="C364" i="15"/>
  <c r="A364" i="15"/>
  <c r="N363" i="15"/>
  <c r="D363" i="15"/>
  <c r="C363" i="15"/>
  <c r="A363" i="15"/>
  <c r="N362" i="15"/>
  <c r="D362" i="15"/>
  <c r="C362" i="15"/>
  <c r="A362" i="15"/>
  <c r="N361" i="15"/>
  <c r="D361" i="15"/>
  <c r="C361" i="15"/>
  <c r="A361" i="15"/>
  <c r="N360" i="15"/>
  <c r="D360" i="15"/>
  <c r="C360" i="15"/>
  <c r="A360" i="15"/>
  <c r="N359" i="15"/>
  <c r="D359" i="15"/>
  <c r="C359" i="15"/>
  <c r="A359" i="15"/>
  <c r="N358" i="15"/>
  <c r="D358" i="15"/>
  <c r="C358" i="15"/>
  <c r="A358" i="15"/>
  <c r="N357" i="15"/>
  <c r="D357" i="15"/>
  <c r="C357" i="15"/>
  <c r="A357" i="15"/>
  <c r="N356" i="15"/>
  <c r="D356" i="15"/>
  <c r="C356" i="15"/>
  <c r="A356" i="15"/>
  <c r="N355" i="15"/>
  <c r="D355" i="15"/>
  <c r="C355" i="15"/>
  <c r="A355" i="15"/>
  <c r="N354" i="15"/>
  <c r="D354" i="15"/>
  <c r="C354" i="15"/>
  <c r="A354" i="15"/>
  <c r="N353" i="15"/>
  <c r="D353" i="15"/>
  <c r="C353" i="15"/>
  <c r="A353" i="15"/>
  <c r="N352" i="15"/>
  <c r="D352" i="15"/>
  <c r="C352" i="15"/>
  <c r="A352" i="15"/>
  <c r="N351" i="15"/>
  <c r="D351" i="15"/>
  <c r="C351" i="15"/>
  <c r="A351" i="15"/>
  <c r="N350" i="15"/>
  <c r="D350" i="15"/>
  <c r="C350" i="15"/>
  <c r="A350" i="15"/>
  <c r="N349" i="15"/>
  <c r="D349" i="15"/>
  <c r="C349" i="15"/>
  <c r="A349" i="15"/>
  <c r="N348" i="15"/>
  <c r="D348" i="15"/>
  <c r="C348" i="15"/>
  <c r="A348" i="15"/>
  <c r="N347" i="15"/>
  <c r="D347" i="15"/>
  <c r="C347" i="15"/>
  <c r="A347" i="15"/>
  <c r="N346" i="15"/>
  <c r="D346" i="15"/>
  <c r="C346" i="15"/>
  <c r="A346" i="15"/>
  <c r="N345" i="15"/>
  <c r="D345" i="15"/>
  <c r="C345" i="15"/>
  <c r="A345" i="15"/>
  <c r="N344" i="15"/>
  <c r="D344" i="15"/>
  <c r="C344" i="15"/>
  <c r="A344" i="15"/>
  <c r="N343" i="15"/>
  <c r="D343" i="15"/>
  <c r="C343" i="15"/>
  <c r="A343" i="15"/>
  <c r="N342" i="15"/>
  <c r="D342" i="15"/>
  <c r="C342" i="15"/>
  <c r="A342" i="15"/>
  <c r="N341" i="15"/>
  <c r="D341" i="15"/>
  <c r="C341" i="15"/>
  <c r="A341" i="15"/>
  <c r="N340" i="15"/>
  <c r="D340" i="15"/>
  <c r="C340" i="15"/>
  <c r="A340" i="15"/>
  <c r="N339" i="15"/>
  <c r="D339" i="15"/>
  <c r="C339" i="15"/>
  <c r="A339" i="15"/>
  <c r="N338" i="15"/>
  <c r="D338" i="15"/>
  <c r="C338" i="15"/>
  <c r="A338" i="15"/>
  <c r="N337" i="15"/>
  <c r="D337" i="15"/>
  <c r="C337" i="15"/>
  <c r="A337" i="15"/>
  <c r="N336" i="15"/>
  <c r="D336" i="15"/>
  <c r="C336" i="15"/>
  <c r="A336" i="15"/>
  <c r="N335" i="15"/>
  <c r="D335" i="15"/>
  <c r="C335" i="15"/>
  <c r="A335" i="15"/>
  <c r="N334" i="15"/>
  <c r="D334" i="15"/>
  <c r="C334" i="15"/>
  <c r="A334" i="15"/>
  <c r="N333" i="15"/>
  <c r="D333" i="15"/>
  <c r="C333" i="15"/>
  <c r="A333" i="15"/>
  <c r="N332" i="15"/>
  <c r="D332" i="15"/>
  <c r="C332" i="15"/>
  <c r="A332" i="15"/>
  <c r="N331" i="15"/>
  <c r="D331" i="15"/>
  <c r="C331" i="15"/>
  <c r="A331" i="15"/>
  <c r="N330" i="15"/>
  <c r="D330" i="15"/>
  <c r="C330" i="15"/>
  <c r="A330" i="15"/>
  <c r="N329" i="15"/>
  <c r="D329" i="15"/>
  <c r="C329" i="15"/>
  <c r="A329" i="15"/>
  <c r="N328" i="15"/>
  <c r="D328" i="15"/>
  <c r="C328" i="15"/>
  <c r="A328" i="15"/>
  <c r="N327" i="15"/>
  <c r="D327" i="15"/>
  <c r="C327" i="15"/>
  <c r="A327" i="15"/>
  <c r="N326" i="15"/>
  <c r="D326" i="15"/>
  <c r="C326" i="15"/>
  <c r="A326" i="15"/>
  <c r="N325" i="15"/>
  <c r="D325" i="15"/>
  <c r="C325" i="15"/>
  <c r="A325" i="15"/>
  <c r="N324" i="15"/>
  <c r="D324" i="15"/>
  <c r="C324" i="15"/>
  <c r="A324" i="15"/>
  <c r="N323" i="15"/>
  <c r="D323" i="15"/>
  <c r="C323" i="15"/>
  <c r="A323" i="15"/>
  <c r="N322" i="15"/>
  <c r="D322" i="15"/>
  <c r="C322" i="15"/>
  <c r="A322" i="15"/>
  <c r="N321" i="15"/>
  <c r="D321" i="15"/>
  <c r="C321" i="15"/>
  <c r="A321" i="15"/>
  <c r="N320" i="15"/>
  <c r="D320" i="15"/>
  <c r="C320" i="15"/>
  <c r="A320" i="15"/>
  <c r="N319" i="15"/>
  <c r="D319" i="15"/>
  <c r="C319" i="15"/>
  <c r="A319" i="15"/>
  <c r="N318" i="15"/>
  <c r="D318" i="15"/>
  <c r="C318" i="15"/>
  <c r="A318" i="15"/>
  <c r="N317" i="15"/>
  <c r="D317" i="15"/>
  <c r="C317" i="15"/>
  <c r="A317" i="15"/>
  <c r="N316" i="15"/>
  <c r="D316" i="15"/>
  <c r="C316" i="15"/>
  <c r="A316" i="15"/>
  <c r="N315" i="15"/>
  <c r="D315" i="15"/>
  <c r="C315" i="15"/>
  <c r="A315" i="15"/>
  <c r="N314" i="15"/>
  <c r="D314" i="15"/>
  <c r="C314" i="15"/>
  <c r="A314" i="15"/>
  <c r="N313" i="15"/>
  <c r="D313" i="15"/>
  <c r="C313" i="15"/>
  <c r="A313" i="15"/>
  <c r="N312" i="15"/>
  <c r="D312" i="15"/>
  <c r="C312" i="15"/>
  <c r="A312" i="15"/>
  <c r="N311" i="15"/>
  <c r="D311" i="15"/>
  <c r="C311" i="15"/>
  <c r="A311" i="15"/>
  <c r="N310" i="15"/>
  <c r="D310" i="15"/>
  <c r="C310" i="15"/>
  <c r="A310" i="15"/>
  <c r="N309" i="15"/>
  <c r="D309" i="15"/>
  <c r="C309" i="15"/>
  <c r="A309" i="15"/>
  <c r="N308" i="15"/>
  <c r="D308" i="15"/>
  <c r="C308" i="15"/>
  <c r="A308" i="15"/>
  <c r="N307" i="15"/>
  <c r="D307" i="15"/>
  <c r="C307" i="15"/>
  <c r="A307" i="15"/>
  <c r="N306" i="15"/>
  <c r="D306" i="15"/>
  <c r="C306" i="15"/>
  <c r="A306" i="15"/>
  <c r="N305" i="15"/>
  <c r="D305" i="15"/>
  <c r="C305" i="15"/>
  <c r="A305" i="15"/>
  <c r="N304" i="15"/>
  <c r="D304" i="15"/>
  <c r="C304" i="15"/>
  <c r="A304" i="15"/>
  <c r="N303" i="15"/>
  <c r="D303" i="15"/>
  <c r="C303" i="15"/>
  <c r="A303" i="15"/>
  <c r="N302" i="15"/>
  <c r="D302" i="15"/>
  <c r="C302" i="15"/>
  <c r="A302" i="15"/>
  <c r="N301" i="15"/>
  <c r="D301" i="15"/>
  <c r="C301" i="15"/>
  <c r="A301" i="15"/>
  <c r="N300" i="15"/>
  <c r="D300" i="15"/>
  <c r="C300" i="15"/>
  <c r="A300" i="15"/>
  <c r="N299" i="15"/>
  <c r="D299" i="15"/>
  <c r="C299" i="15"/>
  <c r="A299" i="15"/>
  <c r="N298" i="15"/>
  <c r="D298" i="15"/>
  <c r="C298" i="15"/>
  <c r="A298" i="15"/>
  <c r="N297" i="15"/>
  <c r="D297" i="15"/>
  <c r="C297" i="15"/>
  <c r="A297" i="15"/>
  <c r="N296" i="15"/>
  <c r="D296" i="15"/>
  <c r="C296" i="15"/>
  <c r="A296" i="15"/>
  <c r="N295" i="15"/>
  <c r="D295" i="15"/>
  <c r="C295" i="15"/>
  <c r="A295" i="15"/>
  <c r="N294" i="15"/>
  <c r="D294" i="15"/>
  <c r="C294" i="15"/>
  <c r="A294" i="15"/>
  <c r="N293" i="15"/>
  <c r="D293" i="15"/>
  <c r="C293" i="15"/>
  <c r="A293" i="15"/>
  <c r="N292" i="15"/>
  <c r="D292" i="15"/>
  <c r="C292" i="15"/>
  <c r="A292" i="15"/>
  <c r="N291" i="15"/>
  <c r="D291" i="15"/>
  <c r="C291" i="15"/>
  <c r="A291" i="15"/>
  <c r="N290" i="15"/>
  <c r="D290" i="15"/>
  <c r="C290" i="15"/>
  <c r="A290" i="15"/>
  <c r="N289" i="15"/>
  <c r="D289" i="15"/>
  <c r="C289" i="15"/>
  <c r="A289" i="15"/>
  <c r="N288" i="15"/>
  <c r="D288" i="15"/>
  <c r="C288" i="15"/>
  <c r="A288" i="15"/>
  <c r="N287" i="15"/>
  <c r="D287" i="15"/>
  <c r="C287" i="15"/>
  <c r="A287" i="15"/>
  <c r="N286" i="15"/>
  <c r="D286" i="15"/>
  <c r="C286" i="15"/>
  <c r="A286" i="15"/>
  <c r="N285" i="15"/>
  <c r="D285" i="15"/>
  <c r="C285" i="15"/>
  <c r="A285" i="15"/>
  <c r="N284" i="15"/>
  <c r="D284" i="15"/>
  <c r="C284" i="15"/>
  <c r="A284" i="15"/>
  <c r="N283" i="15"/>
  <c r="D283" i="15"/>
  <c r="C283" i="15"/>
  <c r="A283" i="15"/>
  <c r="N282" i="15"/>
  <c r="D282" i="15"/>
  <c r="C282" i="15"/>
  <c r="A282" i="15"/>
  <c r="N281" i="15"/>
  <c r="D281" i="15"/>
  <c r="C281" i="15"/>
  <c r="A281" i="15"/>
  <c r="N280" i="15"/>
  <c r="D280" i="15"/>
  <c r="C280" i="15"/>
  <c r="A280" i="15"/>
  <c r="N279" i="15"/>
  <c r="D279" i="15"/>
  <c r="C279" i="15"/>
  <c r="A279" i="15"/>
  <c r="N278" i="15"/>
  <c r="D278" i="15"/>
  <c r="C278" i="15"/>
  <c r="A278" i="15"/>
  <c r="N277" i="15"/>
  <c r="D277" i="15"/>
  <c r="C277" i="15"/>
  <c r="A277" i="15"/>
  <c r="N276" i="15"/>
  <c r="D276" i="15"/>
  <c r="C276" i="15"/>
  <c r="A276" i="15"/>
  <c r="N275" i="15"/>
  <c r="D275" i="15"/>
  <c r="C275" i="15"/>
  <c r="A275" i="15"/>
  <c r="N274" i="15"/>
  <c r="D274" i="15"/>
  <c r="C274" i="15"/>
  <c r="A274" i="15"/>
  <c r="N273" i="15"/>
  <c r="D273" i="15"/>
  <c r="C273" i="15"/>
  <c r="A273" i="15"/>
  <c r="N272" i="15"/>
  <c r="D272" i="15"/>
  <c r="C272" i="15"/>
  <c r="A272" i="15"/>
  <c r="N271" i="15"/>
  <c r="D271" i="15"/>
  <c r="C271" i="15"/>
  <c r="A271" i="15"/>
  <c r="N270" i="15"/>
  <c r="D270" i="15"/>
  <c r="C270" i="15"/>
  <c r="A270" i="15"/>
  <c r="N269" i="15"/>
  <c r="D269" i="15"/>
  <c r="C269" i="15"/>
  <c r="A269" i="15"/>
  <c r="N268" i="15"/>
  <c r="D268" i="15"/>
  <c r="C268" i="15"/>
  <c r="A268" i="15"/>
  <c r="N267" i="15"/>
  <c r="D267" i="15"/>
  <c r="C267" i="15"/>
  <c r="A267" i="15"/>
  <c r="N266" i="15"/>
  <c r="D266" i="15"/>
  <c r="C266" i="15"/>
  <c r="A266" i="15"/>
  <c r="N265" i="15"/>
  <c r="D265" i="15"/>
  <c r="C265" i="15"/>
  <c r="A265" i="15"/>
  <c r="N264" i="15"/>
  <c r="D264" i="15"/>
  <c r="C264" i="15"/>
  <c r="A264" i="15"/>
  <c r="N263" i="15"/>
  <c r="D263" i="15"/>
  <c r="C263" i="15"/>
  <c r="A263" i="15"/>
  <c r="N262" i="15"/>
  <c r="D262" i="15"/>
  <c r="C262" i="15"/>
  <c r="A262" i="15"/>
  <c r="N261" i="15"/>
  <c r="D261" i="15"/>
  <c r="C261" i="15"/>
  <c r="A261" i="15"/>
  <c r="N260" i="15"/>
  <c r="D260" i="15"/>
  <c r="C260" i="15"/>
  <c r="A260" i="15"/>
  <c r="N259" i="15"/>
  <c r="D259" i="15"/>
  <c r="C259" i="15"/>
  <c r="A259" i="15"/>
  <c r="N258" i="15"/>
  <c r="D258" i="15"/>
  <c r="C258" i="15"/>
  <c r="A258" i="15"/>
  <c r="N257" i="15"/>
  <c r="D257" i="15"/>
  <c r="C257" i="15"/>
  <c r="A257" i="15"/>
  <c r="N256" i="15"/>
  <c r="D256" i="15"/>
  <c r="C256" i="15"/>
  <c r="A256" i="15"/>
  <c r="N255" i="15"/>
  <c r="D255" i="15"/>
  <c r="C255" i="15"/>
  <c r="A255" i="15"/>
  <c r="N254" i="15"/>
  <c r="D254" i="15"/>
  <c r="C254" i="15"/>
  <c r="A254" i="15"/>
  <c r="N253" i="15"/>
  <c r="D253" i="15"/>
  <c r="C253" i="15"/>
  <c r="A253" i="15"/>
  <c r="N252" i="15"/>
  <c r="D252" i="15"/>
  <c r="C252" i="15"/>
  <c r="A252" i="15"/>
  <c r="N251" i="15"/>
  <c r="D251" i="15"/>
  <c r="C251" i="15"/>
  <c r="A251" i="15"/>
  <c r="N250" i="15"/>
  <c r="D250" i="15"/>
  <c r="C250" i="15"/>
  <c r="A250" i="15"/>
  <c r="N249" i="15"/>
  <c r="D249" i="15"/>
  <c r="C249" i="15"/>
  <c r="A249" i="15"/>
  <c r="N248" i="15"/>
  <c r="D248" i="15"/>
  <c r="C248" i="15"/>
  <c r="A248" i="15"/>
  <c r="N247" i="15"/>
  <c r="D247" i="15"/>
  <c r="C247" i="15"/>
  <c r="A247" i="15"/>
  <c r="N246" i="15"/>
  <c r="D246" i="15"/>
  <c r="C246" i="15"/>
  <c r="A246" i="15"/>
  <c r="N245" i="15"/>
  <c r="D245" i="15"/>
  <c r="C245" i="15"/>
  <c r="A245" i="15"/>
  <c r="N244" i="15"/>
  <c r="D244" i="15"/>
  <c r="C244" i="15"/>
  <c r="A244" i="15"/>
  <c r="N243" i="15"/>
  <c r="D243" i="15"/>
  <c r="C243" i="15"/>
  <c r="A243" i="15"/>
  <c r="N242" i="15"/>
  <c r="D242" i="15"/>
  <c r="C242" i="15"/>
  <c r="A242" i="15"/>
  <c r="N241" i="15"/>
  <c r="D241" i="15"/>
  <c r="C241" i="15"/>
  <c r="A241" i="15"/>
  <c r="N240" i="15"/>
  <c r="D240" i="15"/>
  <c r="C240" i="15"/>
  <c r="A240" i="15"/>
  <c r="N239" i="15"/>
  <c r="D239" i="15"/>
  <c r="C239" i="15"/>
  <c r="A239" i="15"/>
  <c r="N238" i="15"/>
  <c r="D238" i="15"/>
  <c r="C238" i="15"/>
  <c r="A238" i="15"/>
  <c r="N237" i="15"/>
  <c r="D237" i="15"/>
  <c r="C237" i="15"/>
  <c r="A237" i="15"/>
  <c r="N236" i="15"/>
  <c r="D236" i="15"/>
  <c r="C236" i="15"/>
  <c r="A236" i="15"/>
  <c r="N235" i="15"/>
  <c r="D235" i="15"/>
  <c r="C235" i="15"/>
  <c r="A235" i="15"/>
  <c r="N234" i="15"/>
  <c r="D234" i="15"/>
  <c r="C234" i="15"/>
  <c r="A234" i="15"/>
  <c r="N233" i="15"/>
  <c r="D233" i="15"/>
  <c r="C233" i="15"/>
  <c r="A233" i="15"/>
  <c r="N232" i="15"/>
  <c r="D232" i="15"/>
  <c r="C232" i="15"/>
  <c r="A232" i="15"/>
  <c r="N231" i="15"/>
  <c r="D231" i="15"/>
  <c r="C231" i="15"/>
  <c r="A231" i="15"/>
  <c r="N230" i="15"/>
  <c r="D230" i="15"/>
  <c r="C230" i="15"/>
  <c r="A230" i="15"/>
  <c r="N229" i="15"/>
  <c r="D229" i="15"/>
  <c r="C229" i="15"/>
  <c r="A229" i="15"/>
  <c r="N228" i="15"/>
  <c r="D228" i="15"/>
  <c r="C228" i="15"/>
  <c r="A228" i="15"/>
  <c r="N227" i="15"/>
  <c r="D227" i="15"/>
  <c r="C227" i="15"/>
  <c r="A227" i="15"/>
  <c r="N226" i="15"/>
  <c r="D226" i="15"/>
  <c r="C226" i="15"/>
  <c r="A226" i="15"/>
  <c r="N225" i="15"/>
  <c r="D225" i="15"/>
  <c r="C225" i="15"/>
  <c r="A225" i="15"/>
  <c r="N224" i="15"/>
  <c r="D224" i="15"/>
  <c r="C224" i="15"/>
  <c r="A224" i="15"/>
  <c r="N223" i="15"/>
  <c r="D223" i="15"/>
  <c r="C223" i="15"/>
  <c r="A223" i="15"/>
  <c r="N222" i="15"/>
  <c r="D222" i="15"/>
  <c r="C222" i="15"/>
  <c r="A222" i="15"/>
  <c r="N221" i="15"/>
  <c r="D221" i="15"/>
  <c r="C221" i="15"/>
  <c r="A221" i="15"/>
  <c r="N220" i="15"/>
  <c r="D220" i="15"/>
  <c r="C220" i="15"/>
  <c r="A220" i="15"/>
  <c r="N219" i="15"/>
  <c r="D219" i="15"/>
  <c r="C219" i="15"/>
  <c r="A219" i="15"/>
  <c r="N218" i="15"/>
  <c r="D218" i="15"/>
  <c r="C218" i="15"/>
  <c r="A218" i="15"/>
  <c r="N217" i="15"/>
  <c r="D217" i="15"/>
  <c r="C217" i="15"/>
  <c r="A217" i="15"/>
  <c r="N216" i="15"/>
  <c r="D216" i="15"/>
  <c r="C216" i="15"/>
  <c r="A216" i="15"/>
  <c r="N215" i="15"/>
  <c r="D215" i="15"/>
  <c r="C215" i="15"/>
  <c r="A215" i="15"/>
  <c r="N214" i="15"/>
  <c r="D214" i="15"/>
  <c r="C214" i="15"/>
  <c r="A214" i="15"/>
  <c r="N213" i="15"/>
  <c r="D213" i="15"/>
  <c r="C213" i="15"/>
  <c r="A213" i="15"/>
  <c r="N212" i="15"/>
  <c r="D212" i="15"/>
  <c r="C212" i="15"/>
  <c r="A212" i="15"/>
  <c r="N211" i="15"/>
  <c r="D211" i="15"/>
  <c r="C211" i="15"/>
  <c r="A211" i="15"/>
  <c r="N210" i="15"/>
  <c r="D210" i="15"/>
  <c r="C210" i="15"/>
  <c r="A210" i="15"/>
  <c r="N209" i="15"/>
  <c r="D209" i="15"/>
  <c r="C209" i="15"/>
  <c r="A209" i="15"/>
  <c r="N208" i="15"/>
  <c r="D208" i="15"/>
  <c r="C208" i="15"/>
  <c r="A208" i="15"/>
  <c r="N207" i="15"/>
  <c r="D207" i="15"/>
  <c r="C207" i="15"/>
  <c r="A207" i="15"/>
  <c r="N206" i="15"/>
  <c r="D206" i="15"/>
  <c r="C206" i="15"/>
  <c r="A206" i="15"/>
  <c r="N205" i="15"/>
  <c r="D205" i="15"/>
  <c r="C205" i="15"/>
  <c r="A205" i="15"/>
  <c r="N204" i="15"/>
  <c r="D204" i="15"/>
  <c r="C204" i="15"/>
  <c r="A204" i="15"/>
  <c r="N203" i="15"/>
  <c r="D203" i="15"/>
  <c r="C203" i="15"/>
  <c r="A203" i="15"/>
  <c r="N202" i="15"/>
  <c r="D202" i="15"/>
  <c r="C202" i="15"/>
  <c r="A202" i="15"/>
  <c r="N201" i="15"/>
  <c r="D201" i="15"/>
  <c r="C201" i="15"/>
  <c r="A201" i="15"/>
  <c r="N200" i="15"/>
  <c r="D200" i="15"/>
  <c r="C200" i="15"/>
  <c r="A200" i="15"/>
  <c r="N199" i="15"/>
  <c r="D199" i="15"/>
  <c r="C199" i="15"/>
  <c r="A199" i="15"/>
  <c r="N198" i="15"/>
  <c r="D198" i="15"/>
  <c r="C198" i="15"/>
  <c r="A198" i="15"/>
  <c r="N197" i="15"/>
  <c r="D197" i="15"/>
  <c r="C197" i="15"/>
  <c r="A197" i="15"/>
  <c r="N196" i="15"/>
  <c r="D196" i="15"/>
  <c r="C196" i="15"/>
  <c r="A196" i="15"/>
  <c r="N195" i="15"/>
  <c r="D195" i="15"/>
  <c r="C195" i="15"/>
  <c r="A195" i="15"/>
  <c r="N194" i="15"/>
  <c r="D194" i="15"/>
  <c r="C194" i="15"/>
  <c r="A194" i="15"/>
  <c r="N193" i="15"/>
  <c r="D193" i="15"/>
  <c r="C193" i="15"/>
  <c r="A193" i="15"/>
  <c r="N192" i="15"/>
  <c r="D192" i="15"/>
  <c r="C192" i="15"/>
  <c r="A192" i="15"/>
  <c r="N191" i="15"/>
  <c r="D191" i="15"/>
  <c r="C191" i="15"/>
  <c r="A191" i="15"/>
  <c r="N190" i="15"/>
  <c r="D190" i="15"/>
  <c r="C190" i="15"/>
  <c r="A190" i="15"/>
  <c r="N189" i="15"/>
  <c r="D189" i="15"/>
  <c r="C189" i="15"/>
  <c r="A189" i="15"/>
  <c r="N188" i="15"/>
  <c r="D188" i="15"/>
  <c r="C188" i="15"/>
  <c r="A188" i="15"/>
  <c r="N187" i="15"/>
  <c r="D187" i="15"/>
  <c r="C187" i="15"/>
  <c r="A187" i="15"/>
  <c r="N186" i="15"/>
  <c r="D186" i="15"/>
  <c r="C186" i="15"/>
  <c r="A186" i="15"/>
  <c r="N185" i="15"/>
  <c r="D185" i="15"/>
  <c r="C185" i="15"/>
  <c r="A185" i="15"/>
  <c r="N184" i="15"/>
  <c r="D184" i="15"/>
  <c r="C184" i="15"/>
  <c r="A184" i="15"/>
  <c r="N183" i="15"/>
  <c r="D183" i="15"/>
  <c r="C183" i="15"/>
  <c r="A183" i="15"/>
  <c r="N182" i="15"/>
  <c r="D182" i="15"/>
  <c r="C182" i="15"/>
  <c r="A182" i="15"/>
  <c r="N181" i="15"/>
  <c r="D181" i="15"/>
  <c r="C181" i="15"/>
  <c r="A181" i="15"/>
  <c r="N180" i="15"/>
  <c r="D180" i="15"/>
  <c r="C180" i="15"/>
  <c r="A180" i="15"/>
  <c r="N179" i="15"/>
  <c r="D179" i="15"/>
  <c r="C179" i="15"/>
  <c r="A179" i="15"/>
  <c r="N178" i="15"/>
  <c r="D178" i="15"/>
  <c r="C178" i="15"/>
  <c r="A178" i="15"/>
  <c r="N177" i="15"/>
  <c r="D177" i="15"/>
  <c r="C177" i="15"/>
  <c r="A177" i="15"/>
  <c r="N176" i="15"/>
  <c r="D176" i="15"/>
  <c r="C176" i="15"/>
  <c r="A176" i="15"/>
  <c r="N175" i="15"/>
  <c r="D175" i="15"/>
  <c r="C175" i="15"/>
  <c r="A175" i="15"/>
  <c r="N174" i="15"/>
  <c r="D174" i="15"/>
  <c r="C174" i="15"/>
  <c r="A174" i="15"/>
  <c r="N173" i="15"/>
  <c r="D173" i="15"/>
  <c r="C173" i="15"/>
  <c r="A173" i="15"/>
  <c r="N172" i="15"/>
  <c r="D172" i="15"/>
  <c r="C172" i="15"/>
  <c r="A172" i="15"/>
  <c r="N171" i="15"/>
  <c r="D171" i="15"/>
  <c r="C171" i="15"/>
  <c r="A171" i="15"/>
  <c r="N170" i="15"/>
  <c r="D170" i="15"/>
  <c r="C170" i="15"/>
  <c r="A170" i="15"/>
  <c r="N169" i="15"/>
  <c r="D169" i="15"/>
  <c r="C169" i="15"/>
  <c r="A169" i="15"/>
  <c r="N168" i="15"/>
  <c r="D168" i="15"/>
  <c r="C168" i="15"/>
  <c r="A168" i="15"/>
  <c r="N167" i="15"/>
  <c r="D167" i="15"/>
  <c r="C167" i="15"/>
  <c r="A167" i="15"/>
  <c r="N166" i="15"/>
  <c r="D166" i="15"/>
  <c r="C166" i="15"/>
  <c r="A166" i="15"/>
  <c r="N165" i="15"/>
  <c r="D165" i="15"/>
  <c r="C165" i="15"/>
  <c r="A165" i="15"/>
  <c r="N164" i="15"/>
  <c r="D164" i="15"/>
  <c r="C164" i="15"/>
  <c r="A164" i="15"/>
  <c r="N163" i="15"/>
  <c r="D163" i="15"/>
  <c r="C163" i="15"/>
  <c r="A163" i="15"/>
  <c r="N162" i="15"/>
  <c r="D162" i="15"/>
  <c r="C162" i="15"/>
  <c r="A162" i="15"/>
  <c r="N161" i="15"/>
  <c r="D161" i="15"/>
  <c r="C161" i="15"/>
  <c r="A161" i="15"/>
  <c r="N160" i="15"/>
  <c r="D160" i="15"/>
  <c r="C160" i="15"/>
  <c r="A160" i="15"/>
  <c r="N159" i="15"/>
  <c r="D159" i="15"/>
  <c r="C159" i="15"/>
  <c r="A159" i="15"/>
  <c r="N158" i="15"/>
  <c r="D158" i="15"/>
  <c r="C158" i="15"/>
  <c r="A158" i="15"/>
  <c r="N157" i="15"/>
  <c r="D157" i="15"/>
  <c r="C157" i="15"/>
  <c r="A157" i="15"/>
  <c r="N156" i="15"/>
  <c r="D156" i="15"/>
  <c r="C156" i="15"/>
  <c r="A156" i="15"/>
  <c r="N155" i="15"/>
  <c r="D155" i="15"/>
  <c r="C155" i="15"/>
  <c r="A155" i="15"/>
  <c r="N154" i="15"/>
  <c r="D154" i="15"/>
  <c r="C154" i="15"/>
  <c r="A154" i="15"/>
  <c r="N153" i="15"/>
  <c r="D153" i="15"/>
  <c r="C153" i="15"/>
  <c r="A153" i="15"/>
  <c r="N152" i="15"/>
  <c r="D152" i="15"/>
  <c r="C152" i="15"/>
  <c r="A152" i="15"/>
  <c r="N151" i="15"/>
  <c r="D151" i="15"/>
  <c r="C151" i="15"/>
  <c r="A151" i="15"/>
  <c r="N150" i="15"/>
  <c r="D150" i="15"/>
  <c r="C150" i="15"/>
  <c r="A150" i="15"/>
  <c r="N149" i="15"/>
  <c r="D149" i="15"/>
  <c r="C149" i="15"/>
  <c r="A149" i="15"/>
  <c r="N148" i="15"/>
  <c r="D148" i="15"/>
  <c r="C148" i="15"/>
  <c r="A148" i="15"/>
  <c r="N147" i="15"/>
  <c r="D147" i="15"/>
  <c r="C147" i="15"/>
  <c r="A147" i="15"/>
  <c r="N146" i="15"/>
  <c r="D146" i="15"/>
  <c r="C146" i="15"/>
  <c r="A146" i="15"/>
  <c r="N145" i="15"/>
  <c r="D145" i="15"/>
  <c r="C145" i="15"/>
  <c r="A145" i="15"/>
  <c r="N144" i="15"/>
  <c r="D144" i="15"/>
  <c r="C144" i="15"/>
  <c r="A144" i="15"/>
  <c r="N143" i="15"/>
  <c r="D143" i="15"/>
  <c r="C143" i="15"/>
  <c r="A143" i="15"/>
  <c r="N142" i="15"/>
  <c r="D142" i="15"/>
  <c r="C142" i="15"/>
  <c r="A142" i="15"/>
  <c r="N141" i="15"/>
  <c r="D141" i="15"/>
  <c r="C141" i="15"/>
  <c r="A141" i="15"/>
  <c r="N140" i="15"/>
  <c r="D140" i="15"/>
  <c r="C140" i="15"/>
  <c r="A140" i="15"/>
  <c r="N139" i="15"/>
  <c r="D139" i="15"/>
  <c r="C139" i="15"/>
  <c r="A139" i="15"/>
  <c r="N138" i="15"/>
  <c r="D138" i="15"/>
  <c r="C138" i="15"/>
  <c r="A138" i="15"/>
  <c r="N137" i="15"/>
  <c r="D137" i="15"/>
  <c r="C137" i="15"/>
  <c r="A137" i="15"/>
  <c r="N136" i="15"/>
  <c r="D136" i="15"/>
  <c r="C136" i="15"/>
  <c r="A136" i="15"/>
  <c r="N135" i="15"/>
  <c r="D135" i="15"/>
  <c r="C135" i="15"/>
  <c r="A135" i="15"/>
  <c r="N134" i="15"/>
  <c r="D134" i="15"/>
  <c r="C134" i="15"/>
  <c r="A134" i="15"/>
  <c r="N133" i="15"/>
  <c r="D133" i="15"/>
  <c r="C133" i="15"/>
  <c r="A133" i="15"/>
  <c r="N132" i="15"/>
  <c r="D132" i="15"/>
  <c r="C132" i="15"/>
  <c r="A132" i="15"/>
  <c r="N131" i="15"/>
  <c r="D131" i="15"/>
  <c r="C131" i="15"/>
  <c r="A131" i="15"/>
  <c r="N130" i="15"/>
  <c r="D130" i="15"/>
  <c r="C130" i="15"/>
  <c r="A130" i="15"/>
  <c r="N129" i="15"/>
  <c r="D129" i="15"/>
  <c r="C129" i="15"/>
  <c r="A129" i="15"/>
  <c r="N128" i="15"/>
  <c r="D128" i="15"/>
  <c r="C128" i="15"/>
  <c r="A128" i="15"/>
  <c r="N127" i="15"/>
  <c r="D127" i="15"/>
  <c r="C127" i="15"/>
  <c r="A127" i="15"/>
  <c r="N126" i="15"/>
  <c r="D126" i="15"/>
  <c r="C126" i="15"/>
  <c r="A126" i="15"/>
  <c r="N125" i="15"/>
  <c r="D125" i="15"/>
  <c r="C125" i="15"/>
  <c r="A125" i="15"/>
  <c r="N124" i="15"/>
  <c r="D124" i="15"/>
  <c r="C124" i="15"/>
  <c r="A124" i="15"/>
  <c r="N123" i="15"/>
  <c r="D123" i="15"/>
  <c r="C123" i="15"/>
  <c r="A123" i="15"/>
  <c r="N122" i="15"/>
  <c r="D122" i="15"/>
  <c r="C122" i="15"/>
  <c r="A122" i="15"/>
  <c r="N121" i="15"/>
  <c r="D121" i="15"/>
  <c r="C121" i="15"/>
  <c r="A121" i="15"/>
  <c r="N120" i="15"/>
  <c r="D120" i="15"/>
  <c r="C120" i="15"/>
  <c r="A120" i="15"/>
  <c r="N119" i="15"/>
  <c r="D119" i="15"/>
  <c r="C119" i="15"/>
  <c r="A119" i="15"/>
  <c r="N118" i="15"/>
  <c r="D118" i="15"/>
  <c r="C118" i="15"/>
  <c r="A118" i="15"/>
  <c r="N117" i="15"/>
  <c r="D117" i="15"/>
  <c r="C117" i="15"/>
  <c r="A117" i="15"/>
  <c r="N116" i="15"/>
  <c r="D116" i="15"/>
  <c r="C116" i="15"/>
  <c r="A116" i="15"/>
  <c r="N115" i="15"/>
  <c r="D115" i="15"/>
  <c r="C115" i="15"/>
  <c r="A115" i="15"/>
  <c r="N114" i="15"/>
  <c r="D114" i="15"/>
  <c r="C114" i="15"/>
  <c r="A114" i="15"/>
  <c r="N113" i="15"/>
  <c r="D113" i="15"/>
  <c r="C113" i="15"/>
  <c r="A113" i="15"/>
  <c r="N112" i="15"/>
  <c r="D112" i="15"/>
  <c r="C112" i="15"/>
  <c r="A112" i="15"/>
  <c r="N111" i="15"/>
  <c r="D111" i="15"/>
  <c r="C111" i="15"/>
  <c r="A111" i="15"/>
  <c r="N110" i="15"/>
  <c r="D110" i="15"/>
  <c r="C110" i="15"/>
  <c r="A110" i="15"/>
  <c r="N109" i="15"/>
  <c r="D109" i="15"/>
  <c r="C109" i="15"/>
  <c r="A109" i="15"/>
  <c r="N108" i="15"/>
  <c r="D108" i="15"/>
  <c r="C108" i="15"/>
  <c r="A108" i="15"/>
  <c r="N107" i="15"/>
  <c r="D107" i="15"/>
  <c r="C107" i="15"/>
  <c r="A107" i="15"/>
  <c r="N106" i="15"/>
  <c r="D106" i="15"/>
  <c r="C106" i="15"/>
  <c r="A106" i="15"/>
  <c r="N105" i="15"/>
  <c r="D105" i="15"/>
  <c r="C105" i="15"/>
  <c r="A105" i="15"/>
  <c r="N104" i="15"/>
  <c r="D104" i="15"/>
  <c r="C104" i="15"/>
  <c r="A104" i="15"/>
  <c r="N103" i="15"/>
  <c r="D103" i="15"/>
  <c r="C103" i="15"/>
  <c r="A103" i="15"/>
  <c r="N102" i="15"/>
  <c r="D102" i="15"/>
  <c r="C102" i="15"/>
  <c r="A102" i="15"/>
  <c r="N101" i="15"/>
  <c r="D101" i="15"/>
  <c r="C101" i="15"/>
  <c r="A101" i="15"/>
  <c r="N100" i="15"/>
  <c r="D100" i="15"/>
  <c r="C100" i="15"/>
  <c r="A100" i="15"/>
  <c r="N99" i="15"/>
  <c r="D99" i="15"/>
  <c r="C99" i="15"/>
  <c r="A99" i="15"/>
  <c r="N98" i="15"/>
  <c r="D98" i="15"/>
  <c r="C98" i="15"/>
  <c r="A98" i="15"/>
  <c r="N97" i="15"/>
  <c r="D97" i="15"/>
  <c r="C97" i="15"/>
  <c r="A97" i="15"/>
  <c r="N96" i="15"/>
  <c r="D96" i="15"/>
  <c r="C96" i="15"/>
  <c r="A96" i="15"/>
  <c r="N95" i="15"/>
  <c r="D95" i="15"/>
  <c r="C95" i="15"/>
  <c r="A95" i="15"/>
  <c r="N94" i="15"/>
  <c r="D94" i="15"/>
  <c r="C94" i="15"/>
  <c r="A94" i="15"/>
  <c r="N93" i="15"/>
  <c r="D93" i="15"/>
  <c r="C93" i="15"/>
  <c r="A93" i="15"/>
  <c r="N92" i="15"/>
  <c r="D92" i="15"/>
  <c r="C92" i="15"/>
  <c r="A92" i="15"/>
  <c r="N91" i="15"/>
  <c r="D91" i="15"/>
  <c r="C91" i="15"/>
  <c r="A91" i="15"/>
  <c r="N90" i="15"/>
  <c r="D90" i="15"/>
  <c r="C90" i="15"/>
  <c r="A90" i="15"/>
  <c r="N89" i="15"/>
  <c r="D89" i="15"/>
  <c r="C89" i="15"/>
  <c r="A89" i="15"/>
  <c r="N88" i="15"/>
  <c r="D88" i="15"/>
  <c r="C88" i="15"/>
  <c r="A88" i="15"/>
  <c r="N87" i="15"/>
  <c r="D87" i="15"/>
  <c r="C87" i="15"/>
  <c r="A87" i="15"/>
  <c r="N86" i="15"/>
  <c r="D86" i="15"/>
  <c r="C86" i="15"/>
  <c r="A86" i="15"/>
  <c r="N85" i="15"/>
  <c r="D85" i="15"/>
  <c r="C85" i="15"/>
  <c r="A85" i="15"/>
  <c r="N84" i="15"/>
  <c r="D84" i="15"/>
  <c r="C84" i="15"/>
  <c r="A84" i="15"/>
  <c r="N83" i="15"/>
  <c r="D83" i="15"/>
  <c r="C83" i="15"/>
  <c r="A83" i="15"/>
  <c r="N82" i="15"/>
  <c r="D82" i="15"/>
  <c r="C82" i="15"/>
  <c r="A82" i="15"/>
  <c r="N81" i="15"/>
  <c r="D81" i="15"/>
  <c r="C81" i="15"/>
  <c r="A81" i="15"/>
  <c r="N80" i="15"/>
  <c r="D80" i="15"/>
  <c r="C80" i="15"/>
  <c r="A80" i="15"/>
  <c r="N79" i="15"/>
  <c r="D79" i="15"/>
  <c r="C79" i="15"/>
  <c r="A79" i="15"/>
  <c r="N78" i="15"/>
  <c r="D78" i="15"/>
  <c r="C78" i="15"/>
  <c r="A78" i="15"/>
  <c r="N77" i="15"/>
  <c r="D77" i="15"/>
  <c r="C77" i="15"/>
  <c r="A77" i="15"/>
  <c r="N76" i="15"/>
  <c r="D76" i="15"/>
  <c r="C76" i="15"/>
  <c r="A76" i="15"/>
  <c r="N75" i="15"/>
  <c r="D75" i="15"/>
  <c r="C75" i="15"/>
  <c r="A75" i="15"/>
  <c r="N74" i="15"/>
  <c r="D74" i="15"/>
  <c r="C74" i="15"/>
  <c r="A74" i="15"/>
  <c r="N73" i="15"/>
  <c r="D73" i="15"/>
  <c r="C73" i="15"/>
  <c r="A73" i="15"/>
  <c r="N72" i="15"/>
  <c r="D72" i="15"/>
  <c r="C72" i="15"/>
  <c r="A72" i="15"/>
  <c r="N71" i="15"/>
  <c r="D71" i="15"/>
  <c r="C71" i="15"/>
  <c r="A71" i="15"/>
  <c r="N70" i="15"/>
  <c r="D70" i="15"/>
  <c r="C70" i="15"/>
  <c r="A70" i="15"/>
  <c r="N69" i="15"/>
  <c r="D69" i="15"/>
  <c r="C69" i="15"/>
  <c r="A69" i="15"/>
  <c r="N68" i="15"/>
  <c r="D68" i="15"/>
  <c r="C68" i="15"/>
  <c r="A68" i="15"/>
  <c r="N67" i="15"/>
  <c r="D67" i="15"/>
  <c r="C67" i="15"/>
  <c r="A67" i="15"/>
  <c r="N66" i="15"/>
  <c r="D66" i="15"/>
  <c r="C66" i="15"/>
  <c r="A66" i="15"/>
  <c r="N65" i="15"/>
  <c r="D65" i="15"/>
  <c r="C65" i="15"/>
  <c r="A65" i="15"/>
  <c r="N64" i="15"/>
  <c r="D64" i="15"/>
  <c r="C64" i="15"/>
  <c r="A64" i="15"/>
  <c r="N63" i="15"/>
  <c r="D63" i="15"/>
  <c r="C63" i="15"/>
  <c r="A63" i="15"/>
  <c r="N62" i="15"/>
  <c r="D62" i="15"/>
  <c r="C62" i="15"/>
  <c r="A62" i="15"/>
  <c r="N61" i="15"/>
  <c r="D61" i="15"/>
  <c r="C61" i="15"/>
  <c r="A61" i="15"/>
  <c r="N60" i="15"/>
  <c r="D60" i="15"/>
  <c r="C60" i="15"/>
  <c r="A60" i="15"/>
  <c r="N59" i="15"/>
  <c r="D59" i="15"/>
  <c r="C59" i="15"/>
  <c r="A59" i="15"/>
  <c r="N58" i="15"/>
  <c r="D58" i="15"/>
  <c r="C58" i="15"/>
  <c r="A58" i="15"/>
  <c r="N57" i="15"/>
  <c r="D57" i="15"/>
  <c r="C57" i="15"/>
  <c r="A57" i="15"/>
  <c r="N56" i="15"/>
  <c r="D56" i="15"/>
  <c r="C56" i="15"/>
  <c r="A56" i="15"/>
  <c r="N55" i="15"/>
  <c r="D55" i="15"/>
  <c r="C55" i="15"/>
  <c r="A55" i="15"/>
  <c r="N54" i="15"/>
  <c r="D54" i="15"/>
  <c r="C54" i="15"/>
  <c r="A54" i="15"/>
  <c r="N53" i="15"/>
  <c r="D53" i="15"/>
  <c r="C53" i="15"/>
  <c r="A53" i="15"/>
  <c r="N52" i="15"/>
  <c r="D52" i="15"/>
  <c r="C52" i="15"/>
  <c r="A52" i="15"/>
  <c r="N51" i="15"/>
  <c r="D51" i="15"/>
  <c r="C51" i="15"/>
  <c r="A51" i="15"/>
  <c r="N50" i="15"/>
  <c r="D50" i="15"/>
  <c r="C50" i="15"/>
  <c r="A50" i="15"/>
  <c r="N49" i="15"/>
  <c r="D49" i="15"/>
  <c r="C49" i="15"/>
  <c r="A49" i="15"/>
  <c r="N48" i="15"/>
  <c r="D48" i="15"/>
  <c r="C48" i="15"/>
  <c r="A48" i="15"/>
  <c r="N47" i="15"/>
  <c r="D47" i="15"/>
  <c r="C47" i="15"/>
  <c r="A47" i="15"/>
  <c r="N46" i="15"/>
  <c r="D46" i="15"/>
  <c r="C46" i="15"/>
  <c r="A46" i="15"/>
  <c r="N45" i="15"/>
  <c r="D45" i="15"/>
  <c r="C45" i="15"/>
  <c r="A45" i="15"/>
  <c r="N44" i="15"/>
  <c r="D44" i="15"/>
  <c r="C44" i="15"/>
  <c r="A44" i="15"/>
  <c r="N43" i="15"/>
  <c r="D43" i="15"/>
  <c r="C43" i="15"/>
  <c r="A43" i="15"/>
  <c r="N42" i="15"/>
  <c r="D42" i="15"/>
  <c r="C42" i="15"/>
  <c r="A42" i="15"/>
  <c r="N41" i="15"/>
  <c r="D41" i="15"/>
  <c r="C41" i="15"/>
  <c r="A41" i="15"/>
  <c r="N40" i="15"/>
  <c r="D40" i="15"/>
  <c r="C40" i="15"/>
  <c r="A40" i="15"/>
  <c r="N39" i="15"/>
  <c r="D39" i="15"/>
  <c r="C39" i="15"/>
  <c r="A39" i="15"/>
  <c r="N38" i="15"/>
  <c r="D38" i="15"/>
  <c r="C38" i="15"/>
  <c r="A38" i="15"/>
  <c r="N37" i="15"/>
  <c r="D37" i="15"/>
  <c r="C37" i="15"/>
  <c r="A37" i="15"/>
  <c r="N36" i="15"/>
  <c r="D36" i="15"/>
  <c r="C36" i="15"/>
  <c r="A36" i="15"/>
  <c r="N35" i="15"/>
  <c r="D35" i="15"/>
  <c r="C35" i="15"/>
  <c r="A35" i="15"/>
  <c r="N34" i="15"/>
  <c r="D34" i="15"/>
  <c r="C34" i="15"/>
  <c r="A34" i="15"/>
  <c r="N33" i="15"/>
  <c r="D33" i="15"/>
  <c r="C33" i="15"/>
  <c r="A33" i="15"/>
  <c r="N32" i="15"/>
  <c r="D32" i="15"/>
  <c r="C32" i="15"/>
  <c r="A32" i="15"/>
  <c r="N31" i="15"/>
  <c r="D31" i="15"/>
  <c r="C31" i="15"/>
  <c r="A31" i="15"/>
  <c r="N30" i="15"/>
  <c r="D30" i="15"/>
  <c r="C30" i="15"/>
  <c r="A30" i="15"/>
  <c r="N29" i="15"/>
  <c r="D29" i="15"/>
  <c r="C29" i="15"/>
  <c r="A29" i="15"/>
  <c r="N28" i="15"/>
  <c r="D28" i="15"/>
  <c r="C28" i="15"/>
  <c r="A28" i="15"/>
  <c r="N27" i="15"/>
  <c r="D27" i="15"/>
  <c r="C27" i="15"/>
  <c r="A27" i="15"/>
  <c r="N26" i="15"/>
  <c r="D26" i="15"/>
  <c r="C26" i="15"/>
  <c r="A26" i="15"/>
  <c r="N25" i="15"/>
  <c r="D25" i="15"/>
  <c r="C25" i="15"/>
  <c r="A25" i="15"/>
  <c r="N24" i="15"/>
  <c r="D24" i="15"/>
  <c r="C24" i="15"/>
  <c r="A24" i="15"/>
  <c r="N23" i="15"/>
  <c r="D23" i="15"/>
  <c r="C23" i="15"/>
  <c r="A23" i="15"/>
  <c r="N22" i="15"/>
  <c r="D22" i="15"/>
  <c r="C22" i="15"/>
  <c r="A22" i="15"/>
  <c r="N21" i="15"/>
  <c r="D21" i="15"/>
  <c r="C21" i="15"/>
  <c r="A21" i="15"/>
  <c r="N20" i="15"/>
  <c r="D20" i="15"/>
  <c r="C20" i="15"/>
  <c r="A20" i="15"/>
  <c r="N19" i="15"/>
  <c r="D19" i="15"/>
  <c r="C19" i="15"/>
  <c r="A19" i="15"/>
  <c r="N18" i="15"/>
  <c r="D18" i="15"/>
  <c r="C18" i="15"/>
  <c r="A18" i="15"/>
  <c r="N17" i="15"/>
  <c r="D17" i="15"/>
  <c r="C17" i="15"/>
  <c r="A17" i="15"/>
  <c r="N16" i="15"/>
  <c r="D16" i="15"/>
  <c r="C16" i="15"/>
  <c r="A16" i="15"/>
  <c r="N15" i="15"/>
  <c r="D15" i="15"/>
  <c r="C15" i="15"/>
  <c r="A15" i="15"/>
  <c r="N14" i="15"/>
  <c r="D14" i="15"/>
  <c r="C14" i="15"/>
  <c r="A14" i="15"/>
  <c r="N13" i="15"/>
  <c r="D13" i="15"/>
  <c r="C13" i="15"/>
  <c r="A13" i="15"/>
  <c r="N12" i="15"/>
  <c r="D12" i="15"/>
  <c r="C12" i="15"/>
  <c r="A12" i="15"/>
  <c r="N11" i="15"/>
  <c r="D11" i="15"/>
  <c r="C11" i="15"/>
  <c r="A11" i="15"/>
  <c r="N10" i="15"/>
  <c r="D10" i="15"/>
  <c r="C10" i="15"/>
  <c r="A10" i="15"/>
  <c r="N9" i="15"/>
  <c r="D9" i="15"/>
  <c r="C9" i="15"/>
  <c r="A9" i="15"/>
  <c r="N8" i="15"/>
  <c r="D8" i="15"/>
  <c r="C8" i="15"/>
  <c r="A8" i="15"/>
  <c r="N7" i="15"/>
  <c r="D7" i="15"/>
  <c r="C7" i="15"/>
  <c r="A7" i="15"/>
  <c r="N6" i="15"/>
  <c r="D6" i="15"/>
  <c r="C6" i="15"/>
  <c r="A6" i="15"/>
  <c r="N5" i="15"/>
  <c r="D5" i="15"/>
  <c r="C5" i="15"/>
  <c r="A5" i="15"/>
  <c r="N4" i="15"/>
  <c r="D4" i="15"/>
  <c r="C4" i="15"/>
  <c r="A4" i="15"/>
  <c r="N3" i="15"/>
  <c r="D3" i="15"/>
  <c r="C3" i="15"/>
  <c r="A3" i="15"/>
  <c r="N2" i="15"/>
  <c r="D2" i="15"/>
  <c r="C2" i="15"/>
  <c r="A2" i="15"/>
  <c r="K105" i="15" l="1"/>
  <c r="L105" i="15" s="1"/>
  <c r="K115" i="15"/>
  <c r="L115" i="15" s="1"/>
  <c r="K5" i="15"/>
  <c r="L5" i="15" s="1"/>
  <c r="K6" i="15"/>
  <c r="L6" i="15" s="1"/>
  <c r="K7" i="15"/>
  <c r="L7" i="15" s="1"/>
  <c r="K8" i="15"/>
  <c r="L8" i="15" s="1"/>
  <c r="K13" i="15"/>
  <c r="L13" i="15" s="1"/>
  <c r="K17" i="15"/>
  <c r="L17" i="15" s="1"/>
  <c r="K18" i="15"/>
  <c r="L18" i="15" s="1"/>
  <c r="K19" i="15"/>
  <c r="L19" i="15" s="1"/>
  <c r="K20" i="15"/>
  <c r="L20" i="15" s="1"/>
  <c r="K21" i="15"/>
  <c r="L21" i="15" s="1"/>
  <c r="K22" i="15"/>
  <c r="L22" i="15" s="1"/>
  <c r="K23" i="15"/>
  <c r="L23" i="15" s="1"/>
  <c r="K25" i="15"/>
  <c r="L25" i="15" s="1"/>
  <c r="K26" i="15"/>
  <c r="L26" i="15" s="1"/>
  <c r="K29" i="15"/>
  <c r="L29" i="15" s="1"/>
  <c r="K30" i="15"/>
  <c r="L30" i="15" s="1"/>
  <c r="K31" i="15"/>
  <c r="L31" i="15" s="1"/>
  <c r="K32" i="15"/>
  <c r="L32" i="15" s="1"/>
  <c r="K33" i="15"/>
  <c r="L33" i="15" s="1"/>
  <c r="K34" i="15"/>
  <c r="L34" i="15" s="1"/>
  <c r="K40" i="15"/>
  <c r="L40" i="15" s="1"/>
  <c r="K71" i="15"/>
  <c r="L71" i="15" s="1"/>
  <c r="K98" i="15"/>
  <c r="L98" i="15" s="1"/>
  <c r="K103" i="15"/>
  <c r="L103" i="15" s="1"/>
  <c r="K104" i="15"/>
  <c r="L104" i="15" s="1"/>
  <c r="K120" i="15"/>
  <c r="L120" i="15" s="1"/>
  <c r="K121" i="15"/>
  <c r="L121" i="15" s="1"/>
  <c r="K123" i="15"/>
  <c r="L123" i="15" s="1"/>
  <c r="K126" i="15"/>
  <c r="L126" i="15" s="1"/>
  <c r="K131" i="15"/>
  <c r="L131" i="15" s="1"/>
  <c r="K135" i="15"/>
  <c r="L135" i="15" s="1"/>
  <c r="K137" i="15"/>
  <c r="L137" i="15" s="1"/>
  <c r="K140" i="15"/>
  <c r="L140" i="15" s="1"/>
  <c r="K144" i="15"/>
  <c r="L144" i="15" s="1"/>
  <c r="K145" i="15"/>
  <c r="L145" i="15" s="1"/>
  <c r="K146" i="15"/>
  <c r="L146" i="15" s="1"/>
  <c r="K147" i="15"/>
  <c r="L147" i="15" s="1"/>
  <c r="K148" i="15"/>
  <c r="L148" i="15" s="1"/>
  <c r="K107" i="15" l="1"/>
  <c r="L107" i="15" s="1"/>
  <c r="K106" i="15"/>
  <c r="L106" i="15" s="1"/>
  <c r="K108" i="15"/>
  <c r="L108" i="15" s="1"/>
  <c r="K379" i="15"/>
  <c r="L379" i="15" s="1"/>
  <c r="K373" i="15"/>
  <c r="L373" i="15" s="1"/>
  <c r="K364" i="15"/>
  <c r="L364" i="15" s="1"/>
  <c r="K365" i="15"/>
  <c r="L365" i="15" s="1"/>
  <c r="K354" i="15"/>
  <c r="L354" i="15" s="1"/>
  <c r="K353" i="15"/>
  <c r="L353" i="15" s="1"/>
  <c r="K328" i="15"/>
  <c r="L328" i="15" s="1"/>
  <c r="K313" i="15"/>
  <c r="L313" i="15" s="1"/>
  <c r="K312" i="15"/>
  <c r="L312" i="15" s="1"/>
  <c r="K290" i="15"/>
  <c r="L290" i="15" s="1"/>
  <c r="K292" i="15"/>
  <c r="L292" i="15" s="1"/>
  <c r="K291" i="15"/>
  <c r="L291" i="15" s="1"/>
  <c r="K263" i="15"/>
  <c r="L263" i="15" s="1"/>
  <c r="K251" i="15"/>
  <c r="L251" i="15" s="1"/>
  <c r="K250" i="15"/>
  <c r="L250" i="15" s="1"/>
  <c r="K223" i="15"/>
  <c r="L223" i="15" s="1"/>
  <c r="K209" i="15"/>
  <c r="L209" i="15" s="1"/>
  <c r="K210" i="15"/>
  <c r="L210" i="15" s="1"/>
  <c r="K193" i="15"/>
  <c r="L193" i="15" s="1"/>
  <c r="K190" i="15"/>
  <c r="L190" i="15" s="1"/>
  <c r="K192" i="15"/>
  <c r="L192" i="15" s="1"/>
  <c r="K191" i="15"/>
  <c r="L191" i="15" s="1"/>
  <c r="K176" i="15"/>
  <c r="L176" i="15" s="1"/>
  <c r="K149" i="15"/>
  <c r="L149" i="15" s="1"/>
  <c r="K128" i="15"/>
  <c r="L128" i="15" s="1"/>
  <c r="K129" i="15"/>
  <c r="L129" i="15" s="1"/>
  <c r="K87" i="15"/>
  <c r="L87" i="15" s="1"/>
  <c r="K88" i="15"/>
  <c r="L88" i="15" s="1"/>
  <c r="K89" i="15"/>
  <c r="L89" i="15" s="1"/>
  <c r="K91" i="15"/>
  <c r="L91" i="15" s="1"/>
  <c r="K86" i="15"/>
  <c r="L86" i="15" s="1"/>
  <c r="K90" i="15"/>
  <c r="L90" i="15" s="1"/>
  <c r="K92" i="15"/>
  <c r="L92" i="15" s="1"/>
  <c r="K54" i="15"/>
  <c r="L54" i="15" s="1"/>
  <c r="K35" i="15"/>
  <c r="L35" i="15" s="1"/>
  <c r="K12" i="15"/>
  <c r="L12" i="15" s="1"/>
  <c r="K11" i="15"/>
  <c r="L11" i="15" s="1"/>
  <c r="K4" i="15"/>
  <c r="L4" i="15" s="1"/>
  <c r="K360" i="15"/>
  <c r="L360" i="15" s="1"/>
  <c r="K352" i="15"/>
  <c r="L352" i="15" s="1"/>
  <c r="K345" i="15"/>
  <c r="L345" i="15" s="1"/>
  <c r="K325" i="15"/>
  <c r="L325" i="15" s="1"/>
  <c r="K327" i="15"/>
  <c r="L327" i="15" s="1"/>
  <c r="K324" i="15"/>
  <c r="L324" i="15" s="1"/>
  <c r="K326" i="15"/>
  <c r="L326" i="15" s="1"/>
  <c r="K323" i="15"/>
  <c r="L323" i="15" s="1"/>
  <c r="K289" i="15"/>
  <c r="L289" i="15" s="1"/>
  <c r="K261" i="15"/>
  <c r="L261" i="15" s="1"/>
  <c r="K262" i="15"/>
  <c r="L262" i="15" s="1"/>
  <c r="K257" i="15"/>
  <c r="L257" i="15" s="1"/>
  <c r="K249" i="15"/>
  <c r="L249" i="15" s="1"/>
  <c r="K206" i="15"/>
  <c r="L206" i="15" s="1"/>
  <c r="K208" i="15"/>
  <c r="L208" i="15" s="1"/>
  <c r="K207" i="15"/>
  <c r="L207" i="15" s="1"/>
  <c r="K164" i="15"/>
  <c r="L164" i="15" s="1"/>
  <c r="K132" i="15"/>
  <c r="L132" i="15" s="1"/>
  <c r="K127" i="15"/>
  <c r="L127" i="15" s="1"/>
  <c r="K52" i="15"/>
  <c r="L52" i="15" s="1"/>
  <c r="K53" i="15"/>
  <c r="L53" i="15" s="1"/>
  <c r="K28" i="15"/>
  <c r="L28" i="15" s="1"/>
  <c r="K27" i="15"/>
  <c r="L27" i="15" s="1"/>
  <c r="K117" i="15"/>
  <c r="L117" i="15" s="1"/>
  <c r="K116" i="15"/>
  <c r="L116" i="15" s="1"/>
  <c r="K380" i="15"/>
  <c r="L380" i="15" s="1"/>
  <c r="K366" i="15"/>
  <c r="L366" i="15" s="1"/>
  <c r="K355" i="15"/>
  <c r="L355" i="15" s="1"/>
  <c r="K340" i="15"/>
  <c r="L340" i="15" s="1"/>
  <c r="K314" i="15"/>
  <c r="L314" i="15" s="1"/>
  <c r="K293" i="15"/>
  <c r="L293" i="15" s="1"/>
  <c r="K252" i="15"/>
  <c r="L252" i="15" s="1"/>
  <c r="K211" i="15"/>
  <c r="L211" i="15" s="1"/>
  <c r="K186" i="15"/>
  <c r="L186" i="15" s="1"/>
  <c r="K179" i="15"/>
  <c r="L179" i="15" s="1"/>
  <c r="K185" i="15"/>
  <c r="L185" i="15" s="1"/>
  <c r="K181" i="15"/>
  <c r="L181" i="15" s="1"/>
  <c r="K178" i="15"/>
  <c r="L178" i="15" s="1"/>
  <c r="K183" i="15"/>
  <c r="L183" i="15" s="1"/>
  <c r="K180" i="15"/>
  <c r="L180" i="15" s="1"/>
  <c r="K187" i="15"/>
  <c r="L187" i="15" s="1"/>
  <c r="K182" i="15"/>
  <c r="L182" i="15" s="1"/>
  <c r="K184" i="15"/>
  <c r="L184" i="15" s="1"/>
  <c r="K94" i="15"/>
  <c r="L94" i="15" s="1"/>
  <c r="K95" i="15"/>
  <c r="L95" i="15" s="1"/>
  <c r="K96" i="15"/>
  <c r="L96" i="15" s="1"/>
  <c r="K93" i="15"/>
  <c r="L93" i="15" s="1"/>
  <c r="K55" i="15"/>
  <c r="L55" i="15" s="1"/>
  <c r="K378" i="15"/>
  <c r="L378" i="15" s="1"/>
  <c r="K372" i="15"/>
  <c r="L372" i="15" s="1"/>
  <c r="K361" i="15"/>
  <c r="L361" i="15" s="1"/>
  <c r="K363" i="15"/>
  <c r="L363" i="15" s="1"/>
  <c r="K362" i="15"/>
  <c r="L362" i="15" s="1"/>
  <c r="K351" i="15"/>
  <c r="L351" i="15" s="1"/>
  <c r="K322" i="15"/>
  <c r="L322" i="15" s="1"/>
  <c r="K306" i="15"/>
  <c r="L306" i="15" s="1"/>
  <c r="K288" i="15"/>
  <c r="L288" i="15" s="1"/>
  <c r="K272" i="15"/>
  <c r="L272" i="15" s="1"/>
  <c r="K260" i="15"/>
  <c r="L260" i="15" s="1"/>
  <c r="K163" i="15"/>
  <c r="L163" i="15" s="1"/>
  <c r="K156" i="15"/>
  <c r="L156" i="15" s="1"/>
  <c r="K158" i="15"/>
  <c r="L158" i="15" s="1"/>
  <c r="K160" i="15"/>
  <c r="L160" i="15" s="1"/>
  <c r="K162" i="15"/>
  <c r="L162" i="15" s="1"/>
  <c r="K155" i="15"/>
  <c r="L155" i="15" s="1"/>
  <c r="K157" i="15"/>
  <c r="L157" i="15" s="1"/>
  <c r="K159" i="15"/>
  <c r="L159" i="15" s="1"/>
  <c r="K161" i="15"/>
  <c r="L161" i="15" s="1"/>
  <c r="K124" i="15"/>
  <c r="L124" i="15" s="1"/>
  <c r="K125" i="15"/>
  <c r="L125" i="15" s="1"/>
  <c r="K119" i="15"/>
  <c r="L119" i="15" s="1"/>
  <c r="K85" i="15"/>
  <c r="L85" i="15" s="1"/>
  <c r="K50" i="15"/>
  <c r="L50" i="15" s="1"/>
  <c r="K43" i="15"/>
  <c r="L43" i="15" s="1"/>
  <c r="K44" i="15"/>
  <c r="L44" i="15" s="1"/>
  <c r="K45" i="15"/>
  <c r="L45" i="15" s="1"/>
  <c r="K47" i="15"/>
  <c r="L47" i="15" s="1"/>
  <c r="K51" i="15"/>
  <c r="L51" i="15" s="1"/>
  <c r="K49" i="15"/>
  <c r="L49" i="15" s="1"/>
  <c r="K42" i="15"/>
  <c r="L42" i="15" s="1"/>
  <c r="K46" i="15"/>
  <c r="L46" i="15" s="1"/>
  <c r="K48" i="15"/>
  <c r="L48" i="15" s="1"/>
  <c r="K41" i="15"/>
  <c r="L41" i="15" s="1"/>
  <c r="K377" i="15"/>
  <c r="L377" i="15" s="1"/>
  <c r="K371" i="15"/>
  <c r="L371" i="15" s="1"/>
  <c r="K349" i="15"/>
  <c r="L349" i="15" s="1"/>
  <c r="K350" i="15"/>
  <c r="L350" i="15" s="1"/>
  <c r="K321" i="15"/>
  <c r="L321" i="15" s="1"/>
  <c r="K320" i="15"/>
  <c r="L320" i="15" s="1"/>
  <c r="K286" i="15"/>
  <c r="L286" i="15" s="1"/>
  <c r="K287" i="15"/>
  <c r="L287" i="15" s="1"/>
  <c r="K270" i="15"/>
  <c r="L270" i="15" s="1"/>
  <c r="K271" i="15"/>
  <c r="L271" i="15" s="1"/>
  <c r="K259" i="15"/>
  <c r="L259" i="15" s="1"/>
  <c r="K247" i="15"/>
  <c r="L247" i="15" s="1"/>
  <c r="K248" i="15"/>
  <c r="L248" i="15" s="1"/>
  <c r="K222" i="15"/>
  <c r="L222" i="15" s="1"/>
  <c r="K204" i="15"/>
  <c r="L204" i="15" s="1"/>
  <c r="K203" i="15"/>
  <c r="L203" i="15" s="1"/>
  <c r="K205" i="15"/>
  <c r="L205" i="15" s="1"/>
  <c r="K84" i="15"/>
  <c r="L84" i="15" s="1"/>
  <c r="K376" i="15"/>
  <c r="L376" i="15" s="1"/>
  <c r="K375" i="15"/>
  <c r="L375" i="15" s="1"/>
  <c r="K348" i="15"/>
  <c r="L348" i="15" s="1"/>
  <c r="K344" i="15"/>
  <c r="L344" i="15" s="1"/>
  <c r="K343" i="15"/>
  <c r="L343" i="15" s="1"/>
  <c r="K339" i="15"/>
  <c r="L339" i="15" s="1"/>
  <c r="K311" i="15"/>
  <c r="L311" i="15" s="1"/>
  <c r="K310" i="15"/>
  <c r="L310" i="15" s="1"/>
  <c r="K305" i="15"/>
  <c r="L305" i="15" s="1"/>
  <c r="K277" i="15"/>
  <c r="L277" i="15" s="1"/>
  <c r="K278" i="15"/>
  <c r="L278" i="15" s="1"/>
  <c r="K256" i="15"/>
  <c r="L256" i="15" s="1"/>
  <c r="K255" i="15"/>
  <c r="L255" i="15" s="1"/>
  <c r="K241" i="15"/>
  <c r="L241" i="15" s="1"/>
  <c r="K243" i="15"/>
  <c r="L243" i="15" s="1"/>
  <c r="K245" i="15"/>
  <c r="L245" i="15" s="1"/>
  <c r="K238" i="15"/>
  <c r="L238" i="15" s="1"/>
  <c r="K240" i="15"/>
  <c r="L240" i="15" s="1"/>
  <c r="K242" i="15"/>
  <c r="L242" i="15" s="1"/>
  <c r="K244" i="15"/>
  <c r="L244" i="15" s="1"/>
  <c r="K246" i="15"/>
  <c r="L246" i="15" s="1"/>
  <c r="K237" i="15"/>
  <c r="L237" i="15" s="1"/>
  <c r="K239" i="15"/>
  <c r="L239" i="15" s="1"/>
  <c r="K221" i="15"/>
  <c r="L221" i="15" s="1"/>
  <c r="K202" i="15"/>
  <c r="L202" i="15" s="1"/>
  <c r="K197" i="15"/>
  <c r="L197" i="15" s="1"/>
  <c r="K199" i="15"/>
  <c r="L199" i="15" s="1"/>
  <c r="K201" i="15"/>
  <c r="L201" i="15" s="1"/>
  <c r="K196" i="15"/>
  <c r="L196" i="15" s="1"/>
  <c r="K198" i="15"/>
  <c r="L198" i="15" s="1"/>
  <c r="K200" i="15"/>
  <c r="L200" i="15" s="1"/>
  <c r="K150" i="15"/>
  <c r="L150" i="15" s="1"/>
  <c r="K151" i="15"/>
  <c r="L151" i="15" s="1"/>
  <c r="K153" i="15"/>
  <c r="L153" i="15" s="1"/>
  <c r="K152" i="15"/>
  <c r="L152" i="15" s="1"/>
  <c r="K154" i="15"/>
  <c r="L154" i="15" s="1"/>
  <c r="K122" i="15"/>
  <c r="L122" i="15" s="1"/>
  <c r="K83" i="15"/>
  <c r="L83" i="15" s="1"/>
  <c r="K39" i="15"/>
  <c r="L39" i="15" s="1"/>
  <c r="K9" i="15"/>
  <c r="L9" i="15" s="1"/>
  <c r="K10" i="15"/>
  <c r="L10" i="15" s="1"/>
  <c r="K114" i="15"/>
  <c r="L114" i="15" s="1"/>
  <c r="K370" i="15"/>
  <c r="L370" i="15" s="1"/>
  <c r="K342" i="15"/>
  <c r="L342" i="15" s="1"/>
  <c r="K337" i="15"/>
  <c r="L337" i="15" s="1"/>
  <c r="K336" i="15"/>
  <c r="L336" i="15" s="1"/>
  <c r="K338" i="15"/>
  <c r="L338" i="15" s="1"/>
  <c r="K319" i="15"/>
  <c r="L319" i="15" s="1"/>
  <c r="K309" i="15"/>
  <c r="L309" i="15" s="1"/>
  <c r="K302" i="15"/>
  <c r="L302" i="15" s="1"/>
  <c r="K301" i="15"/>
  <c r="L301" i="15" s="1"/>
  <c r="K300" i="15"/>
  <c r="L300" i="15" s="1"/>
  <c r="K276" i="15"/>
  <c r="L276" i="15" s="1"/>
  <c r="K232" i="15"/>
  <c r="L232" i="15" s="1"/>
  <c r="K234" i="15"/>
  <c r="L234" i="15" s="1"/>
  <c r="K236" i="15"/>
  <c r="L236" i="15" s="1"/>
  <c r="K231" i="15"/>
  <c r="L231" i="15" s="1"/>
  <c r="K233" i="15"/>
  <c r="L233" i="15" s="1"/>
  <c r="K235" i="15"/>
  <c r="L235" i="15" s="1"/>
  <c r="K230" i="15"/>
  <c r="L230" i="15" s="1"/>
  <c r="K220" i="15"/>
  <c r="L220" i="15" s="1"/>
  <c r="K219" i="15"/>
  <c r="L219" i="15" s="1"/>
  <c r="K174" i="15"/>
  <c r="L174" i="15" s="1"/>
  <c r="K175" i="15"/>
  <c r="L175" i="15" s="1"/>
  <c r="K139" i="15"/>
  <c r="L139" i="15" s="1"/>
  <c r="K138" i="15"/>
  <c r="L138" i="15" s="1"/>
  <c r="K38" i="15"/>
  <c r="L38" i="15" s="1"/>
  <c r="K374" i="15"/>
  <c r="L374" i="15" s="1"/>
  <c r="K330" i="15"/>
  <c r="L330" i="15" s="1"/>
  <c r="K329" i="15"/>
  <c r="L329" i="15" s="1"/>
  <c r="K318" i="15"/>
  <c r="L318" i="15" s="1"/>
  <c r="K308" i="15"/>
  <c r="L308" i="15" s="1"/>
  <c r="K304" i="15"/>
  <c r="L304" i="15" s="1"/>
  <c r="K303" i="15"/>
  <c r="L303" i="15" s="1"/>
  <c r="K285" i="15"/>
  <c r="L285" i="15" s="1"/>
  <c r="K275" i="15"/>
  <c r="L275" i="15" s="1"/>
  <c r="K269" i="15"/>
  <c r="L269" i="15" s="1"/>
  <c r="K229" i="15"/>
  <c r="L229" i="15" s="1"/>
  <c r="K228" i="15"/>
  <c r="L228" i="15" s="1"/>
  <c r="K188" i="15"/>
  <c r="L188" i="15" s="1"/>
  <c r="K189" i="15"/>
  <c r="L189" i="15" s="1"/>
  <c r="K80" i="15"/>
  <c r="L80" i="15" s="1"/>
  <c r="K73" i="15"/>
  <c r="L73" i="15" s="1"/>
  <c r="K72" i="15"/>
  <c r="L72" i="15" s="1"/>
  <c r="K82" i="15"/>
  <c r="L82" i="15" s="1"/>
  <c r="K75" i="15"/>
  <c r="L75" i="15" s="1"/>
  <c r="K77" i="15"/>
  <c r="L77" i="15" s="1"/>
  <c r="K79" i="15"/>
  <c r="L79" i="15" s="1"/>
  <c r="K74" i="15"/>
  <c r="L74" i="15" s="1"/>
  <c r="K76" i="15"/>
  <c r="L76" i="15" s="1"/>
  <c r="K81" i="15"/>
  <c r="L81" i="15" s="1"/>
  <c r="K78" i="15"/>
  <c r="L78" i="15" s="1"/>
  <c r="K36" i="15"/>
  <c r="L36" i="15" s="1"/>
  <c r="K37" i="15"/>
  <c r="L37" i="15" s="1"/>
  <c r="K16" i="15"/>
  <c r="L16" i="15" s="1"/>
  <c r="K15" i="15"/>
  <c r="L15" i="15" s="1"/>
  <c r="K113" i="15"/>
  <c r="L113" i="15" s="1"/>
  <c r="K359" i="15"/>
  <c r="L359" i="15" s="1"/>
  <c r="K335" i="15"/>
  <c r="L335" i="15" s="1"/>
  <c r="K274" i="15"/>
  <c r="L274" i="15" s="1"/>
  <c r="K266" i="15"/>
  <c r="L266" i="15" s="1"/>
  <c r="K268" i="15"/>
  <c r="L268" i="15" s="1"/>
  <c r="K265" i="15"/>
  <c r="L265" i="15" s="1"/>
  <c r="K267" i="15"/>
  <c r="L267" i="15" s="1"/>
  <c r="K264" i="15"/>
  <c r="L264" i="15" s="1"/>
  <c r="K227" i="15"/>
  <c r="L227" i="15" s="1"/>
  <c r="K218" i="15"/>
  <c r="L218" i="15" s="1"/>
  <c r="K118" i="15"/>
  <c r="L118" i="15" s="1"/>
  <c r="K112" i="15"/>
  <c r="L112" i="15" s="1"/>
  <c r="K369" i="15"/>
  <c r="L369" i="15" s="1"/>
  <c r="K347" i="15"/>
  <c r="L347" i="15" s="1"/>
  <c r="K334" i="15"/>
  <c r="L334" i="15" s="1"/>
  <c r="K317" i="15"/>
  <c r="L317" i="15" s="1"/>
  <c r="K284" i="15"/>
  <c r="L284" i="15" s="1"/>
  <c r="K283" i="15"/>
  <c r="L283" i="15" s="1"/>
  <c r="K282" i="15"/>
  <c r="L282" i="15" s="1"/>
  <c r="K217" i="15"/>
  <c r="L217" i="15" s="1"/>
  <c r="K195" i="15"/>
  <c r="L195" i="15" s="1"/>
  <c r="K194" i="15"/>
  <c r="L194" i="15" s="1"/>
  <c r="K172" i="15"/>
  <c r="L172" i="15" s="1"/>
  <c r="K167" i="15"/>
  <c r="L167" i="15" s="1"/>
  <c r="K169" i="15"/>
  <c r="L169" i="15" s="1"/>
  <c r="K171" i="15"/>
  <c r="L171" i="15" s="1"/>
  <c r="K173" i="15"/>
  <c r="L173" i="15" s="1"/>
  <c r="K168" i="15"/>
  <c r="L168" i="15" s="1"/>
  <c r="K170" i="15"/>
  <c r="L170" i="15" s="1"/>
  <c r="K136" i="15"/>
  <c r="L136" i="15" s="1"/>
  <c r="K130" i="15"/>
  <c r="L130" i="15" s="1"/>
  <c r="K102" i="15"/>
  <c r="L102" i="15" s="1"/>
  <c r="K100" i="15"/>
  <c r="L100" i="15" s="1"/>
  <c r="K99" i="15"/>
  <c r="L99" i="15" s="1"/>
  <c r="K101" i="15"/>
  <c r="L101" i="15" s="1"/>
  <c r="K70" i="15"/>
  <c r="L70" i="15" s="1"/>
  <c r="K69" i="15"/>
  <c r="L69" i="15" s="1"/>
  <c r="K110" i="15"/>
  <c r="L110" i="15" s="1"/>
  <c r="K109" i="15"/>
  <c r="L109" i="15" s="1"/>
  <c r="K111" i="15"/>
  <c r="L111" i="15" s="1"/>
  <c r="K368" i="15"/>
  <c r="L368" i="15" s="1"/>
  <c r="K367" i="15"/>
  <c r="L367" i="15" s="1"/>
  <c r="K358" i="15"/>
  <c r="L358" i="15" s="1"/>
  <c r="K346" i="15"/>
  <c r="L346" i="15" s="1"/>
  <c r="K333" i="15"/>
  <c r="L333" i="15" s="1"/>
  <c r="K316" i="15"/>
  <c r="L316" i="15" s="1"/>
  <c r="K281" i="15"/>
  <c r="L281" i="15" s="1"/>
  <c r="K273" i="15"/>
  <c r="L273" i="15" s="1"/>
  <c r="K258" i="15"/>
  <c r="L258" i="15" s="1"/>
  <c r="K254" i="15"/>
  <c r="L254" i="15" s="1"/>
  <c r="K253" i="15"/>
  <c r="L253" i="15" s="1"/>
  <c r="K226" i="15"/>
  <c r="L226" i="15" s="1"/>
  <c r="K225" i="15"/>
  <c r="L225" i="15" s="1"/>
  <c r="K216" i="15"/>
  <c r="L216" i="15" s="1"/>
  <c r="K143" i="15"/>
  <c r="L143" i="15" s="1"/>
  <c r="K142" i="15"/>
  <c r="L142" i="15" s="1"/>
  <c r="K141" i="15"/>
  <c r="L141" i="15" s="1"/>
  <c r="K68" i="15"/>
  <c r="L68" i="15" s="1"/>
  <c r="K14" i="15"/>
  <c r="L14" i="15" s="1"/>
  <c r="K2" i="15"/>
  <c r="L2" i="15" s="1"/>
  <c r="K3" i="15"/>
  <c r="L3" i="15" s="1"/>
  <c r="K357" i="15"/>
  <c r="L357" i="15" s="1"/>
  <c r="K356" i="15"/>
  <c r="L356" i="15" s="1"/>
  <c r="K341" i="15"/>
  <c r="L341" i="15" s="1"/>
  <c r="K332" i="15"/>
  <c r="L332" i="15" s="1"/>
  <c r="K331" i="15"/>
  <c r="L331" i="15" s="1"/>
  <c r="K315" i="15"/>
  <c r="L315" i="15" s="1"/>
  <c r="K307" i="15"/>
  <c r="L307" i="15" s="1"/>
  <c r="K295" i="15"/>
  <c r="L295" i="15" s="1"/>
  <c r="K297" i="15"/>
  <c r="L297" i="15" s="1"/>
  <c r="K299" i="15"/>
  <c r="L299" i="15" s="1"/>
  <c r="K294" i="15"/>
  <c r="L294" i="15" s="1"/>
  <c r="K296" i="15"/>
  <c r="L296" i="15" s="1"/>
  <c r="K298" i="15"/>
  <c r="L298" i="15" s="1"/>
  <c r="K279" i="15"/>
  <c r="L279" i="15" s="1"/>
  <c r="K280" i="15"/>
  <c r="L280" i="15" s="1"/>
  <c r="K224" i="15"/>
  <c r="L224" i="15" s="1"/>
  <c r="K213" i="15"/>
  <c r="L213" i="15" s="1"/>
  <c r="K215" i="15"/>
  <c r="L215" i="15" s="1"/>
  <c r="K212" i="15"/>
  <c r="L212" i="15" s="1"/>
  <c r="K214" i="15"/>
  <c r="L214" i="15" s="1"/>
  <c r="K177" i="15"/>
  <c r="L177" i="15" s="1"/>
  <c r="K165" i="15"/>
  <c r="L165" i="15" s="1"/>
  <c r="K166" i="15"/>
  <c r="L166" i="15" s="1"/>
  <c r="K133" i="15"/>
  <c r="L133" i="15" s="1"/>
  <c r="K134" i="15"/>
  <c r="L134" i="15" s="1"/>
  <c r="K97" i="15"/>
  <c r="L97" i="15" s="1"/>
  <c r="K64" i="15"/>
  <c r="L64" i="15" s="1"/>
  <c r="K57" i="15"/>
  <c r="L57" i="15" s="1"/>
  <c r="K67" i="15"/>
  <c r="L67" i="15" s="1"/>
  <c r="K66" i="15"/>
  <c r="L66" i="15" s="1"/>
  <c r="K59" i="15"/>
  <c r="L59" i="15" s="1"/>
  <c r="K61" i="15"/>
  <c r="L61" i="15" s="1"/>
  <c r="K63" i="15"/>
  <c r="L63" i="15" s="1"/>
  <c r="K56" i="15"/>
  <c r="L56" i="15" s="1"/>
  <c r="K65" i="15"/>
  <c r="L65" i="15" s="1"/>
  <c r="K58" i="15"/>
  <c r="L58" i="15" s="1"/>
  <c r="K60" i="15"/>
  <c r="L60" i="15" s="1"/>
  <c r="K62" i="15"/>
  <c r="L62" i="15" s="1"/>
  <c r="K24" i="15"/>
  <c r="L24" i="15" s="1"/>
  <c r="B24" i="3"/>
  <c r="B42" i="3"/>
  <c r="B10" i="3" l="1"/>
  <c r="B4" i="3"/>
  <c r="B12" i="3"/>
  <c r="B19" i="3" l="1"/>
  <c r="B33" i="3"/>
  <c r="B27" i="3"/>
  <c r="B23" i="3"/>
  <c r="B22" i="3"/>
  <c r="B15" i="3"/>
  <c r="B14" i="3"/>
  <c r="B11" i="3"/>
  <c r="B29" i="3"/>
  <c r="B28" i="3"/>
  <c r="B16" i="3"/>
  <c r="B9" i="3"/>
  <c r="B2" i="3"/>
  <c r="B18" i="3"/>
  <c r="B3" i="3"/>
  <c r="B17" i="3"/>
  <c r="B45" i="3" l="1"/>
  <c r="O2" i="3"/>
  <c r="B44" i="3"/>
  <c r="B6" i="3" l="1"/>
  <c r="O3" i="3" l="1"/>
  <c r="O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Rather</author>
  </authors>
  <commentList>
    <comment ref="E2" authorId="0" shapeId="0" xr:uid="{F7B6DECB-BA6F-448F-9153-699369D9217C}">
      <text>
        <r>
          <rPr>
            <b/>
            <sz val="9"/>
            <color indexed="81"/>
            <rFont val="Tahoma"/>
            <family val="2"/>
          </rPr>
          <t>William Rather:</t>
        </r>
        <r>
          <rPr>
            <sz val="9"/>
            <color indexed="81"/>
            <rFont val="Tahoma"/>
            <family val="2"/>
          </rPr>
          <t xml:space="preserve">
Leave as first of the year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8BA5EB-1C34-4F88-A66A-E349A5964313}" name="Query from Cas_Ragle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jobs.job_id AS 'Job #', jobs.description AS 'Job Description', jobs.project_class_id AS 'Project Class', jobs.geo_area_id AS 'Division', jobs.job_status AS 'Job Status'_x000d__x000a_FROM Cas_2571_Ragle.dbo.jobs jobs_x000d__x000a_WHERE (jobs.project_class_id='TX') AND (jobs.job_status In ('A','I','O')) AND (jobs.geo_area_id Is Not Null) AND (jobs.job_id Not Like 'E%')"/>
  </connection>
  <connection id="2" xr16:uid="{0CDAE3AA-3790-4496-8910-96D22EBE5657}" name="Query from Cas_Ragle1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equipment.equipment_id AS 'Equipment #', equipment.description AS 'Equipment Description', equipment.purchase_price AS 'Purchase Price', equipment.status AS 'Status'_x000d__x000a_FROM Cas_2571_Ragle.dbo.equipment equipment_x000d__x000a_WHERE (equipment.status='A')"/>
  </connection>
  <connection id="3" xr16:uid="{040959E7-9071-42F5-8A8A-FB64938F78A5}" name="Query from Cas_Ragle2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equipment_divisions.equipment_id AS 'Equipment #', equipment_divisions.division_account_id AS 'Division'_x000d__x000a_FROM Cas_2571_Ragle.dbo.equipment_divisions equipment_divisions"/>
  </connection>
  <connection id="4" xr16:uid="{262C3238-2BF1-4B97-9010-0C90D4ACD9F3}" name="Query from Cas_Ragle3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gl_history.div_level_1 AS 'Division', gl_history.basic_account_id AS 'Account #', gl_history.full_account_id AS 'Full Account #', gl_history.description AS 'Description', gl_history.amount_db AS 'Amount Debit', gl_history.amount_cr AS 'Amount Credit', gl_history.date_booked AS 'Posted Date', gl_history.module_from AS 'Module From'_x000d__x000a_FROM Cas_2571_Ragle.dbo.gl_history gl_history_x000d__x000a_WHERE (gl_history.date_booked Between ? And ?) AND (gl_history.basic_account_id&gt;='631000' And gl_history.basic_account_id Not Between '631001' And '699999') AND (gl_history.full_account_id Between '2000000' And '8999999')"/>
    <parameters count="2">
      <parameter name="Start Date" sqlType="11" parameterType="cell" cell="Summary!$E$2"/>
      <parameter name="End Date" sqlType="11" parameterType="cell" refreshOnChange="1" cell="Summary!$F$2"/>
    </parameters>
  </connection>
  <connection id="5" xr16:uid="{0E78FDF5-6452-4C21-9E10-2938021A5631}" name="Query from Cas_Ragle4" type="1" refreshedVersion="8" savePassword="1" saveData="1">
    <dbPr connection="DSN=Cas_2571_Ragle;Description=Cas_2571_Ragle(Foundation);UID=query;PWD=Foundation#1;Trusted_Connection=No;APP=2007 Microsoft Office system;WSID=FRONGONE;DATABASE=Cas_2571_Ragle;AnsiNPW=No;" command="SELECT accounts.account_id, accounts.description_x000d__x000a_FROM Cas_2571_Ragle.dbo.accounts accounts_x000d__x000a_WHERE (accounts.account_id&gt;='631000') AND (accounts.account_id Not Between '631001' And '699999')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<sst xmlns="http://schemas.openxmlformats.org/spreadsheetml/2006/main" count="73426" uniqueCount="7876">
  <si>
    <t>BH-08</t>
  </si>
  <si>
    <t>2020-049</t>
  </si>
  <si>
    <t>9000 100M</t>
  </si>
  <si>
    <t>BH-12</t>
  </si>
  <si>
    <t>2020-027</t>
  </si>
  <si>
    <t>BH-13</t>
  </si>
  <si>
    <t>2021-010</t>
  </si>
  <si>
    <t>BH-16</t>
  </si>
  <si>
    <t>BH-19</t>
  </si>
  <si>
    <t>BH-22</t>
  </si>
  <si>
    <t>BH-23</t>
  </si>
  <si>
    <t>BH-24</t>
  </si>
  <si>
    <t>2021-017</t>
  </si>
  <si>
    <t>BRO-03</t>
  </si>
  <si>
    <t>BRO-05</t>
  </si>
  <si>
    <t>BRO-07</t>
  </si>
  <si>
    <t>2019-043</t>
  </si>
  <si>
    <t>BRO-08</t>
  </si>
  <si>
    <t>2020-020</t>
  </si>
  <si>
    <t>BRO-09</t>
  </si>
  <si>
    <t>CM-01</t>
  </si>
  <si>
    <t>CM-02</t>
  </si>
  <si>
    <t>CP-01</t>
  </si>
  <si>
    <t>CFM-01</t>
  </si>
  <si>
    <t>CFM-05</t>
  </si>
  <si>
    <t>CFM-06</t>
  </si>
  <si>
    <t>CFM-12</t>
  </si>
  <si>
    <t>CFM-13</t>
  </si>
  <si>
    <t>CFM-14</t>
  </si>
  <si>
    <t>RTC-02</t>
  </si>
  <si>
    <t>RTC-03</t>
  </si>
  <si>
    <t>D-03</t>
  </si>
  <si>
    <t>D-12</t>
  </si>
  <si>
    <t>EX-04</t>
  </si>
  <si>
    <t>EX-15</t>
  </si>
  <si>
    <t>EX-19</t>
  </si>
  <si>
    <t>EX-31</t>
  </si>
  <si>
    <t>EX-34</t>
  </si>
  <si>
    <t>EX-40</t>
  </si>
  <si>
    <t>2021-071</t>
  </si>
  <si>
    <t>EX-41</t>
  </si>
  <si>
    <t>EX-51</t>
  </si>
  <si>
    <t>EX-53</t>
  </si>
  <si>
    <t>EX-55</t>
  </si>
  <si>
    <t>EX-58</t>
  </si>
  <si>
    <t>EX-60</t>
  </si>
  <si>
    <t>EX-61</t>
  </si>
  <si>
    <t>EX-62</t>
  </si>
  <si>
    <t>EXA-08</t>
  </si>
  <si>
    <t>G-04</t>
  </si>
  <si>
    <t>ML-03</t>
  </si>
  <si>
    <t>ML-04</t>
  </si>
  <si>
    <t>WL-02</t>
  </si>
  <si>
    <t>WL-03</t>
  </si>
  <si>
    <t>WL-07</t>
  </si>
  <si>
    <t>TH-02</t>
  </si>
  <si>
    <t>TH-04</t>
  </si>
  <si>
    <t>TH-06</t>
  </si>
  <si>
    <t>TH-07</t>
  </si>
  <si>
    <t>T-01</t>
  </si>
  <si>
    <t>T-03</t>
  </si>
  <si>
    <t>R-01</t>
  </si>
  <si>
    <t>R-05</t>
  </si>
  <si>
    <t>R-09</t>
  </si>
  <si>
    <t>R-13</t>
  </si>
  <si>
    <t>R-16</t>
  </si>
  <si>
    <t>R-20</t>
  </si>
  <si>
    <t>R-21</t>
  </si>
  <si>
    <t>R-23</t>
  </si>
  <si>
    <t>SS-06</t>
  </si>
  <si>
    <t>SS-07</t>
  </si>
  <si>
    <t>SS-09</t>
  </si>
  <si>
    <t>SS-11</t>
  </si>
  <si>
    <t>SS-12</t>
  </si>
  <si>
    <t>SS-13</t>
  </si>
  <si>
    <t>SS-16</t>
  </si>
  <si>
    <t>SS-17</t>
  </si>
  <si>
    <t>SS-22</t>
  </si>
  <si>
    <t>SS-23</t>
  </si>
  <si>
    <t>SS-26</t>
  </si>
  <si>
    <t>SS-27</t>
  </si>
  <si>
    <t>SS-28</t>
  </si>
  <si>
    <t>SS-29</t>
  </si>
  <si>
    <t>SS-32</t>
  </si>
  <si>
    <t>DT-05</t>
  </si>
  <si>
    <t>DT-07</t>
  </si>
  <si>
    <t>DT-08</t>
  </si>
  <si>
    <t>MT-04</t>
  </si>
  <si>
    <t>PT-38</t>
  </si>
  <si>
    <t>PT-44</t>
  </si>
  <si>
    <t>PT-48</t>
  </si>
  <si>
    <t>PT-63</t>
  </si>
  <si>
    <t>PT-65</t>
  </si>
  <si>
    <t>PT-68</t>
  </si>
  <si>
    <t>PT-69</t>
  </si>
  <si>
    <t>PT-72</t>
  </si>
  <si>
    <t>PT-76</t>
  </si>
  <si>
    <t>PT-77</t>
  </si>
  <si>
    <t>PT-78</t>
  </si>
  <si>
    <t>PT-79</t>
  </si>
  <si>
    <t>PT-80</t>
  </si>
  <si>
    <t>PT-83</t>
  </si>
  <si>
    <t>PT-87</t>
  </si>
  <si>
    <t>PT-88</t>
  </si>
  <si>
    <t>PT-89</t>
  </si>
  <si>
    <t>PT-92</t>
  </si>
  <si>
    <t>PT-101</t>
  </si>
  <si>
    <t>PT-111</t>
  </si>
  <si>
    <t>PT-114</t>
  </si>
  <si>
    <t>PT-115</t>
  </si>
  <si>
    <t>PT-121</t>
  </si>
  <si>
    <t>PT-124</t>
  </si>
  <si>
    <t>PT-125</t>
  </si>
  <si>
    <t>PT-137</t>
  </si>
  <si>
    <t>PT-138</t>
  </si>
  <si>
    <t>PT-145</t>
  </si>
  <si>
    <t>PT-150</t>
  </si>
  <si>
    <t>PT-151</t>
  </si>
  <si>
    <t>PT-154</t>
  </si>
  <si>
    <t>PT-156</t>
  </si>
  <si>
    <t>PT-157</t>
  </si>
  <si>
    <t>PT-158</t>
  </si>
  <si>
    <t>PT-164</t>
  </si>
  <si>
    <t>PT-165</t>
  </si>
  <si>
    <t>PT-166</t>
  </si>
  <si>
    <t>PT-167</t>
  </si>
  <si>
    <t>PT-169</t>
  </si>
  <si>
    <t>2021-072</t>
  </si>
  <si>
    <t>PT-170</t>
  </si>
  <si>
    <t>PT-171</t>
  </si>
  <si>
    <t>PT-172</t>
  </si>
  <si>
    <t>PT-178</t>
  </si>
  <si>
    <t>PT-179</t>
  </si>
  <si>
    <t>PT-180</t>
  </si>
  <si>
    <t>PT-182</t>
  </si>
  <si>
    <t>PT-183</t>
  </si>
  <si>
    <t>2020-050</t>
  </si>
  <si>
    <t>PT-186</t>
  </si>
  <si>
    <t>PT-190</t>
  </si>
  <si>
    <t>PT-191</t>
  </si>
  <si>
    <t>PT-192</t>
  </si>
  <si>
    <t>PT-193</t>
  </si>
  <si>
    <t>PT-198</t>
  </si>
  <si>
    <t>PT-201</t>
  </si>
  <si>
    <t>PT-205</t>
  </si>
  <si>
    <t>PT-206</t>
  </si>
  <si>
    <t>PT-207</t>
  </si>
  <si>
    <t>PT-208</t>
  </si>
  <si>
    <t>PT-212</t>
  </si>
  <si>
    <t>PT-213</t>
  </si>
  <si>
    <t>PT-214</t>
  </si>
  <si>
    <t>PT-215</t>
  </si>
  <si>
    <t>PT-218</t>
  </si>
  <si>
    <t>PT-219</t>
  </si>
  <si>
    <t>SFB-03</t>
  </si>
  <si>
    <t>SFB-04</t>
  </si>
  <si>
    <t>SEL-DALHH</t>
  </si>
  <si>
    <t>SFB-05</t>
  </si>
  <si>
    <t>SFB-09</t>
  </si>
  <si>
    <t>WT-05</t>
  </si>
  <si>
    <t>WT-08</t>
  </si>
  <si>
    <t>WT-09</t>
  </si>
  <si>
    <t>WT-11</t>
  </si>
  <si>
    <t>WT-12</t>
  </si>
  <si>
    <t>MT-08</t>
  </si>
  <si>
    <t>MT-11</t>
  </si>
  <si>
    <t>PT-139</t>
  </si>
  <si>
    <t>S-09</t>
  </si>
  <si>
    <t>LB-04</t>
  </si>
  <si>
    <t>BH-15</t>
  </si>
  <si>
    <t>2021-057</t>
  </si>
  <si>
    <t>BH-17</t>
  </si>
  <si>
    <t>2021-051</t>
  </si>
  <si>
    <t>BH-25</t>
  </si>
  <si>
    <t>BOAT-01</t>
  </si>
  <si>
    <t>BRO-06</t>
  </si>
  <si>
    <t>BRO-10</t>
  </si>
  <si>
    <t>CFM-11</t>
  </si>
  <si>
    <t>RTC-04</t>
  </si>
  <si>
    <t>D-13</t>
  </si>
  <si>
    <t>2019-031</t>
  </si>
  <si>
    <t>D-17</t>
  </si>
  <si>
    <t>D-18</t>
  </si>
  <si>
    <t>EX-21</t>
  </si>
  <si>
    <t>EX-30</t>
  </si>
  <si>
    <t>EX-42</t>
  </si>
  <si>
    <t>EX-52</t>
  </si>
  <si>
    <t>EX-59</t>
  </si>
  <si>
    <t>EX-65</t>
  </si>
  <si>
    <t>EXA-15</t>
  </si>
  <si>
    <t>WL-04</t>
  </si>
  <si>
    <t>WL-05</t>
  </si>
  <si>
    <t>TH-05</t>
  </si>
  <si>
    <t>TH-09</t>
  </si>
  <si>
    <t>SS-14</t>
  </si>
  <si>
    <t>SS-15</t>
  </si>
  <si>
    <t>SS-24</t>
  </si>
  <si>
    <t>SS-25</t>
  </si>
  <si>
    <t>MT-07</t>
  </si>
  <si>
    <t>PT-52</t>
  </si>
  <si>
    <t>PT-53</t>
  </si>
  <si>
    <t>PT-81</t>
  </si>
  <si>
    <t>PT-82</t>
  </si>
  <si>
    <t>PT-85</t>
  </si>
  <si>
    <t>PT-102</t>
  </si>
  <si>
    <t>PT-103</t>
  </si>
  <si>
    <t>PT-106</t>
  </si>
  <si>
    <t>PT-107</t>
  </si>
  <si>
    <t>PT-108</t>
  </si>
  <si>
    <t>PT-109</t>
  </si>
  <si>
    <t>PT-110</t>
  </si>
  <si>
    <t>PT-117</t>
  </si>
  <si>
    <t>PT-123</t>
  </si>
  <si>
    <t>PT-143</t>
  </si>
  <si>
    <t>PT-144</t>
  </si>
  <si>
    <t>PT-149</t>
  </si>
  <si>
    <t>PT-153</t>
  </si>
  <si>
    <t>PT-155</t>
  </si>
  <si>
    <t>PT-160</t>
  </si>
  <si>
    <t>PT-168</t>
  </si>
  <si>
    <t>PT-173</t>
  </si>
  <si>
    <t>PT-174</t>
  </si>
  <si>
    <t>PT-188</t>
  </si>
  <si>
    <t>PT-194</t>
  </si>
  <si>
    <t>PT-199</t>
  </si>
  <si>
    <t>PT-200</t>
  </si>
  <si>
    <t>S-07</t>
  </si>
  <si>
    <t>MT-09</t>
  </si>
  <si>
    <t>SFB-06</t>
  </si>
  <si>
    <t>SFB-07</t>
  </si>
  <si>
    <t>SFB-10</t>
  </si>
  <si>
    <t>SFB-11</t>
  </si>
  <si>
    <t>WT-10</t>
  </si>
  <si>
    <t>LB-05</t>
  </si>
  <si>
    <t>PT-49</t>
  </si>
  <si>
    <t>PT-91</t>
  </si>
  <si>
    <t>PT-146</t>
  </si>
  <si>
    <t>PT-159</t>
  </si>
  <si>
    <t>PT-163</t>
  </si>
  <si>
    <t>BRO-02</t>
  </si>
  <si>
    <t>2020-037</t>
  </si>
  <si>
    <t>D-16</t>
  </si>
  <si>
    <t>D-19</t>
  </si>
  <si>
    <t>EX-38</t>
  </si>
  <si>
    <t>EX-54</t>
  </si>
  <si>
    <t>G-02</t>
  </si>
  <si>
    <t>G-03</t>
  </si>
  <si>
    <t>LL-01</t>
  </si>
  <si>
    <t>R-14</t>
  </si>
  <si>
    <t>R-22</t>
  </si>
  <si>
    <t>SS-21</t>
  </si>
  <si>
    <t>WL-06</t>
  </si>
  <si>
    <t>PT-104</t>
  </si>
  <si>
    <t>PT-177</t>
  </si>
  <si>
    <t>PT-185</t>
  </si>
  <si>
    <t>PT-187</t>
  </si>
  <si>
    <t>PT-202</t>
  </si>
  <si>
    <t>WT-07</t>
  </si>
  <si>
    <t>SFB-08</t>
  </si>
  <si>
    <t>PT-105</t>
  </si>
  <si>
    <t>PT-176</t>
  </si>
  <si>
    <t>Equip #</t>
  </si>
  <si>
    <t>Equipment Description</t>
  </si>
  <si>
    <t>Date</t>
  </si>
  <si>
    <t>Job</t>
  </si>
  <si>
    <t>Phase</t>
  </si>
  <si>
    <t>Cost Code</t>
  </si>
  <si>
    <t>Cost Class</t>
  </si>
  <si>
    <t>Units</t>
  </si>
  <si>
    <t>Frequency</t>
  </si>
  <si>
    <t>Amount</t>
  </si>
  <si>
    <t>Rate</t>
  </si>
  <si>
    <t>Division</t>
  </si>
  <si>
    <t>Project Class</t>
  </si>
  <si>
    <t>Job Status</t>
  </si>
  <si>
    <t>Calhoun Road at Brays Bayou</t>
  </si>
  <si>
    <t>2019-044</t>
  </si>
  <si>
    <t>E. Long Avenue</t>
  </si>
  <si>
    <t>I 20 Road Widening</t>
  </si>
  <si>
    <t>DENTON CO US 377</t>
  </si>
  <si>
    <t>SL 338 Brdg - Odessa Ector Co</t>
  </si>
  <si>
    <t>BU 287 P Sidewalk Improvement</t>
  </si>
  <si>
    <t>Harris County Brays Bayou CRSR</t>
  </si>
  <si>
    <t>Dallas US 75 Pedestrian Bridge</t>
  </si>
  <si>
    <t>Plano Collin Creek Culvert Imp</t>
  </si>
  <si>
    <t>Fayette IH 10 Bridge Maintenan</t>
  </si>
  <si>
    <t>2021-056</t>
  </si>
  <si>
    <t>DFW Soil Slope Remediation</t>
  </si>
  <si>
    <t>2022-003</t>
  </si>
  <si>
    <t>Rehab Runway 17L/35R Storm Dra</t>
  </si>
  <si>
    <t>2022-008</t>
  </si>
  <si>
    <t>Gregg CS Bridge Replacement</t>
  </si>
  <si>
    <t>2022-023</t>
  </si>
  <si>
    <t>Texas Dallas</t>
  </si>
  <si>
    <t>SEL-HOU</t>
  </si>
  <si>
    <t>Texas Houston</t>
  </si>
  <si>
    <t>DFW</t>
  </si>
  <si>
    <t>Equipment Amount</t>
  </si>
  <si>
    <t>Division/Job</t>
  </si>
  <si>
    <t>MD32 (JD250G)</t>
  </si>
  <si>
    <t>PT-189</t>
  </si>
  <si>
    <t>R-19</t>
  </si>
  <si>
    <t>R-25</t>
  </si>
  <si>
    <t>R-27</t>
  </si>
  <si>
    <t>WL-08</t>
  </si>
  <si>
    <t>Shop</t>
  </si>
  <si>
    <t>Sold</t>
  </si>
  <si>
    <t>R-15</t>
  </si>
  <si>
    <t>R-26</t>
  </si>
  <si>
    <t>R-28</t>
  </si>
  <si>
    <t>RW-02</t>
  </si>
  <si>
    <t>UT-05</t>
  </si>
  <si>
    <t>Total</t>
  </si>
  <si>
    <t>Blown Engine</t>
  </si>
  <si>
    <t>Rear End Collision</t>
  </si>
  <si>
    <t>CAT 420E IT</t>
  </si>
  <si>
    <t>CAT 420F (2013)</t>
  </si>
  <si>
    <t>CAT 420F</t>
  </si>
  <si>
    <t>2012 CAT 420E</t>
  </si>
  <si>
    <t>CAT 430FIT (2012)</t>
  </si>
  <si>
    <t>2012 CAT 420F IT 4x4</t>
  </si>
  <si>
    <t>2015 CAT 420F2 IT</t>
  </si>
  <si>
    <t>2015 CAT 420F</t>
  </si>
  <si>
    <t>2012 CAT 420E IT</t>
  </si>
  <si>
    <t>2014 CASE 580N</t>
  </si>
  <si>
    <t>24' Pontoon w/ Yamaha Outboard</t>
  </si>
  <si>
    <t>Broce RJ350 Broom</t>
  </si>
  <si>
    <t>Broce RJ 350 Broom</t>
  </si>
  <si>
    <t>Broce RJ350 Broom (2008)</t>
  </si>
  <si>
    <t>2012 Broce BB250B</t>
  </si>
  <si>
    <t>Broce BB250B (2011)</t>
  </si>
  <si>
    <t>Lay-Mor SM300 Broom (2013)</t>
  </si>
  <si>
    <t>2014 Lay-Mor SM300</t>
  </si>
  <si>
    <t>2014 Broce KR350</t>
  </si>
  <si>
    <t>Gomaco C450 Deck Machine</t>
  </si>
  <si>
    <t>Comaco C-750 Finish Machine DD</t>
  </si>
  <si>
    <t>Gomaco Span-It Work Bridge</t>
  </si>
  <si>
    <t>2017 Gomaco Comm III</t>
  </si>
  <si>
    <t>2007 Gomaco Comm III</t>
  </si>
  <si>
    <t>2004 GOMACO GHP2800</t>
  </si>
  <si>
    <t>2010 Gomaco RTP500</t>
  </si>
  <si>
    <t>Caterpillar CT660 (2015)</t>
  </si>
  <si>
    <t>Kenworth Mixer 17283 (2014)</t>
  </si>
  <si>
    <t>Concrete Plant</t>
  </si>
  <si>
    <t>Cat D5M Dozer</t>
  </si>
  <si>
    <t>John Deere 700K</t>
  </si>
  <si>
    <t>CAT D3K2XL (2016)</t>
  </si>
  <si>
    <t>2015 Caterpillar D6N LGP</t>
  </si>
  <si>
    <t>2015 CAT D6K2 LGP</t>
  </si>
  <si>
    <t>2016 CAT D3K2 LGP</t>
  </si>
  <si>
    <t>2012 CAT D8T</t>
  </si>
  <si>
    <t>2012 F-550 Flatbed C07086</t>
  </si>
  <si>
    <t>2012 F-550 SD A46160</t>
  </si>
  <si>
    <t>2013 F-550 B64200</t>
  </si>
  <si>
    <t>John Deere 230C LC Excavator</t>
  </si>
  <si>
    <t>Caterpillar 324 2010</t>
  </si>
  <si>
    <t>JD 75D 2012</t>
  </si>
  <si>
    <t>JD 250G LC 2012</t>
  </si>
  <si>
    <t>320D CAT Excavator</t>
  </si>
  <si>
    <t>85B Bob Cat Excavator</t>
  </si>
  <si>
    <t>JD 250GLC</t>
  </si>
  <si>
    <t>Bobcat E85 w/ 24" bkt</t>
  </si>
  <si>
    <t>2014 JD 290GLC</t>
  </si>
  <si>
    <t>CAT 308E2CRSB (2013)</t>
  </si>
  <si>
    <t>JD 75G (2015)</t>
  </si>
  <si>
    <t>2017 CAT 308E2CR</t>
  </si>
  <si>
    <t>2018 John DeerE 75GX</t>
  </si>
  <si>
    <t>2015 CAT 329FL</t>
  </si>
  <si>
    <t>2015 CAT 326FL</t>
  </si>
  <si>
    <t>2014 Caterpillar 308E2CR</t>
  </si>
  <si>
    <t>2016 JD 250G LC</t>
  </si>
  <si>
    <t>2015 CAT M313D</t>
  </si>
  <si>
    <t>2015 CAT 308E2 CR</t>
  </si>
  <si>
    <t>2015 CAT 308E CR</t>
  </si>
  <si>
    <t>JD 350G LC (2019)</t>
  </si>
  <si>
    <t>OKADA TOP 400 RECON</t>
  </si>
  <si>
    <t>JD 772 Motorgrader</t>
  </si>
  <si>
    <t>2010 Caterpillar 140M</t>
  </si>
  <si>
    <t>CAT 140M3 (2014)</t>
  </si>
  <si>
    <t>Talber Lowboy (2013)</t>
  </si>
  <si>
    <t>2007 Load King Lowboy (Black)</t>
  </si>
  <si>
    <t>2014 CASE 570NXT</t>
  </si>
  <si>
    <t>2011 Genie S-60X 4WD</t>
  </si>
  <si>
    <t>2014 Genie S65 4x4</t>
  </si>
  <si>
    <t>2015 F-550 Service Trk A14201</t>
  </si>
  <si>
    <t>2017 F-750 B12651</t>
  </si>
  <si>
    <t>2013 F-550 A85030</t>
  </si>
  <si>
    <t>2019 F-550 w/Service Body/Cran</t>
  </si>
  <si>
    <t>2018 F-550 w/ crane (2018)</t>
  </si>
  <si>
    <t>2018 F-150 C32521</t>
  </si>
  <si>
    <t>2017 F-150 D69952</t>
  </si>
  <si>
    <t>2018 F-150 C08135</t>
  </si>
  <si>
    <t>2017 F-150 E48666</t>
  </si>
  <si>
    <t>2017 F-250 F45848</t>
  </si>
  <si>
    <t>2017 F-250 F45850</t>
  </si>
  <si>
    <t>2017 F-150 E48674</t>
  </si>
  <si>
    <t>2018 F-150 D31569</t>
  </si>
  <si>
    <t>2018 F-150 D31568</t>
  </si>
  <si>
    <t>2017 F-250 F51438</t>
  </si>
  <si>
    <t>2017 F-350 D88276</t>
  </si>
  <si>
    <t>2017 F-250 E81524</t>
  </si>
  <si>
    <t>2018 F-250 B35251</t>
  </si>
  <si>
    <t>2018 F-250 B49350</t>
  </si>
  <si>
    <t>2016 F-250 A20668</t>
  </si>
  <si>
    <t>2015 F-250 C46281</t>
  </si>
  <si>
    <t>2018 F-150 D31574</t>
  </si>
  <si>
    <t>2018 F-150 C08140</t>
  </si>
  <si>
    <t>2019 F-150 D69638</t>
  </si>
  <si>
    <t>2019 F-250 F00334</t>
  </si>
  <si>
    <t>2019 F-350 C46638</t>
  </si>
  <si>
    <t>2019 F-250 D14986</t>
  </si>
  <si>
    <t>2019 F-250 F23949</t>
  </si>
  <si>
    <t>2019 F-250 F23951</t>
  </si>
  <si>
    <t>2019 F-150 C31729</t>
  </si>
  <si>
    <t>2019 F-150 D88250</t>
  </si>
  <si>
    <t>2019 F-150 D88252</t>
  </si>
  <si>
    <t>2019 F-150 E03738</t>
  </si>
  <si>
    <t>2019 F-150 C84641</t>
  </si>
  <si>
    <t>2019 F-250 G38091</t>
  </si>
  <si>
    <t>2019 F-150 F14521</t>
  </si>
  <si>
    <t>2019 F150 F14517</t>
  </si>
  <si>
    <t>2020 F-150 D20017</t>
  </si>
  <si>
    <t>2019 F250 G54610</t>
  </si>
  <si>
    <t>2019 F250 G54587</t>
  </si>
  <si>
    <t>2019 Ford G54586</t>
  </si>
  <si>
    <t>2020 F-250 D40370</t>
  </si>
  <si>
    <t>2020 F-150 B20994</t>
  </si>
  <si>
    <t>2020 F-150 D16125</t>
  </si>
  <si>
    <t>2020 F-150 D20016</t>
  </si>
  <si>
    <t>2020 F-150 D20018</t>
  </si>
  <si>
    <t>2020 F-150 D38566</t>
  </si>
  <si>
    <t>2020 F-150 D42962</t>
  </si>
  <si>
    <t>2020 F-150 D87307</t>
  </si>
  <si>
    <t>2020 F-150 E09532</t>
  </si>
  <si>
    <t>2020 F-150 E09533</t>
  </si>
  <si>
    <t>2020 F-150 E09535</t>
  </si>
  <si>
    <t>2019 F-250 G72512</t>
  </si>
  <si>
    <t>2020 F-250 D40365</t>
  </si>
  <si>
    <t>2020 F-250 D40364</t>
  </si>
  <si>
    <t>2020 F-250 D40366</t>
  </si>
  <si>
    <t>2020 F-150 D07752</t>
  </si>
  <si>
    <t>2020 F-250 C87751</t>
  </si>
  <si>
    <t>2020 F-250 D97616</t>
  </si>
  <si>
    <t>2020 F-250 D97619</t>
  </si>
  <si>
    <t>2020 F150 F16442</t>
  </si>
  <si>
    <t>2021 F-250 C41695</t>
  </si>
  <si>
    <t>2021 F-250 C41686</t>
  </si>
  <si>
    <t>2021 F-150 D05874</t>
  </si>
  <si>
    <t>2021 F-150 D05872</t>
  </si>
  <si>
    <t>2021 F-250 D07383</t>
  </si>
  <si>
    <t>2021 F-150 D58827</t>
  </si>
  <si>
    <t>2021 F-150 D58828</t>
  </si>
  <si>
    <t>2021 F-250 C11822</t>
  </si>
  <si>
    <t>2021 F-250 D13947</t>
  </si>
  <si>
    <t>2015 F-250 B10694</t>
  </si>
  <si>
    <t>2022 F-250 C70266</t>
  </si>
  <si>
    <t>2022 F-250 C70267</t>
  </si>
  <si>
    <t>2022 F-250 C70268</t>
  </si>
  <si>
    <t>2022 F-250 C70269</t>
  </si>
  <si>
    <t>2021 F-150 E95653</t>
  </si>
  <si>
    <t>2021 F-150 E95656</t>
  </si>
  <si>
    <t>2020 F-250 D24350</t>
  </si>
  <si>
    <t>2019 F-250 D92216</t>
  </si>
  <si>
    <t>2019 F-150 C76423</t>
  </si>
  <si>
    <t>2021 F-250 D19753</t>
  </si>
  <si>
    <t>2021 F-250 C26697</t>
  </si>
  <si>
    <t>2022 F-250</t>
  </si>
  <si>
    <t>2022 F-250 E64467</t>
  </si>
  <si>
    <t>2022 F-250 E64466</t>
  </si>
  <si>
    <t>PT-224</t>
  </si>
  <si>
    <t>2022 F-150 D92568</t>
  </si>
  <si>
    <t>2013 F150 F28270</t>
  </si>
  <si>
    <t>2014 F150 D30985</t>
  </si>
  <si>
    <t>2015 F-150 G47448</t>
  </si>
  <si>
    <t>2014 F-150</t>
  </si>
  <si>
    <t>2014 F-150 E41090</t>
  </si>
  <si>
    <t>2014 F-150 E41089</t>
  </si>
  <si>
    <t>2016 F-250 C85621</t>
  </si>
  <si>
    <t>2014 F-150 D63723</t>
  </si>
  <si>
    <t>2013 F-150 F99881</t>
  </si>
  <si>
    <t>2015 F-250 B77262</t>
  </si>
  <si>
    <t>2017 F-150 C52657</t>
  </si>
  <si>
    <t>2017 F-150 D87656</t>
  </si>
  <si>
    <t>2015 F-150 B24296</t>
  </si>
  <si>
    <t>2017 F-150 D48335</t>
  </si>
  <si>
    <t>2017 F-150 D69856</t>
  </si>
  <si>
    <t>2017 F-150 C61454</t>
  </si>
  <si>
    <t>2017 F-250 E17646</t>
  </si>
  <si>
    <t>2017 F-150 C70210</t>
  </si>
  <si>
    <t>2017 F-150 D80154</t>
  </si>
  <si>
    <t>2016 F-250 A65965</t>
  </si>
  <si>
    <t>2016 F-250 C06167</t>
  </si>
  <si>
    <t>2013 F-150 E44469</t>
  </si>
  <si>
    <t>2017 F-150 D58127</t>
  </si>
  <si>
    <t>2017 F-250 E55397</t>
  </si>
  <si>
    <t>2016 F-150 E43112</t>
  </si>
  <si>
    <t>Ingersoll Rand SDR70 66" Roll.</t>
  </si>
  <si>
    <t>Ing-Rand SD116DX 84" Roller</t>
  </si>
  <si>
    <t>84" CAT 563 Padfoot Roller</t>
  </si>
  <si>
    <t>84" Sakai SV510T Roller</t>
  </si>
  <si>
    <t>Dynapac CP271 (2006)</t>
  </si>
  <si>
    <t>33" Wacker Neuson Trench Roll</t>
  </si>
  <si>
    <t>66" Sakai SV410 Roller</t>
  </si>
  <si>
    <t>RTXSC2 Wacker 33" RC (2014)</t>
  </si>
  <si>
    <t>Wacker Neuson RD12A (2013)</t>
  </si>
  <si>
    <t>Bomag BW177PDH-50 (2012)</t>
  </si>
  <si>
    <t>2011 CAT CS54</t>
  </si>
  <si>
    <t>2011 CAT CP56</t>
  </si>
  <si>
    <t>Wacker RTLX-SC3</t>
  </si>
  <si>
    <t>2015 Wacker Neuson RTSC3</t>
  </si>
  <si>
    <t>2012 Wacker Neuson RT82-SC</t>
  </si>
  <si>
    <t>2016 Dynapac CP2700</t>
  </si>
  <si>
    <t>Terex 65 Ton Crane</t>
  </si>
  <si>
    <t>2014 TEREX RT555-2 55TON</t>
  </si>
  <si>
    <t>2006 TEREX RT555 55TON</t>
  </si>
  <si>
    <t>1981 BLAW-KNOX RW100</t>
  </si>
  <si>
    <t>Peter 388 (2013) D168785</t>
  </si>
  <si>
    <t>Peterbilt (2016)</t>
  </si>
  <si>
    <t>2012 Freightliner with Access</t>
  </si>
  <si>
    <t>2007 Freightliner M2</t>
  </si>
  <si>
    <t>2012 Freightliner M2-106</t>
  </si>
  <si>
    <t>2015 F-650 Attnt. 798561</t>
  </si>
  <si>
    <t>Freightliner M2-106 (2014)</t>
  </si>
  <si>
    <t>2013 Freightliner M2 FA9530</t>
  </si>
  <si>
    <t>2013 Freightliner M2 106</t>
  </si>
  <si>
    <t>2013 Freightliner M2 160</t>
  </si>
  <si>
    <t>2015 International 4300</t>
  </si>
  <si>
    <t>CAT 279 Compact Track Loader</t>
  </si>
  <si>
    <t>BOBCAT T750</t>
  </si>
  <si>
    <t>CAT 279D</t>
  </si>
  <si>
    <t>2013 CAT 279C2</t>
  </si>
  <si>
    <t>CAT 242B3 (2013)</t>
  </si>
  <si>
    <t>CAT 279C</t>
  </si>
  <si>
    <t>2014 CAT 279D</t>
  </si>
  <si>
    <t>2017 CAT 279D</t>
  </si>
  <si>
    <t>2015 CAT 242D</t>
  </si>
  <si>
    <t>CAT 279D (2017)</t>
  </si>
  <si>
    <t>CAT 279D (2018)</t>
  </si>
  <si>
    <t>2018 CAT 289D</t>
  </si>
  <si>
    <t>2018 CAT 279D</t>
  </si>
  <si>
    <t>CMI 425 TILLER</t>
  </si>
  <si>
    <t>2015 CAT RM300</t>
  </si>
  <si>
    <t>2013 JLG G1255A 12000LB</t>
  </si>
  <si>
    <t>2011 JLG G1255A</t>
  </si>
  <si>
    <t>2013 JLG 10054 4x4</t>
  </si>
  <si>
    <t>2012 JLG G1255A</t>
  </si>
  <si>
    <t>2014 JLG G1255A</t>
  </si>
  <si>
    <t>2013 JLG G1255A</t>
  </si>
  <si>
    <t>2016 Kawasaki Pro-DXT 4x4</t>
  </si>
  <si>
    <t>John Deere 644K Loader</t>
  </si>
  <si>
    <t>CAT 928H Loader (2012)</t>
  </si>
  <si>
    <t>2017 CAT 938M</t>
  </si>
  <si>
    <t>2017 CAT 926M</t>
  </si>
  <si>
    <t>2013 CAT 950K</t>
  </si>
  <si>
    <t>2015 CAT 950M</t>
  </si>
  <si>
    <t>Sany SW305 3yd Wheel Loader</t>
  </si>
  <si>
    <t>2012 F-750 458385 Water Truck</t>
  </si>
  <si>
    <t>2014 Peterbilt 382  4000Gal</t>
  </si>
  <si>
    <t>2019 Peterbilt 337 2000gal</t>
  </si>
  <si>
    <t>2007 Ford F750 XL 2000gal</t>
  </si>
  <si>
    <t>2014 Freightliner M2 106 2000g</t>
  </si>
  <si>
    <t>Freightliner M2 2000gal (2014)</t>
  </si>
  <si>
    <t>Freightliner M2 4000gal (2015)</t>
  </si>
  <si>
    <t>Wrecked</t>
  </si>
  <si>
    <t>Stolen</t>
  </si>
  <si>
    <t>DFW Shop</t>
  </si>
  <si>
    <t>Job #</t>
  </si>
  <si>
    <t>Job Description</t>
  </si>
  <si>
    <t>TX</t>
  </si>
  <si>
    <t>HOU</t>
  </si>
  <si>
    <t>A</t>
  </si>
  <si>
    <t>I</t>
  </si>
  <si>
    <t>WT</t>
  </si>
  <si>
    <t>Austin Co FM 331 Bridge Replac</t>
  </si>
  <si>
    <t>2022-033</t>
  </si>
  <si>
    <t>Collin Mckinney Parkway Constr</t>
  </si>
  <si>
    <t>2022-040</t>
  </si>
  <si>
    <t>2022-041</t>
  </si>
  <si>
    <t>SH 183 Embankment Stabilizatio</t>
  </si>
  <si>
    <t>2022-042</t>
  </si>
  <si>
    <t>SL 12 Overlay &amp; Concrete Repai</t>
  </si>
  <si>
    <t>2022-044</t>
  </si>
  <si>
    <t>Equipment #</t>
  </si>
  <si>
    <t>Purchase Price</t>
  </si>
  <si>
    <t>Status</t>
  </si>
  <si>
    <t>10T-01</t>
  </si>
  <si>
    <t>Better Built 10K Trailer</t>
  </si>
  <si>
    <t>10T-02</t>
  </si>
  <si>
    <t>10,000 Top Hat (Black)</t>
  </si>
  <si>
    <t>10T-03</t>
  </si>
  <si>
    <t>Bri-Mar 10,000 LBS Dump Black</t>
  </si>
  <si>
    <t>10T-04</t>
  </si>
  <si>
    <t>10,000 TRAILER GRAY</t>
  </si>
  <si>
    <t>10T-05</t>
  </si>
  <si>
    <t>10,000 TRAILER BLACK</t>
  </si>
  <si>
    <t>10T-06</t>
  </si>
  <si>
    <t>18' Utility Trailer</t>
  </si>
  <si>
    <t>10T-07</t>
  </si>
  <si>
    <t>2018 Big Tex 10,000 (Black)</t>
  </si>
  <si>
    <t>10T-08</t>
  </si>
  <si>
    <t>2018 Rice 10,000lb (Black)</t>
  </si>
  <si>
    <t>10T-09</t>
  </si>
  <si>
    <t>10T-10</t>
  </si>
  <si>
    <t>10T-11</t>
  </si>
  <si>
    <t>Big Tex 10PI-18BK</t>
  </si>
  <si>
    <t>10T-12</t>
  </si>
  <si>
    <t>Big Tex 10PI-16BK (2019)</t>
  </si>
  <si>
    <t>10T-13</t>
  </si>
  <si>
    <t>2013 Rettig 10000# (Black)</t>
  </si>
  <si>
    <t>12T-01</t>
  </si>
  <si>
    <t>Trailer 12,000 (Black)</t>
  </si>
  <si>
    <t>12T-02</t>
  </si>
  <si>
    <t>Interstate 12000lb Dump Black</t>
  </si>
  <si>
    <t>12T-03</t>
  </si>
  <si>
    <t>2019 Sure Trac 82x12</t>
  </si>
  <si>
    <t>12T-04</t>
  </si>
  <si>
    <t>12T-05</t>
  </si>
  <si>
    <t>CornPro UT-21HT 12,000 (Black)</t>
  </si>
  <si>
    <t>12T-06</t>
  </si>
  <si>
    <t>2019 Corn Pro 12,000 (Black)</t>
  </si>
  <si>
    <t>12T-07</t>
  </si>
  <si>
    <t>2019 CORN PRO 12000 (BLACK)</t>
  </si>
  <si>
    <t>12T-08</t>
  </si>
  <si>
    <t>14T-01</t>
  </si>
  <si>
    <t>14K Trailer Red</t>
  </si>
  <si>
    <t>14T-02</t>
  </si>
  <si>
    <t>Better Built 20' Trailer Red</t>
  </si>
  <si>
    <t>14T-03</t>
  </si>
  <si>
    <t>14K Pipe Trailer</t>
  </si>
  <si>
    <t>14T-04</t>
  </si>
  <si>
    <t>2017 BIG TEX 14,000 BLACK</t>
  </si>
  <si>
    <t>14T-05</t>
  </si>
  <si>
    <t>2017 BIG TEX 14000 BLACK</t>
  </si>
  <si>
    <t>14T-06</t>
  </si>
  <si>
    <t>14000lb BetterBuilt (Red)</t>
  </si>
  <si>
    <t>14T-07</t>
  </si>
  <si>
    <t>2018 Big Tex 14,000 (Black)</t>
  </si>
  <si>
    <t>14T-08</t>
  </si>
  <si>
    <t>14T-09</t>
  </si>
  <si>
    <t>2018 BETTER BUILT 14,000</t>
  </si>
  <si>
    <t>14T-10</t>
  </si>
  <si>
    <t>14T-11</t>
  </si>
  <si>
    <t>2018 PJ 24' 14,000lb (Black)</t>
  </si>
  <si>
    <t>14T-12</t>
  </si>
  <si>
    <t>Big Tex 14PI-18BK (2019)</t>
  </si>
  <si>
    <t>14T-13</t>
  </si>
  <si>
    <t>14T-14</t>
  </si>
  <si>
    <t>Big Tex 14PI-16BK (2019)</t>
  </si>
  <si>
    <t>14T-15</t>
  </si>
  <si>
    <t>CornPro UT-23 HT 14,000 (Red)</t>
  </si>
  <si>
    <t>14T-16</t>
  </si>
  <si>
    <t>14T-17</t>
  </si>
  <si>
    <t>2012 Sure-Trac 14,000 (Black)</t>
  </si>
  <si>
    <t>14T-18</t>
  </si>
  <si>
    <t>2019 BIG TEX 14,000LB</t>
  </si>
  <si>
    <t>14T-19</t>
  </si>
  <si>
    <t>2019 Big Tex 14,000lb (Black)</t>
  </si>
  <si>
    <t>14T-20</t>
  </si>
  <si>
    <t>14T-21</t>
  </si>
  <si>
    <t>14,000 Trailer Big Tex(Black)</t>
  </si>
  <si>
    <t>14T-22</t>
  </si>
  <si>
    <t>14,000 Trailer Big Tex (Black)</t>
  </si>
  <si>
    <t>14T-23</t>
  </si>
  <si>
    <t>14T-24</t>
  </si>
  <si>
    <t>2020 Big Tex 14PI-18BK (Black)</t>
  </si>
  <si>
    <t>14T-25</t>
  </si>
  <si>
    <t>2020 Big Tex 14PI-20BK (Black)</t>
  </si>
  <si>
    <t>14T-26</t>
  </si>
  <si>
    <t>2022 CornPro UT23HT 14000# Red</t>
  </si>
  <si>
    <t>14T-27</t>
  </si>
  <si>
    <t>2022 CornPro UT21HT 14000# Red</t>
  </si>
  <si>
    <t>14T-28</t>
  </si>
  <si>
    <t>14T-29</t>
  </si>
  <si>
    <t>2022 BigTex 14PI-20BK</t>
  </si>
  <si>
    <t>14T-30</t>
  </si>
  <si>
    <t>2021 BigTex 14PI-20BK</t>
  </si>
  <si>
    <t>14T-31</t>
  </si>
  <si>
    <t>14T-32</t>
  </si>
  <si>
    <t>14T-33</t>
  </si>
  <si>
    <t>14T-34</t>
  </si>
  <si>
    <t>2022 CornPro UT-23 HT (Red)</t>
  </si>
  <si>
    <t>14T-35</t>
  </si>
  <si>
    <t>18T-01</t>
  </si>
  <si>
    <t>Hudson 18K Trailer</t>
  </si>
  <si>
    <t>24T-01</t>
  </si>
  <si>
    <t>Better Built 25' Trailer Red</t>
  </si>
  <si>
    <t>24T-02</t>
  </si>
  <si>
    <t>2015 TRAIL KING 24,000 (Black)</t>
  </si>
  <si>
    <t>3T-01</t>
  </si>
  <si>
    <t>3,000 TRAILER BLACK</t>
  </si>
  <si>
    <t>3T-02</t>
  </si>
  <si>
    <t>2017 LONE WOLF 3,000</t>
  </si>
  <si>
    <t>3T-03</t>
  </si>
  <si>
    <t>2019 Lark VT610SAW (Black)</t>
  </si>
  <si>
    <t>7T-01</t>
  </si>
  <si>
    <t>CRH 7K Blue Trailer</t>
  </si>
  <si>
    <t>7T-02</t>
  </si>
  <si>
    <t>Jerry James 7K Black Trailer</t>
  </si>
  <si>
    <t>7T-03</t>
  </si>
  <si>
    <t>Cornpro 7K Black Trailer</t>
  </si>
  <si>
    <t>7T-04</t>
  </si>
  <si>
    <t>Jamar 7K Black Trailer</t>
  </si>
  <si>
    <t>7T-05</t>
  </si>
  <si>
    <t>7T-06</t>
  </si>
  <si>
    <t>Jerry James 7K Trailer Blue</t>
  </si>
  <si>
    <t>7T-07</t>
  </si>
  <si>
    <t>7T-08</t>
  </si>
  <si>
    <t>7,000 Trailer Imperial</t>
  </si>
  <si>
    <t>7T-09</t>
  </si>
  <si>
    <t>Trailer 7,000 (Blue) lynch</t>
  </si>
  <si>
    <t>7T-10</t>
  </si>
  <si>
    <t>Trailer 7,000 Blue/BB</t>
  </si>
  <si>
    <t>7T-11</t>
  </si>
  <si>
    <t>7,000 Trailer Wilkie</t>
  </si>
  <si>
    <t>7T-12</t>
  </si>
  <si>
    <t>Trailer (Blue/BB) 7,000</t>
  </si>
  <si>
    <t>7T-13</t>
  </si>
  <si>
    <t>7,000 Trailer 2014 TX</t>
  </si>
  <si>
    <t>7T-14</t>
  </si>
  <si>
    <t>TRAILER 7,000</t>
  </si>
  <si>
    <t>AC-01</t>
  </si>
  <si>
    <t>Atlas Copco 185CFM Air Comp</t>
  </si>
  <si>
    <t>AC-02</t>
  </si>
  <si>
    <t>Sullair 185CFM Air Comp</t>
  </si>
  <si>
    <t>AC-03</t>
  </si>
  <si>
    <t>AC-04</t>
  </si>
  <si>
    <t>2012 Air Compressor 185H cfm</t>
  </si>
  <si>
    <t>AC-05</t>
  </si>
  <si>
    <t>Air Comp 184H cfm Sullair 2011</t>
  </si>
  <si>
    <t>AC-08</t>
  </si>
  <si>
    <t>Doosan Infracore 185CFM</t>
  </si>
  <si>
    <t>AC-09</t>
  </si>
  <si>
    <t>AC-10</t>
  </si>
  <si>
    <t>2019 Kaeser M58 210cfm</t>
  </si>
  <si>
    <t>AC-11</t>
  </si>
  <si>
    <t>Sullair 185 CFM (2012)</t>
  </si>
  <si>
    <t>AC-12</t>
  </si>
  <si>
    <t>AC-13</t>
  </si>
  <si>
    <t>Doosan P185 (2012)</t>
  </si>
  <si>
    <t>AC-14</t>
  </si>
  <si>
    <t>Kaeser M58 210CFM</t>
  </si>
  <si>
    <t>AC-15</t>
  </si>
  <si>
    <t>AC-16</t>
  </si>
  <si>
    <t>Kaeser M50 210CFM</t>
  </si>
  <si>
    <t>AC-18</t>
  </si>
  <si>
    <t>2015 Sullair 185</t>
  </si>
  <si>
    <t>AC-19</t>
  </si>
  <si>
    <t>AC-20</t>
  </si>
  <si>
    <t>2016 Doosan C185WDZ</t>
  </si>
  <si>
    <t>AC-21</t>
  </si>
  <si>
    <t>Doosan P425 HP (2014)</t>
  </si>
  <si>
    <t>AC-22</t>
  </si>
  <si>
    <t>Doosan P425H</t>
  </si>
  <si>
    <t>AR1</t>
  </si>
  <si>
    <t>AIR COMPRESSOR 185 CFM</t>
  </si>
  <si>
    <t>AT-01</t>
  </si>
  <si>
    <t>CAT 745 (2019)</t>
  </si>
  <si>
    <t>AT-02</t>
  </si>
  <si>
    <t>AT-03</t>
  </si>
  <si>
    <t>CAT 745 (2018)</t>
  </si>
  <si>
    <t>AT-04</t>
  </si>
  <si>
    <t>AT-05</t>
  </si>
  <si>
    <t>Bell B35D G8000 (2013)</t>
  </si>
  <si>
    <t>BH-02</t>
  </si>
  <si>
    <t>Case 580 K Backhoe</t>
  </si>
  <si>
    <t>BH-04</t>
  </si>
  <si>
    <t>JCB 214 Backhoe</t>
  </si>
  <si>
    <t>BH-05</t>
  </si>
  <si>
    <t>Caterpillar 420D Backhoe</t>
  </si>
  <si>
    <t>BH-06</t>
  </si>
  <si>
    <t>BH-07</t>
  </si>
  <si>
    <t>CAT 426 C (BH-14 Trade-in)</t>
  </si>
  <si>
    <t>BH-09</t>
  </si>
  <si>
    <t>Cat 420E 2005</t>
  </si>
  <si>
    <t>BH-10</t>
  </si>
  <si>
    <t>CAT 420E IT (RPO) $2400</t>
  </si>
  <si>
    <t>BH-11</t>
  </si>
  <si>
    <t>CAT 420E IT (2010)</t>
  </si>
  <si>
    <t>BH-14</t>
  </si>
  <si>
    <t>BH-18</t>
  </si>
  <si>
    <t>CAT 420FIT</t>
  </si>
  <si>
    <t>BH-20</t>
  </si>
  <si>
    <t>2012 CAT 420F IT</t>
  </si>
  <si>
    <t>BH-21</t>
  </si>
  <si>
    <t>BH1</t>
  </si>
  <si>
    <t>580 CASE K</t>
  </si>
  <si>
    <t>BH2</t>
  </si>
  <si>
    <t>580 CASE SUPER L</t>
  </si>
  <si>
    <t>BH3</t>
  </si>
  <si>
    <t>JCB 214 BACKHOE</t>
  </si>
  <si>
    <t>BLDG-01</t>
  </si>
  <si>
    <t>Carpet</t>
  </si>
  <si>
    <t>BLDG-02</t>
  </si>
  <si>
    <t>Drywall &amp; Painting</t>
  </si>
  <si>
    <t>BLDG-03</t>
  </si>
  <si>
    <t>Lighting and Wiring</t>
  </si>
  <si>
    <t>BLDG-04</t>
  </si>
  <si>
    <t>Carpeting New Offices</t>
  </si>
  <si>
    <t>BLDG-05</t>
  </si>
  <si>
    <t>Landscape</t>
  </si>
  <si>
    <t>BLDG-06</t>
  </si>
  <si>
    <t>Sandproofing and Repairs/Mat.</t>
  </si>
  <si>
    <t>BLDG-07</t>
  </si>
  <si>
    <t>Alarm System</t>
  </si>
  <si>
    <t>BM-01</t>
  </si>
  <si>
    <t>BLASTPRO ZT-20-360</t>
  </si>
  <si>
    <t>BMT-01</t>
  </si>
  <si>
    <t>BMT-01*</t>
  </si>
  <si>
    <t>Service Body for BMT-01</t>
  </si>
  <si>
    <t>BRO-01</t>
  </si>
  <si>
    <t>Waldon Sweepmaster Broom</t>
  </si>
  <si>
    <t>BT-01</t>
  </si>
  <si>
    <t>Ford F800 Bucket Truck</t>
  </si>
  <si>
    <t>BT-02</t>
  </si>
  <si>
    <t>Bucket Truck F550 w/ Altec</t>
  </si>
  <si>
    <t>BT-03</t>
  </si>
  <si>
    <t>2017 F-550 w/ Altec A05037</t>
  </si>
  <si>
    <t>BT-04</t>
  </si>
  <si>
    <t>2015 F-550 w/ AT37G</t>
  </si>
  <si>
    <t>CC-02</t>
  </si>
  <si>
    <t>Link Belt LS138H Crawler Crane</t>
  </si>
  <si>
    <t>CC55</t>
  </si>
  <si>
    <t>LS 118 RH LINKBELT 55 TON CRAW</t>
  </si>
  <si>
    <t>CD-01</t>
  </si>
  <si>
    <t>Rome Disc 8'</t>
  </si>
  <si>
    <t>CD-02</t>
  </si>
  <si>
    <t>14' Disc</t>
  </si>
  <si>
    <t>CFM-01*</t>
  </si>
  <si>
    <t>5' Extension Gomaco C450</t>
  </si>
  <si>
    <t>CFM-02</t>
  </si>
  <si>
    <t>Blitzkreig Vibro Screed</t>
  </si>
  <si>
    <t>CFM-03</t>
  </si>
  <si>
    <t>CFM-04</t>
  </si>
  <si>
    <t>Allen Screed</t>
  </si>
  <si>
    <t>CFM-10</t>
  </si>
  <si>
    <t>Gomaco Bridge Deck Machine</t>
  </si>
  <si>
    <t>CFM-15</t>
  </si>
  <si>
    <t>GOMACO C450X (2020)</t>
  </si>
  <si>
    <t>CH-01</t>
  </si>
  <si>
    <t>3 Notebook Intel Core</t>
  </si>
  <si>
    <t>CH-02</t>
  </si>
  <si>
    <t>2 Notebook Intel Core</t>
  </si>
  <si>
    <t>CH-03</t>
  </si>
  <si>
    <t>1 Notebook Intel Core</t>
  </si>
  <si>
    <t>CH-04</t>
  </si>
  <si>
    <t>CH-05</t>
  </si>
  <si>
    <t>CH-06</t>
  </si>
  <si>
    <t>CH-07</t>
  </si>
  <si>
    <t>Computer</t>
  </si>
  <si>
    <t>CH-08</t>
  </si>
  <si>
    <t>Laptop</t>
  </si>
  <si>
    <t>CH-09</t>
  </si>
  <si>
    <t>Two Monitors</t>
  </si>
  <si>
    <t>CH-10</t>
  </si>
  <si>
    <t>New PC and 2 Monitors</t>
  </si>
  <si>
    <t>CH-11</t>
  </si>
  <si>
    <t>CH-12</t>
  </si>
  <si>
    <t>Two Computers</t>
  </si>
  <si>
    <t>CH-13</t>
  </si>
  <si>
    <t>CH-14</t>
  </si>
  <si>
    <t>2 Laptops - Katie/Spare</t>
  </si>
  <si>
    <t>CH-15</t>
  </si>
  <si>
    <t>HP Color Copier M776ZS</t>
  </si>
  <si>
    <t>CO-01</t>
  </si>
  <si>
    <t>20' Frehauf Conex</t>
  </si>
  <si>
    <t>CO-02</t>
  </si>
  <si>
    <t>20' Blue Conex</t>
  </si>
  <si>
    <t>CO-03</t>
  </si>
  <si>
    <t>20' Jindo Dong Red/White Conex</t>
  </si>
  <si>
    <t>CO-04</t>
  </si>
  <si>
    <t>20' Jindo Text Blue Conex</t>
  </si>
  <si>
    <t>CO-05</t>
  </si>
  <si>
    <t>CO-06</t>
  </si>
  <si>
    <t>CO-07</t>
  </si>
  <si>
    <t>CO-08</t>
  </si>
  <si>
    <t>Cargo Container 20' Conex</t>
  </si>
  <si>
    <t>CO-09</t>
  </si>
  <si>
    <t>Cargo Container 20' Conex (TX)</t>
  </si>
  <si>
    <t>CO-10</t>
  </si>
  <si>
    <t>Cargo Container 20' Conex(TX)</t>
  </si>
  <si>
    <t>CO-11</t>
  </si>
  <si>
    <t>20' Cargo Container-TX2</t>
  </si>
  <si>
    <t>CO-12</t>
  </si>
  <si>
    <t>20' Cargo Container-TX3</t>
  </si>
  <si>
    <t>CO-13</t>
  </si>
  <si>
    <t>20' Cargo Container-TX5</t>
  </si>
  <si>
    <t>CO-14</t>
  </si>
  <si>
    <t>20' Cargo Container-Red</t>
  </si>
  <si>
    <t>CO-15</t>
  </si>
  <si>
    <t>40' Cargo Container - From RTC</t>
  </si>
  <si>
    <t>CP-01*</t>
  </si>
  <si>
    <t>Dust Collector</t>
  </si>
  <si>
    <t>CR30</t>
  </si>
  <si>
    <t>TEREX 30 TON CRANE</t>
  </si>
  <si>
    <t>CS-01</t>
  </si>
  <si>
    <t>Foundations Constr. Software</t>
  </si>
  <si>
    <t>CS-02</t>
  </si>
  <si>
    <t>Foundations Software Update</t>
  </si>
  <si>
    <t>CS-03</t>
  </si>
  <si>
    <t>New Server Equipment</t>
  </si>
  <si>
    <t>CS-04</t>
  </si>
  <si>
    <t>HCSS Heavy Job Software</t>
  </si>
  <si>
    <t>CS-05</t>
  </si>
  <si>
    <t>Software Update on APP</t>
  </si>
  <si>
    <t>CS-06</t>
  </si>
  <si>
    <t>PM Field Software</t>
  </si>
  <si>
    <t>CS-07</t>
  </si>
  <si>
    <t>MS MBL WINSVRSTDCORE</t>
  </si>
  <si>
    <t>CS-08</t>
  </si>
  <si>
    <t>Survey Software OEM 2021</t>
  </si>
  <si>
    <t>CT-01</t>
  </si>
  <si>
    <t>45' White Alum. Cargo Trailer</t>
  </si>
  <si>
    <t>CT-02</t>
  </si>
  <si>
    <t>24' Continental WH Cargo Trail</t>
  </si>
  <si>
    <t>CT-03</t>
  </si>
  <si>
    <t>20' Southwest WH Cargo Trailer</t>
  </si>
  <si>
    <t>CT-04</t>
  </si>
  <si>
    <t>30'  MNN Blue Cargo Trailer</t>
  </si>
  <si>
    <t>CT-05</t>
  </si>
  <si>
    <t>Pace America Cargo 8x16</t>
  </si>
  <si>
    <t>CT-06</t>
  </si>
  <si>
    <t>16' Cargo Trailer Black</t>
  </si>
  <si>
    <t>CT-07</t>
  </si>
  <si>
    <t>16' Cargo Trailer Gray</t>
  </si>
  <si>
    <t>CT-08</t>
  </si>
  <si>
    <t>12' CARGO TRAILER WHITE</t>
  </si>
  <si>
    <t>CT-09</t>
  </si>
  <si>
    <t>12' HOMESTEADER CARGO</t>
  </si>
  <si>
    <t>CT-10</t>
  </si>
  <si>
    <t>Patriot Cargo Trailer</t>
  </si>
  <si>
    <t>CT-11</t>
  </si>
  <si>
    <t>2017 CARGO CRAFT XP7162</t>
  </si>
  <si>
    <t>CT-12</t>
  </si>
  <si>
    <t>2017 LARK CARGO WHITE</t>
  </si>
  <si>
    <t>CT-13</t>
  </si>
  <si>
    <t>CT-14</t>
  </si>
  <si>
    <t>2018 Lark Cargo 29158</t>
  </si>
  <si>
    <t>CT-15</t>
  </si>
  <si>
    <t>2018 Country Blacksmith Cargo</t>
  </si>
  <si>
    <t>CT-16</t>
  </si>
  <si>
    <t>2019 BIG TEX CARGO 7x14</t>
  </si>
  <si>
    <t>CT-17</t>
  </si>
  <si>
    <t>2020 Lark Cargo (White)</t>
  </si>
  <si>
    <t>CT-18</t>
  </si>
  <si>
    <t>CT-19</t>
  </si>
  <si>
    <t>2019 Econobody 7x16 (Collier)</t>
  </si>
  <si>
    <t>CT-20</t>
  </si>
  <si>
    <t>2020 Lark Cargo Trailer</t>
  </si>
  <si>
    <t>CT-21</t>
  </si>
  <si>
    <t>2020 Look Trailers, AZ</t>
  </si>
  <si>
    <t>CT-22</t>
  </si>
  <si>
    <t>Homesteader 8x16 Cargo (2022)</t>
  </si>
  <si>
    <t>CT-24</t>
  </si>
  <si>
    <t>2022 Looks Cargo Trailer</t>
  </si>
  <si>
    <t>CT-25</t>
  </si>
  <si>
    <t>2023 Looks Cargo</t>
  </si>
  <si>
    <t>CT-26</t>
  </si>
  <si>
    <t>CV-01</t>
  </si>
  <si>
    <t>2007 Freightliner MT55</t>
  </si>
  <si>
    <t>D-01</t>
  </si>
  <si>
    <t>D-05</t>
  </si>
  <si>
    <t>John Deere 750C Dozer</t>
  </si>
  <si>
    <t>D-06</t>
  </si>
  <si>
    <t>John Deere 650J LGP Dozer</t>
  </si>
  <si>
    <t>D-08</t>
  </si>
  <si>
    <t>JD 450J LGP Dozer</t>
  </si>
  <si>
    <t>D-08*</t>
  </si>
  <si>
    <t>D-08 Engine Replace</t>
  </si>
  <si>
    <t>D-09</t>
  </si>
  <si>
    <t>CAT D6R Dozer w/GPS Dozer Only</t>
  </si>
  <si>
    <t>D-09*</t>
  </si>
  <si>
    <t>Trimble GPS for D6R Dozer</t>
  </si>
  <si>
    <t>D-10</t>
  </si>
  <si>
    <t>JD 850K Dozer 2012</t>
  </si>
  <si>
    <t>D-10*</t>
  </si>
  <si>
    <t>Trimble GPS for JD 850K</t>
  </si>
  <si>
    <t>D-11</t>
  </si>
  <si>
    <t>CAT D6N Dozer with GPS 2012</t>
  </si>
  <si>
    <t>D-12*</t>
  </si>
  <si>
    <t>2019 VA 700J Ripper</t>
  </si>
  <si>
    <t>D-14</t>
  </si>
  <si>
    <t>JD 750K (2017)</t>
  </si>
  <si>
    <t>D-15</t>
  </si>
  <si>
    <t>Cat D6K2 LGP (2018)</t>
  </si>
  <si>
    <t>D-16*</t>
  </si>
  <si>
    <t>D-16 GPS Unit</t>
  </si>
  <si>
    <t>D-16**</t>
  </si>
  <si>
    <t>D-16 Ripper Attachment</t>
  </si>
  <si>
    <t>D-20</t>
  </si>
  <si>
    <t>CAT D6T LGP (2016)</t>
  </si>
  <si>
    <t>DA-01</t>
  </si>
  <si>
    <t>Jersey Spreader Box</t>
  </si>
  <si>
    <t>DFM1</t>
  </si>
  <si>
    <t>GOMACO C-450 FINISH MACHINE</t>
  </si>
  <si>
    <t>DH1</t>
  </si>
  <si>
    <t>DIESEL HAMMER 30-32</t>
  </si>
  <si>
    <t>DT-01</t>
  </si>
  <si>
    <t>GMC Single Axle Dump Truck</t>
  </si>
  <si>
    <t>DT-02</t>
  </si>
  <si>
    <t>Chevrolet CK8500 S/A Dump</t>
  </si>
  <si>
    <t>DT-03</t>
  </si>
  <si>
    <t>Ford Single Axle Dump</t>
  </si>
  <si>
    <t>DT-09</t>
  </si>
  <si>
    <t>2012 F-750 251406</t>
  </si>
  <si>
    <t>DT-10</t>
  </si>
  <si>
    <t>2012 F-750 251472</t>
  </si>
  <si>
    <t>DZ1</t>
  </si>
  <si>
    <t>D5M DOZER</t>
  </si>
  <si>
    <t>DZ2</t>
  </si>
  <si>
    <t>DC 80 DOZER</t>
  </si>
  <si>
    <t>DZ3</t>
  </si>
  <si>
    <t>DZ4</t>
  </si>
  <si>
    <t>450 J LGP DOZER</t>
  </si>
  <si>
    <t>EN-01</t>
  </si>
  <si>
    <t>Trimble 5603 Robotic TOT STA</t>
  </si>
  <si>
    <t>EN-02</t>
  </si>
  <si>
    <t>Trimble GPS 900 base station</t>
  </si>
  <si>
    <t>EN-03</t>
  </si>
  <si>
    <t>Trimble GPS Rover &amp; Controller</t>
  </si>
  <si>
    <t>EN-04</t>
  </si>
  <si>
    <t>Trimble GPS Rover and Base</t>
  </si>
  <si>
    <t>EN-05</t>
  </si>
  <si>
    <t>Trimble 900 Robotic Station U5</t>
  </si>
  <si>
    <t>EN-06</t>
  </si>
  <si>
    <t>Trimble GPS Rover &amp; Base</t>
  </si>
  <si>
    <t>EN-07</t>
  </si>
  <si>
    <t>Trimble GPS Cat D6N</t>
  </si>
  <si>
    <t>EQO-01</t>
  </si>
  <si>
    <t>File Cabinet</t>
  </si>
  <si>
    <t>EQO-02</t>
  </si>
  <si>
    <t>EQO-03</t>
  </si>
  <si>
    <t>File Cabinet Fire Proof</t>
  </si>
  <si>
    <t>EQO-04</t>
  </si>
  <si>
    <t>EQO-05</t>
  </si>
  <si>
    <t>New Office Furniture</t>
  </si>
  <si>
    <t>EQO-06</t>
  </si>
  <si>
    <t>Furniture</t>
  </si>
  <si>
    <t>EQO-07</t>
  </si>
  <si>
    <t>12 Field Office Desks</t>
  </si>
  <si>
    <t>EQO-08</t>
  </si>
  <si>
    <t>9 Fire Proof File Cabinets</t>
  </si>
  <si>
    <t>EQO-09</t>
  </si>
  <si>
    <t>Telephones</t>
  </si>
  <si>
    <t>EQO-10</t>
  </si>
  <si>
    <t>WC7225Copier/Scanner/Fax</t>
  </si>
  <si>
    <t>EQO-11</t>
  </si>
  <si>
    <t>2018 DFW OFFICE FURNITURE</t>
  </si>
  <si>
    <t>EQO-12</t>
  </si>
  <si>
    <t>Furniture for New Offices</t>
  </si>
  <si>
    <t>EQO-13</t>
  </si>
  <si>
    <t>Printer</t>
  </si>
  <si>
    <t>EQO-14</t>
  </si>
  <si>
    <t>TV,Printer,EQ Small Bidroom</t>
  </si>
  <si>
    <t>EQO-15</t>
  </si>
  <si>
    <t>TV Conference Room</t>
  </si>
  <si>
    <t>EQO-16</t>
  </si>
  <si>
    <t>Laser Printer</t>
  </si>
  <si>
    <t>EQO-17</t>
  </si>
  <si>
    <t>Server Rack</t>
  </si>
  <si>
    <t>EQO-18</t>
  </si>
  <si>
    <t>Decorations and Service</t>
  </si>
  <si>
    <t>EQO-19</t>
  </si>
  <si>
    <t>Table Top Glass, Conference</t>
  </si>
  <si>
    <t>EQO-20</t>
  </si>
  <si>
    <t>Office Furniture</t>
  </si>
  <si>
    <t>EQO-21</t>
  </si>
  <si>
    <t>EQO-22</t>
  </si>
  <si>
    <t>Blinds for Office</t>
  </si>
  <si>
    <t>EQO-23</t>
  </si>
  <si>
    <t>Office Cabinets</t>
  </si>
  <si>
    <t>EQO-24</t>
  </si>
  <si>
    <t>Pearce Office Furniture</t>
  </si>
  <si>
    <t>EX-01</t>
  </si>
  <si>
    <t>John Deere 690E LC Excavator</t>
  </si>
  <si>
    <t>EX-02</t>
  </si>
  <si>
    <t>EX-07</t>
  </si>
  <si>
    <t>Kobelco SK250LC Excavator</t>
  </si>
  <si>
    <t>EX-09</t>
  </si>
  <si>
    <t>John Deere 270 LC Excavator</t>
  </si>
  <si>
    <t>EX-09*</t>
  </si>
  <si>
    <t>EX-09 Engine Replace</t>
  </si>
  <si>
    <t>EX-10</t>
  </si>
  <si>
    <t>EX-12</t>
  </si>
  <si>
    <t>Komatsu PC27MR Mini Excavator</t>
  </si>
  <si>
    <t>EX-13</t>
  </si>
  <si>
    <t>John Deere 450C LC</t>
  </si>
  <si>
    <t>EX-16</t>
  </si>
  <si>
    <t>John Deere 350D LC</t>
  </si>
  <si>
    <t>EX-17</t>
  </si>
  <si>
    <t>John Deere 160d LC 2012</t>
  </si>
  <si>
    <t>EX-18</t>
  </si>
  <si>
    <t>EX-20</t>
  </si>
  <si>
    <t>EX-22</t>
  </si>
  <si>
    <t>Cat 318 Wheel Excavator</t>
  </si>
  <si>
    <t>EX-23</t>
  </si>
  <si>
    <t>PC88MR-8 w/ Bucket 48" Smooth</t>
  </si>
  <si>
    <t>EX-24</t>
  </si>
  <si>
    <t>CAT 305</t>
  </si>
  <si>
    <t>EX-25</t>
  </si>
  <si>
    <t>CAT 308</t>
  </si>
  <si>
    <t>EX-26</t>
  </si>
  <si>
    <t>JD 210</t>
  </si>
  <si>
    <t>EX-27</t>
  </si>
  <si>
    <t>John Deere 210G</t>
  </si>
  <si>
    <t>EX-28</t>
  </si>
  <si>
    <t>CAT 308ECRSB</t>
  </si>
  <si>
    <t>EX-32</t>
  </si>
  <si>
    <t>JD 160DLC</t>
  </si>
  <si>
    <t>EX-35</t>
  </si>
  <si>
    <t>JOHN DEERE 35D</t>
  </si>
  <si>
    <t>EX-36</t>
  </si>
  <si>
    <t>CAT 326F L</t>
  </si>
  <si>
    <t>EX-37</t>
  </si>
  <si>
    <t>CAT 329E L</t>
  </si>
  <si>
    <t>EX-39</t>
  </si>
  <si>
    <t>2014 KOMATSU PC138USLC-10</t>
  </si>
  <si>
    <t>EX-43</t>
  </si>
  <si>
    <t>CAT 305.5ECR (2012)</t>
  </si>
  <si>
    <t>EX-44</t>
  </si>
  <si>
    <t>JD 245G LC (2015)</t>
  </si>
  <si>
    <t>EX-45</t>
  </si>
  <si>
    <t>JD 210G LC (2014)</t>
  </si>
  <si>
    <t>EX-46</t>
  </si>
  <si>
    <t>JD 160G LC (2018)</t>
  </si>
  <si>
    <t>EX-47</t>
  </si>
  <si>
    <t>JD 470G LC (2015)</t>
  </si>
  <si>
    <t>EX-48</t>
  </si>
  <si>
    <t>CAT 305.5E2 (2015)</t>
  </si>
  <si>
    <t>EX-49</t>
  </si>
  <si>
    <t>CAT 308E2CRSB (2019)</t>
  </si>
  <si>
    <t>EX-50</t>
  </si>
  <si>
    <t>EX-56</t>
  </si>
  <si>
    <t>2019 JD 35G with hammer</t>
  </si>
  <si>
    <t>EX-63</t>
  </si>
  <si>
    <t>2019 CAT 323 w/ GPS</t>
  </si>
  <si>
    <t>EX-63*</t>
  </si>
  <si>
    <t>CAT 323 GPS UTILIZATION</t>
  </si>
  <si>
    <t>EX-64</t>
  </si>
  <si>
    <t>John Deere 85G (2019)</t>
  </si>
  <si>
    <t>EX-66</t>
  </si>
  <si>
    <t>CAT 349FL (2018)</t>
  </si>
  <si>
    <t>EX1</t>
  </si>
  <si>
    <t>JOHN DEERE 690</t>
  </si>
  <si>
    <t>EX2</t>
  </si>
  <si>
    <t>JOHN DEERE 200</t>
  </si>
  <si>
    <t>EX3</t>
  </si>
  <si>
    <t>KOBELCO 300LC</t>
  </si>
  <si>
    <t>EX4</t>
  </si>
  <si>
    <t>JOHN DEERE 230</t>
  </si>
  <si>
    <t>EX5</t>
  </si>
  <si>
    <t>KOBELCO 250LC</t>
  </si>
  <si>
    <t>EX6</t>
  </si>
  <si>
    <t>KOMATSU PC 30 MINI</t>
  </si>
  <si>
    <t>EX7</t>
  </si>
  <si>
    <t>EX9</t>
  </si>
  <si>
    <t>JD 270 2005 Excavator</t>
  </si>
  <si>
    <t>EXA-01</t>
  </si>
  <si>
    <t>Allied Hydraulic Breaker</t>
  </si>
  <si>
    <t>EXA-02</t>
  </si>
  <si>
    <t>Kent Hydraulic Breaker</t>
  </si>
  <si>
    <t>EXA-03</t>
  </si>
  <si>
    <t>2015 ZI Breaker</t>
  </si>
  <si>
    <t>EXA-04</t>
  </si>
  <si>
    <t>Compactor</t>
  </si>
  <si>
    <t>EXA-05</t>
  </si>
  <si>
    <t>Breaker Hydraulic 1500LB</t>
  </si>
  <si>
    <t>EXA-06</t>
  </si>
  <si>
    <t>NPK GH15 8000lb Breaker</t>
  </si>
  <si>
    <t>EXA-07</t>
  </si>
  <si>
    <t>CAT B6 Hammer (2019)</t>
  </si>
  <si>
    <t>EXA-09</t>
  </si>
  <si>
    <t>Allied Rammer 777 (750ftlb)</t>
  </si>
  <si>
    <t>EXA-10</t>
  </si>
  <si>
    <t>Diamond Compactor Wheel 36"</t>
  </si>
  <si>
    <t>EXA-11</t>
  </si>
  <si>
    <t>Teran THH435EX</t>
  </si>
  <si>
    <t>EXA-12</t>
  </si>
  <si>
    <t>JD HH60 500ftlb</t>
  </si>
  <si>
    <t>EXA-13</t>
  </si>
  <si>
    <t>2019 NPK PH1 350ftlb</t>
  </si>
  <si>
    <t>EXA-14</t>
  </si>
  <si>
    <t>2020 Mustang BRH125</t>
  </si>
  <si>
    <t>EXA1</t>
  </si>
  <si>
    <t>ALLIED HYDRAULIC BREAKER</t>
  </si>
  <si>
    <t>FBT-02</t>
  </si>
  <si>
    <t>Aztec 45' Flatbed (CFM-01)</t>
  </si>
  <si>
    <t>FBT-03</t>
  </si>
  <si>
    <t>Great Dane 45' Flatbed Trailer</t>
  </si>
  <si>
    <t>FBT-04</t>
  </si>
  <si>
    <t>45' Flatbed Trailer Transcraft</t>
  </si>
  <si>
    <t>FBT-05</t>
  </si>
  <si>
    <t>Stoughton 45' Flatbed Red</t>
  </si>
  <si>
    <t>FBT-06</t>
  </si>
  <si>
    <t>Theure 45' Flatbed Red</t>
  </si>
  <si>
    <t>FBT-07</t>
  </si>
  <si>
    <t>TMO 45' Flatbed (CFM-03)</t>
  </si>
  <si>
    <t>FBT-08</t>
  </si>
  <si>
    <t>Great Dane 48' Trailer</t>
  </si>
  <si>
    <t>FBT-09</t>
  </si>
  <si>
    <t>53' FLATBED DROPDECK FONTAINE</t>
  </si>
  <si>
    <t>FBT-10</t>
  </si>
  <si>
    <t>2006 Fontaine Flat Bed (Red)</t>
  </si>
  <si>
    <t>FBT-11</t>
  </si>
  <si>
    <t>2006 GREAT DANE 48FT 01590</t>
  </si>
  <si>
    <t>FBT-12</t>
  </si>
  <si>
    <t>2007 FONTAINE 48FT 40541</t>
  </si>
  <si>
    <t>FBT-13</t>
  </si>
  <si>
    <t>2006 TRANSCRAFT 48FT 81410</t>
  </si>
  <si>
    <t>FBT-14</t>
  </si>
  <si>
    <t>2007 Fontaine 48ft</t>
  </si>
  <si>
    <t>FL-01</t>
  </si>
  <si>
    <t>JCB 930 6000# Forklift</t>
  </si>
  <si>
    <t>FL-02</t>
  </si>
  <si>
    <t>Hyster 22000# Forklift</t>
  </si>
  <si>
    <t>FL-03</t>
  </si>
  <si>
    <t>2018 Yale GDP050 5000#</t>
  </si>
  <si>
    <t>FL1</t>
  </si>
  <si>
    <t>JCB 8000 LB FORKLIFT</t>
  </si>
  <si>
    <t>FP-01</t>
  </si>
  <si>
    <t>Purchase of Truck from Falcon</t>
  </si>
  <si>
    <t>FT-01</t>
  </si>
  <si>
    <t>Ford 1600 Tractor</t>
  </si>
  <si>
    <t>FT-02</t>
  </si>
  <si>
    <t>Ford TW35 Farm Tractor</t>
  </si>
  <si>
    <t>FT-03</t>
  </si>
  <si>
    <t>Ford 9880 Farm Tractor</t>
  </si>
  <si>
    <t>FT-04</t>
  </si>
  <si>
    <t>John Deere 9560R (2014)</t>
  </si>
  <si>
    <t>FT-05</t>
  </si>
  <si>
    <t>Kubota MX6000 (2021)</t>
  </si>
  <si>
    <t>FT-05*</t>
  </si>
  <si>
    <t>FT-05 Attachments</t>
  </si>
  <si>
    <t>FT-06</t>
  </si>
  <si>
    <t>JD 4300 HST w/ 300CX Loader</t>
  </si>
  <si>
    <t>FT-07</t>
  </si>
  <si>
    <t>JD 9620R (2018)</t>
  </si>
  <si>
    <t>FT-08</t>
  </si>
  <si>
    <t>JD 9530 (2010)</t>
  </si>
  <si>
    <t>FT-09</t>
  </si>
  <si>
    <t>JD 9620R (2015)</t>
  </si>
  <si>
    <t>FT-10</t>
  </si>
  <si>
    <t>Kubota M7-171P (2016)</t>
  </si>
  <si>
    <t>G-01</t>
  </si>
  <si>
    <t>John Deere 670C Motor Grader</t>
  </si>
  <si>
    <t>G-05</t>
  </si>
  <si>
    <t>CAT 140M3 (2016)</t>
  </si>
  <si>
    <t>GEN-03</t>
  </si>
  <si>
    <t>Caterpillar 3406CP w/ Trailer</t>
  </si>
  <si>
    <t>GNT-01</t>
  </si>
  <si>
    <t>25' GOOSENECK TRAILER PJ</t>
  </si>
  <si>
    <t>GNT-02</t>
  </si>
  <si>
    <t>30' CORN PRO GN 14,000LBS</t>
  </si>
  <si>
    <t>GNT-03</t>
  </si>
  <si>
    <t>2019 SURE-TRAC 8.5x25+5</t>
  </si>
  <si>
    <t>GPS-02</t>
  </si>
  <si>
    <t>GPS Base/Rover/Antanna/Data Co</t>
  </si>
  <si>
    <t>GPS-03</t>
  </si>
  <si>
    <t>GPS Equipment</t>
  </si>
  <si>
    <t>GPS-04</t>
  </si>
  <si>
    <t>GPS Equipment -  Texas</t>
  </si>
  <si>
    <t>HBP-01</t>
  </si>
  <si>
    <t>TEREX HP35-180RSD (2012)</t>
  </si>
  <si>
    <t>LB-01</t>
  </si>
  <si>
    <t>Witzco 35 Ton Lowboy</t>
  </si>
  <si>
    <t>LB-02</t>
  </si>
  <si>
    <t>Witzco 50 Ton Lowboy</t>
  </si>
  <si>
    <t>LB-03</t>
  </si>
  <si>
    <t>2015 Talbert LB</t>
  </si>
  <si>
    <t>LB-06</t>
  </si>
  <si>
    <t>2019 Talbert 35 Ton</t>
  </si>
  <si>
    <t>LB-07</t>
  </si>
  <si>
    <t>2007 Talbert RGN 55ton (Red)</t>
  </si>
  <si>
    <t>LBT-01</t>
  </si>
  <si>
    <t>Witzco Challenger 35T Lowboy</t>
  </si>
  <si>
    <t>LBT-02</t>
  </si>
  <si>
    <t>Witzco Challenger 50T Lowboy</t>
  </si>
  <si>
    <t>LD85</t>
  </si>
  <si>
    <t>27" SWINGING LEADS 85FT</t>
  </si>
  <si>
    <t>LP-01</t>
  </si>
  <si>
    <t>Allmand Light Plant</t>
  </si>
  <si>
    <t>LP-02</t>
  </si>
  <si>
    <t>LP-03</t>
  </si>
  <si>
    <t>Wacker Neuson</t>
  </si>
  <si>
    <t>LP-04</t>
  </si>
  <si>
    <t>2018 Allmand Nite-Lite Pro II</t>
  </si>
  <si>
    <t>LP-05</t>
  </si>
  <si>
    <t>Generac Light Plant</t>
  </si>
  <si>
    <t>LP-06</t>
  </si>
  <si>
    <t>Generac MLT6S Light Plant</t>
  </si>
  <si>
    <t>LP-07</t>
  </si>
  <si>
    <t>Magnum MLT3060K Light Plant</t>
  </si>
  <si>
    <t>LS-01</t>
  </si>
  <si>
    <t>Graco Line Striper</t>
  </si>
  <si>
    <t>LS-02</t>
  </si>
  <si>
    <t>Wolverine W-60-LS Loop Saw</t>
  </si>
  <si>
    <t>LST-01</t>
  </si>
  <si>
    <t>Lime Spreader Truck</t>
  </si>
  <si>
    <t>LST-02</t>
  </si>
  <si>
    <t>Lime Spreader Trk Diversified</t>
  </si>
  <si>
    <t>LT-01</t>
  </si>
  <si>
    <t>International Line Truck</t>
  </si>
  <si>
    <t>MB-01</t>
  </si>
  <si>
    <t>Portable Message Board 1</t>
  </si>
  <si>
    <t>MB-02</t>
  </si>
  <si>
    <t>Portable Message Board 2</t>
  </si>
  <si>
    <t>MB-03</t>
  </si>
  <si>
    <t>Changeeable Message Board</t>
  </si>
  <si>
    <t>MB-04</t>
  </si>
  <si>
    <t>Changeable Message Board 2</t>
  </si>
  <si>
    <t>MB-05</t>
  </si>
  <si>
    <t>Arrow Board</t>
  </si>
  <si>
    <t>ME-01</t>
  </si>
  <si>
    <t>MORTAR MIXER 1 1/2 BG</t>
  </si>
  <si>
    <t>ME-02</t>
  </si>
  <si>
    <t>Steel Demolition Ball</t>
  </si>
  <si>
    <t>ME-03</t>
  </si>
  <si>
    <t>42" Bucket for Excavator</t>
  </si>
  <si>
    <t>ME-04</t>
  </si>
  <si>
    <t>Pressure Washer/Steam Cleaner</t>
  </si>
  <si>
    <t>ME-05</t>
  </si>
  <si>
    <t>Claw</t>
  </si>
  <si>
    <t>ME-06</t>
  </si>
  <si>
    <t>Clamp Barrier</t>
  </si>
  <si>
    <t>ME-07</t>
  </si>
  <si>
    <t>Piling Hair Pin</t>
  </si>
  <si>
    <t>ME-08</t>
  </si>
  <si>
    <t>30" Excavator Bucket for 200</t>
  </si>
  <si>
    <t>ME-09</t>
  </si>
  <si>
    <t>Trench Box</t>
  </si>
  <si>
    <t>ME-10</t>
  </si>
  <si>
    <t>Miller 250 Welder</t>
  </si>
  <si>
    <t>ME-11</t>
  </si>
  <si>
    <t>Metal Racks for F450 Truck</t>
  </si>
  <si>
    <t>ME-12</t>
  </si>
  <si>
    <t>OH-1124 H&amp;L Oil Burner</t>
  </si>
  <si>
    <t>ME-13</t>
  </si>
  <si>
    <t>OH-80027 JH Rudolf</t>
  </si>
  <si>
    <t>ME-14</t>
  </si>
  <si>
    <t>Rebuild C750 Hyd Hammer</t>
  </si>
  <si>
    <t>ME-15</t>
  </si>
  <si>
    <t>Breaker 50% Ownership</t>
  </si>
  <si>
    <t>ME-16</t>
  </si>
  <si>
    <t>Blaw Knox Claw Bucket</t>
  </si>
  <si>
    <t>ME-17</t>
  </si>
  <si>
    <t>2011 Polaris Ranger 800 Crew</t>
  </si>
  <si>
    <t>ME-18</t>
  </si>
  <si>
    <t>60" Excavator Bucket</t>
  </si>
  <si>
    <t>ME-19</t>
  </si>
  <si>
    <t>CAT BA30 Broom</t>
  </si>
  <si>
    <t>ME-20</t>
  </si>
  <si>
    <t>Portable Message Trailer</t>
  </si>
  <si>
    <t>ME-21</t>
  </si>
  <si>
    <t>ME-22</t>
  </si>
  <si>
    <t>Changeable Message Signs</t>
  </si>
  <si>
    <t>ME-23</t>
  </si>
  <si>
    <t>Planner/Sweeper Attachment</t>
  </si>
  <si>
    <t>ME-24</t>
  </si>
  <si>
    <t>MESSAGE BOARD</t>
  </si>
  <si>
    <t>ME-25</t>
  </si>
  <si>
    <t>ME-26</t>
  </si>
  <si>
    <t>SPS 930 1/1 ROBOTIC SURVEY</t>
  </si>
  <si>
    <t>ME-27</t>
  </si>
  <si>
    <t>2012 ALLMAND NIGHT LIGHT</t>
  </si>
  <si>
    <t>ME-28</t>
  </si>
  <si>
    <t>Message Board</t>
  </si>
  <si>
    <t>MG1</t>
  </si>
  <si>
    <t>JD 670 C MOTORGRADER</t>
  </si>
  <si>
    <t>ML1</t>
  </si>
  <si>
    <t>GENIE 40` MANLIFT</t>
  </si>
  <si>
    <t>MT-01</t>
  </si>
  <si>
    <t>Ford F-550 2004 Mech. Truck</t>
  </si>
  <si>
    <t>MT-02</t>
  </si>
  <si>
    <t>Ford F-450 2005 Mech. Truck</t>
  </si>
  <si>
    <t>MT-03</t>
  </si>
  <si>
    <t>INT 4300 Service Truck</t>
  </si>
  <si>
    <t>MT-03*</t>
  </si>
  <si>
    <t>MT-03 Engine/Transmission Repl</t>
  </si>
  <si>
    <t>MT-06</t>
  </si>
  <si>
    <t>2005 F-650 Service Trk 174243</t>
  </si>
  <si>
    <t>MT-07*</t>
  </si>
  <si>
    <t>MT-07 TMA BUILD</t>
  </si>
  <si>
    <t>MT-10</t>
  </si>
  <si>
    <t>2022 INT MV w/ 12K crane</t>
  </si>
  <si>
    <t>MT-12</t>
  </si>
  <si>
    <t>Peterbuilt 337 FuelLube (2013)</t>
  </si>
  <si>
    <t>OV-01</t>
  </si>
  <si>
    <t>2019 Ford Fusion 282669</t>
  </si>
  <si>
    <t>P-01</t>
  </si>
  <si>
    <t>4" Gorman Rupp Pump</t>
  </si>
  <si>
    <t>P-03</t>
  </si>
  <si>
    <t>TMG 4 Inch Trash Pump</t>
  </si>
  <si>
    <t>P-04</t>
  </si>
  <si>
    <t>P-05</t>
  </si>
  <si>
    <t>TMG 3 Inch Trash Pump</t>
  </si>
  <si>
    <t>P-06</t>
  </si>
  <si>
    <t>Atlas Copco PAS 100 HFS 4"</t>
  </si>
  <si>
    <t>PAV-01</t>
  </si>
  <si>
    <t>Blaw-Knox PF-410</t>
  </si>
  <si>
    <t>PAV-02</t>
  </si>
  <si>
    <t>Lincoln 660AXL (2011)</t>
  </si>
  <si>
    <t>PDH-01</t>
  </si>
  <si>
    <t>Bomag 30 Diesel Pile Hammer</t>
  </si>
  <si>
    <t>PDH-02</t>
  </si>
  <si>
    <t>Diesel Hammer M-30 (2005)</t>
  </si>
  <si>
    <t>PDH-03</t>
  </si>
  <si>
    <t>Diesel Hammer SPI-19 2011</t>
  </si>
  <si>
    <t>PDL-01</t>
  </si>
  <si>
    <t>Pile Hammer Leads 27" x 85'</t>
  </si>
  <si>
    <t>PDL-02</t>
  </si>
  <si>
    <t>27" Swinging Leads 85FT</t>
  </si>
  <si>
    <t>POLY</t>
  </si>
  <si>
    <t>Equipment Charge Poly Machine</t>
  </si>
  <si>
    <t>POLY-01</t>
  </si>
  <si>
    <t>Sullair 375 CFM w/ Air Cooler</t>
  </si>
  <si>
    <t>POLY-02</t>
  </si>
  <si>
    <t>Agg. Pot - BIG CLEM</t>
  </si>
  <si>
    <t>POLY-03</t>
  </si>
  <si>
    <t>Poly Mixer - Ms. Lilly</t>
  </si>
  <si>
    <t>PP-01</t>
  </si>
  <si>
    <t>Rome Pull Pan 16CY</t>
  </si>
  <si>
    <t>PS-01</t>
  </si>
  <si>
    <t>Rome 16 CY Pull Pan</t>
  </si>
  <si>
    <t>PS-02</t>
  </si>
  <si>
    <t>16 CY Reynolds Pull Scraper</t>
  </si>
  <si>
    <t>PS-03</t>
  </si>
  <si>
    <t>John Deere 2412DE (2016)</t>
  </si>
  <si>
    <t>PS-04</t>
  </si>
  <si>
    <t>JD 2412DE (2020)</t>
  </si>
  <si>
    <t>PS-05</t>
  </si>
  <si>
    <t>PT-01</t>
  </si>
  <si>
    <t>Ford F-150 2002 Work Truck</t>
  </si>
  <si>
    <t>PT-03</t>
  </si>
  <si>
    <t>Ford F-150 2003 Work Truck</t>
  </si>
  <si>
    <t>PT-04</t>
  </si>
  <si>
    <t>Ford F-250 2005 Work Truck</t>
  </si>
  <si>
    <t>PT-06</t>
  </si>
  <si>
    <t>Ford F-150 XLT 2005 Truck</t>
  </si>
  <si>
    <t>PT-07</t>
  </si>
  <si>
    <t>Ford F-250 2006 Utility Truck</t>
  </si>
  <si>
    <t>PT-08</t>
  </si>
  <si>
    <t>Ford F-150 2006 Work Truck</t>
  </si>
  <si>
    <t>PT-09</t>
  </si>
  <si>
    <t>PT-10</t>
  </si>
  <si>
    <t>Ford F-150 2007 Work Truck</t>
  </si>
  <si>
    <t>PT-100</t>
  </si>
  <si>
    <t>PT-112</t>
  </si>
  <si>
    <t>PT-113</t>
  </si>
  <si>
    <t>2017 F250 F24063 R. James</t>
  </si>
  <si>
    <t>PT-116</t>
  </si>
  <si>
    <t>2018 F150 C91949 H. FIELDS</t>
  </si>
  <si>
    <t>PT-118</t>
  </si>
  <si>
    <t>PT-119</t>
  </si>
  <si>
    <t>PT-120</t>
  </si>
  <si>
    <t>PT-122</t>
  </si>
  <si>
    <t>PT-126</t>
  </si>
  <si>
    <t>PT-127</t>
  </si>
  <si>
    <t>PT-128</t>
  </si>
  <si>
    <t>2018 F-250 B25373 J. Mayer</t>
  </si>
  <si>
    <t>PT-13</t>
  </si>
  <si>
    <t>Ford F-150 CREW 2007 Truck</t>
  </si>
  <si>
    <t>PT-130</t>
  </si>
  <si>
    <t>PT-131</t>
  </si>
  <si>
    <t>PT-132</t>
  </si>
  <si>
    <t>PT-133</t>
  </si>
  <si>
    <t>PT-135</t>
  </si>
  <si>
    <t>2019 F150 D04251 M. Runion</t>
  </si>
  <si>
    <t>PT-136</t>
  </si>
  <si>
    <t>PT-140</t>
  </si>
  <si>
    <t>2019 F-250 D17455 T. Powell</t>
  </si>
  <si>
    <t>PT-141</t>
  </si>
  <si>
    <t>PT-142</t>
  </si>
  <si>
    <t>2019 F-550 E92073 Yard</t>
  </si>
  <si>
    <t>PT-147</t>
  </si>
  <si>
    <t>PT-148</t>
  </si>
  <si>
    <t>2019 F250 C82940 C. Kempf</t>
  </si>
  <si>
    <t>PT-15</t>
  </si>
  <si>
    <t>2007 F-150 Work Truck</t>
  </si>
  <si>
    <t>PT-152</t>
  </si>
  <si>
    <t>2019 F-150 A57389 T. Redmon</t>
  </si>
  <si>
    <t>PT-16</t>
  </si>
  <si>
    <t>2010 F-150</t>
  </si>
  <si>
    <t>PT-161</t>
  </si>
  <si>
    <t>PT-162</t>
  </si>
  <si>
    <t>2019 F-250 F90319 S. Guthrie</t>
  </si>
  <si>
    <t>PT-175</t>
  </si>
  <si>
    <t>PT-18</t>
  </si>
  <si>
    <t>Ford F-150 2005</t>
  </si>
  <si>
    <t>PT-181</t>
  </si>
  <si>
    <t>PT-184</t>
  </si>
  <si>
    <t>2020 F150 F52891 R. Montgomery</t>
  </si>
  <si>
    <t>PT-190*</t>
  </si>
  <si>
    <t>Saddle Box for PT-190</t>
  </si>
  <si>
    <t>PT-193*</t>
  </si>
  <si>
    <t>Saddle Box for PT-193</t>
  </si>
  <si>
    <t>PT-194*</t>
  </si>
  <si>
    <t>Saddle Box for PT-194</t>
  </si>
  <si>
    <t>PT-195</t>
  </si>
  <si>
    <t>2021 Tundra 003032 J Liebhart</t>
  </si>
  <si>
    <t>PT-196</t>
  </si>
  <si>
    <t>2021 F-150 C09726 K  Maasberg</t>
  </si>
  <si>
    <t>PT-197</t>
  </si>
  <si>
    <t>2021 F-150 C09725 R Dejean</t>
  </si>
  <si>
    <t>PT-199*</t>
  </si>
  <si>
    <t>Saddle Box for PT-199</t>
  </si>
  <si>
    <t>PT-20</t>
  </si>
  <si>
    <t>2011 F-150</t>
  </si>
  <si>
    <t>PT-200*</t>
  </si>
  <si>
    <t>Saddle Box for PT-200</t>
  </si>
  <si>
    <t>PT-201*</t>
  </si>
  <si>
    <t>Saddle Box for PT-201</t>
  </si>
  <si>
    <t>PT-202*</t>
  </si>
  <si>
    <t>Saddle Box for PT-202</t>
  </si>
  <si>
    <t>PT-203</t>
  </si>
  <si>
    <t>2021 F-150 E74176 J Bradshaw</t>
  </si>
  <si>
    <t>PT-204</t>
  </si>
  <si>
    <t>2021 F-150 E95645 G Matt</t>
  </si>
  <si>
    <t>PT-209</t>
  </si>
  <si>
    <t>PT-210</t>
  </si>
  <si>
    <t>2022 F-250 D51397 G Brittain</t>
  </si>
  <si>
    <t>PT-211</t>
  </si>
  <si>
    <t>2022 F-250 D51396 L Jones</t>
  </si>
  <si>
    <t>PT-212*</t>
  </si>
  <si>
    <t>PT-212 Truck Setup</t>
  </si>
  <si>
    <t>PT-216</t>
  </si>
  <si>
    <t>2022 F-250 E64468 T Morgan</t>
  </si>
  <si>
    <t>PT-217</t>
  </si>
  <si>
    <t>2022 F-250 E25463 T Suddarth</t>
  </si>
  <si>
    <t>PT-220</t>
  </si>
  <si>
    <t>2020 Tundra 879323 B Schmitt</t>
  </si>
  <si>
    <t>PT-221</t>
  </si>
  <si>
    <t>PT-222</t>
  </si>
  <si>
    <t>PT-223</t>
  </si>
  <si>
    <t>PT-225</t>
  </si>
  <si>
    <t>2022 F-150 B58400 S York</t>
  </si>
  <si>
    <t>PT-29</t>
  </si>
  <si>
    <t>F-150 2013 Texas</t>
  </si>
  <si>
    <t>PT-30</t>
  </si>
  <si>
    <t>F-150 2013 Supercab</t>
  </si>
  <si>
    <t>PT-33</t>
  </si>
  <si>
    <t>2013 F-150</t>
  </si>
  <si>
    <t>PT-34</t>
  </si>
  <si>
    <t>PT-36</t>
  </si>
  <si>
    <t>PT-37</t>
  </si>
  <si>
    <t>PT-40</t>
  </si>
  <si>
    <t>PT-41</t>
  </si>
  <si>
    <t>PT-42</t>
  </si>
  <si>
    <t>PT-43</t>
  </si>
  <si>
    <t>PT-47</t>
  </si>
  <si>
    <t>2014 F-150 E07317</t>
  </si>
  <si>
    <t>PT-50</t>
  </si>
  <si>
    <t>PT-51</t>
  </si>
  <si>
    <t>PT-55</t>
  </si>
  <si>
    <t>PT-59</t>
  </si>
  <si>
    <t>PT-60</t>
  </si>
  <si>
    <t>PT-64</t>
  </si>
  <si>
    <t>PT-66</t>
  </si>
  <si>
    <t>2013 F-150 E02413</t>
  </si>
  <si>
    <t>PT-67</t>
  </si>
  <si>
    <t>PT-73</t>
  </si>
  <si>
    <t>PT-74</t>
  </si>
  <si>
    <t>PT-75</t>
  </si>
  <si>
    <t>PT-84</t>
  </si>
  <si>
    <t>PT-86</t>
  </si>
  <si>
    <t>PT-90</t>
  </si>
  <si>
    <t>PT-93</t>
  </si>
  <si>
    <t>PT-95</t>
  </si>
  <si>
    <t>PT-96</t>
  </si>
  <si>
    <t>PT-97</t>
  </si>
  <si>
    <t>PT-98</t>
  </si>
  <si>
    <t>2018 F-350 B32450 Loop</t>
  </si>
  <si>
    <t>PT-99</t>
  </si>
  <si>
    <t>2018 F-250 B33749 J. Ragle</t>
  </si>
  <si>
    <t>PVH-01</t>
  </si>
  <si>
    <t>MKT V2B Vibro Hammer</t>
  </si>
  <si>
    <t>PVH-02</t>
  </si>
  <si>
    <t>MKT V5C Vibro Hammer</t>
  </si>
  <si>
    <t>PWT-01</t>
  </si>
  <si>
    <t>Portable Water Tower</t>
  </si>
  <si>
    <t>R-02</t>
  </si>
  <si>
    <t>Bomag BW156DH 56" Roller</t>
  </si>
  <si>
    <t>R-03</t>
  </si>
  <si>
    <t>Vibromax 1103 84" Roller</t>
  </si>
  <si>
    <t>R-04</t>
  </si>
  <si>
    <t>Ingersoll Rand 24" W/B Roller</t>
  </si>
  <si>
    <t>R-06</t>
  </si>
  <si>
    <t>IR SD77DX66"</t>
  </si>
  <si>
    <t>R-07</t>
  </si>
  <si>
    <t>Ing-Rand SD100D 84"</t>
  </si>
  <si>
    <t>R-08</t>
  </si>
  <si>
    <t>Bomag BW9002 36"</t>
  </si>
  <si>
    <t>R-10</t>
  </si>
  <si>
    <t>R-11</t>
  </si>
  <si>
    <t>84" Ingersoll Rand SD116 Rolle</t>
  </si>
  <si>
    <t>R-12</t>
  </si>
  <si>
    <t>84" CAT CP56 Padfoot Roller</t>
  </si>
  <si>
    <t>R-17</t>
  </si>
  <si>
    <t>Wacker RD12A</t>
  </si>
  <si>
    <t>R-18</t>
  </si>
  <si>
    <t>2005 CAT 815F</t>
  </si>
  <si>
    <t>R-24</t>
  </si>
  <si>
    <t>2015 CAT CB24B</t>
  </si>
  <si>
    <t>RB-02</t>
  </si>
  <si>
    <t>RPF1</t>
  </si>
  <si>
    <t>66" INGERSOLLRAND  SDR70</t>
  </si>
  <si>
    <t>RPF2</t>
  </si>
  <si>
    <t>84" VIBROMAX PATFOOT</t>
  </si>
  <si>
    <t>RS-01</t>
  </si>
  <si>
    <t>Road Saw</t>
  </si>
  <si>
    <t>RSD1</t>
  </si>
  <si>
    <t>24" INGERSOLLRAND ROLLER</t>
  </si>
  <si>
    <t>RSD2</t>
  </si>
  <si>
    <t>54" BOMAG ROLLER</t>
  </si>
  <si>
    <t>RTC-05</t>
  </si>
  <si>
    <t>2015 Terex RT-555 Rough Terrai</t>
  </si>
  <si>
    <t>RTC-BK02</t>
  </si>
  <si>
    <t>Caterpillar 420E Backhoe RTC</t>
  </si>
  <si>
    <t>RTS1</t>
  </si>
  <si>
    <t>TRIMBLE 5603 ROBOTIC TOTAL STA</t>
  </si>
  <si>
    <t>RTX-AB01</t>
  </si>
  <si>
    <t>RTX-AB02</t>
  </si>
  <si>
    <t>RTX-AB03</t>
  </si>
  <si>
    <t>RTX-BK03</t>
  </si>
  <si>
    <t>Caterpillar 420E IT Backhoe</t>
  </si>
  <si>
    <t>RTX-CC01</t>
  </si>
  <si>
    <t>20' Cargo Container 1</t>
  </si>
  <si>
    <t>RTX-CC02</t>
  </si>
  <si>
    <t>20' Cargo Container 2</t>
  </si>
  <si>
    <t>RTX-CC03</t>
  </si>
  <si>
    <t>20' Cargo Container 3</t>
  </si>
  <si>
    <t>RTX-CC04</t>
  </si>
  <si>
    <t>20' Cargo Container 4</t>
  </si>
  <si>
    <t>RTX-DZ01</t>
  </si>
  <si>
    <t>Caterpillar D5M Dozer</t>
  </si>
  <si>
    <t>RTX-DZ02</t>
  </si>
  <si>
    <t>Caterpillar D5M Dozer w/GPS</t>
  </si>
  <si>
    <t>RTX-DZ03</t>
  </si>
  <si>
    <t>Caterpillar D6R III XW w/GPS</t>
  </si>
  <si>
    <t>RTX-EX02</t>
  </si>
  <si>
    <t>Kobelco 250LC (2004)</t>
  </si>
  <si>
    <t>RTX-FM01</t>
  </si>
  <si>
    <t>Gomaco C-750 Finish Machine</t>
  </si>
  <si>
    <t>RTX-FM02</t>
  </si>
  <si>
    <t>Span-it Work Bridge Motorized</t>
  </si>
  <si>
    <t>RTX-FT15</t>
  </si>
  <si>
    <t>F-150 G47448</t>
  </si>
  <si>
    <t>RTX-LB02</t>
  </si>
  <si>
    <t>RTX-LT01</t>
  </si>
  <si>
    <t>45' Aluminum Flatbed Trailer</t>
  </si>
  <si>
    <t>RTX-LT02</t>
  </si>
  <si>
    <t>45' TMO Steel Flatbed Red</t>
  </si>
  <si>
    <t>RTX-MB01</t>
  </si>
  <si>
    <t>Portable Message Sign</t>
  </si>
  <si>
    <t>RTX-MB02</t>
  </si>
  <si>
    <t>RTX-MB03</t>
  </si>
  <si>
    <t>Changeable Message Sign</t>
  </si>
  <si>
    <t>RTX-MB04</t>
  </si>
  <si>
    <t>RTX-PV01</t>
  </si>
  <si>
    <t>CMI Texture and Cure</t>
  </si>
  <si>
    <t>RTX-PV02</t>
  </si>
  <si>
    <t>Gomaco Commander III</t>
  </si>
  <si>
    <t>RTX-RL02</t>
  </si>
  <si>
    <t>84" Ingersollroller w/shell116</t>
  </si>
  <si>
    <t>RTX-RL03</t>
  </si>
  <si>
    <t>RTX-RT01</t>
  </si>
  <si>
    <t>10,000 Trailer Black</t>
  </si>
  <si>
    <t>RTX-RT02</t>
  </si>
  <si>
    <t>7,000 Trailer Blue</t>
  </si>
  <si>
    <t>RTX-RT03</t>
  </si>
  <si>
    <t>7,000 Trailer</t>
  </si>
  <si>
    <t>RTX-SK02</t>
  </si>
  <si>
    <t>New Holland LS 180 Skid Steer</t>
  </si>
  <si>
    <t>RTX-SV01</t>
  </si>
  <si>
    <t>Trimble GPS Base &amp; Rover</t>
  </si>
  <si>
    <t>RTX-SV02</t>
  </si>
  <si>
    <t>Trimble GPS Base</t>
  </si>
  <si>
    <t>RTX-SV03</t>
  </si>
  <si>
    <t>Trimble Robotic Unit 7</t>
  </si>
  <si>
    <t>RW-01</t>
  </si>
  <si>
    <t>Blaw-Knox RW100A Road Widener</t>
  </si>
  <si>
    <t>S-01</t>
  </si>
  <si>
    <t>Kenworth W923</t>
  </si>
  <si>
    <t>S-02</t>
  </si>
  <si>
    <t>S-03</t>
  </si>
  <si>
    <t>International 9400 Eagle</t>
  </si>
  <si>
    <t>S-05</t>
  </si>
  <si>
    <t>101 - Semi Mack 2003 (tri/A)</t>
  </si>
  <si>
    <t>S-06</t>
  </si>
  <si>
    <t>Peterbilt 389 (2010) D112921</t>
  </si>
  <si>
    <t>S-08</t>
  </si>
  <si>
    <t>2015 Kenworth T800</t>
  </si>
  <si>
    <t>SC-01</t>
  </si>
  <si>
    <t>Caterpillar 627B Scraper</t>
  </si>
  <si>
    <t>SC-02</t>
  </si>
  <si>
    <t>CAT 613C (1986)</t>
  </si>
  <si>
    <t>SFB-01</t>
  </si>
  <si>
    <t>Freightliner FL70 Flatbed</t>
  </si>
  <si>
    <t>SFB-02</t>
  </si>
  <si>
    <t>2014 INTERNATIONAL 4300 FLATBE</t>
  </si>
  <si>
    <t>SFB-02*</t>
  </si>
  <si>
    <t>Knapheide 24' Bed Replacement</t>
  </si>
  <si>
    <t>SFB-03*</t>
  </si>
  <si>
    <t>SFB-03 Flatbed/Install</t>
  </si>
  <si>
    <t>SFB-04*</t>
  </si>
  <si>
    <t>TWA for SFB-04</t>
  </si>
  <si>
    <t>SFB-06*</t>
  </si>
  <si>
    <t>SFB-06 New Engine</t>
  </si>
  <si>
    <t>SFB-07*</t>
  </si>
  <si>
    <t>SFB-07 TMA Install</t>
  </si>
  <si>
    <t>SFB-11*</t>
  </si>
  <si>
    <t>TMA for SFB-11</t>
  </si>
  <si>
    <t>SFB-12</t>
  </si>
  <si>
    <t>Mack MD6 TMA (2023)</t>
  </si>
  <si>
    <t>SFB-13</t>
  </si>
  <si>
    <t>SS-02</t>
  </si>
  <si>
    <t>New Holland LS 185B Skid Steer</t>
  </si>
  <si>
    <t>SS-04</t>
  </si>
  <si>
    <t>CAT 279C COMPACT TRACK LOADER</t>
  </si>
  <si>
    <t>SS-08</t>
  </si>
  <si>
    <t>CAT 279</t>
  </si>
  <si>
    <t>SS-18</t>
  </si>
  <si>
    <t>2014 CAT 279D XPS</t>
  </si>
  <si>
    <t>SS-19</t>
  </si>
  <si>
    <t>2014 CAT 289D XPS</t>
  </si>
  <si>
    <t>SS-20</t>
  </si>
  <si>
    <t>2016 CAT 289D XPS</t>
  </si>
  <si>
    <t>SS-30</t>
  </si>
  <si>
    <t>Case TR320</t>
  </si>
  <si>
    <t>SS-31</t>
  </si>
  <si>
    <t>John Deere 331G (2021)</t>
  </si>
  <si>
    <t>SS1</t>
  </si>
  <si>
    <t>NEW HOLLAND LS 180 SKID STEER</t>
  </si>
  <si>
    <t>SS2</t>
  </si>
  <si>
    <t>NEW HOLLAND LS 185 SKID STEER</t>
  </si>
  <si>
    <t>SSA-01</t>
  </si>
  <si>
    <t>Bradco Skid Steer Broom</t>
  </si>
  <si>
    <t>SSA-02</t>
  </si>
  <si>
    <t>Broce Skid Steer Broom</t>
  </si>
  <si>
    <t>SSA-03</t>
  </si>
  <si>
    <t>Diamond Skid Steer Forks</t>
  </si>
  <si>
    <t>SSA-04</t>
  </si>
  <si>
    <t>6 Way Blade</t>
  </si>
  <si>
    <t>SSA-05</t>
  </si>
  <si>
    <t>Allied PVMT Breaker Skid Steer</t>
  </si>
  <si>
    <t>SSA-06</t>
  </si>
  <si>
    <t>Planar for Skid Steer</t>
  </si>
  <si>
    <t>SSA-07</t>
  </si>
  <si>
    <t>Harley Rake for Skid Steer</t>
  </si>
  <si>
    <t>SSA-08</t>
  </si>
  <si>
    <t>Bradco Broom 72"</t>
  </si>
  <si>
    <t>SSA-09</t>
  </si>
  <si>
    <t>SSA-10</t>
  </si>
  <si>
    <t>2019 CAT BP118C Box Broom</t>
  </si>
  <si>
    <t>SSA-11</t>
  </si>
  <si>
    <t>2020 Mower King SSECAG-Y</t>
  </si>
  <si>
    <t>SSA-12</t>
  </si>
  <si>
    <t>2021 Mower King SSAB72</t>
  </si>
  <si>
    <t>SSA-13</t>
  </si>
  <si>
    <t>Mower King SSRC 72in</t>
  </si>
  <si>
    <t>SSA-14</t>
  </si>
  <si>
    <t>SSA-15</t>
  </si>
  <si>
    <t>Stanley DH3500</t>
  </si>
  <si>
    <t>SSA-16</t>
  </si>
  <si>
    <t>Mower King SSECAG-Y</t>
  </si>
  <si>
    <t>SSA-17</t>
  </si>
  <si>
    <t>SSA-18</t>
  </si>
  <si>
    <t>CAT PC305B (2020)</t>
  </si>
  <si>
    <t>SSA1</t>
  </si>
  <si>
    <t>BROOM FOR SKID STEER</t>
  </si>
  <si>
    <t>ST-02</t>
  </si>
  <si>
    <t>Crash Trailer with Arrow Board</t>
  </si>
  <si>
    <t>ST-03</t>
  </si>
  <si>
    <t>CRASH TRAILER ARROW BOARD '15</t>
  </si>
  <si>
    <t>ST-05</t>
  </si>
  <si>
    <t>Scorpion TL-3 w/ 2 90 Degre</t>
  </si>
  <si>
    <t>ST-06</t>
  </si>
  <si>
    <t>Rear Mounted TMA Arrow</t>
  </si>
  <si>
    <t>ST-07</t>
  </si>
  <si>
    <t>Mobile Traffic Signal (2)</t>
  </si>
  <si>
    <t>ST-08</t>
  </si>
  <si>
    <t>Vorteq TMA wth Arrow</t>
  </si>
  <si>
    <t>ST-09</t>
  </si>
  <si>
    <t>Vorteq with Arrow</t>
  </si>
  <si>
    <t>SUR2</t>
  </si>
  <si>
    <t>Trimble GPS System (Complete)</t>
  </si>
  <si>
    <t>SUR3</t>
  </si>
  <si>
    <t>SUR4</t>
  </si>
  <si>
    <t>Trimble GPS Cat D5M</t>
  </si>
  <si>
    <t>SUR5</t>
  </si>
  <si>
    <t>SV-02</t>
  </si>
  <si>
    <t>Ford Expedition 2002</t>
  </si>
  <si>
    <t>SV-03</t>
  </si>
  <si>
    <t>Ford Expedition 2007</t>
  </si>
  <si>
    <t>SV-06</t>
  </si>
  <si>
    <t>2015 CAD ESCALADE 635118 L RAG</t>
  </si>
  <si>
    <t>SV-08</t>
  </si>
  <si>
    <t>2020 Ford Explorere A41584</t>
  </si>
  <si>
    <t>SV-09</t>
  </si>
  <si>
    <t>2022 Ford Expedition Max</t>
  </si>
  <si>
    <t>SW1</t>
  </si>
  <si>
    <t>STIPPING WAGON</t>
  </si>
  <si>
    <t>SWT-01</t>
  </si>
  <si>
    <t>F-250 Street Sweeper (2022)</t>
  </si>
  <si>
    <t>T-02</t>
  </si>
  <si>
    <t>CMI 450 Tiller</t>
  </si>
  <si>
    <t>TC1</t>
  </si>
  <si>
    <t>FORD 9880 TRACTOR</t>
  </si>
  <si>
    <t>TC2</t>
  </si>
  <si>
    <t>FORD TW35 TRACTOR 220 HP</t>
  </si>
  <si>
    <t>TCD1</t>
  </si>
  <si>
    <t>8` ROME DISK</t>
  </si>
  <si>
    <t>TCPS1</t>
  </si>
  <si>
    <t>16 CY PULL SCRAPER</t>
  </si>
  <si>
    <t>TD1</t>
  </si>
  <si>
    <t>SINGLE AXLE DUMP</t>
  </si>
  <si>
    <t>TEST</t>
  </si>
  <si>
    <t>SMELODY</t>
  </si>
  <si>
    <t>TH-01</t>
  </si>
  <si>
    <t>CAT TL1055 Telehandler</t>
  </si>
  <si>
    <t>TH-08</t>
  </si>
  <si>
    <t>2012 Genie GTH1056</t>
  </si>
  <si>
    <t>TKH1</t>
  </si>
  <si>
    <t>1999 F-150 (SHOP)</t>
  </si>
  <si>
    <t>TKH2</t>
  </si>
  <si>
    <t>2001 F-150 EXT CAB SHOP</t>
  </si>
  <si>
    <t>TKH3</t>
  </si>
  <si>
    <t>2002 F-150</t>
  </si>
  <si>
    <t>TKH4</t>
  </si>
  <si>
    <t>2003 F150 (MIKE)</t>
  </si>
  <si>
    <t>TKH5</t>
  </si>
  <si>
    <t>2006 F-150 DEVON</t>
  </si>
  <si>
    <t>TKH6</t>
  </si>
  <si>
    <t>2006 F-150 MIKE</t>
  </si>
  <si>
    <t>TKHF1</t>
  </si>
  <si>
    <t>1997 EXPEDTION (RANDY)</t>
  </si>
  <si>
    <t>TKHF2</t>
  </si>
  <si>
    <t>2002 EXPEDTION (SAM)</t>
  </si>
  <si>
    <t>TKHF3</t>
  </si>
  <si>
    <t>2005 F-150 4X4 (KEITH)</t>
  </si>
  <si>
    <t>TKHF4</t>
  </si>
  <si>
    <t>2005 F-150 4X4 (SCOTT)</t>
  </si>
  <si>
    <t>TKS1</t>
  </si>
  <si>
    <t>1987 DODGE JOBSITE</t>
  </si>
  <si>
    <t>TKS2</t>
  </si>
  <si>
    <t>2005 F-450 (MARTY)</t>
  </si>
  <si>
    <t>TKS3</t>
  </si>
  <si>
    <t>2004 F-550 DIESEL (ROB RETTER)</t>
  </si>
  <si>
    <t>TKT1</t>
  </si>
  <si>
    <t>2005 F-250 (KENNY)</t>
  </si>
  <si>
    <t>TKT2</t>
  </si>
  <si>
    <t>2006 F-250 ROB</t>
  </si>
  <si>
    <t>TL1</t>
  </si>
  <si>
    <t>35 TON LOWBOY</t>
  </si>
  <si>
    <t>TL2</t>
  </si>
  <si>
    <t>50 TON LOWBOY</t>
  </si>
  <si>
    <t>TPT-01</t>
  </si>
  <si>
    <t>Butler Pole Trailer</t>
  </si>
  <si>
    <t>TR1</t>
  </si>
  <si>
    <t>10,000 TRAILER (BLACK)</t>
  </si>
  <si>
    <t>TR10</t>
  </si>
  <si>
    <t>20` CARGO TRAILER</t>
  </si>
  <si>
    <t>TR11</t>
  </si>
  <si>
    <t>24` CARGO TRAILER</t>
  </si>
  <si>
    <t>TR12</t>
  </si>
  <si>
    <t>20` CONEX CONTAINERS</t>
  </si>
  <si>
    <t>TR13</t>
  </si>
  <si>
    <t>TR2</t>
  </si>
  <si>
    <t>7,000 TRAILER (BLUE)</t>
  </si>
  <si>
    <t>TR3</t>
  </si>
  <si>
    <t>7,000 TRAILER (BLACK)</t>
  </si>
  <si>
    <t>TR4</t>
  </si>
  <si>
    <t>TR5</t>
  </si>
  <si>
    <t>18,000 TRAILER</t>
  </si>
  <si>
    <t>TR6</t>
  </si>
  <si>
    <t>11</t>
  </si>
  <si>
    <t>TR7</t>
  </si>
  <si>
    <t>45` ALUMINUM FLATBED TRAILER</t>
  </si>
  <si>
    <t>TR8</t>
  </si>
  <si>
    <t>45` RED STEEL FLATBED TRAILER</t>
  </si>
  <si>
    <t>TR9</t>
  </si>
  <si>
    <t>TS1</t>
  </si>
  <si>
    <t>INTERNATION SEMI</t>
  </si>
  <si>
    <t>TS2</t>
  </si>
  <si>
    <t>1999 International Semi</t>
  </si>
  <si>
    <t>TW1</t>
  </si>
  <si>
    <t>WATER TRUCK</t>
  </si>
  <si>
    <t>UT-01</t>
  </si>
  <si>
    <t>Polaris Ranger</t>
  </si>
  <si>
    <t>UT-02</t>
  </si>
  <si>
    <t>2017 KUBOTA RTV-X900W-H</t>
  </si>
  <si>
    <t>UT-03</t>
  </si>
  <si>
    <t>2017 Kubota RTV-X900WL-HS</t>
  </si>
  <si>
    <t>UT-04</t>
  </si>
  <si>
    <t>Kubota RTV 1100</t>
  </si>
  <si>
    <t>VE-01</t>
  </si>
  <si>
    <t>2013 Vacuum Exc Trler Mounted</t>
  </si>
  <si>
    <t>VE-02</t>
  </si>
  <si>
    <t>Vermeer 9X13III and Trailer</t>
  </si>
  <si>
    <t>VE-03</t>
  </si>
  <si>
    <t>2016 VERMEER VX30-500 VAC</t>
  </si>
  <si>
    <t>VE-04</t>
  </si>
  <si>
    <t>2017 D24x40II BoreMachine/Tank</t>
  </si>
  <si>
    <t>VS1</t>
  </si>
  <si>
    <t>VIBRATORY SCREED</t>
  </si>
  <si>
    <t>WEL-01</t>
  </si>
  <si>
    <t>Miller Bobcat 250 Welder</t>
  </si>
  <si>
    <t>WEL-02</t>
  </si>
  <si>
    <t>Miller Bobcat 250NT Welder</t>
  </si>
  <si>
    <t>WEL-03</t>
  </si>
  <si>
    <t>Miller Bobcat 600 Welder</t>
  </si>
  <si>
    <t>WEL-04</t>
  </si>
  <si>
    <t>Miller Bobcat 225G Welder</t>
  </si>
  <si>
    <t>WEL-05</t>
  </si>
  <si>
    <t>Miller Bluestar 6000 Welder</t>
  </si>
  <si>
    <t>WEL-06</t>
  </si>
  <si>
    <t>WEL-07</t>
  </si>
  <si>
    <t>Miller Bobcat 225G</t>
  </si>
  <si>
    <t>WEL-08</t>
  </si>
  <si>
    <t>Miller Millermatic 251 Welder</t>
  </si>
  <si>
    <t>WEL-09</t>
  </si>
  <si>
    <t>Hypertherm Powermax 1000G3 Wel</t>
  </si>
  <si>
    <t>WEL-10</t>
  </si>
  <si>
    <t>WEL-11</t>
  </si>
  <si>
    <t>WEL-12</t>
  </si>
  <si>
    <t>Miller Bobcat 225NT</t>
  </si>
  <si>
    <t>WL-01</t>
  </si>
  <si>
    <t>Cat 930H Wheel Loader</t>
  </si>
  <si>
    <t>WL-04*</t>
  </si>
  <si>
    <t>WL-04 Attachments</t>
  </si>
  <si>
    <t>WT-01</t>
  </si>
  <si>
    <t>Ford F800 Water Truck</t>
  </si>
  <si>
    <t>WT-02</t>
  </si>
  <si>
    <t>Ford LT9000 Watertruck 4000GAL</t>
  </si>
  <si>
    <t>WT-06</t>
  </si>
  <si>
    <t>2007 Freightliner 4000gal</t>
  </si>
  <si>
    <t>2</t>
  </si>
  <si>
    <t>4</t>
  </si>
  <si>
    <t>3</t>
  </si>
  <si>
    <t>1</t>
  </si>
  <si>
    <t>AC-06</t>
  </si>
  <si>
    <t>AC-07</t>
  </si>
  <si>
    <t>AC-17</t>
  </si>
  <si>
    <t>BH-03</t>
  </si>
  <si>
    <t>9</t>
  </si>
  <si>
    <t>BRO-04</t>
  </si>
  <si>
    <t>CC-01</t>
  </si>
  <si>
    <t>CFM-07</t>
  </si>
  <si>
    <t>CFM-08</t>
  </si>
  <si>
    <t>CFM-09</t>
  </si>
  <si>
    <t>D-04</t>
  </si>
  <si>
    <t>D-07</t>
  </si>
  <si>
    <t>DT-04</t>
  </si>
  <si>
    <t>DT-06</t>
  </si>
  <si>
    <t>8</t>
  </si>
  <si>
    <t>EX-03</t>
  </si>
  <si>
    <t>EX-05</t>
  </si>
  <si>
    <t>EX-06</t>
  </si>
  <si>
    <t>EX-08</t>
  </si>
  <si>
    <t>EX-11</t>
  </si>
  <si>
    <t>EX-14</t>
  </si>
  <si>
    <t>EX-29</t>
  </si>
  <si>
    <t>EX-33</t>
  </si>
  <si>
    <t>EX-57</t>
  </si>
  <si>
    <t>EX-57*</t>
  </si>
  <si>
    <t>FBT-01</t>
  </si>
  <si>
    <t>MT-05</t>
  </si>
  <si>
    <t>PT-11</t>
  </si>
  <si>
    <t>PT-12</t>
  </si>
  <si>
    <t>PT-129</t>
  </si>
  <si>
    <t>PT-134</t>
  </si>
  <si>
    <t>PT-14</t>
  </si>
  <si>
    <t>PT-17</t>
  </si>
  <si>
    <t>PT-19</t>
  </si>
  <si>
    <t>PT-21</t>
  </si>
  <si>
    <t>PT-22</t>
  </si>
  <si>
    <t>PT-24</t>
  </si>
  <si>
    <t>PT-25</t>
  </si>
  <si>
    <t>PT-26</t>
  </si>
  <si>
    <t>PT-27</t>
  </si>
  <si>
    <t>PT-28</t>
  </si>
  <si>
    <t>PT-31</t>
  </si>
  <si>
    <t>PT-32</t>
  </si>
  <si>
    <t>PT-35</t>
  </si>
  <si>
    <t>PT-39</t>
  </si>
  <si>
    <t>PT-45</t>
  </si>
  <si>
    <t>PT-46</t>
  </si>
  <si>
    <t>PT-54</t>
  </si>
  <si>
    <t>PT-56</t>
  </si>
  <si>
    <t>PT-57</t>
  </si>
  <si>
    <t>PT-58</t>
  </si>
  <si>
    <t>PT-61</t>
  </si>
  <si>
    <t>PT-62</t>
  </si>
  <si>
    <t>PT-70</t>
  </si>
  <si>
    <t>PT-71</t>
  </si>
  <si>
    <t>PT-94</t>
  </si>
  <si>
    <t>RB-01</t>
  </si>
  <si>
    <t>RTC-01</t>
  </si>
  <si>
    <t>RTC-06</t>
  </si>
  <si>
    <t>S-04</t>
  </si>
  <si>
    <t>SFB-05*</t>
  </si>
  <si>
    <t>SS-01</t>
  </si>
  <si>
    <t>SS-03</t>
  </si>
  <si>
    <t>SS-05</t>
  </si>
  <si>
    <t>SS-10</t>
  </si>
  <si>
    <t>ST-01</t>
  </si>
  <si>
    <t>SV-04</t>
  </si>
  <si>
    <t>SV-05</t>
  </si>
  <si>
    <t>SV-07</t>
  </si>
  <si>
    <t>TH-03</t>
  </si>
  <si>
    <t>WT-03</t>
  </si>
  <si>
    <t>WT-04</t>
  </si>
  <si>
    <t>Account #</t>
  </si>
  <si>
    <t>Full Account #</t>
  </si>
  <si>
    <t>Description</t>
  </si>
  <si>
    <t>Amount Debit</t>
  </si>
  <si>
    <t>Amount Credit</t>
  </si>
  <si>
    <t>Posted Date</t>
  </si>
  <si>
    <t>Module From</t>
  </si>
  <si>
    <t>781000</t>
  </si>
  <si>
    <t>PR1</t>
  </si>
  <si>
    <t>797000</t>
  </si>
  <si>
    <t>A/P INVOICE POST</t>
  </si>
  <si>
    <t>AP1</t>
  </si>
  <si>
    <t>730009</t>
  </si>
  <si>
    <t>2730009</t>
  </si>
  <si>
    <t>730017</t>
  </si>
  <si>
    <t>4730017</t>
  </si>
  <si>
    <t>730001</t>
  </si>
  <si>
    <t>2797000</t>
  </si>
  <si>
    <t>711000</t>
  </si>
  <si>
    <t>2711000</t>
  </si>
  <si>
    <t>PAYROLL CHECK/DIRECT DEP</t>
  </si>
  <si>
    <t>4711000</t>
  </si>
  <si>
    <t>730013</t>
  </si>
  <si>
    <t>2730013</t>
  </si>
  <si>
    <t>730003</t>
  </si>
  <si>
    <t>2730003</t>
  </si>
  <si>
    <t>2730017</t>
  </si>
  <si>
    <t>730005</t>
  </si>
  <si>
    <t>730007</t>
  </si>
  <si>
    <t>2730007</t>
  </si>
  <si>
    <t>730012</t>
  </si>
  <si>
    <t>730010</t>
  </si>
  <si>
    <t>766000</t>
  </si>
  <si>
    <t>2766000</t>
  </si>
  <si>
    <t>730011</t>
  </si>
  <si>
    <t>2730011</t>
  </si>
  <si>
    <t>631000</t>
  </si>
  <si>
    <t>730016</t>
  </si>
  <si>
    <t>730006</t>
  </si>
  <si>
    <t>786000</t>
  </si>
  <si>
    <t>758000</t>
  </si>
  <si>
    <t>716000</t>
  </si>
  <si>
    <t>714500</t>
  </si>
  <si>
    <t>700000</t>
  </si>
  <si>
    <t>730015</t>
  </si>
  <si>
    <t>710000</t>
  </si>
  <si>
    <t>715002</t>
  </si>
  <si>
    <t>4766000</t>
  </si>
  <si>
    <t>3766000</t>
  </si>
  <si>
    <t>763000</t>
  </si>
  <si>
    <t>784000</t>
  </si>
  <si>
    <t>775000</t>
  </si>
  <si>
    <t>776000</t>
  </si>
  <si>
    <t>713000</t>
  </si>
  <si>
    <t>713500</t>
  </si>
  <si>
    <t>761000</t>
  </si>
  <si>
    <t>730000</t>
  </si>
  <si>
    <t>730008</t>
  </si>
  <si>
    <t>730014</t>
  </si>
  <si>
    <t>785000</t>
  </si>
  <si>
    <t>711500</t>
  </si>
  <si>
    <t>account_id</t>
  </si>
  <si>
    <t>description</t>
  </si>
  <si>
    <t>Equip/Personal Property Taxes</t>
  </si>
  <si>
    <t>Equipment Inside Revenue</t>
  </si>
  <si>
    <t>Depreciation Exp Equip</t>
  </si>
  <si>
    <t>Equipment Labor</t>
  </si>
  <si>
    <t>711200</t>
  </si>
  <si>
    <t>Equipment Training</t>
  </si>
  <si>
    <t>Idle Equipment</t>
  </si>
  <si>
    <t>712000</t>
  </si>
  <si>
    <t>EquipmentLowboy Hauling Labor</t>
  </si>
  <si>
    <t>Equipment Interest</t>
  </si>
  <si>
    <t>Equipment Insurance</t>
  </si>
  <si>
    <t>714000</t>
  </si>
  <si>
    <t>Equipment License Permits</t>
  </si>
  <si>
    <t>714400</t>
  </si>
  <si>
    <t>Equipment Lease</t>
  </si>
  <si>
    <t>Equipment  Fuel  Oil</t>
  </si>
  <si>
    <t>715000</t>
  </si>
  <si>
    <t>Equipment Repairs  Major</t>
  </si>
  <si>
    <t>715001</t>
  </si>
  <si>
    <t>Equipment Filters</t>
  </si>
  <si>
    <t>Equipment Uncategorized Expens</t>
  </si>
  <si>
    <t>715050</t>
  </si>
  <si>
    <t>Repairs Trimble TS 5603</t>
  </si>
  <si>
    <t>715100</t>
  </si>
  <si>
    <t>Repairs John Deere 690 EX-1</t>
  </si>
  <si>
    <t>715200</t>
  </si>
  <si>
    <t>Repairs John Deere 200 EX-2</t>
  </si>
  <si>
    <t>715240</t>
  </si>
  <si>
    <t>Repairs Kobelco 250 1999 EX-7</t>
  </si>
  <si>
    <t>715250</t>
  </si>
  <si>
    <t>Repairs Kobelco 250 2004 EX-6</t>
  </si>
  <si>
    <t>715300</t>
  </si>
  <si>
    <t>Repairs Kobelco 300 EX-3</t>
  </si>
  <si>
    <t>715301</t>
  </si>
  <si>
    <t>Repairs John Deere 330C EX-14</t>
  </si>
  <si>
    <t>715302</t>
  </si>
  <si>
    <t>Repairs CAT 324 EX-15</t>
  </si>
  <si>
    <t>715303</t>
  </si>
  <si>
    <t>Repairs JD 350D 06440 LC EX-20</t>
  </si>
  <si>
    <t>715304</t>
  </si>
  <si>
    <t>Repairs JD160 2012 Exc EX-17</t>
  </si>
  <si>
    <t>715305</t>
  </si>
  <si>
    <t>Repairs Komatsu PC 88 EX-18</t>
  </si>
  <si>
    <t>715306</t>
  </si>
  <si>
    <t xml:space="preserve">Repairs JD 320 P00514 </t>
  </si>
  <si>
    <t>715307</t>
  </si>
  <si>
    <t>Repair Bobcat E85M 11148</t>
  </si>
  <si>
    <t>715308</t>
  </si>
  <si>
    <t>Repairs JD160DLC 50676 EX-32</t>
  </si>
  <si>
    <t>715309</t>
  </si>
  <si>
    <t>Repairs JD 210GLC 20524 EX-33</t>
  </si>
  <si>
    <t>715310</t>
  </si>
  <si>
    <t>Repairs JD 250GLC 9342 EX-34</t>
  </si>
  <si>
    <t>715311</t>
  </si>
  <si>
    <t>Repairs Cat 326FL 00238 EX-36</t>
  </si>
  <si>
    <t>715312</t>
  </si>
  <si>
    <t>Repairs CAT 329EL 01697 EX-37</t>
  </si>
  <si>
    <t>715313</t>
  </si>
  <si>
    <t>Repairs JD 35 Mini EX-35</t>
  </si>
  <si>
    <t>715314</t>
  </si>
  <si>
    <t>Repairs Bobcat T750 SS-11</t>
  </si>
  <si>
    <t>715315</t>
  </si>
  <si>
    <t>Repair Bobcat E85 11150 EX38</t>
  </si>
  <si>
    <t>715316</t>
  </si>
  <si>
    <t>Repair JD 290GLC 706035</t>
  </si>
  <si>
    <t>715317</t>
  </si>
  <si>
    <t>Repairs JD 290LLC EX-40</t>
  </si>
  <si>
    <t>715320</t>
  </si>
  <si>
    <t>Repairs John Deere 450C EX-13</t>
  </si>
  <si>
    <t>715321</t>
  </si>
  <si>
    <t>REPAIRS 2013 CAT 308EC EX-41</t>
  </si>
  <si>
    <t>715322</t>
  </si>
  <si>
    <t>REPAIRS 2012 CAT305 EX-43</t>
  </si>
  <si>
    <t>715323</t>
  </si>
  <si>
    <t>2015 JD 75G EX-42</t>
  </si>
  <si>
    <t>715350</t>
  </si>
  <si>
    <t>Repairs John Deere 230 EX-4</t>
  </si>
  <si>
    <t>715354</t>
  </si>
  <si>
    <t>Repairs Cat Exc 318 5263</t>
  </si>
  <si>
    <t>715355</t>
  </si>
  <si>
    <t>Repairs John Deere 270 EX-9</t>
  </si>
  <si>
    <t>715356</t>
  </si>
  <si>
    <t>Repairs John Deer 75D EX-19</t>
  </si>
  <si>
    <t>715357</t>
  </si>
  <si>
    <t>Repairs Kent Breaker</t>
  </si>
  <si>
    <t>715359</t>
  </si>
  <si>
    <t>Repairs JD 75D 14311 EX-29</t>
  </si>
  <si>
    <t>715360</t>
  </si>
  <si>
    <t>Repairs Komatsu PC30 EX-5</t>
  </si>
  <si>
    <t>715361</t>
  </si>
  <si>
    <t>Repairs JD 210 0375 EX-26</t>
  </si>
  <si>
    <t>715362</t>
  </si>
  <si>
    <t>Repair Komatsu PC88 5411 EX-23</t>
  </si>
  <si>
    <t>715363</t>
  </si>
  <si>
    <t>Repair CAT 305 1255 EX-24</t>
  </si>
  <si>
    <t>715364</t>
  </si>
  <si>
    <t>CAT 308 1933 EX-25</t>
  </si>
  <si>
    <t>715365</t>
  </si>
  <si>
    <t>Repairs JD 250G 8350 EX-21</t>
  </si>
  <si>
    <t>715366</t>
  </si>
  <si>
    <t>Repairs Kobelco 210 EX-11</t>
  </si>
  <si>
    <t>715367</t>
  </si>
  <si>
    <t>Repairs Komatsu PC78 EX-8</t>
  </si>
  <si>
    <t>715368</t>
  </si>
  <si>
    <t>Repairs Kobelco 160 EX-10</t>
  </si>
  <si>
    <t>715369</t>
  </si>
  <si>
    <t>Repair JD 201G 0375 EX-26</t>
  </si>
  <si>
    <t>715370</t>
  </si>
  <si>
    <t>Repair CAT J00610 EX-28</t>
  </si>
  <si>
    <t>715371</t>
  </si>
  <si>
    <t>Repairs NPK GH15 EXA-06</t>
  </si>
  <si>
    <t>715400</t>
  </si>
  <si>
    <t>Repairs Case 580 Super L BH-03</t>
  </si>
  <si>
    <t>715450</t>
  </si>
  <si>
    <t>Repairs CAT 930H WL-01</t>
  </si>
  <si>
    <t>715452</t>
  </si>
  <si>
    <t>Repairs 2012 CAT 928H WL-03</t>
  </si>
  <si>
    <t>715453</t>
  </si>
  <si>
    <t>REPAIRS 2014 CAT 930K WL-04</t>
  </si>
  <si>
    <t>715500</t>
  </si>
  <si>
    <t>Repairs 580 Case K BH-02</t>
  </si>
  <si>
    <t>715600</t>
  </si>
  <si>
    <t>Repairs CAT420 01300 BH-14</t>
  </si>
  <si>
    <t>715690</t>
  </si>
  <si>
    <t>Repair CAT 420E 0198 BH-11</t>
  </si>
  <si>
    <t>715691</t>
  </si>
  <si>
    <t>Repairs 13' CAT420F 00972BH-12</t>
  </si>
  <si>
    <t>715692</t>
  </si>
  <si>
    <t>Repair 13' CAT420F 01292BH-13</t>
  </si>
  <si>
    <t>715693</t>
  </si>
  <si>
    <t>Repairs CAT 420F J01378 BH-18</t>
  </si>
  <si>
    <t>715700</t>
  </si>
  <si>
    <t>Repairs 420E IT CAT BH-10</t>
  </si>
  <si>
    <t>715710</t>
  </si>
  <si>
    <t>Repairs CAT 420D BH-05</t>
  </si>
  <si>
    <t>715715</t>
  </si>
  <si>
    <t>Repairs CAT 426C BH-09</t>
  </si>
  <si>
    <t>715716</t>
  </si>
  <si>
    <t>Repairs CAT 420E BH-08</t>
  </si>
  <si>
    <t>715717</t>
  </si>
  <si>
    <t>Repairs CAT 420F R03229 BH15</t>
  </si>
  <si>
    <t>715718</t>
  </si>
  <si>
    <t>Repairs CAT 420E BH-16</t>
  </si>
  <si>
    <t>715719</t>
  </si>
  <si>
    <t>REPAIRS 2012 CAT420F BH-17</t>
  </si>
  <si>
    <t>715720</t>
  </si>
  <si>
    <t>Repairs Cat Telehan 1055 TH-01</t>
  </si>
  <si>
    <t>715721</t>
  </si>
  <si>
    <t>REPAIRS JLG G1255A 12KLB TH02</t>
  </si>
  <si>
    <t>715722</t>
  </si>
  <si>
    <t>2012 JLG 12-55A 49989 TH-03</t>
  </si>
  <si>
    <t>715725</t>
  </si>
  <si>
    <t>Empty 2013</t>
  </si>
  <si>
    <t>715730</t>
  </si>
  <si>
    <t>2018 Kubota RTV 43017 UT-02</t>
  </si>
  <si>
    <t>715731</t>
  </si>
  <si>
    <t>Repairs 2017 Kubota 900WLUT-03</t>
  </si>
  <si>
    <t>715740</t>
  </si>
  <si>
    <t>Repairs John Deere 750C D-05</t>
  </si>
  <si>
    <t>715741</t>
  </si>
  <si>
    <t>Repairs 2012 F-550A46160 DT-07</t>
  </si>
  <si>
    <t>715742</t>
  </si>
  <si>
    <t>Repairs JD 700K D-12</t>
  </si>
  <si>
    <t>715750</t>
  </si>
  <si>
    <t>Repairs John Deere 450J D-04</t>
  </si>
  <si>
    <t>715800</t>
  </si>
  <si>
    <t>Repairs CAT D5M 2001 D-03</t>
  </si>
  <si>
    <t>715801</t>
  </si>
  <si>
    <t>Repairs JD 450J D-08</t>
  </si>
  <si>
    <t>715802</t>
  </si>
  <si>
    <t>Repair JD 700K 54220</t>
  </si>
  <si>
    <t>715803</t>
  </si>
  <si>
    <t>REPAIRS 2016 CAT D3K2XL D-13</t>
  </si>
  <si>
    <t>715804</t>
  </si>
  <si>
    <t>Repairs JD850K E210217 D-10</t>
  </si>
  <si>
    <t>715900</t>
  </si>
  <si>
    <t>Repairs CAT D5M 1999 D-01</t>
  </si>
  <si>
    <t>715910</t>
  </si>
  <si>
    <t>Repairs John Deere 650J D-06</t>
  </si>
  <si>
    <t>715920</t>
  </si>
  <si>
    <t>Repairs CAT D6N D-07 02122</t>
  </si>
  <si>
    <t>715921</t>
  </si>
  <si>
    <t>Repairs CAT D6R D-09</t>
  </si>
  <si>
    <t>715922</t>
  </si>
  <si>
    <t>Repair JD 772G Grader 41723</t>
  </si>
  <si>
    <t>715930</t>
  </si>
  <si>
    <t>Repairs Cat D6N D-11 01351</t>
  </si>
  <si>
    <t>Equipment Small Tool Repair</t>
  </si>
  <si>
    <t>716100</t>
  </si>
  <si>
    <t>Closed 2012 NH DC80 D-02</t>
  </si>
  <si>
    <t>716110</t>
  </si>
  <si>
    <t>Repairs John Deere 670C G-01</t>
  </si>
  <si>
    <t>716300</t>
  </si>
  <si>
    <t>Repairs Terex RTC230 RTC-01</t>
  </si>
  <si>
    <t>716301</t>
  </si>
  <si>
    <t>Repairs 2015TerexRT-555 RTC-05</t>
  </si>
  <si>
    <t>716302</t>
  </si>
  <si>
    <t>Repair RT665 Ton Crane RTC-02</t>
  </si>
  <si>
    <t>716303</t>
  </si>
  <si>
    <t>Repair RT555-2 55TN 2014RTC-03</t>
  </si>
  <si>
    <t>716304</t>
  </si>
  <si>
    <t>Repair RT555 55Ton2006 RTC-04</t>
  </si>
  <si>
    <t>716350</t>
  </si>
  <si>
    <t>Repairs Sum. LS118 Crane CC-01</t>
  </si>
  <si>
    <t>716360</t>
  </si>
  <si>
    <t>Repairs Linkbelt LS138H CC-02</t>
  </si>
  <si>
    <t>716400</t>
  </si>
  <si>
    <t>Repairs IR SDX70E 24" R-04</t>
  </si>
  <si>
    <t>716500</t>
  </si>
  <si>
    <t>Repairs Bomag BW-156 56" R-02</t>
  </si>
  <si>
    <t>716600</t>
  </si>
  <si>
    <t>Repairs IR SDR70 66" Roll R-01</t>
  </si>
  <si>
    <t>716601</t>
  </si>
  <si>
    <t>Repairs Bomag BW900 36" R-08</t>
  </si>
  <si>
    <t>716602</t>
  </si>
  <si>
    <t>Repairs CAT 563 84" 2006 R-09</t>
  </si>
  <si>
    <t>716603</t>
  </si>
  <si>
    <t>Repairs CAT 563 84" 2007 R-10</t>
  </si>
  <si>
    <t>716604</t>
  </si>
  <si>
    <t>Repairs IR SD116 84" '06(R-11)</t>
  </si>
  <si>
    <t>716605</t>
  </si>
  <si>
    <t>Repairs 2006 DynapacCP271 R-14</t>
  </si>
  <si>
    <t>716606</t>
  </si>
  <si>
    <t>Repairs 12' 33"Trench 6613R-15</t>
  </si>
  <si>
    <t>716607</t>
  </si>
  <si>
    <t>Repairs CAT CP56 00438 R-12</t>
  </si>
  <si>
    <t>716608</t>
  </si>
  <si>
    <t>Repair Wacker RD12A R-17</t>
  </si>
  <si>
    <t>716700</t>
  </si>
  <si>
    <t>Repair Sakai SV410 40191 R-16</t>
  </si>
  <si>
    <t>716710</t>
  </si>
  <si>
    <t>Repairs IR SD116DX 84" R-05</t>
  </si>
  <si>
    <t>716720</t>
  </si>
  <si>
    <t>Repairs SD77 Ingersol R-06</t>
  </si>
  <si>
    <t>716730</t>
  </si>
  <si>
    <t>Repairs SD100 Ingrand R-07</t>
  </si>
  <si>
    <t>716800</t>
  </si>
  <si>
    <t>Repairs Rome 16CY Pan PS-01</t>
  </si>
  <si>
    <t>716801</t>
  </si>
  <si>
    <t>Repairs Rome 16 CY Pan PS-02</t>
  </si>
  <si>
    <t>716900</t>
  </si>
  <si>
    <t>Repairs FordTW35 Tractor FT-02</t>
  </si>
  <si>
    <t>717000</t>
  </si>
  <si>
    <t>Repairs Ford9880 Tractor FT-03</t>
  </si>
  <si>
    <t>717010</t>
  </si>
  <si>
    <t>Repairs CAT 627 Scraper SC-01</t>
  </si>
  <si>
    <t>717020</t>
  </si>
  <si>
    <t>Repairs RS 425 Tiller</t>
  </si>
  <si>
    <t>717021</t>
  </si>
  <si>
    <t>Repairs RS450Tiller549122 T-02</t>
  </si>
  <si>
    <t>717100</t>
  </si>
  <si>
    <t>Repairs Genie 40' Lift ML-01</t>
  </si>
  <si>
    <t>717110</t>
  </si>
  <si>
    <t>Repairs Genie 60' Lift ML-02</t>
  </si>
  <si>
    <t>717111</t>
  </si>
  <si>
    <t>Repairs Genie Lift 60' 21953</t>
  </si>
  <si>
    <t>717180</t>
  </si>
  <si>
    <t>Repairs Blaw Widener (RW-01)</t>
  </si>
  <si>
    <t>717200</t>
  </si>
  <si>
    <t>Repairs Atlas Copco 185 AC-01</t>
  </si>
  <si>
    <t>717210</t>
  </si>
  <si>
    <t>Repairs Gormanr 4" Pump</t>
  </si>
  <si>
    <t>717211</t>
  </si>
  <si>
    <t>Repairs Gorm Rupp 6" Pump</t>
  </si>
  <si>
    <t>717300</t>
  </si>
  <si>
    <t>Repairs Sullair 185 2002 AC-02</t>
  </si>
  <si>
    <t>717301</t>
  </si>
  <si>
    <t>Repairs Sullair 185 2012 AC-04</t>
  </si>
  <si>
    <t>717302</t>
  </si>
  <si>
    <t>Repairs Sullair 185 (AC-05)</t>
  </si>
  <si>
    <t>717303</t>
  </si>
  <si>
    <t>Repairs Air Compr 16174 AC-06</t>
  </si>
  <si>
    <t>717304</t>
  </si>
  <si>
    <t>Repairs Air Comp 16179 AC-07</t>
  </si>
  <si>
    <t>717305</t>
  </si>
  <si>
    <t>REPAIRS 2012 AIR COMP AC-08</t>
  </si>
  <si>
    <t>717306</t>
  </si>
  <si>
    <t>REPAIRS 2011 AIR COMP AC-09</t>
  </si>
  <si>
    <t>717307</t>
  </si>
  <si>
    <t>Repair '19Kaeser M58 210 AC-10</t>
  </si>
  <si>
    <t>717310</t>
  </si>
  <si>
    <t>Closed 2012 Sullair 185 AC-03</t>
  </si>
  <si>
    <t>717350</t>
  </si>
  <si>
    <t>Repairs Wolv Loop Saw 2013</t>
  </si>
  <si>
    <t>717400</t>
  </si>
  <si>
    <t>Repairs Rome 8' Disc PD-01</t>
  </si>
  <si>
    <t>717401</t>
  </si>
  <si>
    <t>Repairs Holme 16E Rblade PD-02</t>
  </si>
  <si>
    <t>717402</t>
  </si>
  <si>
    <t>Repairs 16' Disc (PD-03)</t>
  </si>
  <si>
    <t>717500</t>
  </si>
  <si>
    <t>Closed2011Delmag Hammer PDH-01</t>
  </si>
  <si>
    <t>717501</t>
  </si>
  <si>
    <t>Repairs M-30 Hammer PDH-02</t>
  </si>
  <si>
    <t>717502</t>
  </si>
  <si>
    <t>Repairs SPI D-19 Hammer PDH-03</t>
  </si>
  <si>
    <t>717520</t>
  </si>
  <si>
    <t>Repairs MKT V5-C PVH-02</t>
  </si>
  <si>
    <t>717550</t>
  </si>
  <si>
    <t>Repairs MKT V2-B PVH-01</t>
  </si>
  <si>
    <t>717600</t>
  </si>
  <si>
    <t>Repairs SPI D-19 Leads</t>
  </si>
  <si>
    <t>717601</t>
  </si>
  <si>
    <t>Repairs M-30 Leads</t>
  </si>
  <si>
    <t>717700</t>
  </si>
  <si>
    <t>Repairs GomacoC450 Deck CFM-01</t>
  </si>
  <si>
    <t>717701</t>
  </si>
  <si>
    <t>Repairs GomC450 214 CFM-10</t>
  </si>
  <si>
    <t>717710</t>
  </si>
  <si>
    <t>REPAIRS GOMACO DECK CFM-03</t>
  </si>
  <si>
    <t>717711</t>
  </si>
  <si>
    <t>Repairs MBW Screed CFM-02</t>
  </si>
  <si>
    <t>717712</t>
  </si>
  <si>
    <t>Repairs Allen Screed DFM-04</t>
  </si>
  <si>
    <t>717713</t>
  </si>
  <si>
    <t>Repairs Gomaco C750 CFM-05</t>
  </si>
  <si>
    <t>717714</t>
  </si>
  <si>
    <t>Repairs Gomaco Spanit CFM-06</t>
  </si>
  <si>
    <t>717715</t>
  </si>
  <si>
    <t>Repairs Gomaco ComndIII CFM-07</t>
  </si>
  <si>
    <t>717716</t>
  </si>
  <si>
    <t>Repairs CMI TC-3004 CFM-08</t>
  </si>
  <si>
    <t>717717</t>
  </si>
  <si>
    <t>Repairs Gomaco Place 706 CFM09</t>
  </si>
  <si>
    <t>717718</t>
  </si>
  <si>
    <t>Repairs 2017 GomComIII CFM-11</t>
  </si>
  <si>
    <t>717719</t>
  </si>
  <si>
    <t>Repairs 2007 GomComIII CFM-12</t>
  </si>
  <si>
    <t>717800</t>
  </si>
  <si>
    <t>Repairs Allied 720-1 EXA-01</t>
  </si>
  <si>
    <t>717900</t>
  </si>
  <si>
    <t>Repairs JCB 930 Forklift FL-01</t>
  </si>
  <si>
    <t>717950</t>
  </si>
  <si>
    <t>Repairs Hyster H225 FL-02</t>
  </si>
  <si>
    <t>718100</t>
  </si>
  <si>
    <t>Repairs MoogStripTrailer ST-01</t>
  </si>
  <si>
    <t>718101</t>
  </si>
  <si>
    <t>Repairs Crash TR 9814 ST-02</t>
  </si>
  <si>
    <t>718102</t>
  </si>
  <si>
    <t>Repair Crash TR 9095 ST-03</t>
  </si>
  <si>
    <t>718200</t>
  </si>
  <si>
    <t>718300</t>
  </si>
  <si>
    <t>Repairs LS 180 SkidSteer SS-01</t>
  </si>
  <si>
    <t>718310</t>
  </si>
  <si>
    <t>Repairs 279 CAT SS-09</t>
  </si>
  <si>
    <t>718311</t>
  </si>
  <si>
    <t>Repairs 279 CAT 1368 SS-08</t>
  </si>
  <si>
    <t>718312</t>
  </si>
  <si>
    <t>Repairs Cat 279 1080 SS-10</t>
  </si>
  <si>
    <t>718313</t>
  </si>
  <si>
    <t>Repairs CAT 279D L01117 SS12</t>
  </si>
  <si>
    <t>718314</t>
  </si>
  <si>
    <t>REPAIRS 2013 C279CN SS-13</t>
  </si>
  <si>
    <t>718315</t>
  </si>
  <si>
    <t>REPAIRS 2013 CAT 242B3 SS-14</t>
  </si>
  <si>
    <t>718316</t>
  </si>
  <si>
    <t>2012 CAT 279C SS-15</t>
  </si>
  <si>
    <t>718317</t>
  </si>
  <si>
    <t>Repairs 2014 CAT 279D SS-16</t>
  </si>
  <si>
    <t>718320</t>
  </si>
  <si>
    <t>Repairs Komatsu CK30 SS-03</t>
  </si>
  <si>
    <t>718321</t>
  </si>
  <si>
    <t>Repairs CAT 279 SS-04</t>
  </si>
  <si>
    <t>718330</t>
  </si>
  <si>
    <t>REPAIR 2013 CAT 279 1459 SS-07</t>
  </si>
  <si>
    <t>718340</t>
  </si>
  <si>
    <t>Repair 2013 CAT 279 1367 SS-06</t>
  </si>
  <si>
    <t>718350</t>
  </si>
  <si>
    <t>RepairsLS 185 SKID STEER SS-02</t>
  </si>
  <si>
    <t>718360</t>
  </si>
  <si>
    <t>Repairs 1993 Crobe RJ350BRO-04</t>
  </si>
  <si>
    <t>718361</t>
  </si>
  <si>
    <t>Repairs 2008 Broce RJ350BRO-05</t>
  </si>
  <si>
    <t>718370</t>
  </si>
  <si>
    <t>Repairs Broce RJ350 BroomBRO02</t>
  </si>
  <si>
    <t>718371</t>
  </si>
  <si>
    <t>Repairs Broce RJ350 BroomBRO03</t>
  </si>
  <si>
    <t>718372</t>
  </si>
  <si>
    <t>2012 Broce BB2508 BRO-06</t>
  </si>
  <si>
    <t>718400</t>
  </si>
  <si>
    <t>Repairs BroomSkid Steer SSA-01</t>
  </si>
  <si>
    <t>720000</t>
  </si>
  <si>
    <t>Repairs 1995 BT PA595 RB-01</t>
  </si>
  <si>
    <t>720001</t>
  </si>
  <si>
    <t>Repairs 2018 Bradco Br SSA-08</t>
  </si>
  <si>
    <t>720002</t>
  </si>
  <si>
    <t>Repair 2018 Bradco Br SSA-09</t>
  </si>
  <si>
    <t>Repairs Arrow Boards</t>
  </si>
  <si>
    <t>Air Compressors</t>
  </si>
  <si>
    <t>730002</t>
  </si>
  <si>
    <t>Attachments</t>
  </si>
  <si>
    <t>Backhoe</t>
  </si>
  <si>
    <t>730004</t>
  </si>
  <si>
    <t>Boring</t>
  </si>
  <si>
    <t>Concrete Finisher</t>
  </si>
  <si>
    <t>Cranes and Piling</t>
  </si>
  <si>
    <t>Dirt Equipment</t>
  </si>
  <si>
    <t>Electrical</t>
  </si>
  <si>
    <t>Excavator</t>
  </si>
  <si>
    <t>Fork Lifts</t>
  </si>
  <si>
    <t>Other Equipment</t>
  </si>
  <si>
    <t>Rollers</t>
  </si>
  <si>
    <t>Skid Steers</t>
  </si>
  <si>
    <t>Stabilization</t>
  </si>
  <si>
    <t>Tractors</t>
  </si>
  <si>
    <t>Trailers</t>
  </si>
  <si>
    <t>Vehicles</t>
  </si>
  <si>
    <t>730500</t>
  </si>
  <si>
    <t>BlastPro ZT-20-360 6117 BM-01</t>
  </si>
  <si>
    <t>731000</t>
  </si>
  <si>
    <t>Repairs Message Boards</t>
  </si>
  <si>
    <t>732000</t>
  </si>
  <si>
    <t>Repairs Lights Plants</t>
  </si>
  <si>
    <t>753004</t>
  </si>
  <si>
    <t>Repairs F150 D58127 PT-89</t>
  </si>
  <si>
    <t>753005</t>
  </si>
  <si>
    <t>Repairs F250 C06167 PT-87</t>
  </si>
  <si>
    <t>753006</t>
  </si>
  <si>
    <t>Repairs F150 Ke44469 PT-88</t>
  </si>
  <si>
    <t>753007</t>
  </si>
  <si>
    <t>Repairs F250 E55397 PT-91</t>
  </si>
  <si>
    <t>753008</t>
  </si>
  <si>
    <t>Repairs F750 MT-07</t>
  </si>
  <si>
    <t>753100</t>
  </si>
  <si>
    <t>Repairs 94 Inter Semi  S-03</t>
  </si>
  <si>
    <t>753101</t>
  </si>
  <si>
    <t>Repairs Peterbilt 2016 S-07</t>
  </si>
  <si>
    <t>753110</t>
  </si>
  <si>
    <t>Repairs '10 Peterbilt2921 S-06</t>
  </si>
  <si>
    <t>753111</t>
  </si>
  <si>
    <t>REPAIRS 2013 SEMI S-07</t>
  </si>
  <si>
    <t>753112</t>
  </si>
  <si>
    <t>2015 Kenworth T800 53014 S-08</t>
  </si>
  <si>
    <t>753150</t>
  </si>
  <si>
    <t>Repairs Semi Mack 2003</t>
  </si>
  <si>
    <t>753200</t>
  </si>
  <si>
    <t>Repairs Inter Semi '99 S-04</t>
  </si>
  <si>
    <t>753250</t>
  </si>
  <si>
    <t>Repairs Freightliner Flatbed</t>
  </si>
  <si>
    <t>753251</t>
  </si>
  <si>
    <t>TX Freightliner SFB-03</t>
  </si>
  <si>
    <t>753252</t>
  </si>
  <si>
    <t>Repair '07 Frieghtliner SFB-04</t>
  </si>
  <si>
    <t>753300</t>
  </si>
  <si>
    <t>Repairs Witzco 35Ton LB-01</t>
  </si>
  <si>
    <t>753400</t>
  </si>
  <si>
    <t>Repairs Witzco 50Ton LB-02</t>
  </si>
  <si>
    <t>753401</t>
  </si>
  <si>
    <t>Repairs Talbert LB 34326 LB-03</t>
  </si>
  <si>
    <t>753402</t>
  </si>
  <si>
    <t>REPAIRS 2013 Talbert 2961LB-04</t>
  </si>
  <si>
    <t>753403</t>
  </si>
  <si>
    <t>2019 Talbert 35TN LB-06</t>
  </si>
  <si>
    <t>753500</t>
  </si>
  <si>
    <t>Repairs Ford F8000 Water WT-01</t>
  </si>
  <si>
    <t>753501</t>
  </si>
  <si>
    <t>REPAIRS 2012 F750 WT-05</t>
  </si>
  <si>
    <t>753550</t>
  </si>
  <si>
    <t>Repairs Ford LTS90 (WT-2)</t>
  </si>
  <si>
    <t>753551</t>
  </si>
  <si>
    <t>Repairs Mack 613 Water (WT-03)</t>
  </si>
  <si>
    <t>753552</t>
  </si>
  <si>
    <t>Repairs Sterling'05 4252 WT-4</t>
  </si>
  <si>
    <t>753553</t>
  </si>
  <si>
    <t>Repair '07 Freightliner WT-06</t>
  </si>
  <si>
    <t>753600</t>
  </si>
  <si>
    <t>Closed 2012 GMC Single DT-01</t>
  </si>
  <si>
    <t>753649</t>
  </si>
  <si>
    <t>Repairs 2011 Inter 44133 DT-06</t>
  </si>
  <si>
    <t>753650</t>
  </si>
  <si>
    <t>Repairs Chevy CK8500 DT-02</t>
  </si>
  <si>
    <t>753651</t>
  </si>
  <si>
    <t>Repairs Ford F650 DT-03</t>
  </si>
  <si>
    <t>753652</t>
  </si>
  <si>
    <t>Repair F550 C07086 DT-05</t>
  </si>
  <si>
    <t>753653</t>
  </si>
  <si>
    <t>REPAIRS 2013 F550 B64200 DT08</t>
  </si>
  <si>
    <t>753680</t>
  </si>
  <si>
    <t>RepairsFord LT90 Lime SprDT-04</t>
  </si>
  <si>
    <t>753700</t>
  </si>
  <si>
    <t>Repairs 2016 F150 D59689 PT-64</t>
  </si>
  <si>
    <t>753711</t>
  </si>
  <si>
    <t>Repairs 2017 F150 C61454</t>
  </si>
  <si>
    <t>753712</t>
  </si>
  <si>
    <t>Repair Ford TK 54458 PT-61</t>
  </si>
  <si>
    <t>753713</t>
  </si>
  <si>
    <t>Repair 2015 F150 #5668 SY</t>
  </si>
  <si>
    <t>753714</t>
  </si>
  <si>
    <t>Repairs 2008 F150 D81526 PT-14</t>
  </si>
  <si>
    <t>753715</t>
  </si>
  <si>
    <t>Repairs 2016 F250 A23556 PT-50</t>
  </si>
  <si>
    <t>753716</t>
  </si>
  <si>
    <t>Repairs 2013 F150 MattTX PT-28</t>
  </si>
  <si>
    <t>753717</t>
  </si>
  <si>
    <t>Repairs 2013 F150 JP TX PT-29</t>
  </si>
  <si>
    <t>753718</t>
  </si>
  <si>
    <t>Repairs 2016 F250 A42915 PT-62</t>
  </si>
  <si>
    <t>753719</t>
  </si>
  <si>
    <t>Repairs 2013 F150 Dean PT-31</t>
  </si>
  <si>
    <t>753720</t>
  </si>
  <si>
    <t>Repairs 2013 F150 Tracy PT-32</t>
  </si>
  <si>
    <t>753721</t>
  </si>
  <si>
    <t>Repairs 2013 F150 Ross PT-33</t>
  </si>
  <si>
    <t>753722</t>
  </si>
  <si>
    <t>Repairs 2013 F150 Tim PT-34</t>
  </si>
  <si>
    <t>753723</t>
  </si>
  <si>
    <t>Repairs F-150 F90621 PT-35</t>
  </si>
  <si>
    <t>753724</t>
  </si>
  <si>
    <t>Repairs 2014 F150 21350 PT-36</t>
  </si>
  <si>
    <t>753725</t>
  </si>
  <si>
    <t>Closed 2011 05F150 90410 PT-05</t>
  </si>
  <si>
    <t>753726</t>
  </si>
  <si>
    <t>Repairs 2014 F150 90413 PT-37</t>
  </si>
  <si>
    <t>753727</t>
  </si>
  <si>
    <t>Repairs F-250 2015 24296 PT-76</t>
  </si>
  <si>
    <t>753728</t>
  </si>
  <si>
    <t>Repairs F-250 2014 PT-39</t>
  </si>
  <si>
    <t>753729</t>
  </si>
  <si>
    <t>Repairs F-150 2014 PT-40</t>
  </si>
  <si>
    <t>753730</t>
  </si>
  <si>
    <t>Repairs 2014 F150 D94916 PT-41</t>
  </si>
  <si>
    <t>753731</t>
  </si>
  <si>
    <t>Repair F150 99881 PT-68</t>
  </si>
  <si>
    <t>753732</t>
  </si>
  <si>
    <t>Repairs F250 B77262 PT-69</t>
  </si>
  <si>
    <t>753733</t>
  </si>
  <si>
    <t>Repair 2016 F150 57208 PT-67</t>
  </si>
  <si>
    <t>753734</t>
  </si>
  <si>
    <t>Repairs F150 2017 48335 PT-77</t>
  </si>
  <si>
    <t>753735</t>
  </si>
  <si>
    <t>Repairs F250 2014 B60291 PT-42</t>
  </si>
  <si>
    <t>753736</t>
  </si>
  <si>
    <t>Repairs F150 9856 PT-78</t>
  </si>
  <si>
    <t>753737</t>
  </si>
  <si>
    <t>Repairs F150 7656 PT-79</t>
  </si>
  <si>
    <t>753738</t>
  </si>
  <si>
    <t>Repair F250 Crew Cab 17646</t>
  </si>
  <si>
    <t>753739</t>
  </si>
  <si>
    <t>Repair F150 Crew Cab 70210</t>
  </si>
  <si>
    <t>753740</t>
  </si>
  <si>
    <t>Repairs 2014F250 B09424 PT-43</t>
  </si>
  <si>
    <t>753741</t>
  </si>
  <si>
    <t>Repair F150 Ford 80154</t>
  </si>
  <si>
    <t>753742</t>
  </si>
  <si>
    <t>Repairs 2017 F150 D58127</t>
  </si>
  <si>
    <t>753743</t>
  </si>
  <si>
    <t>Repairs 2016 F-250 C06167</t>
  </si>
  <si>
    <t>753744</t>
  </si>
  <si>
    <t>Repairs 2017 F250 C33093</t>
  </si>
  <si>
    <t>753745</t>
  </si>
  <si>
    <t>Repairs 2016 F150 E43122 PT-92</t>
  </si>
  <si>
    <t>753746</t>
  </si>
  <si>
    <t>Repairs 2017 F250 B18432 PT-93</t>
  </si>
  <si>
    <t>753747</t>
  </si>
  <si>
    <t>Repairs 2018 F150 B67621 PT-94</t>
  </si>
  <si>
    <t>753748</t>
  </si>
  <si>
    <t>Repairs 2017 F250 B18427 PT-95</t>
  </si>
  <si>
    <t>753749</t>
  </si>
  <si>
    <t>Repairs 2017 F150 D38517 PT-96</t>
  </si>
  <si>
    <t>753750</t>
  </si>
  <si>
    <t>Repairs 2016 F-150 PT-60</t>
  </si>
  <si>
    <t>753751</t>
  </si>
  <si>
    <t>Repairs 2017 F250 E06241 PT-97</t>
  </si>
  <si>
    <t>753752</t>
  </si>
  <si>
    <t>Repairs 2006 F150 B83439 PT-08</t>
  </si>
  <si>
    <t>753753</t>
  </si>
  <si>
    <t>Repairs F250 B33749 PT-99</t>
  </si>
  <si>
    <t>753754</t>
  </si>
  <si>
    <t>Repairs 2015 F150 F09067 PT-56</t>
  </si>
  <si>
    <t>753755</t>
  </si>
  <si>
    <t>REPAIRS 2018 F150 C32521 PT101</t>
  </si>
  <si>
    <t>753756</t>
  </si>
  <si>
    <t>Repairs 2016 F250 0316 PT-59</t>
  </si>
  <si>
    <t>753757</t>
  </si>
  <si>
    <t>REPAIRS 2017 F150 D69952 PT102</t>
  </si>
  <si>
    <t>753758</t>
  </si>
  <si>
    <t>Repairs2007 F-150 A67070 PT-11</t>
  </si>
  <si>
    <t>753760</t>
  </si>
  <si>
    <t>Repairs 2014 F150 63723 PT-65</t>
  </si>
  <si>
    <t>753761</t>
  </si>
  <si>
    <t>Repairs 2014 F150 #5643</t>
  </si>
  <si>
    <t>753762</t>
  </si>
  <si>
    <t>Repairs 2012 F150 D12334 PT-24</t>
  </si>
  <si>
    <t>753763</t>
  </si>
  <si>
    <t>Repairs 2012 F150 C18440 PT-27</t>
  </si>
  <si>
    <t>753764</t>
  </si>
  <si>
    <t>Repairs 2012 F150 D9038 PT-25</t>
  </si>
  <si>
    <t>753765</t>
  </si>
  <si>
    <t>Repairs 2007 F150 B73138 PT-21</t>
  </si>
  <si>
    <t>753766</t>
  </si>
  <si>
    <t>Repairs 2014 F-250 0024</t>
  </si>
  <si>
    <t>753767</t>
  </si>
  <si>
    <t>Repairs 2014 F-250 3556</t>
  </si>
  <si>
    <t>753768</t>
  </si>
  <si>
    <t>Repairs 2014 F-150 5651</t>
  </si>
  <si>
    <t>753769</t>
  </si>
  <si>
    <t>Repair 2013 F150 2413 PT-66</t>
  </si>
  <si>
    <t>753770</t>
  </si>
  <si>
    <t>Repairs 2014 F150 D09170 PT-71</t>
  </si>
  <si>
    <t>753771</t>
  </si>
  <si>
    <t>Repairs 2014 F150 E27614 PT-70</t>
  </si>
  <si>
    <t>753772</t>
  </si>
  <si>
    <t>Repairs 2005 F-650 65BX MT-06</t>
  </si>
  <si>
    <t>753773</t>
  </si>
  <si>
    <t>Repairs INT 4300 Service MT-03</t>
  </si>
  <si>
    <t>753774</t>
  </si>
  <si>
    <t>Repairs 2004 F550 D02049 MT-01</t>
  </si>
  <si>
    <t>753775</t>
  </si>
  <si>
    <t>Repairs 2015 F550 14201 MT-04</t>
  </si>
  <si>
    <t>753776</t>
  </si>
  <si>
    <t>Closed 2013 05 F250 50964 PT04</t>
  </si>
  <si>
    <t>753777</t>
  </si>
  <si>
    <t>Closed 2012 06 F250 31217 PT07</t>
  </si>
  <si>
    <t>753778</t>
  </si>
  <si>
    <t>Repairs 2017 F150 C52657 PT-72</t>
  </si>
  <si>
    <t>753779</t>
  </si>
  <si>
    <t>Repairs 2015 F250 B24296 PT-75</t>
  </si>
  <si>
    <t>753780</t>
  </si>
  <si>
    <t>2018 F150 E25673 PT-100</t>
  </si>
  <si>
    <t>753781</t>
  </si>
  <si>
    <t>2017 F350 D88276 PT-111</t>
  </si>
  <si>
    <t>753782</t>
  </si>
  <si>
    <t>2017 F250 F23178 PT-112</t>
  </si>
  <si>
    <t>753783</t>
  </si>
  <si>
    <t>2017 F250 F24063 PT-113</t>
  </si>
  <si>
    <t>753784</t>
  </si>
  <si>
    <t>2017 F250 E81524 PT-114</t>
  </si>
  <si>
    <t>753785</t>
  </si>
  <si>
    <t>2018 F250 B35251 PT-115</t>
  </si>
  <si>
    <t>753786</t>
  </si>
  <si>
    <t>2018 F150 C91949 PT-116</t>
  </si>
  <si>
    <t>753787</t>
  </si>
  <si>
    <t>2018 F350 B32450 PT-98</t>
  </si>
  <si>
    <t>753788</t>
  </si>
  <si>
    <t>2013 F550 A85030 MT-08</t>
  </si>
  <si>
    <t>753789</t>
  </si>
  <si>
    <t>Repairs 2018F250 B49350 PT-117</t>
  </si>
  <si>
    <t>753790</t>
  </si>
  <si>
    <t>Repairs 2018F250 B43785 PT-118</t>
  </si>
  <si>
    <t>753791</t>
  </si>
  <si>
    <t>Repairs 2018F250 C12146 PT-119</t>
  </si>
  <si>
    <t>753792</t>
  </si>
  <si>
    <t>Repairs 2018F150 C53302 PT-120</t>
  </si>
  <si>
    <t>753793</t>
  </si>
  <si>
    <t>Repairs 2018 F250 C54965PT-127</t>
  </si>
  <si>
    <t>753794</t>
  </si>
  <si>
    <t>Repairs 2017 F250 C33094 PT-74</t>
  </si>
  <si>
    <t>753795</t>
  </si>
  <si>
    <t>Repairs '18F250S DB25373 PT128</t>
  </si>
  <si>
    <t>753796</t>
  </si>
  <si>
    <t>Repair '19F250SD C49814 PT129</t>
  </si>
  <si>
    <t>753797</t>
  </si>
  <si>
    <t>Repair '18F250SD D02765 PT130</t>
  </si>
  <si>
    <t>753800</t>
  </si>
  <si>
    <t>Closed 2010 02 F150 59653 PT01</t>
  </si>
  <si>
    <t>753801</t>
  </si>
  <si>
    <t>Repairs 2017 F150 C61454 PT-80</t>
  </si>
  <si>
    <t>753802</t>
  </si>
  <si>
    <t>Repairs F150 E08888 PT-84</t>
  </si>
  <si>
    <t>753803</t>
  </si>
  <si>
    <t>Repairs F250 A65965 PT-85</t>
  </si>
  <si>
    <t>753804</t>
  </si>
  <si>
    <t>REPAIRS 2018 F150 C08135 PT103</t>
  </si>
  <si>
    <t>753805</t>
  </si>
  <si>
    <t>REPAIRS 2017 F150 E48666 PT104</t>
  </si>
  <si>
    <t>753806</t>
  </si>
  <si>
    <t>REPAIRS 2017 F250 F45848 PT105</t>
  </si>
  <si>
    <t>753807</t>
  </si>
  <si>
    <t>REPAIRS 2018 F250 F45850</t>
  </si>
  <si>
    <t>753808</t>
  </si>
  <si>
    <t>REPAIRS 2017 F150 E48674</t>
  </si>
  <si>
    <t>753809</t>
  </si>
  <si>
    <t>REPAIRS 2018 F150 D31569 PT108</t>
  </si>
  <si>
    <t>753810</t>
  </si>
  <si>
    <t>REPAIRS 2018 F150 D31568 PT109</t>
  </si>
  <si>
    <t>753811</t>
  </si>
  <si>
    <t>REPIRS 2017 F250 F51438 PT110</t>
  </si>
  <si>
    <t>753812</t>
  </si>
  <si>
    <t>REPAIRS 2017 F150 E53788 PT-90</t>
  </si>
  <si>
    <t>753813</t>
  </si>
  <si>
    <t>Repairs 2016F250 A20668 PT-121</t>
  </si>
  <si>
    <t>753814</t>
  </si>
  <si>
    <t>Repair 2017 F250B83200 PT-122</t>
  </si>
  <si>
    <t>753815</t>
  </si>
  <si>
    <t>Repairs 2015F250 C46281 PT-123</t>
  </si>
  <si>
    <t>753816</t>
  </si>
  <si>
    <t>Repairs 2018 F150D31574 PT-124</t>
  </si>
  <si>
    <t>753817</t>
  </si>
  <si>
    <t>Repairs 2018F150 C08140 PT-125</t>
  </si>
  <si>
    <t>753818</t>
  </si>
  <si>
    <t>Repairs 2018F150 E65958 PT-126</t>
  </si>
  <si>
    <t>753850</t>
  </si>
  <si>
    <t>Repairs 25KTrailer 0156 GNT-01</t>
  </si>
  <si>
    <t>753851</t>
  </si>
  <si>
    <t>Repairs 30'GooseTR69354 GNT-02</t>
  </si>
  <si>
    <t>753900</t>
  </si>
  <si>
    <t>Repairs 2010 F150 C01458 PT-17</t>
  </si>
  <si>
    <t>754000</t>
  </si>
  <si>
    <t>Repairs 2012 Exped SR 64196</t>
  </si>
  <si>
    <t>754100</t>
  </si>
  <si>
    <t>Repairs 2010 F150 B37499 PT-16</t>
  </si>
  <si>
    <t>754110</t>
  </si>
  <si>
    <t>Repairs 2011 F150 B22557 PT-22</t>
  </si>
  <si>
    <t>754120</t>
  </si>
  <si>
    <t>Repairs 2011 F150 B25408 PT-20</t>
  </si>
  <si>
    <t>754130</t>
  </si>
  <si>
    <t>Repairs 2011 F250 C21406 PT-19</t>
  </si>
  <si>
    <t>754140</t>
  </si>
  <si>
    <t>Repairs 2011 F-150 C44787 PT-2</t>
  </si>
  <si>
    <t>754148</t>
  </si>
  <si>
    <t>Repairs FreightTR 11294 SFB-01</t>
  </si>
  <si>
    <t>754149</t>
  </si>
  <si>
    <t>Repairs 53' Flatbed 9825FBT-09</t>
  </si>
  <si>
    <t>754150</t>
  </si>
  <si>
    <t>Repairs 2012 F150 D62082 PT-26</t>
  </si>
  <si>
    <t>754151</t>
  </si>
  <si>
    <t>Repairs 2015 F-550 MechanicsTX</t>
  </si>
  <si>
    <t>754200</t>
  </si>
  <si>
    <t>Closed 2011 99 F150</t>
  </si>
  <si>
    <t>754300</t>
  </si>
  <si>
    <t>Repairs 200 5F-150 A62649 PT18</t>
  </si>
  <si>
    <t>754400</t>
  </si>
  <si>
    <t>REPAIRS 2014 F150 G35651</t>
  </si>
  <si>
    <t>754410</t>
  </si>
  <si>
    <t>754500</t>
  </si>
  <si>
    <t>Repairs 2002 Expe A77659 SV-02</t>
  </si>
  <si>
    <t>754501</t>
  </si>
  <si>
    <t>Repairs 2018 ExpA11864 SV-05</t>
  </si>
  <si>
    <t>754550</t>
  </si>
  <si>
    <t>Repairs 08 F550 SD BT-02</t>
  </si>
  <si>
    <t>754551</t>
  </si>
  <si>
    <t>Repairs 2017 F550 A05037 BT-03</t>
  </si>
  <si>
    <t>754552</t>
  </si>
  <si>
    <t>Repairs 2017 F550 A06292 BMT01</t>
  </si>
  <si>
    <t>754600</t>
  </si>
  <si>
    <t>Repairs 1997 Ford Bucket Truck</t>
  </si>
  <si>
    <t>754610</t>
  </si>
  <si>
    <t>Repairs Inter 4300 Line LT-01</t>
  </si>
  <si>
    <t>754700</t>
  </si>
  <si>
    <t>Repairs GrateDane45FlatB FBT-3</t>
  </si>
  <si>
    <t>754701</t>
  </si>
  <si>
    <t>Repairs 48' Trailer FBT-09</t>
  </si>
  <si>
    <t>754710</t>
  </si>
  <si>
    <t>Repairs Freuhauf45 FlatB FBT-1</t>
  </si>
  <si>
    <t>754720</t>
  </si>
  <si>
    <t>Repairs Transcraft45Flat FBT-4</t>
  </si>
  <si>
    <t>754721</t>
  </si>
  <si>
    <t>2016 Great Dane 01590 FBT-11</t>
  </si>
  <si>
    <t>754722</t>
  </si>
  <si>
    <t>2017 Fontaine 40541 FBT-12</t>
  </si>
  <si>
    <t>754723</t>
  </si>
  <si>
    <t>2006 Transcraft 81410 FBT-13</t>
  </si>
  <si>
    <t>754725</t>
  </si>
  <si>
    <t>Repairs Stoughton FBT-05</t>
  </si>
  <si>
    <t>754730</t>
  </si>
  <si>
    <t>Repairs TMO 45 FlatB FBT-07</t>
  </si>
  <si>
    <t>754800</t>
  </si>
  <si>
    <t>Repairs Aztec 45 FlatB FBT-2</t>
  </si>
  <si>
    <t>754900</t>
  </si>
  <si>
    <t>Repairs 45 Alum Cargo Tr CT-01</t>
  </si>
  <si>
    <t>754910</t>
  </si>
  <si>
    <t>Repairs MNN 30' Cargo Tr CT-04</t>
  </si>
  <si>
    <t>754915</t>
  </si>
  <si>
    <t>Repairs 12' Cargo 9699 CT-08</t>
  </si>
  <si>
    <t>754916</t>
  </si>
  <si>
    <t>Repair 12' Cargo 57955 CT-09</t>
  </si>
  <si>
    <t>754920</t>
  </si>
  <si>
    <t>Repair 2016 Cargo TR 7798CT-06</t>
  </si>
  <si>
    <t>754930</t>
  </si>
  <si>
    <t>Repair 2016 Cargo TR 7797CT-07</t>
  </si>
  <si>
    <t>754931</t>
  </si>
  <si>
    <t>Repair Enclosed TR 34302 CT-08</t>
  </si>
  <si>
    <t>754932</t>
  </si>
  <si>
    <t>Repair Enclosed TR 007518CT-09</t>
  </si>
  <si>
    <t>754933</t>
  </si>
  <si>
    <t>Repair Enclosed TR 19699 CT-10</t>
  </si>
  <si>
    <t>754934</t>
  </si>
  <si>
    <t>2018 Lark Cargo 29158 CT-14</t>
  </si>
  <si>
    <t>755100</t>
  </si>
  <si>
    <t>Repairs 24 Cargo Trailer CT-02</t>
  </si>
  <si>
    <t>755200</t>
  </si>
  <si>
    <t>Repairs SW 20 Cargo CT-03</t>
  </si>
  <si>
    <t>755201</t>
  </si>
  <si>
    <t>Repair 2018 Country Blk CT-15</t>
  </si>
  <si>
    <t>755300</t>
  </si>
  <si>
    <t>Repairs Hudson 18K 18T-01</t>
  </si>
  <si>
    <t>755301</t>
  </si>
  <si>
    <t>Repairs 2018 Rice 10000 10T-09</t>
  </si>
  <si>
    <t>755302</t>
  </si>
  <si>
    <t>Repairs 2018 PJ 14000 14T-11</t>
  </si>
  <si>
    <t>755303</t>
  </si>
  <si>
    <t>Repair 2019SureTrac4893012T-03</t>
  </si>
  <si>
    <t>755304</t>
  </si>
  <si>
    <t>Repair 2019SureTrac48931 12T04</t>
  </si>
  <si>
    <t>755306</t>
  </si>
  <si>
    <t>Repairs 10K Trailer 2485 10T-0</t>
  </si>
  <si>
    <t>755307</t>
  </si>
  <si>
    <t>Repair 10K Trailer 2484 10T-04</t>
  </si>
  <si>
    <t>755308</t>
  </si>
  <si>
    <t>Repairs 3k Trailer 30865 3T-01</t>
  </si>
  <si>
    <t>755309</t>
  </si>
  <si>
    <t>Repair BB 14k 11152 14T-02</t>
  </si>
  <si>
    <t>755310</t>
  </si>
  <si>
    <t>Repairs 14000 Trailer 14T-1</t>
  </si>
  <si>
    <t>755311</t>
  </si>
  <si>
    <t>Repairs CPRO 12K 12T-01</t>
  </si>
  <si>
    <t>755312</t>
  </si>
  <si>
    <t>Repairs Trailer2014 883 14T-04</t>
  </si>
  <si>
    <t>755313</t>
  </si>
  <si>
    <t>REPAIR 2018 TX 10KLB 10T-07</t>
  </si>
  <si>
    <t>755314</t>
  </si>
  <si>
    <t>REPAIRS 2018 TX 14KLB 14T-07</t>
  </si>
  <si>
    <t>755315</t>
  </si>
  <si>
    <t>REPAIRS 2018 14KLB TX 14T-08</t>
  </si>
  <si>
    <t>755316</t>
  </si>
  <si>
    <t>2018 BETTER BUILT 01129 14T-09</t>
  </si>
  <si>
    <t>755317</t>
  </si>
  <si>
    <t>2018 Better Built 01130 14T-10</t>
  </si>
  <si>
    <t>755318</t>
  </si>
  <si>
    <t>2018 Lone Wolf 60991 3T-02</t>
  </si>
  <si>
    <t>755319</t>
  </si>
  <si>
    <t>Repairs 2018 Rice 10000 10T-08</t>
  </si>
  <si>
    <t>755320</t>
  </si>
  <si>
    <t>Repairs Vacuum Trailer VE-01</t>
  </si>
  <si>
    <t>755321</t>
  </si>
  <si>
    <t>Repairs Bore Machin VE-02</t>
  </si>
  <si>
    <t>755350</t>
  </si>
  <si>
    <t>Repairs Sullair 375 POLY-01</t>
  </si>
  <si>
    <t>755351</t>
  </si>
  <si>
    <t>Repairs Big Clem POLY-02</t>
  </si>
  <si>
    <t>755352</t>
  </si>
  <si>
    <t>Repairs Ms Lily POLY-03</t>
  </si>
  <si>
    <t>755400</t>
  </si>
  <si>
    <t>Repairs Bbuilt 7K 7T-01</t>
  </si>
  <si>
    <t>755401</t>
  </si>
  <si>
    <t>Repairs BB Blue 7K 7T-09</t>
  </si>
  <si>
    <t>755402</t>
  </si>
  <si>
    <t>Repairs BB Blue 7K 7T-10</t>
  </si>
  <si>
    <t>755403</t>
  </si>
  <si>
    <t>Repairs BB Blue 7K 7T-11</t>
  </si>
  <si>
    <t>755404</t>
  </si>
  <si>
    <t>Repairs BB Blue 7K 7T-12</t>
  </si>
  <si>
    <t>755405</t>
  </si>
  <si>
    <t>Repairs Imptilt Black 7K 7T-08</t>
  </si>
  <si>
    <t>755406</t>
  </si>
  <si>
    <t>Repair 2016 14k TR 3201 7T-15</t>
  </si>
  <si>
    <t>755500</t>
  </si>
  <si>
    <t>Repair 7000 Blk Traile 7T-07</t>
  </si>
  <si>
    <t>755600</t>
  </si>
  <si>
    <t>Repairs Jerry James 7K 7T-06</t>
  </si>
  <si>
    <t>755610</t>
  </si>
  <si>
    <t>Repairs Pole Trailer984 TPT-01</t>
  </si>
  <si>
    <t>755620</t>
  </si>
  <si>
    <t>Repairs 10KTilt Trailer 10T-02</t>
  </si>
  <si>
    <t>755700</t>
  </si>
  <si>
    <t>Repairs Bbuilt 10K  10T-01</t>
  </si>
  <si>
    <t>755710</t>
  </si>
  <si>
    <t>Repair BB 24k TR 1160 24T-01</t>
  </si>
  <si>
    <t>755800</t>
  </si>
  <si>
    <t>Repairs Conex ALL</t>
  </si>
  <si>
    <t>755850</t>
  </si>
  <si>
    <t>Not used</t>
  </si>
  <si>
    <t>755900</t>
  </si>
  <si>
    <t>Repairs 2011 Polaris Ranger</t>
  </si>
  <si>
    <t>756000</t>
  </si>
  <si>
    <t>Vehicle  Interest</t>
  </si>
  <si>
    <t>756500</t>
  </si>
  <si>
    <t>Vehicle - Labor</t>
  </si>
  <si>
    <t>757000</t>
  </si>
  <si>
    <t>Vehicle  Tires</t>
  </si>
  <si>
    <t>Vehicle  Fuel  Oil</t>
  </si>
  <si>
    <t>759000</t>
  </si>
  <si>
    <t>Vehicle  Lease</t>
  </si>
  <si>
    <t>Vehicle  Insurance</t>
  </si>
  <si>
    <t>Vehicle  LicensePermits</t>
  </si>
  <si>
    <t>765000</t>
  </si>
  <si>
    <t>Vehicle  Motor Fuel Tax</t>
  </si>
  <si>
    <t>GPS Subscription</t>
  </si>
  <si>
    <t>770001</t>
  </si>
  <si>
    <t>Repairs 2014 F150 RTX-FT001</t>
  </si>
  <si>
    <t>770002</t>
  </si>
  <si>
    <t>Repairs 2013 F150 RTX-FT002</t>
  </si>
  <si>
    <t>770003</t>
  </si>
  <si>
    <t>Repairs 2011 F150 RTX-FT003</t>
  </si>
  <si>
    <t>770004</t>
  </si>
  <si>
    <t>Repairs F150 2013 RTXFT-004</t>
  </si>
  <si>
    <t>770005</t>
  </si>
  <si>
    <t>Repairs F150 2013 RTX-FT005</t>
  </si>
  <si>
    <t>770006</t>
  </si>
  <si>
    <t>Repairs F150 2013 RTX-FT006</t>
  </si>
  <si>
    <t>770007</t>
  </si>
  <si>
    <t>Repairs 2013 F150 RTX-FT007</t>
  </si>
  <si>
    <t>770008</t>
  </si>
  <si>
    <t>Repairs 2013 F150 RTX-FT008</t>
  </si>
  <si>
    <t>770009</t>
  </si>
  <si>
    <t>Repairs 2014 F-150 RTX-FT009</t>
  </si>
  <si>
    <t>770011</t>
  </si>
  <si>
    <t>Repairs F150 2013 RTX-FT011</t>
  </si>
  <si>
    <t>770012</t>
  </si>
  <si>
    <t>Repairs 2007 F150 RTX-FT012</t>
  </si>
  <si>
    <t>770013</t>
  </si>
  <si>
    <t>Repairs 2013 F150 FTX-FT013</t>
  </si>
  <si>
    <t>770014</t>
  </si>
  <si>
    <t>Repairs 07 F550 RTX-FT014 5234</t>
  </si>
  <si>
    <t>770015</t>
  </si>
  <si>
    <t>Repairs 2014 F150 RTX-FT016</t>
  </si>
  <si>
    <t>770016</t>
  </si>
  <si>
    <t>Repairs 2012 250G JD RTX-EX05</t>
  </si>
  <si>
    <t>770017</t>
  </si>
  <si>
    <t>Repairs 2009 F750 V118458</t>
  </si>
  <si>
    <t>770018</t>
  </si>
  <si>
    <t>REPAIRS 2014 F150 RTX-FT0018</t>
  </si>
  <si>
    <t>770019</t>
  </si>
  <si>
    <t>REPAIRS 2014 F150 RTX-FT0019</t>
  </si>
  <si>
    <t>770020</t>
  </si>
  <si>
    <t>REPAIRS 2014 F150 RTX-FT0020</t>
  </si>
  <si>
    <t>770021</t>
  </si>
  <si>
    <t>REPAIRS 2014 RTX-FT0021</t>
  </si>
  <si>
    <t>771000</t>
  </si>
  <si>
    <t>Repairs JD 2012 RTX-MG01 41723</t>
  </si>
  <si>
    <t>771001</t>
  </si>
  <si>
    <t>Repairs Terex 665 RTX-CN01</t>
  </si>
  <si>
    <t>771002</t>
  </si>
  <si>
    <t>Repairs '10 JD 644K E648006</t>
  </si>
  <si>
    <t>771003</t>
  </si>
  <si>
    <t>Repairs '08 PressWasRTX-PW01</t>
  </si>
  <si>
    <t>771004</t>
  </si>
  <si>
    <t>Repairs '13 RT210 Gehl RTXSK01</t>
  </si>
  <si>
    <t>771005</t>
  </si>
  <si>
    <t>Repairs '13 850K JD RTX-DJ04</t>
  </si>
  <si>
    <t>771006</t>
  </si>
  <si>
    <t>Repairs '06 SakaiRllr RTX-RS03</t>
  </si>
  <si>
    <t>771007</t>
  </si>
  <si>
    <t>Repairs '12 250GJDEXC RTX-EX05</t>
  </si>
  <si>
    <t>771008</t>
  </si>
  <si>
    <t>Repairs 2012 Enclosed RTX-ET01</t>
  </si>
  <si>
    <t>771009</t>
  </si>
  <si>
    <t>Repairs 420E IT BH RTX-BK03</t>
  </si>
  <si>
    <t>771010</t>
  </si>
  <si>
    <t>Repairs Gomaco 9500 RTX-PV03</t>
  </si>
  <si>
    <t>772000</t>
  </si>
  <si>
    <t>Repair '10 EncTrailer RTX-ET01</t>
  </si>
  <si>
    <t>Repairs TX Traffic Control Eq</t>
  </si>
  <si>
    <t>Equipment Safety</t>
  </si>
  <si>
    <t>780000</t>
  </si>
  <si>
    <t>Small Tools Loss/Replacement</t>
  </si>
  <si>
    <t>Shop  Labor</t>
  </si>
  <si>
    <t>782000</t>
  </si>
  <si>
    <t>Shop  Labor  Falcon</t>
  </si>
  <si>
    <t>783000</t>
  </si>
  <si>
    <t>Shop Labor River Town</t>
  </si>
  <si>
    <t>Shop Rent/Utilities</t>
  </si>
  <si>
    <t>Shop  Repairs</t>
  </si>
  <si>
    <t>Shop  Small Tools</t>
  </si>
  <si>
    <t>787000</t>
  </si>
  <si>
    <t>SHOPFalcon Trucking</t>
  </si>
  <si>
    <t>Shop  Expendables</t>
  </si>
  <si>
    <t>799000</t>
  </si>
  <si>
    <t>Uncatagorized Amounts</t>
  </si>
  <si>
    <t>2-Cr</t>
  </si>
  <si>
    <t>2-Dr</t>
  </si>
  <si>
    <t>3-Dr</t>
  </si>
  <si>
    <t>3-Cr</t>
  </si>
  <si>
    <t>4-Dr</t>
  </si>
  <si>
    <t>4-Cr</t>
  </si>
  <si>
    <t>8-Dr</t>
  </si>
  <si>
    <t>8-Cr</t>
  </si>
  <si>
    <t>Start Date</t>
  </si>
  <si>
    <t>End Date</t>
  </si>
  <si>
    <t>BRO-11</t>
  </si>
  <si>
    <t>BRO-12</t>
  </si>
  <si>
    <t>CD-02*</t>
  </si>
  <si>
    <t>EN-08</t>
  </si>
  <si>
    <t>EQO-25</t>
  </si>
  <si>
    <t>ME-29</t>
  </si>
  <si>
    <t>ME-30</t>
  </si>
  <si>
    <t>PT-203*</t>
  </si>
  <si>
    <t>PT-204*</t>
  </si>
  <si>
    <t>PWT-02</t>
  </si>
  <si>
    <t>Broce 350</t>
  </si>
  <si>
    <t>Repair - 36" Disks &amp; Axle Asse</t>
  </si>
  <si>
    <t>SPS 855, 986, 986 Sitech</t>
  </si>
  <si>
    <t>Office Furniture - DFW</t>
  </si>
  <si>
    <t>Horizon Portable Signs (2)</t>
  </si>
  <si>
    <t>Hotsy Pressure Washer</t>
  </si>
  <si>
    <t>PT-203 Trk Setup</t>
  </si>
  <si>
    <t>PT-204 Trk Setup</t>
  </si>
  <si>
    <t>10,000 Gal Water Tower</t>
  </si>
  <si>
    <t>2022 Sany SW305</t>
  </si>
  <si>
    <t>F-250 Street Sweeper</t>
  </si>
  <si>
    <t>SS-33</t>
  </si>
  <si>
    <t>SS-34</t>
  </si>
  <si>
    <t>2022-047</t>
  </si>
  <si>
    <t>SH 6 - CO Settlement</t>
  </si>
  <si>
    <t>D-08**</t>
  </si>
  <si>
    <t>D-10**</t>
  </si>
  <si>
    <t>EX-34*</t>
  </si>
  <si>
    <t>SS-35</t>
  </si>
  <si>
    <t>SS-36</t>
  </si>
  <si>
    <t>SS-37</t>
  </si>
  <si>
    <t>WL-02*</t>
  </si>
  <si>
    <t>JD 450J Undercarriage Major</t>
  </si>
  <si>
    <t>JD 850K Undercarriage Major</t>
  </si>
  <si>
    <t>JD 250GLC Engine Major</t>
  </si>
  <si>
    <t>CAT 279D3 (2022)</t>
  </si>
  <si>
    <t>CAT 289D3 (2022)</t>
  </si>
  <si>
    <t>JD 644K Transmission Major</t>
  </si>
  <si>
    <t>14T-36</t>
  </si>
  <si>
    <t>14T-37</t>
  </si>
  <si>
    <t>CO-16</t>
  </si>
  <si>
    <t>ET-01</t>
  </si>
  <si>
    <t>ET-02</t>
  </si>
  <si>
    <t>ET-03</t>
  </si>
  <si>
    <t>ET-04</t>
  </si>
  <si>
    <t>ET-05</t>
  </si>
  <si>
    <t>ET-06</t>
  </si>
  <si>
    <t>ET-07</t>
  </si>
  <si>
    <t>ET-08</t>
  </si>
  <si>
    <t>ET-09</t>
  </si>
  <si>
    <t>ET-10</t>
  </si>
  <si>
    <t>ET-11</t>
  </si>
  <si>
    <t>ET-12</t>
  </si>
  <si>
    <t>ET-13</t>
  </si>
  <si>
    <t>ET-14</t>
  </si>
  <si>
    <t>ET-15</t>
  </si>
  <si>
    <t>ET-16</t>
  </si>
  <si>
    <t>ET-17</t>
  </si>
  <si>
    <t>ET-18</t>
  </si>
  <si>
    <t>ET-19</t>
  </si>
  <si>
    <t>PT-226</t>
  </si>
  <si>
    <t>PT-227</t>
  </si>
  <si>
    <t>PT-229</t>
  </si>
  <si>
    <t>SS-38</t>
  </si>
  <si>
    <t>SS-39</t>
  </si>
  <si>
    <t>2023 Southland SL714-14K T/A</t>
  </si>
  <si>
    <t>2023 Southland SL714-14K 14ft</t>
  </si>
  <si>
    <t>20ft Office Container</t>
  </si>
  <si>
    <t>EFM TRUCK #1 S238447</t>
  </si>
  <si>
    <t>EFM TRUCK #2 S238448</t>
  </si>
  <si>
    <t>EFM TRUCK #3 S199928</t>
  </si>
  <si>
    <t>EFM TRUCK #4 G375451</t>
  </si>
  <si>
    <t>EFM TRUCK #5 G375449</t>
  </si>
  <si>
    <t>EFM TRUCK #6 G375448</t>
  </si>
  <si>
    <t>EFM TRUCK #7 G375445</t>
  </si>
  <si>
    <t>EFM TRUCK #8 S199941</t>
  </si>
  <si>
    <t>EFM TRUCK #9 S199937</t>
  </si>
  <si>
    <t>EFM TRUCK #10 S199945</t>
  </si>
  <si>
    <t>EFM TRUCK #11 S199943</t>
  </si>
  <si>
    <t>EFM TRUCK #12 S199939</t>
  </si>
  <si>
    <t>EFM TRUCK #13 S199933</t>
  </si>
  <si>
    <t>EFM TRUCK #14 S199938</t>
  </si>
  <si>
    <t>EFM TRUCK #15 S199929</t>
  </si>
  <si>
    <t>EFM TRUCK #16 S199952</t>
  </si>
  <si>
    <t>EFM TRUCK #17 S199936</t>
  </si>
  <si>
    <t>EFM TRUCK #18 S199946</t>
  </si>
  <si>
    <t>EFM TRUCK #19 S199949</t>
  </si>
  <si>
    <t>2022 F-250 G40582</t>
  </si>
  <si>
    <t>2022 F-250 G40597</t>
  </si>
  <si>
    <t>PT-228</t>
  </si>
  <si>
    <t>2022 F-250 G40596</t>
  </si>
  <si>
    <t>2022 F-250 G40594</t>
  </si>
  <si>
    <t>CF-01</t>
  </si>
  <si>
    <t>DTC-09</t>
  </si>
  <si>
    <t>DTC-24</t>
  </si>
  <si>
    <t>DTD-02S</t>
  </si>
  <si>
    <t>EX-67</t>
  </si>
  <si>
    <t>EX-68</t>
  </si>
  <si>
    <t>EX-69</t>
  </si>
  <si>
    <t>EX-70</t>
  </si>
  <si>
    <t>EXA-16</t>
  </si>
  <si>
    <t>FBT-15</t>
  </si>
  <si>
    <t>FBT-16</t>
  </si>
  <si>
    <t>FBT-17</t>
  </si>
  <si>
    <t>HTC-04</t>
  </si>
  <si>
    <t>PT-230</t>
  </si>
  <si>
    <t>PT-231</t>
  </si>
  <si>
    <t>PT-232</t>
  </si>
  <si>
    <t>R-29</t>
  </si>
  <si>
    <t>R-30</t>
  </si>
  <si>
    <t>RS-02</t>
  </si>
  <si>
    <t>SS-40</t>
  </si>
  <si>
    <t>Sealmaster Crack Pro 125DA</t>
  </si>
  <si>
    <t>TEMP ENTRY FOR EDINA</t>
  </si>
  <si>
    <t>Komatsu PC88-MR10 (2021)</t>
  </si>
  <si>
    <t>2019 JD 470GLC F236053</t>
  </si>
  <si>
    <t>2019 JD 250G F611214</t>
  </si>
  <si>
    <t>2019 JD 250G F611209</t>
  </si>
  <si>
    <t>CAT HM210 (2023)</t>
  </si>
  <si>
    <t>2018 Reitnoure Dropdeck 41457</t>
  </si>
  <si>
    <t>2018 Fontaine Flatdeck 23529</t>
  </si>
  <si>
    <t>2017 Fontaine Flatdeck 21800</t>
  </si>
  <si>
    <t>CAT 825C (1994)</t>
  </si>
  <si>
    <t>Bomag BMP8500 (2018)</t>
  </si>
  <si>
    <t>Husqvarna FS7000 36" (2022)</t>
  </si>
  <si>
    <t>2019 JD 333G</t>
  </si>
  <si>
    <t>DTG-01</t>
  </si>
  <si>
    <t>DTG-02</t>
  </si>
  <si>
    <t>DTG-03</t>
  </si>
  <si>
    <t>2023-004</t>
  </si>
  <si>
    <t>Rehab Lanside Storm Phase 2</t>
  </si>
  <si>
    <t>2023-006</t>
  </si>
  <si>
    <t>Tarrant SH 183 Bridge Replacem</t>
  </si>
  <si>
    <t>2023-007</t>
  </si>
  <si>
    <t>Ector BI 20E Rehab Roadway</t>
  </si>
  <si>
    <t>AC-24</t>
  </si>
  <si>
    <t>ET-20</t>
  </si>
  <si>
    <t>LP-100</t>
  </si>
  <si>
    <t>LP-104</t>
  </si>
  <si>
    <t>DOOSAN P425 AIR COMPRESSOR</t>
  </si>
  <si>
    <t>CUMMINS GENERATOR M011632</t>
  </si>
  <si>
    <t>EFM TRUCK #20 G375444</t>
  </si>
  <si>
    <t>MAGNUM MLT4060MMH LIGHT PLANT</t>
  </si>
  <si>
    <t>WACKER NEUSON LTN6K</t>
  </si>
  <si>
    <t>BT-05</t>
  </si>
  <si>
    <t>Dodge Bucket Truck</t>
  </si>
  <si>
    <t>Gomaco C-750 Finish Machine DD</t>
  </si>
  <si>
    <t>3730013</t>
  </si>
  <si>
    <t>CD-03</t>
  </si>
  <si>
    <t>ET-21</t>
  </si>
  <si>
    <t>LP-109</t>
  </si>
  <si>
    <t>LP-110</t>
  </si>
  <si>
    <t>LP-111</t>
  </si>
  <si>
    <t>MTS 14ft Disc</t>
  </si>
  <si>
    <t>EFM TRUCK #21 N326950</t>
  </si>
  <si>
    <t>GENERAC MLT6SM B503136</t>
  </si>
  <si>
    <t>GENERAC MLT3060MV B603371</t>
  </si>
  <si>
    <t>GENERAC MLT3060MV</t>
  </si>
  <si>
    <t>2022 F-150 B38061 C Shelton</t>
  </si>
  <si>
    <t>2022 F-150 B38305 B Johns</t>
  </si>
  <si>
    <t>JD 250G LC (2019)</t>
  </si>
  <si>
    <t>JD 470</t>
  </si>
  <si>
    <t>2730016</t>
  </si>
  <si>
    <t>Hardin Bridge Overlay/Repair</t>
  </si>
  <si>
    <t>2023-012</t>
  </si>
  <si>
    <t>Galveston FM 1765 Safety Impro</t>
  </si>
  <si>
    <t>2023 F-150 D10354 J Mcquinn</t>
  </si>
  <si>
    <t>2023 F-150 D46260 J Barisano</t>
  </si>
  <si>
    <t>2023 F-150 D46731 J Busing</t>
  </si>
  <si>
    <t>2017 F150 E08888 K Snoke</t>
  </si>
  <si>
    <t>D-21</t>
  </si>
  <si>
    <t>PT-233</t>
  </si>
  <si>
    <t>PT-234</t>
  </si>
  <si>
    <t>John Deere 850L (2019)</t>
  </si>
  <si>
    <t>2023 F-250 C11164 J James</t>
  </si>
  <si>
    <t>2023 F-250 C11163 M Collier</t>
  </si>
  <si>
    <t>2018 F250 C54965 E Fuchs</t>
  </si>
  <si>
    <t>2019 F-250 D51096 I-69 Carp.</t>
  </si>
  <si>
    <t>2020 F-250 D37332 J Vonderheid</t>
  </si>
  <si>
    <t>2017 F-250 C33093 J Mousty</t>
  </si>
  <si>
    <t>2023-014</t>
  </si>
  <si>
    <t>Tarrant IH 20 US 81 Bridge Dec</t>
  </si>
  <si>
    <t>14T-38</t>
  </si>
  <si>
    <t>CFM-14*</t>
  </si>
  <si>
    <t>CO-17</t>
  </si>
  <si>
    <t>DT-10*</t>
  </si>
  <si>
    <t>EX-01*</t>
  </si>
  <si>
    <t>PT-235</t>
  </si>
  <si>
    <t>SS-17*</t>
  </si>
  <si>
    <t>WEL-13</t>
  </si>
  <si>
    <t>2023 X-ON 16X83 (29597)</t>
  </si>
  <si>
    <t>Hyd. Rehose CFM-14</t>
  </si>
  <si>
    <t>20' Conex Office</t>
  </si>
  <si>
    <t>New Hydraulic Pumps</t>
  </si>
  <si>
    <t>New Cab EX-01</t>
  </si>
  <si>
    <t>2023 F-150 D66303</t>
  </si>
  <si>
    <t>2022 Holmes 16F</t>
  </si>
  <si>
    <t>New Engine SS-17</t>
  </si>
  <si>
    <t>Miller Trailblazer</t>
  </si>
  <si>
    <t>AC-23</t>
  </si>
  <si>
    <t>DOOSAN P425 (UKXF15) - TEMP</t>
  </si>
  <si>
    <t>AP4</t>
  </si>
  <si>
    <t>ME-31</t>
  </si>
  <si>
    <t>ME-32</t>
  </si>
  <si>
    <t>ME-33</t>
  </si>
  <si>
    <t>ME-35</t>
  </si>
  <si>
    <t>ME-36</t>
  </si>
  <si>
    <t>ME-37</t>
  </si>
  <si>
    <t>ME-38</t>
  </si>
  <si>
    <t>ME-39</t>
  </si>
  <si>
    <t>WANCO MESSAGE BOARD (1005008)</t>
  </si>
  <si>
    <t>WANCO MESSAGE BOARD (1005009)</t>
  </si>
  <si>
    <t>WANCO MESSAGE BOARD (1005010)</t>
  </si>
  <si>
    <t>ME-34</t>
  </si>
  <si>
    <t>WANCO MESSAGE BOARD (1005011)</t>
  </si>
  <si>
    <t>WANCO MESSAGE BOARD (1005012)</t>
  </si>
  <si>
    <t>WANCO ARROW BOARD (1005267)</t>
  </si>
  <si>
    <t>WANCO ARROW BOARD (1005266)</t>
  </si>
  <si>
    <t>WANCO ARROW BOARD (1005269)</t>
  </si>
  <si>
    <t>WANCO ARROW BOARD (1005268)</t>
  </si>
  <si>
    <t>2730005</t>
  </si>
  <si>
    <t>3730017</t>
  </si>
  <si>
    <t>3730007</t>
  </si>
  <si>
    <t>GL3</t>
  </si>
  <si>
    <t>3730011</t>
  </si>
  <si>
    <t>3730009</t>
  </si>
  <si>
    <t>PAV-03</t>
  </si>
  <si>
    <t>PT-236</t>
  </si>
  <si>
    <t>PT-237</t>
  </si>
  <si>
    <t>2015 CAT AP1000F</t>
  </si>
  <si>
    <t>2023 F-250 D11980</t>
  </si>
  <si>
    <t>2023 F-250 D16149</t>
  </si>
  <si>
    <t>0021 0001</t>
  </si>
  <si>
    <t>2023-019</t>
  </si>
  <si>
    <t>Martin SH 176 Roadway Improvem</t>
  </si>
  <si>
    <t>HTC-01</t>
  </si>
  <si>
    <t>PT-239</t>
  </si>
  <si>
    <t>PT-240</t>
  </si>
  <si>
    <t>PT-241</t>
  </si>
  <si>
    <t>CARGO TRAILER ENTRY FOR AUSTIN</t>
  </si>
  <si>
    <t>2023 F-150 PKE61496</t>
  </si>
  <si>
    <t>2023 F-150 PKE61809</t>
  </si>
  <si>
    <t>2023 F-150 PKE62561</t>
  </si>
  <si>
    <t>PT-242</t>
  </si>
  <si>
    <t>PT-243</t>
  </si>
  <si>
    <t>PT-244</t>
  </si>
  <si>
    <t>PT-245</t>
  </si>
  <si>
    <t>PT-246</t>
  </si>
  <si>
    <t>PT-247</t>
  </si>
  <si>
    <t>2023 F-250 C76874</t>
  </si>
  <si>
    <t>DTC-11</t>
  </si>
  <si>
    <t>DTC-23</t>
  </si>
  <si>
    <t>LP-08</t>
  </si>
  <si>
    <t>LP-106</t>
  </si>
  <si>
    <t>PT-238</t>
  </si>
  <si>
    <t>PT-248</t>
  </si>
  <si>
    <t>PT-249</t>
  </si>
  <si>
    <t>PT-250</t>
  </si>
  <si>
    <t>PT-251</t>
  </si>
  <si>
    <t>PT-252</t>
  </si>
  <si>
    <t>PT-253</t>
  </si>
  <si>
    <t>SS-41</t>
  </si>
  <si>
    <t>DTC-11 ENTRY FOR A/R</t>
  </si>
  <si>
    <t>CARGO TRL ENTRY FOR A/R</t>
  </si>
  <si>
    <t>DTG-01 ENTRY FOR A/R</t>
  </si>
  <si>
    <t>LP-08 ENTRY FOR A/R</t>
  </si>
  <si>
    <t>LP-106 ENTRY FOR A/R</t>
  </si>
  <si>
    <t>2023 F-150 D46448 J Maddox</t>
  </si>
  <si>
    <t>2023 F-250 PEC04623</t>
  </si>
  <si>
    <t>2022 F-150 E68765 D. Drees</t>
  </si>
  <si>
    <t>CAT 289D3 (JX912969)</t>
  </si>
  <si>
    <t>CAT 289D3 (JX916301)</t>
  </si>
  <si>
    <t>CP-02</t>
  </si>
  <si>
    <t>2023 F-250</t>
  </si>
  <si>
    <t>2023 F-150 XL</t>
  </si>
  <si>
    <t>2023 F-150 STX</t>
  </si>
  <si>
    <t>2023 F-250 XL</t>
  </si>
  <si>
    <t>2023-026</t>
  </si>
  <si>
    <t>Matagorda FM 521 Bridge Replac</t>
  </si>
  <si>
    <t>2023-027</t>
  </si>
  <si>
    <t>NTTA SRT Rail &amp; Shoulder Rehab</t>
  </si>
  <si>
    <t>2023-028</t>
  </si>
  <si>
    <t>Tarrant FM 157 Intersection Im</t>
  </si>
  <si>
    <t>LP-09</t>
  </si>
  <si>
    <t>LP-112</t>
  </si>
  <si>
    <t>LP-113</t>
  </si>
  <si>
    <t>DTG-02 TOWABLE GENERATOR</t>
  </si>
  <si>
    <t>FBT-18</t>
  </si>
  <si>
    <t>Open For Use</t>
  </si>
  <si>
    <t>LIGHT PLANT</t>
  </si>
  <si>
    <t>CAT 289D3 (2023)</t>
  </si>
  <si>
    <t>Dallas Riverfront &amp; Cadiz Brid</t>
  </si>
  <si>
    <t>DTF-12</t>
  </si>
  <si>
    <t>DTF-15</t>
  </si>
  <si>
    <t>DTF-16</t>
  </si>
  <si>
    <t>FLATBED TRAILER</t>
  </si>
  <si>
    <t>DTC-20</t>
  </si>
  <si>
    <t>HTC-05</t>
  </si>
  <si>
    <t>CARGO TRAILER</t>
  </si>
  <si>
    <t>3797000</t>
  </si>
  <si>
    <t>2023-029</t>
  </si>
  <si>
    <t>SM-Tarrant IH 20 Rehad Road</t>
  </si>
  <si>
    <t>DD-01</t>
  </si>
  <si>
    <t>DD-02</t>
  </si>
  <si>
    <t>DTC-12</t>
  </si>
  <si>
    <t>ET-22</t>
  </si>
  <si>
    <t>ET-23</t>
  </si>
  <si>
    <t>ET-24</t>
  </si>
  <si>
    <t>ET-25</t>
  </si>
  <si>
    <t>PAV-04</t>
  </si>
  <si>
    <t>SB-01</t>
  </si>
  <si>
    <t>DYNAPAC CC5200 ROLLER</t>
  </si>
  <si>
    <t>DALLAS CARGO TRAILER</t>
  </si>
  <si>
    <t>2023 F-250 (PEC72205)</t>
  </si>
  <si>
    <t>2023 F-250 (PEC61884)</t>
  </si>
  <si>
    <t>2023 F-250 (PEC61885)</t>
  </si>
  <si>
    <t>2023 F-250 (PEC72204)</t>
  </si>
  <si>
    <t>2015 CAT AP1055F</t>
  </si>
  <si>
    <t>2017 F250 F23178 J Braun</t>
  </si>
  <si>
    <t>2018 F-150 G09440 C Hurst</t>
  </si>
  <si>
    <t>2019 F-250 D56478 T Ellis</t>
  </si>
  <si>
    <t>2019 F-250 D56477 R Rennie</t>
  </si>
  <si>
    <t>2019 F-250 C84350 D. Collier</t>
  </si>
  <si>
    <t>2020 F-150 B70624 J. Mattingly</t>
  </si>
  <si>
    <t>2023 F-250 C11162 J Cole</t>
  </si>
  <si>
    <t>2023 F-250 D39343 S Schoettlin</t>
  </si>
  <si>
    <t>2023 F-250 D39255 J Fuhrman</t>
  </si>
  <si>
    <t>2016 F250 A70316 I69 DEF</t>
  </si>
  <si>
    <t>2017 F-150 D38517 K Dillman</t>
  </si>
  <si>
    <t>2017 F-250 E06241 A Wilks</t>
  </si>
  <si>
    <t>2016 ROADTEC SB2500E</t>
  </si>
  <si>
    <t>EQUIP DFW</t>
  </si>
  <si>
    <t>TEXDIST</t>
  </si>
  <si>
    <t>2761000</t>
  </si>
  <si>
    <t>3761000</t>
  </si>
  <si>
    <t>4761000</t>
  </si>
  <si>
    <t>ME-40</t>
  </si>
  <si>
    <t>ME-41</t>
  </si>
  <si>
    <t>ME-42</t>
  </si>
  <si>
    <t>ME-43</t>
  </si>
  <si>
    <t>ME-44</t>
  </si>
  <si>
    <t>ME-45</t>
  </si>
  <si>
    <t>ME-46</t>
  </si>
  <si>
    <t>ME-47</t>
  </si>
  <si>
    <t>VER-MAC PCMS-1500LP (H223780)</t>
  </si>
  <si>
    <t>VER-MAC PCMS-1500LP (H223769)</t>
  </si>
  <si>
    <t>VER-MAC PCMS-1500LP (H223781)</t>
  </si>
  <si>
    <t>VER-MAC PCMS-1500LP (H223772)</t>
  </si>
  <si>
    <t>VER-MAC PCMS-1500LP (H223778)</t>
  </si>
  <si>
    <t>VER-MAC PCMS-1500LP (H223790)</t>
  </si>
  <si>
    <t>VER-MAC PCMS-1500LP (H223795)</t>
  </si>
  <si>
    <t>VER-MAC PCMS-1500LP (H223773)</t>
  </si>
  <si>
    <t>HTC-09</t>
  </si>
  <si>
    <t>DTF-05</t>
  </si>
  <si>
    <t>WTR-01</t>
  </si>
  <si>
    <t>8761000</t>
  </si>
  <si>
    <t>PRE-PAID CHECK Auto and W</t>
  </si>
  <si>
    <t>2023-030</t>
  </si>
  <si>
    <t>Swing Bridge Change Order</t>
  </si>
  <si>
    <t>CFM-14**</t>
  </si>
  <si>
    <t>CFM-16</t>
  </si>
  <si>
    <t>CFM-17</t>
  </si>
  <si>
    <t>D-20*</t>
  </si>
  <si>
    <t>D-21*</t>
  </si>
  <si>
    <t>D-22</t>
  </si>
  <si>
    <t>EX-26*</t>
  </si>
  <si>
    <t>EX-27*</t>
  </si>
  <si>
    <t>EX-47*</t>
  </si>
  <si>
    <t>EX-47**</t>
  </si>
  <si>
    <t>FT-07*</t>
  </si>
  <si>
    <t>FT-09*</t>
  </si>
  <si>
    <t>R-31</t>
  </si>
  <si>
    <t>RW-03</t>
  </si>
  <si>
    <t>SS-30*</t>
  </si>
  <si>
    <t>SSA-19</t>
  </si>
  <si>
    <t>SSA-20</t>
  </si>
  <si>
    <t>UDT-01</t>
  </si>
  <si>
    <t>UT-07</t>
  </si>
  <si>
    <t>CFM-14 Undercarriage Replace</t>
  </si>
  <si>
    <t>Gomaco C450 (SD)</t>
  </si>
  <si>
    <t>2011 Gomaco 4000 Spanit</t>
  </si>
  <si>
    <t>CONCRETE PUMP #2</t>
  </si>
  <si>
    <t>D-20 Undercarriage Replace</t>
  </si>
  <si>
    <t>D-21 Undercarriage Replace</t>
  </si>
  <si>
    <t>2019 CAT D6T</t>
  </si>
  <si>
    <t>EX-26 Undercarriage Replace</t>
  </si>
  <si>
    <t>EX-27 Undercarriage Replace</t>
  </si>
  <si>
    <t>EX-47 Engine Replace</t>
  </si>
  <si>
    <t>EX-47 DPF Replace</t>
  </si>
  <si>
    <t>FT-07 DPF Replace</t>
  </si>
  <si>
    <t>FT-09 DPF Replace</t>
  </si>
  <si>
    <t>Hamm HC130i</t>
  </si>
  <si>
    <t>Leeboy 4130 (2021)</t>
  </si>
  <si>
    <t>SS-30 Engine Replace</t>
  </si>
  <si>
    <t>JCT Brushcutter 72"</t>
  </si>
  <si>
    <t>TopCat HD Brushcutter 72"</t>
  </si>
  <si>
    <t>Agri Drain Maxi Trailer</t>
  </si>
  <si>
    <t>2022 Kubota RTV-X1140WL-H</t>
  </si>
  <si>
    <t>0023 0002</t>
  </si>
  <si>
    <t>EX-71</t>
  </si>
  <si>
    <t>EX-72</t>
  </si>
  <si>
    <t>EX-73</t>
  </si>
  <si>
    <t>EX-74</t>
  </si>
  <si>
    <t>EX-75</t>
  </si>
  <si>
    <t>EX-76</t>
  </si>
  <si>
    <t>SS-42</t>
  </si>
  <si>
    <t>WL-09</t>
  </si>
  <si>
    <t>2019 JD 160G</t>
  </si>
  <si>
    <t>2020 JD 160G</t>
  </si>
  <si>
    <t>2014 JD 210G</t>
  </si>
  <si>
    <t>2018 JD 210G</t>
  </si>
  <si>
    <t>2018 JD 250G</t>
  </si>
  <si>
    <t>2019 JD 350G</t>
  </si>
  <si>
    <t>2023 JD 331G</t>
  </si>
  <si>
    <t>2018 CAT 938M</t>
  </si>
  <si>
    <t>2023-032</t>
  </si>
  <si>
    <t>Dallas SH 345 Bridge Rehabilit</t>
  </si>
  <si>
    <t>EX-77</t>
  </si>
  <si>
    <t>2023 CAT 308 (GG809219)</t>
  </si>
  <si>
    <t>14T-39</t>
  </si>
  <si>
    <t>CT-27</t>
  </si>
  <si>
    <t>DTC-18</t>
  </si>
  <si>
    <t>DTD-01</t>
  </si>
  <si>
    <t>DTF-06</t>
  </si>
  <si>
    <t>DTF-17</t>
  </si>
  <si>
    <t>DTF-21</t>
  </si>
  <si>
    <t>HTC-03</t>
  </si>
  <si>
    <t>HTF-03</t>
  </si>
  <si>
    <t>LP-07N</t>
  </si>
  <si>
    <t>LP-107</t>
  </si>
  <si>
    <t>LP-108</t>
  </si>
  <si>
    <t>WTR-02</t>
  </si>
  <si>
    <t>RTC-07</t>
  </si>
  <si>
    <t>2013 Grove RT650E</t>
  </si>
  <si>
    <t>NOTE</t>
  </si>
  <si>
    <t>2023-034</t>
  </si>
  <si>
    <t>Dallas IH 45 Bridge Maintenanc</t>
  </si>
  <si>
    <t>2023-035</t>
  </si>
  <si>
    <t>Harris VA Bridge Rehabs</t>
  </si>
  <si>
    <t>2023-036</t>
  </si>
  <si>
    <t>Galveston FM 517 Highway Impro</t>
  </si>
  <si>
    <t>D-11*</t>
  </si>
  <si>
    <t>D-11**</t>
  </si>
  <si>
    <t>2022 SPARTAN CR 7X16 (033611)</t>
  </si>
  <si>
    <t>CT-28</t>
  </si>
  <si>
    <t>2023 SPARTAN 7X16 CR (034561)</t>
  </si>
  <si>
    <t>Transmission Rebuild</t>
  </si>
  <si>
    <t>UNDERCARRIAGE PARTIAL REBUILD</t>
  </si>
  <si>
    <t>Net</t>
  </si>
  <si>
    <t>SOUTHLAND SL7 DUMP TRAILER</t>
  </si>
  <si>
    <t>2024 102X22 BP HD</t>
  </si>
  <si>
    <t>2018 DYNAPAC CC6200</t>
  </si>
  <si>
    <t>ROADTEC SB2500E SHUTTLE BUGGY</t>
  </si>
  <si>
    <t>8713000</t>
  </si>
  <si>
    <t>PRE-PAID CHECK 15TKS &amp; 7E</t>
  </si>
  <si>
    <t>PRE-PAID CHECK 6TKS/CMI P</t>
  </si>
  <si>
    <t>PRE-PAID CHECK CAT749/349</t>
  </si>
  <si>
    <t>PRE-PAID CHECK CAT SKID S</t>
  </si>
  <si>
    <t>PRE-PAID CHECK 18TKS/GOMA</t>
  </si>
  <si>
    <t>2024 PREPAID ADJ</t>
  </si>
  <si>
    <t>SEL-2024</t>
  </si>
  <si>
    <t>Select Maintenace 2024</t>
  </si>
  <si>
    <t>3T-04</t>
  </si>
  <si>
    <t>BRO-06*</t>
  </si>
  <si>
    <t>CM-03</t>
  </si>
  <si>
    <t>D-12**</t>
  </si>
  <si>
    <t>EX-21*</t>
  </si>
  <si>
    <t>EX-23*</t>
  </si>
  <si>
    <t>FL-01*</t>
  </si>
  <si>
    <t>FT-08*</t>
  </si>
  <si>
    <t>FT-09**</t>
  </si>
  <si>
    <t>G-04*</t>
  </si>
  <si>
    <t>MT-13</t>
  </si>
  <si>
    <t>PT-254</t>
  </si>
  <si>
    <t>SS-26*</t>
  </si>
  <si>
    <t>TH-10</t>
  </si>
  <si>
    <t>UT-06</t>
  </si>
  <si>
    <t>2024 14K FBT</t>
  </si>
  <si>
    <t>2022 CornPro UT-12 LS</t>
  </si>
  <si>
    <t>BRO-06 Enginge Replace</t>
  </si>
  <si>
    <t>D-12 Undercarriage Replace</t>
  </si>
  <si>
    <t>EX-21 Engine Replace</t>
  </si>
  <si>
    <t>EX-23 Undercarriage Replace</t>
  </si>
  <si>
    <t>FL-01 Transmission Rebuild</t>
  </si>
  <si>
    <t>FT-08 Engine Replace</t>
  </si>
  <si>
    <t>FT-09 Engine Replace</t>
  </si>
  <si>
    <t>G-04 Transmission Rebuild</t>
  </si>
  <si>
    <t>2023 F-550 (D53090)</t>
  </si>
  <si>
    <t>2023 F-250 D40182 L. Rolheder</t>
  </si>
  <si>
    <t>SS-26 Engine Replace</t>
  </si>
  <si>
    <t>SS-27*</t>
  </si>
  <si>
    <t>SS-27 Final Drive</t>
  </si>
  <si>
    <t>2016 JLG G5-18A (76908)</t>
  </si>
  <si>
    <t>Kubota RTV-X1100 (2022)</t>
  </si>
  <si>
    <t>2023 FORD F-250</t>
  </si>
  <si>
    <t>2022 DODGE RAM 1500</t>
  </si>
  <si>
    <t>Month %</t>
  </si>
  <si>
    <t xml:space="preserve">PRE-PAID CHECK 8TKS/2004 </t>
  </si>
  <si>
    <t>PRE-PAID CHECK 12TKS/CAT3</t>
  </si>
  <si>
    <t>PRE-PAID CHECK CAT Jan 20</t>
  </si>
  <si>
    <t>Cintas 8027843</t>
  </si>
  <si>
    <t>DTC-05</t>
  </si>
  <si>
    <t>DTC-30</t>
  </si>
  <si>
    <t>DTC-31</t>
  </si>
  <si>
    <t>DTF-19</t>
  </si>
  <si>
    <t>TAT-01</t>
  </si>
  <si>
    <t>WTC-01</t>
  </si>
  <si>
    <t>WTF-01</t>
  </si>
  <si>
    <t>WTR-03</t>
  </si>
  <si>
    <t>MONTHLY</t>
  </si>
  <si>
    <t>0022 0004</t>
  </si>
  <si>
    <t>2024-998</t>
  </si>
  <si>
    <t>2024 South T&amp;M</t>
  </si>
  <si>
    <t>PT-255</t>
  </si>
  <si>
    <t>PT-256</t>
  </si>
  <si>
    <t>PT-257</t>
  </si>
  <si>
    <t>WEL-14</t>
  </si>
  <si>
    <t>LINCOLN RANGER 225 (6075)</t>
  </si>
  <si>
    <t>ASSET SUM OF UNITS</t>
  </si>
  <si>
    <t>RAGLE - GAUGE GPS DATA FROM ATOS</t>
  </si>
  <si>
    <t>EMP ID</t>
  </si>
  <si>
    <t>EMPLOYEE</t>
  </si>
  <si>
    <t>UNIT #</t>
  </si>
  <si>
    <t>JOB</t>
  </si>
  <si>
    <t>SUM &lt; = 1</t>
  </si>
  <si>
    <t>ROUND</t>
  </si>
  <si>
    <t>SUM</t>
  </si>
  <si>
    <t>SOURCE</t>
  </si>
  <si>
    <t>ASSET</t>
  </si>
  <si>
    <t>DALOH-HH</t>
  </si>
  <si>
    <t>CC</t>
  </si>
  <si>
    <t>AMOUNT</t>
  </si>
  <si>
    <t>UNITS</t>
  </si>
  <si>
    <t>8758000</t>
  </si>
  <si>
    <t>QUICK CHECK</t>
  </si>
  <si>
    <t>AP6</t>
  </si>
  <si>
    <t>2714500</t>
  </si>
  <si>
    <t>2730006</t>
  </si>
  <si>
    <t>2730012</t>
  </si>
  <si>
    <t>4730011</t>
  </si>
  <si>
    <t>4730016</t>
  </si>
  <si>
    <t>ROB-01</t>
  </si>
  <si>
    <t>MLT-42-W INSPECTION ROBOT</t>
  </si>
  <si>
    <t>Plano Erosion Control Improvem</t>
  </si>
  <si>
    <t>DD-03</t>
  </si>
  <si>
    <t>DST-01</t>
  </si>
  <si>
    <t>EXA-17</t>
  </si>
  <si>
    <t>DYNAPAC CC1400VI TANDEM ROLLER</t>
  </si>
  <si>
    <t>2018 2K DISTRIBUTOR TK (J6213)</t>
  </si>
  <si>
    <t>42" SLAB CRAB BUCKET JD 250</t>
  </si>
  <si>
    <t>9000 100F</t>
  </si>
  <si>
    <t>2730010</t>
  </si>
  <si>
    <t>PRE-PAID CHECK CAT Feb 20</t>
  </si>
  <si>
    <t>2786000</t>
  </si>
  <si>
    <t>4730009</t>
  </si>
  <si>
    <t>3730016</t>
  </si>
  <si>
    <t>PRE-PAID CHECK Chase CC C</t>
  </si>
  <si>
    <t>2716000</t>
  </si>
  <si>
    <t>2758000</t>
  </si>
  <si>
    <t>4758000</t>
  </si>
  <si>
    <t>4797000</t>
  </si>
  <si>
    <t>2730001</t>
  </si>
  <si>
    <t>3714500</t>
  </si>
  <si>
    <t>Correction AP TRX 278409</t>
  </si>
  <si>
    <t>PRE-PAID EFT WEX Fuel Car</t>
  </si>
  <si>
    <t>AP8</t>
  </si>
  <si>
    <t>4714500</t>
  </si>
  <si>
    <t>PRE-PAID CHECK EFM STATEM</t>
  </si>
  <si>
    <t>2763000</t>
  </si>
  <si>
    <t>2759000</t>
  </si>
  <si>
    <t>4759000</t>
  </si>
  <si>
    <t>3759000</t>
  </si>
  <si>
    <t>PRE-PAID CHECK Fuel Cards</t>
  </si>
  <si>
    <t>2712000</t>
  </si>
  <si>
    <t>3700000</t>
  </si>
  <si>
    <t>Equipment Usage Journal</t>
  </si>
  <si>
    <t>EQ1</t>
  </si>
  <si>
    <t>2710000</t>
  </si>
  <si>
    <t>Depreciation Exp 2348 Jan 24</t>
  </si>
  <si>
    <t>3710000</t>
  </si>
  <si>
    <t>4710000</t>
  </si>
  <si>
    <t>8710000</t>
  </si>
  <si>
    <t>2700000</t>
  </si>
  <si>
    <t>4700000</t>
  </si>
  <si>
    <t>A/R Invoice Post</t>
  </si>
  <si>
    <t>AB-003</t>
  </si>
  <si>
    <t>AB-007</t>
  </si>
  <si>
    <t>AB-01</t>
  </si>
  <si>
    <t>AB-018</t>
  </si>
  <si>
    <t>AB-02</t>
  </si>
  <si>
    <t>AB-03</t>
  </si>
  <si>
    <t>AB-04</t>
  </si>
  <si>
    <t>AB-05</t>
  </si>
  <si>
    <t>AB-3017</t>
  </si>
  <si>
    <t>PT ASSIGNED</t>
  </si>
  <si>
    <t>DTC-04</t>
  </si>
  <si>
    <t>ET-26</t>
  </si>
  <si>
    <t>ET-27</t>
  </si>
  <si>
    <t>ET-30</t>
  </si>
  <si>
    <t>ET-31</t>
  </si>
  <si>
    <t>ET-32</t>
  </si>
  <si>
    <t>ET-34</t>
  </si>
  <si>
    <t>DTC-21</t>
  </si>
  <si>
    <t>ET-36</t>
  </si>
  <si>
    <t>ET-37</t>
  </si>
  <si>
    <t>DTC-25</t>
  </si>
  <si>
    <t>DTF-03</t>
  </si>
  <si>
    <t>DTF-04</t>
  </si>
  <si>
    <t>DTF-09</t>
  </si>
  <si>
    <t>DTF-11</t>
  </si>
  <si>
    <t>DTF-13</t>
  </si>
  <si>
    <t>DTF-22</t>
  </si>
  <si>
    <t>HOUOH-HH</t>
  </si>
  <si>
    <t>HAB-07</t>
  </si>
  <si>
    <t>HAB-11</t>
  </si>
  <si>
    <t>LP-##?</t>
  </si>
  <si>
    <t>LP-101</t>
  </si>
  <si>
    <t>LP-105</t>
  </si>
  <si>
    <t>MB-##?</t>
  </si>
  <si>
    <t>MB-011</t>
  </si>
  <si>
    <t>WTR-##</t>
  </si>
  <si>
    <t>0023 0003</t>
  </si>
  <si>
    <t>ET-28</t>
  </si>
  <si>
    <t>ET-29</t>
  </si>
  <si>
    <t>ET-33</t>
  </si>
  <si>
    <t>ET-35</t>
  </si>
  <si>
    <t>2023 FORD F-250 XL</t>
  </si>
  <si>
    <t>Camp Wisdom Road</t>
  </si>
  <si>
    <t>2024-003</t>
  </si>
  <si>
    <t>Dallas 635 Slope Stabilization</t>
  </si>
  <si>
    <t>2024-004</t>
  </si>
  <si>
    <t>City of Dallas Sidewalk 2024</t>
  </si>
  <si>
    <t>SFB-14</t>
  </si>
  <si>
    <t>SFB-15</t>
  </si>
  <si>
    <t>SFB-16</t>
  </si>
  <si>
    <t>2018 CARGO TRAILER (34658)</t>
  </si>
  <si>
    <t>2023 CARGO TRAILER 7000#</t>
  </si>
  <si>
    <t>2022 BIG TEX 14PL-20BK</t>
  </si>
  <si>
    <t>DTF-18</t>
  </si>
  <si>
    <t>2020 BIG TEX 14PI-20BK</t>
  </si>
  <si>
    <t>2019 BIGT 14PI-18BK (K2097337)</t>
  </si>
  <si>
    <t>2024 F-250 (C11999)</t>
  </si>
  <si>
    <t>2024 F-250 XL (C09122)</t>
  </si>
  <si>
    <t>2024 F-250 XL (C08287)</t>
  </si>
  <si>
    <t>2024 F-250 XL (C15522)</t>
  </si>
  <si>
    <t>2024 F-250 XL (C10755)</t>
  </si>
  <si>
    <t>2024 F-250 XL (C15575)</t>
  </si>
  <si>
    <t>2024 F-250 XL (C11107)</t>
  </si>
  <si>
    <t>2024 F-250 XL (C08428)</t>
  </si>
  <si>
    <t>2024 F-250 XL (C11815)</t>
  </si>
  <si>
    <t>2024 F-250 XL (C11572)</t>
  </si>
  <si>
    <t>2024 F-250 XL (C11811)</t>
  </si>
  <si>
    <t>2024 F-250 XL (C11211)</t>
  </si>
  <si>
    <t>2018 INTL 4300 (H736688)</t>
  </si>
  <si>
    <t>2017 FREIGHTLINER M2 (H9217)</t>
  </si>
  <si>
    <t>2019 INTL 4300 (L592806)</t>
  </si>
  <si>
    <t>D-11***</t>
  </si>
  <si>
    <t>EX-43*</t>
  </si>
  <si>
    <t>EXA-06*</t>
  </si>
  <si>
    <t>MT-14</t>
  </si>
  <si>
    <t>SSA-21</t>
  </si>
  <si>
    <t>D-11 Undercarriage Partial Maj</t>
  </si>
  <si>
    <t>EX-43 Engine Replace Major</t>
  </si>
  <si>
    <t>EXA-06 Hydraulic Rebuil</t>
  </si>
  <si>
    <t>2023 F550 D21569 Lube Truck</t>
  </si>
  <si>
    <t>2023 CAT PC310</t>
  </si>
  <si>
    <t>SUR6</t>
  </si>
  <si>
    <t>FARO 3D MOBILE LASER SCANNER</t>
  </si>
  <si>
    <t>PAYROLL ADJUSTMENTS</t>
  </si>
  <si>
    <t>PR3</t>
  </si>
  <si>
    <t>Depreciation Exp 2348 Feb 24</t>
  </si>
  <si>
    <t>2024-012</t>
  </si>
  <si>
    <t>Dallas IH 635 U-Turn Bridge</t>
  </si>
  <si>
    <t>2019 BIG TEX 14,000 LB</t>
  </si>
  <si>
    <t>3730012</t>
  </si>
  <si>
    <t>4730013</t>
  </si>
  <si>
    <t>PRE-PAID CHECK CAT Mar 20</t>
  </si>
  <si>
    <t>2711200</t>
  </si>
  <si>
    <t>Progressive 6007944779 PT-185</t>
  </si>
  <si>
    <t>3730003</t>
  </si>
  <si>
    <t>4730000</t>
  </si>
  <si>
    <t>8781000</t>
  </si>
  <si>
    <t>PAYROLL CHECK RUN</t>
  </si>
  <si>
    <t>AB-???</t>
  </si>
  <si>
    <t>AB-????</t>
  </si>
  <si>
    <t>DTC-01</t>
  </si>
  <si>
    <t>DTF-01</t>
  </si>
  <si>
    <t>DTF-10</t>
  </si>
  <si>
    <t>HAB-10</t>
  </si>
  <si>
    <t>HAB-13</t>
  </si>
  <si>
    <t>HFT-05</t>
  </si>
  <si>
    <t>HTC-08</t>
  </si>
  <si>
    <t>STAB-07</t>
  </si>
  <si>
    <t>STMB-08</t>
  </si>
  <si>
    <t>2021-068</t>
  </si>
  <si>
    <t>2021 Sidewalk &amp; Barrier Free R</t>
  </si>
  <si>
    <t>2024-014</t>
  </si>
  <si>
    <t>SRB Sub SH 73 Barrier Install</t>
  </si>
  <si>
    <t>DT-11</t>
  </si>
  <si>
    <t>DT-12</t>
  </si>
  <si>
    <t>DT-13</t>
  </si>
  <si>
    <t>EX-78</t>
  </si>
  <si>
    <t>ML-05</t>
  </si>
  <si>
    <t>R-32</t>
  </si>
  <si>
    <t>R-33</t>
  </si>
  <si>
    <t>SFB-17</t>
  </si>
  <si>
    <t>SFB-18</t>
  </si>
  <si>
    <t>WL-10</t>
  </si>
  <si>
    <t>2014 PB DT 348 (219806)</t>
  </si>
  <si>
    <t>2019 FRGHT M2-106 DT (5850)</t>
  </si>
  <si>
    <t>2018 FRGHT M2-106 DT (8632)</t>
  </si>
  <si>
    <t>2022 Komatsu PC138USLC-11</t>
  </si>
  <si>
    <t>MAGNUM MLT3060</t>
  </si>
  <si>
    <t>2015 GENIE S-80X 4WD</t>
  </si>
  <si>
    <t>2015 VOLVO SD45 SDC</t>
  </si>
  <si>
    <t>2017 WACKER RD12A DDR</t>
  </si>
  <si>
    <t>2015 CAT 938K WL</t>
  </si>
  <si>
    <t>2017 WYLIE EXPRESS WATER WAGON</t>
  </si>
  <si>
    <t>2016 WYLIE EXPRESS WATER WAGON</t>
  </si>
  <si>
    <t>DT-14</t>
  </si>
  <si>
    <t>DT-15</t>
  </si>
  <si>
    <t>ME-48</t>
  </si>
  <si>
    <t>ME-49</t>
  </si>
  <si>
    <t>ME-50</t>
  </si>
  <si>
    <t>ME-51</t>
  </si>
  <si>
    <t>2015 F-750 727506</t>
  </si>
  <si>
    <t>2024 VM MATRIX MB (MB-H000139)</t>
  </si>
  <si>
    <t>2024 VM MATRIX MB (MB-H000135)</t>
  </si>
  <si>
    <t>2024 VM MATRIX MB (MB-H000966)</t>
  </si>
  <si>
    <t>2024 VM MATRIX MB (MB-H000976)</t>
  </si>
  <si>
    <t>CMC 2323811 Shop Scrap</t>
  </si>
  <si>
    <t>Zurich 25000023857</t>
  </si>
  <si>
    <t>4730003</t>
  </si>
  <si>
    <t>2020-043</t>
  </si>
  <si>
    <t>Orchard Park Ln PH 1 Bridge</t>
  </si>
  <si>
    <t>2024-016</t>
  </si>
  <si>
    <t>Rockwall SH 66 Column Repair</t>
  </si>
  <si>
    <t>2024-017</t>
  </si>
  <si>
    <t>Jefferson SH 73 Safety Improve</t>
  </si>
  <si>
    <t>14T-40</t>
  </si>
  <si>
    <t>EN-09</t>
  </si>
  <si>
    <t>ET-38</t>
  </si>
  <si>
    <t>EXA-18</t>
  </si>
  <si>
    <t>RTX-MB016</t>
  </si>
  <si>
    <t>2024 CornPro UT-23 HT (Red)</t>
  </si>
  <si>
    <t>R780 TCS7 SCS900</t>
  </si>
  <si>
    <t>2024 F150 STX (D49666)</t>
  </si>
  <si>
    <t>2023 Rammer 777E Hyd Hammer</t>
  </si>
  <si>
    <t>2013 MAGNUM MLT3060 (B311475)</t>
  </si>
  <si>
    <t>WANCO MESSAGE BOARD (D1002819)</t>
  </si>
  <si>
    <t>DFW Airport Slope Remediation</t>
  </si>
  <si>
    <t>D-22*</t>
  </si>
  <si>
    <t>EXA-19</t>
  </si>
  <si>
    <t>PT-258</t>
  </si>
  <si>
    <t>PT-259</t>
  </si>
  <si>
    <t>D-22 Undercarriage Replace Maj</t>
  </si>
  <si>
    <t>2023 Genesis GDT 290 Processor</t>
  </si>
  <si>
    <t>2023 F-250 D91858 S. Hemmerlei</t>
  </si>
  <si>
    <t>ASSET ID</t>
  </si>
  <si>
    <t>% OF MONTH</t>
  </si>
  <si>
    <t>DTC-29</t>
  </si>
  <si>
    <t>ET-39</t>
  </si>
  <si>
    <t>COST CODE</t>
  </si>
  <si>
    <t>PAYROLL DIRECT DEPOSIT</t>
  </si>
  <si>
    <t>PR2</t>
  </si>
  <si>
    <t xml:space="preserve">PRE-PAID CHECK CAT April </t>
  </si>
  <si>
    <t>3711000</t>
  </si>
  <si>
    <t>Depreciation Exp 2348 Mar 24</t>
  </si>
  <si>
    <t>Equip Alloc Div 8</t>
  </si>
  <si>
    <t>2781000</t>
  </si>
  <si>
    <t>2713000</t>
  </si>
  <si>
    <t>3713000</t>
  </si>
  <si>
    <t>4713000</t>
  </si>
  <si>
    <t>3758000</t>
  </si>
  <si>
    <t>2730015</t>
  </si>
  <si>
    <t>2024 F-150 XL (D04441)</t>
  </si>
  <si>
    <t>2020 Ford Explorer A41584</t>
  </si>
  <si>
    <t xml:space="preserve"> =IF(R2&lt;0.5,1,"")</t>
  </si>
  <si>
    <t>CC-03</t>
  </si>
  <si>
    <t>CM-04</t>
  </si>
  <si>
    <t>EX-79</t>
  </si>
  <si>
    <t>MT-07**</t>
  </si>
  <si>
    <t>PT-260</t>
  </si>
  <si>
    <t>SFB-02**</t>
  </si>
  <si>
    <t>T-04</t>
  </si>
  <si>
    <t>2013 Kobelco CK1600G</t>
  </si>
  <si>
    <t>2012 KW CONCRETE MIXER (23504)</t>
  </si>
  <si>
    <t>2018 John Deere 75GX</t>
  </si>
  <si>
    <t>2019 John Deere 350G</t>
  </si>
  <si>
    <t>MT-07 TK MOUNTED ATTENUATOR</t>
  </si>
  <si>
    <t>2023 F-550 D53090</t>
  </si>
  <si>
    <t>2024 F-250 D12146 D. Riddle</t>
  </si>
  <si>
    <t>2023 F-250 E16076 H. Byer</t>
  </si>
  <si>
    <t>2023 F-150 B63951</t>
  </si>
  <si>
    <t>Saftey Basekt 4x8 Hyd Bskt</t>
  </si>
  <si>
    <t>2018 Wirtgen WR200XLI</t>
  </si>
  <si>
    <t>SSA-22</t>
  </si>
  <si>
    <t>CAT BP120</t>
  </si>
  <si>
    <t>2024-019</t>
  </si>
  <si>
    <t>Tarrant VA Bridge Rehab</t>
  </si>
  <si>
    <t>14T-41</t>
  </si>
  <si>
    <t>14T-42</t>
  </si>
  <si>
    <t>AC-25</t>
  </si>
  <si>
    <t>AC-26</t>
  </si>
  <si>
    <t>AC-27</t>
  </si>
  <si>
    <t>DTC-28</t>
  </si>
  <si>
    <t>LP-114</t>
  </si>
  <si>
    <t>LP-115</t>
  </si>
  <si>
    <t>LP-116</t>
  </si>
  <si>
    <t>LP-117</t>
  </si>
  <si>
    <t>LP-200</t>
  </si>
  <si>
    <t>LP-201</t>
  </si>
  <si>
    <t>LP-202</t>
  </si>
  <si>
    <t>LP-203</t>
  </si>
  <si>
    <t>ML-06</t>
  </si>
  <si>
    <t>2022 CornPro UT-23HT (Red)</t>
  </si>
  <si>
    <t>2024 CornPro UT-23HT (Red)</t>
  </si>
  <si>
    <t>2015 F-550 727489</t>
  </si>
  <si>
    <t>2022 CARRY-ON CARGO TRL (3876)</t>
  </si>
  <si>
    <t>WANCO LIGHT TOWER 4-7KW VERT</t>
  </si>
  <si>
    <t>UR LIGHT TOWER 4-7KW VERT MAST</t>
  </si>
  <si>
    <t>2016 GENIE S-45 4WD (22865)</t>
  </si>
  <si>
    <t xml:space="preserve">EQ TB DIV </t>
  </si>
  <si>
    <t>TOTAL</t>
  </si>
  <si>
    <t>DIFFERENCE</t>
  </si>
  <si>
    <t>AB-06</t>
  </si>
  <si>
    <t>DTC-03</t>
  </si>
  <si>
    <t>DTC-22</t>
  </si>
  <si>
    <t>HAB-03</t>
  </si>
  <si>
    <t>HAB-09</t>
  </si>
  <si>
    <t>ET-40</t>
  </si>
  <si>
    <t>ET-41</t>
  </si>
  <si>
    <t>PRE-PAID CHECK CAT May 20</t>
  </si>
  <si>
    <t>Capital One 0000115365</t>
  </si>
  <si>
    <t>3711200</t>
  </si>
  <si>
    <t>4711200</t>
  </si>
  <si>
    <t>Cincinnati 214724541</t>
  </si>
  <si>
    <t>2785000</t>
  </si>
  <si>
    <t>Depreciation Exp 2348 Apr 24</t>
  </si>
  <si>
    <t>2731000</t>
  </si>
  <si>
    <t>ET-42</t>
  </si>
  <si>
    <t>2024 F-150</t>
  </si>
  <si>
    <t>2017 F-750 B12651 (TMA)</t>
  </si>
  <si>
    <t>2024 F-150 XL (D04442)</t>
  </si>
  <si>
    <t>2024 SULLAIR 185 AIR COMPRESSOR</t>
  </si>
  <si>
    <t>*</t>
  </si>
  <si>
    <t>2023 CAT 308E2 CR</t>
  </si>
  <si>
    <t>PT-261</t>
  </si>
  <si>
    <t>2024 F-150 XL (D04439) S. PIL</t>
  </si>
  <si>
    <t>2024 F-150 XL (D04440) A. AUST</t>
  </si>
  <si>
    <t>2024 F-250 D63738 B Anders</t>
  </si>
  <si>
    <t>Correct Equip going to Div 8</t>
  </si>
  <si>
    <t>PRE-PAID CHECK 9TKS/CAT/J</t>
  </si>
  <si>
    <t>2024-023</t>
  </si>
  <si>
    <t>Tarrant Riverside Bridge Rehab</t>
  </si>
  <si>
    <t>2024-024</t>
  </si>
  <si>
    <t>Tarrant CS Intersection Improv</t>
  </si>
  <si>
    <t>14T-43</t>
  </si>
  <si>
    <t>PT-262</t>
  </si>
  <si>
    <t>PT-263</t>
  </si>
  <si>
    <t>PT-264</t>
  </si>
  <si>
    <t>2024 CornPro UT23 HT (Red)</t>
  </si>
  <si>
    <t>2024 F-250 E14598</t>
  </si>
  <si>
    <t>RAGLE MASTER TABLE WITH EQUIPMENT, PICKUPS, AND TMA DATA</t>
  </si>
  <si>
    <t>AB-##?</t>
  </si>
  <si>
    <t>AB-??/??</t>
  </si>
  <si>
    <t>ET-43</t>
  </si>
  <si>
    <t>Grand Total</t>
  </si>
  <si>
    <t>HAB-06</t>
  </si>
  <si>
    <t>HAB-08</t>
  </si>
  <si>
    <t>HAB-12</t>
  </si>
  <si>
    <t>RTX-AB015</t>
  </si>
  <si>
    <t>PRE-PAID CHECK 10TKS/Q1Q2</t>
  </si>
  <si>
    <t>Depreciation Exp 234 May 24</t>
  </si>
  <si>
    <t>PRE-PAID CHECK CAT June 2</t>
  </si>
  <si>
    <t>EXA-20</t>
  </si>
  <si>
    <t>EXD-01</t>
  </si>
  <si>
    <t>RTX-MB008</t>
  </si>
  <si>
    <t>SFB-19</t>
  </si>
  <si>
    <t>2023 NPK GH7</t>
  </si>
  <si>
    <t>2013 Geodrill 50 (Komatsu 210)</t>
  </si>
  <si>
    <t>MB-L3321</t>
  </si>
  <si>
    <t>2020 WANCO WTMMB</t>
  </si>
  <si>
    <t>2016 WANCO WTMMB</t>
  </si>
  <si>
    <t>2019 Freightliner M2 KG0894</t>
  </si>
  <si>
    <t>WEL-15</t>
  </si>
  <si>
    <t>2024 F150 STX (A02973)</t>
  </si>
  <si>
    <t>RANGER 305 WELDER</t>
  </si>
  <si>
    <t>2024-026</t>
  </si>
  <si>
    <t>Sub Gulf Coast Hardin US 96</t>
  </si>
  <si>
    <t>30T-01</t>
  </si>
  <si>
    <t>D-23</t>
  </si>
  <si>
    <t>PT-267</t>
  </si>
  <si>
    <t>LOAD TRAIL PINTLE W/2-15K AXLE</t>
  </si>
  <si>
    <t>2019 JD 650K LGP</t>
  </si>
  <si>
    <t>2020 CARRY-ON CARGO TRAILER</t>
  </si>
  <si>
    <t>2024 F-150 A47508 J. Schorr</t>
  </si>
  <si>
    <t>7TD-01</t>
  </si>
  <si>
    <t>AB-531993</t>
  </si>
  <si>
    <t>HAB-04</t>
  </si>
  <si>
    <t>MB-016</t>
  </si>
  <si>
    <t>2776000</t>
  </si>
  <si>
    <t>PRE-PAID CHECK Architectu</t>
  </si>
  <si>
    <t>PRE-PAID CHECK CAT July 2</t>
  </si>
  <si>
    <t>2730000</t>
  </si>
  <si>
    <t>2730008</t>
  </si>
  <si>
    <t>Depreciation Exp 234 June 24</t>
  </si>
  <si>
    <t>2730014</t>
  </si>
  <si>
    <t xml:space="preserve">PRE-PAID CHECK June 2024 </t>
  </si>
  <si>
    <t>PT-265</t>
  </si>
  <si>
    <t>PT-266</t>
  </si>
  <si>
    <t>PT-268</t>
  </si>
  <si>
    <t>PT-269</t>
  </si>
  <si>
    <t>PT-270</t>
  </si>
  <si>
    <t>SB-01*</t>
  </si>
  <si>
    <t>SFB-20</t>
  </si>
  <si>
    <t>SFB-21</t>
  </si>
  <si>
    <t>WEL-16</t>
  </si>
  <si>
    <t>2024 BIG TEX 70ST-16BK (3155)</t>
  </si>
  <si>
    <t>2024 F-250 D9973 D Collier</t>
  </si>
  <si>
    <t>2024 F-150 D14411 C Hurst</t>
  </si>
  <si>
    <t>2024 FORD MAVERICK XLT (5305)</t>
  </si>
  <si>
    <t>2024 F350 FLATBED WELDING TK</t>
  </si>
  <si>
    <t>2024 FORD MAVERICK XL (2821)</t>
  </si>
  <si>
    <t>SB-01 WINDROW PICKUP ADAPTER</t>
  </si>
  <si>
    <t>2020 International MV607</t>
  </si>
  <si>
    <t>2020 International MV 607</t>
  </si>
  <si>
    <t>2024 LE VANTAGE 322 WELDER</t>
  </si>
  <si>
    <t>Sum of %</t>
  </si>
  <si>
    <t>2024-027</t>
  </si>
  <si>
    <t>NTTA Fracture Critical Bridge</t>
  </si>
  <si>
    <t>2024-028</t>
  </si>
  <si>
    <t>Harris VA Bearing Pad Replacem</t>
  </si>
  <si>
    <t>PT-269*</t>
  </si>
  <si>
    <t>16000 - MOVING FORWARD</t>
  </si>
  <si>
    <t>2025 WESTERN STAR POLYMIXER</t>
  </si>
  <si>
    <t>2024-025</t>
  </si>
  <si>
    <t>004808</t>
  </si>
  <si>
    <t>AB-526124</t>
  </si>
  <si>
    <t>HAB-???</t>
  </si>
  <si>
    <t>HAB-01</t>
  </si>
  <si>
    <t>HMB-01</t>
  </si>
  <si>
    <t>MB-008</t>
  </si>
  <si>
    <t>MB-06</t>
  </si>
  <si>
    <t>MB-07</t>
  </si>
  <si>
    <t>24-04</t>
  </si>
  <si>
    <t>4730007</t>
  </si>
  <si>
    <t>PRE-PAID CHECK CAT Aug 20</t>
  </si>
  <si>
    <t>Equip Labor Alloc July 2024</t>
  </si>
  <si>
    <t>Depreciation Exp 234 July 24</t>
  </si>
  <si>
    <t>Reinalt-Thomas Corp Refund</t>
  </si>
  <si>
    <t>Liberty FM 787 EMC Bridge</t>
  </si>
  <si>
    <t>CFM-18</t>
  </si>
  <si>
    <t>ML-07</t>
  </si>
  <si>
    <t>PAV-04*</t>
  </si>
  <si>
    <t>PT-271</t>
  </si>
  <si>
    <t>PT-272</t>
  </si>
  <si>
    <t>PT-273</t>
  </si>
  <si>
    <t>PW-01</t>
  </si>
  <si>
    <t>PW-02</t>
  </si>
  <si>
    <t>SFB-22</t>
  </si>
  <si>
    <t>SFB-23</t>
  </si>
  <si>
    <t>2017 F-550 A06292 R Deller</t>
  </si>
  <si>
    <t>ALLEN SE12 TRUSS SCREED 22.5'</t>
  </si>
  <si>
    <t>2016 GENIE S-45</t>
  </si>
  <si>
    <t>WEILER 13T HOPPER INSERT</t>
  </si>
  <si>
    <t>2018 F150 E25673 I-69 Traffic</t>
  </si>
  <si>
    <t>2018 F250 C12146 K Lane</t>
  </si>
  <si>
    <t>2018 F150 C53302 D Folz</t>
  </si>
  <si>
    <t>2018 F150 E65958 J. Thompson</t>
  </si>
  <si>
    <t>2019 F-250 C73684 K Helsley</t>
  </si>
  <si>
    <t>2020 F-250 C51962 Parts</t>
  </si>
  <si>
    <t>2022 F-150 A44565 J Porter</t>
  </si>
  <si>
    <t>2022 F-250 E96443 B Barnes</t>
  </si>
  <si>
    <t>2023 F-250 C32748 L. Finley</t>
  </si>
  <si>
    <t>2023 F-250 D92867 D Cummings</t>
  </si>
  <si>
    <t>2024 F-250 E12583 K Kramer</t>
  </si>
  <si>
    <t>2024 F-250 E12581 A Sawyer</t>
  </si>
  <si>
    <t>2024 F-150 E13966 K Retter</t>
  </si>
  <si>
    <t>2024 F-150 B22723 T Redmon</t>
  </si>
  <si>
    <t>2024 F-150 E28395</t>
  </si>
  <si>
    <t>2024 F-250 E14013 C Kempf</t>
  </si>
  <si>
    <t>2014 F250 A02604 I-69 Traffic</t>
  </si>
  <si>
    <t>2014 F-150 D94916 I-69 Spare</t>
  </si>
  <si>
    <t>2014 F-150 G35643 Shop</t>
  </si>
  <si>
    <t>2016 F150 D59687 I-69 Spare</t>
  </si>
  <si>
    <t>2016 F-150 D59689 I-69 Spare</t>
  </si>
  <si>
    <t>2017 F-250 C33094 D Kirby</t>
  </si>
  <si>
    <t>2017 F250 E06240 I-69 Spare</t>
  </si>
  <si>
    <t>2017 F150 E53788 W Rouch</t>
  </si>
  <si>
    <t>SIMPSON 5000 PSI PRESSURE WASH</t>
  </si>
  <si>
    <t>2016 FRGHT M2 (V9036)</t>
  </si>
  <si>
    <t>2019 FRGHT M2 (B9153)</t>
  </si>
  <si>
    <t>Depreciation Exp 234 Aug 24</t>
  </si>
  <si>
    <t>D-14*</t>
  </si>
  <si>
    <t>D-14**</t>
  </si>
  <si>
    <t>FT-03*</t>
  </si>
  <si>
    <t>FT-04*</t>
  </si>
  <si>
    <t>LS-03</t>
  </si>
  <si>
    <t>ME-52</t>
  </si>
  <si>
    <t>ML-08</t>
  </si>
  <si>
    <t>ML-09</t>
  </si>
  <si>
    <t>S-10</t>
  </si>
  <si>
    <t>TH-11</t>
  </si>
  <si>
    <t>2024 Sullair 185 AC</t>
  </si>
  <si>
    <t>2025 VOL MIXER ZIM-MIX/W STAR</t>
  </si>
  <si>
    <t>Trimble GPS for D-14</t>
  </si>
  <si>
    <t>D-14 Undercarriage Replace</t>
  </si>
  <si>
    <t>FT-03 Engine Replace</t>
  </si>
  <si>
    <t>FT-04 Engine Replace</t>
  </si>
  <si>
    <t>2024 LIGHT TOWER 4-7KW VERT</t>
  </si>
  <si>
    <t>Wolverine W-60LS-STR</t>
  </si>
  <si>
    <t>2020 2.4KW SOLAR MESSAGE BOARD</t>
  </si>
  <si>
    <t>JLG 400S BOOM LIFT 40-46'</t>
  </si>
  <si>
    <t>2024 F350 FB WLD TK</t>
  </si>
  <si>
    <t>2017 GENIE GTH-5519 TELEHANDLE</t>
  </si>
  <si>
    <t>2753200</t>
  </si>
  <si>
    <t>GL CORRECTION ISSUE</t>
  </si>
  <si>
    <t>2715000</t>
  </si>
  <si>
    <t>4753755</t>
  </si>
  <si>
    <t>4715000</t>
  </si>
  <si>
    <t>2753551</t>
  </si>
  <si>
    <t>CO-18</t>
  </si>
  <si>
    <t>EX-80</t>
  </si>
  <si>
    <t>ME-53</t>
  </si>
  <si>
    <t>ME-54</t>
  </si>
  <si>
    <t>ME-55</t>
  </si>
  <si>
    <t>ME-56</t>
  </si>
  <si>
    <t>ME-57</t>
  </si>
  <si>
    <t>ME-58</t>
  </si>
  <si>
    <t>ME-59</t>
  </si>
  <si>
    <t>20' OFFICE CONTAINER</t>
  </si>
  <si>
    <t>2022 JD 300G LC (731956) EX-80</t>
  </si>
  <si>
    <t>2024 WANCO SILENT SENTINAL AB</t>
  </si>
  <si>
    <t>2730002</t>
  </si>
  <si>
    <t>PRE-PAID CHECK CAT Sep 20</t>
  </si>
  <si>
    <t>2024-030</t>
  </si>
  <si>
    <t>ME-60</t>
  </si>
  <si>
    <t>ME-61</t>
  </si>
  <si>
    <t>DTC-??</t>
  </si>
  <si>
    <t>MB-L1003321</t>
  </si>
  <si>
    <t>AB-1531886</t>
  </si>
  <si>
    <t>AB-1531994</t>
  </si>
  <si>
    <t>0020 0007</t>
  </si>
  <si>
    <t>2016 GENIE S45 MANLIFT</t>
  </si>
  <si>
    <t>PT-269'</t>
  </si>
  <si>
    <t>Matagorda SH 35 Bridge Replace</t>
  </si>
  <si>
    <t>SSS-2024</t>
  </si>
  <si>
    <t>Southern Sourcing 2024</t>
  </si>
  <si>
    <t>D-24</t>
  </si>
  <si>
    <t>LR-01</t>
  </si>
  <si>
    <t>ME-62</t>
  </si>
  <si>
    <t>PT-274</t>
  </si>
  <si>
    <t>PT-275</t>
  </si>
  <si>
    <t>PT-276</t>
  </si>
  <si>
    <t>PT-277</t>
  </si>
  <si>
    <t>PT-278</t>
  </si>
  <si>
    <t>WLA-01</t>
  </si>
  <si>
    <t>2021 CAT D1</t>
  </si>
  <si>
    <t>2022 BIG TEX</t>
  </si>
  <si>
    <t>25' LOADING RAMP (EAR99)</t>
  </si>
  <si>
    <t>Wanco WTMBB Message Board</t>
  </si>
  <si>
    <t>2024 WANCO WTSP AB</t>
  </si>
  <si>
    <t>2024 WANCO WTMMB (R1006827)</t>
  </si>
  <si>
    <t>2024 WANCO WTMMB (R1006828)</t>
  </si>
  <si>
    <t>STABCAT THREADER &amp; SPREADER</t>
  </si>
  <si>
    <t>2023 F-150 D89011 (PT-243)</t>
  </si>
  <si>
    <t>2023 F-150 E28277 (PT-244)</t>
  </si>
  <si>
    <t>2023 F-150 E28434 (PT-245)</t>
  </si>
  <si>
    <t>2023 F-150 E58961 (PT-246)</t>
  </si>
  <si>
    <t>2023 F-150 E58990 (PT-247)</t>
  </si>
  <si>
    <t>2024 FORD MAVERICK (RRB41786)</t>
  </si>
  <si>
    <t>2024 FORD MAVERICK (RRB40920)</t>
  </si>
  <si>
    <t>2024 FORD MAVERICK (RRB41388)</t>
  </si>
  <si>
    <t>2024 FORD MAVERICK (RRB40474)</t>
  </si>
  <si>
    <t>2024 FORD MAVERICK (RRB41295)</t>
  </si>
  <si>
    <t>2025 KW T880 (S-10)</t>
  </si>
  <si>
    <t>Paladin Side Dump Bucket 938</t>
  </si>
  <si>
    <t>BRO-13</t>
  </si>
  <si>
    <t>R-34</t>
  </si>
  <si>
    <t>SS-43</t>
  </si>
  <si>
    <t>2017 Broce 350</t>
  </si>
  <si>
    <t>2018 Hamm H12i 84"</t>
  </si>
  <si>
    <t>2015 CAT 279D XPS</t>
  </si>
  <si>
    <t>EQUIP HOU</t>
  </si>
  <si>
    <t>DTF-20</t>
  </si>
  <si>
    <t>HMB-04</t>
  </si>
  <si>
    <t>PT-279</t>
  </si>
  <si>
    <t>PT-280</t>
  </si>
  <si>
    <t>PT-281</t>
  </si>
  <si>
    <t>RTX-AB019</t>
  </si>
  <si>
    <t>PRE-PAID CHECK CAT OCT 20</t>
  </si>
  <si>
    <t>TEXDIST 9000 100S Alloc Sep 24</t>
  </si>
  <si>
    <t>TEXDIST Corr Sept 24</t>
  </si>
  <si>
    <t>8713500</t>
  </si>
  <si>
    <t xml:space="preserve">PRE-PAID CHECK 2024-2025 </t>
  </si>
  <si>
    <t>PT-282</t>
  </si>
  <si>
    <t>2024 F250 XL (REE94240)</t>
  </si>
  <si>
    <t>2024 F250 XL (REE93968)</t>
  </si>
  <si>
    <t>2024 F250 XL (REE94010)</t>
  </si>
  <si>
    <t>2024 F250 XL (REF26875)</t>
  </si>
  <si>
    <t>4730010</t>
  </si>
  <si>
    <t>2021-014</t>
  </si>
  <si>
    <t>Rehab Landside Pvmt Phase3A&amp;4B</t>
  </si>
  <si>
    <t>3DP-01</t>
  </si>
  <si>
    <t>CB-01</t>
  </si>
  <si>
    <t>D-25</t>
  </si>
  <si>
    <t>DCF-01</t>
  </si>
  <si>
    <t>EX-81</t>
  </si>
  <si>
    <t>SAC-01</t>
  </si>
  <si>
    <t>SS-20*</t>
  </si>
  <si>
    <t>SSA-24</t>
  </si>
  <si>
    <t>MODIX BIG 120X 3DPr (38-00037)</t>
  </si>
  <si>
    <t>44R 1-1/2CY CONCRETE BUCKET</t>
  </si>
  <si>
    <t>2023 JD 750L LGP</t>
  </si>
  <si>
    <t>D36 ROUND COLUMNS EFCO</t>
  </si>
  <si>
    <t>2020 BIG TEX FBT (38216)</t>
  </si>
  <si>
    <t>2023 CAT 304 (401570)</t>
  </si>
  <si>
    <t>REMAN QUINCY QR 350LL</t>
  </si>
  <si>
    <t>SS-20 Engine Replace</t>
  </si>
  <si>
    <t>2024 Hurricane DH3700</t>
  </si>
  <si>
    <t>Bobba, Ramesh</t>
  </si>
  <si>
    <t>Pachipulusu Sreedhar, Nagesh Kumar</t>
  </si>
  <si>
    <t>Zuniga, Alberto</t>
  </si>
  <si>
    <t>Ramirez, Jose C</t>
  </si>
  <si>
    <t>Berjes Ruiz, Juan C</t>
  </si>
  <si>
    <t>Garcia, Mark E</t>
  </si>
  <si>
    <t>Escobedo Jr, Martin</t>
  </si>
  <si>
    <t>Ruhrup, Jared K</t>
  </si>
  <si>
    <t>Rodriguez-Ayala, Alejandro J</t>
  </si>
  <si>
    <t>Martinez, Jorge L</t>
  </si>
  <si>
    <t>Terrazas Melendez, Jose R</t>
  </si>
  <si>
    <t>Ehimhen, Gerald A</t>
  </si>
  <si>
    <t>Martinez Alvarez, Saul</t>
  </si>
  <si>
    <t>Kocmick, Caleb S</t>
  </si>
  <si>
    <t>Mize, Clint</t>
  </si>
  <si>
    <t>Concha, Aaron</t>
  </si>
  <si>
    <t>Aguillon, Salvador</t>
  </si>
  <si>
    <t>Claudio, Hector J</t>
  </si>
  <si>
    <t>Flores Jr, Catalino</t>
  </si>
  <si>
    <t>Flores Sr, Catalino</t>
  </si>
  <si>
    <t>Lopez Lira, Jose P</t>
  </si>
  <si>
    <t>Lopez Soto, Jesus</t>
  </si>
  <si>
    <t>Lopez, Daniel</t>
  </si>
  <si>
    <t>Lopez, Valentin</t>
  </si>
  <si>
    <t>Reyes Diaz, Juan C</t>
  </si>
  <si>
    <t>Rivera, Jose J</t>
  </si>
  <si>
    <t>Rodriguez, Juan P</t>
  </si>
  <si>
    <t>Ruiz, Juan L</t>
  </si>
  <si>
    <t>Sanchez, Hector</t>
  </si>
  <si>
    <t>Sanchez, Martin</t>
  </si>
  <si>
    <t>Lopez, Juan</t>
  </si>
  <si>
    <t>Bautista, Jose A</t>
  </si>
  <si>
    <t>Lumbreras, Roberto</t>
  </si>
  <si>
    <t>Murcia Orellana, Luis E</t>
  </si>
  <si>
    <t>Rodriguez Jr, Salvador</t>
  </si>
  <si>
    <t>Luevano, Juan M</t>
  </si>
  <si>
    <t>Lemon Jr, Ernest S</t>
  </si>
  <si>
    <t>Ibarra, Sabino</t>
  </si>
  <si>
    <t>Miramontes Jr, Juan C</t>
  </si>
  <si>
    <t>Miramontes, Alonso</t>
  </si>
  <si>
    <t>Martinez Salazar, Josue</t>
  </si>
  <si>
    <t>14T-44</t>
  </si>
  <si>
    <t>14T-45</t>
  </si>
  <si>
    <t>Flores, Jorge L</t>
  </si>
  <si>
    <t>Vazquez De La Cruz, Ramiro</t>
  </si>
  <si>
    <t>Malette, Troy S</t>
  </si>
  <si>
    <t>Rodriguez Perez, Esteban</t>
  </si>
  <si>
    <t>PERSINGER, WILLIAM</t>
  </si>
  <si>
    <t>Morales, Luis A</t>
  </si>
  <si>
    <t>Abunemeh, Osama M</t>
  </si>
  <si>
    <t>Sabaj, Phillip A</t>
  </si>
  <si>
    <t>Garcia-Andrade, Uriel</t>
  </si>
  <si>
    <t>Gonzalez, Alonzo</t>
  </si>
  <si>
    <t>Blanco, Andres E</t>
  </si>
  <si>
    <t>Caballero, Reyneri M</t>
  </si>
  <si>
    <t>Colmenero-Garcia, Rolando</t>
  </si>
  <si>
    <t>Reyes, Aureliano</t>
  </si>
  <si>
    <t>Link, Cooper E</t>
  </si>
  <si>
    <t>Moore, Jesse A</t>
  </si>
  <si>
    <t>Padgett, Caleb L</t>
  </si>
  <si>
    <t>Ramirez, Omar</t>
  </si>
  <si>
    <t>Hammons, Michael A</t>
  </si>
  <si>
    <t>Giebelhaus, Eric</t>
  </si>
  <si>
    <t>Guerrero Jr, Roberto</t>
  </si>
  <si>
    <t>HAYS, PAXTON C</t>
  </si>
  <si>
    <t>Vasquez, Juan C</t>
  </si>
  <si>
    <t>HARDIMON, ANTHONY J</t>
  </si>
  <si>
    <t>Munoz, Leonel</t>
  </si>
  <si>
    <t>Andrade, Manuel</t>
  </si>
  <si>
    <t>MB-??</t>
  </si>
  <si>
    <t>HDT-##?</t>
  </si>
  <si>
    <t>HTT-01</t>
  </si>
  <si>
    <t>HTC-07</t>
  </si>
  <si>
    <t>2025 BIG TEXX 14PI-20BK (3167)</t>
  </si>
  <si>
    <t>2025 BTX 14LP-16BK6P-4 (9889)</t>
  </si>
  <si>
    <t>Operating costs include maintenance, repairs, insurance, and administrative expenses related to the equipment.</t>
  </si>
  <si>
    <t>Typical Range: 5% to 15% of the purchase price annually.</t>
  </si>
  <si>
    <t>Low-end (5%): For equipment with low maintenance needs (e.g., trailers).</t>
  </si>
  <si>
    <t>High-end (10-15%): For high-maintenance or specialized equipment (e.g., construction machinery, concrete saws).</t>
  </si>
  <si>
    <t>How to choose the right percentage:</t>
  </si>
  <si>
    <t>Base it on historical costs (e.g., average annual maintenance or repair costs as a percentage of the purchase price).</t>
  </si>
  <si>
    <t>Include expected downtime, insurance, and storage costs.</t>
  </si>
  <si>
    <t>2. Profit Margin Percentage:</t>
  </si>
  <si>
    <t>The profit margin reflects the additional amount you want to make beyond covering your costs.</t>
  </si>
  <si>
    <t>Typical Range: 10% to 30% of monthly depreciation.</t>
  </si>
  <si>
    <t>Low-end (10%): For highly competitive markets or long-term leases where the goal is consistent utilization.</t>
  </si>
  <si>
    <t>High-end (30%): For rare or highly specialized equipment that commands a premium.</t>
  </si>
  <si>
    <t>Factors to consider:</t>
  </si>
  <si>
    <t>Market demand: Equipment in high demand (e.g., cranes) may justify higher profit margins.</t>
  </si>
  <si>
    <t>Competition: Lower margins may be necessary in competitive markets.</t>
  </si>
  <si>
    <t>Utilization: If equipment usage is sporadic, increase the margin to compensate for downtime.</t>
  </si>
  <si>
    <t>1. Operating Cost Percentage (Overhead):</t>
  </si>
  <si>
    <t>SIMPSON 5000 PSI PRESSURE WASHER</t>
  </si>
  <si>
    <t>TH-12</t>
  </si>
  <si>
    <t>2024-034</t>
  </si>
  <si>
    <t>RIEDER, MICHAEL A</t>
  </si>
  <si>
    <t>MB-????????</t>
  </si>
  <si>
    <t>**</t>
  </si>
  <si>
    <t>***</t>
  </si>
  <si>
    <t>Category</t>
  </si>
  <si>
    <t>SDT-01</t>
  </si>
  <si>
    <t>MT-15</t>
  </si>
  <si>
    <t>EDT-01</t>
  </si>
  <si>
    <t>EDT-02</t>
  </si>
  <si>
    <t>EDT-03</t>
  </si>
  <si>
    <t>EDT-04</t>
  </si>
  <si>
    <t>2025 32'X48" E.DUMP TRL EDT-01</t>
  </si>
  <si>
    <t>2025 32'X48" E.DUMP TRL EDT-02</t>
  </si>
  <si>
    <t>2025 32'X48" E.DUMP TRL EDT-03</t>
  </si>
  <si>
    <t>2025 32'X48" E.DUMP TRL EDT-04</t>
  </si>
  <si>
    <t>2021 UTILITY TRAILER 85605 SDT-01</t>
  </si>
  <si>
    <t>STK-01</t>
  </si>
  <si>
    <t>2018 FRGHT M2 W5278 STK-01</t>
  </si>
  <si>
    <t>SEL-2025</t>
  </si>
  <si>
    <t>0024 0004</t>
  </si>
  <si>
    <t>2024-036</t>
  </si>
  <si>
    <t>Medina-Rodriguez, Jesus A</t>
  </si>
  <si>
    <t>WTX YARD</t>
  </si>
  <si>
    <t>Aparicio, Lorenzo</t>
  </si>
  <si>
    <t>Torres, Ivan</t>
  </si>
  <si>
    <t>Gee, Korbin E</t>
  </si>
  <si>
    <t>Badillo, Gerardo J</t>
  </si>
  <si>
    <t>Saldierna Jr, Armando</t>
  </si>
  <si>
    <t>#210003</t>
  </si>
  <si>
    <t>#210013</t>
  </si>
  <si>
    <t>#410009</t>
  </si>
  <si>
    <t>Ramirez, Luis F</t>
  </si>
  <si>
    <t>Turrubiartes Jr, Jose G</t>
  </si>
  <si>
    <t>OWENS, JUSTIN W</t>
  </si>
  <si>
    <t>Arrow</t>
  </si>
  <si>
    <t>HAB-02</t>
  </si>
  <si>
    <t>HMB-05</t>
  </si>
  <si>
    <t>HTB-01</t>
  </si>
  <si>
    <t>LP-118</t>
  </si>
  <si>
    <t>Dump Trailer</t>
  </si>
  <si>
    <t>Landscape Trailer</t>
  </si>
  <si>
    <t>Flatbed Trailer</t>
  </si>
  <si>
    <t>Trailer</t>
  </si>
  <si>
    <t>Air Compressor</t>
  </si>
  <si>
    <t>BACKHOE</t>
  </si>
  <si>
    <t>Boat</t>
  </si>
  <si>
    <t>Sweeper</t>
  </si>
  <si>
    <t>Crane</t>
  </si>
  <si>
    <t>Concrete Finish</t>
  </si>
  <si>
    <t>CONCRETE FINISH</t>
  </si>
  <si>
    <t>Heavy Truck</t>
  </si>
  <si>
    <t>Z-Class Volumetric Mixer</t>
  </si>
  <si>
    <t>Concrete Pump</t>
  </si>
  <si>
    <t>Cargo Trailer</t>
  </si>
  <si>
    <t>Dozer</t>
  </si>
  <si>
    <t>DOZER</t>
  </si>
  <si>
    <t>COLUMN FORMS</t>
  </si>
  <si>
    <t xml:space="preserve">Asphalt Roller - Steel Wheel 84" </t>
  </si>
  <si>
    <t>Roller</t>
  </si>
  <si>
    <t>Medium Truck</t>
  </si>
  <si>
    <t>DUMP TRAILER</t>
  </si>
  <si>
    <t>Pickup Truck</t>
  </si>
  <si>
    <t>EXCAVATOR</t>
  </si>
  <si>
    <t>EXCAVATOR ATTACHMENT</t>
  </si>
  <si>
    <t>Grader</t>
  </si>
  <si>
    <t>GRADING</t>
  </si>
  <si>
    <t>Lowboy</t>
  </si>
  <si>
    <t>Goose Neck</t>
  </si>
  <si>
    <t>LANDSCAPE LOADER</t>
  </si>
  <si>
    <t>Light Plant</t>
  </si>
  <si>
    <t>THREADER</t>
  </si>
  <si>
    <t>Man Lift</t>
  </si>
  <si>
    <t>MANLIFT</t>
  </si>
  <si>
    <t>2024 F550 MT E60786 MT-15</t>
  </si>
  <si>
    <t>Mixing System</t>
  </si>
  <si>
    <t>Paver</t>
  </si>
  <si>
    <t>PRESSURE WASHER</t>
  </si>
  <si>
    <t>ROLLER</t>
  </si>
  <si>
    <t>ROAD WIDENER</t>
  </si>
  <si>
    <t>SEMI</t>
  </si>
  <si>
    <t>Material Transfer Vehicle</t>
  </si>
  <si>
    <t>STEP DECK TRAILER</t>
  </si>
  <si>
    <t>TMA</t>
  </si>
  <si>
    <t>Skid Steer</t>
  </si>
  <si>
    <t>Sweeper Truck</t>
  </si>
  <si>
    <t>Telehandler</t>
  </si>
  <si>
    <t>2016 JLG1255 TELEHANDLER TH-12</t>
  </si>
  <si>
    <t>Welder</t>
  </si>
  <si>
    <t>Wheel Loader</t>
  </si>
  <si>
    <t>TOTAL FOR SEL-2025</t>
  </si>
  <si>
    <t>5%</t>
  </si>
  <si>
    <t>Increase AMT</t>
  </si>
  <si>
    <t>28</t>
  </si>
  <si>
    <t>TRAFFIC WALNUT HILL YARD</t>
  </si>
  <si>
    <t>Eclavea, Carlos H</t>
  </si>
  <si>
    <t>PT-283</t>
  </si>
  <si>
    <t>PT-284</t>
  </si>
  <si>
    <t>Hampton, Justin D</t>
  </si>
  <si>
    <t>SS-44</t>
  </si>
  <si>
    <t>SS-45</t>
  </si>
  <si>
    <t>SS-46</t>
  </si>
  <si>
    <t>TDT-01</t>
  </si>
  <si>
    <t>#210055</t>
  </si>
  <si>
    <t>HTF-01</t>
  </si>
  <si>
    <t>2024 MT600 (9941) TDT-01</t>
  </si>
  <si>
    <t>Tack Dist. Trailer</t>
  </si>
  <si>
    <t>2025 CAT 265 CTL (KR404778) SS-44</t>
  </si>
  <si>
    <t>2025 CAT 265 CTL (KR405358) SS-45</t>
  </si>
  <si>
    <t>2025 CAT 265 CTL (KR405362) SS-46</t>
  </si>
  <si>
    <t>2024 F250 F26630 PT-283</t>
  </si>
  <si>
    <t>2024 F250 F26104 PT-284</t>
  </si>
  <si>
    <t>Note</t>
  </si>
  <si>
    <t>*2</t>
  </si>
  <si>
    <t>DAYS ON JOB</t>
  </si>
  <si>
    <t>DFW Yard</t>
  </si>
  <si>
    <t>N/A</t>
  </si>
  <si>
    <t>BEAUMONT RAG PROPERTY</t>
  </si>
  <si>
    <t>2025-005</t>
  </si>
  <si>
    <t>2025-004</t>
  </si>
  <si>
    <t>Rangel, Jose M</t>
  </si>
  <si>
    <t>WTOH-HH</t>
  </si>
  <si>
    <t>PT-07S</t>
  </si>
  <si>
    <t>PT-09S</t>
  </si>
  <si>
    <t>PT-10S</t>
  </si>
  <si>
    <t>PT-11S</t>
  </si>
  <si>
    <t>PT-12S</t>
  </si>
  <si>
    <t>PT-13S</t>
  </si>
  <si>
    <t>PT-14S</t>
  </si>
  <si>
    <t>PT-16S</t>
  </si>
  <si>
    <t>PT-19S</t>
  </si>
  <si>
    <t>PT-20S</t>
  </si>
  <si>
    <t>PT-22S</t>
  </si>
  <si>
    <t>WL-11</t>
  </si>
  <si>
    <t>WL-12</t>
  </si>
  <si>
    <t>WL-13</t>
  </si>
  <si>
    <t>DODROG</t>
  </si>
  <si>
    <t>ESPJOV</t>
  </si>
  <si>
    <t>S-11</t>
  </si>
  <si>
    <t>S-12</t>
  </si>
  <si>
    <t>BERROB</t>
  </si>
  <si>
    <t>MURRAF</t>
  </si>
  <si>
    <t>HUNSEY</t>
  </si>
  <si>
    <t>MAGJAV</t>
  </si>
  <si>
    <t>SMIKEI</t>
  </si>
  <si>
    <t>0024 0007</t>
  </si>
  <si>
    <t>ROMISA</t>
  </si>
  <si>
    <t>FIGBRY</t>
  </si>
  <si>
    <t>CHAOBA</t>
  </si>
  <si>
    <t>MENDAL</t>
  </si>
  <si>
    <t>Mancha Camacho, Grecia</t>
  </si>
  <si>
    <t>Moya, Mario</t>
  </si>
  <si>
    <t>Garcia, Said A</t>
  </si>
  <si>
    <t>Castro, Juan J</t>
  </si>
  <si>
    <t>Neff, Robert S</t>
  </si>
  <si>
    <t>REGIONAL TRAFFIC SERVICES</t>
  </si>
  <si>
    <t>ROAD BROTHERS</t>
  </si>
  <si>
    <t>STAB-08</t>
  </si>
  <si>
    <t>HTC-02</t>
  </si>
  <si>
    <t>NTTA PGBT Sholder Improvements</t>
  </si>
  <si>
    <t>NTTA DNT ML Deck Repair</t>
  </si>
  <si>
    <t>EQ</t>
  </si>
  <si>
    <t>Company</t>
  </si>
  <si>
    <t>SubCompany</t>
  </si>
  <si>
    <t>Asset Identifier</t>
  </si>
  <si>
    <t>Type</t>
  </si>
  <si>
    <t>Make</t>
  </si>
  <si>
    <t>Model</t>
  </si>
  <si>
    <t>Model Year</t>
  </si>
  <si>
    <t>Class</t>
  </si>
  <si>
    <t>Class Description</t>
  </si>
  <si>
    <t>Date/Time</t>
  </si>
  <si>
    <t>Reason Code</t>
  </si>
  <si>
    <t>District</t>
  </si>
  <si>
    <t>SubDistrict</t>
  </si>
  <si>
    <t>Unit</t>
  </si>
  <si>
    <t>Group</t>
  </si>
  <si>
    <t>Custom Status</t>
  </si>
  <si>
    <t>Location</t>
  </si>
  <si>
    <t>Contact</t>
  </si>
  <si>
    <t>Active Status</t>
  </si>
  <si>
    <t>Days Inactive</t>
  </si>
  <si>
    <t>Days Since Pairing</t>
  </si>
  <si>
    <t>Odometer</t>
  </si>
  <si>
    <t>Lifetime Odometer</t>
  </si>
  <si>
    <t>Hour Meter</t>
  </si>
  <si>
    <t>Lifetime Hour Meter</t>
  </si>
  <si>
    <t>Secondary Asset Identifier</t>
  </si>
  <si>
    <t>Serial/VIN</t>
  </si>
  <si>
    <t>Secondary VIN</t>
  </si>
  <si>
    <t>License Plate</t>
  </si>
  <si>
    <t>License Plate State</t>
  </si>
  <si>
    <t>EIN</t>
  </si>
  <si>
    <t>EIN Expiration Date</t>
  </si>
  <si>
    <t>General Description</t>
  </si>
  <si>
    <t>IFTA Number</t>
  </si>
  <si>
    <t>IFTA Expiration Date</t>
  </si>
  <si>
    <t>Date of Sale</t>
  </si>
  <si>
    <t>Sale Price</t>
  </si>
  <si>
    <t>Ownership</t>
  </si>
  <si>
    <t>Ownership Type</t>
  </si>
  <si>
    <t>Payload Capacity</t>
  </si>
  <si>
    <t>Payload Capacity Unit</t>
  </si>
  <si>
    <t>Curb Weight</t>
  </si>
  <si>
    <t>G.V.W.R.</t>
  </si>
  <si>
    <t>G.V.W.R. Unit</t>
  </si>
  <si>
    <t>G.C.W.R.</t>
  </si>
  <si>
    <t>Machine Width</t>
  </si>
  <si>
    <t>Machine Height</t>
  </si>
  <si>
    <t>Machine Length</t>
  </si>
  <si>
    <t>Toll Collection Device Number</t>
  </si>
  <si>
    <t>Purchase Date</t>
  </si>
  <si>
    <t>Purchase Cost</t>
  </si>
  <si>
    <t>Replacement Threshold % of Purchase Cost</t>
  </si>
  <si>
    <t>Insured Amount</t>
  </si>
  <si>
    <t>Insurance Classification</t>
  </si>
  <si>
    <t>Fuel Type</t>
  </si>
  <si>
    <t>Billing Code</t>
  </si>
  <si>
    <t>Asset Tags</t>
  </si>
  <si>
    <t>Front Axle Tire Size</t>
  </si>
  <si>
    <t>Front Axle Tire Pressure</t>
  </si>
  <si>
    <t>Rear Axle 1 Inner Tire Size</t>
  </si>
  <si>
    <t>Rear Axle 1 Inner Tire Pressure</t>
  </si>
  <si>
    <t>Rear Axle 1 Outer Tire Size</t>
  </si>
  <si>
    <t>Rear Axle 1 Outer Tire Pressure</t>
  </si>
  <si>
    <t>Rear Axle 2 Inner Tire Size</t>
  </si>
  <si>
    <t>Rear Axle 2 Inner Tire Pressure</t>
  </si>
  <si>
    <t>Rear Axle 2 Outer Tire Size</t>
  </si>
  <si>
    <t>Rear Axle 2 Outer Tire Pressure</t>
  </si>
  <si>
    <t>Rear Axle 3 Inner Tire Size</t>
  </si>
  <si>
    <t>Rear Axle 3 Inner Tire Pressure</t>
  </si>
  <si>
    <t>Rear Axle 3 Outer Tire Size</t>
  </si>
  <si>
    <t>Rear Axle 3 Outer Tire Pressure</t>
  </si>
  <si>
    <t>Rear Axle 4 Inner Tire Size</t>
  </si>
  <si>
    <t>Rear Axle 4 Inner Tire Pressure</t>
  </si>
  <si>
    <t>Rear Axle 4 Outer Tire Size</t>
  </si>
  <si>
    <t>Rear Axle 4 Outer Tire Pressure</t>
  </si>
  <si>
    <t>Transmission Serial Number</t>
  </si>
  <si>
    <t>Transmission Manufacturer</t>
  </si>
  <si>
    <t>Transmission Model</t>
  </si>
  <si>
    <t>Transmission Family</t>
  </si>
  <si>
    <t>Transmission Year</t>
  </si>
  <si>
    <t>Engine Info - Engine Serial #</t>
  </si>
  <si>
    <t>Engine Info - Manufacturer</t>
  </si>
  <si>
    <t>Engine Info - Model</t>
  </si>
  <si>
    <t>Engine Info - Family</t>
  </si>
  <si>
    <t>Engine Info - Year</t>
  </si>
  <si>
    <t>Engine Info - Max HP</t>
  </si>
  <si>
    <t>Device Model</t>
  </si>
  <si>
    <t>Device Serial Number</t>
  </si>
  <si>
    <t>Toll Collection Axle Count</t>
  </si>
  <si>
    <t>IRP Fleet Number</t>
  </si>
  <si>
    <t>IRP Expiration Date</t>
  </si>
  <si>
    <t>Registration Expiration Date</t>
  </si>
  <si>
    <t>Asset Tags2</t>
  </si>
  <si>
    <t>Column2</t>
  </si>
  <si>
    <t>Column3</t>
  </si>
  <si>
    <t>Column4</t>
  </si>
  <si>
    <t>Column5</t>
  </si>
  <si>
    <t>Column1</t>
  </si>
  <si>
    <t>CATEGORY2</t>
  </si>
  <si>
    <t>Emp ID</t>
  </si>
  <si>
    <t>Employee</t>
  </si>
  <si>
    <t>EMP ID2</t>
  </si>
  <si>
    <t>Asset22</t>
  </si>
  <si>
    <t>TOLL TAG</t>
  </si>
  <si>
    <t>PLATE</t>
  </si>
  <si>
    <t>Ragle Inc.</t>
  </si>
  <si>
    <t>Ragle - Texas</t>
  </si>
  <si>
    <t>#210003 - AMMAR I. ELHAMAD</t>
  </si>
  <si>
    <t>On-Road</t>
  </si>
  <si>
    <t>FORD</t>
  </si>
  <si>
    <t>F150</t>
  </si>
  <si>
    <t>Personal Vehicle</t>
  </si>
  <si>
    <t>Key Off</t>
  </si>
  <si>
    <t>Personal Vehicle Allowance</t>
  </si>
  <si>
    <t>TEXDIST, Two Thousand Oak Apartments, North Richland Hills, TX 76180</t>
  </si>
  <si>
    <t>Ammar Elhamad (210003)</t>
  </si>
  <si>
    <t>True</t>
  </si>
  <si>
    <t>0</t>
  </si>
  <si>
    <t>210003 - Elhamad, Ammar I</t>
  </si>
  <si>
    <t>TBD</t>
  </si>
  <si>
    <t>0.00</t>
  </si>
  <si>
    <t>lbs</t>
  </si>
  <si>
    <t>AA - Auto Allowance</t>
  </si>
  <si>
    <t>GT-2469</t>
  </si>
  <si>
    <t>223702103</t>
  </si>
  <si>
    <t>Standard</t>
  </si>
  <si>
    <t>210003</t>
  </si>
  <si>
    <t>#210013 - MATTHEW C. SHAYLOR</t>
  </si>
  <si>
    <t>JEEP</t>
  </si>
  <si>
    <t>WRANGLER</t>
  </si>
  <si>
    <t>TEXDIST, Airport Fwy, North Richland Hills, TX 76180</t>
  </si>
  <si>
    <t>Matt Shaylor</t>
  </si>
  <si>
    <t>210013 - Shaylor, Matthew C</t>
  </si>
  <si>
    <t>223702057</t>
  </si>
  <si>
    <t>210013</t>
  </si>
  <si>
    <t>#210055 - ADAM H. GOODE</t>
  </si>
  <si>
    <t>GLADIATOR</t>
  </si>
  <si>
    <t>Periodic Message</t>
  </si>
  <si>
    <t>Long Prairie Rd, Flower Mound, TX 75022</t>
  </si>
  <si>
    <t>Adam Goode (210055)</t>
  </si>
  <si>
    <t>210055 - Goode, Adam H</t>
  </si>
  <si>
    <t>223701929</t>
  </si>
  <si>
    <t>210055</t>
  </si>
  <si>
    <t>#210073 - BIKHYAT ADHIKARI</t>
  </si>
  <si>
    <t>VOLKSWAGEN</t>
  </si>
  <si>
    <t>NEED VEHICLE INFORMATION</t>
  </si>
  <si>
    <t>VICK ADHIKARI (210073)</t>
  </si>
  <si>
    <t>210073 - Adhikari, Bikhyat</t>
  </si>
  <si>
    <t>1V2KC2CA2MC209470</t>
  </si>
  <si>
    <t>210073</t>
  </si>
  <si>
    <t>#410009 HECTOR U. BONILLA</t>
  </si>
  <si>
    <t>RAM</t>
  </si>
  <si>
    <t>2500</t>
  </si>
  <si>
    <t>2024-030 Matagorda SH 35 Bridge Replacement, State Highway 35 S, Bay City, TX 77414</t>
  </si>
  <si>
    <t>Hector Bonilla (410009)</t>
  </si>
  <si>
    <t>3C6UR5CLXRG312370</t>
  </si>
  <si>
    <t>4 - HOU, PM - PROJECT MANAGER, AA - Auto Allowance</t>
  </si>
  <si>
    <t>201006713</t>
  </si>
  <si>
    <t/>
  </si>
  <si>
    <t>WANCO</t>
  </si>
  <si>
    <t>UNKNOWN</t>
  </si>
  <si>
    <t>Heartbeat</t>
  </si>
  <si>
    <t>2024-024 (1) TARRANT CS INTERSECTION IMPROV, N Beach St, Haltom City, TX 76137</t>
  </si>
  <si>
    <t>5F11S1016M1004808</t>
  </si>
  <si>
    <t>JH-BP2</t>
  </si>
  <si>
    <t>00322B0572</t>
  </si>
  <si>
    <t>14DT-02S</t>
  </si>
  <si>
    <t>BIG TEX</t>
  </si>
  <si>
    <t>Beaumont RAG Property, Romeda Rd, Beaumont, TX 77705</t>
  </si>
  <si>
    <t>16V1D1925R5300916</t>
  </si>
  <si>
    <t>850609M</t>
  </si>
  <si>
    <t>NTTA0001430560</t>
  </si>
  <si>
    <t>00322B0492</t>
  </si>
  <si>
    <t>14FT-01S</t>
  </si>
  <si>
    <t>FLATBED</t>
  </si>
  <si>
    <t>16V1W2427R2325857</t>
  </si>
  <si>
    <t>850608M</t>
  </si>
  <si>
    <t>2024 BIG TEX 14PI-20BK</t>
  </si>
  <si>
    <t>4/15/2024 12:00:00 AM</t>
  </si>
  <si>
    <t>SM - SELECT MAINTENANCE</t>
  </si>
  <si>
    <t>00322B0363</t>
  </si>
  <si>
    <t>14FT-03S (S2372507)</t>
  </si>
  <si>
    <t>14PI-20BK</t>
  </si>
  <si>
    <t>2023-035 (5) HARRIS VA BRIDGE REHAB, South Loop E, Houston, TX 77051</t>
  </si>
  <si>
    <t>14FT-03S</t>
  </si>
  <si>
    <t>16V1W2429S2372507</t>
  </si>
  <si>
    <t>007624N</t>
  </si>
  <si>
    <t>2024 BIG TEX 14PI-20' PIPE/FLATBED TRAILER</t>
  </si>
  <si>
    <t>9/18/2024 12:00:00 AM</t>
  </si>
  <si>
    <t>00322B0846</t>
  </si>
  <si>
    <t>S2372507</t>
  </si>
  <si>
    <t>14FT-04S (R2360779)</t>
  </si>
  <si>
    <t>14PI-18BK</t>
  </si>
  <si>
    <t>I-69 S, Sugar Land, TX 77478</t>
  </si>
  <si>
    <t>14FT-04S</t>
  </si>
  <si>
    <t>16V1W2228R2360779</t>
  </si>
  <si>
    <t>007625N</t>
  </si>
  <si>
    <t>11/22/2024 12:00:00 AM</t>
  </si>
  <si>
    <t>SM - SELECT MAINTENANCE, TRL - TRAILER</t>
  </si>
  <si>
    <t>00322B0960</t>
  </si>
  <si>
    <t>R2360779</t>
  </si>
  <si>
    <t>2024-004 City of Dallas Sidewalk 2024 (YARD), Langford St, Dallas, TX 75208</t>
  </si>
  <si>
    <t>16VPX1629K2089636</t>
  </si>
  <si>
    <t>419632K</t>
  </si>
  <si>
    <t>NTTA00439422</t>
  </si>
  <si>
    <t>2 - DFW</t>
  </si>
  <si>
    <t>00322B0386</t>
  </si>
  <si>
    <t>14T-21 (SHOP TRAILER)</t>
  </si>
  <si>
    <t>14PI</t>
  </si>
  <si>
    <t>DFW Yard, Oak Grove Rd, Fort Worth, TX 76140</t>
  </si>
  <si>
    <t>16VPX1827L2061879</t>
  </si>
  <si>
    <t>519048M</t>
  </si>
  <si>
    <t>SHOP TRAILER</t>
  </si>
  <si>
    <t>STRL - SHOP TRAILER</t>
  </si>
  <si>
    <t>00322B0409</t>
  </si>
  <si>
    <t>SOUT</t>
  </si>
  <si>
    <t>SL7</t>
  </si>
  <si>
    <t>2023-032 SH 345 BRIDGE REHABILITATION, US-75 N, Dallas, TX 75226</t>
  </si>
  <si>
    <t>2SFJL3362P1081051</t>
  </si>
  <si>
    <t>617953M</t>
  </si>
  <si>
    <t>CuYds</t>
  </si>
  <si>
    <t>00322B0239</t>
  </si>
  <si>
    <t>2SFJL3369P1801046</t>
  </si>
  <si>
    <t>617954M</t>
  </si>
  <si>
    <t>00322B0222</t>
  </si>
  <si>
    <t>14T-38 (TRAFFIC CONTROL)</t>
  </si>
  <si>
    <t>DELCO</t>
  </si>
  <si>
    <t>Walnut Hill Ln, Dallas, TX 75229</t>
  </si>
  <si>
    <t>5WWBC1628P6029597</t>
  </si>
  <si>
    <t>357862090375918</t>
  </si>
  <si>
    <t>623925M</t>
  </si>
  <si>
    <t>TRAFFIC CONTROL LANDSCAPE TRAILER</t>
  </si>
  <si>
    <t>2 - DFW, TC - TRAFFIC CONTROL</t>
  </si>
  <si>
    <t>00322B0227</t>
  </si>
  <si>
    <t>TRAFFIC CONTROL</t>
  </si>
  <si>
    <t>14T-39 (WTX JOB TRAILER)</t>
  </si>
  <si>
    <t>TRAILER</t>
  </si>
  <si>
    <t>W County Road 117, Midland, TX 79706</t>
  </si>
  <si>
    <t>WTX JOBSITE TRAILER</t>
  </si>
  <si>
    <t>58SBF2225RE040477</t>
  </si>
  <si>
    <t>761733M</t>
  </si>
  <si>
    <t>3 - WTX, TRL - TRAILER</t>
  </si>
  <si>
    <t>00322B0332</t>
  </si>
  <si>
    <t>WTX JOB TRAILER</t>
  </si>
  <si>
    <t>14T-44 (HTX FLATBED TRAILER)</t>
  </si>
  <si>
    <t>Gounah St, Fort Worth, TX 76102</t>
  </si>
  <si>
    <t>HTX FLATBED TRAILER</t>
  </si>
  <si>
    <t>16V10242552373167</t>
  </si>
  <si>
    <t>6738F36 TEMP</t>
  </si>
  <si>
    <t>026415N</t>
  </si>
  <si>
    <t>2025 BIG TEX 14PI-20BK FLATBED TRAILER</t>
  </si>
  <si>
    <t>11/8/2024 12:00:00 AM</t>
  </si>
  <si>
    <t>9000 100 TRAILERS</t>
  </si>
  <si>
    <t>4 - HOU</t>
  </si>
  <si>
    <t>00322B0889</t>
  </si>
  <si>
    <t>14T-45 (HTX DUMP TRAILER)</t>
  </si>
  <si>
    <t>14LP-16BK6-P4</t>
  </si>
  <si>
    <t>Almeda Genoa Rd, Houston, TX 77047</t>
  </si>
  <si>
    <t>HTX DUMP TRAILER</t>
  </si>
  <si>
    <t>16V1D2121S5389889</t>
  </si>
  <si>
    <t>6738J90 TEMP</t>
  </si>
  <si>
    <t>026414N</t>
  </si>
  <si>
    <t>2025 BIG TEX 14LP-16BK6-P4 DUMP TRAILER</t>
  </si>
  <si>
    <t>00322B0896</t>
  </si>
  <si>
    <t>LOAD TRAIL</t>
  </si>
  <si>
    <t>102x30 PINTLE</t>
  </si>
  <si>
    <t>4ZEPP302XS1329746</t>
  </si>
  <si>
    <t>879710M</t>
  </si>
  <si>
    <t>00322B0788</t>
  </si>
  <si>
    <t>TILT DECK</t>
  </si>
  <si>
    <t>16V1U2016R2343155</t>
  </si>
  <si>
    <t>00422A0178</t>
  </si>
  <si>
    <t>WTSP</t>
  </si>
  <si>
    <t>State Highway 35 S, Bay City, TX 77414</t>
  </si>
  <si>
    <t>5F11S1018M1004910</t>
  </si>
  <si>
    <t>M1004910</t>
  </si>
  <si>
    <t>00322B0338</t>
  </si>
  <si>
    <t>Import</t>
  </si>
  <si>
    <t>SOLAR TECH</t>
  </si>
  <si>
    <t>TRAFFIC WALNUT HILL YARD, Composite Dr, Dallas, TX 75220</t>
  </si>
  <si>
    <t>4GM1A0911M1531991</t>
  </si>
  <si>
    <t>00322B0351</t>
  </si>
  <si>
    <t xml:space="preserve">AB-??? </t>
  </si>
  <si>
    <t>2023-014 (1) TARRANT IH 20 US 81 BR, SE Loop 820, Fort Worth, TX 76134</t>
  </si>
  <si>
    <t>4GM1A0917N1532984</t>
  </si>
  <si>
    <t>00322B0533</t>
  </si>
  <si>
    <t xml:space="preserve">AB-???? </t>
  </si>
  <si>
    <t>2023-032 SH 345 BRIDGE REHABILITATION, Julius Schepps Fwy, Dallas, TX 75226</t>
  </si>
  <si>
    <t>5F11S101XM1004813</t>
  </si>
  <si>
    <t>00322B0321</t>
  </si>
  <si>
    <t>AB-???????</t>
  </si>
  <si>
    <t>S Riverfront Blvd, Dallas, TX 75207</t>
  </si>
  <si>
    <t>4GM1A0917D1526262</t>
  </si>
  <si>
    <t>00322B0516</t>
  </si>
  <si>
    <t>S Belt Line Rd, Irving, TX 75019</t>
  </si>
  <si>
    <t>RTX-AB-003</t>
  </si>
  <si>
    <t>00322B0274</t>
  </si>
  <si>
    <t>SILENT SENTINAL</t>
  </si>
  <si>
    <t>2022-023 Riverfront &amp; Cadiz Bridge Improvement, S Riverfront Blvd, Dallas, TX 75207</t>
  </si>
  <si>
    <t>RTX-AB007</t>
  </si>
  <si>
    <t>4GM1A091H1529101</t>
  </si>
  <si>
    <t>529101</t>
  </si>
  <si>
    <t>00322B0260</t>
  </si>
  <si>
    <t>STAB-01</t>
  </si>
  <si>
    <t>4GM1A0918M1532409</t>
  </si>
  <si>
    <t>532409</t>
  </si>
  <si>
    <t>00322B0403</t>
  </si>
  <si>
    <t>AB-011</t>
  </si>
  <si>
    <t>NE 28th St, Grand Prairie, TX 75050</t>
  </si>
  <si>
    <t>RTX-AB011</t>
  </si>
  <si>
    <t>00322B0285</t>
  </si>
  <si>
    <t>RTX-AB018</t>
  </si>
  <si>
    <t>4GM1A0914H1528881</t>
  </si>
  <si>
    <t>528881</t>
  </si>
  <si>
    <t>00322B0290</t>
  </si>
  <si>
    <t>AB-01S</t>
  </si>
  <si>
    <t>24-04 DALLAS SH 310 INTERSECTION IMPROV, Simpson Stuart Rd, Dallas, TX 75241</t>
  </si>
  <si>
    <t>5F11S1012R1006482</t>
  </si>
  <si>
    <t>00322B0792</t>
  </si>
  <si>
    <t>STAB-02</t>
  </si>
  <si>
    <t>4GM1A0914M1532407</t>
  </si>
  <si>
    <t>532407</t>
  </si>
  <si>
    <t>00322B0419</t>
  </si>
  <si>
    <t>AB-02S</t>
  </si>
  <si>
    <t>N Belt Line Rd, Irving, TX 75063</t>
  </si>
  <si>
    <t>5F11S1012R1007051</t>
  </si>
  <si>
    <t>00221A0039</t>
  </si>
  <si>
    <t>STAB-03</t>
  </si>
  <si>
    <t>4GM1A0914M1532469</t>
  </si>
  <si>
    <t>532469</t>
  </si>
  <si>
    <t>00322B0384</t>
  </si>
  <si>
    <t>AB-03S</t>
  </si>
  <si>
    <t>24-04 DALLAS SH 310 INTERSECTION IMPROV, S Central Expy, Dallas, TX 75241</t>
  </si>
  <si>
    <t>5F11S1010R1007050</t>
  </si>
  <si>
    <t>00322B0768</t>
  </si>
  <si>
    <t>2023-007 Ector BI 20E Rehab Roadway, W Highway 80 E, Midland, TX 79765</t>
  </si>
  <si>
    <t>STAB-04</t>
  </si>
  <si>
    <t>4GM1A0913M1531992</t>
  </si>
  <si>
    <t>531992</t>
  </si>
  <si>
    <t>00322B0292</t>
  </si>
  <si>
    <t>AB-04S</t>
  </si>
  <si>
    <t>5F11S1018R1007054</t>
  </si>
  <si>
    <t>00322B0660</t>
  </si>
  <si>
    <t>STAB-05</t>
  </si>
  <si>
    <t>4GM2M1A0915F1527655</t>
  </si>
  <si>
    <t>527655</t>
  </si>
  <si>
    <t>00322B0343</t>
  </si>
  <si>
    <t>AB-05S</t>
  </si>
  <si>
    <t>5F11S1013R1006720</t>
  </si>
  <si>
    <t>00322B0656</t>
  </si>
  <si>
    <t>STAB-06</t>
  </si>
  <si>
    <t>4GM1A0913F1527718</t>
  </si>
  <si>
    <t>00322B0401</t>
  </si>
  <si>
    <t>4GM1A0916L1531886</t>
  </si>
  <si>
    <t>00322B0852</t>
  </si>
  <si>
    <t>4GM1A0917M1531994</t>
  </si>
  <si>
    <t>00322B0902</t>
  </si>
  <si>
    <t>2023-006 (OFFICE) Tarrant SH 183 Bridge, Decatur Ave, Fort Worth, TX 76106</t>
  </si>
  <si>
    <t>00322B0569</t>
  </si>
  <si>
    <t>00422A0231</t>
  </si>
  <si>
    <t>2022-008 Gregg CS Bridge Replacement, S High St, Longview, TX 75601</t>
  </si>
  <si>
    <t>06.06.2024 (2022-008)</t>
  </si>
  <si>
    <t>4GM1A0915M1531993</t>
  </si>
  <si>
    <t>M1531993</t>
  </si>
  <si>
    <t>2021 SOLAR TECH SILENT SENTINAL ARROW BOARD</t>
  </si>
  <si>
    <t>TC - TRAFFIC CONTROL</t>
  </si>
  <si>
    <t>00322B0628</t>
  </si>
  <si>
    <t>Other</t>
  </si>
  <si>
    <t>SULLAIR</t>
  </si>
  <si>
    <t>185</t>
  </si>
  <si>
    <t>201102130002</t>
  </si>
  <si>
    <t>Sullair 185 Air Compressor</t>
  </si>
  <si>
    <t>00322B0382</t>
  </si>
  <si>
    <t>185 AIR COMPRESSOR</t>
  </si>
  <si>
    <t>201201120121</t>
  </si>
  <si>
    <t>SULLAIR 185 AIR COMPRESSOR 2012</t>
  </si>
  <si>
    <t>00322B0630</t>
  </si>
  <si>
    <t>201412150021</t>
  </si>
  <si>
    <t>SULLAIR 185 AIR COMPRESSOR 2014</t>
  </si>
  <si>
    <t>00322B0415</t>
  </si>
  <si>
    <t>EQUIP HOU, S Acres Dr, Houston, TX 77048</t>
  </si>
  <si>
    <t>201206230011</t>
  </si>
  <si>
    <t>00322B0211</t>
  </si>
  <si>
    <t>DOOSAN</t>
  </si>
  <si>
    <t>P425</t>
  </si>
  <si>
    <t>2021-017 Plano Collin Creek Culvert Imp, Collin Creek Mall, Plano, TX 75075</t>
  </si>
  <si>
    <t>459403UKXF15</t>
  </si>
  <si>
    <t>Not a trailer mounted air compressor DOOSAN P425 AIR COMPRESSOR 2014</t>
  </si>
  <si>
    <t>00322B0377</t>
  </si>
  <si>
    <t>2024-012 Dal IH635 U-Turn Bridge, Interstate Highway 635, Coppell, TX 75063</t>
  </si>
  <si>
    <t>480102UCABF68</t>
  </si>
  <si>
    <t>DOOSAN P425 AIR COMPRESSOR 2017</t>
  </si>
  <si>
    <t>00322B0567</t>
  </si>
  <si>
    <t>AC-25 (0153)</t>
  </si>
  <si>
    <t>US0124020153</t>
  </si>
  <si>
    <t>00322B0172</t>
  </si>
  <si>
    <t>0153</t>
  </si>
  <si>
    <t>US0124020105</t>
  </si>
  <si>
    <t>00322B0837</t>
  </si>
  <si>
    <t>US0124020151</t>
  </si>
  <si>
    <t>00322B0434</t>
  </si>
  <si>
    <t>Arrow board make shift trailer</t>
  </si>
  <si>
    <t>5F12S1611L1003320</t>
  </si>
  <si>
    <t>00422A0261</t>
  </si>
  <si>
    <t xml:space="preserve">Batch Plant </t>
  </si>
  <si>
    <t>CMI</t>
  </si>
  <si>
    <t>350</t>
  </si>
  <si>
    <t>Agg Pot</t>
  </si>
  <si>
    <t>Concrete Batch Plant CMI Rustler 12</t>
  </si>
  <si>
    <t>Batch Plant</t>
  </si>
  <si>
    <t>Off-Road</t>
  </si>
  <si>
    <t>CAT</t>
  </si>
  <si>
    <t>420F</t>
  </si>
  <si>
    <t>2023-035 (5) HARRIS VA BRIDGE REHAB, Reveille St, Houston, TX 77087</t>
  </si>
  <si>
    <t>RTX-BK07</t>
  </si>
  <si>
    <t>CAT0420FCSKR03229</t>
  </si>
  <si>
    <t>1/1/2017 12:00:00 AM</t>
  </si>
  <si>
    <t>GT-4769B</t>
  </si>
  <si>
    <t>221020746</t>
  </si>
  <si>
    <t>420E</t>
  </si>
  <si>
    <t>18</t>
  </si>
  <si>
    <t>RTX-BK08</t>
  </si>
  <si>
    <t>DJL03410</t>
  </si>
  <si>
    <t>1/1/2018 12:00:00 AM</t>
  </si>
  <si>
    <t>221019749</t>
  </si>
  <si>
    <t>430FIT</t>
  </si>
  <si>
    <t>RTX-BK09</t>
  </si>
  <si>
    <t>CAT0430FVRGS00198</t>
  </si>
  <si>
    <t xml:space="preserve">with quick coupler </t>
  </si>
  <si>
    <t>221019391</t>
  </si>
  <si>
    <t>420F2 IT</t>
  </si>
  <si>
    <t>CAT0420FTHWD00456</t>
  </si>
  <si>
    <t xml:space="preserve">With quick coupler </t>
  </si>
  <si>
    <t>221020552</t>
  </si>
  <si>
    <t>Key On</t>
  </si>
  <si>
    <t>2022-008 Gregg CS Bridge Replacement, S High St, Longview, TX 75602</t>
  </si>
  <si>
    <t>CAT0420FSKR05267</t>
  </si>
  <si>
    <t>221020576</t>
  </si>
  <si>
    <t>420E IT</t>
  </si>
  <si>
    <t>10</t>
  </si>
  <si>
    <t>CAT0420EPDAN02209</t>
  </si>
  <si>
    <t xml:space="preserve">W/ Auxiliary hydraulics and quick coupler </t>
  </si>
  <si>
    <t>221020399</t>
  </si>
  <si>
    <t xml:space="preserve">BM-01 </t>
  </si>
  <si>
    <t>BLASTPRO MANUFACTURING</t>
  </si>
  <si>
    <t>BPZ-20-360</t>
  </si>
  <si>
    <t>Bridge Machine</t>
  </si>
  <si>
    <t>Belshire Ct, Fort Worth, TX 76140</t>
  </si>
  <si>
    <t>6117</t>
  </si>
  <si>
    <t>LP-BP1</t>
  </si>
  <si>
    <t>84066697</t>
  </si>
  <si>
    <t>00322B0885</t>
  </si>
  <si>
    <t>BROCE</t>
  </si>
  <si>
    <t>RJ350</t>
  </si>
  <si>
    <t>2023-007 Ector BI 20E Rehab Roadway, W Highway 80 E, Odessa, TX 79765</t>
  </si>
  <si>
    <t>RTX-BR01</t>
  </si>
  <si>
    <t>404519</t>
  </si>
  <si>
    <t>1/1/2012 12:00:00 AM</t>
  </si>
  <si>
    <t>221020494</t>
  </si>
  <si>
    <t>RTX-BR02</t>
  </si>
  <si>
    <t>405200</t>
  </si>
  <si>
    <t>1/1/2013 12:00:00 AM</t>
  </si>
  <si>
    <t>221020149</t>
  </si>
  <si>
    <t>52</t>
  </si>
  <si>
    <t>RTX-BR04</t>
  </si>
  <si>
    <t>406044</t>
  </si>
  <si>
    <t>1/1/2016 12:00:00 AM</t>
  </si>
  <si>
    <t>221019603</t>
  </si>
  <si>
    <t>BB250</t>
  </si>
  <si>
    <t>2024-025 LIBERTY FM 787 EMC BRIDGE, FM 787 Rd W, Liberty, TX 77327</t>
  </si>
  <si>
    <t>304420</t>
  </si>
  <si>
    <t>221019337</t>
  </si>
  <si>
    <t>32</t>
  </si>
  <si>
    <t>304372</t>
  </si>
  <si>
    <t>1/1/2019 12:00:00 AM</t>
  </si>
  <si>
    <t>221020347</t>
  </si>
  <si>
    <t>LAY-MOR</t>
  </si>
  <si>
    <t>SM300</t>
  </si>
  <si>
    <t>34257</t>
  </si>
  <si>
    <t>3 Wheel</t>
  </si>
  <si>
    <t>11/22/2019 12:00:00 AM</t>
  </si>
  <si>
    <t>221020606</t>
  </si>
  <si>
    <t>35490</t>
  </si>
  <si>
    <t>221019335</t>
  </si>
  <si>
    <t>KR350</t>
  </si>
  <si>
    <t>Last Gasp</t>
  </si>
  <si>
    <t>44</t>
  </si>
  <si>
    <t>408582</t>
  </si>
  <si>
    <t>221019292</t>
  </si>
  <si>
    <t>BT-02S</t>
  </si>
  <si>
    <t>F450</t>
  </si>
  <si>
    <t>22</t>
  </si>
  <si>
    <t>1FDUF4GT0BEA23075</t>
  </si>
  <si>
    <t>PDS9703</t>
  </si>
  <si>
    <t xml:space="preserve">Altec XL 4x2 SD Regular Cab 141 in. WB DRW
Altec serial # 1209BV16287
</t>
  </si>
  <si>
    <t>GT-6379AB</t>
  </si>
  <si>
    <t>220707779</t>
  </si>
  <si>
    <t>KOBELCO</t>
  </si>
  <si>
    <t>CK1600G</t>
  </si>
  <si>
    <t>Crawler</t>
  </si>
  <si>
    <t>GN04-03070</t>
  </si>
  <si>
    <t>223802520</t>
  </si>
  <si>
    <t>GOMACO</t>
  </si>
  <si>
    <t>C-450</t>
  </si>
  <si>
    <t>Finish Machine</t>
  </si>
  <si>
    <t>Manual Entry</t>
  </si>
  <si>
    <t>2024-012 Dal IH635 U-Turn Bridge</t>
  </si>
  <si>
    <t>RTX-PV06</t>
  </si>
  <si>
    <t>900800-179</t>
  </si>
  <si>
    <t>Upper engine serial number 3024911261
model CH20S
Spec 64593</t>
  </si>
  <si>
    <t>1/1/2001 12:00:00 AM</t>
  </si>
  <si>
    <t>C-750</t>
  </si>
  <si>
    <t>RTX-PV03</t>
  </si>
  <si>
    <t>907500-007</t>
  </si>
  <si>
    <t>SPAN-IT</t>
  </si>
  <si>
    <t>Work Bridge</t>
  </si>
  <si>
    <t>RTX-PV04</t>
  </si>
  <si>
    <t>905800-052</t>
  </si>
  <si>
    <t>Span-It Work Bridge (Motorized)</t>
  </si>
  <si>
    <t>COMMANDER III</t>
  </si>
  <si>
    <t>E Nelson St, Longview, TX 75601</t>
  </si>
  <si>
    <t>900100-1079-U</t>
  </si>
  <si>
    <t>221020793</t>
  </si>
  <si>
    <t>GP-2800</t>
  </si>
  <si>
    <t>103</t>
  </si>
  <si>
    <t>905200-105</t>
  </si>
  <si>
    <t>221020411</t>
  </si>
  <si>
    <t>RTP-500</t>
  </si>
  <si>
    <t>Placer</t>
  </si>
  <si>
    <t>906700-041</t>
  </si>
  <si>
    <t>221019830</t>
  </si>
  <si>
    <t>905800-081</t>
  </si>
  <si>
    <t>CFM-18 (ALLEN SCREED 22.5')</t>
  </si>
  <si>
    <t>ALLEN ENGINEERING</t>
  </si>
  <si>
    <t>SE12 TRUSS SCREED 22.5'</t>
  </si>
  <si>
    <t>Truss Screed</t>
  </si>
  <si>
    <t>ALLEN TRUSS SCREED 22.5'</t>
  </si>
  <si>
    <t>2592814</t>
  </si>
  <si>
    <t>ALLEN TRUSS SCREED 22.5' KIT</t>
  </si>
  <si>
    <t>8/23/2024 12:00:00 AM</t>
  </si>
  <si>
    <t>ALLEN SCREED 22.5'</t>
  </si>
  <si>
    <t>CT660</t>
  </si>
  <si>
    <t>Concrete Mixer</t>
  </si>
  <si>
    <t>5</t>
  </si>
  <si>
    <t>3HTJGTKT9FN670318</t>
  </si>
  <si>
    <t>Engine serial JFB00878</t>
  </si>
  <si>
    <t>1/1/2022 12:00:00 AM</t>
  </si>
  <si>
    <t>221402456</t>
  </si>
  <si>
    <t>KENWORTH</t>
  </si>
  <si>
    <t>T880</t>
  </si>
  <si>
    <t>1NKDL70X8EJ417283</t>
  </si>
  <si>
    <t>221402350</t>
  </si>
  <si>
    <t>WESTERN STAR</t>
  </si>
  <si>
    <t>POLYMIXER</t>
  </si>
  <si>
    <t>46</t>
  </si>
  <si>
    <t>5KKMBPFM4SLVM7450</t>
  </si>
  <si>
    <t>ZM-910-SP</t>
  </si>
  <si>
    <t>VDJ0406</t>
  </si>
  <si>
    <t>ZM-910-SP
Zim-Mixer®, with 10 cu. yd. capacity producing up to 25 cu. yds. of polyester concrete per hour.</t>
  </si>
  <si>
    <t>NNTA000111323</t>
  </si>
  <si>
    <t>220707813</t>
  </si>
  <si>
    <t>T400</t>
  </si>
  <si>
    <t>2NKBL50X8CM323504</t>
  </si>
  <si>
    <t>221414156</t>
  </si>
  <si>
    <t>PUTZMEISTER</t>
  </si>
  <si>
    <t>TK 40</t>
  </si>
  <si>
    <t>41</t>
  </si>
  <si>
    <t>2106T4828</t>
  </si>
  <si>
    <t>S12200345</t>
  </si>
  <si>
    <t>deutz</t>
  </si>
  <si>
    <t>TD 2011 L04</t>
  </si>
  <si>
    <t>CDZXL03.6082</t>
  </si>
  <si>
    <t>2018</t>
  </si>
  <si>
    <t>221020745</t>
  </si>
  <si>
    <t>REED</t>
  </si>
  <si>
    <t>B50</t>
  </si>
  <si>
    <t>31</t>
  </si>
  <si>
    <t>3-17-1-9778</t>
  </si>
  <si>
    <t>221019328</t>
  </si>
  <si>
    <t>CS-01S</t>
  </si>
  <si>
    <t>DIAMOND PRODUCTS</t>
  </si>
  <si>
    <t>CC6571</t>
  </si>
  <si>
    <t>Walk Behind Saw</t>
  </si>
  <si>
    <t>Glenhollow Dr, Houston, TX 77048</t>
  </si>
  <si>
    <t>174575</t>
  </si>
  <si>
    <t>84066894</t>
  </si>
  <si>
    <t>CS-02S</t>
  </si>
  <si>
    <t>Murr Way, Houston, TX 77048</t>
  </si>
  <si>
    <t>176628</t>
  </si>
  <si>
    <t>84171715</t>
  </si>
  <si>
    <t>SPARTAN CARGO</t>
  </si>
  <si>
    <t>50XBE1629NA033611</t>
  </si>
  <si>
    <t>614240M</t>
  </si>
  <si>
    <t>00322B0266</t>
  </si>
  <si>
    <t>50XBE162XPA034561</t>
  </si>
  <si>
    <t>739742m</t>
  </si>
  <si>
    <t>00322B0888</t>
  </si>
  <si>
    <t>D5M</t>
  </si>
  <si>
    <t>Dozer (Med)</t>
  </si>
  <si>
    <t>WTX YARD PIT, NE Loop 338, Odessa, TX 79762</t>
  </si>
  <si>
    <t>6GN02164</t>
  </si>
  <si>
    <t>W/ GPS</t>
  </si>
  <si>
    <t>1/1/2004 12:00:00 AM</t>
  </si>
  <si>
    <t>221020212</t>
  </si>
  <si>
    <t>JOHN DEERE</t>
  </si>
  <si>
    <t>700K</t>
  </si>
  <si>
    <t>RTX-DZ06</t>
  </si>
  <si>
    <t>1T0700KXLDE254220</t>
  </si>
  <si>
    <t>221019405</t>
  </si>
  <si>
    <t>D3K2 XL</t>
  </si>
  <si>
    <t>Dozer (Sm)</t>
  </si>
  <si>
    <t>RTX-DZ07</t>
  </si>
  <si>
    <t>CAT00D3KPKF202159</t>
  </si>
  <si>
    <t>221019329</t>
  </si>
  <si>
    <t>D6N LGP</t>
  </si>
  <si>
    <t>CAT00D6NKPBA02665</t>
  </si>
  <si>
    <t>W/ Ripper - MACHINE CONTROL</t>
  </si>
  <si>
    <t>223802388</t>
  </si>
  <si>
    <t>D6K2</t>
  </si>
  <si>
    <t>RST01696</t>
  </si>
  <si>
    <t>221020176</t>
  </si>
  <si>
    <t>2024-012 Dal IH635 U-Turn Bridge, W Lyndon B Johnson Fwy, Irving, TX 75063</t>
  </si>
  <si>
    <t>CAT00D3KCKL200409</t>
  </si>
  <si>
    <t>221020790</t>
  </si>
  <si>
    <t>DD-01 (ASPHALT 84")</t>
  </si>
  <si>
    <t>DYNAPAC</t>
  </si>
  <si>
    <t>CC5200VI</t>
  </si>
  <si>
    <t>10000386PKA024665</t>
  </si>
  <si>
    <t>221019862</t>
  </si>
  <si>
    <t>ASPHALT 84"</t>
  </si>
  <si>
    <t>DD-01S</t>
  </si>
  <si>
    <t>INTERNATIONAL</t>
  </si>
  <si>
    <t>4300</t>
  </si>
  <si>
    <t>19</t>
  </si>
  <si>
    <t>1HTMMAANX5H162395</t>
  </si>
  <si>
    <t>LVZ0765</t>
  </si>
  <si>
    <t>220707797</t>
  </si>
  <si>
    <t>DD-02 (ASPHALT 84")</t>
  </si>
  <si>
    <t>CC6200VI</t>
  </si>
  <si>
    <t>10000387EJA021901</t>
  </si>
  <si>
    <t>The Dynapac CC6200 VI is a double drum vibratory roller designed for large-scale asphalt compaction projects. Here are its key specifications:
Drum Specifications:
Drum Width: 84 inches (2130 mm)
Drum Diameter: 51 inches (1300 mm)
Drum Thickness: 0.8 inches (20 mm)
Static Linear Load: 163 pounds per inch (29.1 kg/cm)</t>
  </si>
  <si>
    <t>225206897</t>
  </si>
  <si>
    <t>CC1300VI</t>
  </si>
  <si>
    <t>10000470ENA034101</t>
  </si>
  <si>
    <t>232401961</t>
  </si>
  <si>
    <t xml:space="preserve">Drop hammer </t>
  </si>
  <si>
    <t>STANLEY</t>
  </si>
  <si>
    <t>DH3500</t>
  </si>
  <si>
    <t>Attachment</t>
  </si>
  <si>
    <t>Drop hammer</t>
  </si>
  <si>
    <t>FREIGHTLINER</t>
  </si>
  <si>
    <t>M2</t>
  </si>
  <si>
    <t>S FM 1788, Midland, TX 79706</t>
  </si>
  <si>
    <t>1FVACXFE5JHJJ6213</t>
  </si>
  <si>
    <t>TYS7696</t>
  </si>
  <si>
    <t>NTTA01218621</t>
  </si>
  <si>
    <t>3 - WTX, AEQ - ASPHALT EQ</t>
  </si>
  <si>
    <t>221414214</t>
  </si>
  <si>
    <t>DT-01S</t>
  </si>
  <si>
    <t>F650</t>
  </si>
  <si>
    <t>W Wintergreen Rd, Hutchins, TX 75141</t>
  </si>
  <si>
    <t>3FRWF6FE0BV390237</t>
  </si>
  <si>
    <t>RBH6594</t>
  </si>
  <si>
    <t>Single axle Dump truck</t>
  </si>
  <si>
    <t>DFW.04161635</t>
  </si>
  <si>
    <t>223702004</t>
  </si>
  <si>
    <t>F550</t>
  </si>
  <si>
    <t>2 Ton</t>
  </si>
  <si>
    <t>Empire Central, Dallas, TX 75235</t>
  </si>
  <si>
    <t>RTX-FT0033</t>
  </si>
  <si>
    <t>1FD0W5HT1CEA46160</t>
  </si>
  <si>
    <t>MBK9132</t>
  </si>
  <si>
    <t>XL 4x4 SD Crew Cab 176 in. WB DRW
OLD TOLL TAG - 13602909</t>
  </si>
  <si>
    <t>DFW.01301709</t>
  </si>
  <si>
    <t>223701983</t>
  </si>
  <si>
    <t>RTX-FT0048</t>
  </si>
  <si>
    <t>1FD0W5GT3DEB64200</t>
  </si>
  <si>
    <t>KVT9938</t>
  </si>
  <si>
    <t>DNT.12961588</t>
  </si>
  <si>
    <t>221402366</t>
  </si>
  <si>
    <t>PETERBILT</t>
  </si>
  <si>
    <t>348</t>
  </si>
  <si>
    <t>2NP3LJ0X5EM219806</t>
  </si>
  <si>
    <t>VBG9333 OLD PLATE</t>
  </si>
  <si>
    <t>1N70710</t>
  </si>
  <si>
    <t>NTTA01218620</t>
  </si>
  <si>
    <t>214913280</t>
  </si>
  <si>
    <t>6</t>
  </si>
  <si>
    <t>1FVHCYFE9KHKE5850</t>
  </si>
  <si>
    <t>TWR4529 OLD PLATE</t>
  </si>
  <si>
    <t>1N70712</t>
  </si>
  <si>
    <t>NTTA01099143</t>
  </si>
  <si>
    <t>221414069</t>
  </si>
  <si>
    <t>Idling</t>
  </si>
  <si>
    <t>Adleta Blvd, Dallas, TX 75243</t>
  </si>
  <si>
    <t>3ALHCYFC4JDJX8632</t>
  </si>
  <si>
    <t>TWR4528 OLD PLATE</t>
  </si>
  <si>
    <t>1N70711</t>
  </si>
  <si>
    <t>NTTA0001651969</t>
  </si>
  <si>
    <t>221413964</t>
  </si>
  <si>
    <t xml:space="preserve">LGS INDUSTRIES </t>
  </si>
  <si>
    <t>CARGO EXPRESS</t>
  </si>
  <si>
    <t>53BCTEA23NR005070</t>
  </si>
  <si>
    <t xml:space="preserve">189090M OLD PLATE </t>
  </si>
  <si>
    <t>913384m</t>
  </si>
  <si>
    <t>00322B0192</t>
  </si>
  <si>
    <t>LOOK TRAILERS</t>
  </si>
  <si>
    <t>53BLTEA28LR001285</t>
  </si>
  <si>
    <t>621195K</t>
  </si>
  <si>
    <t xml:space="preserve">DALLAS TRAILER CARGO 2020 </t>
  </si>
  <si>
    <t>00322B0233</t>
  </si>
  <si>
    <t>DTC-01S</t>
  </si>
  <si>
    <t>CARRY-ON TRAILER</t>
  </si>
  <si>
    <t>4YMBC1620MT017557</t>
  </si>
  <si>
    <t>315965M</t>
  </si>
  <si>
    <t>SELECT DALLAS TRAILER CARGO 2021</t>
  </si>
  <si>
    <t>00322B0861</t>
  </si>
  <si>
    <t>DTC-02</t>
  </si>
  <si>
    <t>PACE</t>
  </si>
  <si>
    <t>4P2AB162325034302</t>
  </si>
  <si>
    <t>DALLAS TRAILER CARGO 2002</t>
  </si>
  <si>
    <t>DTC-02S</t>
  </si>
  <si>
    <t>CARGO CRAFT</t>
  </si>
  <si>
    <t>4YMBC1427MT012956</t>
  </si>
  <si>
    <t>764824k</t>
  </si>
  <si>
    <t>00322B0632</t>
  </si>
  <si>
    <t>JUAN P. RODRIGUEZ</t>
  </si>
  <si>
    <t>4YMBC162XLG019579</t>
  </si>
  <si>
    <t>387938M</t>
  </si>
  <si>
    <t>DALLAS TRAILER CARGO 2020</t>
  </si>
  <si>
    <t>00322B0459</t>
  </si>
  <si>
    <t>UTILITY TRAILERS</t>
  </si>
  <si>
    <t>3EVBC1625N1101511</t>
  </si>
  <si>
    <t>798272M</t>
  </si>
  <si>
    <t>RAWMAXX ENCLOSED TRAILER 2022
DALLAS TRAILER CARGO</t>
  </si>
  <si>
    <t>00322B0202</t>
  </si>
  <si>
    <t>FOREST RIVER</t>
  </si>
  <si>
    <t>JUAN MIRAMONTES</t>
  </si>
  <si>
    <t>5NHULV42XKY034658</t>
  </si>
  <si>
    <t>221560K</t>
  </si>
  <si>
    <t>FOREST RIVER ENCLOSED TRAILER 2019
LIMITED EDITION VALUE HAULER
DALLAS TRAILER CARGO</t>
  </si>
  <si>
    <t>00322B0344</t>
  </si>
  <si>
    <t>DTC-06</t>
  </si>
  <si>
    <t>LARK UNITED</t>
  </si>
  <si>
    <t>CARGO</t>
  </si>
  <si>
    <t>571BE1222HM019699</t>
  </si>
  <si>
    <t>LARK UNITED ENCLOSED TRAILER 2017
DALLAS TRAILER CARGO</t>
  </si>
  <si>
    <t>CARRY-ON</t>
  </si>
  <si>
    <t>ALEJANDRO LOZANO ACOSTA</t>
  </si>
  <si>
    <t>4YMBC1627MT053777</t>
  </si>
  <si>
    <t>VT053777</t>
  </si>
  <si>
    <t>167994M</t>
  </si>
  <si>
    <t>CARRY-ON ENCLOSED TRAILER 2021
DALLAS TRAILER CARGO</t>
  </si>
  <si>
    <t>00322B0237</t>
  </si>
  <si>
    <t>DTC-10</t>
  </si>
  <si>
    <t>571BE1224FM007518</t>
  </si>
  <si>
    <t>LARK UNITED ENCLOSED TRAILER 2015
DALLAS TRAILER CARGO</t>
  </si>
  <si>
    <t>DTC-11 (SALVADOR AGUILLON)</t>
  </si>
  <si>
    <t>SALVADOR TRAILER</t>
  </si>
  <si>
    <t>7GG1E1627JW002228</t>
  </si>
  <si>
    <t>463253K</t>
  </si>
  <si>
    <t>ADD MAKE/MODEL ONCE ABLE TO
2018 SALVATION TRAILER, CARGO</t>
  </si>
  <si>
    <t>00322B0175</t>
  </si>
  <si>
    <t>SALVADOR AGUILLON</t>
  </si>
  <si>
    <t>DTC-12 (JUAN L. RUIZ)</t>
  </si>
  <si>
    <t>571BE162XLM037029</t>
  </si>
  <si>
    <t>CT-18 - FOUNDATION UNIT #</t>
  </si>
  <si>
    <t>583120K</t>
  </si>
  <si>
    <t>2020 LARK UNITED TRAILER, CARGO</t>
  </si>
  <si>
    <t>00322B0417</t>
  </si>
  <si>
    <t>JUAN L. RUIZ</t>
  </si>
  <si>
    <t>CSCBC7.0X16TE2FF</t>
  </si>
  <si>
    <t>00221A0043</t>
  </si>
  <si>
    <t>COMMANDER</t>
  </si>
  <si>
    <t>53BBTEA25KR000170</t>
  </si>
  <si>
    <t>470647K</t>
  </si>
  <si>
    <t>MAKE INCORRECT ON ASSET LIST
2019 LGS INDUSTRIES TRAILER, CARGO</t>
  </si>
  <si>
    <t>00322B0146</t>
  </si>
  <si>
    <t>53BLTEA22LR001282</t>
  </si>
  <si>
    <t>764100K</t>
  </si>
  <si>
    <t>NHTSA COULD NOT FIND THIS TRAILER
2020 LOOK TRAILER, CARGO</t>
  </si>
  <si>
    <t>00322B0485</t>
  </si>
  <si>
    <t>4YMBC1621MT017535</t>
  </si>
  <si>
    <t>765218K</t>
  </si>
  <si>
    <t>2021 CARRY-ON TRAILER, CARGO</t>
  </si>
  <si>
    <t>00322B0370</t>
  </si>
  <si>
    <t>N Beach St, Fort Worth, TX 76137</t>
  </si>
  <si>
    <t>53BBTEA2XLR000571</t>
  </si>
  <si>
    <t>774963K</t>
  </si>
  <si>
    <t>ASSET LIST SHOWS 2022, NHTSA SHOWS 2020
2020 LGS COMMANDER TRAILER, CARGO</t>
  </si>
  <si>
    <t>00322B0275</t>
  </si>
  <si>
    <t>571BE1429LM037025</t>
  </si>
  <si>
    <t>621193K</t>
  </si>
  <si>
    <t>00322B0184</t>
  </si>
  <si>
    <t>DTC-25 (SALVADOR AGUILLON)</t>
  </si>
  <si>
    <t>53BLTEA25PR005462</t>
  </si>
  <si>
    <t>210281M</t>
  </si>
  <si>
    <t>2023 LOOK TRAILERS, CARGO</t>
  </si>
  <si>
    <t>2 - DFW, FM - FOREMEN</t>
  </si>
  <si>
    <t>00322B0358</t>
  </si>
  <si>
    <t>DTC-27</t>
  </si>
  <si>
    <t>571BE1625JM024895</t>
  </si>
  <si>
    <t>2018 LARK UNITED TRAILER, CARGO</t>
  </si>
  <si>
    <t>4YMBC1625NT013876</t>
  </si>
  <si>
    <t>315964M OLD</t>
  </si>
  <si>
    <t>723596M</t>
  </si>
  <si>
    <t>2022 CARRY-ON TRAILER, CARGO</t>
  </si>
  <si>
    <t>NTTA01323616</t>
  </si>
  <si>
    <t>00322B0383</t>
  </si>
  <si>
    <t>DTC-29 (ALONSO MIRAMONTES)</t>
  </si>
  <si>
    <t>2023-006 Tarrant SH 183 Bridge Replacement, Decatur Ave, Fort Worth, TX 76106</t>
  </si>
  <si>
    <t>4YMBC1627NT019310</t>
  </si>
  <si>
    <t>346330M</t>
  </si>
  <si>
    <t>ASSET LIST HAS INCORRECT MAKE
2022 CARRY-ON TRAILER, CARGO</t>
  </si>
  <si>
    <t>00322B0216</t>
  </si>
  <si>
    <t>ALONSO MIRAMONTES</t>
  </si>
  <si>
    <t>4YMBC1620NT021660</t>
  </si>
  <si>
    <t>354375m</t>
  </si>
  <si>
    <t>00322B0209</t>
  </si>
  <si>
    <t>Las Brisas Dr, Dallas, TX 75243</t>
  </si>
  <si>
    <t>53BLTEA23PR005119</t>
  </si>
  <si>
    <t>362671M</t>
  </si>
  <si>
    <t>00322B0388</t>
  </si>
  <si>
    <t>PJ TRAILERS</t>
  </si>
  <si>
    <t>1D192</t>
  </si>
  <si>
    <t>4P5DJ1622J1284052</t>
  </si>
  <si>
    <t>560360K</t>
  </si>
  <si>
    <t>GPS is GPS &amp; Track</t>
  </si>
  <si>
    <t>00322B0323</t>
  </si>
  <si>
    <t>DTD-01S</t>
  </si>
  <si>
    <t>16V1D1920N5193851</t>
  </si>
  <si>
    <t>2022 BIG TEX TRAILER, DUMP</t>
  </si>
  <si>
    <t>00322B0071</t>
  </si>
  <si>
    <t>INDUSTRIAS AMERICA</t>
  </si>
  <si>
    <t>Langford St, Dallas, TX 75208</t>
  </si>
  <si>
    <t>3S9BTC141NA118235</t>
  </si>
  <si>
    <t>968001m</t>
  </si>
  <si>
    <t>ADD MAKE / MODEL ONCE ABLE TO
2022 INDUSTRIAS AMERICA TRAILER, DUMP</t>
  </si>
  <si>
    <t>00322B0462</t>
  </si>
  <si>
    <t>2022-003 (YARD), E 26th St, Irving, TX 75261</t>
  </si>
  <si>
    <t>16VPX1825K2000822</t>
  </si>
  <si>
    <t>348665K</t>
  </si>
  <si>
    <t>2019 BIG TEX TRAILER, FLATBED</t>
  </si>
  <si>
    <t>00322B0362</t>
  </si>
  <si>
    <t>DTF-01S</t>
  </si>
  <si>
    <t>2023-034 DALLAS IH 45 BRIDGE MAINTENANCE, I-45 S, Dallas, TX 75215</t>
  </si>
  <si>
    <t>16V1W2420N2093953</t>
  </si>
  <si>
    <t>252750M</t>
  </si>
  <si>
    <t>2022 BIG TEX TRAILER, FLATBED</t>
  </si>
  <si>
    <t>NTTA01034611</t>
  </si>
  <si>
    <t>00322B0272</t>
  </si>
  <si>
    <t>DTF-02S</t>
  </si>
  <si>
    <t>16V1W2422M2034644</t>
  </si>
  <si>
    <t>875510k</t>
  </si>
  <si>
    <t>2021 BIG TEX TRAILER, FLATBED</t>
  </si>
  <si>
    <t>00322B0267</t>
  </si>
  <si>
    <t>16VPX1822K2083643</t>
  </si>
  <si>
    <t>1VI3334</t>
  </si>
  <si>
    <t>186498M</t>
  </si>
  <si>
    <t>00322B0263</t>
  </si>
  <si>
    <t>DTF-03S</t>
  </si>
  <si>
    <t>16V1W2425M2079027</t>
  </si>
  <si>
    <t>DTF-03S (14T)</t>
  </si>
  <si>
    <t>765225k</t>
  </si>
  <si>
    <t>00322B0542</t>
  </si>
  <si>
    <t>14T</t>
  </si>
  <si>
    <t>2024-030 Matagorda SH 35 Bridge Replacement, 7th St, Bay City, TX 77414</t>
  </si>
  <si>
    <t>16VPX2023H2074234</t>
  </si>
  <si>
    <t>814493J - OLD PLATE</t>
  </si>
  <si>
    <t>925216M</t>
  </si>
  <si>
    <t>2017 BIG TEX TRAILER, FLATBED</t>
  </si>
  <si>
    <t>NTTA00932581</t>
  </si>
  <si>
    <t>00322B0400</t>
  </si>
  <si>
    <t>16VPX1820L2065448</t>
  </si>
  <si>
    <t>721751J</t>
  </si>
  <si>
    <t>2020 BIG TEX TRAILER, FLATBED</t>
  </si>
  <si>
    <t>00322B0168</t>
  </si>
  <si>
    <t>DTF-06 (JESUS LOPEZ SOTO)</t>
  </si>
  <si>
    <t>JESUS LOPEZ SOTO</t>
  </si>
  <si>
    <t>16VPX1829L2038216</t>
  </si>
  <si>
    <t>779261M</t>
  </si>
  <si>
    <t>ASSET LIST HAS INCORRECT YEAR PER NHTSA RECORDS
2020 BIG TEX TRAILER, FLATBED</t>
  </si>
  <si>
    <t>00322B0301</t>
  </si>
  <si>
    <t>10T-07 - FOUNDATION</t>
  </si>
  <si>
    <t>16VPX1824J2006190</t>
  </si>
  <si>
    <t>243737K</t>
  </si>
  <si>
    <t>2018 BIG TEX TRAILER, FLATBED</t>
  </si>
  <si>
    <t>00322B0271</t>
  </si>
  <si>
    <t>Cottonwood Ln, Kaufman, TX 75160</t>
  </si>
  <si>
    <t>16V1W2426M2079019</t>
  </si>
  <si>
    <t>765224K OR 198496M</t>
  </si>
  <si>
    <t>186496M</t>
  </si>
  <si>
    <t>00322B0350</t>
  </si>
  <si>
    <t>DTF-11 (HECTOR J. CLAUDIO)</t>
  </si>
  <si>
    <t>HECTOR J. CLAUDIO</t>
  </si>
  <si>
    <t>16V1W2423N2190788</t>
  </si>
  <si>
    <t>372716M</t>
  </si>
  <si>
    <t>ASSET LIST HAS INCORRECT YEAR PER NHTSA RECORD
2022 BIG TEX TRAILER, FLATBED</t>
  </si>
  <si>
    <t>NTTA 0000387708</t>
  </si>
  <si>
    <t>2 - DFW, FM - FOREMEN, TRL - TRAILER</t>
  </si>
  <si>
    <t>00322B0387</t>
  </si>
  <si>
    <t>16V1W2428N2182136</t>
  </si>
  <si>
    <t>159733M</t>
  </si>
  <si>
    <t>00322B0176</t>
  </si>
  <si>
    <t>16VPVX18292091271</t>
  </si>
  <si>
    <t>348666K</t>
  </si>
  <si>
    <t>VIN NOT FOUND IN NHTSA RECORDS
2009 BIG TEX TRAILER, FLATBED</t>
  </si>
  <si>
    <t>00322B0393</t>
  </si>
  <si>
    <t>DTF-14</t>
  </si>
  <si>
    <t>16V1W2428L2089193</t>
  </si>
  <si>
    <t>16VPX182XG2093201</t>
  </si>
  <si>
    <t>387697M</t>
  </si>
  <si>
    <t>2016 BIG TEX TRAILER, FLATBED</t>
  </si>
  <si>
    <t>NTTA01228230</t>
  </si>
  <si>
    <t>00322B0612</t>
  </si>
  <si>
    <t>DTF-16 (14T-30)</t>
  </si>
  <si>
    <t>240067 - Rangel, Jose M</t>
  </si>
  <si>
    <t>16VIW2428N2177485</t>
  </si>
  <si>
    <t>672270 M</t>
  </si>
  <si>
    <t>VIN NOT FOUND IN NHTSA RECORDS
2022 BIG TEX TRAILER, FLATBED</t>
  </si>
  <si>
    <t>00322B0201</t>
  </si>
  <si>
    <t xml:space="preserve">DTF-17 </t>
  </si>
  <si>
    <t>14T-32 - SALVADOR</t>
  </si>
  <si>
    <t>16V1W2423N2187759</t>
  </si>
  <si>
    <t>519191M</t>
  </si>
  <si>
    <t>00322B0392</t>
  </si>
  <si>
    <t>16VPX1825L2069981</t>
  </si>
  <si>
    <t>145631m</t>
  </si>
  <si>
    <t>NTTA0000632354</t>
  </si>
  <si>
    <t>00322B0777</t>
  </si>
  <si>
    <t>16VPX182XK2097337</t>
  </si>
  <si>
    <t>372078K</t>
  </si>
  <si>
    <t>ASSET LIST HAS WRONG YEAR PER NHTSA RECORDS
2019 BIG TEX TRAILER, FLATBED</t>
  </si>
  <si>
    <t>00322B0270</t>
  </si>
  <si>
    <t>16VPX1827K2095495</t>
  </si>
  <si>
    <t>00322B0890</t>
  </si>
  <si>
    <t>16VP1W2421M2079008</t>
  </si>
  <si>
    <t xml:space="preserve">PLATE? 348660K </t>
  </si>
  <si>
    <t>765223K</t>
  </si>
  <si>
    <t>NHTSA RECORDS NOT FOUND/LOADED
2021 BIG TEX TRAILER, FLATBED</t>
  </si>
  <si>
    <t>00322B0398</t>
  </si>
  <si>
    <t>2023-032 SH 345 BRIDGE REHABILITATION, Eureka St, Dallas, TX 75226</t>
  </si>
  <si>
    <t>16VPX2020J2009251</t>
  </si>
  <si>
    <t>470239K</t>
  </si>
  <si>
    <t>DFW.03147761</t>
  </si>
  <si>
    <t>00322B0250</t>
  </si>
  <si>
    <t>WACKER NEUSON</t>
  </si>
  <si>
    <t>G 25</t>
  </si>
  <si>
    <t>Generator</t>
  </si>
  <si>
    <t>4TCSU0257FH25923</t>
  </si>
  <si>
    <t>221020110</t>
  </si>
  <si>
    <t>3406</t>
  </si>
  <si>
    <t>5HA00791</t>
  </si>
  <si>
    <t xml:space="preserve"> engine serial 90U14732</t>
  </si>
  <si>
    <t xml:space="preserve">CAT 3406 GENERATOR 260KW 2013
DALLAS TRAILER GENERATOR </t>
  </si>
  <si>
    <t>223802531</t>
  </si>
  <si>
    <t>CUMMINS</t>
  </si>
  <si>
    <t>C150D6R</t>
  </si>
  <si>
    <t>5632G1927EM011632</t>
  </si>
  <si>
    <t>Engine serial number 73646934</t>
  </si>
  <si>
    <t>221020254</t>
  </si>
  <si>
    <t>BRAZOS</t>
  </si>
  <si>
    <t>32' X 48" PIT VIPER END DUMP</t>
  </si>
  <si>
    <t>4B9BKDG22SH054895</t>
  </si>
  <si>
    <t>257C576</t>
  </si>
  <si>
    <t>NTTA0001702137</t>
  </si>
  <si>
    <t>00322B1006</t>
  </si>
  <si>
    <t>4B9BKDG24SH054896</t>
  </si>
  <si>
    <t>257C569</t>
  </si>
  <si>
    <t>NTTA0001702136</t>
  </si>
  <si>
    <t>2 - DFW, EDT - END DUMP TRAILER</t>
  </si>
  <si>
    <t>00322D0052</t>
  </si>
  <si>
    <t>4B9BKDG26SH054897</t>
  </si>
  <si>
    <t>257C570</t>
  </si>
  <si>
    <t>NTTA001702134</t>
  </si>
  <si>
    <t>1/27/2025 12:00:00 AM</t>
  </si>
  <si>
    <t>00322B0697</t>
  </si>
  <si>
    <t>4B9BKDG28SH054898</t>
  </si>
  <si>
    <t>257C575</t>
  </si>
  <si>
    <t xml:space="preserve">2025 END DUMP TRAILER PIT VIPER 32' X 48" </t>
  </si>
  <si>
    <t>NTTA0001702135</t>
  </si>
  <si>
    <t>00322D0046</t>
  </si>
  <si>
    <t>ET-01 (SAUL MARTINEZ ALVAREZ)</t>
  </si>
  <si>
    <t>1500</t>
  </si>
  <si>
    <t>1/2 Ton 4WD</t>
  </si>
  <si>
    <t>Corrine Dr, Fort Worth, TX 76137</t>
  </si>
  <si>
    <t>SAUL MARTINEZ ALVAREZ (210074)</t>
  </si>
  <si>
    <t>210074 - Martinez Alvarez, Saul</t>
  </si>
  <si>
    <t>1C6RR6FG3NS238447</t>
  </si>
  <si>
    <t>SZN3946</t>
  </si>
  <si>
    <t>Tradesman 4x4 Quad Cab 6.3 ft. box 140 in. WB</t>
  </si>
  <si>
    <t>DFW.05253814</t>
  </si>
  <si>
    <t>2 - DFW, PE - PROJECT ENGINEER</t>
  </si>
  <si>
    <t>223701876</t>
  </si>
  <si>
    <t>210074</t>
  </si>
  <si>
    <t>ET-02 (Anthony Hardimon)</t>
  </si>
  <si>
    <t>1/2 Ton</t>
  </si>
  <si>
    <t>Tom Landry Fwy, Arlington, TX 76012</t>
  </si>
  <si>
    <t>ANTHONY HARDIMON (210091)</t>
  </si>
  <si>
    <t>210091 - HARDIMON, ANTHONY J</t>
  </si>
  <si>
    <t>1C6RR6FG5NS238448</t>
  </si>
  <si>
    <t>SMG9358</t>
  </si>
  <si>
    <t>Tradesman 4x2 Quad Cab 6.3 ft. box 140 in. WB</t>
  </si>
  <si>
    <t>DFW.05253815</t>
  </si>
  <si>
    <t>L - LEASE, 2 - DFW, O - OPEN</t>
  </si>
  <si>
    <t>223702065</t>
  </si>
  <si>
    <t>210091</t>
  </si>
  <si>
    <t>ET-03 (Manuel Andrade)</t>
  </si>
  <si>
    <t>410032 - Andrade, Manuel</t>
  </si>
  <si>
    <t>1C6RR7FT5NS199928</t>
  </si>
  <si>
    <t>SLR5182</t>
  </si>
  <si>
    <t>DFW.05253816</t>
  </si>
  <si>
    <t>4 - HOU, O - OPEN</t>
  </si>
  <si>
    <t>223702062</t>
  </si>
  <si>
    <t>410032</t>
  </si>
  <si>
    <t>ET-04 (GERALD EHIMHEN)</t>
  </si>
  <si>
    <t>210071 - Ehimhen, Gerald A</t>
  </si>
  <si>
    <t>3C6RR7KG6NG375451</t>
  </si>
  <si>
    <t>SLR8446</t>
  </si>
  <si>
    <t xml:space="preserve">Tradesman 4x4 Crew Cab 5.6 ft. box 140 in. WB </t>
  </si>
  <si>
    <t>DFW.05253817</t>
  </si>
  <si>
    <t>223702278</t>
  </si>
  <si>
    <t>210071</t>
  </si>
  <si>
    <t>ET-05 (OPEN)</t>
  </si>
  <si>
    <t>45</t>
  </si>
  <si>
    <t>OPEN</t>
  </si>
  <si>
    <t>3C6RR7KG8NG375449</t>
  </si>
  <si>
    <t>SLR8447</t>
  </si>
  <si>
    <t>Tradesman 4x4 Crew Cab 5.6 ft. box 140 in. WB</t>
  </si>
  <si>
    <t>DFW.05253818</t>
  </si>
  <si>
    <t>2 - DFW, SF - SAFETY</t>
  </si>
  <si>
    <t>223702039</t>
  </si>
  <si>
    <t>ET-06 (ESTEBAN RODRIGUEZ PEREZ)</t>
  </si>
  <si>
    <t>W Highway 80, Midland, TX 79706</t>
  </si>
  <si>
    <t>310008 - Rodriguez Perez, Esteban</t>
  </si>
  <si>
    <t>3C6RR7KG6NG375448</t>
  </si>
  <si>
    <t>SLR8445</t>
  </si>
  <si>
    <t>DFW.05253819</t>
  </si>
  <si>
    <t>3 - WTX, PE - PROJECT ENGINEER</t>
  </si>
  <si>
    <t>223702018</t>
  </si>
  <si>
    <t>310008</t>
  </si>
  <si>
    <t>ET-07 (HAYS, PAXTON C)</t>
  </si>
  <si>
    <t>210090 - HAYS, PAXTON C</t>
  </si>
  <si>
    <t>3C6RR7KG0NG375445</t>
  </si>
  <si>
    <t>SNZ6646</t>
  </si>
  <si>
    <t>DFW.05253820</t>
  </si>
  <si>
    <t>223701977</t>
  </si>
  <si>
    <t>210090</t>
  </si>
  <si>
    <t>ET-08 (JORGE L. MARTINEZ)</t>
  </si>
  <si>
    <t>JORGE MARTINEZ (210068)</t>
  </si>
  <si>
    <t>210068 - Martinez, Jorge L</t>
  </si>
  <si>
    <t>1C6RR7FT8NS199941</t>
  </si>
  <si>
    <t>SMG9357</t>
  </si>
  <si>
    <t>DFW.05253821</t>
  </si>
  <si>
    <t>223701899</t>
  </si>
  <si>
    <t>210068</t>
  </si>
  <si>
    <t>ET-09 (JOSE C. RAMIREZ)</t>
  </si>
  <si>
    <t>I-35W N, Fort Worth, TX 76134</t>
  </si>
  <si>
    <t>JOSE C. RAMIREZ (210036)</t>
  </si>
  <si>
    <t>210036 - Ramirez, Jose C</t>
  </si>
  <si>
    <t>1C6RR7FT6NS199937</t>
  </si>
  <si>
    <t>SKN5862</t>
  </si>
  <si>
    <t>DFW.05253740</t>
  </si>
  <si>
    <t>2 - DFW, SVY - SURVEY</t>
  </si>
  <si>
    <t>223702235</t>
  </si>
  <si>
    <t>210036</t>
  </si>
  <si>
    <t>ET-10 (JESUS MEDINA)</t>
  </si>
  <si>
    <t>Memorial Blvd, Port Arthur, TX 77640</t>
  </si>
  <si>
    <t>LUIS MURCIA ORELLANA (240165)</t>
  </si>
  <si>
    <t>410033 - Medina-Rodriguez, Jesus A</t>
  </si>
  <si>
    <t>1C6RR7FT5NS199945</t>
  </si>
  <si>
    <t>SKN5868</t>
  </si>
  <si>
    <t>Tradesman 4x4 Quad Cab 6.3 ft. box 140 in. WB
JESUS MEDINA 1/7/25</t>
  </si>
  <si>
    <t>DFW.05253822</t>
  </si>
  <si>
    <t>4 - HOU, PE - PROJECT ENGINEER</t>
  </si>
  <si>
    <t>223702045</t>
  </si>
  <si>
    <t>410033</t>
  </si>
  <si>
    <t>ET-11 (Roberto Guerrero Jr.)</t>
  </si>
  <si>
    <t>2023-014 (1) TARRANT IH 20 US 81 BR, Milmo Dr, Fort Worth, TX 76134</t>
  </si>
  <si>
    <t>ROBERTO GUERRERO JR (210089)</t>
  </si>
  <si>
    <t>210089 - Guerrero Jr, Roberto</t>
  </si>
  <si>
    <t>1C6RR7FT1NS199943</t>
  </si>
  <si>
    <t>SKN5864</t>
  </si>
  <si>
    <t>DFW.05253741</t>
  </si>
  <si>
    <t>223702035</t>
  </si>
  <si>
    <t>210089</t>
  </si>
  <si>
    <t>ET-12 (ALBERTO ZUNIGA )</t>
  </si>
  <si>
    <t>Denton Dr, Dallas, TX 75229</t>
  </si>
  <si>
    <t>ALBERTO ZUNIGA (210031)</t>
  </si>
  <si>
    <t>210031 - Zuniga, Alberto</t>
  </si>
  <si>
    <t>1C6RR7FTXNS199939</t>
  </si>
  <si>
    <t>SKN5869</t>
  </si>
  <si>
    <t>DFW.05253743</t>
  </si>
  <si>
    <t>223701863</t>
  </si>
  <si>
    <t>210031</t>
  </si>
  <si>
    <t>ET-13 (open)</t>
  </si>
  <si>
    <t>open</t>
  </si>
  <si>
    <t>1C6RR7FT9NS199933</t>
  </si>
  <si>
    <t>SKN5863</t>
  </si>
  <si>
    <t>DFW.05253742</t>
  </si>
  <si>
    <t>223702137</t>
  </si>
  <si>
    <t>ET-14 (Caleb Kocmick)</t>
  </si>
  <si>
    <t>2024-023 TARRANT RIVERSIDE BRIDGE REHAB, Riverside Dr, Fort Worth, TX 76111</t>
  </si>
  <si>
    <t>210076 - Kocmick, Caleb S</t>
  </si>
  <si>
    <t>1C6RR7FT8NS199938</t>
  </si>
  <si>
    <t>SKN5867</t>
  </si>
  <si>
    <t>DFW.05253823</t>
  </si>
  <si>
    <t>8 - DISTRICT, PE - PROJECT ENGINEER</t>
  </si>
  <si>
    <t>223701955</t>
  </si>
  <si>
    <t>210076</t>
  </si>
  <si>
    <t>ET-15 (Carlos Eclavea)</t>
  </si>
  <si>
    <t>Oak Grove Rd, Fort Worth, TX 76134</t>
  </si>
  <si>
    <t>230021 - Eclavea, Carlos H</t>
  </si>
  <si>
    <t>1C6RR7FT7NS199929</t>
  </si>
  <si>
    <t>SKN5861</t>
  </si>
  <si>
    <t xml:space="preserve">Tradesman 4x4 Quad Cab 6.3 ft. box 140 in. WB </t>
  </si>
  <si>
    <t>DFW.05253824</t>
  </si>
  <si>
    <t>223702020</t>
  </si>
  <si>
    <t>230021</t>
  </si>
  <si>
    <t>ET-16 (LUIS MURCIA ORELLANA)</t>
  </si>
  <si>
    <t>240165 - Murcia Orellana, Luis E</t>
  </si>
  <si>
    <t>1C6RR7FT2NS199952</t>
  </si>
  <si>
    <t>SKN5865</t>
  </si>
  <si>
    <t>DFW.05253825</t>
  </si>
  <si>
    <t>SVY - SURVEY, 4 - HOU</t>
  </si>
  <si>
    <t>223701936</t>
  </si>
  <si>
    <t>240165</t>
  </si>
  <si>
    <t>ET-17 (COOPER LINK)</t>
  </si>
  <si>
    <t>Cooper Link (820003)</t>
  </si>
  <si>
    <t>820003 - Link, Cooper E</t>
  </si>
  <si>
    <t>1C6RR7FT4NS199936</t>
  </si>
  <si>
    <t>SKN5866</t>
  </si>
  <si>
    <t>DFW.05253826</t>
  </si>
  <si>
    <t>8 - DISTRICT</t>
  </si>
  <si>
    <t>223702107</t>
  </si>
  <si>
    <t>820003</t>
  </si>
  <si>
    <t>ET-18 (AARON MOORE)</t>
  </si>
  <si>
    <t>Aaron Moore</t>
  </si>
  <si>
    <t>800057 - Moore, Jesse A</t>
  </si>
  <si>
    <t>1C6RR7FT7NS199946</t>
  </si>
  <si>
    <t>SRD1031</t>
  </si>
  <si>
    <t>DFW.05272116</t>
  </si>
  <si>
    <t>2 - DFW, 8 - DISTRICT</t>
  </si>
  <si>
    <t>223702031</t>
  </si>
  <si>
    <t>800057</t>
  </si>
  <si>
    <t>ET-19 (Osiel Salaices)</t>
  </si>
  <si>
    <t>I-20 W, Weatherford, TX 76066</t>
  </si>
  <si>
    <t>LEROY ARNOLD (240679)</t>
  </si>
  <si>
    <t>Osiel Salaices</t>
  </si>
  <si>
    <t>1C6RR7FT2NS199949</t>
  </si>
  <si>
    <t>SRD1030</t>
  </si>
  <si>
    <t>DFW.05272117</t>
  </si>
  <si>
    <t>223702196</t>
  </si>
  <si>
    <t>ET-20 (OPEN RAM 1500)</t>
  </si>
  <si>
    <t>JUAN LOPEZ-VAZQUEZ (410028)</t>
  </si>
  <si>
    <t>OPEN RAM 1500</t>
  </si>
  <si>
    <t>3C6RR7KG9NG375444</t>
  </si>
  <si>
    <t>SNZ6645 OLD PLATE</t>
  </si>
  <si>
    <t>VZF5498</t>
  </si>
  <si>
    <t>Tradesman 4x4 Crew Cab 5.6 ft. box 140 in. WB
410028 - Lopez-Vazquez, Juan M</t>
  </si>
  <si>
    <t>DFW.05313115</t>
  </si>
  <si>
    <t>223701946</t>
  </si>
  <si>
    <t>ET-21 (OPEN)</t>
  </si>
  <si>
    <t>1C6SRFFT7NN326950</t>
  </si>
  <si>
    <t>SWW3563</t>
  </si>
  <si>
    <t>Big Horn/Lone Star 4x4 Crew Cab 144.5 in. WB</t>
  </si>
  <si>
    <t>DFW.05469928</t>
  </si>
  <si>
    <t>223702174</t>
  </si>
  <si>
    <t>ET-22 (JUAN LOPEZ)</t>
  </si>
  <si>
    <t>F250</t>
  </si>
  <si>
    <t>2023-032 SH 345 BRIDGE REHABILITATION, S Crowdus St, Dallas, TX 75226</t>
  </si>
  <si>
    <t>240122 - Lopez, Juan</t>
  </si>
  <si>
    <t>1FT7W2AA9PEC72205</t>
  </si>
  <si>
    <t>TLD7261</t>
  </si>
  <si>
    <t>DFW.06271006</t>
  </si>
  <si>
    <t>201006785</t>
  </si>
  <si>
    <t>240122</t>
  </si>
  <si>
    <t>ET-23 (JOSE J. RIVERA)</t>
  </si>
  <si>
    <t>2022-008 Gregg CS Bridge Replacement, S Center St, Longview, TX 75601</t>
  </si>
  <si>
    <t>JOSE J RIVERA (240072)</t>
  </si>
  <si>
    <t>240072 - Rivera, Jose J</t>
  </si>
  <si>
    <t>1FT7W2AA0PEC61884</t>
  </si>
  <si>
    <t>TLD7258</t>
  </si>
  <si>
    <t>DFW.06271007</t>
  </si>
  <si>
    <t>FM - FOREMEN, 2 - DFW</t>
  </si>
  <si>
    <t>223702025</t>
  </si>
  <si>
    <t>240072</t>
  </si>
  <si>
    <t>ET-24 (Troy Malette)</t>
  </si>
  <si>
    <t>Burwell Dr, Fort Worth, TX 76244</t>
  </si>
  <si>
    <t>TROY MALETTE (240696)</t>
  </si>
  <si>
    <t>240696 - Malette, Troy S</t>
  </si>
  <si>
    <t>1FT7W2AA2PEC61885</t>
  </si>
  <si>
    <t>TLD7259</t>
  </si>
  <si>
    <t>DFW.06271008</t>
  </si>
  <si>
    <t>2 - DFW, SI - SUPERINTENDENT</t>
  </si>
  <si>
    <t>223702157</t>
  </si>
  <si>
    <t>240696</t>
  </si>
  <si>
    <t>ET-25 (ALEJANDRO LOZANO ACOSTA)</t>
  </si>
  <si>
    <t>Idle Started</t>
  </si>
  <si>
    <t>E Katherine P Rains Rd, Cleburne, TX 76033</t>
  </si>
  <si>
    <t>ALEJANDRO LOZANO ACOSTA (240448)</t>
  </si>
  <si>
    <t>240448 - Lozano Acosta, Alejandro</t>
  </si>
  <si>
    <t>1FT7W2AA7PEC72204</t>
  </si>
  <si>
    <t>TLD7260</t>
  </si>
  <si>
    <t>DFW.06271009</t>
  </si>
  <si>
    <t>223702075</t>
  </si>
  <si>
    <t>240448</t>
  </si>
  <si>
    <t>ET-26 (JUAN P. RODRIGUEZ)</t>
  </si>
  <si>
    <t>3/4 Ton</t>
  </si>
  <si>
    <t>McCree Rd, Garland, TX 75041</t>
  </si>
  <si>
    <t>JUAN P RODRIGUEZ (240075)</t>
  </si>
  <si>
    <t>7</t>
  </si>
  <si>
    <t>240075 - Rodriguez, Juan P</t>
  </si>
  <si>
    <t>1FT7W2AA5REC11999</t>
  </si>
  <si>
    <t>TYL6357</t>
  </si>
  <si>
    <t>PT-255 OLD UNIT #</t>
  </si>
  <si>
    <t>NTTA00129099</t>
  </si>
  <si>
    <t>201006612</t>
  </si>
  <si>
    <t>240075</t>
  </si>
  <si>
    <t>ET-27 (ALONSO MIRAMONTES)</t>
  </si>
  <si>
    <t>240442 - Miramontes, Alonso</t>
  </si>
  <si>
    <t>1FT7W2AA5REC09122</t>
  </si>
  <si>
    <t>TTY6406</t>
  </si>
  <si>
    <t>2024 F-250 XL (PT-256 OLD UNIT)</t>
  </si>
  <si>
    <t>NTTA00249234</t>
  </si>
  <si>
    <t>2/5/2024 12:00:00 AM</t>
  </si>
  <si>
    <t>GASOLINE</t>
  </si>
  <si>
    <t>223702219</t>
  </si>
  <si>
    <t>240442</t>
  </si>
  <si>
    <t>ET-28 (JORGE L. FLORES)</t>
  </si>
  <si>
    <t>I-20 W, Colorado City, TX 79565</t>
  </si>
  <si>
    <t>240607 - Flores, Jorge L</t>
  </si>
  <si>
    <t>1FT7W2AAXREC08287</t>
  </si>
  <si>
    <t>TYL6355</t>
  </si>
  <si>
    <t>NTTA00129100</t>
  </si>
  <si>
    <t>3 - WTX, FM - FOREMEN</t>
  </si>
  <si>
    <t>223702165</t>
  </si>
  <si>
    <t>240607</t>
  </si>
  <si>
    <t>ET-29 (JOSE RANGEL)</t>
  </si>
  <si>
    <t>Woodall Rodgers Fwy N, Dallas, TX 75207</t>
  </si>
  <si>
    <t>1FT7W2AA7REC15522</t>
  </si>
  <si>
    <t>TYL6354</t>
  </si>
  <si>
    <t>NTTA00129101</t>
  </si>
  <si>
    <t>223702186</t>
  </si>
  <si>
    <t>240067</t>
  </si>
  <si>
    <t>ET-30 (JUAN L. RUIZ)</t>
  </si>
  <si>
    <t>Cedarcrest Dr, Haltom City, TX 76117</t>
  </si>
  <si>
    <t>JUAN RUIZ (240080)</t>
  </si>
  <si>
    <t>240080 - Ruiz, Juan L</t>
  </si>
  <si>
    <t>1FT7W2AA5REC10755</t>
  </si>
  <si>
    <t>TYL6365</t>
  </si>
  <si>
    <t>NTTA00059181</t>
  </si>
  <si>
    <t>NTTA00353773</t>
  </si>
  <si>
    <t>2/6/2024 12:00:00 AM</t>
  </si>
  <si>
    <t>223702046</t>
  </si>
  <si>
    <t>240080</t>
  </si>
  <si>
    <t>ET-31 (RAMIRO VAZQUEZ DE LA CRUZ)</t>
  </si>
  <si>
    <t>Springtime Dr, Cedar Hill, TX 75104</t>
  </si>
  <si>
    <t>240624 - Vazquez De La Cruz, Ramiro</t>
  </si>
  <si>
    <t>1FT7W2AA6REC15575</t>
  </si>
  <si>
    <t>TYH2972</t>
  </si>
  <si>
    <t>2024 F-250 XL</t>
  </si>
  <si>
    <t>NTTA00129102</t>
  </si>
  <si>
    <t>223702199</t>
  </si>
  <si>
    <t>240624</t>
  </si>
  <si>
    <t>ET-32 (URIEL GARCIA-ANDRADE)</t>
  </si>
  <si>
    <t>Highway 73, Port Arthur, TX 77640</t>
  </si>
  <si>
    <t>URIEL GARCIA-ANDRADE (440061)</t>
  </si>
  <si>
    <t>440061 - Garcia-Andrade, Uriel</t>
  </si>
  <si>
    <t>1FT7W2AA8REC11107</t>
  </si>
  <si>
    <t>TYL6356</t>
  </si>
  <si>
    <t>NTTA00129103</t>
  </si>
  <si>
    <t>4 - HOU, FM - FOREMEN</t>
  </si>
  <si>
    <t>223702163</t>
  </si>
  <si>
    <t>440061</t>
  </si>
  <si>
    <t>ET-33 (JOSE P. LOPEZ LIRA)</t>
  </si>
  <si>
    <t>2024-004 CoD Sidewalks 2024 (#05), N Ewing Ave, Dallas, TX 75203</t>
  </si>
  <si>
    <t>240049 - Lopez Lira, Jose P</t>
  </si>
  <si>
    <t>1FT7W2AA2REC08428</t>
  </si>
  <si>
    <t>TYL6358</t>
  </si>
  <si>
    <t>NTTA00129104</t>
  </si>
  <si>
    <t>2 - DFW, O - OPEN</t>
  </si>
  <si>
    <t>223702125</t>
  </si>
  <si>
    <t>240049</t>
  </si>
  <si>
    <t>ET-34 (AURELIANO REYES)</t>
  </si>
  <si>
    <t>Christy Pl, South Houston, TX 77587</t>
  </si>
  <si>
    <t>440273 - Reyes, Aureliano</t>
  </si>
  <si>
    <t>1FT7W2AA2REC11815</t>
  </si>
  <si>
    <t>4948F31 - OLD TEMP  60A644A</t>
  </si>
  <si>
    <t>TYL6368</t>
  </si>
  <si>
    <t>NTTA00353776</t>
  </si>
  <si>
    <t>223702323</t>
  </si>
  <si>
    <t>440273</t>
  </si>
  <si>
    <t>ET-35 (JESUS LOPEZ SOTO)</t>
  </si>
  <si>
    <t>2024-004 CoD Sidewalks 2024 (#21), Adleta Blvd, Dallas, TX 75243</t>
  </si>
  <si>
    <t>240050 - Lopez Soto, Jesus</t>
  </si>
  <si>
    <t>1FT7W2AA2REC11572</t>
  </si>
  <si>
    <t>TYL6367</t>
  </si>
  <si>
    <t xml:space="preserve">XL 4x2 SD Crew Cab 6.75 ft. box 160 in. WB SRW
</t>
  </si>
  <si>
    <t>NTTA00353775</t>
  </si>
  <si>
    <t>223702029</t>
  </si>
  <si>
    <t>240050</t>
  </si>
  <si>
    <t>ET-36 (ALONZO GONZALEZ)</t>
  </si>
  <si>
    <t>23rd St, Port Arthur, TX 77642</t>
  </si>
  <si>
    <t>440072 - Gonzalez, Alonzo</t>
  </si>
  <si>
    <t>1FT7W2AA5REC11811</t>
  </si>
  <si>
    <t>TYH2973</t>
  </si>
  <si>
    <t>NTTA00129105</t>
  </si>
  <si>
    <t>223702202</t>
  </si>
  <si>
    <t>440072</t>
  </si>
  <si>
    <t>ET-37 (SABINO IBARRA)</t>
  </si>
  <si>
    <t>SABINO IBARRA (240348)</t>
  </si>
  <si>
    <t>240348 - Ibarra, Sabino</t>
  </si>
  <si>
    <t>1FT7W2AA3REC11211</t>
  </si>
  <si>
    <t>4909Y98 - ORIGINAL TEMP  59A644A</t>
  </si>
  <si>
    <t>TYL6369</t>
  </si>
  <si>
    <t>NTA00353774</t>
  </si>
  <si>
    <t>201006721</t>
  </si>
  <si>
    <t>240348</t>
  </si>
  <si>
    <t>ET-38 (Caleb Padgett)</t>
  </si>
  <si>
    <t>Highland Dr, Mansfield, TX 76063</t>
  </si>
  <si>
    <t>CALEB PADGETT (210078)</t>
  </si>
  <si>
    <t>210078 - Padgett, Caleb L</t>
  </si>
  <si>
    <t>1FTEW2KP5RKD49666</t>
  </si>
  <si>
    <t>TYG9299</t>
  </si>
  <si>
    <t>NTTA00423966</t>
  </si>
  <si>
    <t>2 - DFW, PM - PROJECT MANAGER</t>
  </si>
  <si>
    <t>223701842</t>
  </si>
  <si>
    <t>210078</t>
  </si>
  <si>
    <t>ET-39 (JOSE TERRAZAS)</t>
  </si>
  <si>
    <t>210069 - Terrazas Melendez, Jose R</t>
  </si>
  <si>
    <t>1FTEW1KP6RKD04441</t>
  </si>
  <si>
    <t>VDY3381</t>
  </si>
  <si>
    <t>NTTA00443299</t>
  </si>
  <si>
    <t>223701963</t>
  </si>
  <si>
    <t>210069</t>
  </si>
  <si>
    <t>ET-41 (Hampton, Justin D)</t>
  </si>
  <si>
    <t>F150 XL</t>
  </si>
  <si>
    <t>240801 - Hampton, Justin D</t>
  </si>
  <si>
    <t>1FTEW1KP4RKD04440</t>
  </si>
  <si>
    <t>5590X49 - TEMP</t>
  </si>
  <si>
    <t>VDW7662</t>
  </si>
  <si>
    <t>2024 FORD F-150 XL</t>
  </si>
  <si>
    <t>NTTA0000628913</t>
  </si>
  <si>
    <t>2 - DFW, L - LEASE, PE - PROJECT ENGINEER</t>
  </si>
  <si>
    <t>223702180</t>
  </si>
  <si>
    <t>240801</t>
  </si>
  <si>
    <t>ET-42 (JUAN C. BERJES RUIZ)</t>
  </si>
  <si>
    <t>I-20 E, Fort Worth, TX 76140</t>
  </si>
  <si>
    <t>Juan Berjes Ruiz (210048)</t>
  </si>
  <si>
    <t>210048 - Berjes Ruiz, Juan C</t>
  </si>
  <si>
    <t>1FTEW1KP8RKD04442</t>
  </si>
  <si>
    <t>5644X78 - TEMP</t>
  </si>
  <si>
    <t>VHT7834</t>
  </si>
  <si>
    <t>NTTA0000855646</t>
  </si>
  <si>
    <t>201006992</t>
  </si>
  <si>
    <t>210048</t>
  </si>
  <si>
    <t>ET-43 (Eric Giebelhaus)</t>
  </si>
  <si>
    <t>F150 STX</t>
  </si>
  <si>
    <t>Farmcote Dr, Frisco, TX 75035</t>
  </si>
  <si>
    <t>210088 - Giebelhaus, Eric STX</t>
  </si>
  <si>
    <t>1FTEW2KPXRFA02973</t>
  </si>
  <si>
    <t>5694Z47 - TEMP</t>
  </si>
  <si>
    <t>VJB5195</t>
  </si>
  <si>
    <t>2024 F-150 STX</t>
  </si>
  <si>
    <t>NTTA00875886</t>
  </si>
  <si>
    <t>2 - DFW, L - LEASE, PM - PROJECT MANAGER</t>
  </si>
  <si>
    <t>201006769</t>
  </si>
  <si>
    <t>210088</t>
  </si>
  <si>
    <t>EX-01S</t>
  </si>
  <si>
    <t>304E2 CR</t>
  </si>
  <si>
    <t>Excavator (Mini)</t>
  </si>
  <si>
    <t>Tow Ended</t>
  </si>
  <si>
    <t>CAT0304EJME400373</t>
  </si>
  <si>
    <t>223802110</t>
  </si>
  <si>
    <t>EX-02S</t>
  </si>
  <si>
    <t>27D</t>
  </si>
  <si>
    <t>1FF027DXKEG260128</t>
  </si>
  <si>
    <t>221020437</t>
  </si>
  <si>
    <t>230C LC</t>
  </si>
  <si>
    <t>Excavator (Med)</t>
  </si>
  <si>
    <t>RTX-EX03</t>
  </si>
  <si>
    <t>FF230CX603194</t>
  </si>
  <si>
    <t>EX-04S</t>
  </si>
  <si>
    <t>306E</t>
  </si>
  <si>
    <t>County Road 99, Alvin, TX 77511</t>
  </si>
  <si>
    <t>CAT00306E6G610559</t>
  </si>
  <si>
    <t>223802421</t>
  </si>
  <si>
    <t>324D</t>
  </si>
  <si>
    <t>RTX-EX17</t>
  </si>
  <si>
    <t>CAT0324DAPYT00106</t>
  </si>
  <si>
    <t>221020068</t>
  </si>
  <si>
    <t>250G LC</t>
  </si>
  <si>
    <t>Battery Disconnected</t>
  </si>
  <si>
    <t>Fall Creek Hwy, Granbury, TX 76049</t>
  </si>
  <si>
    <t>RTX-EX05</t>
  </si>
  <si>
    <t>1FF250GXVCE608350</t>
  </si>
  <si>
    <t>1/1/2015 12:00:00 AM</t>
  </si>
  <si>
    <t>221020751</t>
  </si>
  <si>
    <t>320D L</t>
  </si>
  <si>
    <t>RTX-EX07</t>
  </si>
  <si>
    <t>CAT0320DKGDP00514</t>
  </si>
  <si>
    <t>221020789</t>
  </si>
  <si>
    <t>BOBCAT</t>
  </si>
  <si>
    <t>E85</t>
  </si>
  <si>
    <t>2024-004 CoD Sidewalks 2024 (#06), San Jacinto St, Dallas, TX 75204</t>
  </si>
  <si>
    <t>RTX-EX08</t>
  </si>
  <si>
    <t>B34T11148</t>
  </si>
  <si>
    <t xml:space="preserve">DPF has been deleted </t>
  </si>
  <si>
    <t>221020765</t>
  </si>
  <si>
    <t>S High St, Longview, TX 75602</t>
  </si>
  <si>
    <t>RTX-EX10</t>
  </si>
  <si>
    <t>1FF250GXAEE609342</t>
  </si>
  <si>
    <t>221020491</t>
  </si>
  <si>
    <t>E 7th St, Dallas, TX 75203</t>
  </si>
  <si>
    <t>RTX-EX11</t>
  </si>
  <si>
    <t>B34T11150</t>
  </si>
  <si>
    <t>221020496</t>
  </si>
  <si>
    <t>290G LC</t>
  </si>
  <si>
    <t>RTX-EX12</t>
  </si>
  <si>
    <t>1FF290GXTEE706035</t>
  </si>
  <si>
    <t>221020147</t>
  </si>
  <si>
    <t>308E2 CR SB</t>
  </si>
  <si>
    <t>2023-006 Tarrant SH 183 Bridge Replacement, NE 28th St, Fort Worth, TX 76106</t>
  </si>
  <si>
    <t>RTX-EX14</t>
  </si>
  <si>
    <t>CAT0308EJTMX00509</t>
  </si>
  <si>
    <t>221020182</t>
  </si>
  <si>
    <t>75G</t>
  </si>
  <si>
    <t>RTX-EX15</t>
  </si>
  <si>
    <t>1FF075GXCEJ015482</t>
  </si>
  <si>
    <t>221019338</t>
  </si>
  <si>
    <t>308E2 CR</t>
  </si>
  <si>
    <t>2024-017 JEFFERSON SH 73 SAFETY IMPROVEMENTS, Gulfway Dr, Port Arthur, TX 77642</t>
  </si>
  <si>
    <t>CAT0308EJFJX08793</t>
  </si>
  <si>
    <t>232402217</t>
  </si>
  <si>
    <t>1FF075GXLJJ016565</t>
  </si>
  <si>
    <t>5/14/2020 12:00:00 AM</t>
  </si>
  <si>
    <t>221019800</t>
  </si>
  <si>
    <t>CAT0308EJFJX08163</t>
  </si>
  <si>
    <t>221020408</t>
  </si>
  <si>
    <t>329F L</t>
  </si>
  <si>
    <t>CAT0329FJERL00426</t>
  </si>
  <si>
    <t>6/18/2020 12:00:00 AM</t>
  </si>
  <si>
    <t>221020333</t>
  </si>
  <si>
    <t>326F L</t>
  </si>
  <si>
    <t>CAT0326FEWGL00632</t>
  </si>
  <si>
    <t>9/29/2020 12:00:00 AM</t>
  </si>
  <si>
    <t>221019455</t>
  </si>
  <si>
    <t>1FF250GXAFF609854</t>
  </si>
  <si>
    <t>221020325</t>
  </si>
  <si>
    <t>N Haskell Ave, Dallas, TX 75204</t>
  </si>
  <si>
    <t>CAT0308EVFJX04374</t>
  </si>
  <si>
    <t>221020559</t>
  </si>
  <si>
    <t>350G</t>
  </si>
  <si>
    <t>Excavator (Lg)</t>
  </si>
  <si>
    <t>1FF350GXPKF813447</t>
  </si>
  <si>
    <t>221020749</t>
  </si>
  <si>
    <t>470G</t>
  </si>
  <si>
    <t>2024-017 JEFFERSON SH 73 SAFETY IMPROVEMENTS, W Parkway St, Groves, TX 77619</t>
  </si>
  <si>
    <t>1FF470GXLJF236053</t>
  </si>
  <si>
    <t>223802502</t>
  </si>
  <si>
    <t>1FF250GXHKF611214</t>
  </si>
  <si>
    <t>221019720</t>
  </si>
  <si>
    <t>1FF250GXAKF611209</t>
  </si>
  <si>
    <t>223802311</t>
  </si>
  <si>
    <t>CAT00308VGG809219</t>
  </si>
  <si>
    <t xml:space="preserve">Manual quick coupler # 444-7498
Assigned to Jesus Lopez </t>
  </si>
  <si>
    <t>221020446</t>
  </si>
  <si>
    <t>300G</t>
  </si>
  <si>
    <t>1FF300GXLNF731956</t>
  </si>
  <si>
    <t>232401941</t>
  </si>
  <si>
    <t>304</t>
  </si>
  <si>
    <t>12</t>
  </si>
  <si>
    <t>CAT00304CAN401570</t>
  </si>
  <si>
    <t>232402008</t>
  </si>
  <si>
    <t>EX-84 (0RDL20433)</t>
  </si>
  <si>
    <t>336</t>
  </si>
  <si>
    <t>Excavator - Large</t>
  </si>
  <si>
    <t>EX-84</t>
  </si>
  <si>
    <t>0RDL20433</t>
  </si>
  <si>
    <t>Caterpillar 336 Large Excavator – 81,900 lbs, 311 HP, diesel-powered, equipped with advanced hydraulics for heavy excavation, material handling, and earthmoving operations.</t>
  </si>
  <si>
    <t>772G</t>
  </si>
  <si>
    <t>RTX-MG01</t>
  </si>
  <si>
    <t>1DW772GXJBE641723</t>
  </si>
  <si>
    <t>MACHINE CONTROL</t>
  </si>
  <si>
    <t>221019621</t>
  </si>
  <si>
    <t>140M</t>
  </si>
  <si>
    <t>I-69 ORX, Kimsey Ln, Henderson, KY 42420</t>
  </si>
  <si>
    <t>47</t>
  </si>
  <si>
    <t>CAT0140MHB9D02650</t>
  </si>
  <si>
    <t>221020400</t>
  </si>
  <si>
    <t>N9D00189</t>
  </si>
  <si>
    <t>221020588</t>
  </si>
  <si>
    <t>4P5FD2528H1270156</t>
  </si>
  <si>
    <t>387685M</t>
  </si>
  <si>
    <t>2017 PJ GOOSENECK TRAILER, GENERATOR?</t>
  </si>
  <si>
    <t>00322B0471</t>
  </si>
  <si>
    <t>GNT-01S</t>
  </si>
  <si>
    <t>TITAN</t>
  </si>
  <si>
    <t>4000</t>
  </si>
  <si>
    <t>4TGF24201G1074848</t>
  </si>
  <si>
    <t>408591J</t>
  </si>
  <si>
    <t>2016 TITAN, GOOSENECK TRAILER</t>
  </si>
  <si>
    <t>GNT-02s</t>
  </si>
  <si>
    <t>16V3F3829S6363999</t>
  </si>
  <si>
    <t>00322B0313</t>
  </si>
  <si>
    <t>5F11S101XM1004830</t>
  </si>
  <si>
    <t>00322B0549</t>
  </si>
  <si>
    <t>5F11S1015L1000392</t>
  </si>
  <si>
    <t>L1000392</t>
  </si>
  <si>
    <t>00322B0552</t>
  </si>
  <si>
    <t>5F11S1012K1005256</t>
  </si>
  <si>
    <t>00322B0887</t>
  </si>
  <si>
    <t>5F11S1017L1000393</t>
  </si>
  <si>
    <t>00322B0372</t>
  </si>
  <si>
    <t>5F11S1011L1000390</t>
  </si>
  <si>
    <t>00322B0221</t>
  </si>
  <si>
    <t>HAB-05</t>
  </si>
  <si>
    <t>00322B0437</t>
  </si>
  <si>
    <t>2023-032 SH 345 BRIDGE REHABILITATION, S Good Latimer Expy, Dallas, TX 75226</t>
  </si>
  <si>
    <t>00322B0308</t>
  </si>
  <si>
    <t>2022-040 (4) Hardin US 96 Bridge Maintenance, E Gibson St, Jasper, TX 75951</t>
  </si>
  <si>
    <t>5F11S1013J1005734</t>
  </si>
  <si>
    <t>J1005734</t>
  </si>
  <si>
    <t>00322B0474</t>
  </si>
  <si>
    <t>W Crosby St, Crosby, TX 77532</t>
  </si>
  <si>
    <t>00322B0288</t>
  </si>
  <si>
    <t>Beaumont RAG Property, Stone Oak Dr, Beaumont, TX 77705</t>
  </si>
  <si>
    <t>5F11S101XK1006011</t>
  </si>
  <si>
    <t>K1006011</t>
  </si>
  <si>
    <t>00322B0495</t>
  </si>
  <si>
    <t>2024-004 CoD Sidewalks 2024 (#01), Live Oak St, Dallas, TX 75204</t>
  </si>
  <si>
    <t>5F11S1014J1005726</t>
  </si>
  <si>
    <t>00322B0391</t>
  </si>
  <si>
    <t>2024-017 JEFFERSON SH 73 SAFETY IMPROVEMENTS, Highway 73, Port Arthur, TX 77642</t>
  </si>
  <si>
    <t>4GM1A0916H1528980</t>
  </si>
  <si>
    <t>H1528980</t>
  </si>
  <si>
    <t>00322B0561</t>
  </si>
  <si>
    <t>5F11S1017L1003651</t>
  </si>
  <si>
    <t>L1003651</t>
  </si>
  <si>
    <t>00322B0336</t>
  </si>
  <si>
    <t>5F11S1019L1003652</t>
  </si>
  <si>
    <t>00322B0476</t>
  </si>
  <si>
    <t>County Road 604, Liberty, TX 77535</t>
  </si>
  <si>
    <t>00322B0559</t>
  </si>
  <si>
    <t>16V1W242XN2200619</t>
  </si>
  <si>
    <t>508860M</t>
  </si>
  <si>
    <t>00322B0352</t>
  </si>
  <si>
    <t>WTMMB</t>
  </si>
  <si>
    <t>5F12S1619L1000858</t>
  </si>
  <si>
    <t>L1000858</t>
  </si>
  <si>
    <t>00322B0582</t>
  </si>
  <si>
    <t>HMB-02</t>
  </si>
  <si>
    <t>L1003320</t>
  </si>
  <si>
    <t>2020 WANCO WTMBB MESSAGE BOARD</t>
  </si>
  <si>
    <t>5F12S1619K1005685</t>
  </si>
  <si>
    <t>K1005685</t>
  </si>
  <si>
    <t>00322B0538</t>
  </si>
  <si>
    <t>5F12S1610J1005542</t>
  </si>
  <si>
    <t>J1005542</t>
  </si>
  <si>
    <t>00322B0592</t>
  </si>
  <si>
    <t>MCCLAIN TRAILERS</t>
  </si>
  <si>
    <t>4LYBA2428MH005433</t>
  </si>
  <si>
    <t>747591K</t>
  </si>
  <si>
    <t>NHTSA PRODUCED DIFFERENT MAKE THAN ASSET LIST
2021 MCCLAIN TRAILER, MESSAGE BOARD?</t>
  </si>
  <si>
    <t>00322B0873</t>
  </si>
  <si>
    <t>4D6EB1620HC049071</t>
  </si>
  <si>
    <t>387578M</t>
  </si>
  <si>
    <t>2017 CARGO CRAFT TRAILER, CARGO</t>
  </si>
  <si>
    <t>00322B0627</t>
  </si>
  <si>
    <t>SALVATION TRAILERS</t>
  </si>
  <si>
    <t>S Acres Dr, Houston, TX 77048</t>
  </si>
  <si>
    <t>7GG1E1629MW013221</t>
  </si>
  <si>
    <t>832864K</t>
  </si>
  <si>
    <t>NHTSA PRODUCED DIFFERENT MAKE THAN ASSET LIST
2021 SALVATION TRAILER, CARGO</t>
  </si>
  <si>
    <t>NTTA00844648</t>
  </si>
  <si>
    <t>00322B0153</t>
  </si>
  <si>
    <t>36th St, Port Arthur, TX 77642</t>
  </si>
  <si>
    <t>4YMBC1424LT006482</t>
  </si>
  <si>
    <t>888524K</t>
  </si>
  <si>
    <t>NHTSA PRODUCED DIFFERENT MAKE AND YEAR THAN ASSET LIST
2020 CARRY-ON TRAILER, CARGO</t>
  </si>
  <si>
    <t>DFW.06106896</t>
  </si>
  <si>
    <t>00322B0832</t>
  </si>
  <si>
    <t>4D6EB1629JC051083</t>
  </si>
  <si>
    <t>061477K</t>
  </si>
  <si>
    <t>NHTSA PRODUCED DIFFERENT MAKE THAN ASSET LIST
2018 CARGO CRAFT TRAILER, CARGO</t>
  </si>
  <si>
    <t>00322B0193</t>
  </si>
  <si>
    <t>2024-012 Dal IH635 U-Turn Bridge, N Belt Line Rd, Irving, TX 75063</t>
  </si>
  <si>
    <t>4D6EB1629JC050873</t>
  </si>
  <si>
    <t>023663k</t>
  </si>
  <si>
    <t>NHTSA DID NOT COME UP WITH ANY RESULTS
2020 TXBR TRAILER, CARGO</t>
  </si>
  <si>
    <t>NTTA01190089</t>
  </si>
  <si>
    <t>2 - DFW, TRL - TRAILER</t>
  </si>
  <si>
    <t>00322B0487</t>
  </si>
  <si>
    <t>HTC-06</t>
  </si>
  <si>
    <t>571BE1624LM037026</t>
  </si>
  <si>
    <t>NHTSA PRODUCED DIFFERENT MAKE AND YEAR THAN ASSET LIST
2020 LARK UNITED TRAILER, CARGO</t>
  </si>
  <si>
    <t>HTC-07 (ALONZO GONZALEZ)</t>
  </si>
  <si>
    <t>2023-035 (5) HARRIS VA BRIDGE REHAB, South Loop E, Houston, TX 77087</t>
  </si>
  <si>
    <t>ALONZO GONZALEZ</t>
  </si>
  <si>
    <t>4YMBC1625MT017649</t>
  </si>
  <si>
    <t>959922K</t>
  </si>
  <si>
    <t>NHTSA PRODUCED DIFFERENT MAKE AND YEAR THAN ASSET LIST
2021 CARRY-ON TRAILER, CARGO</t>
  </si>
  <si>
    <t>00422A0222</t>
  </si>
  <si>
    <t>4YMBC142XMT017469</t>
  </si>
  <si>
    <t>315970M</t>
  </si>
  <si>
    <t>NHTSA PRODUCED DIFFERENT MAKE/YEAR THAN ASSET LIST
2021 CARRY-ON TRAILER, CARGO</t>
  </si>
  <si>
    <t>00322B0399</t>
  </si>
  <si>
    <t>4YMBC1629NT019289</t>
  </si>
  <si>
    <t>299937m</t>
  </si>
  <si>
    <t>NHTSA PRODUCED DIFFERENT YEAR THAN ASSET LIST
2022 CARRY-ON TRAILER, CARGO</t>
  </si>
  <si>
    <t>00322B0144</t>
  </si>
  <si>
    <t>HTD-01</t>
  </si>
  <si>
    <t>16VDX1426L5057538</t>
  </si>
  <si>
    <t>2020 BIG TEX TRAILER, DUMP</t>
  </si>
  <si>
    <t>HTD-02</t>
  </si>
  <si>
    <t>16VDX1427L5060139</t>
  </si>
  <si>
    <t>NHTSA PRODUCED DIFFERENT YEAR THAN ASSET LIST
2020 BIG TEX TRAILER, DUMP</t>
  </si>
  <si>
    <t>TEXAS BRAGG ENTERPRISES</t>
  </si>
  <si>
    <t>17XFP2023H1075881</t>
  </si>
  <si>
    <t>888525K</t>
  </si>
  <si>
    <t>NHTSA PRODUCED DIFFERENT YEAR THAN ASSET LIST
2017 TEXAS BRAGG TRAILER, FLATBED</t>
  </si>
  <si>
    <t>00322B0475</t>
  </si>
  <si>
    <t>HTF-02</t>
  </si>
  <si>
    <t>16V1W2229L2089173</t>
  </si>
  <si>
    <t>16VPX2029L2035110</t>
  </si>
  <si>
    <t>739772M</t>
  </si>
  <si>
    <t>NTTA0000059179</t>
  </si>
  <si>
    <t>00322B0385</t>
  </si>
  <si>
    <t>Traffic Trailer</t>
  </si>
  <si>
    <t>4B9B1UE23MS075878</t>
  </si>
  <si>
    <t>186497M</t>
  </si>
  <si>
    <t>2021 BCI TRAILER, TRAFFIC</t>
  </si>
  <si>
    <t>84171785</t>
  </si>
  <si>
    <t>TALBERT</t>
  </si>
  <si>
    <t>LOWBOY</t>
  </si>
  <si>
    <t>40FSK5331D1032961</t>
  </si>
  <si>
    <t>161C332</t>
  </si>
  <si>
    <t>2013 TALBERT, LOWBOY</t>
  </si>
  <si>
    <t>DFW.02131825</t>
  </si>
  <si>
    <t>LOAD KING</t>
  </si>
  <si>
    <t>5LKL5335371026508</t>
  </si>
  <si>
    <t>091B837</t>
  </si>
  <si>
    <t>2007 LOAD KING, 25' GOOSE NECK TRAILER</t>
  </si>
  <si>
    <t>DFW.02575814</t>
  </si>
  <si>
    <t>TEREX</t>
  </si>
  <si>
    <t>AL4</t>
  </si>
  <si>
    <t>917317</t>
  </si>
  <si>
    <t>4ZJSL1414C1001253</t>
  </si>
  <si>
    <t>C1001253</t>
  </si>
  <si>
    <t>00322B0496</t>
  </si>
  <si>
    <t>MAGNUM</t>
  </si>
  <si>
    <t>MLT3060MMH</t>
  </si>
  <si>
    <t>2024-012 Dal IH635 U-Turn Bridge, I-635 E, Irving, TX 75063</t>
  </si>
  <si>
    <t>5AJLS1419EB400263</t>
  </si>
  <si>
    <t xml:space="preserve">GPS and Fleet tracking </t>
  </si>
  <si>
    <t>00322B0218</t>
  </si>
  <si>
    <t>MLT3060K</t>
  </si>
  <si>
    <t>5AJLS1419EB402773</t>
  </si>
  <si>
    <t>GAUGE GPS</t>
  </si>
  <si>
    <t>00322B0236</t>
  </si>
  <si>
    <t>ALLMAND</t>
  </si>
  <si>
    <t>NIGHT-LITE PRO</t>
  </si>
  <si>
    <t>P0212040010</t>
  </si>
  <si>
    <t>LIGHT PLANT 2013, DOES NOT HAVE SERIAL/VIN
USE GENERATOR SERIAL FOR NOW</t>
  </si>
  <si>
    <t>00322B0293</t>
  </si>
  <si>
    <t>GENERAC</t>
  </si>
  <si>
    <t>MLT6SMDS</t>
  </si>
  <si>
    <t>27037</t>
  </si>
  <si>
    <t>LIGHT PLANT 2007, MISSING COMPLETE VIN
27037 FROM SMARTSHEET, LAST 5 OF VIN*</t>
  </si>
  <si>
    <t>00322B0423</t>
  </si>
  <si>
    <t>1220108</t>
  </si>
  <si>
    <t>LIGHT PLANT 2017</t>
  </si>
  <si>
    <t>00322B0354</t>
  </si>
  <si>
    <t>MLT3060</t>
  </si>
  <si>
    <t>1306645</t>
  </si>
  <si>
    <t>00322B0565</t>
  </si>
  <si>
    <t>5AJLS14111FB507938</t>
  </si>
  <si>
    <t>GENERAC MAGNUM MLT3060M LIGHT PLANT</t>
  </si>
  <si>
    <t>00322B0195</t>
  </si>
  <si>
    <t>MLT4060M</t>
  </si>
  <si>
    <t>5AJLS1412GB801389</t>
  </si>
  <si>
    <t xml:space="preserve">GENERAC MLT4060M LIGHT PLANT </t>
  </si>
  <si>
    <t>00322B0179</t>
  </si>
  <si>
    <t>WACKER</t>
  </si>
  <si>
    <t>LTN6K</t>
  </si>
  <si>
    <t>5XFLN0517CN004775</t>
  </si>
  <si>
    <t>GPS AND FLEET TRACKING</t>
  </si>
  <si>
    <t>00322B0130</t>
  </si>
  <si>
    <t>Panay Dr, Houston, TX 77048</t>
  </si>
  <si>
    <t>5AJLS1410DB311468</t>
  </si>
  <si>
    <t>GENERAC MAGNUM MLT3060KV LIGHT PLANT 2013</t>
  </si>
  <si>
    <t>00322B0151</t>
  </si>
  <si>
    <t>5AJLS16147B000417</t>
  </si>
  <si>
    <t>GENERAC MAGNUM MLT3060MMH LIGHT PLANT 2007</t>
  </si>
  <si>
    <t>00322B0324</t>
  </si>
  <si>
    <t>5AJLS1414DB311473</t>
  </si>
  <si>
    <t>00322B0226</t>
  </si>
  <si>
    <t>5AJLS1418DB311475</t>
  </si>
  <si>
    <t>00322B0396</t>
  </si>
  <si>
    <t>MLT6SM</t>
  </si>
  <si>
    <t>5AJLS1013FB503136</t>
  </si>
  <si>
    <t xml:space="preserve">light plant </t>
  </si>
  <si>
    <t>00322B0379</t>
  </si>
  <si>
    <t>MLT3060MV</t>
  </si>
  <si>
    <t>5AJLS1414GB603371</t>
  </si>
  <si>
    <t xml:space="preserve">LIGHT PLANT </t>
  </si>
  <si>
    <t>00322B0430</t>
  </si>
  <si>
    <t>3001967785</t>
  </si>
  <si>
    <t xml:space="preserve">LIGHT PLANT 
VIN PLATE IS MISSING OF THE FRAME SO I DO NOT HAVE THE FULL VIN </t>
  </si>
  <si>
    <t>1306768</t>
  </si>
  <si>
    <t>00322B0162</t>
  </si>
  <si>
    <t>5AJLS1414DB306841</t>
  </si>
  <si>
    <t>00322B0190</t>
  </si>
  <si>
    <t>LP-114 (P1007116)</t>
  </si>
  <si>
    <t>LIGHT TOWER 4-7 KW VERT MAST</t>
  </si>
  <si>
    <t>5F13D1014P1007116</t>
  </si>
  <si>
    <t xml:space="preserve">WANCO LIGHT TOWER 4-7KW VERT
</t>
  </si>
  <si>
    <t>5/14/2024 12:00:00 AM</t>
  </si>
  <si>
    <t>00322B0312</t>
  </si>
  <si>
    <t>P1007116</t>
  </si>
  <si>
    <t>LP-115 (P1007120)</t>
  </si>
  <si>
    <t>2023-035 (9) HARRIS VA BRIDGE REHABS, McGowen St, Houston, TX 77004</t>
  </si>
  <si>
    <t>5F13D1016P1007120</t>
  </si>
  <si>
    <t>00322B0625</t>
  </si>
  <si>
    <t>P1007120</t>
  </si>
  <si>
    <t>5F13D1019P1007130</t>
  </si>
  <si>
    <t>00322B0163</t>
  </si>
  <si>
    <t>5F13D1011P1007123</t>
  </si>
  <si>
    <t>00322B0588</t>
  </si>
  <si>
    <t>MLT3060M</t>
  </si>
  <si>
    <t>1113060</t>
  </si>
  <si>
    <t>00322B0286</t>
  </si>
  <si>
    <t>5F12S1610L1000859</t>
  </si>
  <si>
    <t>L1000859</t>
  </si>
  <si>
    <t>00322B0545</t>
  </si>
  <si>
    <t>I-45 N, Dallas, TX 75216</t>
  </si>
  <si>
    <t>4GM2M1519E1412076</t>
  </si>
  <si>
    <t>00322B0365</t>
  </si>
  <si>
    <t>SILENT MESSENGER</t>
  </si>
  <si>
    <t>I-20 Frontage Rd, Weatherford, TX 76087</t>
  </si>
  <si>
    <t xml:space="preserve">4GM2M1515E1412088 </t>
  </si>
  <si>
    <t>00322B0849</t>
  </si>
  <si>
    <t>5F12S1619F1003232</t>
  </si>
  <si>
    <t>00322B0435</t>
  </si>
  <si>
    <t>STMB-01</t>
  </si>
  <si>
    <t>4GM2M1513M1416686</t>
  </si>
  <si>
    <t>00322B0402</t>
  </si>
  <si>
    <t>RTX-MB011</t>
  </si>
  <si>
    <t>5F12S1612D1002419</t>
  </si>
  <si>
    <t>00322B0249</t>
  </si>
  <si>
    <t>2023-035 (9) HARRIS VA BRIDGE REHABS, Webster St, Houston, TX 77003</t>
  </si>
  <si>
    <t>5F12S1617D1002819</t>
  </si>
  <si>
    <t>00322B0389</t>
  </si>
  <si>
    <t>MB-01S</t>
  </si>
  <si>
    <t>VER-MAC</t>
  </si>
  <si>
    <t>PCMS-1500LP G3</t>
  </si>
  <si>
    <t>1V9US4119PH223787</t>
  </si>
  <si>
    <t>00322B0174</t>
  </si>
  <si>
    <t>2023-019 (1) MARTIN SH 176 ROADWAY IMPROVEMENTS, I-20 Bus E, Pecos, TX 79772</t>
  </si>
  <si>
    <t>STMB-02</t>
  </si>
  <si>
    <t>4GM2M1516F1412618</t>
  </si>
  <si>
    <t>412618</t>
  </si>
  <si>
    <t>00322B0220</t>
  </si>
  <si>
    <t>MB-02S</t>
  </si>
  <si>
    <t>2023-035 (10) HARRIS VA BRIDGE REHABS, I-45 N, Houston, TX 77023</t>
  </si>
  <si>
    <t>1V9US411XPH223779</t>
  </si>
  <si>
    <t>00322B0169</t>
  </si>
  <si>
    <t>STMB-03</t>
  </si>
  <si>
    <t>412085</t>
  </si>
  <si>
    <t>00322B0432</t>
  </si>
  <si>
    <t>MB-03S</t>
  </si>
  <si>
    <t>FM 223 Rd, Coldspring, TX 77371</t>
  </si>
  <si>
    <t>1V9US411XPH223782</t>
  </si>
  <si>
    <t>00322B0208</t>
  </si>
  <si>
    <t>STMB-04</t>
  </si>
  <si>
    <t>4GM2M1512M1416517</t>
  </si>
  <si>
    <t>00322B0406</t>
  </si>
  <si>
    <t>MB-04S</t>
  </si>
  <si>
    <t>1V9US4110PH223788</t>
  </si>
  <si>
    <t>00322B0157</t>
  </si>
  <si>
    <t>2023-019 (1) MARTIN SH 176 ROADWAY IMPROVEMENTS, W F St, Pecos, TX 79772</t>
  </si>
  <si>
    <t>STMB-05</t>
  </si>
  <si>
    <t>4GM2M1514M1416518</t>
  </si>
  <si>
    <t>416518</t>
  </si>
  <si>
    <t>00322B0291</t>
  </si>
  <si>
    <t>MB-05S (411774)</t>
  </si>
  <si>
    <t>4GM2M1518D1411774</t>
  </si>
  <si>
    <t>SM - SELECT MAINTENANCE, TC - TRAFFIC CONTROL</t>
  </si>
  <si>
    <t>00322B0759</t>
  </si>
  <si>
    <t>411774</t>
  </si>
  <si>
    <t>MB-05S</t>
  </si>
  <si>
    <t>STMB-06</t>
  </si>
  <si>
    <t>4GM2M1510M1416841</t>
  </si>
  <si>
    <t>416841</t>
  </si>
  <si>
    <t>00322B0418</t>
  </si>
  <si>
    <t>STMB-07</t>
  </si>
  <si>
    <t>4GM2M1512M1416842</t>
  </si>
  <si>
    <t>416842</t>
  </si>
  <si>
    <t>00322B0431</t>
  </si>
  <si>
    <t>MB-07S</t>
  </si>
  <si>
    <t>7XEUS4111RH000117</t>
  </si>
  <si>
    <t>26958</t>
  </si>
  <si>
    <t>00322B0341</t>
  </si>
  <si>
    <t>MB-08S</t>
  </si>
  <si>
    <t>Highway 59 N, Conroe, TX 77339</t>
  </si>
  <si>
    <t>7XEUS4110RH000125</t>
  </si>
  <si>
    <t>26956</t>
  </si>
  <si>
    <t>00322B0551</t>
  </si>
  <si>
    <t>MB-09S</t>
  </si>
  <si>
    <t>7XEUS4118RH000129</t>
  </si>
  <si>
    <t>26916</t>
  </si>
  <si>
    <t>00322B0460</t>
  </si>
  <si>
    <t>MB-1004707</t>
  </si>
  <si>
    <t>Riverside Dr, Fort Worth, TX 76103</t>
  </si>
  <si>
    <t>5F12S1614E1004707</t>
  </si>
  <si>
    <t>00322B0773</t>
  </si>
  <si>
    <t>MB-10S</t>
  </si>
  <si>
    <t>7XEUS4118RH000132</t>
  </si>
  <si>
    <t>26914</t>
  </si>
  <si>
    <t>00322B0518</t>
  </si>
  <si>
    <t>Hamilton St, Houston, TX 77003</t>
  </si>
  <si>
    <t>5F12S1613L1003321</t>
  </si>
  <si>
    <t>L1003321</t>
  </si>
  <si>
    <t>00422A0219</t>
  </si>
  <si>
    <t>2023-034 DALLAS IH 45 BRIDGE MAINTENANCE, Metropolitan Ave, Dallas, TX 75215</t>
  </si>
  <si>
    <t>5F12S1611P1005008</t>
  </si>
  <si>
    <t>00322B0378</t>
  </si>
  <si>
    <t>C F Hawn Fwy, Dallas, TX 75215</t>
  </si>
  <si>
    <t>5F12S1613P1005009</t>
  </si>
  <si>
    <t>00322B0536</t>
  </si>
  <si>
    <t>Riverside Dr, Fort Worth, TX 76111</t>
  </si>
  <si>
    <t>5F12S161XP1005010</t>
  </si>
  <si>
    <t>00322B0280</t>
  </si>
  <si>
    <t>5F12S1611P1005011</t>
  </si>
  <si>
    <t>00322B0546</t>
  </si>
  <si>
    <t>5F121613P1005012</t>
  </si>
  <si>
    <t>00322B0566</t>
  </si>
  <si>
    <t>00322B0253</t>
  </si>
  <si>
    <t>N Peak St, Dallas, TX 75204</t>
  </si>
  <si>
    <t>5F11S1016P1005266</t>
  </si>
  <si>
    <t>00322A0369</t>
  </si>
  <si>
    <t>2024-024 (1) TARRANT CS INTERSECTION IMPROV, N Beach St, Fort Worth, TX 76137</t>
  </si>
  <si>
    <t>5F11S1011P1005269</t>
  </si>
  <si>
    <t>00322B0489</t>
  </si>
  <si>
    <t>2023-032 SH 345 BRIDGE REHABILITATION, US-75 S, Dallas, TX 75226</t>
  </si>
  <si>
    <t>5F11S101XP1005268</t>
  </si>
  <si>
    <t>00322B0493</t>
  </si>
  <si>
    <t>1V9US4116PH223780</t>
  </si>
  <si>
    <t>00322B0177</t>
  </si>
  <si>
    <t>1V9US4117PH223769</t>
  </si>
  <si>
    <t>00322B0154</t>
  </si>
  <si>
    <t>2023-036 GALVESTON FM 517 HIGHWAY IMPROVEMENT, I-45 S, Dickinson, TX 77539</t>
  </si>
  <si>
    <t>1V9US4118PH223781</t>
  </si>
  <si>
    <t>00322B0213</t>
  </si>
  <si>
    <t>N Westmoreland Rd, Dallas, TX 75212</t>
  </si>
  <si>
    <t>1V9US4117PH223772</t>
  </si>
  <si>
    <t>00322B0182</t>
  </si>
  <si>
    <t>I-20 E, Weatherford, TX 76087</t>
  </si>
  <si>
    <t>1V9US4118PH223778</t>
  </si>
  <si>
    <t>00322B0231</t>
  </si>
  <si>
    <t>1V9US4119PH223790</t>
  </si>
  <si>
    <t>00322B0230</t>
  </si>
  <si>
    <t>1V9US4118PH223795</t>
  </si>
  <si>
    <t>00322B0107</t>
  </si>
  <si>
    <t>1V9US4119PH223773</t>
  </si>
  <si>
    <t>00322B0143</t>
  </si>
  <si>
    <t>2023-032 SH 345 BRIDGE REHABILITATION, I-30 E, Dallas, TX 75215</t>
  </si>
  <si>
    <t>7XEUS4110RH000139</t>
  </si>
  <si>
    <t>00322B0142</t>
  </si>
  <si>
    <t>E Katherine P Rains Rd, Cleburne, TX 76031</t>
  </si>
  <si>
    <t xml:space="preserve">7XEUS4113RH000135 </t>
  </si>
  <si>
    <t>00322B0531</t>
  </si>
  <si>
    <t>2023-034 DALLAS IH 45 BRIDGE MAINTENANCE, US-175 W, Dallas, TX 75215</t>
  </si>
  <si>
    <t>7XEUS4116PH000966</t>
  </si>
  <si>
    <t xml:space="preserve">7XEUS4119PH000976 </t>
  </si>
  <si>
    <t>00322B0368</t>
  </si>
  <si>
    <t>2024-024 (1) TARRANT CS INTERSECTION IMPROV, Western Center Blvd, Fort Worth, TX 76137</t>
  </si>
  <si>
    <t>5F11S1014R1007052</t>
  </si>
  <si>
    <t>00322B0749</t>
  </si>
  <si>
    <t>5F11S1015R1006721</t>
  </si>
  <si>
    <t>00322B0765</t>
  </si>
  <si>
    <t>5F11S1014R1007049</t>
  </si>
  <si>
    <t>00422B0115</t>
  </si>
  <si>
    <t xml:space="preserve">5F11S1011R1006716 </t>
  </si>
  <si>
    <t>00322B0045</t>
  </si>
  <si>
    <t>Composite Dr, Dallas, TX 75220</t>
  </si>
  <si>
    <t xml:space="preserve">511S101XR1006715 </t>
  </si>
  <si>
    <t>00322B0867</t>
  </si>
  <si>
    <t>5F11S1016R1007053</t>
  </si>
  <si>
    <t>00322B0797</t>
  </si>
  <si>
    <t xml:space="preserve">5F11S101XR1007055 </t>
  </si>
  <si>
    <t>00322B0764</t>
  </si>
  <si>
    <t>ME-60 (R1006827)</t>
  </si>
  <si>
    <t>S US Highway 287, New Fairview, TX 76078</t>
  </si>
  <si>
    <t>5F12S1615R1006827</t>
  </si>
  <si>
    <t xml:space="preserve">2024 WANCO WTMMB MATRIX MESSAGE BOARD </t>
  </si>
  <si>
    <t>00322B0906</t>
  </si>
  <si>
    <t>R1006827</t>
  </si>
  <si>
    <t>ME-61 (R1006828)</t>
  </si>
  <si>
    <t>5F12S1617R1006828</t>
  </si>
  <si>
    <t>2024 WANCO WTMMB MATRIX MESSAGE BOARD</t>
  </si>
  <si>
    <t>00322B0650</t>
  </si>
  <si>
    <t>R1006828</t>
  </si>
  <si>
    <t>GENIE</t>
  </si>
  <si>
    <t>S60X</t>
  </si>
  <si>
    <t>RTX-ML01</t>
  </si>
  <si>
    <t>S60X11-21953</t>
  </si>
  <si>
    <t>221020730</t>
  </si>
  <si>
    <t>S-80X</t>
  </si>
  <si>
    <t>S80X1512798</t>
  </si>
  <si>
    <t>221020233</t>
  </si>
  <si>
    <t>S-45</t>
  </si>
  <si>
    <t>2023-032 SH 345 BRIDGE REHABILITATION, I-30 E, Dallas, TX 75226</t>
  </si>
  <si>
    <t>S4516H-22865</t>
  </si>
  <si>
    <t>221020555</t>
  </si>
  <si>
    <t>S4516H-22776</t>
  </si>
  <si>
    <t>232402007</t>
  </si>
  <si>
    <t>JLG</t>
  </si>
  <si>
    <t>400S</t>
  </si>
  <si>
    <t>0300173900</t>
  </si>
  <si>
    <t>232402050</t>
  </si>
  <si>
    <t>0300186890</t>
  </si>
  <si>
    <t>225206157</t>
  </si>
  <si>
    <t xml:space="preserve">mower attachment (Mower King) </t>
  </si>
  <si>
    <t>KING</t>
  </si>
  <si>
    <t>2020-027 DENTON CO US 377</t>
  </si>
  <si>
    <t xml:space="preserve">Mower King brand RC72, no serial number </t>
  </si>
  <si>
    <t>Mower King</t>
  </si>
  <si>
    <t>mower attachment</t>
  </si>
  <si>
    <t xml:space="preserve">Mower attachment Cat </t>
  </si>
  <si>
    <t>BR172</t>
  </si>
  <si>
    <t>DLY00453</t>
  </si>
  <si>
    <t>This is a BR272, no option on model but BR172</t>
  </si>
  <si>
    <t>Mower attachment Cat</t>
  </si>
  <si>
    <t>MT-07 (TMA)</t>
  </si>
  <si>
    <t>F750</t>
  </si>
  <si>
    <t>Truck Mounted Attenuator (TMA)</t>
  </si>
  <si>
    <t>13</t>
  </si>
  <si>
    <t>1FDWF7DCXHDB12651</t>
  </si>
  <si>
    <t>LMM8457 OLD PLATE</t>
  </si>
  <si>
    <t>TXL 1332</t>
  </si>
  <si>
    <t xml:space="preserve">Base Regular Cab Base
</t>
  </si>
  <si>
    <t>221413807</t>
  </si>
  <si>
    <t>MT-09 (LORENZO APARICIO)</t>
  </si>
  <si>
    <t>Service Body w/Crane</t>
  </si>
  <si>
    <t>8th Ave, Fort Worth, TX 76110</t>
  </si>
  <si>
    <t>LORENZO APARICIO (230017)</t>
  </si>
  <si>
    <t>230017 - Aparicio, Lorenzo</t>
  </si>
  <si>
    <t>1FD0X5GT1KEE24362</t>
  </si>
  <si>
    <t>MLS1189</t>
  </si>
  <si>
    <t xml:space="preserve">Driver - Ivan Torres XL 4x2 SD Super Cab 168 in. WB DRW
</t>
  </si>
  <si>
    <t>DFW.06477425</t>
  </si>
  <si>
    <t>2 - DFW, MECH - MECHANIC</t>
  </si>
  <si>
    <t>220707743</t>
  </si>
  <si>
    <t>230017</t>
  </si>
  <si>
    <t>MT-11 (OPEN MT - AIRPORT)</t>
  </si>
  <si>
    <t>Service Body MT</t>
  </si>
  <si>
    <t>Korbin Gee</t>
  </si>
  <si>
    <t>OPEN MT - AIRPORT</t>
  </si>
  <si>
    <t>1FD0W5HT3JEB69567</t>
  </si>
  <si>
    <t>RRF3448</t>
  </si>
  <si>
    <t>Driver -  XL 4x4 SD Crew Cab 179 in. WB DRW
230019 - Gee, Korbin E - OUT 1/31 | IN MT-15 1/31</t>
  </si>
  <si>
    <t>DFW.05706035</t>
  </si>
  <si>
    <t>221402554</t>
  </si>
  <si>
    <t>OPEN MT</t>
  </si>
  <si>
    <t>MT-13 (OPEN MECH TRUCK)</t>
  </si>
  <si>
    <t>COREY TORGERSON (230016)</t>
  </si>
  <si>
    <t>OPEN MECH TRUCK</t>
  </si>
  <si>
    <t>1FD0X5HT3PED53090</t>
  </si>
  <si>
    <t>TWR3033</t>
  </si>
  <si>
    <t xml:space="preserve">
230020 - KOONCE III, LEROY - OUT ON 1/17/2025</t>
  </si>
  <si>
    <t>NTTA00112445</t>
  </si>
  <si>
    <t>220707824</t>
  </si>
  <si>
    <t>MT-14 (Ivan Torres)</t>
  </si>
  <si>
    <t>W Everman Pkwy, Fort Worth, TX 76134</t>
  </si>
  <si>
    <t>Ivan Torres</t>
  </si>
  <si>
    <t>230015 - Torres, Ivan</t>
  </si>
  <si>
    <t>1FDUF5HT9PED21569</t>
  </si>
  <si>
    <t>5854C46-TEMP</t>
  </si>
  <si>
    <t>VMR6840</t>
  </si>
  <si>
    <t>DFW Lube Truck IMT bed</t>
  </si>
  <si>
    <t>NTTA00826841</t>
  </si>
  <si>
    <t>221402034</t>
  </si>
  <si>
    <t>230015</t>
  </si>
  <si>
    <t>MT-15 (Korbin Gee)</t>
  </si>
  <si>
    <t>230019 - Gee, Korbin E</t>
  </si>
  <si>
    <t>1FD0X5HT1REE60786</t>
  </si>
  <si>
    <t>WCH5356</t>
  </si>
  <si>
    <t>2024 F550 MAINTENANCE TRUCK</t>
  </si>
  <si>
    <t>NTTA001441719</t>
  </si>
  <si>
    <t>MECH - MECHANIC</t>
  </si>
  <si>
    <t>221413908</t>
  </si>
  <si>
    <t>230019</t>
  </si>
  <si>
    <t>MT-16 (LUBE TRUCK)</t>
  </si>
  <si>
    <t>T370</t>
  </si>
  <si>
    <t>Maintenance Truck - Lube</t>
  </si>
  <si>
    <t>LUBE TRUCK</t>
  </si>
  <si>
    <t>2NKHHM7X5DM362371</t>
  </si>
  <si>
    <t>WJT2244</t>
  </si>
  <si>
    <t>2013</t>
  </si>
  <si>
    <t>3/17/2025 12:00:00 AM</t>
  </si>
  <si>
    <t>MT-16</t>
  </si>
  <si>
    <t xml:space="preserve">OV-01 (OFFICE VEHICLE) </t>
  </si>
  <si>
    <t>FUSION</t>
  </si>
  <si>
    <t>OFFICE VEHICLE</t>
  </si>
  <si>
    <t>3FA6P0G77KR282669</t>
  </si>
  <si>
    <t>MYX6198</t>
  </si>
  <si>
    <t xml:space="preserve">S 4dr Front-Wheel Drive Sedan S 4dr Front-Wheel Drive Sedan
</t>
  </si>
  <si>
    <t>DFW.04292544</t>
  </si>
  <si>
    <t>223701942</t>
  </si>
  <si>
    <t>LINCOLN</t>
  </si>
  <si>
    <t>660AXL</t>
  </si>
  <si>
    <t>2023-007 Ector BI 20E Rehab Roadway, E Highway 80, Odessa, TX 79762</t>
  </si>
  <si>
    <t>166</t>
  </si>
  <si>
    <t>90000.11.6</t>
  </si>
  <si>
    <t>221019838</t>
  </si>
  <si>
    <t>AP-1055F</t>
  </si>
  <si>
    <t>ASPHALT</t>
  </si>
  <si>
    <t>CATAP105LTJ500487</t>
  </si>
  <si>
    <t>221020718</t>
  </si>
  <si>
    <t>PT-01S (open)</t>
  </si>
  <si>
    <t>209</t>
  </si>
  <si>
    <t>1FTMF1CB8JKD79922</t>
  </si>
  <si>
    <t>LGK8184</t>
  </si>
  <si>
    <t>XL 4x2 Regular Cab Styleside 6.5 ft. box 122 in. WB</t>
  </si>
  <si>
    <t>DFW.06201703</t>
  </si>
  <si>
    <t>223702320</t>
  </si>
  <si>
    <t>PT-01S</t>
  </si>
  <si>
    <t>PT-06S (SELECT CREW TRUCK)</t>
  </si>
  <si>
    <t>F350</t>
  </si>
  <si>
    <t>1 Ton 4WD</t>
  </si>
  <si>
    <t>SELECT CREW TRUCK</t>
  </si>
  <si>
    <t>1FT8W3DT6KEC40649</t>
  </si>
  <si>
    <t>PGC0398</t>
  </si>
  <si>
    <t>XL 4x4 SD Crew Cab 8 ft. box 176 in. WB DRW</t>
  </si>
  <si>
    <t>DFW.03535689</t>
  </si>
  <si>
    <t>223701962</t>
  </si>
  <si>
    <t>PT-06S</t>
  </si>
  <si>
    <t>PT-07S (ROGER DODDY)</t>
  </si>
  <si>
    <t>Sunny Meadow Ct, Dalworthington Gardens, TX 76016</t>
  </si>
  <si>
    <t>Roger Doddy (DODROG)</t>
  </si>
  <si>
    <t>DODROG - DODDY, ROGER W</t>
  </si>
  <si>
    <t>1FTEW1C5XMKE11286</t>
  </si>
  <si>
    <t>PYW3018</t>
  </si>
  <si>
    <t>XL 4x2 SuperCrew Cab Styleside 5.5 ft. box 145 in. WB</t>
  </si>
  <si>
    <t>DFW.02810756</t>
  </si>
  <si>
    <t>223702326</t>
  </si>
  <si>
    <t>PT-08S (JAMES GABE)</t>
  </si>
  <si>
    <t>James Gabe (GABJAM)</t>
  </si>
  <si>
    <t>JAMES GABE</t>
  </si>
  <si>
    <t>1FTFW1E88NKE97534</t>
  </si>
  <si>
    <t>STN6031</t>
  </si>
  <si>
    <t>DFW.05249347</t>
  </si>
  <si>
    <t>PT-08S</t>
  </si>
  <si>
    <t>PT-09S (JOVAN ESPINOZA-CASILLAS)</t>
  </si>
  <si>
    <t>JOVAN ESPINOZA-CASILLAS (ESPJOV)</t>
  </si>
  <si>
    <t>ESPJOV - Espinoza-Casillas, Jovan</t>
  </si>
  <si>
    <t>1FTEW1CP3NKD01831</t>
  </si>
  <si>
    <t>RMH0602</t>
  </si>
  <si>
    <t>XL 4x2 SuperCrew Cab 5.5 ft. box 145 in. WB</t>
  </si>
  <si>
    <t>DFW.03847380</t>
  </si>
  <si>
    <t>223702166</t>
  </si>
  <si>
    <t>PT-104 (MARTIN ESCOBEDO JR)</t>
  </si>
  <si>
    <t>2023-004 (1) DFW Airport Landside Storm PH2, W 23rd St, Grapevine, TX 75261</t>
  </si>
  <si>
    <t>Martin Escobedo (210051)</t>
  </si>
  <si>
    <t>210051 - Escobedo Jr, Martin</t>
  </si>
  <si>
    <t>1FTEW1CP8HKE48666</t>
  </si>
  <si>
    <t>DNT.14339830 OLD TOLL TAG  NTTA01107089</t>
  </si>
  <si>
    <t>KMZ3594</t>
  </si>
  <si>
    <t>NTTA01557460</t>
  </si>
  <si>
    <t>223702013</t>
  </si>
  <si>
    <t>210051</t>
  </si>
  <si>
    <t xml:space="preserve">PT-107 (DFW OFFICE TRUCK) </t>
  </si>
  <si>
    <t>Chris Robertson</t>
  </si>
  <si>
    <t>DFW OFFICE TRUCK</t>
  </si>
  <si>
    <t>1FTEW1CP7HKE48674</t>
  </si>
  <si>
    <t>KMZ3599</t>
  </si>
  <si>
    <t>XL 4x2 SuperCrew Cab Styleside 5.5 ft. box 145 in. WB
DNT.14339831 - OLD TOLL TAG</t>
  </si>
  <si>
    <t>NTTA01600130</t>
  </si>
  <si>
    <t>223701879</t>
  </si>
  <si>
    <t>PT-108 (GERARDO BALDIO)</t>
  </si>
  <si>
    <t>Grant Rd, Houston, TX 77070</t>
  </si>
  <si>
    <t>440285 - BADILLO, GERARDO J</t>
  </si>
  <si>
    <t>1FTEX1CB7JKD31569</t>
  </si>
  <si>
    <t>MRC5464</t>
  </si>
  <si>
    <t>XL 4x2 SuperCab Styleside 6.5 ft. box 145 in. WB</t>
  </si>
  <si>
    <t>DFW.05963190</t>
  </si>
  <si>
    <t>4 - HOU, TC - TRAFFIC CONTROL</t>
  </si>
  <si>
    <t>201006733</t>
  </si>
  <si>
    <t>440285</t>
  </si>
  <si>
    <t>PT-10S (ROBERT BERRYHILL)</t>
  </si>
  <si>
    <t>CHEVROLET</t>
  </si>
  <si>
    <t>2500HD</t>
  </si>
  <si>
    <t>3/4 Ton 4WD</t>
  </si>
  <si>
    <t>ROBERT BERRYHILL (BERROB)</t>
  </si>
  <si>
    <t>BERROB - Berryhill, Robert P</t>
  </si>
  <si>
    <t>1GB1YLE79NF251127</t>
  </si>
  <si>
    <t>RVG9976</t>
  </si>
  <si>
    <t>Work Truck 4x4 Crew Cab 8 ft. box 172 in. WB</t>
  </si>
  <si>
    <t>DFW.06165508</t>
  </si>
  <si>
    <t>223701951</t>
  </si>
  <si>
    <t>PT-111 (shop mech loaner)</t>
  </si>
  <si>
    <t>1 Ton</t>
  </si>
  <si>
    <t>40</t>
  </si>
  <si>
    <t>1FD8W3G66HED88276</t>
  </si>
  <si>
    <t>LGD2424</t>
  </si>
  <si>
    <t xml:space="preserve">
XL 4x2 SD Crew Cab 179 in. WB DRW</t>
  </si>
  <si>
    <t>DFW.01201104</t>
  </si>
  <si>
    <t>MECH - MECHANIC, 2 - DFW</t>
  </si>
  <si>
    <t>223701858</t>
  </si>
  <si>
    <t>shop mech loaner</t>
  </si>
  <si>
    <t>PT-11S (RAFAEL MURATALLA-CEJA)</t>
  </si>
  <si>
    <t>RAFAEL MURATALLA (MURRAF)</t>
  </si>
  <si>
    <t>MURRAF - Muratalla-Ceja, Rafael</t>
  </si>
  <si>
    <t>1GB4WLE75PF245038</t>
  </si>
  <si>
    <t>TCG1001</t>
  </si>
  <si>
    <t>Work Truck 4x2 Crew Cab 8 ft. box 172 in. WB</t>
  </si>
  <si>
    <t>DFW.05807505</t>
  </si>
  <si>
    <t>223702110</t>
  </si>
  <si>
    <t>PT-125 (PLANO JOBSITE TRUCK)</t>
  </si>
  <si>
    <t xml:space="preserve">JOSE TURRUBIARTES OLD UNIT </t>
  </si>
  <si>
    <t>1FTMF1CB1JKC08140</t>
  </si>
  <si>
    <t>LCT5558</t>
  </si>
  <si>
    <t xml:space="preserve">DNT.15282756	</t>
  </si>
  <si>
    <t>O - OPEN, 2 - DFW</t>
  </si>
  <si>
    <t>223701960</t>
  </si>
  <si>
    <t>PLANO JOBSITE TRUCK</t>
  </si>
  <si>
    <t>PT-12S (SEYMORE HUNT)</t>
  </si>
  <si>
    <t>Whispering Willow Dr, Spring, TX 77373</t>
  </si>
  <si>
    <t>SEYMORE HUNT (440443)</t>
  </si>
  <si>
    <t>HUNSEY - Hunt, Seymore</t>
  </si>
  <si>
    <t>1FT7W2AA5PEC76879</t>
  </si>
  <si>
    <t>TCN8414</t>
  </si>
  <si>
    <t>XL 4x2 SD Crew Cab 6.75 ft. box 160 in. WB SRW</t>
  </si>
  <si>
    <t>DFW.05807504</t>
  </si>
  <si>
    <t>223702217</t>
  </si>
  <si>
    <t>PT-13S (JAVIER MAGALLANES)</t>
  </si>
  <si>
    <t>JAVIER MAGALLANES (MAGJAV)</t>
  </si>
  <si>
    <t>MAGJAV - Magallanes, Javier</t>
  </si>
  <si>
    <t>1FTEW1CP3PKE08770</t>
  </si>
  <si>
    <t>TGH9070</t>
  </si>
  <si>
    <t xml:space="preserve">DFW.06281075	</t>
  </si>
  <si>
    <t>223702097</t>
  </si>
  <si>
    <t>PT-14S (Keith Smith)</t>
  </si>
  <si>
    <t>Cloud Swept Ln, Houston, TX 77086</t>
  </si>
  <si>
    <t>SMIKEI - Smith, Keith A</t>
  </si>
  <si>
    <t>1FT7W2AA0REC47616</t>
  </si>
  <si>
    <t>TYV3228</t>
  </si>
  <si>
    <t>NTTA00129106</t>
  </si>
  <si>
    <t>SM - SELECT MAINTENANCE, FM - FOREMEN, 4 - HOU</t>
  </si>
  <si>
    <t>223701956</t>
  </si>
  <si>
    <t>PT-156 (HTX TC)</t>
  </si>
  <si>
    <t>W 6th Ave, Corsicana, TX 75110</t>
  </si>
  <si>
    <t>HTX TC</t>
  </si>
  <si>
    <t>1FTMF1CB5KKF14517</t>
  </si>
  <si>
    <t>MYV7637</t>
  </si>
  <si>
    <t>DNT.15396392</t>
  </si>
  <si>
    <t>223702024</t>
  </si>
  <si>
    <t>PT-159 (MIGUEL RIVERA-CRUZ)</t>
  </si>
  <si>
    <t>240073 - Rivera-Cruz, Miguel A</t>
  </si>
  <si>
    <t>1FT7W2A63KEG54587</t>
  </si>
  <si>
    <t>MYV7932</t>
  </si>
  <si>
    <t>XL 4x2 SD Crew Cab 6.75 ft. box 160 in. WB SRW
240109 - Meza Torres, Alan A - OUT 1/23/2025
#240073 - Rivera-Cruz, Miguel A - IN 1/23/2025</t>
  </si>
  <si>
    <t>DFW.01301710</t>
  </si>
  <si>
    <t>223702030</t>
  </si>
  <si>
    <t>240073</t>
  </si>
  <si>
    <t>PT-15S (OPEN)</t>
  </si>
  <si>
    <t>14</t>
  </si>
  <si>
    <t>1FTEW1CP5PKG18741</t>
  </si>
  <si>
    <t>TYV3080</t>
  </si>
  <si>
    <t>NTTA00129107</t>
  </si>
  <si>
    <t>223702060</t>
  </si>
  <si>
    <t>PT-15S</t>
  </si>
  <si>
    <t>PT-160 (ARMANDO SALDIERNA JR)</t>
  </si>
  <si>
    <t>440455 - Saldierna Jr, Armando</t>
  </si>
  <si>
    <t>1FT7W2A61KEG54586</t>
  </si>
  <si>
    <t>NHF2882</t>
  </si>
  <si>
    <t>DNT.15776793</t>
  </si>
  <si>
    <t>223701959</t>
  </si>
  <si>
    <t>440455</t>
  </si>
  <si>
    <t>PT-163 (WILLIAM PERSINGER)</t>
  </si>
  <si>
    <t>W County Road 122, Odessa, TX 79765</t>
  </si>
  <si>
    <t>340052 - PERSINGER, WILLIAM</t>
  </si>
  <si>
    <t>1FT7W2A66LED40370</t>
  </si>
  <si>
    <t>RZG0401</t>
  </si>
  <si>
    <t>NTTA00059178</t>
  </si>
  <si>
    <t>3 - WTX, TC - TRAFFIC CONTROL</t>
  </si>
  <si>
    <t>223701837</t>
  </si>
  <si>
    <t>340052</t>
  </si>
  <si>
    <t>PT-165 (Alberto Zuniga) loaner</t>
  </si>
  <si>
    <t>Cedarwood Dr, Lancaster, TX 75134</t>
  </si>
  <si>
    <t>1FTEW1CP4LKD16125</t>
  </si>
  <si>
    <t>NHG2429</t>
  </si>
  <si>
    <t>DFW.04105450</t>
  </si>
  <si>
    <t>OTS - OPEN TO SELL, 2 - DFW</t>
  </si>
  <si>
    <t>223702350</t>
  </si>
  <si>
    <t>PT-166 (JUAN LUEVANO)</t>
  </si>
  <si>
    <t>N Beach St, Haltom City, TX 76111</t>
  </si>
  <si>
    <t>240255 - Luevano, Juan M</t>
  </si>
  <si>
    <t>1FTEW1CP8LKD20016</t>
  </si>
  <si>
    <t>NHG2431</t>
  </si>
  <si>
    <t xml:space="preserve">XL 4x2 SuperCrew Cab Styleside 5.5 ft. box 145 in. WB
</t>
  </si>
  <si>
    <t>DFW.03149196</t>
  </si>
  <si>
    <t>223702005</t>
  </si>
  <si>
    <t>240255</t>
  </si>
  <si>
    <t>PT-167 (OMAR RAMIREZ)</t>
  </si>
  <si>
    <t>Concan Dr, Travis Ranch, TX 75126</t>
  </si>
  <si>
    <t>240259 - Ramirez, Omar</t>
  </si>
  <si>
    <t>1FTEW1CP1LKD20018</t>
  </si>
  <si>
    <t>NHG2432</t>
  </si>
  <si>
    <t>DFW.03113839</t>
  </si>
  <si>
    <t>223702007</t>
  </si>
  <si>
    <t>240259</t>
  </si>
  <si>
    <t>PT-168 (RAMIREZ, LUIS F)</t>
  </si>
  <si>
    <t>York Dr, Edgecliff Village, TX 76134</t>
  </si>
  <si>
    <t>210085 - Ramirez, Luis F</t>
  </si>
  <si>
    <t>1FTMF1CB1LKD38566</t>
  </si>
  <si>
    <t>NNY6688</t>
  </si>
  <si>
    <t>XL 4x2 Regular Cab Styleside 6.5 ft. box 122 in. WB
ALFRED TULLOS OUT 9/27/2024 - RETIRED</t>
  </si>
  <si>
    <t>NTTA00064002</t>
  </si>
  <si>
    <t>2 - DFW, JST - JOBSITE TRUCK</t>
  </si>
  <si>
    <t>223701840</t>
  </si>
  <si>
    <t>210085</t>
  </si>
  <si>
    <t>PT-169 (OPEN F150 STX)</t>
  </si>
  <si>
    <t>20</t>
  </si>
  <si>
    <t>OPEN F150 STX</t>
  </si>
  <si>
    <t>1FTEW1CP7LKD42962</t>
  </si>
  <si>
    <t>NHG2430</t>
  </si>
  <si>
    <t>DFW.02268030</t>
  </si>
  <si>
    <t>223701957</t>
  </si>
  <si>
    <t>PT-16S (ISAAC ROMERO)</t>
  </si>
  <si>
    <t>Devonshire Dr, Grand Prairie, TX 75052</t>
  </si>
  <si>
    <t>ISAAC ROMERO (ROMISA)</t>
  </si>
  <si>
    <t>ROMISA - Romero, Isaac F</t>
  </si>
  <si>
    <t>1FTEW2KP8RKD67899</t>
  </si>
  <si>
    <t>TYV5120</t>
  </si>
  <si>
    <t>NTTA00129108</t>
  </si>
  <si>
    <t>3/28/2024 12:00:00 AM</t>
  </si>
  <si>
    <t>SM - SELECT MAINTENANCE, SI - SUPERINTENDENT</t>
  </si>
  <si>
    <t>223702220</t>
  </si>
  <si>
    <t>PT-172 (FRANCISCO DIAZ SERNA)</t>
  </si>
  <si>
    <t>FRANCISCO DIAZ SERNA (340036)</t>
  </si>
  <si>
    <t>240538 - Diaz Serna, Francisco</t>
  </si>
  <si>
    <t>1FTMF1CB2LKE09533</t>
  </si>
  <si>
    <t>NHG2435</t>
  </si>
  <si>
    <t>DFW.02447419</t>
  </si>
  <si>
    <t>223701961</t>
  </si>
  <si>
    <t>240538</t>
  </si>
  <si>
    <t>PT-173 (OPEN TC JST)</t>
  </si>
  <si>
    <t>Rainforest Ln, Allen, TX 75013</t>
  </si>
  <si>
    <t>OPEN TC JST</t>
  </si>
  <si>
    <t>1FTMF1CB6LKE09535</t>
  </si>
  <si>
    <t>NHG2436</t>
  </si>
  <si>
    <t>XL 4x2 Regular Cab Styleside 6.5 ft. box 122 in. WB
240494 - Hernandez, Juan B - OUT WE 2/15/2025</t>
  </si>
  <si>
    <t>DFW.06130601</t>
  </si>
  <si>
    <t>223701998</t>
  </si>
  <si>
    <t>PT-177 (SALVADOR RODRIGUEZ JR)</t>
  </si>
  <si>
    <t>Rayville Dr, Dallas, TX 75217</t>
  </si>
  <si>
    <t>240254 - Rodriguez Jr, Salvador</t>
  </si>
  <si>
    <t>1FTBF2A68LED40364</t>
  </si>
  <si>
    <t>NRT3527</t>
  </si>
  <si>
    <t>XL 4x2 SD Regular Cab 8 ft. box 142 in. WB SRW</t>
  </si>
  <si>
    <t>DFW.01925559</t>
  </si>
  <si>
    <t>223701854</t>
  </si>
  <si>
    <t>240254</t>
  </si>
  <si>
    <t>PT-179 (TROY RAGLE)</t>
  </si>
  <si>
    <t>Troy Ragle</t>
  </si>
  <si>
    <t>TROY RAGLE</t>
  </si>
  <si>
    <t>1FTEW1CP8LKD07752</t>
  </si>
  <si>
    <t>NMW2708</t>
  </si>
  <si>
    <t>DFW.04292546</t>
  </si>
  <si>
    <t>PT-17S (OPEN SELECT JST)</t>
  </si>
  <si>
    <t>CARLOS GARCIA JR OUT 10/4/24</t>
  </si>
  <si>
    <t>1FT7W2AA4RED44172</t>
  </si>
  <si>
    <t>VHP4305</t>
  </si>
  <si>
    <t>NTTA00481786</t>
  </si>
  <si>
    <t>223701953</t>
  </si>
  <si>
    <t>OPEN SELECT JST</t>
  </si>
  <si>
    <t>PT-17S</t>
  </si>
  <si>
    <t>PT-180 (ROBERTO LUMBRERAS)</t>
  </si>
  <si>
    <t>S Shiloh Rd, Garland, TX 75041</t>
  </si>
  <si>
    <t>240164 - Lumbreras, Roberto</t>
  </si>
  <si>
    <t>1FTBF2A61LEC87751</t>
  </si>
  <si>
    <t>NRS2709</t>
  </si>
  <si>
    <t>DFW.03149199</t>
  </si>
  <si>
    <t>223702171</t>
  </si>
  <si>
    <t>240164</t>
  </si>
  <si>
    <t>PT-182 (Leonel Munoz)</t>
  </si>
  <si>
    <t>S County Road 1232, Midland, TX 79706</t>
  </si>
  <si>
    <t>240057 - Munoz, Leonel</t>
  </si>
  <si>
    <t>1FT7W2A60LED97616</t>
  </si>
  <si>
    <t>NRW8350</t>
  </si>
  <si>
    <t>DNT.15396391</t>
  </si>
  <si>
    <t>223701945</t>
  </si>
  <si>
    <t>240057</t>
  </si>
  <si>
    <t>PT-183 (OPEN)</t>
  </si>
  <si>
    <t>Paul Wilson Rd, McKinney, TX 75098</t>
  </si>
  <si>
    <t>1FT7W2A66LED97619</t>
  </si>
  <si>
    <t>NRW8320</t>
  </si>
  <si>
    <t>DNT.15398311</t>
  </si>
  <si>
    <t>201006977</t>
  </si>
  <si>
    <t>PT-185 (JOSE BAUTISTA)</t>
  </si>
  <si>
    <t>JOSE BAUTISTA (240131)</t>
  </si>
  <si>
    <t>240131 - Bautista, Jose A</t>
  </si>
  <si>
    <t>1FTEW1C5XLKF16442</t>
  </si>
  <si>
    <t>NYS8721</t>
  </si>
  <si>
    <t>DFW.01705380</t>
  </si>
  <si>
    <t>3 - WTX, O - OPEN</t>
  </si>
  <si>
    <t>223702226</t>
  </si>
  <si>
    <t>240131</t>
  </si>
  <si>
    <t>PT-187 (OPEN)</t>
  </si>
  <si>
    <t>1FT7W2A67MEC41686</t>
  </si>
  <si>
    <t>PDM5966</t>
  </si>
  <si>
    <t>DFW.03055653</t>
  </si>
  <si>
    <t>223702048</t>
  </si>
  <si>
    <t>PT-188 (OPEN F150)</t>
  </si>
  <si>
    <t>OPEN F150</t>
  </si>
  <si>
    <t>1FTEW1C51MKD05874</t>
  </si>
  <si>
    <t>PNN9317</t>
  </si>
  <si>
    <t>XL 4x2 SuperCrew Cab Styleside 5.5 ft. box 145 in. WB
240073 - Rivera-Cruz, Miguel A - OUT 1/23/2025</t>
  </si>
  <si>
    <t>DFW.01453551</t>
  </si>
  <si>
    <t>223702059</t>
  </si>
  <si>
    <t>PT-18S (JST SELECT 250)</t>
  </si>
  <si>
    <t>1FT7W2AA3RED37049</t>
  </si>
  <si>
    <t>VFG3010</t>
  </si>
  <si>
    <t>NTTA00481785</t>
  </si>
  <si>
    <t>223702154</t>
  </si>
  <si>
    <t>JST SELECT 250</t>
  </si>
  <si>
    <t>PT-18S</t>
  </si>
  <si>
    <t>PT-190 (JOSE TURRUBIARTES JR)</t>
  </si>
  <si>
    <t>2023-036 GALVESTON FM 517 HIGHWAY IMPROVEMENT, FM 517 Rd W, Dickinson, TX 77539</t>
  </si>
  <si>
    <t>440364 - Turrubiartes Jr, Jose G</t>
  </si>
  <si>
    <t>1FT7W2A62MED07383</t>
  </si>
  <si>
    <t>PFV6842</t>
  </si>
  <si>
    <t>DFW.03146891</t>
  </si>
  <si>
    <t>223701933</t>
  </si>
  <si>
    <t>440364</t>
  </si>
  <si>
    <t>PT-193 (OPEN DFW TC USING)</t>
  </si>
  <si>
    <t>2023-034 DALLAS IH 45 BRIDGE MAINTENANCE, Julius Schepps Fwy, Dallas, TX 75215</t>
  </si>
  <si>
    <t>OPEN DFW TC USING</t>
  </si>
  <si>
    <t>1FTBF2A61MEC11822</t>
  </si>
  <si>
    <t>PFV6863</t>
  </si>
  <si>
    <t>DFW.03113838</t>
  </si>
  <si>
    <t>223701887</t>
  </si>
  <si>
    <t>PT-194 (Albert Perry is using)</t>
  </si>
  <si>
    <t>Oak Grove Rd, Fort Worth, TX 76140</t>
  </si>
  <si>
    <t>JOB SITE TRUCK</t>
  </si>
  <si>
    <t>1FTBF2A65MED13947</t>
  </si>
  <si>
    <t>PFV6895</t>
  </si>
  <si>
    <t>DFW.03222796</t>
  </si>
  <si>
    <t>4 - HOU, JST - JOBSITE TRUCK</t>
  </si>
  <si>
    <t>223701989</t>
  </si>
  <si>
    <t>Albert Perry is using</t>
  </si>
  <si>
    <t>PT-199 (WTX JST)</t>
  </si>
  <si>
    <t>WTX JST</t>
  </si>
  <si>
    <t>1FT7W2A67NEC70266</t>
  </si>
  <si>
    <t>RDP1983</t>
  </si>
  <si>
    <t>DFW.03823118</t>
  </si>
  <si>
    <t>3 - WTX, JST - JOBSITE TRUCK</t>
  </si>
  <si>
    <t>223702063</t>
  </si>
  <si>
    <t>PT-19S (BRYAN FIGUEROA)</t>
  </si>
  <si>
    <t>FIGBRY - Figueroa, Bryan</t>
  </si>
  <si>
    <t>1FTEW2KP5RFA61011</t>
  </si>
  <si>
    <t>VGK5471</t>
  </si>
  <si>
    <t>NTTA00751789</t>
  </si>
  <si>
    <t>223702032</t>
  </si>
  <si>
    <t>PT-201 (OPEN)</t>
  </si>
  <si>
    <t>S Sam Houston Pkwy E, Houston, TX 77075</t>
  </si>
  <si>
    <t>1FT7W2A60NEC70268</t>
  </si>
  <si>
    <t>RDP1985</t>
  </si>
  <si>
    <t xml:space="preserve">XL 4x2 SD Crew Cab 6.75 ft. box 160 in. WB SRW
</t>
  </si>
  <si>
    <t>DFW.03960729</t>
  </si>
  <si>
    <t>223701944</t>
  </si>
  <si>
    <t>PT-202 (OPEN JOB SITE)</t>
  </si>
  <si>
    <t>1FT7W2A62NEC70269</t>
  </si>
  <si>
    <t>RDP1986</t>
  </si>
  <si>
    <t>DFW.06024453</t>
  </si>
  <si>
    <t>223702231</t>
  </si>
  <si>
    <t>OPEN JOB SITE</t>
  </si>
  <si>
    <t>PT-207 (JUAN CARLOS VAZQUEZ)</t>
  </si>
  <si>
    <t>W Danieldale Rd, Dallas, TX 75232</t>
  </si>
  <si>
    <t>240743 - Vasquez, Juan C</t>
  </si>
  <si>
    <t>1FT7W2A68LED24350</t>
  </si>
  <si>
    <t>RMY1472</t>
  </si>
  <si>
    <t>DFW.04221988</t>
  </si>
  <si>
    <t>223702177</t>
  </si>
  <si>
    <t>240743</t>
  </si>
  <si>
    <t>PT-208 (SALVADOR AGUILLON)</t>
  </si>
  <si>
    <t>240019 - Aguillon, Salvador</t>
  </si>
  <si>
    <t>1FT7W2A65KED92216</t>
  </si>
  <si>
    <t>RWR1660 OLD</t>
  </si>
  <si>
    <t>TXL1478</t>
  </si>
  <si>
    <t>DFW.04221990</t>
  </si>
  <si>
    <t>223702241</t>
  </si>
  <si>
    <t>240019</t>
  </si>
  <si>
    <t>PT-20S (OBALDO CHAVEZ)</t>
  </si>
  <si>
    <t>Julius Schepps Fwy, Dallas, TX 75216</t>
  </si>
  <si>
    <t>CHAOBA - Chavez, Obaldo S</t>
  </si>
  <si>
    <t>1FT7W2BA9REC50027</t>
  </si>
  <si>
    <t>6077L49 - TEMP</t>
  </si>
  <si>
    <t>VHK7520</t>
  </si>
  <si>
    <t>NTTA00507527</t>
  </si>
  <si>
    <t>223702238</t>
  </si>
  <si>
    <t>PT-213 (CATALINO FLORES JR)</t>
  </si>
  <si>
    <t>N Pearl St, Dallas, TX 75201</t>
  </si>
  <si>
    <t>240036 - Flores Jr, Catalino</t>
  </si>
  <si>
    <t>1FT7W2B65MED19753</t>
  </si>
  <si>
    <t>RYH0008</t>
  </si>
  <si>
    <t>XL 4x4 SD Crew Cab 6.75 ft. box 160 in. WB SRW</t>
  </si>
  <si>
    <t>DFW.04822662</t>
  </si>
  <si>
    <t>223702017</t>
  </si>
  <si>
    <t>240036</t>
  </si>
  <si>
    <t>PT-215 (ERNEST LEMON JR)</t>
  </si>
  <si>
    <t>N Nolan River Rd, Cleburne, TX 76033</t>
  </si>
  <si>
    <t>240263 - Lemon Jr, Ernest S</t>
  </si>
  <si>
    <t>1FTBF2A64NED72117</t>
  </si>
  <si>
    <t>RYC3768</t>
  </si>
  <si>
    <t>DFW.04242074</t>
  </si>
  <si>
    <t>223702112</t>
  </si>
  <si>
    <t>240263</t>
  </si>
  <si>
    <t>PT-218 (Michael Hammons)</t>
  </si>
  <si>
    <t>230018 - Hammons, Michael A</t>
  </si>
  <si>
    <t>1FT7X2B67NEE64467</t>
  </si>
  <si>
    <t>RYH0007</t>
  </si>
  <si>
    <t>XL 4x4 SD Super Cab 8.2 ft. box 148 in. WB SRW</t>
  </si>
  <si>
    <t>DFW.04864799</t>
  </si>
  <si>
    <t>223701952</t>
  </si>
  <si>
    <t>230018</t>
  </si>
  <si>
    <t>PT-219 (VALENTIN LOPEZ)</t>
  </si>
  <si>
    <t>240054 - Lopez, Valentin</t>
  </si>
  <si>
    <t>1FT7X2B65NEE64466</t>
  </si>
  <si>
    <t>ALEJANDRO SANDOVAL (1/1-2/9/24)</t>
  </si>
  <si>
    <t>RYH0006</t>
  </si>
  <si>
    <t>XL 4x4 SD Super Cab 6.75 ft. box 148 in. WB SRW</t>
  </si>
  <si>
    <t>DFW.04822663</t>
  </si>
  <si>
    <t>223702151</t>
  </si>
  <si>
    <t>240054</t>
  </si>
  <si>
    <t>PT-21S (RED44664)</t>
  </si>
  <si>
    <t>Service Body</t>
  </si>
  <si>
    <t>2024 F550 CHASSIS GOOSENECK</t>
  </si>
  <si>
    <t>1FD0W5HT6RED44664</t>
  </si>
  <si>
    <t>TEMP TAG 2N8218W</t>
  </si>
  <si>
    <t>vrg9834</t>
  </si>
  <si>
    <t>NTTA00896394</t>
  </si>
  <si>
    <t>223702225</t>
  </si>
  <si>
    <t>RED44664</t>
  </si>
  <si>
    <t>PT-21S</t>
  </si>
  <si>
    <t>PT-224 (NAGESH KUMAR)</t>
  </si>
  <si>
    <t>Walker Creek Dr, Denton, TX 75068</t>
  </si>
  <si>
    <t>Nagesh Kumar (210012)</t>
  </si>
  <si>
    <t>210012 - Pachipulusu Sreedhar, Nagesh Kumar</t>
  </si>
  <si>
    <t>1FTEW1CP7NKD92568</t>
  </si>
  <si>
    <t>RYY7927</t>
  </si>
  <si>
    <t>DFW.04668895</t>
  </si>
  <si>
    <t>223702023</t>
  </si>
  <si>
    <t>210012</t>
  </si>
  <si>
    <t>PT-226 (CATALINO FLORES SR)</t>
  </si>
  <si>
    <t>240037 - Flores Sr, Catalino</t>
  </si>
  <si>
    <t>1FT7W2B67NEG40582</t>
  </si>
  <si>
    <t>STN3704</t>
  </si>
  <si>
    <t>DFW.05245163</t>
  </si>
  <si>
    <t>SI - SUPERINTENDENT, 2 - DFW</t>
  </si>
  <si>
    <t>223702002</t>
  </si>
  <si>
    <t>240037</t>
  </si>
  <si>
    <t>PT-227 (JUAN P. RODRIGUEZ loaner)</t>
  </si>
  <si>
    <t>N Edgewood Ter, Fort Worth, TX 76103</t>
  </si>
  <si>
    <t>1FT7W2B69NEG40597</t>
  </si>
  <si>
    <t>STN3706</t>
  </si>
  <si>
    <t>DFW.05245164</t>
  </si>
  <si>
    <t>223701855</t>
  </si>
  <si>
    <t>PT-228 (DANIEL LOPEZ)</t>
  </si>
  <si>
    <t>240051 - Lopez, Daniel</t>
  </si>
  <si>
    <t>1FT7W2B67NEG40596</t>
  </si>
  <si>
    <t>STN3707</t>
  </si>
  <si>
    <t>DFW.05245165</t>
  </si>
  <si>
    <t>223702122</t>
  </si>
  <si>
    <t>240051</t>
  </si>
  <si>
    <t>PT-229 (REYNERI CABALLERO)</t>
  </si>
  <si>
    <t>US Highway 59, Conroe, TX 77365</t>
  </si>
  <si>
    <t>440086 - Caballero, Reyneri M</t>
  </si>
  <si>
    <t>1FT7W2B63NEG40594</t>
  </si>
  <si>
    <t>STN3705</t>
  </si>
  <si>
    <t>DFW.05245166</t>
  </si>
  <si>
    <t>201006786</t>
  </si>
  <si>
    <t>440086</t>
  </si>
  <si>
    <t>PT-22S (ALBERT MENDIETA)</t>
  </si>
  <si>
    <t>I-10 E, Anahuac, TX 77665</t>
  </si>
  <si>
    <t>MENDAL - Mendieta, Albert A</t>
  </si>
  <si>
    <t>1FT8W2BT2RED77787</t>
  </si>
  <si>
    <t xml:space="preserve">6387H59 TEMP TAG </t>
  </si>
  <si>
    <t>VTT8366</t>
  </si>
  <si>
    <t>20024 FORD F250 (RED77787)</t>
  </si>
  <si>
    <t>NTTA01258588</t>
  </si>
  <si>
    <t>223702182</t>
  </si>
  <si>
    <t>PT-235 (LUIS MORALES)</t>
  </si>
  <si>
    <t>Carson Ct, Houston, TX 77004</t>
  </si>
  <si>
    <t>Luis Morales (410002)</t>
  </si>
  <si>
    <t>410002 - Morales, Luis A</t>
  </si>
  <si>
    <t>1FTEW1C54PKD66303</t>
  </si>
  <si>
    <t>TFZ5032</t>
  </si>
  <si>
    <t>DFW.05875135</t>
  </si>
  <si>
    <t>4 - HOU, PM - PROJECT MANAGER</t>
  </si>
  <si>
    <t>223701927</t>
  </si>
  <si>
    <t>410002</t>
  </si>
  <si>
    <t>PT-236 (ROLANDO COLMENERO-GARCIA)</t>
  </si>
  <si>
    <t>CHASE JONES (240671)</t>
  </si>
  <si>
    <t>440259 - Colmenero-Garcia, Rolando</t>
  </si>
  <si>
    <t>1FT7W2BA8PED11980</t>
  </si>
  <si>
    <t>TDW3102</t>
  </si>
  <si>
    <t>DFW.05897879</t>
  </si>
  <si>
    <t>SI - SUPERINTENDENT, 4 - HOU</t>
  </si>
  <si>
    <t>223701848</t>
  </si>
  <si>
    <t>440259</t>
  </si>
  <si>
    <t>PT-237 (JUAN C. MIRAMONTES JR)</t>
  </si>
  <si>
    <t>240441 - Miramontes Jr, Juan C</t>
  </si>
  <si>
    <t>1FT8W2BA1PED16149</t>
  </si>
  <si>
    <t>TFZ5070</t>
  </si>
  <si>
    <t>DFW.05859310</t>
  </si>
  <si>
    <t>223702160</t>
  </si>
  <si>
    <t>240441</t>
  </si>
  <si>
    <t>PT-239 (ALEJANDRO RODRIGUEZ)</t>
  </si>
  <si>
    <t>I-45 S, Centerville, TX 75833</t>
  </si>
  <si>
    <t>Johnny Pereira-Viera (240409)</t>
  </si>
  <si>
    <t>210064 - Rodriguez-Ayala, Alejandro J</t>
  </si>
  <si>
    <t>1FTEW1CPXPKE61496</t>
  </si>
  <si>
    <t>THM7878</t>
  </si>
  <si>
    <t>DFW.06161171</t>
  </si>
  <si>
    <t>223702054</t>
  </si>
  <si>
    <t>210064</t>
  </si>
  <si>
    <t>PT-23S</t>
  </si>
  <si>
    <t>SELECT F450</t>
  </si>
  <si>
    <t>1FDUF4GT7NDA19387</t>
  </si>
  <si>
    <t>VNR6364</t>
  </si>
  <si>
    <t>NTTA01532179</t>
  </si>
  <si>
    <t>223702106</t>
  </si>
  <si>
    <t xml:space="preserve">PT-240 (CLINT MIZE) </t>
  </si>
  <si>
    <t>230005 - Mize, Clint</t>
  </si>
  <si>
    <t>1FTEW1CP5PKE61809</t>
  </si>
  <si>
    <t>THM7877</t>
  </si>
  <si>
    <t xml:space="preserve">XL 4x2 SuperCrew Cab 5.5 ft. box 145 in. WB </t>
  </si>
  <si>
    <t>DFW.06161170</t>
  </si>
  <si>
    <t>223702088</t>
  </si>
  <si>
    <t>230005</t>
  </si>
  <si>
    <t>PT-241 (MARK GARCIA)</t>
  </si>
  <si>
    <t xml:space="preserve">210050 - Garcia, Mark E XL </t>
  </si>
  <si>
    <t>1FTEW1CP0PKE62561</t>
  </si>
  <si>
    <t>THM7875</t>
  </si>
  <si>
    <t>DFW.06161169</t>
  </si>
  <si>
    <t>223702134</t>
  </si>
  <si>
    <t>210050</t>
  </si>
  <si>
    <t>PT-242 (HECTOR SANCHEZ)</t>
  </si>
  <si>
    <t>NE 28th St, Fort Worth, TX 76106</t>
  </si>
  <si>
    <t>240083 - Sanchez, Hector</t>
  </si>
  <si>
    <t>1FT7W2AA6PEC76874</t>
  </si>
  <si>
    <t>THJ6282</t>
  </si>
  <si>
    <t>DFW.06043575</t>
  </si>
  <si>
    <t>223702208</t>
  </si>
  <si>
    <t>240083</t>
  </si>
  <si>
    <t>PT-243 (RAMESH BOBBA)</t>
  </si>
  <si>
    <t>Ramesh Bobba (210010)</t>
  </si>
  <si>
    <t>210010 - Bobba, Ramesh</t>
  </si>
  <si>
    <t>1FTEW1CP5PKD89011</t>
  </si>
  <si>
    <t>TGF9170</t>
  </si>
  <si>
    <t>STX 4x2 SuperCrew Cab 5.5 ft. box 145 in. WB</t>
  </si>
  <si>
    <t>DFW.06558358</t>
  </si>
  <si>
    <t>8 - DISTRICT, PM - PROJECT MANAGER</t>
  </si>
  <si>
    <t>223702014</t>
  </si>
  <si>
    <t>210010</t>
  </si>
  <si>
    <t>PT-244 (SAM ABUNEMEH)</t>
  </si>
  <si>
    <t>Battery Voltage Below Threshold</t>
  </si>
  <si>
    <t>E John Carpenter Fwy, Irving, TX 75039</t>
  </si>
  <si>
    <t>Sam Abunemeh (410012)</t>
  </si>
  <si>
    <t>410012 - Abunemeh, Osama M</t>
  </si>
  <si>
    <t>1FTEW1CP9PKE28277</t>
  </si>
  <si>
    <t>TGF9168</t>
  </si>
  <si>
    <t>DFW.06165509</t>
  </si>
  <si>
    <t>223701930</t>
  </si>
  <si>
    <t>410012</t>
  </si>
  <si>
    <t>PT-245 (JARED RUHRUP)</t>
  </si>
  <si>
    <t>Jared Ruhrup (210053)</t>
  </si>
  <si>
    <t>210053 - Ruhrup, Jared K</t>
  </si>
  <si>
    <t>1FTEW1CPXPKE28434</t>
  </si>
  <si>
    <t>TGF9169</t>
  </si>
  <si>
    <t xml:space="preserve">STX 4x2 SuperCrew Cab 5.5 ft. box 145 in. WB </t>
  </si>
  <si>
    <t>DFW.06165510</t>
  </si>
  <si>
    <t>223701964</t>
  </si>
  <si>
    <t>210053</t>
  </si>
  <si>
    <t>PT-246 (PHILLIP SABAJ)</t>
  </si>
  <si>
    <t>Kingshill Dr, Conroe, TX 77339</t>
  </si>
  <si>
    <t>Phillip Sabaj</t>
  </si>
  <si>
    <t>440032 - Sabaj, Phillip A</t>
  </si>
  <si>
    <t>1FTEW1CP7PKE58961</t>
  </si>
  <si>
    <t>TGF9167</t>
  </si>
  <si>
    <t>DFW.06161172</t>
  </si>
  <si>
    <t>223701999</t>
  </si>
  <si>
    <t>440032</t>
  </si>
  <si>
    <t>PT-247 (MARTIN SANCHEZ)</t>
  </si>
  <si>
    <t>240085 - MARTIN SANCHEZ</t>
  </si>
  <si>
    <t>1FTEW1CP3PKE58990</t>
  </si>
  <si>
    <t>TGF9171</t>
  </si>
  <si>
    <t>DFW.06165511</t>
  </si>
  <si>
    <t>201006850</t>
  </si>
  <si>
    <t>240085</t>
  </si>
  <si>
    <t>PT-24S</t>
  </si>
  <si>
    <t>27</t>
  </si>
  <si>
    <t xml:space="preserve">1FDUF4GT5NDA19386 </t>
  </si>
  <si>
    <t>VNR6365</t>
  </si>
  <si>
    <t>NTTA01532178</t>
  </si>
  <si>
    <t>223702175</t>
  </si>
  <si>
    <t>PT-252 (JUAN C. REYES DIAZ)</t>
  </si>
  <si>
    <t>Dowdy Ferry Rd, Hutchins, TX 75141</t>
  </si>
  <si>
    <t>240068 - Reyes Diaz, Juan C</t>
  </si>
  <si>
    <t>1FT7W2AA6PEC04623</t>
  </si>
  <si>
    <t>TNG4861</t>
  </si>
  <si>
    <t>DFW.06364920</t>
  </si>
  <si>
    <t>8/18/2023 12:00:00 AM</t>
  </si>
  <si>
    <t>223702128</t>
  </si>
  <si>
    <t>240068</t>
  </si>
  <si>
    <t>William Rather</t>
  </si>
  <si>
    <t>PT-260 (WILLIAM RATHER)</t>
  </si>
  <si>
    <t>1FTFW1ED8PFB63951</t>
  </si>
  <si>
    <t>800002 - RATHER, WILLIAM H</t>
  </si>
  <si>
    <t>TYV5110</t>
  </si>
  <si>
    <t>2024 F-150 NEW TRUCK
5285X58 - TEMP</t>
  </si>
  <si>
    <t>NTTA00059180</t>
  </si>
  <si>
    <t>D - DIRECTOR</t>
  </si>
  <si>
    <t>F250 XL</t>
  </si>
  <si>
    <t>I-20 W, Fort Worth, TX 76140</t>
  </si>
  <si>
    <t>1FT7W2AA9REF26630</t>
  </si>
  <si>
    <t>7384L31</t>
  </si>
  <si>
    <t>223702210</t>
  </si>
  <si>
    <t>PT-268 (CHRISTOPHER BELFLOWER)</t>
  </si>
  <si>
    <t>MAVERICK XLT</t>
  </si>
  <si>
    <t>Cedar Creek Ln, Denton, TX 76210</t>
  </si>
  <si>
    <t>800033 - Belflower, Christopher W</t>
  </si>
  <si>
    <t>3FTTW8H31RRB25305</t>
  </si>
  <si>
    <t>6053N58 - TEMP</t>
  </si>
  <si>
    <t>VMV7029</t>
  </si>
  <si>
    <t>2024 FORD MAVERICK XLT 2.5 HYBRID</t>
  </si>
  <si>
    <t>NTTA00708217</t>
  </si>
  <si>
    <t>8/1/2024 12:00:00 AM</t>
  </si>
  <si>
    <t>223701965</t>
  </si>
  <si>
    <t>800033</t>
  </si>
  <si>
    <t>PT-269 (Hector Claudio)</t>
  </si>
  <si>
    <t>Marsha Ln, Desoto, TX 75115</t>
  </si>
  <si>
    <t>240028 - Claudio, Hector J</t>
  </si>
  <si>
    <t>1FD8W3HT2RED32793</t>
  </si>
  <si>
    <t>6077J82 TEMP</t>
  </si>
  <si>
    <t>VHK7499</t>
  </si>
  <si>
    <t>NTTA00507525</t>
  </si>
  <si>
    <t>223702272</t>
  </si>
  <si>
    <t>240028</t>
  </si>
  <si>
    <t>PT-270 (OPEN)</t>
  </si>
  <si>
    <t>MAVERICK XL</t>
  </si>
  <si>
    <t>Light Duty</t>
  </si>
  <si>
    <t>73</t>
  </si>
  <si>
    <t>3FTTW8A36RRB12821</t>
  </si>
  <si>
    <t>6077H74 - TEMP</t>
  </si>
  <si>
    <t>VHK7513</t>
  </si>
  <si>
    <t>NTTA00507526</t>
  </si>
  <si>
    <t>223701985</t>
  </si>
  <si>
    <t>PT-274 (Grecia Mancho Camacho)</t>
  </si>
  <si>
    <t>Riverview Dr, Irving, TX 75061</t>
  </si>
  <si>
    <t>210093 - MANCHO CAMACHO, GRECIA</t>
  </si>
  <si>
    <t>3FTTW8A3XRRB41786</t>
  </si>
  <si>
    <t>6466N77 - TEMP</t>
  </si>
  <si>
    <t>VWW2195</t>
  </si>
  <si>
    <t xml:space="preserve">2024 FORD MAVERICK (RRB41786) - HYBRID
NTTA00995521 OLD NTTA </t>
  </si>
  <si>
    <t>NTTA00995521</t>
  </si>
  <si>
    <t>10/4/2024 12:00:00 AM</t>
  </si>
  <si>
    <t>223702072</t>
  </si>
  <si>
    <t>210093</t>
  </si>
  <si>
    <t>PT-275 (OPEN)</t>
  </si>
  <si>
    <t>42</t>
  </si>
  <si>
    <t>3FTTW8A35RRB40920</t>
  </si>
  <si>
    <t>6466S82 TEMP TAG</t>
  </si>
  <si>
    <t>VWW2190</t>
  </si>
  <si>
    <t>2024 FORD MAVERICK (RRB40920) - HYBRID</t>
  </si>
  <si>
    <t>NTTA00995522</t>
  </si>
  <si>
    <t>223702034</t>
  </si>
  <si>
    <t>PT-276 (Mario Moya)</t>
  </si>
  <si>
    <t>800072 - MOYA, MARIO</t>
  </si>
  <si>
    <t>3FTTW8A39RRB41388</t>
  </si>
  <si>
    <t>6466P50 TEMP TAG</t>
  </si>
  <si>
    <t>VWW2189</t>
  </si>
  <si>
    <t>2024 FORD MAVERICK (RRB41388) - HYBRID</t>
  </si>
  <si>
    <t>NTTA00995524</t>
  </si>
  <si>
    <t>223702036</t>
  </si>
  <si>
    <t>800072</t>
  </si>
  <si>
    <t>PT-277 (Said Garcia)</t>
  </si>
  <si>
    <t>Lyndon B Johnson Fwy, Farmers Branch, TX 75244</t>
  </si>
  <si>
    <t>800069 - GARCIA, SAID A</t>
  </si>
  <si>
    <t>3FTTW8A38RRB40474</t>
  </si>
  <si>
    <t>6466T44</t>
  </si>
  <si>
    <t>VWW2188</t>
  </si>
  <si>
    <t>2024 FORD MAVERICK (RRB40474) - HYBRID</t>
  </si>
  <si>
    <t>223702119</t>
  </si>
  <si>
    <t>800069</t>
  </si>
  <si>
    <t>PT-278 (Juan Castro)</t>
  </si>
  <si>
    <t>800070 - CASTRO, JUAN J</t>
  </si>
  <si>
    <t>3FTTW8A32RRB41295</t>
  </si>
  <si>
    <t>6466T79-TEMP TAG</t>
  </si>
  <si>
    <t>VWW2179</t>
  </si>
  <si>
    <t>2024 FORD MAVERICK (RRB41295) - HYBRID</t>
  </si>
  <si>
    <t>NTTA01228229</t>
  </si>
  <si>
    <t>223702341</t>
  </si>
  <si>
    <t>800070</t>
  </si>
  <si>
    <t>PT-279 (AARON CONCHA)</t>
  </si>
  <si>
    <t>Axe Dr, Garland, TX 75041</t>
  </si>
  <si>
    <t>240005 - Concha, Aaron</t>
  </si>
  <si>
    <t>1FT7W2AAXREE94240</t>
  </si>
  <si>
    <t>6538D82 TEMP TAG</t>
  </si>
  <si>
    <t>VXW0808</t>
  </si>
  <si>
    <t>2024 FORD F250 XL</t>
  </si>
  <si>
    <t>NTTA00958388</t>
  </si>
  <si>
    <t>10/1/2024 12:00:00 AM</t>
  </si>
  <si>
    <t>201006600</t>
  </si>
  <si>
    <t>240005</t>
  </si>
  <si>
    <t>PT-280 (ANDRES BLANCO)</t>
  </si>
  <si>
    <t>Oneida Forest Trl, Houston, TX 77449</t>
  </si>
  <si>
    <t>440082 - Blanco, Andres E</t>
  </si>
  <si>
    <t>1FT7W2AA0REE93968</t>
  </si>
  <si>
    <t>6538D83 TEMP TAG</t>
  </si>
  <si>
    <t>VXW0809</t>
  </si>
  <si>
    <t>NTTA00958389</t>
  </si>
  <si>
    <t>FM - FOREMEN, 4 - HOU</t>
  </si>
  <si>
    <t>201006635</t>
  </si>
  <si>
    <t>440082</t>
  </si>
  <si>
    <t>PT-281 (JOSUE MARTINEZ)</t>
  </si>
  <si>
    <t>2024-024 (2) TARRANT CS INTERSECTION IMPROV, Deen Rd, Fort Worth, TX 76106</t>
  </si>
  <si>
    <t>240444 - Martinez Salazar, Josue</t>
  </si>
  <si>
    <t>1FT7W2AA4REE94010</t>
  </si>
  <si>
    <t>6538D84 TEMPT TAG</t>
  </si>
  <si>
    <t>VXW0810</t>
  </si>
  <si>
    <t>NTTA00958390</t>
  </si>
  <si>
    <t>201006694</t>
  </si>
  <si>
    <t>240444</t>
  </si>
  <si>
    <t>PT-282 (JUSTIN WAYNE OWENS)</t>
  </si>
  <si>
    <t>240794 - OWENS, JUSTIN W</t>
  </si>
  <si>
    <t>1FT7W2AA6REF26875</t>
  </si>
  <si>
    <t>6692B18</t>
  </si>
  <si>
    <t>VSN4637</t>
  </si>
  <si>
    <t>NTTA01346037</t>
  </si>
  <si>
    <t>10/31/2026 12:00:00 AM</t>
  </si>
  <si>
    <t>223702145</t>
  </si>
  <si>
    <t>240794</t>
  </si>
  <si>
    <t>PT-284 (OPEN)</t>
  </si>
  <si>
    <t>1FT7W2AAXREF26104</t>
  </si>
  <si>
    <t xml:space="preserve">7384L32 </t>
  </si>
  <si>
    <t>201006685</t>
  </si>
  <si>
    <t>PT-89 (ROBERT NEFF)</t>
  </si>
  <si>
    <t>240807 - NEFF, ROBERT S</t>
  </si>
  <si>
    <t>1FTEW1CPXHKD58127</t>
  </si>
  <si>
    <t>LVD1860</t>
  </si>
  <si>
    <t>DNT.14138235</t>
  </si>
  <si>
    <t>8 - DISTRICT, O - OPEN</t>
  </si>
  <si>
    <t>223702019</t>
  </si>
  <si>
    <t>240807</t>
  </si>
  <si>
    <t>PT-92 (STONIE BROWN)</t>
  </si>
  <si>
    <t>STONIE BROWN</t>
  </si>
  <si>
    <t>1FTMF1C82GKE43112</t>
  </si>
  <si>
    <t>KTZ7574</t>
  </si>
  <si>
    <t>DNT.15281787</t>
  </si>
  <si>
    <t>201006674</t>
  </si>
  <si>
    <t>INGERSOLL-RAND</t>
  </si>
  <si>
    <t>SD-116DX</t>
  </si>
  <si>
    <t>Asphalt 84"</t>
  </si>
  <si>
    <t>177813</t>
  </si>
  <si>
    <t>Smooth drum</t>
  </si>
  <si>
    <t>1/1/2009 12:00:00 AM</t>
  </si>
  <si>
    <t>221020567</t>
  </si>
  <si>
    <t>CP563</t>
  </si>
  <si>
    <t>Dirt 84"</t>
  </si>
  <si>
    <t>RTX-RL01</t>
  </si>
  <si>
    <t>CNT01339</t>
  </si>
  <si>
    <t>Padfoot</t>
  </si>
  <si>
    <t>221020124</t>
  </si>
  <si>
    <t xml:space="preserve">R-13 </t>
  </si>
  <si>
    <t>SAKAI</t>
  </si>
  <si>
    <t>SV510T</t>
  </si>
  <si>
    <t>2SV43-10109</t>
  </si>
  <si>
    <t>Smooth shell is on it right now</t>
  </si>
  <si>
    <t>221019730</t>
  </si>
  <si>
    <t>CP271</t>
  </si>
  <si>
    <t>Pneumatic Roller</t>
  </si>
  <si>
    <t>83</t>
  </si>
  <si>
    <t>RTX-RL05</t>
  </si>
  <si>
    <t>2362BR2368</t>
  </si>
  <si>
    <t>221020005</t>
  </si>
  <si>
    <t>RTX-SC2</t>
  </si>
  <si>
    <t>Dirt 33"</t>
  </si>
  <si>
    <t>RTX-TR01</t>
  </si>
  <si>
    <t>20116113</t>
  </si>
  <si>
    <t>Remote Trench</t>
  </si>
  <si>
    <t>221020595</t>
  </si>
  <si>
    <t>SV410</t>
  </si>
  <si>
    <t>Dirt 66"</t>
  </si>
  <si>
    <t>RTX-RL06</t>
  </si>
  <si>
    <t>3SV24-40191</t>
  </si>
  <si>
    <t>221019743</t>
  </si>
  <si>
    <t>171</t>
  </si>
  <si>
    <t>RTX-TR02</t>
  </si>
  <si>
    <t>20219812</t>
  </si>
  <si>
    <t>221020125</t>
  </si>
  <si>
    <t>RD12A</t>
  </si>
  <si>
    <t>Asphalt 36" DD</t>
  </si>
  <si>
    <t>20178376</t>
  </si>
  <si>
    <t>221020706</t>
  </si>
  <si>
    <t>BOMAG</t>
  </si>
  <si>
    <t>BW177PDH-50</t>
  </si>
  <si>
    <t>901582321011</t>
  </si>
  <si>
    <t>Padfoot
Engine serial # 72000889</t>
  </si>
  <si>
    <t>221019359</t>
  </si>
  <si>
    <t>CS54B</t>
  </si>
  <si>
    <t>CAT0CS54EC5R00462</t>
  </si>
  <si>
    <t>221020009</t>
  </si>
  <si>
    <t>CP56</t>
  </si>
  <si>
    <t>C5P00646</t>
  </si>
  <si>
    <t>221020715</t>
  </si>
  <si>
    <t>RTSC3</t>
  </si>
  <si>
    <t>24251363</t>
  </si>
  <si>
    <t>221020224</t>
  </si>
  <si>
    <t>In Tow</t>
  </si>
  <si>
    <t>2022-008 Gregg CS Bridge Replacement, Marion Dr, Longview, TX 75602</t>
  </si>
  <si>
    <t>24232985</t>
  </si>
  <si>
    <t>Remote Trench Kubota Engine</t>
  </si>
  <si>
    <t>221020668</t>
  </si>
  <si>
    <t>104</t>
  </si>
  <si>
    <t>20074368</t>
  </si>
  <si>
    <t>223802137</t>
  </si>
  <si>
    <t>CP2700</t>
  </si>
  <si>
    <t>7345</t>
  </si>
  <si>
    <t>10000512EGB004898</t>
  </si>
  <si>
    <t>221019657</t>
  </si>
  <si>
    <t>VOLVO</t>
  </si>
  <si>
    <t>SD45</t>
  </si>
  <si>
    <t>Dirt</t>
  </si>
  <si>
    <t>VCE00S45V0S229113</t>
  </si>
  <si>
    <t xml:space="preserve">54" smooth </t>
  </si>
  <si>
    <t>232402156</t>
  </si>
  <si>
    <t>Decatur Ave, Fort Worth, TX 76106</t>
  </si>
  <si>
    <t>24381531</t>
  </si>
  <si>
    <t xml:space="preserve">36" smooth </t>
  </si>
  <si>
    <t>232402006</t>
  </si>
  <si>
    <t>RT665</t>
  </si>
  <si>
    <t>Rough Terrain</t>
  </si>
  <si>
    <t>RTX-CN02</t>
  </si>
  <si>
    <t>15320</t>
  </si>
  <si>
    <t>1/1/2014 12:00:00 AM</t>
  </si>
  <si>
    <t>221020766</t>
  </si>
  <si>
    <t>RT555-2</t>
  </si>
  <si>
    <t>RT 55 Ton</t>
  </si>
  <si>
    <t>RTX-CN06</t>
  </si>
  <si>
    <t>1T9RT504HEW161743</t>
  </si>
  <si>
    <t>4x4</t>
  </si>
  <si>
    <t>221020280</t>
  </si>
  <si>
    <t>RT555-1</t>
  </si>
  <si>
    <t>W South Loop 49, Tyler, TX 75703</t>
  </si>
  <si>
    <t>RTX-CN05</t>
  </si>
  <si>
    <t>14000</t>
  </si>
  <si>
    <t>221019655</t>
  </si>
  <si>
    <t>06.06.24 (2022-008)</t>
  </si>
  <si>
    <t>5F11S101XE1000486</t>
  </si>
  <si>
    <t>E1000486</t>
  </si>
  <si>
    <t>2014 WANCO WTSP ARROW BOARD</t>
  </si>
  <si>
    <t>00322B0269</t>
  </si>
  <si>
    <t>4GM1A0915F1527512</t>
  </si>
  <si>
    <t>00322B0564</t>
  </si>
  <si>
    <t>388</t>
  </si>
  <si>
    <t>Haul</t>
  </si>
  <si>
    <t>2023-035 (5) HARRIS VA BRIDGE REHAB, Industrial Dr, Houston, TX 77029</t>
  </si>
  <si>
    <t>RTX-ST04</t>
  </si>
  <si>
    <t>1XPWDW9X2DD168785</t>
  </si>
  <si>
    <t>1M10427</t>
  </si>
  <si>
    <t>Driver - Albert Perry 
Engine serial # MXS10495</t>
  </si>
  <si>
    <t>DNT.15448309</t>
  </si>
  <si>
    <t xml:space="preserve"> MXS10495</t>
  </si>
  <si>
    <t>C15</t>
  </si>
  <si>
    <t>2014</t>
  </si>
  <si>
    <t>220707752</t>
  </si>
  <si>
    <t>567</t>
  </si>
  <si>
    <t>RTX-ST03</t>
  </si>
  <si>
    <t>1XPCP4EX6GD301492</t>
  </si>
  <si>
    <t>1L78519</t>
  </si>
  <si>
    <t>DFW.01301683</t>
  </si>
  <si>
    <t>220707801</t>
  </si>
  <si>
    <t>1XKZP4TX7SJ180212</t>
  </si>
  <si>
    <t>1N34822</t>
  </si>
  <si>
    <t>2025 KENWORTH T880 SEMI</t>
  </si>
  <si>
    <t>NTTA01099144</t>
  </si>
  <si>
    <t>9/6/2024 12:00:00 AM</t>
  </si>
  <si>
    <t>220707807</t>
  </si>
  <si>
    <t>MACK</t>
  </si>
  <si>
    <t>CXU PINNACLE</t>
  </si>
  <si>
    <t>1M1AW09Y5HM079522</t>
  </si>
  <si>
    <t>221511125</t>
  </si>
  <si>
    <t>1M1AW09Y9JM085765</t>
  </si>
  <si>
    <t>221511066</t>
  </si>
  <si>
    <t>S-13 (086733)</t>
  </si>
  <si>
    <t>CXU613</t>
  </si>
  <si>
    <t>S-13</t>
  </si>
  <si>
    <t>1M1AW09Y1JM086733</t>
  </si>
  <si>
    <t>2018 MACK CXU613 (086733) S-13</t>
  </si>
  <si>
    <t>2/5/2025 12:00:00 AM</t>
  </si>
  <si>
    <t>086733</t>
  </si>
  <si>
    <t>S-14 (085764)</t>
  </si>
  <si>
    <t>S-14</t>
  </si>
  <si>
    <t>1M1AW09Y7JM085764</t>
  </si>
  <si>
    <t>2018 MACK CXU613 (085764) S-14</t>
  </si>
  <si>
    <t>085764</t>
  </si>
  <si>
    <t>ROADTEC</t>
  </si>
  <si>
    <t>SB-2500E</t>
  </si>
  <si>
    <t>SB2500E-4085</t>
  </si>
  <si>
    <t xml:space="preserve">Machine weighs 77,000 pounds, we can not legally haul it. </t>
  </si>
  <si>
    <t>225207354</t>
  </si>
  <si>
    <t>Step Deck Trailer</t>
  </si>
  <si>
    <t>2023-032 SH 345 BRIDGE REHABILITATION, Saint Louis St, Dallas, TX 75226</t>
  </si>
  <si>
    <t>1UYFS2532M5285605</t>
  </si>
  <si>
    <t>249B258</t>
  </si>
  <si>
    <t>11/21/2024 12:00:00 AM</t>
  </si>
  <si>
    <t>TRL - TRAILER</t>
  </si>
  <si>
    <t>00322B0311</t>
  </si>
  <si>
    <t>SFB-02S</t>
  </si>
  <si>
    <t>M2 106</t>
  </si>
  <si>
    <t>1FVACWDT6CHBP3344</t>
  </si>
  <si>
    <t>PBN1151</t>
  </si>
  <si>
    <t>DFW.05049036</t>
  </si>
  <si>
    <t>3/25/2026 12:00:00 AM</t>
  </si>
  <si>
    <t>220707810</t>
  </si>
  <si>
    <t>RTX-SFB03</t>
  </si>
  <si>
    <t>1FVACWDT6CHBK9943</t>
  </si>
  <si>
    <t>MRC4648</t>
  </si>
  <si>
    <t>DFW.02353482</t>
  </si>
  <si>
    <t>220707697</t>
  </si>
  <si>
    <t>SFB-03S</t>
  </si>
  <si>
    <t>3ALACXDT3EDFL8366</t>
  </si>
  <si>
    <t>NNY6196</t>
  </si>
  <si>
    <t>DFW.02303786</t>
  </si>
  <si>
    <t>221402022</t>
  </si>
  <si>
    <t>SFB-04 (POLY SPRAYER)</t>
  </si>
  <si>
    <t>23</t>
  </si>
  <si>
    <t>1FVACXCS07HY77637</t>
  </si>
  <si>
    <t>LMM8816</t>
  </si>
  <si>
    <t>221402330</t>
  </si>
  <si>
    <t>POLY SPRAYER</t>
  </si>
  <si>
    <t>SFB-04S</t>
  </si>
  <si>
    <t>MD6</t>
  </si>
  <si>
    <t>W Katherine P Raines Rd, Cleburne, TX 76033</t>
  </si>
  <si>
    <t>1M2MDBAAXNS003505</t>
  </si>
  <si>
    <t>SGX0671</t>
  </si>
  <si>
    <t>DFW.04822268</t>
  </si>
  <si>
    <t>214913767</t>
  </si>
  <si>
    <t>SFB-05S</t>
  </si>
  <si>
    <t>1M2MDBAA7PS009023</t>
  </si>
  <si>
    <t>SGX0670</t>
  </si>
  <si>
    <t>214913729</t>
  </si>
  <si>
    <t>SFB-06S</t>
  </si>
  <si>
    <t>T280</t>
  </si>
  <si>
    <t>2NK3HM6X3RM375249</t>
  </si>
  <si>
    <t>TSM7995</t>
  </si>
  <si>
    <t>DFW.06844005</t>
  </si>
  <si>
    <t>221402079</t>
  </si>
  <si>
    <t>1FVACXDT3EHFR1014</t>
  </si>
  <si>
    <t>MVW9789</t>
  </si>
  <si>
    <t>10/14/2019 12:00:00 AM</t>
  </si>
  <si>
    <t>221402351</t>
  </si>
  <si>
    <t>SFB-07S</t>
  </si>
  <si>
    <t>2NK3HM6XXRM375250</t>
  </si>
  <si>
    <t>TSM7994</t>
  </si>
  <si>
    <t xml:space="preserve">engine serial number 99160545 </t>
  </si>
  <si>
    <t>DFW.06844006</t>
  </si>
  <si>
    <t>221402037</t>
  </si>
  <si>
    <t>1FVACWDT1DHFA9530</t>
  </si>
  <si>
    <t>BZ22343</t>
  </si>
  <si>
    <t>3/5/2020 12:00:00 AM</t>
  </si>
  <si>
    <t>221414126</t>
  </si>
  <si>
    <t>2023-036 GALVESTON FM 517 HIGHWAY IMPROVEMENT, Gulf Fwy, Dickinson, TX 77539</t>
  </si>
  <si>
    <t>1FVACWDT6DHFA8809</t>
  </si>
  <si>
    <t>NVC9337</t>
  </si>
  <si>
    <t>DFW.05049037</t>
  </si>
  <si>
    <t>214913222</t>
  </si>
  <si>
    <t>1FVACWDT4DHFA8808</t>
  </si>
  <si>
    <t>220707701</t>
  </si>
  <si>
    <t>2023-035 (TXDOT YARD) HARRIS VA BRIDGE REHABS, Gulf Fwy, Houston, TX 77087</t>
  </si>
  <si>
    <t>3HAMMMML4FL039652</t>
  </si>
  <si>
    <t>PCV4933</t>
  </si>
  <si>
    <t>DFW.01296183</t>
  </si>
  <si>
    <t>221402402</t>
  </si>
  <si>
    <t>1M2MDBAA2PS006613</t>
  </si>
  <si>
    <t xml:space="preserve">74916675 ENGINE SERIAL </t>
  </si>
  <si>
    <t>SLX7366</t>
  </si>
  <si>
    <t>DFW.04989614</t>
  </si>
  <si>
    <t>221402395</t>
  </si>
  <si>
    <t>1M2MDBAA7PS006624</t>
  </si>
  <si>
    <t>SKJ8340</t>
  </si>
  <si>
    <t>221402426</t>
  </si>
  <si>
    <t>1HTMMMML6JH736688</t>
  </si>
  <si>
    <t>TXL0615</t>
  </si>
  <si>
    <t>NTTA 00427045</t>
  </si>
  <si>
    <t>221413817</t>
  </si>
  <si>
    <t>3ALACWDTXHDJH9217</t>
  </si>
  <si>
    <t>TXL0616</t>
  </si>
  <si>
    <t>3900.00</t>
  </si>
  <si>
    <t>NTTA 00427047</t>
  </si>
  <si>
    <t>221414040</t>
  </si>
  <si>
    <t>N Sylvania Ave, Fort Worth, TX 76111</t>
  </si>
  <si>
    <t>3HAMMMML5KL592806</t>
  </si>
  <si>
    <t>TXL1219</t>
  </si>
  <si>
    <t>NTTA00427046</t>
  </si>
  <si>
    <t>221413897</t>
  </si>
  <si>
    <t>3ALACWDTHGDGV9036</t>
  </si>
  <si>
    <t>VVH6190</t>
  </si>
  <si>
    <t>NTTA01246059</t>
  </si>
  <si>
    <t>221413900</t>
  </si>
  <si>
    <t>SFB-23 (KB9153)</t>
  </si>
  <si>
    <t>3ALACWFC8KDKB9153</t>
  </si>
  <si>
    <t>KB9153</t>
  </si>
  <si>
    <t>SS-01S</t>
  </si>
  <si>
    <t>279D</t>
  </si>
  <si>
    <t>Compact Track</t>
  </si>
  <si>
    <t>Linfield Rd, Dallas, TX 75216</t>
  </si>
  <si>
    <t>CAT0279DEGTL06725</t>
  </si>
  <si>
    <t>221020696</t>
  </si>
  <si>
    <t>SS-11 (shop use)</t>
  </si>
  <si>
    <t>T750</t>
  </si>
  <si>
    <t>RTX-SK06</t>
  </si>
  <si>
    <t>ATF613255</t>
  </si>
  <si>
    <t>221020405</t>
  </si>
  <si>
    <t>shop use</t>
  </si>
  <si>
    <t>0279DCGTL00411</t>
  </si>
  <si>
    <t>221019408</t>
  </si>
  <si>
    <t>CAT0279DEGTL04019</t>
  </si>
  <si>
    <t>221020402</t>
  </si>
  <si>
    <t>CAT0279DTGTL04606</t>
  </si>
  <si>
    <t>221020230</t>
  </si>
  <si>
    <t>CAT0279DEGTL03839</t>
  </si>
  <si>
    <t>221020107</t>
  </si>
  <si>
    <t>242D</t>
  </si>
  <si>
    <t>Compact Wheel</t>
  </si>
  <si>
    <t>CAT0242DADZT01831</t>
  </si>
  <si>
    <t>221019804</t>
  </si>
  <si>
    <t>2024-004 CoD Sidewalks 2024 (#05), E 7th St, Dallas, TX 75203</t>
  </si>
  <si>
    <t>CAT0279DLGTL04793</t>
  </si>
  <si>
    <t>221020023</t>
  </si>
  <si>
    <t>289D</t>
  </si>
  <si>
    <t>CAT0289DLTAW08783</t>
  </si>
  <si>
    <t>221020109</t>
  </si>
  <si>
    <t>CAT0279DVGTL05309</t>
  </si>
  <si>
    <t>223802406</t>
  </si>
  <si>
    <t>HIGH FLOW</t>
  </si>
  <si>
    <t>CAT0279DTGTL05625</t>
  </si>
  <si>
    <t>232401951</t>
  </si>
  <si>
    <t>CAT0279DLGTL04714</t>
  </si>
  <si>
    <t>221020488</t>
  </si>
  <si>
    <t>SS-33 (AARON CONCHA)</t>
  </si>
  <si>
    <t>CONCHA, AARON</t>
  </si>
  <si>
    <t>CAT0279DTRB904891</t>
  </si>
  <si>
    <t xml:space="preserve">Assigned to Aaron Concha </t>
  </si>
  <si>
    <t>221020636</t>
  </si>
  <si>
    <t>AARON CONCHA</t>
  </si>
  <si>
    <t>SS-34 (JOSE RIVERA)</t>
  </si>
  <si>
    <t>RIVERA, JOSE J</t>
  </si>
  <si>
    <t>CAT0289DPJX912214</t>
  </si>
  <si>
    <t xml:space="preserve">Assigned to Jose Rivera </t>
  </si>
  <si>
    <t>221019520</t>
  </si>
  <si>
    <t>JOSE RIVERA</t>
  </si>
  <si>
    <t>SS-35 (JUAN P. RODRIGUEZ)</t>
  </si>
  <si>
    <t>279D3</t>
  </si>
  <si>
    <t>RODRIGUEZ, JUAN P</t>
  </si>
  <si>
    <t>CAT0279DLRB905386</t>
  </si>
  <si>
    <t xml:space="preserve">Assigned to Juan Rodriguez </t>
  </si>
  <si>
    <t>221019368</t>
  </si>
  <si>
    <t>SS-36 (SALVADOR AGUILLON)</t>
  </si>
  <si>
    <t>AGUILLON, SALVADOR</t>
  </si>
  <si>
    <t>CAT0279DHRB905387</t>
  </si>
  <si>
    <t xml:space="preserve">Assigned to Salvador Aguillon </t>
  </si>
  <si>
    <t>221019850</t>
  </si>
  <si>
    <t>SS-37 (JOSE RANGEL)</t>
  </si>
  <si>
    <t>289D3</t>
  </si>
  <si>
    <t>San Jacinto St, Dallas, TX 75204</t>
  </si>
  <si>
    <t>RANGEL, JOSE</t>
  </si>
  <si>
    <t>CAT0289DTJX912213</t>
  </si>
  <si>
    <t xml:space="preserve">Assigned to Jose Rangel Sr. </t>
  </si>
  <si>
    <t>221019784</t>
  </si>
  <si>
    <t>JOSE RANGEL</t>
  </si>
  <si>
    <t>SS-38 (JESUS LOPEZ SOTO)</t>
  </si>
  <si>
    <t>CAT0289DHJX912952</t>
  </si>
  <si>
    <t xml:space="preserve">Assigned to Jesus Lopez </t>
  </si>
  <si>
    <t>223802173</t>
  </si>
  <si>
    <t>SS-39 (SABINO IBARRA)</t>
  </si>
  <si>
    <t>W County Road 124, Midland, TX 79765</t>
  </si>
  <si>
    <t>IBARRA, SABINO</t>
  </si>
  <si>
    <t>CAT0289DTJX912969</t>
  </si>
  <si>
    <t xml:space="preserve">
High flow machine 
Assigned </t>
  </si>
  <si>
    <t>223802234</t>
  </si>
  <si>
    <t>SABINO IBARRA</t>
  </si>
  <si>
    <t>SS-41 (URIEL GARCIA-ANDRADE)</t>
  </si>
  <si>
    <t>GARCIA-ANDRADE, URIEL</t>
  </si>
  <si>
    <t>CAT0289DJJX916301</t>
  </si>
  <si>
    <t xml:space="preserve">High flow machine </t>
  </si>
  <si>
    <t>221020609</t>
  </si>
  <si>
    <t>URIEL GARCIA-ANDRADE</t>
  </si>
  <si>
    <t>SS-44 (ROLANDO COLMENERO-GARCIA)</t>
  </si>
  <si>
    <t>265</t>
  </si>
  <si>
    <t>CAT00265CKR404778</t>
  </si>
  <si>
    <t>4 - HOU, FM - FOREMEN, SS - SKID STEER</t>
  </si>
  <si>
    <t>231902453</t>
  </si>
  <si>
    <t>SS-45 ( Alonso Miramontes )</t>
  </si>
  <si>
    <t>2023-006 (OFFICE) Tarrant SH 183 Bridge, Peak St, Fort Worth, TX 76106</t>
  </si>
  <si>
    <t>CAT00265LKR405358</t>
  </si>
  <si>
    <t>231902443</t>
  </si>
  <si>
    <t xml:space="preserve"> Alonso Miramontes </t>
  </si>
  <si>
    <t>SS-46 ( Josue Martinez )</t>
  </si>
  <si>
    <t>CAT00265HKR4054362</t>
  </si>
  <si>
    <t>231902546</t>
  </si>
  <si>
    <t xml:space="preserve"> Josue Martinez </t>
  </si>
  <si>
    <t>S Belt Line Rd, Coppell, TX 75019</t>
  </si>
  <si>
    <t>4GM1A0915H1529263</t>
  </si>
  <si>
    <t>00322B0355</t>
  </si>
  <si>
    <t>4GM1A0916H1528591</t>
  </si>
  <si>
    <t>00322B0381</t>
  </si>
  <si>
    <t>3ALHCYFE0JDJW5278</t>
  </si>
  <si>
    <t>WCG5723</t>
  </si>
  <si>
    <t>NTTA01552574</t>
  </si>
  <si>
    <t>221414238</t>
  </si>
  <si>
    <t>4GM2M151XE1412068</t>
  </si>
  <si>
    <t>00322B0310</t>
  </si>
  <si>
    <t>SV-08 (MICHAEL RIEDER)</t>
  </si>
  <si>
    <t>EXPLORER</t>
  </si>
  <si>
    <t>210077 - RIEDER, MICHAEL A</t>
  </si>
  <si>
    <t>1FMSK7DH9LGA41584</t>
  </si>
  <si>
    <t>MYX0115</t>
  </si>
  <si>
    <t>XLT 4dr 4x2</t>
  </si>
  <si>
    <t>DNT.14545255</t>
  </si>
  <si>
    <t>223701948</t>
  </si>
  <si>
    <t>210077</t>
  </si>
  <si>
    <t>1FDBF2A65NEE51307</t>
  </si>
  <si>
    <t>TCF3681</t>
  </si>
  <si>
    <t>Osprey II Vac/sweep unit 
F-250 SRW XL 2WD Reg Cab 8' Box</t>
  </si>
  <si>
    <t>223702033</t>
  </si>
  <si>
    <t>RM-300</t>
  </si>
  <si>
    <t>Mixer</t>
  </si>
  <si>
    <t>BWR00723</t>
  </si>
  <si>
    <t>221020637</t>
  </si>
  <si>
    <t>TRAFFIX SCORPION</t>
  </si>
  <si>
    <t>TOWED ATTENUATOR</t>
  </si>
  <si>
    <t>Towed Attenuator</t>
  </si>
  <si>
    <t>1E9TF160DVC522799</t>
  </si>
  <si>
    <t>10002</t>
  </si>
  <si>
    <t>00322B0278</t>
  </si>
  <si>
    <t>TD-01s</t>
  </si>
  <si>
    <t>14TL-22BK</t>
  </si>
  <si>
    <t xml:space="preserve">16VEX222XJ2096032 </t>
  </si>
  <si>
    <t>NTTA01532180</t>
  </si>
  <si>
    <t>00322B0232</t>
  </si>
  <si>
    <t>TDT-01 ( )</t>
  </si>
  <si>
    <t>MAULDIN</t>
  </si>
  <si>
    <t>MT600</t>
  </si>
  <si>
    <t>ASPHALT DISTRIBUTOR TRAILER</t>
  </si>
  <si>
    <t>Richfield Ln, Houston, TX 77048</t>
  </si>
  <si>
    <t>4C9PT6022SG229941</t>
  </si>
  <si>
    <t>941-X-T6-GP-Y-04941</t>
  </si>
  <si>
    <t>099498N</t>
  </si>
  <si>
    <t>2024 MAULDIN MT600 GK - ASPHALT DIST. TRAILER</t>
  </si>
  <si>
    <t>4 - HOU, ADT - ASPHALT DIST. TRL.</t>
  </si>
  <si>
    <t>84171896</t>
  </si>
  <si>
    <t xml:space="preserve"> </t>
  </si>
  <si>
    <t>G12-55A</t>
  </si>
  <si>
    <t>12000 LB</t>
  </si>
  <si>
    <t>RTX-TH01</t>
  </si>
  <si>
    <t>0160051738</t>
  </si>
  <si>
    <t>221019794</t>
  </si>
  <si>
    <t>TH-04 (shop use)</t>
  </si>
  <si>
    <t>0160040898</t>
  </si>
  <si>
    <t>221020570</t>
  </si>
  <si>
    <t>0160044443</t>
  </si>
  <si>
    <t>73363270</t>
  </si>
  <si>
    <t>Cummins</t>
  </si>
  <si>
    <t>QSB5.9</t>
  </si>
  <si>
    <t>221020173</t>
  </si>
  <si>
    <t>0160065924</t>
  </si>
  <si>
    <t>221019841</t>
  </si>
  <si>
    <t>0160053846</t>
  </si>
  <si>
    <t>221019816</t>
  </si>
  <si>
    <t>G5-18A</t>
  </si>
  <si>
    <t>0160076908</t>
  </si>
  <si>
    <t>221020482</t>
  </si>
  <si>
    <t>GTH-5519</t>
  </si>
  <si>
    <t>GTH55M-7074</t>
  </si>
  <si>
    <t>232401875</t>
  </si>
  <si>
    <t>1255</t>
  </si>
  <si>
    <t>0160073655</t>
  </si>
  <si>
    <t>230700288</t>
  </si>
  <si>
    <t>VT-01 (LP873)</t>
  </si>
  <si>
    <t>VERMEER</t>
  </si>
  <si>
    <t>LP873SDT</t>
  </si>
  <si>
    <t>Vacuum Trailer</t>
  </si>
  <si>
    <t>VT-01</t>
  </si>
  <si>
    <t>7NWH19A66RK050906</t>
  </si>
  <si>
    <t>095557N</t>
  </si>
  <si>
    <t>2024 VM LP873 (50906) VT-01</t>
  </si>
  <si>
    <t>2/26/2025 12:00:00 AM</t>
  </si>
  <si>
    <t>LP873</t>
  </si>
  <si>
    <t>VT-01S</t>
  </si>
  <si>
    <t>VAC-TRON EQUIPMENT</t>
  </si>
  <si>
    <t>LP573XDT</t>
  </si>
  <si>
    <t>5HZBF1629HLEH1211</t>
  </si>
  <si>
    <t>171298</t>
  </si>
  <si>
    <t>968051m</t>
  </si>
  <si>
    <t>84171808</t>
  </si>
  <si>
    <t>WEL-01S</t>
  </si>
  <si>
    <t>305G</t>
  </si>
  <si>
    <t>U1240505343</t>
  </si>
  <si>
    <t>84171887</t>
  </si>
  <si>
    <t>LINCOLN ELECTRIC</t>
  </si>
  <si>
    <t>RANGER 305G</t>
  </si>
  <si>
    <t>2023-032 SH 345 BRIDGE REHABILITATION, Canton St, Dallas, TX 75226</t>
  </si>
  <si>
    <t>U1240108805</t>
  </si>
  <si>
    <t>84058787</t>
  </si>
  <si>
    <t>VINTAGE 322</t>
  </si>
  <si>
    <t>U1240402608</t>
  </si>
  <si>
    <t>84058788</t>
  </si>
  <si>
    <t>644K</t>
  </si>
  <si>
    <t>RTX-WL01</t>
  </si>
  <si>
    <t>1DW644KZVCE648006</t>
  </si>
  <si>
    <t>223802530</t>
  </si>
  <si>
    <t>928H</t>
  </si>
  <si>
    <t>RTX-WL02</t>
  </si>
  <si>
    <t>CXK01728</t>
  </si>
  <si>
    <t>221020553</t>
  </si>
  <si>
    <t>938M</t>
  </si>
  <si>
    <t>0938MCJ3R03923</t>
  </si>
  <si>
    <t>221020419</t>
  </si>
  <si>
    <t>926M</t>
  </si>
  <si>
    <t>LTE02905</t>
  </si>
  <si>
    <t>221020372</t>
  </si>
  <si>
    <t>950K</t>
  </si>
  <si>
    <t>2023-007 BI 20 (OFFICE), Parks Village Dr, Odessa, TX 79762</t>
  </si>
  <si>
    <t>CAT0950KHFER00325</t>
  </si>
  <si>
    <t>Bucket # 354-4854</t>
  </si>
  <si>
    <t>221020549</t>
  </si>
  <si>
    <t>938K</t>
  </si>
  <si>
    <t>CAT0938KASWL03900</t>
  </si>
  <si>
    <t>221019723</t>
  </si>
  <si>
    <t>WL-11 (J1S02294)</t>
  </si>
  <si>
    <t>950M</t>
  </si>
  <si>
    <t>J1S02294</t>
  </si>
  <si>
    <t>2019 CAT 950M (J1S02294) LOADER</t>
  </si>
  <si>
    <t>2/7/2025 12:00:00 AM</t>
  </si>
  <si>
    <t>231902218</t>
  </si>
  <si>
    <t>WL-12 (K03394)</t>
  </si>
  <si>
    <t>P5K03394</t>
  </si>
  <si>
    <t>2022 CAT 938M (P5K03394) LOADER</t>
  </si>
  <si>
    <t>232402084</t>
  </si>
  <si>
    <t>K03394</t>
  </si>
  <si>
    <t>WL-13 (R08392)</t>
  </si>
  <si>
    <t>J3R08392</t>
  </si>
  <si>
    <t>2019 CAT 938M (J3R08392) LOADER</t>
  </si>
  <si>
    <t>231902087</t>
  </si>
  <si>
    <t>R08392</t>
  </si>
  <si>
    <t>RTX-WT03</t>
  </si>
  <si>
    <t>3FRWF7FAXCV458385</t>
  </si>
  <si>
    <t>KYB9514</t>
  </si>
  <si>
    <t xml:space="preserve">2000 GALLON XL Regular Cab XL
</t>
  </si>
  <si>
    <t>220707777</t>
  </si>
  <si>
    <t>386</t>
  </si>
  <si>
    <t>SPF3219-?</t>
  </si>
  <si>
    <t>1NP9LJ9X1ED241448</t>
  </si>
  <si>
    <t>LVD3382</t>
  </si>
  <si>
    <t>4000 GALLON</t>
  </si>
  <si>
    <t>214913246</t>
  </si>
  <si>
    <t>337</t>
  </si>
  <si>
    <t>Water Truck- 2000 gal</t>
  </si>
  <si>
    <t>2NP2HM6X9KM617182</t>
  </si>
  <si>
    <t>NXS0296</t>
  </si>
  <si>
    <t>2000 GALLON</t>
  </si>
  <si>
    <t>1/1/2020 12:00:00 AM</t>
  </si>
  <si>
    <t>221402498</t>
  </si>
  <si>
    <t>3FRXF75E17V477292</t>
  </si>
  <si>
    <t>TMX8413</t>
  </si>
  <si>
    <t>2000 GALLON XL Regular Cab XL</t>
  </si>
  <si>
    <t>46636446</t>
  </si>
  <si>
    <t>ISB5.9</t>
  </si>
  <si>
    <t>221402376</t>
  </si>
  <si>
    <t>1FVACXDT3EHFU5828</t>
  </si>
  <si>
    <t>FWY6625</t>
  </si>
  <si>
    <t>221402499</t>
  </si>
  <si>
    <t>1FVACXDT1EHFV6200</t>
  </si>
  <si>
    <t>RWR2398</t>
  </si>
  <si>
    <t>220707691</t>
  </si>
  <si>
    <t>Water Truck- 4000 gal</t>
  </si>
  <si>
    <t>1FVHCYCY0GHHB3456</t>
  </si>
  <si>
    <t>THL8229</t>
  </si>
  <si>
    <t>NTTA00427044</t>
  </si>
  <si>
    <t>220707791</t>
  </si>
  <si>
    <t>53BCTEA21NR005083</t>
  </si>
  <si>
    <t>387524M</t>
  </si>
  <si>
    <t>00322B0145</t>
  </si>
  <si>
    <t>5WWBC2020M6012982</t>
  </si>
  <si>
    <t>209590M</t>
  </si>
  <si>
    <t>00322B0333</t>
  </si>
  <si>
    <t>WTF-02</t>
  </si>
  <si>
    <t>508898M</t>
  </si>
  <si>
    <t>NHTSA PRODUCED DIFFERENT MAKE THAN ASSET LIST
2020 BIG TEX TRAILER, FLATBED</t>
  </si>
  <si>
    <t>Water Trailer</t>
  </si>
  <si>
    <t>South Fwy, Houston, TX 77004</t>
  </si>
  <si>
    <t>013478H</t>
  </si>
  <si>
    <t>00322B0568</t>
  </si>
  <si>
    <t>WYLIE</t>
  </si>
  <si>
    <t>EXPRESS WATER WAGON 500 GAL</t>
  </si>
  <si>
    <t>5VUTW1326HP000147</t>
  </si>
  <si>
    <t>721752J</t>
  </si>
  <si>
    <t>GPS &amp; TRACK GPS</t>
  </si>
  <si>
    <t>00322B0180</t>
  </si>
  <si>
    <t>5VUTW1325HP000141</t>
  </si>
  <si>
    <t>00322B0148</t>
  </si>
  <si>
    <t>5VUTW13276P000463</t>
  </si>
  <si>
    <t>721750J</t>
  </si>
  <si>
    <t xml:space="preserve">500 GALLON WATER TRAILER 
GPS &amp; FLEET </t>
  </si>
  <si>
    <t>00322B0268</t>
  </si>
  <si>
    <t>WTW-01</t>
  </si>
  <si>
    <t>HLT TRAILERS</t>
  </si>
  <si>
    <t>UNKNONW</t>
  </si>
  <si>
    <t>4H1021427E0486612</t>
  </si>
  <si>
    <t>2014 HLT TRAILER, WATER?</t>
  </si>
  <si>
    <t>BILLABLE ASSET?</t>
  </si>
  <si>
    <t>FLEET</t>
  </si>
  <si>
    <t>BILLABLE / NON-BILLABLE</t>
  </si>
  <si>
    <t>EQ RATES</t>
  </si>
  <si>
    <t>BILLED / NOT BILLED</t>
  </si>
  <si>
    <t>NESTED</t>
  </si>
  <si>
    <t>MISSING?</t>
  </si>
  <si>
    <t>RATE</t>
  </si>
  <si>
    <t>Z - DNI</t>
  </si>
  <si>
    <t>GAUGE</t>
  </si>
  <si>
    <t>RAGLE EQUIPMENT - ASSETS TIME ON SITE - MARCH 2025 (ALL EQUIPMENT)</t>
  </si>
  <si>
    <t>Asset2</t>
  </si>
  <si>
    <t xml:space="preserve">TIME ON SITE DEC </t>
  </si>
  <si>
    <t>SUM3</t>
  </si>
  <si>
    <t>Sum of ROUND</t>
  </si>
  <si>
    <t>#210073</t>
  </si>
  <si>
    <t>ATOS JOBS</t>
  </si>
  <si>
    <t>IF THIS LIST WAS ABLE TO BE BILLED AT 100%</t>
  </si>
  <si>
    <t>MACK CXU613 S-11</t>
  </si>
  <si>
    <t>MACK CXU613 S-12</t>
  </si>
  <si>
    <t>2019 CAT 950M (S02294) WL-11</t>
  </si>
  <si>
    <t>2022 CAT 938M (K03394) WL-12</t>
  </si>
  <si>
    <t>2019 CAT 938M (R08392) WL-13</t>
  </si>
  <si>
    <t>2017 MACK CXU613 (079522) S-11</t>
  </si>
  <si>
    <t>2018 MACK CXU613 (085765) S-12</t>
  </si>
  <si>
    <t>Sum of Units</t>
  </si>
  <si>
    <t>NONE ON IH 45</t>
  </si>
  <si>
    <t>NOT ON THIS PROJECT</t>
  </si>
  <si>
    <t>called off the 18th</t>
  </si>
  <si>
    <t>SAFETY?</t>
  </si>
  <si>
    <t>who is this? - JOSUE MARTINEZ SALAZAR</t>
  </si>
  <si>
    <t>NOT ON THIS JOB</t>
  </si>
  <si>
    <t>CM-05</t>
  </si>
  <si>
    <t>2025-007</t>
  </si>
  <si>
    <t>2025-008</t>
  </si>
  <si>
    <t>2025-006</t>
  </si>
  <si>
    <t>9000 100F / CC NEEDED</t>
  </si>
  <si>
    <t>0024 0006</t>
  </si>
  <si>
    <t>9000 100M | 9000 100F | CC NEEDED</t>
  </si>
  <si>
    <t>RAGLE - TMA TRACKING - APRIL 2025</t>
  </si>
  <si>
    <t>RAGLE PICKUP TRUCKS FROM "EHRS-PT" - APRIL 2025</t>
  </si>
  <si>
    <t>ALLOCATION</t>
  </si>
  <si>
    <t>30</t>
  </si>
  <si>
    <t>BILLABLE JOBS</t>
  </si>
  <si>
    <t>ADJUSTED ALLOCATION</t>
  </si>
  <si>
    <t>ADJUSTED SUM</t>
  </si>
  <si>
    <t>JOB HOURS</t>
  </si>
  <si>
    <t xml:space="preserve">TOTAL HOURS </t>
  </si>
  <si>
    <t>Sum of Sum of %2</t>
  </si>
  <si>
    <t>Alvarado, Eduardo D</t>
  </si>
  <si>
    <t>Hernandez, Juan B</t>
  </si>
  <si>
    <t>Rodarte Serrano, Jesus O</t>
  </si>
  <si>
    <t>Salaices, Osiel</t>
  </si>
  <si>
    <t>22-04</t>
  </si>
  <si>
    <t>24-06</t>
  </si>
  <si>
    <t>240815</t>
  </si>
  <si>
    <t>240455</t>
  </si>
  <si>
    <t>RODARTE SERRANO, JESUS O</t>
  </si>
  <si>
    <t>Giebelhaus, Eric STX</t>
  </si>
  <si>
    <t>BADILLO, GERARDO J</t>
  </si>
  <si>
    <t>240664</t>
  </si>
  <si>
    <t>Gauge</t>
  </si>
  <si>
    <t>240494</t>
  </si>
  <si>
    <t>Garcia, Mark E XL</t>
  </si>
  <si>
    <t>MARTIN SANCHEZ</t>
  </si>
  <si>
    <t>NEFF, ROBERT S</t>
  </si>
  <si>
    <t>MANCHO CAMACHO, GRECIA</t>
  </si>
  <si>
    <t>CASTRO, JUAN J</t>
  </si>
  <si>
    <t>MOYA, MARIO</t>
  </si>
  <si>
    <t>GARCIA, SAID A</t>
  </si>
  <si>
    <t>WELDING TRUCK</t>
  </si>
  <si>
    <t>2024 CAT 336 08C (L20433) EX-84</t>
  </si>
  <si>
    <t xml:space="preserve">WTX AGREEMENT, CHARGE 1/2 </t>
  </si>
  <si>
    <t>2022-033 (0.03)
TRAFFIC WALNUT HILL YARD (0.97)</t>
  </si>
  <si>
    <t>2023-007 (1)</t>
  </si>
  <si>
    <t>2023-007 (0.09)
DFW Yard (0.91)</t>
  </si>
  <si>
    <t>2024-030 (0.01)
EQUIP HOU (0.99)</t>
  </si>
  <si>
    <t>2024-012 (1)</t>
  </si>
  <si>
    <t>2021-017 (0.6)
DFW Yard (0.4)</t>
  </si>
  <si>
    <t>2021-017 (0.64)
DFW Yard (0.36)</t>
  </si>
  <si>
    <t>2021-017 (0.65)
DFW Yard (0.35)</t>
  </si>
  <si>
    <t>2024-012 (0.56)
DFW Yard (0.44)</t>
  </si>
  <si>
    <t>2021-017 (0.58)
2024-012 (0.02)
DFW Yard (0.4)</t>
  </si>
  <si>
    <t>2022-003 (1)</t>
  </si>
  <si>
    <t>2024-030 (0.02)
EQUIP HOU (0.98)</t>
  </si>
  <si>
    <t>2024-003 (0.15)
2024-012 (0.74)
TEXDIST (0.1)</t>
  </si>
  <si>
    <t>2023-032 (0.01)
2024-004 (0.04)
2024-012 (0.08)
DFW Yard (0.85)
TEXDIST (0.02)</t>
  </si>
  <si>
    <t>2023-035 (0.04)
2024-017 (0.03)
2024-025 (0.03)
EQUIP HOU (0.91)</t>
  </si>
  <si>
    <t>2023-006 (0.01)
TEXDIST (0.99)</t>
  </si>
  <si>
    <t>2021-017 (0.03)
2022-023 (0.09)
DFW Yard (0.87)</t>
  </si>
  <si>
    <t>2021-017 (1)</t>
  </si>
  <si>
    <t>2023-035 (0.86)
EQUIP HOU (0.14)</t>
  </si>
  <si>
    <t>2023-014 (0.03)
DFW Yard (0.97)</t>
  </si>
  <si>
    <t>2019-044 (0.1)
DFW Yard (0.9)</t>
  </si>
  <si>
    <t>2023-006 (0.01)
2023-014 (0.03)
2024-003 (0.03)
2024-019 (0.01)
DFW Yard (0.77)
TRAFFIC WALNUT HILL YARD (0.15)</t>
  </si>
  <si>
    <t>2021-017 (0.01)
DFW Yard (0.99)</t>
  </si>
  <si>
    <t>2021-017 (0.63)
DFW Yard (0.37)</t>
  </si>
  <si>
    <t>2019-044 (0.05)
2023-006 (0.33)
2023-014 (0.09)
2024-004 (0.01)
2024-012 (0.01)
2024-023 (0.03)
2024-024 (0.27)
DFW Yard (0.15)
TEXDIST (0.07)
TRAFFIC WALNUT HILL YARD (0.01)</t>
  </si>
  <si>
    <t>2024-004 (0.02)
2024-012 (0.01)
TRAFFIC WALNUT HILL YARD (0.96)</t>
  </si>
  <si>
    <t>2023-032 (0.01)
2023-034 (0.04)
DFW Yard (0.01)
TEXDIST (0.94)</t>
  </si>
  <si>
    <t>2023-032 (0.85)
2023-034 (0.11)
2024-004 (0.01)
24-04 (0.01)
TRAFFIC WALNUT HILL YARD (0.01)</t>
  </si>
  <si>
    <t>2023-035 (0.02)
2023-036 (0.01)
2024-017 (0.02)
2024-025 (0.01)
EQUIP HOU (0.93)</t>
  </si>
  <si>
    <t>2021-017 (0.03)
2022-023 (0.01)
2024-003 (0.02)
2024-012 (0.93)
DFW Yard (0.01)</t>
  </si>
  <si>
    <t>2022-008 (0.23)
2022-040 (0.23)
2023-032 (0.06)
2023-034 (0.41)
DFW Yard (0.07)</t>
  </si>
  <si>
    <t>DFW Yard (0.12)
TEXDIST (0.84)
2025-004 (0.04)</t>
  </si>
  <si>
    <t>2023-006 (0.77)
2023-014 (0.01)
2024-023 (0.04)
TEXDIST (0.18)</t>
  </si>
  <si>
    <t>2021-017 (0.03)
2023-006 (0.09)
2023-032 (0.01)
2023-034 (0.03)
2024-003 (0.05)
2024-004 (0.02)
2024-012 (0.17)
2024-017 (0.01)
2024-023 (0.01)
TEXDIST (0.59)</t>
  </si>
  <si>
    <t>2023-035 (0.02)
DFW Yard (0.9)
EQUIP HOU (0.08)</t>
  </si>
  <si>
    <t>2024-025 (1)</t>
  </si>
  <si>
    <t>2021-017 (0.34)
2024-012 (0.57)
DFW Yard (0.09)</t>
  </si>
  <si>
    <t>2023-035 (0.01)
2024-017 (0.01)
DFW Yard (0.73)
EQUIP HOU (0.25)</t>
  </si>
  <si>
    <t>2023-007 (0.01)
2023-035 (0.01)
DFW Yard (0.85)
2024-030 (0.01)
EQUIP HOU (0.13)</t>
  </si>
  <si>
    <t>2022-040 (0.13)
BEAUMONT RAG PROPERTY (0.87)</t>
  </si>
  <si>
    <t>2023-035 (0.37)
EQUIP HOU (0.63)</t>
  </si>
  <si>
    <t>2024-003 (0.35)
DFW Yard (0.65)</t>
  </si>
  <si>
    <t>2021-017 (0.82)
DFW Yard (0.18)</t>
  </si>
  <si>
    <t>2023-032 (1)</t>
  </si>
  <si>
    <t>2023-035 (0.13)
EQUIP HOU (0.87)</t>
  </si>
  <si>
    <t>2023-014 (0.33)
DFW Yard (0.67)</t>
  </si>
  <si>
    <t>2023-035 (0.03)
EQUIP HOU (0.97)</t>
  </si>
  <si>
    <t>2024-003 (0.47)
2024-012 (0.32)
DFW Yard (0.21)</t>
  </si>
  <si>
    <t>Howard IH 20 Bridge Replacemen</t>
  </si>
  <si>
    <t>WTX</t>
  </si>
  <si>
    <t>NTTA PGBT Shoulder Improvement</t>
  </si>
  <si>
    <t>SM-Dallas SH 310 Intersection</t>
  </si>
  <si>
    <t>NTTA CTP Southbound Mainlanes</t>
  </si>
  <si>
    <t>Terminal F Civil Utility Packa</t>
  </si>
  <si>
    <t>NTTA PGBT HMA Shoulder Rehab</t>
  </si>
  <si>
    <t>DOWNED AT ALL?</t>
  </si>
  <si>
    <t>100 6002A</t>
  </si>
  <si>
    <t>104 6001A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</si>
</sst>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_(&quot;$&quot;* #,##0_);[$-409]_(&quot;$&quot;* \(#,##0\);[$-409]_(&quot;$&quot;* &quot;-&quot;_);_(@_)"/>
    <numFmt numFmtId="165" formatCode="[$-409]_(* #,##0_);[$-409]_(* \(#,##0\);[$-409]_(* &quot;-&quot;_);_(@_)"/>
    <numFmt numFmtId="166" formatCode="[$-409]_(&quot;$&quot;* #,##0.00_);[$-409]_(&quot;$&quot;* \(#,##0.00\);[$-409]_(&quot;$&quot;* &quot;-&quot;??_);_(@_)"/>
    <numFmt numFmtId="167" formatCode="[$-409]_(* #,##0.00_);[$-409]_(* \(#,##0.00\);[$-409]_(* &quot;-&quot;??_);_(@_)"/>
    <numFmt numFmtId="168" formatCode="[$-409]mmm\ dd\,\ yyyy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0" tint="-0.34998626667073579"/>
      <name val="Segoe UI"/>
      <family val="2"/>
    </font>
    <font>
      <sz val="11"/>
      <color rgb="FF9C0006"/>
      <name val="Segoe UI"/>
      <family val="2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b/>
      <sz val="16"/>
      <name val="Calibri"/>
      <family val="2"/>
      <scheme val="minor"/>
    </font>
    <font>
      <sz val="10"/>
      <name val="Aptos Narrow"/>
      <family val="2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theme="7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1">
    <xf numFmtId="0" fontId="0" fillId="0" borderId="0"/>
    <xf numFmtId="0" fontId="8" fillId="0" borderId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167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12" borderId="0" applyNumberFormat="0"/>
    <xf numFmtId="0" fontId="10" fillId="0" borderId="0" applyNumberFormat="0" applyAlignment="0"/>
    <xf numFmtId="0" fontId="11" fillId="12" borderId="0" applyNumberFormat="0"/>
    <xf numFmtId="168" fontId="1" fillId="12" borderId="0"/>
    <xf numFmtId="0" fontId="6" fillId="0" borderId="0" applyNumberFormat="0"/>
    <xf numFmtId="0" fontId="12" fillId="0" borderId="0" applyNumberFormat="0"/>
    <xf numFmtId="0" fontId="13" fillId="0" borderId="0" applyNumberFormat="0" applyFill="0" applyBorder="0" applyAlignment="0" applyProtection="0">
      <alignment horizontal="right"/>
    </xf>
    <xf numFmtId="0" fontId="6" fillId="0" borderId="0" applyNumberFormat="0"/>
    <xf numFmtId="0" fontId="14" fillId="4" borderId="0" applyNumberFormat="0" applyBorder="0" applyAlignment="0" applyProtection="0"/>
    <xf numFmtId="0" fontId="1" fillId="0" borderId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Border="0"/>
  </cellStyleXfs>
  <cellXfs count="188">
    <xf numFmtId="0" fontId="0" fillId="0" borderId="0" xfId="0"/>
    <xf numFmtId="44" fontId="0" fillId="0" borderId="0" xfId="0" applyNumberFormat="1"/>
    <xf numFmtId="22" fontId="0" fillId="0" borderId="0" xfId="0" applyNumberFormat="1"/>
    <xf numFmtId="0" fontId="0" fillId="0" borderId="0" xfId="0" applyAlignment="1">
      <alignment horizontal="left" indent="1"/>
    </xf>
    <xf numFmtId="0" fontId="0" fillId="3" borderId="1" xfId="0" applyFill="1" applyBorder="1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13" borderId="2" xfId="0" applyFill="1" applyBorder="1"/>
    <xf numFmtId="0" fontId="0" fillId="13" borderId="3" xfId="0" applyFill="1" applyBorder="1"/>
    <xf numFmtId="0" fontId="0" fillId="13" borderId="4" xfId="0" applyFill="1" applyBorder="1"/>
    <xf numFmtId="0" fontId="0" fillId="3" borderId="1" xfId="0" applyFill="1" applyBorder="1" applyAlignment="1">
      <alignment horizontal="left" indent="1"/>
    </xf>
    <xf numFmtId="0" fontId="0" fillId="2" borderId="1" xfId="0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14" fontId="0" fillId="0" borderId="0" xfId="0" applyNumberFormat="1" applyAlignment="1">
      <alignment horizontal="left" indent="1"/>
    </xf>
    <xf numFmtId="14" fontId="0" fillId="2" borderId="0" xfId="0" applyNumberFormat="1" applyFill="1" applyAlignment="1">
      <alignment horizontal="left" indent="1"/>
    </xf>
    <xf numFmtId="43" fontId="0" fillId="0" borderId="1" xfId="36" applyFont="1" applyBorder="1" applyAlignment="1">
      <alignment horizontal="left" indent="1"/>
    </xf>
    <xf numFmtId="43" fontId="0" fillId="0" borderId="1" xfId="36" applyFont="1" applyFill="1" applyBorder="1" applyAlignment="1">
      <alignment horizontal="left" indent="1"/>
    </xf>
    <xf numFmtId="43" fontId="0" fillId="0" borderId="0" xfId="36" applyFont="1" applyAlignment="1">
      <alignment horizontal="left" indent="1"/>
    </xf>
    <xf numFmtId="43" fontId="0" fillId="0" borderId="0" xfId="36" applyFont="1" applyBorder="1" applyAlignment="1">
      <alignment horizontal="left" indent="1"/>
    </xf>
    <xf numFmtId="43" fontId="0" fillId="0" borderId="0" xfId="36" applyFont="1" applyFill="1" applyBorder="1" applyAlignment="1">
      <alignment horizontal="left" indent="1"/>
    </xf>
    <xf numFmtId="44" fontId="0" fillId="0" borderId="0" xfId="37" applyFont="1"/>
    <xf numFmtId="0" fontId="15" fillId="0" borderId="1" xfId="0" applyFont="1" applyBorder="1" applyAlignment="1">
      <alignment horizontal="left" indent="1"/>
    </xf>
    <xf numFmtId="0" fontId="15" fillId="2" borderId="1" xfId="0" applyFont="1" applyFill="1" applyBorder="1" applyAlignment="1">
      <alignment horizontal="left" indent="1"/>
    </xf>
    <xf numFmtId="0" fontId="6" fillId="0" borderId="1" xfId="0" applyFont="1" applyBorder="1" applyAlignment="1">
      <alignment horizontal="left" indent="1"/>
    </xf>
    <xf numFmtId="2" fontId="0" fillId="0" borderId="1" xfId="0" applyNumberFormat="1" applyBorder="1" applyAlignment="1">
      <alignment horizontal="left" indent="1"/>
    </xf>
    <xf numFmtId="0" fontId="6" fillId="2" borderId="1" xfId="0" applyFont="1" applyFill="1" applyBorder="1" applyAlignment="1">
      <alignment horizontal="left" indent="1"/>
    </xf>
    <xf numFmtId="43" fontId="6" fillId="0" borderId="1" xfId="36" applyFont="1" applyBorder="1" applyAlignment="1">
      <alignment horizontal="left" indent="1"/>
    </xf>
    <xf numFmtId="43" fontId="6" fillId="2" borderId="1" xfId="36" applyFont="1" applyFill="1" applyBorder="1" applyAlignment="1">
      <alignment horizontal="left" indent="1"/>
    </xf>
    <xf numFmtId="43" fontId="6" fillId="2" borderId="12" xfId="36" applyFont="1" applyFill="1" applyBorder="1"/>
    <xf numFmtId="43" fontId="6" fillId="0" borderId="12" xfId="36" applyFont="1" applyBorder="1"/>
    <xf numFmtId="0" fontId="0" fillId="2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43" fontId="1" fillId="0" borderId="1" xfId="36" applyFont="1" applyFill="1" applyBorder="1" applyAlignment="1">
      <alignment horizontal="left" vertical="center" indent="1"/>
    </xf>
    <xf numFmtId="43" fontId="0" fillId="0" borderId="1" xfId="0" applyNumberFormat="1" applyBorder="1" applyAlignment="1">
      <alignment horizontal="left" vertical="center" indent="1"/>
    </xf>
    <xf numFmtId="0" fontId="17" fillId="0" borderId="8" xfId="0" applyFont="1" applyBorder="1" applyAlignment="1">
      <alignment horizontal="left" vertical="center" indent="1"/>
    </xf>
    <xf numFmtId="0" fontId="17" fillId="0" borderId="9" xfId="0" applyFont="1" applyBorder="1" applyAlignment="1">
      <alignment horizontal="left" vertical="center" indent="1"/>
    </xf>
    <xf numFmtId="0" fontId="17" fillId="0" borderId="9" xfId="0" applyFont="1" applyBorder="1" applyAlignment="1">
      <alignment horizontal="left" vertical="center" wrapText="1" indent="1"/>
    </xf>
    <xf numFmtId="0" fontId="17" fillId="0" borderId="10" xfId="0" applyFont="1" applyBorder="1" applyAlignment="1">
      <alignment horizontal="left" vertical="center" indent="1"/>
    </xf>
    <xf numFmtId="0" fontId="19" fillId="0" borderId="1" xfId="0" applyFont="1" applyBorder="1" applyAlignment="1">
      <alignment horizontal="left" indent="1"/>
    </xf>
    <xf numFmtId="0" fontId="0" fillId="3" borderId="1" xfId="0" applyFill="1" applyBorder="1" applyAlignment="1">
      <alignment horizontal="left" vertical="center" wrapText="1" indent="1"/>
    </xf>
    <xf numFmtId="0" fontId="0" fillId="2" borderId="1" xfId="0" applyFill="1" applyBorder="1" applyAlignment="1">
      <alignment horizontal="left" vertical="center" wrapText="1" indent="1"/>
    </xf>
    <xf numFmtId="0" fontId="0" fillId="0" borderId="1" xfId="0" applyBorder="1" applyAlignment="1">
      <alignment horizontal="left" vertical="center" wrapText="1" indent="1"/>
    </xf>
    <xf numFmtId="0" fontId="0" fillId="2" borderId="0" xfId="0" applyFill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18" fillId="0" borderId="0" xfId="0" applyFont="1" applyAlignment="1">
      <alignment horizontal="left" vertical="center" indent="1"/>
    </xf>
    <xf numFmtId="0" fontId="15" fillId="0" borderId="8" xfId="0" applyFont="1" applyBorder="1" applyAlignment="1">
      <alignment horizontal="left" vertical="center" indent="1"/>
    </xf>
    <xf numFmtId="0" fontId="15" fillId="0" borderId="9" xfId="0" applyFont="1" applyBorder="1" applyAlignment="1">
      <alignment horizontal="left" vertical="center" indent="1"/>
    </xf>
    <xf numFmtId="0" fontId="15" fillId="0" borderId="9" xfId="0" applyFont="1" applyBorder="1" applyAlignment="1">
      <alignment horizontal="left" vertical="center" wrapText="1" indent="1"/>
    </xf>
    <xf numFmtId="2" fontId="15" fillId="0" borderId="1" xfId="0" applyNumberFormat="1" applyFont="1" applyBorder="1" applyAlignment="1">
      <alignment horizontal="left" indent="1"/>
    </xf>
    <xf numFmtId="43" fontId="0" fillId="0" borderId="1" xfId="36" applyFont="1" applyBorder="1" applyAlignment="1">
      <alignment horizontal="left" vertical="center" indent="1"/>
    </xf>
    <xf numFmtId="0" fontId="0" fillId="3" borderId="7" xfId="0" applyFill="1" applyBorder="1"/>
    <xf numFmtId="0" fontId="0" fillId="0" borderId="7" xfId="0" applyBorder="1" applyAlignment="1">
      <alignment horizontal="left" vertical="center" indent="1"/>
    </xf>
    <xf numFmtId="43" fontId="0" fillId="0" borderId="1" xfId="36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center" indent="1"/>
    </xf>
    <xf numFmtId="14" fontId="0" fillId="0" borderId="11" xfId="0" applyNumberFormat="1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14" fontId="0" fillId="0" borderId="9" xfId="0" applyNumberFormat="1" applyBorder="1" applyAlignment="1">
      <alignment horizontal="left" vertical="center" indent="1"/>
    </xf>
    <xf numFmtId="0" fontId="23" fillId="0" borderId="9" xfId="0" applyFont="1" applyBorder="1" applyAlignment="1">
      <alignment horizontal="left" vertical="center" indent="1"/>
    </xf>
    <xf numFmtId="0" fontId="23" fillId="0" borderId="8" xfId="0" applyFont="1" applyBorder="1" applyAlignment="1">
      <alignment horizontal="left" vertical="center" indent="1"/>
    </xf>
    <xf numFmtId="0" fontId="23" fillId="0" borderId="10" xfId="0" applyFont="1" applyBorder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3" fillId="0" borderId="7" xfId="0" applyFont="1" applyBorder="1" applyAlignment="1">
      <alignment horizontal="left" vertical="center" indent="1"/>
    </xf>
    <xf numFmtId="43" fontId="23" fillId="0" borderId="1" xfId="36" applyFont="1" applyBorder="1" applyAlignment="1">
      <alignment horizontal="left" vertical="center" indent="1"/>
    </xf>
    <xf numFmtId="0" fontId="23" fillId="0" borderId="6" xfId="0" applyFont="1" applyBorder="1" applyAlignment="1">
      <alignment horizontal="left" vertical="center" indent="1"/>
    </xf>
    <xf numFmtId="0" fontId="24" fillId="2" borderId="0" xfId="0" applyFont="1" applyFill="1" applyAlignment="1">
      <alignment horizontal="left" vertical="center" indent="1"/>
    </xf>
    <xf numFmtId="0" fontId="23" fillId="0" borderId="1" xfId="0" applyFont="1" applyBorder="1" applyAlignment="1">
      <alignment horizontal="left" vertical="center" indent="1"/>
    </xf>
    <xf numFmtId="0" fontId="23" fillId="2" borderId="7" xfId="0" applyFont="1" applyFill="1" applyBorder="1" applyAlignment="1">
      <alignment horizontal="left" vertical="center" indent="1"/>
    </xf>
    <xf numFmtId="0" fontId="23" fillId="2" borderId="1" xfId="0" applyFont="1" applyFill="1" applyBorder="1" applyAlignment="1">
      <alignment horizontal="left" vertical="center" indent="1"/>
    </xf>
    <xf numFmtId="43" fontId="23" fillId="2" borderId="1" xfId="36" applyFont="1" applyFill="1" applyBorder="1" applyAlignment="1">
      <alignment horizontal="left" vertical="center" indent="1"/>
    </xf>
    <xf numFmtId="0" fontId="23" fillId="13" borderId="7" xfId="0" applyFont="1" applyFill="1" applyBorder="1" applyAlignment="1">
      <alignment horizontal="left" vertical="center" indent="1"/>
    </xf>
    <xf numFmtId="0" fontId="23" fillId="13" borderId="1" xfId="0" applyFont="1" applyFill="1" applyBorder="1" applyAlignment="1">
      <alignment horizontal="left" vertical="center" indent="1"/>
    </xf>
    <xf numFmtId="0" fontId="23" fillId="0" borderId="13" xfId="0" applyFont="1" applyBorder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23" fillId="0" borderId="0" xfId="0" applyFont="1" applyAlignment="1">
      <alignment horizontal="left" vertical="center" indent="1"/>
    </xf>
    <xf numFmtId="9" fontId="23" fillId="0" borderId="9" xfId="39" applyFont="1" applyBorder="1" applyAlignment="1">
      <alignment horizontal="left" vertical="center" indent="1"/>
    </xf>
    <xf numFmtId="0" fontId="0" fillId="3" borderId="15" xfId="0" applyFill="1" applyBorder="1" applyAlignment="1">
      <alignment horizontal="left" vertical="center" wrapText="1" indent="1"/>
    </xf>
    <xf numFmtId="0" fontId="0" fillId="3" borderId="7" xfId="0" applyFill="1" applyBorder="1" applyAlignment="1">
      <alignment horizontal="left" vertical="center" wrapText="1" indent="1"/>
    </xf>
    <xf numFmtId="0" fontId="0" fillId="2" borderId="6" xfId="0" applyFill="1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6" xfId="0" applyBorder="1" applyAlignment="1">
      <alignment horizontal="left" vertical="center" indent="1"/>
    </xf>
    <xf numFmtId="0" fontId="0" fillId="0" borderId="8" xfId="0" applyBorder="1" applyAlignment="1">
      <alignment horizontal="left" vertical="center" indent="1"/>
    </xf>
    <xf numFmtId="0" fontId="6" fillId="0" borderId="0" xfId="0" applyFont="1"/>
    <xf numFmtId="0" fontId="27" fillId="0" borderId="8" xfId="1" applyFont="1" applyBorder="1" applyAlignment="1">
      <alignment horizontal="left" vertical="center" wrapText="1" indent="1"/>
    </xf>
    <xf numFmtId="0" fontId="27" fillId="0" borderId="9" xfId="1" applyFont="1" applyBorder="1" applyAlignment="1">
      <alignment horizontal="left" vertical="center" wrapText="1" indent="1"/>
    </xf>
    <xf numFmtId="14" fontId="27" fillId="0" borderId="9" xfId="1" applyNumberFormat="1" applyFont="1" applyBorder="1" applyAlignment="1">
      <alignment horizontal="left" vertical="center" wrapText="1" indent="1"/>
    </xf>
    <xf numFmtId="0" fontId="27" fillId="0" borderId="18" xfId="1" applyFont="1" applyBorder="1" applyAlignment="1">
      <alignment horizontal="left" vertical="center" wrapText="1" indent="1"/>
    </xf>
    <xf numFmtId="0" fontId="27" fillId="0" borderId="16" xfId="1" applyFont="1" applyBorder="1" applyAlignment="1">
      <alignment horizontal="left" vertical="center" wrapText="1" indent="1"/>
    </xf>
    <xf numFmtId="0" fontId="27" fillId="15" borderId="16" xfId="1" applyFont="1" applyFill="1" applyBorder="1" applyAlignment="1">
      <alignment horizontal="left" vertical="center" wrapText="1" indent="1"/>
    </xf>
    <xf numFmtId="0" fontId="27" fillId="2" borderId="18" xfId="1" applyFont="1" applyFill="1" applyBorder="1" applyAlignment="1">
      <alignment horizontal="left" vertical="center" wrapText="1" indent="1"/>
    </xf>
    <xf numFmtId="0" fontId="28" fillId="0" borderId="0" xfId="40" applyFont="1" applyAlignment="1">
      <alignment horizontal="left" vertical="center" wrapText="1" indent="1"/>
    </xf>
    <xf numFmtId="0" fontId="28" fillId="0" borderId="7" xfId="1" applyFont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indent="1"/>
    </xf>
    <xf numFmtId="0" fontId="28" fillId="0" borderId="1" xfId="1" applyFont="1" applyBorder="1" applyAlignment="1">
      <alignment horizontal="left" vertical="center" wrapText="1" indent="1"/>
    </xf>
    <xf numFmtId="22" fontId="28" fillId="0" borderId="1" xfId="1" applyNumberFormat="1" applyFont="1" applyBorder="1" applyAlignment="1">
      <alignment horizontal="left" vertical="center" indent="1"/>
    </xf>
    <xf numFmtId="14" fontId="28" fillId="0" borderId="1" xfId="1" applyNumberFormat="1" applyFont="1" applyBorder="1" applyAlignment="1">
      <alignment horizontal="left" vertical="center" indent="1"/>
    </xf>
    <xf numFmtId="0" fontId="28" fillId="0" borderId="6" xfId="1" applyFont="1" applyBorder="1" applyAlignment="1">
      <alignment horizontal="left" vertical="center" indent="1"/>
    </xf>
    <xf numFmtId="0" fontId="28" fillId="0" borderId="17" xfId="1" applyFont="1" applyBorder="1" applyAlignment="1">
      <alignment horizontal="left" vertical="center" indent="1"/>
    </xf>
    <xf numFmtId="0" fontId="28" fillId="15" borderId="17" xfId="1" applyFont="1" applyFill="1" applyBorder="1" applyAlignment="1">
      <alignment horizontal="left" vertical="center" indent="1"/>
    </xf>
    <xf numFmtId="0" fontId="28" fillId="0" borderId="19" xfId="1" applyFont="1" applyBorder="1" applyAlignment="1">
      <alignment horizontal="left" vertical="center" indent="1"/>
    </xf>
    <xf numFmtId="0" fontId="28" fillId="0" borderId="0" xfId="40" applyFont="1" applyAlignment="1">
      <alignment horizontal="left" vertical="center" indent="1"/>
    </xf>
    <xf numFmtId="0" fontId="28" fillId="0" borderId="1" xfId="40" applyFont="1" applyBorder="1" applyAlignment="1">
      <alignment horizontal="left" vertical="center" indent="1"/>
    </xf>
    <xf numFmtId="0" fontId="28" fillId="0" borderId="20" xfId="1" applyFont="1" applyBorder="1" applyAlignment="1">
      <alignment horizontal="left" vertical="center" indent="1"/>
    </xf>
    <xf numFmtId="14" fontId="28" fillId="0" borderId="0" xfId="40" applyNumberFormat="1" applyFont="1" applyAlignment="1">
      <alignment horizontal="left" vertical="center" indent="1"/>
    </xf>
    <xf numFmtId="0" fontId="28" fillId="0" borderId="19" xfId="40" applyFont="1" applyBorder="1" applyAlignment="1">
      <alignment horizontal="left" vertical="center" indent="1"/>
    </xf>
    <xf numFmtId="0" fontId="28" fillId="0" borderId="21" xfId="40" applyFont="1" applyBorder="1" applyAlignment="1">
      <alignment horizontal="left" vertical="center" indent="1"/>
    </xf>
    <xf numFmtId="0" fontId="28" fillId="0" borderId="22" xfId="40" applyFont="1" applyBorder="1" applyAlignment="1">
      <alignment horizontal="left" vertical="center" indent="1"/>
    </xf>
    <xf numFmtId="0" fontId="27" fillId="0" borderId="9" xfId="40" applyFont="1" applyBorder="1" applyAlignment="1">
      <alignment horizontal="left" vertical="center" wrapText="1" indent="1"/>
    </xf>
    <xf numFmtId="43" fontId="0" fillId="0" borderId="0" xfId="0" applyNumberFormat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2" fontId="30" fillId="0" borderId="16" xfId="0" applyNumberFormat="1" applyFont="1" applyBorder="1"/>
    <xf numFmtId="0" fontId="29" fillId="14" borderId="8" xfId="0" applyFont="1" applyFill="1" applyBorder="1" applyAlignment="1">
      <alignment horizontal="left" indent="1"/>
    </xf>
    <xf numFmtId="0" fontId="29" fillId="14" borderId="9" xfId="0" applyFont="1" applyFill="1" applyBorder="1" applyAlignment="1">
      <alignment horizontal="left" indent="1"/>
    </xf>
    <xf numFmtId="0" fontId="0" fillId="0" borderId="0" xfId="0" pivotButton="1"/>
    <xf numFmtId="49" fontId="15" fillId="0" borderId="1" xfId="0" applyNumberFormat="1" applyFont="1" applyBorder="1" applyAlignment="1">
      <alignment horizontal="left" indent="1"/>
    </xf>
    <xf numFmtId="49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2"/>
    </xf>
    <xf numFmtId="49" fontId="31" fillId="0" borderId="1" xfId="0" applyNumberFormat="1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indent="1"/>
    </xf>
    <xf numFmtId="43" fontId="31" fillId="0" borderId="1" xfId="36" applyFont="1" applyBorder="1" applyAlignment="1">
      <alignment horizontal="left" vertical="center" indent="1"/>
    </xf>
    <xf numFmtId="0" fontId="31" fillId="0" borderId="1" xfId="0" applyFont="1" applyBorder="1" applyAlignment="1">
      <alignment horizontal="left" vertical="center" wrapText="1" indent="2"/>
    </xf>
    <xf numFmtId="0" fontId="31" fillId="0" borderId="7" xfId="0" applyFont="1" applyBorder="1" applyAlignment="1">
      <alignment horizontal="left" vertical="center" indent="1"/>
    </xf>
    <xf numFmtId="49" fontId="0" fillId="0" borderId="11" xfId="0" applyNumberFormat="1" applyBorder="1" applyAlignment="1">
      <alignment horizontal="left" vertical="center" indent="1"/>
    </xf>
    <xf numFmtId="43" fontId="0" fillId="0" borderId="11" xfId="36" applyFont="1" applyBorder="1" applyAlignment="1">
      <alignment horizontal="left" vertical="center" indent="1"/>
    </xf>
    <xf numFmtId="0" fontId="0" fillId="0" borderId="11" xfId="0" applyBorder="1" applyAlignment="1">
      <alignment horizontal="left" vertical="center" wrapText="1" indent="2"/>
    </xf>
    <xf numFmtId="49" fontId="0" fillId="0" borderId="9" xfId="0" applyNumberFormat="1" applyBorder="1" applyAlignment="1">
      <alignment horizontal="left" vertical="center" indent="1"/>
    </xf>
    <xf numFmtId="43" fontId="0" fillId="0" borderId="9" xfId="36" applyFont="1" applyBorder="1" applyAlignment="1">
      <alignment horizontal="left" vertical="center" indent="1"/>
    </xf>
    <xf numFmtId="0" fontId="0" fillId="0" borderId="9" xfId="0" applyBorder="1" applyAlignment="1">
      <alignment horizontal="left" vertical="center" wrapText="1" indent="2"/>
    </xf>
    <xf numFmtId="49" fontId="0" fillId="0" borderId="5" xfId="0" applyNumberFormat="1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43" fontId="0" fillId="0" borderId="5" xfId="36" applyFont="1" applyBorder="1" applyAlignment="1">
      <alignment horizontal="left" vertical="center" indent="1"/>
    </xf>
    <xf numFmtId="0" fontId="0" fillId="0" borderId="5" xfId="0" applyBorder="1" applyAlignment="1">
      <alignment horizontal="left" vertical="center" wrapText="1" indent="2"/>
    </xf>
    <xf numFmtId="0" fontId="0" fillId="0" borderId="5" xfId="0" applyBorder="1" applyAlignment="1">
      <alignment horizontal="left" indent="1"/>
    </xf>
    <xf numFmtId="0" fontId="6" fillId="16" borderId="1" xfId="0" applyFont="1" applyFill="1" applyBorder="1" applyAlignment="1">
      <alignment horizontal="left" indent="1"/>
    </xf>
    <xf numFmtId="0" fontId="0" fillId="0" borderId="10" xfId="0" applyBorder="1" applyAlignment="1">
      <alignment horizontal="left" vertical="center" indent="1"/>
    </xf>
    <xf numFmtId="43" fontId="23" fillId="0" borderId="10" xfId="0" applyNumberFormat="1" applyFont="1" applyBorder="1" applyAlignment="1">
      <alignment horizontal="left" vertical="center" indent="1"/>
    </xf>
    <xf numFmtId="43" fontId="23" fillId="0" borderId="6" xfId="0" applyNumberFormat="1" applyFont="1" applyBorder="1" applyAlignment="1">
      <alignment horizontal="left" vertical="center" indent="1"/>
    </xf>
    <xf numFmtId="0" fontId="23" fillId="0" borderId="11" xfId="0" applyFont="1" applyBorder="1" applyAlignment="1">
      <alignment horizontal="left" vertical="center" indent="1"/>
    </xf>
    <xf numFmtId="43" fontId="23" fillId="0" borderId="11" xfId="36" applyFont="1" applyBorder="1" applyAlignment="1">
      <alignment horizontal="left" vertical="center" indent="1"/>
    </xf>
    <xf numFmtId="0" fontId="23" fillId="0" borderId="14" xfId="0" applyFont="1" applyBorder="1" applyAlignment="1">
      <alignment horizontal="left" vertical="center" indent="1"/>
    </xf>
    <xf numFmtId="43" fontId="23" fillId="0" borderId="14" xfId="0" applyNumberFormat="1" applyFont="1" applyBorder="1" applyAlignment="1">
      <alignment horizontal="left" vertical="center" indent="1"/>
    </xf>
    <xf numFmtId="0" fontId="19" fillId="0" borderId="1" xfId="0" applyFont="1" applyBorder="1" applyAlignment="1">
      <alignment horizontal="left" vertical="center" indent="1"/>
    </xf>
    <xf numFmtId="0" fontId="18" fillId="0" borderId="1" xfId="0" applyFont="1" applyBorder="1" applyAlignment="1">
      <alignment horizontal="left" vertical="center" indent="1"/>
    </xf>
    <xf numFmtId="0" fontId="19" fillId="0" borderId="9" xfId="0" applyFont="1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19" fillId="0" borderId="11" xfId="0" applyFont="1" applyBorder="1" applyAlignment="1">
      <alignment horizontal="left" vertical="center" indent="1"/>
    </xf>
    <xf numFmtId="0" fontId="20" fillId="0" borderId="1" xfId="0" applyFont="1" applyBorder="1" applyAlignment="1">
      <alignment horizontal="left" vertical="center" indent="1"/>
    </xf>
    <xf numFmtId="17" fontId="20" fillId="0" borderId="1" xfId="0" applyNumberFormat="1" applyFont="1" applyBorder="1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2" fontId="22" fillId="0" borderId="0" xfId="0" applyNumberFormat="1" applyFont="1" applyAlignment="1">
      <alignment horizontal="left" vertical="center" indent="1"/>
    </xf>
    <xf numFmtId="2" fontId="20" fillId="0" borderId="0" xfId="0" applyNumberFormat="1" applyFont="1" applyAlignment="1">
      <alignment horizontal="left" vertical="center" indent="1"/>
    </xf>
    <xf numFmtId="0" fontId="17" fillId="14" borderId="1" xfId="0" applyFont="1" applyFill="1" applyBorder="1" applyAlignment="1">
      <alignment horizontal="left" vertical="center" indent="1"/>
    </xf>
    <xf numFmtId="2" fontId="15" fillId="0" borderId="9" xfId="0" applyNumberFormat="1" applyFont="1" applyBorder="1" applyAlignment="1">
      <alignment horizontal="left" vertical="center" indent="1"/>
    </xf>
    <xf numFmtId="2" fontId="15" fillId="0" borderId="10" xfId="0" applyNumberFormat="1" applyFont="1" applyBorder="1" applyAlignment="1">
      <alignment horizontal="left" vertical="center" indent="1"/>
    </xf>
    <xf numFmtId="0" fontId="19" fillId="0" borderId="7" xfId="0" applyFont="1" applyBorder="1" applyAlignment="1">
      <alignment horizontal="left" vertical="center" indent="1"/>
    </xf>
    <xf numFmtId="0" fontId="19" fillId="0" borderId="6" xfId="0" applyFont="1" applyBorder="1" applyAlignment="1">
      <alignment horizontal="left" vertical="center" indent="1"/>
    </xf>
    <xf numFmtId="0" fontId="15" fillId="0" borderId="7" xfId="0" applyFont="1" applyBorder="1" applyAlignment="1">
      <alignment horizontal="left" vertical="center" indent="1"/>
    </xf>
    <xf numFmtId="0" fontId="15" fillId="0" borderId="1" xfId="0" applyFont="1" applyBorder="1" applyAlignment="1">
      <alignment horizontal="left" vertical="center" indent="1"/>
    </xf>
    <xf numFmtId="2" fontId="15" fillId="0" borderId="1" xfId="38" applyNumberFormat="1" applyFont="1" applyBorder="1" applyAlignment="1">
      <alignment horizontal="left" vertical="center" indent="1"/>
    </xf>
    <xf numFmtId="2" fontId="15" fillId="0" borderId="6" xfId="38" applyNumberFormat="1" applyFont="1" applyBorder="1" applyAlignment="1">
      <alignment horizontal="left" vertical="center" indent="1"/>
    </xf>
    <xf numFmtId="0" fontId="18" fillId="0" borderId="7" xfId="0" applyFont="1" applyBorder="1" applyAlignment="1">
      <alignment horizontal="left" vertical="center" indent="1"/>
    </xf>
    <xf numFmtId="2" fontId="15" fillId="0" borderId="1" xfId="0" applyNumberFormat="1" applyFont="1" applyBorder="1" applyAlignment="1">
      <alignment horizontal="left" vertical="center" indent="1"/>
    </xf>
    <xf numFmtId="2" fontId="15" fillId="0" borderId="6" xfId="0" applyNumberFormat="1" applyFont="1" applyBorder="1" applyAlignment="1">
      <alignment horizontal="left" vertical="center" indent="1"/>
    </xf>
    <xf numFmtId="0" fontId="15" fillId="0" borderId="13" xfId="0" applyFont="1" applyBorder="1" applyAlignment="1">
      <alignment horizontal="left" vertical="center" indent="1"/>
    </xf>
    <xf numFmtId="0" fontId="15" fillId="0" borderId="11" xfId="0" applyFont="1" applyBorder="1" applyAlignment="1">
      <alignment horizontal="left" vertical="center" indent="1"/>
    </xf>
    <xf numFmtId="2" fontId="15" fillId="0" borderId="11" xfId="0" applyNumberFormat="1" applyFont="1" applyBorder="1" applyAlignment="1">
      <alignment horizontal="left" vertical="center" indent="1"/>
    </xf>
    <xf numFmtId="2" fontId="15" fillId="0" borderId="14" xfId="0" applyNumberFormat="1" applyFont="1" applyBorder="1" applyAlignment="1">
      <alignment horizontal="left" vertical="center" indent="1"/>
    </xf>
    <xf numFmtId="49" fontId="19" fillId="0" borderId="1" xfId="0" applyNumberFormat="1" applyFont="1" applyBorder="1" applyAlignment="1">
      <alignment horizontal="left" vertical="center" indent="1"/>
    </xf>
    <xf numFmtId="0" fontId="19" fillId="0" borderId="1" xfId="0" applyFont="1" applyBorder="1" applyAlignment="1">
      <alignment horizontal="left" vertical="center" indent="2"/>
    </xf>
    <xf numFmtId="0" fontId="18" fillId="0" borderId="11" xfId="0" applyFont="1" applyBorder="1" applyAlignment="1">
      <alignment horizontal="left" vertical="center" indent="1"/>
    </xf>
    <xf numFmtId="0" fontId="19" fillId="0" borderId="13" xfId="0" applyFont="1" applyBorder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2" fontId="15" fillId="0" borderId="0" xfId="0" applyNumberFormat="1" applyFont="1" applyAlignment="1">
      <alignment horizontal="left" vertical="center" indent="1"/>
    </xf>
    <xf numFmtId="43" fontId="0" fillId="0" borderId="11" xfId="36" applyFont="1" applyFill="1" applyBorder="1" applyAlignment="1">
      <alignment horizontal="left" vertical="center" indent="1"/>
    </xf>
    <xf numFmtId="0" fontId="0" fillId="0" borderId="11" xfId="0" applyBorder="1" applyAlignment="1">
      <alignment horizontal="left" indent="1"/>
    </xf>
    <xf numFmtId="43" fontId="0" fillId="0" borderId="9" xfId="36" applyFont="1" applyFill="1" applyBorder="1" applyAlignment="1">
      <alignment horizontal="left" vertical="center" indent="1"/>
    </xf>
    <xf numFmtId="0" fontId="16" fillId="0" borderId="0" xfId="0" applyFont="1" applyAlignment="1">
      <alignment horizontal="left" indent="1"/>
    </xf>
    <xf numFmtId="0" fontId="20" fillId="0" borderId="0" xfId="0" applyFont="1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0" fontId="30" fillId="0" borderId="16" xfId="0" applyFont="1" applyBorder="1" applyAlignment="1">
      <alignment horizontal="center"/>
    </xf>
  </cellXfs>
  <cellStyles count="41">
    <cellStyle name="20% - Accent1 2" xfId="2" xr:uid="{00000000-0005-0000-0000-00002F000000}"/>
    <cellStyle name="20% - Accent2 2" xfId="3" xr:uid="{00000000-0005-0000-0000-000030000000}"/>
    <cellStyle name="20% - Accent3 2" xfId="4" xr:uid="{00000000-0005-0000-0000-000031000000}"/>
    <cellStyle name="20% - Accent4 2" xfId="5" xr:uid="{00000000-0005-0000-0000-000032000000}"/>
    <cellStyle name="40% - Accent3 2" xfId="6" xr:uid="{00000000-0005-0000-0000-000033000000}"/>
    <cellStyle name="60% - Accent3 2" xfId="7" xr:uid="{00000000-0005-0000-0000-000034000000}"/>
    <cellStyle name="60% - Accent4 2" xfId="8" xr:uid="{00000000-0005-0000-0000-000035000000}"/>
    <cellStyle name="60% - Accent6 2" xfId="9" xr:uid="{00000000-0005-0000-0000-000036000000}"/>
    <cellStyle name="Bad 2" xfId="22" xr:uid="{00000000-0005-0000-0000-000037000000}"/>
    <cellStyle name="Comma" xfId="36" builtinId="3"/>
    <cellStyle name="Comma [0] 2" xfId="11" xr:uid="{00000000-0005-0000-0000-000039000000}"/>
    <cellStyle name="Comma 2" xfId="10" xr:uid="{00000000-0005-0000-0000-000038000000}"/>
    <cellStyle name="Comma 3" xfId="26" xr:uid="{00000000-0005-0000-0000-000046000000}"/>
    <cellStyle name="Comma 4" xfId="32" xr:uid="{00000000-0005-0000-0000-000048000000}"/>
    <cellStyle name="Comma 5" xfId="24" xr:uid="{00000000-0005-0000-0000-00004A000000}"/>
    <cellStyle name="Comma 6" xfId="31" xr:uid="{00000000-0005-0000-0000-00004C000000}"/>
    <cellStyle name="Comma 7" xfId="25" xr:uid="{00000000-0005-0000-0000-00004E000000}"/>
    <cellStyle name="Comma 8" xfId="30" xr:uid="{00000000-0005-0000-0000-000050000000}"/>
    <cellStyle name="Currency" xfId="37" builtinId="4"/>
    <cellStyle name="Currency [0] 2" xfId="13" xr:uid="{00000000-0005-0000-0000-00003B000000}"/>
    <cellStyle name="Currency 2" xfId="12" xr:uid="{00000000-0005-0000-0000-00003A000000}"/>
    <cellStyle name="Currency 3" xfId="28" xr:uid="{00000000-0005-0000-0000-000047000000}"/>
    <cellStyle name="Currency 4" xfId="27" xr:uid="{00000000-0005-0000-0000-000049000000}"/>
    <cellStyle name="Currency 5" xfId="29" xr:uid="{00000000-0005-0000-0000-00004B000000}"/>
    <cellStyle name="Currency 6" xfId="33" xr:uid="{00000000-0005-0000-0000-00004D000000}"/>
    <cellStyle name="Currency 7" xfId="34" xr:uid="{00000000-0005-0000-0000-00004F000000}"/>
    <cellStyle name="Currency 8" xfId="35" xr:uid="{00000000-0005-0000-0000-000051000000}"/>
    <cellStyle name="Geotab Report Field Name" xfId="21" xr:uid="{00000000-0005-0000-0000-00000D000000}"/>
    <cellStyle name="Heading" xfId="14" xr:uid="{00000000-0005-0000-0000-00000E000000}"/>
    <cellStyle name="Normal" xfId="0" builtinId="0"/>
    <cellStyle name="Normal 2" xfId="23" xr:uid="{D942C911-CFC1-432E-85B5-156C90ED84C9}"/>
    <cellStyle name="Normal 3" xfId="1" xr:uid="{00000000-0005-0000-0000-00003E000000}"/>
    <cellStyle name="Normal 5" xfId="40" xr:uid="{C6DD2954-36E4-4EC7-ACB0-066BE3BD47EC}"/>
    <cellStyle name="Percent" xfId="39" builtinId="5"/>
    <cellStyle name="Percent 2" xfId="38" xr:uid="{9A2B268A-C053-4D4F-81C9-B89716B2B614}"/>
    <cellStyle name="Report Body" xfId="15" xr:uid="{00000000-0005-0000-0000-000010000000}"/>
    <cellStyle name="Report Column Header" xfId="16" xr:uid="{00000000-0005-0000-0000-000011000000}"/>
    <cellStyle name="Report Creation DateTime" xfId="17" xr:uid="{00000000-0005-0000-0000-000012000000}"/>
    <cellStyle name="Report Field Name" xfId="18" xr:uid="{00000000-0005-0000-0000-000013000000}"/>
    <cellStyle name="Report Name" xfId="19" xr:uid="{00000000-0005-0000-0000-000014000000}"/>
    <cellStyle name="StandardReportHeading" xfId="20" xr:uid="{00000000-0005-0000-0000-000015000000}"/>
  </cellStyles>
  <dxfs count="5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rgb="FFFF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1" indent="2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19" formatCode="m/d/yyyy"/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numFmt numFmtId="0" formatCode="General"/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fgColor rgb="FFD3D3D3"/>
          <bgColor auto="1"/>
        </patternFill>
      </fill>
      <alignment horizontal="left" vertical="center" textRotation="0" indent="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none"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5" formatCode="_(* #,##0.00_);_(* \(#,##0.00\);_(* &quot;-&quot;??_);_(@_)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35" formatCode="_(* #,##0.00_);_(* \(#,##0.00\);_(* &quot;-&quot;??_);_(@_)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2" formatCode="0.00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2" formatCode="0.00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2" formatCode="0.00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2" formatCode="0.00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9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9" formatCode="0.0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theme="5" tint="0.79998168889431442"/>
          <bgColor auto="1"/>
        </patternFill>
      </fill>
      <alignment horizontal="left" vertical="center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relativeIndent="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 Light"/>
        <family val="2"/>
        <scheme val="major"/>
      </font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4343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9C570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ED2E3"/>
        </patternFill>
      </fill>
    </dxf>
    <dxf>
      <alignment horizontal="left" vertical="bottom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alignment horizontal="left" vertical="bottom" textRotation="0" wrapText="0" relativeIndent="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>
          <bgColor theme="2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theme="2" tint="0.59996337778862885"/>
        </top>
        <bottom style="thin">
          <color theme="2" tint="0.59996337778862885"/>
        </bottom>
      </border>
    </dxf>
    <dxf>
      <font>
        <b/>
        <i val="0"/>
        <color theme="0"/>
      </font>
      <fill>
        <patternFill>
          <bgColor theme="2"/>
        </patternFill>
      </fill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0" tint="-4.9989318521683403E-2"/>
        </patternFill>
      </fill>
      <border>
        <top style="thin">
          <color theme="5"/>
        </top>
        <bottom style="thin">
          <color theme="5"/>
        </bottom>
      </border>
    </dxf>
    <dxf>
      <font>
        <color theme="1"/>
      </font>
      <fill>
        <patternFill patternType="solid">
          <fgColor theme="0" tint="-0.14993743705557422"/>
          <bgColor theme="0" tint="-4.9989318521683403E-2"/>
        </patternFill>
      </fill>
    </dxf>
    <dxf>
      <fill>
        <patternFill patternType="solid">
          <fgColor theme="0" tint="-0.14990691854609822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1"/>
      </font>
      <fill>
        <patternFill patternType="solid">
          <fgColor theme="5" tint="0.79985961485641044"/>
          <bgColor theme="0" tint="-4.9989318521683403E-2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89013336588644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15" defaultTableStyle="TableStyleMedium2" defaultPivotStyle="PivotStyleLight16">
    <tableStyle name="PivotStyleLightCustom" table="0" count="12" xr9:uid="{00000000-0011-0000-FFFF-FFFF00000000}">
      <tableStyleElement type="wholeTable" dxfId="595"/>
      <tableStyleElement type="headerRow" dxfId="594"/>
      <tableStyleElement type="totalRow" dxfId="593"/>
      <tableStyleElement type="secondRowStripe" dxfId="592"/>
      <tableStyleElement type="firstColumnStripe" dxfId="591"/>
      <tableStyleElement type="firstSubtotalColumn" dxfId="590"/>
      <tableStyleElement type="firstSubtotalRow" dxfId="589"/>
      <tableStyleElement type="secondSubtotalRow" dxfId="588"/>
      <tableStyleElement type="firstRowSubheading" dxfId="587"/>
      <tableStyleElement type="secondRowSubheading" dxfId="586"/>
      <tableStyleElement type="pageFieldLabels" dxfId="585"/>
      <tableStyleElement type="pageFieldValues" dxfId="584"/>
    </tableStyle>
    <tableStyle name="PivotStyleLightCustom 2" table="0" count="4" xr9:uid="{00000000-0011-0000-FFFF-FFFF01000000}">
      <tableStyleElement type="headerRow" dxfId="583"/>
      <tableStyleElement type="totalRow" dxfId="582"/>
      <tableStyleElement type="firstRowStripe" dxfId="581"/>
      <tableStyleElement type="secondRowStripe" dxfId="580"/>
    </tableStyle>
    <tableStyle name="PivotStyleLightCustom 2 10" table="0" count="4" xr9:uid="{494764BC-DDBB-47E1-99C1-365BD5F1CA56}">
      <tableStyleElement type="headerRow" dxfId="579"/>
      <tableStyleElement type="totalRow" dxfId="578"/>
      <tableStyleElement type="firstRowStripe" dxfId="577"/>
      <tableStyleElement type="secondRowStripe" dxfId="576"/>
    </tableStyle>
    <tableStyle name="PivotStyleLightCustom 2 11" table="0" count="4" xr9:uid="{8C2A2184-4BCA-43E8-9443-9656EC42FA53}">
      <tableStyleElement type="headerRow" dxfId="575"/>
      <tableStyleElement type="totalRow" dxfId="574"/>
      <tableStyleElement type="firstRowStripe" dxfId="573"/>
      <tableStyleElement type="secondRowStripe" dxfId="572"/>
    </tableStyle>
    <tableStyle name="PivotStyleLightCustom 2 12" table="0" count="4" xr9:uid="{8F6008EC-D253-4A7E-8336-55F613245315}">
      <tableStyleElement type="headerRow" dxfId="571"/>
      <tableStyleElement type="totalRow" dxfId="570"/>
      <tableStyleElement type="firstRowStripe" dxfId="569"/>
      <tableStyleElement type="secondRowStripe" dxfId="568"/>
    </tableStyle>
    <tableStyle name="PivotStyleLightCustom 2 13" table="0" count="4" xr9:uid="{45C6E842-977B-43D1-BC0B-E79A59002419}">
      <tableStyleElement type="headerRow" dxfId="567"/>
      <tableStyleElement type="totalRow" dxfId="566"/>
      <tableStyleElement type="firstRowStripe" dxfId="565"/>
      <tableStyleElement type="secondRowStripe" dxfId="564"/>
    </tableStyle>
    <tableStyle name="PivotStyleLightCustom 2 14" table="0" count="4" xr9:uid="{17407349-B8B6-457C-A5F1-CC0100D56DAB}">
      <tableStyleElement type="headerRow" dxfId="563"/>
      <tableStyleElement type="totalRow" dxfId="562"/>
      <tableStyleElement type="firstRowStripe" dxfId="561"/>
      <tableStyleElement type="secondRowStripe" dxfId="560"/>
    </tableStyle>
    <tableStyle name="PivotStyleLightCustom 2 2" table="0" count="4" xr9:uid="{E9CF76B3-19CA-47E8-89A8-9A123D62023D}">
      <tableStyleElement type="headerRow" dxfId="559"/>
      <tableStyleElement type="totalRow" dxfId="558"/>
      <tableStyleElement type="firstRowStripe" dxfId="557"/>
      <tableStyleElement type="secondRowStripe" dxfId="556"/>
    </tableStyle>
    <tableStyle name="PivotStyleLightCustom 2 3" table="0" count="4" xr9:uid="{1A12205E-7225-4775-9307-D52ED097EC9E}">
      <tableStyleElement type="headerRow" dxfId="555"/>
      <tableStyleElement type="totalRow" dxfId="554"/>
      <tableStyleElement type="firstRowStripe" dxfId="553"/>
      <tableStyleElement type="secondRowStripe" dxfId="552"/>
    </tableStyle>
    <tableStyle name="PivotStyleLightCustom 2 4" table="0" count="4" xr9:uid="{47AC16E1-6F46-44BB-926F-7DD7CF2E21BA}">
      <tableStyleElement type="headerRow" dxfId="551"/>
      <tableStyleElement type="totalRow" dxfId="550"/>
      <tableStyleElement type="firstRowStripe" dxfId="549"/>
      <tableStyleElement type="secondRowStripe" dxfId="548"/>
    </tableStyle>
    <tableStyle name="PivotStyleLightCustom 2 5" table="0" count="4" xr9:uid="{83919983-BC8B-44F3-A0AB-4740BE284E11}">
      <tableStyleElement type="headerRow" dxfId="547"/>
      <tableStyleElement type="totalRow" dxfId="546"/>
      <tableStyleElement type="firstRowStripe" dxfId="545"/>
      <tableStyleElement type="secondRowStripe" dxfId="544"/>
    </tableStyle>
    <tableStyle name="PivotStyleLightCustom 2 6" table="0" count="4" xr9:uid="{976F3814-E720-40D9-A02B-BC0C84462EBA}">
      <tableStyleElement type="headerRow" dxfId="543"/>
      <tableStyleElement type="totalRow" dxfId="542"/>
      <tableStyleElement type="firstRowStripe" dxfId="541"/>
      <tableStyleElement type="secondRowStripe" dxfId="540"/>
    </tableStyle>
    <tableStyle name="PivotStyleLightCustom 2 7" table="0" count="4" xr9:uid="{7B02B151-8D02-469D-87CC-F528D5E6ED46}">
      <tableStyleElement type="headerRow" dxfId="539"/>
      <tableStyleElement type="totalRow" dxfId="538"/>
      <tableStyleElement type="firstRowStripe" dxfId="537"/>
      <tableStyleElement type="secondRowStripe" dxfId="536"/>
    </tableStyle>
    <tableStyle name="PivotStyleLightCustom 2 8" table="0" count="4" xr9:uid="{A6552F9A-AC4A-419C-A75C-5A01B96CBEFC}">
      <tableStyleElement type="headerRow" dxfId="535"/>
      <tableStyleElement type="totalRow" dxfId="534"/>
      <tableStyleElement type="firstRowStripe" dxfId="533"/>
      <tableStyleElement type="secondRowStripe" dxfId="532"/>
    </tableStyle>
    <tableStyle name="PivotStyleLightCustom 2 9" table="0" count="4" xr9:uid="{E08BB221-1526-4668-9F00-F4CEAF7CBA4A}">
      <tableStyleElement type="headerRow" dxfId="531"/>
      <tableStyleElement type="totalRow" dxfId="530"/>
      <tableStyleElement type="firstRowStripe" dxfId="529"/>
      <tableStyleElement type="secondRowStripe" dxfId="528"/>
    </tableStyle>
  </tableStyles>
  <colors>
    <mruColors>
      <color rgb="FFFF4343"/>
      <color rgb="FFFED2E3"/>
      <color rgb="FFFECC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104775</xdr:rowOff>
        </xdr:from>
        <xdr:to>
          <xdr:col>8</xdr:col>
          <xdr:colOff>581025</xdr:colOff>
          <xdr:row>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tt Watson" refreshedDate="45750.406912268518" createdVersion="8" refreshedVersion="8" minRefreshableVersion="3" recordCount="1456" xr:uid="{CB05C4CE-4B58-4C5D-A873-9A0AFE4D4386}">
  <cacheSource type="worksheet">
    <worksheetSource name="Table27"/>
  </cacheSource>
  <cacheFields count="5">
    <cacheField name="Asset2" numFmtId="0">
      <sharedItems count="471">
        <s v="#210003"/>
        <s v="#210013"/>
        <s v="#210055"/>
        <s v="#410009"/>
        <s v="004808"/>
        <s v="14T-14"/>
        <s v="14T-21"/>
        <s v="14T-36"/>
        <s v="14T-37"/>
        <s v="14T-38"/>
        <s v="14T-39"/>
        <s v="14T-45"/>
        <s v="30T-01"/>
        <s v="7TD-01"/>
        <s v="AB-##?"/>
        <s v="AB-??/??"/>
        <s v="AB-???"/>
        <s v="AB-????"/>
        <s v="AB-003"/>
        <s v="AB-007"/>
        <s v="AB-01"/>
        <s v="AB-018"/>
        <s v="AB-02"/>
        <s v="AB-03"/>
        <s v="AB-04"/>
        <s v="AB-05"/>
        <s v="AB-06"/>
        <s v="AB-1531886"/>
        <s v="AB-1531994"/>
        <s v="AB-3017"/>
        <s v="AB-526124"/>
        <s v="AB-531993"/>
        <s v="AC-05"/>
        <s v="AC-12"/>
        <s v="AC-21"/>
        <s v="AC-22"/>
        <s v="AC-24"/>
        <s v="AC-25"/>
        <s v="AC-26"/>
        <s v="AC-27"/>
        <s v="Arrow"/>
        <s v="BH-15"/>
        <s v="BH-16"/>
        <s v="BH-17"/>
        <s v="BH-22"/>
        <s v="BH-23"/>
        <s v="BH-24"/>
        <s v="BM-01"/>
        <s v="BOAT-01"/>
        <s v="BRO-02"/>
        <s v="BRO-03"/>
        <s v="BRO-05"/>
        <s v="BRO-06"/>
        <s v="BRO-07"/>
        <s v="BRO-08"/>
        <s v="BRO-09"/>
        <s v="CC-03"/>
        <s v="CFM-01"/>
        <s v="CFM-11"/>
        <s v="CM-01"/>
        <s v="CM-02"/>
        <s v="CM-03"/>
        <s v="CM-04"/>
        <s v="CP-01"/>
        <s v="CP-02"/>
        <s v="CT-27"/>
        <s v="CT-28"/>
        <s v="D-03"/>
        <s v="D-12"/>
        <s v="D-13"/>
        <s v="D-16"/>
        <s v="D-17"/>
        <s v="D-18"/>
        <s v="DD-01"/>
        <s v="DD-02"/>
        <s v="DD-03"/>
        <s v="DST-01"/>
        <s v="DT-07"/>
        <s v="DT-08"/>
        <s v="DT-11"/>
        <s v="DT-12"/>
        <s v="DT-13"/>
        <s v="DTC-??"/>
        <s v="DTC-01"/>
        <s v="DTC-03"/>
        <s v="DTC-04"/>
        <s v="DTC-05"/>
        <s v="DTC-09"/>
        <s v="DTC-11"/>
        <s v="DTC-12"/>
        <s v="DTC-18"/>
        <s v="DTC-20"/>
        <s v="DTC-21"/>
        <s v="DTC-22"/>
        <s v="DTC-23"/>
        <s v="DTC-24"/>
        <s v="DTC-25"/>
        <s v="DTC-28"/>
        <s v="DTC-29"/>
        <s v="DTC-30"/>
        <s v="DTC-31"/>
        <s v="DTD-01"/>
        <s v="DTF-01"/>
        <s v="DTF-03"/>
        <s v="DTF-04"/>
        <s v="DTF-05"/>
        <s v="DTF-09"/>
        <s v="DTF-10"/>
        <s v="DTF-11"/>
        <s v="DTF-12"/>
        <s v="DTF-13"/>
        <s v="DTF-15"/>
        <s v="DTF-16"/>
        <s v="DTF-17"/>
        <s v="DTF-18"/>
        <s v="DTF-19"/>
        <s v="DTF-20"/>
        <s v="DTF-21"/>
        <s v="DTF-22"/>
        <s v="DTG-01"/>
        <s v="DTG-02"/>
        <s v="DTG-03"/>
        <s v="EDT-01"/>
        <s v="EDT-02"/>
        <s v="EDT-03"/>
        <s v="EDT-04"/>
        <s v="ET-01"/>
        <s v="ET-02"/>
        <s v="ET-03"/>
        <s v="ET-04"/>
        <s v="ET-05"/>
        <s v="ET-06"/>
        <s v="ET-07"/>
        <s v="ET-08"/>
        <s v="ET-09"/>
        <s v="ET-10"/>
        <s v="ET-11"/>
        <s v="ET-12"/>
        <s v="ET-13"/>
        <s v="ET-14"/>
        <s v="ET-15"/>
        <s v="ET-16"/>
        <s v="ET-17"/>
        <s v="ET-18"/>
        <s v="ET-19"/>
        <s v="ET-20"/>
        <s v="ET-21"/>
        <s v="ET-22"/>
        <s v="ET-23"/>
        <s v="ET-24"/>
        <s v="ET-25"/>
        <s v="ET-26"/>
        <s v="ET-27"/>
        <s v="ET-28"/>
        <s v="ET-29"/>
        <s v="ET-30"/>
        <s v="ET-31"/>
        <s v="ET-32"/>
        <s v="ET-33"/>
        <s v="ET-34"/>
        <s v="ET-35"/>
        <s v="ET-36"/>
        <s v="ET-37"/>
        <s v="ET-38"/>
        <s v="ET-39"/>
        <s v="ET-41"/>
        <s v="ET-42"/>
        <s v="ET-43"/>
        <s v="EX-15"/>
        <s v="EX-21"/>
        <s v="EX-30"/>
        <s v="EX-31"/>
        <s v="EX-34"/>
        <s v="EX-38"/>
        <s v="EX-40"/>
        <s v="EX-41"/>
        <s v="EX-42"/>
        <s v="EX-51"/>
        <s v="EX-52"/>
        <s v="EX-53"/>
        <s v="EX-54"/>
        <s v="EX-55"/>
        <s v="EX-59"/>
        <s v="EX-62"/>
        <s v="EX-65"/>
        <s v="EX-68"/>
        <s v="EX-69"/>
        <s v="EX-70"/>
        <s v="EX-77"/>
        <s v="EX-80"/>
        <s v="EX-81"/>
        <s v="G-02"/>
        <s v="G-04"/>
        <s v="GNT-01"/>
        <s v="HAB-???"/>
        <s v="HAB-01"/>
        <s v="HAB-02"/>
        <s v="HAB-03"/>
        <s v="HAB-04"/>
        <s v="HAB-06"/>
        <s v="HAB-07"/>
        <s v="HAB-08"/>
        <s v="HAB-09"/>
        <s v="HAB-10"/>
        <s v="HAB-11"/>
        <s v="HAB-12"/>
        <s v="HAB-13"/>
        <s v="HDT-##?"/>
        <s v="HFT-05"/>
        <s v="HMB-01"/>
        <s v="HMB-04"/>
        <s v="HMB-05"/>
        <s v="HTB-01"/>
        <s v="HTC-01"/>
        <s v="HTC-02"/>
        <s v="HTC-03"/>
        <s v="HTC-04"/>
        <s v="HTC-05"/>
        <s v="HTC-07"/>
        <s v="HTC-08"/>
        <s v="HTC-09"/>
        <s v="HTF-01"/>
        <s v="HTF-03"/>
        <s v="HTT-01"/>
        <s v="LP-##?"/>
        <s v="LP-01"/>
        <s v="LP-02"/>
        <s v="LP-04"/>
        <s v="LP-05"/>
        <s v="LP-06"/>
        <s v="LP-07"/>
        <s v="LP-07N"/>
        <s v="LP-101"/>
        <s v="LP-104"/>
        <s v="LP-105"/>
        <s v="LP-106"/>
        <s v="LP-107"/>
        <s v="LP-108"/>
        <s v="LP-109"/>
        <s v="LP-110"/>
        <s v="LP-112"/>
        <s v="LP-113"/>
        <s v="LP-114"/>
        <s v="LP-115"/>
        <s v="LP-116"/>
        <s v="LP-117"/>
        <s v="LP-118"/>
        <s v="MB-##?"/>
        <s v="MB-??"/>
        <s v="MB-????????"/>
        <s v="MB-008"/>
        <s v="MB-01"/>
        <s v="MB-011"/>
        <s v="MB-016"/>
        <s v="MB-02"/>
        <s v="MB-03"/>
        <s v="MB-04"/>
        <s v="MB-05"/>
        <s v="MB-06"/>
        <s v="MB-07"/>
        <s v="MB-L1003321"/>
        <s v="ME-31"/>
        <s v="ME-32"/>
        <s v="ME-34"/>
        <s v="ME-35"/>
        <s v="ME-36"/>
        <s v="ME-38"/>
        <s v="ME-39"/>
        <s v="ME-40"/>
        <s v="ME-41"/>
        <s v="ME-42"/>
        <s v="ME-43"/>
        <s v="ME-45"/>
        <s v="ME-46"/>
        <s v="ME-47"/>
        <s v="ME-48"/>
        <s v="ME-49"/>
        <s v="ME-51"/>
        <s v="ME-53"/>
        <s v="ME-54"/>
        <s v="ME-55"/>
        <s v="ME-56"/>
        <s v="ME-57"/>
        <s v="ME-58"/>
        <s v="ME-59"/>
        <s v="ME-61"/>
        <s v="ML-03"/>
        <s v="ML-05"/>
        <s v="ML-06"/>
        <s v="ML-07"/>
        <s v="ML-08"/>
        <s v="ML-09"/>
        <s v="MT-07"/>
        <s v="MT-09"/>
        <s v="MT-11"/>
        <s v="MT-13"/>
        <s v="MT-14"/>
        <s v="MT-15"/>
        <s v="OV-01"/>
        <s v="PAV-04"/>
        <s v="PT-104"/>
        <s v="PT-107"/>
        <s v="PT-108"/>
        <s v="PT-111"/>
        <s v="PT-125"/>
        <s v="PT-156"/>
        <s v="PT-159"/>
        <s v="PT-160"/>
        <s v="PT-163"/>
        <s v="PT-165"/>
        <s v="PT-166"/>
        <s v="PT-167"/>
        <s v="PT-168"/>
        <s v="PT-169"/>
        <s v="PT-172"/>
        <s v="PT-173"/>
        <s v="PT-177"/>
        <s v="PT-180"/>
        <s v="PT-182"/>
        <s v="PT-183"/>
        <s v="PT-185"/>
        <s v="PT-187"/>
        <s v="PT-188"/>
        <s v="PT-190"/>
        <s v="PT-193"/>
        <s v="PT-194"/>
        <s v="PT-199"/>
        <s v="PT-201"/>
        <s v="PT-202"/>
        <s v="PT-207"/>
        <s v="PT-208"/>
        <s v="PT-213"/>
        <s v="PT-215"/>
        <s v="PT-218"/>
        <s v="PT-219"/>
        <s v="PT-224"/>
        <s v="PT-226"/>
        <s v="PT-227"/>
        <s v="PT-228"/>
        <s v="PT-229"/>
        <s v="PT-235"/>
        <s v="PT-236"/>
        <s v="PT-237"/>
        <s v="PT-239"/>
        <s v="PT-240"/>
        <s v="PT-241"/>
        <s v="PT-242"/>
        <s v="PT-243"/>
        <s v="PT-244"/>
        <s v="PT-245"/>
        <s v="PT-246"/>
        <s v="PT-247"/>
        <s v="PT-252"/>
        <s v="PT-268"/>
        <s v="PT-269"/>
        <s v="PT-270"/>
        <s v="PT-274"/>
        <s v="PT-275"/>
        <s v="PT-276"/>
        <s v="PT-277"/>
        <s v="PT-278"/>
        <s v="PT-279"/>
        <s v="PT-280"/>
        <s v="PT-281"/>
        <s v="PT-282"/>
        <s v="PT-283"/>
        <s v="PT-284"/>
        <s v="PT-89"/>
        <s v="PT-92"/>
        <s v="R-05"/>
        <s v="R-09"/>
        <s v="R-13"/>
        <s v="R-14"/>
        <s v="R-15"/>
        <s v="R-16"/>
        <s v="R-20"/>
        <s v="R-21"/>
        <s v="R-22"/>
        <s v="R-23"/>
        <s v="R-25"/>
        <s v="R-26"/>
        <s v="R-27"/>
        <s v="R-28"/>
        <s v="R-32"/>
        <s v="R-33"/>
        <s v="RTC-02"/>
        <s v="RTC-03"/>
        <s v="RTC-04"/>
        <s v="RTX-AB015"/>
        <s v="RTX-AB019"/>
        <s v="S-07"/>
        <s v="S-09"/>
        <s v="S-10"/>
        <s v="S-11"/>
        <s v="S-12"/>
        <s v="SB-01"/>
        <s v="SDT-01"/>
        <s v="SFB-03"/>
        <s v="SFB-04"/>
        <s v="SFB-07"/>
        <s v="SFB-08"/>
        <s v="SFB-09"/>
        <s v="SFB-10"/>
        <s v="SFB-11"/>
        <s v="SFB-12"/>
        <s v="SFB-13"/>
        <s v="SFB-14"/>
        <s v="SFB-15"/>
        <s v="SFB-16"/>
        <s v="SFB-22"/>
        <s v="SS-11"/>
        <s v="SS-16"/>
        <s v="SS-17"/>
        <s v="SS-22"/>
        <s v="SS-23"/>
        <s v="SS-24"/>
        <s v="SS-26"/>
        <s v="SS-27"/>
        <s v="SS-28"/>
        <s v="SS-29"/>
        <s v="SS-32"/>
        <s v="SS-33"/>
        <s v="SS-34"/>
        <s v="SS-35"/>
        <s v="SS-36"/>
        <s v="SS-37"/>
        <s v="SS-38"/>
        <s v="SS-39"/>
        <s v="SS-41"/>
        <s v="SS-44"/>
        <s v="SS-45"/>
        <s v="SS-46"/>
        <s v="STAB-07"/>
        <s v="STAB-08"/>
        <s v="STK-01"/>
        <s v="STMB-08"/>
        <s v="SV-08"/>
        <s v="SWT-01"/>
        <s v="T-03"/>
        <s v="TAT-01"/>
        <s v="TH-02"/>
        <s v="TH-04"/>
        <s v="TH-06"/>
        <s v="TH-07"/>
        <s v="TH-09"/>
        <s v="TH-10"/>
        <s v="TH-11"/>
        <s v="TH-12"/>
        <s v="WEL-15"/>
        <s v="WL-02"/>
        <s v="WL-03"/>
        <s v="WL-04"/>
        <s v="WL-05"/>
        <s v="WL-06"/>
        <s v="WL-10"/>
        <s v="WL-11"/>
        <s v="WL-12"/>
        <s v="WL-13"/>
        <s v="WT-05"/>
        <s v="WT-07"/>
        <s v="WT-08"/>
        <s v="WT-09"/>
        <s v="WT-10"/>
        <s v="WT-11"/>
        <s v="WT-12"/>
        <s v="WTC-01"/>
        <s v="WTF-01"/>
        <s v="WTR-##"/>
        <s v="WTR-01"/>
        <s v="WTR-02"/>
        <s v="WTR-03"/>
      </sharedItems>
    </cacheField>
    <cacheField name="Job" numFmtId="0">
      <sharedItems count="45">
        <s v="2023-032"/>
        <s v="2024-012"/>
        <s v="2024-023"/>
        <s v="2024-027"/>
        <s v="TEXDIST"/>
        <s v="2023-028"/>
        <s v="DFW Yard"/>
        <s v="N/A"/>
        <s v="2021-017"/>
        <s v="2022-023"/>
        <s v="2022-033"/>
        <s v="2023-034"/>
        <s v="2025-004"/>
        <s v="2024-030"/>
        <s v="EQUIP HOU"/>
        <s v="2019-044"/>
        <s v="2024-024"/>
        <s v="2024-004"/>
        <s v="TRAFFIC WALNUT HILL YARD"/>
        <s v="2023-007"/>
        <s v="2023-035"/>
        <s v="2023-036"/>
        <s v="2022-040"/>
        <s v="2023-014"/>
        <s v="2023-006"/>
        <s v="2022-008"/>
        <s v="2024-025"/>
        <s v="2024-003"/>
        <s v="WTX YARD"/>
        <s v="2022-003"/>
        <s v="2024-034"/>
        <s v="2024-019"/>
        <s v="2024-016"/>
        <s v="24-04"/>
        <s v="2024-017"/>
        <s v="BEAUMONT RAG PROPERTY"/>
        <s v="2024-026"/>
        <s v="2024-014"/>
        <s v="2022-042"/>
        <s v="2021-072"/>
        <s v="2023-019"/>
        <s v="2023-004"/>
        <s v="REGIONAL TRAFFIC SERVICES"/>
        <s v="ROAD BROTHERS"/>
        <s v="2023-026"/>
      </sharedItems>
    </cacheField>
    <cacheField name="TIME ON SITE DEC " numFmtId="2">
      <sharedItems containsSemiMixedTypes="0" containsString="0" containsNumber="1" minValue="1.348581292480311E-5" maxValue="1"/>
    </cacheField>
    <cacheField name="ROUND" numFmtId="0">
      <sharedItems containsSemiMixedTypes="0" containsString="0" containsNumber="1" minValue="0" maxValue="1"/>
    </cacheField>
    <cacheField name="SUM3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tt Watson" refreshedDate="45789.388544097223" createdVersion="8" refreshedVersion="8" minRefreshableVersion="3" recordCount="487" xr:uid="{F6A39FA7-E0DB-4AAA-8D3F-2F45668994DE}">
  <cacheSource type="worksheet">
    <worksheetSource name="EQB"/>
  </cacheSource>
  <cacheFields count="16">
    <cacheField name="Division" numFmtId="0">
      <sharedItems/>
    </cacheField>
    <cacheField name="Equip #" numFmtId="0">
      <sharedItems count="284">
        <s v="14T-36"/>
        <s v="14T-39"/>
        <s v="14T-45"/>
        <s v="30T-01"/>
        <s v="7TD-01"/>
        <s v="AC-25"/>
        <s v="AC-26"/>
        <s v="AC-27"/>
        <s v="BH-15"/>
        <s v="BH-16"/>
        <s v="BH-17"/>
        <s v="BH-22"/>
        <s v="BH-23"/>
        <s v="BH-24"/>
        <s v="BRO-02"/>
        <s v="BRO-03"/>
        <s v="BRO-05"/>
        <s v="BRO-06"/>
        <s v="BRO-08"/>
        <s v="BRO-09"/>
        <s v="BRO-10"/>
        <s v="CC-03"/>
        <s v="CFM-01"/>
        <s v="CFM-11"/>
        <s v="CM-01"/>
        <s v="CM-02"/>
        <s v="CM-03"/>
        <s v="CM-04"/>
        <s v="CP-01"/>
        <s v="CT-27"/>
        <s v="CT-28"/>
        <s v="D-12"/>
        <s v="D-13"/>
        <s v="D-16"/>
        <s v="D-17"/>
        <s v="D-18"/>
        <s v="DD-01"/>
        <s v="DD-02"/>
        <s v="DD-03"/>
        <s v="DST-01"/>
        <s v="DT-07"/>
        <s v="DT-08"/>
        <s v="DT-11"/>
        <s v="DT-12"/>
        <s v="DT-13"/>
        <s v="ET-01"/>
        <s v="ET-02"/>
        <s v="ET-03"/>
        <s v="ET-04"/>
        <s v="ET-06"/>
        <s v="ET-07"/>
        <s v="ET-08"/>
        <s v="ET-09"/>
        <s v="ET-10"/>
        <s v="ET-11"/>
        <s v="ET-12"/>
        <s v="ET-14"/>
        <s v="ET-15"/>
        <s v="ET-16"/>
        <s v="ET-19"/>
        <s v="ET-20"/>
        <s v="ET-22"/>
        <s v="ET-23"/>
        <s v="ET-24"/>
        <s v="ET-25"/>
        <s v="ET-26"/>
        <s v="ET-27"/>
        <s v="ET-28"/>
        <s v="ET-29"/>
        <s v="ET-30"/>
        <s v="ET-31"/>
        <s v="ET-32"/>
        <s v="ET-33"/>
        <s v="ET-34"/>
        <s v="ET-35"/>
        <s v="ET-36"/>
        <s v="ET-37"/>
        <s v="ET-38"/>
        <s v="ET-39"/>
        <s v="ET-41"/>
        <s v="ET-42"/>
        <s v="ET-43"/>
        <s v="EX-15"/>
        <s v="EX-21"/>
        <s v="EX-30"/>
        <s v="EX-31"/>
        <s v="EX-34"/>
        <s v="EX-38"/>
        <s v="EX-40"/>
        <s v="EX-41"/>
        <s v="EX-42"/>
        <s v="EX-51"/>
        <s v="EX-52"/>
        <s v="EX-53"/>
        <s v="EX-54"/>
        <s v="EX-55"/>
        <s v="EX-59"/>
        <s v="EX-62"/>
        <s v="EX-65"/>
        <s v="EX-68"/>
        <s v="EX-69"/>
        <s v="EX-70"/>
        <s v="EX-77"/>
        <s v="EX-80"/>
        <s v="EX-81"/>
        <s v="EX-84"/>
        <s v="G-04"/>
        <s v="LP-114"/>
        <s v="LP-115"/>
        <s v="LP-116"/>
        <s v="LP-117"/>
        <s v="ME-31"/>
        <s v="ME-32"/>
        <s v="ME-33"/>
        <s v="ME-34"/>
        <s v="ME-35"/>
        <s v="ME-37"/>
        <s v="ME-38"/>
        <s v="ME-39"/>
        <s v="ME-41"/>
        <s v="ME-42"/>
        <s v="ME-43"/>
        <s v="ME-44"/>
        <s v="ME-45"/>
        <s v="ME-46"/>
        <s v="ME-47"/>
        <s v="ME-48"/>
        <s v="ME-49"/>
        <s v="ME-51"/>
        <s v="ME-53"/>
        <s v="ME-54"/>
        <s v="ME-55"/>
        <s v="ME-56"/>
        <s v="ME-58"/>
        <s v="ME-59"/>
        <s v="ML-03"/>
        <s v="ML-05"/>
        <s v="ML-06"/>
        <s v="ML-07"/>
        <s v="ML-08"/>
        <s v="ML-09"/>
        <s v="MT-07"/>
        <s v="MT-09"/>
        <s v="MT-14"/>
        <s v="MT-15"/>
        <s v="PAV-04"/>
        <s v="PT-104"/>
        <s v="PT-108"/>
        <s v="PT-125"/>
        <s v="PT-156"/>
        <s v="PT-159"/>
        <s v="PT-160"/>
        <s v="PT-163"/>
        <s v="PT-165"/>
        <s v="PT-166"/>
        <s v="PT-167"/>
        <s v="PT-168"/>
        <s v="PT-172"/>
        <s v="PT-173"/>
        <s v="PT-177"/>
        <s v="PT-180"/>
        <s v="PT-182"/>
        <s v="PT-185"/>
        <s v="PT-187"/>
        <s v="PT-190"/>
        <s v="PT-193"/>
        <s v="PT-199"/>
        <s v="PT-201"/>
        <s v="PT-202"/>
        <s v="PT-207"/>
        <s v="PT-208"/>
        <s v="PT-213"/>
        <s v="PT-215"/>
        <s v="PT-218"/>
        <s v="PT-219"/>
        <s v="PT-224"/>
        <s v="PT-226"/>
        <s v="PT-227"/>
        <s v="PT-228"/>
        <s v="PT-229"/>
        <s v="PT-235"/>
        <s v="PT-236"/>
        <s v="PT-237"/>
        <s v="PT-239"/>
        <s v="PT-240"/>
        <s v="PT-241"/>
        <s v="PT-242"/>
        <s v="PT-244"/>
        <s v="PT-245"/>
        <s v="PT-246"/>
        <s v="PT-247"/>
        <s v="PT-252"/>
        <s v="PT-268"/>
        <s v="PT-269"/>
        <s v="PT-274"/>
        <s v="PT-276"/>
        <s v="PT-277"/>
        <s v="PT-278"/>
        <s v="PT-279"/>
        <s v="PT-280"/>
        <s v="PT-281"/>
        <s v="PT-282"/>
        <s v="PT-284"/>
        <s v="PT-89"/>
        <s v="PT-92"/>
        <s v="R-09"/>
        <s v="R-13"/>
        <s v="R-15"/>
        <s v="R-20"/>
        <s v="R-21"/>
        <s v="R-22"/>
        <s v="R-23"/>
        <s v="R-25"/>
        <s v="R-26"/>
        <s v="R-27"/>
        <s v="R-32"/>
        <s v="R-33"/>
        <s v="RTC-02"/>
        <s v="RTC-03"/>
        <s v="S-10"/>
        <s v="SB-01"/>
        <s v="SDT-01"/>
        <s v="SFB-03"/>
        <s v="SFB-04"/>
        <s v="SFB-07"/>
        <s v="SFB-08"/>
        <s v="SFB-09"/>
        <s v="SFB-10"/>
        <s v="SFB-11"/>
        <s v="SFB-12"/>
        <s v="SFB-13"/>
        <s v="SFB-14"/>
        <s v="SFB-15"/>
        <s v="SFB-16"/>
        <s v="SFB-22"/>
        <s v="SS-16"/>
        <s v="SS-17"/>
        <s v="SS-22"/>
        <s v="SS-23"/>
        <s v="SS-24"/>
        <s v="SS-26"/>
        <s v="SS-27"/>
        <s v="SS-28"/>
        <s v="SS-29"/>
        <s v="SS-32"/>
        <s v="SS-33"/>
        <s v="SS-34"/>
        <s v="SS-35"/>
        <s v="SS-36"/>
        <s v="SS-37"/>
        <s v="SS-38"/>
        <s v="SS-39"/>
        <s v="SS-41"/>
        <s v="SS-44"/>
        <s v="SS-45"/>
        <s v="SS-46"/>
        <s v="STK-01"/>
        <s v="SV-08"/>
        <s v="TH-02"/>
        <s v="TH-06"/>
        <s v="TH-07"/>
        <s v="TH-09"/>
        <s v="TH-10"/>
        <s v="TH-11"/>
        <s v="TH-12"/>
        <s v="WEL-15"/>
        <s v="WL-02"/>
        <s v="WL-03"/>
        <s v="WL-04"/>
        <s v="WL-05"/>
        <s v="WL-06"/>
        <s v="WL-10"/>
        <s v="WL-12"/>
        <s v="WL-13"/>
        <s v="WT-05"/>
        <s v="WT-07"/>
        <s v="WT-08"/>
        <s v="WT-09"/>
        <s v="WT-10"/>
        <s v="WT-11"/>
        <s v="WT-12"/>
        <s v="14T-38" u="1"/>
        <s v="PT-283" u="1"/>
        <s v="PW-01" u="1"/>
      </sharedItems>
    </cacheField>
    <cacheField name="Equipment Description" numFmtId="0">
      <sharedItems count="225">
        <s v="SOUTHLAND SL7 DUMP TRAILER"/>
        <s v="2024 102X22 BP HD"/>
        <s v="2025 BTX 14LP-16BK6P-4 (9889)"/>
        <s v="LOAD TRAIL PINTLE W/2-15K AXLE"/>
        <s v="2024 BIG TEX 70ST-16BK (3155)"/>
        <s v="2024 SULLAIR 185 AIR COMPRESSOR"/>
        <s v="CAT 420F"/>
        <s v="2012 CAT 420E"/>
        <s v="CAT 430FIT (2012)"/>
        <s v="2015 CAT 420F2 IT"/>
        <s v="2015 CAT 420F"/>
        <s v="2012 CAT 420E IT"/>
        <s v="Broce RJ350 Broom"/>
        <s v="Broce RJ 350 Broom"/>
        <s v="Broce RJ350 Broom (2008)"/>
        <s v="2012 Broce BB250B"/>
        <s v="Lay-Mor SM300 Broom (2013)"/>
        <s v="2014 Lay-Mor SM300"/>
        <s v="2014 Broce KR350"/>
        <s v="2013 Kobelco CK1600G"/>
        <s v="Gomaco C450 Deck Machine"/>
        <s v="2017 Gomaco Comm III"/>
        <s v="Caterpillar CT660 (2015)"/>
        <s v="Kenworth Mixer 17283 (2014)"/>
        <s v="2025 WESTERN STAR POLYMIXER"/>
        <s v="2012 KW CONCRETE MIXER (23504)"/>
        <s v="Concrete Plant"/>
        <s v="2022 SPARTAN CR 7X16 (033611)"/>
        <s v="2023 SPARTAN 7X16 CR (034561)"/>
        <s v="John Deere 700K"/>
        <s v="CAT D3K2XL (2016)"/>
        <s v="2015 Caterpillar D6N LGP"/>
        <s v="2015 CAT D6K2 LGP"/>
        <s v="2016 CAT D3K2 LGP"/>
        <s v="DYNAPAC CC5200 ROLLER"/>
        <s v="2018 DYNAPAC CC6200"/>
        <s v="DYNAPAC CC1400VI TANDEM ROLLER"/>
        <s v="2018 2K DISTRIBUTOR TK (J6213)"/>
        <s v="2012 F-550 SD A46160"/>
        <s v="2013 F-550 B64200"/>
        <s v="2014 PB DT 348 (219806)"/>
        <s v="2019 FRGHT M2-106 DT (5850)"/>
        <s v="2018 FRGHT M2-106 DT (8632)"/>
        <s v="2022 DODGE RAM 1500"/>
        <s v="2023 FORD F-250"/>
        <s v="2023 FORD F-250 XL"/>
        <s v="2024 F150 STX (D49666)"/>
        <s v="2024 F-150 XL (D04441)"/>
        <s v="2024 F-150"/>
        <s v="Caterpillar 324 2010"/>
        <s v="JD 250G LC 2012"/>
        <s v="320D CAT Excavator"/>
        <s v="85B Bob Cat Excavator"/>
        <s v="JD 250GLC"/>
        <s v="Bobcat E85 w/ 24&quot; bkt"/>
        <s v="2014 JD 290GLC"/>
        <s v="CAT 308E2CRSB (2013)"/>
        <s v="JD 75G (2015)"/>
        <s v="2017 CAT 308E2CR"/>
        <s v="2018 John DeerE 75GX"/>
        <s v="2015 CAT 329FL"/>
        <s v="2015 CAT 326FL"/>
        <s v="2016 JD 250G LC"/>
        <s v="2015 CAT 308E CR"/>
        <s v="JD 350G LC (2019)"/>
        <s v="JD 470"/>
        <s v="JD 250G LC (2019)"/>
        <s v="2023 CAT 308E2 CR"/>
        <s v="2022 JD 300G LC (731956) EX-80"/>
        <s v="2023 CAT 304 (401570)"/>
        <s v="2024 CAT 336 08C (L20433) EX-84"/>
        <s v="CAT 140M3 (2014)"/>
        <s v="WANCO LIGHT TOWER 4-7KW VERT"/>
        <s v="WANCO MESSAGE BOARD (1005008)"/>
        <s v="WANCO MESSAGE BOARD (1005009)"/>
        <s v="WANCO MESSAGE BOARD (1005010)"/>
        <s v="WANCO MESSAGE BOARD (1005011)"/>
        <s v="WANCO MESSAGE BOARD (1005012)"/>
        <s v="WANCO ARROW BOARD (1005266)"/>
        <s v="WANCO ARROW BOARD (1005269)"/>
        <s v="WANCO ARROW BOARD (1005268)"/>
        <s v="VER-MAC PCMS-1500LP (H223769)"/>
        <s v="VER-MAC PCMS-1500LP (H223781)"/>
        <s v="VER-MAC PCMS-1500LP (H223772)"/>
        <s v="VER-MAC PCMS-1500LP (H223778)"/>
        <s v="VER-MAC PCMS-1500LP (H223790)"/>
        <s v="VER-MAC PCMS-1500LP (H223795)"/>
        <s v="VER-MAC PCMS-1500LP (H223773)"/>
        <s v="2024 VM MATRIX MB (MB-H000139)"/>
        <s v="2024 VM MATRIX MB (MB-H000135)"/>
        <s v="2024 VM MATRIX MB (MB-H000976)"/>
        <s v="2024 WANCO WTSP AB"/>
        <s v="2024 WANCO SILENT SENTINAL AB"/>
        <s v="2011 Genie S-60X 4WD"/>
        <s v="2015 GENIE S-80X 4WD"/>
        <s v="2016 GENIE S-45 4WD (22865)"/>
        <s v="2016 GENIE S45 MANLIFT"/>
        <s v="JLG 400S BOOM LIFT 40-46'"/>
        <s v="2017 F-750 B12651 (TMA)"/>
        <s v="2019 F-550 w/Service Body/Cran"/>
        <s v="2023 F550 D21569 Lube Truck"/>
        <s v="2024 F550 MT E60786 MT-15"/>
        <s v="2015 CAT AP1055F"/>
        <s v="2017 F-150 E48666"/>
        <s v="2018 F-150 D31569"/>
        <s v="2018 F-150 C08140"/>
        <s v="2019 F150 F14517"/>
        <s v="2019 F250 G54587"/>
        <s v="2019 Ford G54586"/>
        <s v="2020 F-250 D40370"/>
        <s v="2020 F-150 D16125"/>
        <s v="2020 F-150 D20016"/>
        <s v="2020 F-150 D20018"/>
        <s v="2020 F-150 D38566"/>
        <s v="2020 F-150 E09533"/>
        <s v="2020 F-150 E09535"/>
        <s v="2020 F-250 D40364"/>
        <s v="2020 F-250 C87751"/>
        <s v="2020 F-250 D97616"/>
        <s v="2020 F150 F16442"/>
        <s v="2021 F-250 C41686"/>
        <s v="2021 F-250 D07383"/>
        <s v="2021 F-250 C11822"/>
        <s v="2022 F-250 C70266"/>
        <s v="2022 F-250 C70268"/>
        <s v="2022 F-250 C70269"/>
        <s v="2020 F-250 D24350"/>
        <s v="2019 F-250 D92216"/>
        <s v="2021 F-250 D19753"/>
        <s v="2022 F-250"/>
        <s v="2022 F-250 E64467"/>
        <s v="2022 F-250 E64466"/>
        <s v="2022 F-150 D92568"/>
        <s v="2022 F-250 G40582"/>
        <s v="2022 F-250 G40597"/>
        <s v="2022 F-250 G40596"/>
        <s v="2022 F-250 G40594"/>
        <s v="2023 F-150 D66303"/>
        <s v="2023 F-250"/>
        <s v="2023 F-150 XL"/>
        <s v="2023 F-150 STX"/>
        <s v="2023 F-250 XL"/>
        <s v="2024 FORD MAVERICK XLT (5305)"/>
        <s v="2024 F350 FLATBED WELDING TK"/>
        <s v="2024 FORD MAVERICK (RRB41786)"/>
        <s v="2024 FORD MAVERICK (RRB41388)"/>
        <s v="2024 FORD MAVERICK (RRB40474)"/>
        <s v="2024 FORD MAVERICK (RRB41295)"/>
        <s v="2024 F250 XL (REE94240)"/>
        <s v="2024 F250 XL (REE93968)"/>
        <s v="2024 F250 XL (REE94010)"/>
        <s v="2024 F250 XL (REF26875)"/>
        <s v="2024 F250 F26104 PT-284"/>
        <s v="2017 F-150 D58127"/>
        <s v="2016 F-150 E43112"/>
        <s v="84&quot; CAT 563 Padfoot Roller"/>
        <s v="84&quot; Sakai SV510T Roller"/>
        <s v="33&quot; Wacker Neuson Trench Roll"/>
        <s v="Wacker Neuson RD12A (2013)"/>
        <s v="Bomag BW177PDH-50 (2012)"/>
        <s v="2011 CAT CS54"/>
        <s v="2011 CAT CP56"/>
        <s v="Wacker RTLX-SC3"/>
        <s v="2015 Wacker Neuson RTSC3"/>
        <s v="2012 Wacker Neuson RT82-SC"/>
        <s v="2015 VOLVO SD45 SDC"/>
        <s v="2017 WACKER RD12A DDR"/>
        <s v="Terex 65 Ton Crane"/>
        <s v="2014 TEREX RT555-2 55TON"/>
        <s v="2025 KW T880 (S-10)"/>
        <s v="ROADTEC SB2500E SHUTTLE BUGGY"/>
        <s v="2021 UTILITY TRAILER 85605 SDT-01"/>
        <s v="2012 Freightliner with Access"/>
        <s v="2007 Freightliner M2"/>
        <s v="Freightliner M2-106 (2014)"/>
        <s v="2013 Freightliner M2 FA9530"/>
        <s v="2013 Freightliner M2 106"/>
        <s v="2013 Freightliner M2 160"/>
        <s v="2015 International 4300"/>
        <s v="Mack MD6 TMA (2023)"/>
        <s v="2018 INTL 4300 (H736688)"/>
        <s v="2017 FREIGHTLINER M2 (H9217)"/>
        <s v="2019 INTL 4300 (L592806)"/>
        <s v="2016 FRGHT M2 (V9036)"/>
        <s v="2014 CAT 279D"/>
        <s v="2017 CAT 279D"/>
        <s v="2015 CAT 242D"/>
        <s v="CAT 279D (2018)"/>
        <s v="2018 CAT 289D"/>
        <s v="2018 CAT 279D"/>
        <s v="CAT 279D"/>
        <s v="CAT 279D3 (2022)"/>
        <s v="CAT 289D3 (2022)"/>
        <s v="CAT 289D3 (2023)"/>
        <s v="2025 CAT 265 CTL (KR404778) SS-44"/>
        <s v="2025 CAT 265 CTL (KR405358) SS-45"/>
        <s v="2025 CAT 265 CTL (KR405362) SS-46"/>
        <s v="2018 FRGHT M2 W5278 STK-01"/>
        <s v="2020 Ford Explorer A41584"/>
        <s v="2013 JLG G1255A 12000LB"/>
        <s v="2012 JLG G1255A"/>
        <s v="2014 JLG G1255A"/>
        <s v="2013 JLG G1255A"/>
        <s v="2016 JLG G5-18A (76908)"/>
        <s v="2017 GENIE GTH-5519 TELEHANDLE"/>
        <s v="2016 JLG1255 TELEHANDLER TH-12"/>
        <s v="RANGER 305 WELDER"/>
        <s v="John Deere 644K Loader"/>
        <s v="CAT 928H Loader (2012)"/>
        <s v="2017 CAT 938M"/>
        <s v="2017 CAT 926M"/>
        <s v="2013 CAT 950K"/>
        <s v="2015 CAT 938K WL"/>
        <s v="2022 CAT 938M (K03394) WL-12"/>
        <s v="2019 CAT 938M (R08392) WL-13"/>
        <s v="2012 F-750 458385 Water Truck"/>
        <s v="2014 Peterbilt 382  4000Gal"/>
        <s v="2019 Peterbilt 337 2000gal"/>
        <s v="2007 Ford F750 XL 2000gal"/>
        <s v="2014 Freightliner M2 106 2000g"/>
        <s v="Freightliner M2 2000gal (2014)"/>
        <s v="Freightliner M2 4000gal (2015)"/>
        <s v="2023 X-ON 16X83 (29597)" u="1"/>
        <s v="2024 F250 F26630 PT-283" u="1"/>
        <s v="SIMPSON 5000 PSI PRESSURE WASHER" u="1"/>
      </sharedItems>
    </cacheField>
    <cacheField name="Date" numFmtId="14">
      <sharedItems containsSemiMixedTypes="0" containsNonDate="0" containsDate="1" containsString="0" minDate="2025-04-30T00:00:00" maxDate="2025-05-01T00:00:00"/>
    </cacheField>
    <cacheField name="Job" numFmtId="0">
      <sharedItems count="36">
        <s v="2023-032"/>
        <s v="2023-034"/>
        <s v="2023-007"/>
        <s v="2023-036"/>
        <s v="2024-025"/>
        <s v="2024-004"/>
        <s v="2024-012"/>
        <s v="2023-035"/>
        <s v="2022-023"/>
        <s v="2022-008"/>
        <s v="2023-006"/>
        <s v="2024-030"/>
        <s v="2021-017"/>
        <s v="2022-003"/>
        <s v="2019-044"/>
        <s v="2024-024"/>
        <s v="2024-019"/>
        <s v="2024-028"/>
        <s v="2023-019"/>
        <s v="2025-007"/>
        <s v="2024-017"/>
        <s v="2023-014"/>
        <s v="2024-003"/>
        <s v="2024-023"/>
        <s v="2025-005"/>
        <s v="2025-008"/>
        <s v="SEL-2025"/>
        <s v="2024-016"/>
        <s v="2023-004"/>
        <s v="2022-040"/>
        <s v="2024-027"/>
        <s v="2025-004"/>
        <s v="2022-033" u="1"/>
        <s v="2024-014" u="1"/>
        <s v="2024-036" u="1"/>
        <s v="2024-034" u="1"/>
      </sharedItems>
    </cacheField>
    <cacheField name="Phase" numFmtId="0">
      <sharedItems containsSemiMixedTypes="0" containsString="0" containsNumber="1" containsInteger="1" minValue="1" maxValue="1"/>
    </cacheField>
    <cacheField name="Cost Code" numFmtId="0">
      <sharedItems containsBlank="1" count="7">
        <s v="9000 100F / CC NEEDED"/>
        <s v="9000 100M"/>
        <s v="0024 0004"/>
        <s v="0024 0006"/>
        <s v="9000 100M | 9000 100F | CC NEEDED"/>
        <m u="1"/>
        <s v="0024 0007" u="1"/>
      </sharedItems>
    </cacheField>
    <cacheField name="Cost Class" numFmtId="0">
      <sharedItems containsSemiMixedTypes="0" containsString="0" containsNumber="1" containsInteger="1" minValue="4" maxValue="4"/>
    </cacheField>
    <cacheField name="Units" numFmtId="0">
      <sharedItems containsSemiMixedTypes="0" containsString="0" containsNumber="1" minValue="0.03" maxValue="1"/>
    </cacheField>
    <cacheField name="Frequency" numFmtId="0">
      <sharedItems/>
    </cacheField>
    <cacheField name="Rate" numFmtId="43">
      <sharedItems containsSemiMixedTypes="0" containsString="0" containsNumber="1" containsInteger="1" minValue="200" maxValue="16000"/>
    </cacheField>
    <cacheField name="Amount" numFmtId="43">
      <sharedItems containsSemiMixedTypes="0" containsString="0" containsNumber="1" minValue="8" maxValue="10000"/>
    </cacheField>
    <cacheField name="*" numFmtId="0">
      <sharedItems containsNonDate="0" containsString="0" containsBlank="1"/>
    </cacheField>
    <cacheField name="NOTE" numFmtId="0">
      <sharedItems containsBlank="1"/>
    </cacheField>
    <cacheField name="*2" numFmtId="0">
      <sharedItems containsNonDate="0" containsString="0" containsBlank="1"/>
    </cacheField>
    <cacheField name="ASSET SUM OF UNITS" numFmtId="0">
      <sharedItems containsMixedTypes="1" containsNumber="1" minValue="0.04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6">
  <r>
    <x v="0"/>
    <x v="0"/>
    <n v="6.2906269658209279E-4"/>
    <n v="0"/>
    <s v=""/>
  </r>
  <r>
    <x v="0"/>
    <x v="1"/>
    <n v="1.3979171035157618E-4"/>
    <n v="0"/>
    <s v=""/>
  </r>
  <r>
    <x v="0"/>
    <x v="2"/>
    <n v="7.9681274900398405E-3"/>
    <n v="0.01"/>
    <s v=""/>
  </r>
  <r>
    <x v="0"/>
    <x v="3"/>
    <n v="3.4947927587894039E-4"/>
    <n v="0"/>
    <s v=""/>
  </r>
  <r>
    <x v="0"/>
    <x v="4"/>
    <n v="0.99091353882714761"/>
    <n v="0.99"/>
    <s v=""/>
  </r>
  <r>
    <x v="1"/>
    <x v="5"/>
    <n v="4.5867351619117509E-5"/>
    <n v="0"/>
    <s v=""/>
  </r>
  <r>
    <x v="1"/>
    <x v="6"/>
    <n v="8.1185212365837978E-3"/>
    <n v="0.01"/>
    <s v=""/>
  </r>
  <r>
    <x v="1"/>
    <x v="4"/>
    <n v="0.99100999908265297"/>
    <n v="0.99"/>
    <s v=""/>
  </r>
  <r>
    <x v="1"/>
    <x v="7"/>
    <n v="8.2561232914411505E-4"/>
    <n v="0"/>
    <s v=""/>
  </r>
  <r>
    <x v="2"/>
    <x v="8"/>
    <n v="0.15620763122215761"/>
    <n v="0.16"/>
    <s v=""/>
  </r>
  <r>
    <x v="2"/>
    <x v="9"/>
    <n v="0.51651171799341467"/>
    <n v="0.52"/>
    <s v=""/>
  </r>
  <r>
    <x v="2"/>
    <x v="10"/>
    <n v="7.3406933953128001E-2"/>
    <n v="7.0000000000000007E-2"/>
    <s v=""/>
  </r>
  <r>
    <x v="2"/>
    <x v="0"/>
    <n v="1.0749564206856476E-2"/>
    <n v="0.01"/>
    <s v=""/>
  </r>
  <r>
    <x v="2"/>
    <x v="11"/>
    <n v="1.7238039899283356E-2"/>
    <n v="0.02"/>
    <s v=""/>
  </r>
  <r>
    <x v="2"/>
    <x v="1"/>
    <n v="9.5293434049970913E-2"/>
    <n v="0.1"/>
    <s v=""/>
  </r>
  <r>
    <x v="2"/>
    <x v="4"/>
    <n v="0.12947898508619018"/>
    <n v="0.13"/>
    <s v=""/>
  </r>
  <r>
    <x v="2"/>
    <x v="12"/>
    <n v="1.1136935889986439E-3"/>
    <n v="0"/>
    <s v=""/>
  </r>
  <r>
    <x v="3"/>
    <x v="13"/>
    <n v="0.56506344054293312"/>
    <n v="0.56999999999999995"/>
    <s v=""/>
  </r>
  <r>
    <x v="3"/>
    <x v="14"/>
    <n v="0.43493655945706683"/>
    <n v="0.43"/>
    <s v=""/>
  </r>
  <r>
    <x v="4"/>
    <x v="15"/>
    <n v="7.9408736180359846E-2"/>
    <n v="0.08"/>
    <s v=""/>
  </r>
  <r>
    <x v="4"/>
    <x v="16"/>
    <n v="0.92059126381964018"/>
    <n v="0.92"/>
    <s v=""/>
  </r>
  <r>
    <x v="5"/>
    <x v="17"/>
    <n v="1"/>
    <n v="1"/>
    <s v=""/>
  </r>
  <r>
    <x v="6"/>
    <x v="6"/>
    <n v="1"/>
    <n v="1"/>
    <s v=""/>
  </r>
  <r>
    <x v="7"/>
    <x v="0"/>
    <n v="0.92035068917269502"/>
    <n v="0.92"/>
    <s v=""/>
  </r>
  <r>
    <x v="7"/>
    <x v="11"/>
    <n v="7.9649310827304934E-2"/>
    <n v="0.08"/>
    <s v=""/>
  </r>
  <r>
    <x v="8"/>
    <x v="6"/>
    <n v="1"/>
    <n v="1"/>
    <s v=""/>
  </r>
  <r>
    <x v="9"/>
    <x v="10"/>
    <n v="3.1513394534815067E-2"/>
    <n v="0.03"/>
    <s v=""/>
  </r>
  <r>
    <x v="9"/>
    <x v="18"/>
    <n v="0.96848660546518495"/>
    <n v="0.97"/>
    <s v=""/>
  </r>
  <r>
    <x v="10"/>
    <x v="19"/>
    <n v="1"/>
    <n v="1"/>
    <s v=""/>
  </r>
  <r>
    <x v="11"/>
    <x v="20"/>
    <n v="0.83333333333333337"/>
    <n v="0.83"/>
    <s v=""/>
  </r>
  <r>
    <x v="11"/>
    <x v="21"/>
    <n v="3.5940803382663852E-2"/>
    <n v="0.04"/>
    <s v=""/>
  </r>
  <r>
    <x v="11"/>
    <x v="13"/>
    <n v="1.7941038289875502E-2"/>
    <n v="0.02"/>
    <s v=""/>
  </r>
  <r>
    <x v="11"/>
    <x v="14"/>
    <n v="0.11278482499412734"/>
    <n v="0.11"/>
    <s v=""/>
  </r>
  <r>
    <x v="12"/>
    <x v="17"/>
    <n v="1"/>
    <n v="1"/>
    <s v=""/>
  </r>
  <r>
    <x v="13"/>
    <x v="22"/>
    <n v="0.34261424806028878"/>
    <n v="0.34"/>
    <s v=""/>
  </r>
  <r>
    <x v="13"/>
    <x v="6"/>
    <n v="0.65738575193971116"/>
    <n v="0.66"/>
    <s v=""/>
  </r>
  <r>
    <x v="14"/>
    <x v="20"/>
    <n v="9.7182124994917279E-3"/>
    <n v="0.01"/>
    <s v=""/>
  </r>
  <r>
    <x v="14"/>
    <x v="13"/>
    <n v="0.83190338714268286"/>
    <n v="0.83"/>
    <s v=""/>
  </r>
  <r>
    <x v="14"/>
    <x v="14"/>
    <n v="0.15837840035782541"/>
    <n v="0.16"/>
    <s v=""/>
  </r>
  <r>
    <x v="15"/>
    <x v="18"/>
    <n v="1"/>
    <n v="1"/>
    <s v=""/>
  </r>
  <r>
    <x v="16"/>
    <x v="23"/>
    <n v="0.33398355481502556"/>
    <n v="0.33"/>
    <s v=""/>
  </r>
  <r>
    <x v="16"/>
    <x v="6"/>
    <n v="0.66601644518497449"/>
    <n v="0.67"/>
    <s v=""/>
  </r>
  <r>
    <x v="17"/>
    <x v="0"/>
    <n v="0.97655103639860386"/>
    <n v="0.98"/>
    <s v=""/>
  </r>
  <r>
    <x v="17"/>
    <x v="17"/>
    <n v="2.3448963601396113E-2"/>
    <n v="0.02"/>
    <s v=""/>
  </r>
  <r>
    <x v="18"/>
    <x v="1"/>
    <n v="0.99900256204650806"/>
    <n v="1"/>
    <s v=""/>
  </r>
  <r>
    <x v="18"/>
    <x v="18"/>
    <n v="9.9743795349201071E-4"/>
    <n v="0"/>
    <s v=""/>
  </r>
  <r>
    <x v="19"/>
    <x v="9"/>
    <n v="1"/>
    <n v="1"/>
    <s v=""/>
  </r>
  <r>
    <x v="20"/>
    <x v="19"/>
    <n v="1"/>
    <n v="1"/>
    <s v=""/>
  </r>
  <r>
    <x v="21"/>
    <x v="18"/>
    <n v="1"/>
    <n v="1"/>
    <s v=""/>
  </r>
  <r>
    <x v="22"/>
    <x v="19"/>
    <n v="1"/>
    <n v="1"/>
    <s v=""/>
  </r>
  <r>
    <x v="23"/>
    <x v="19"/>
    <n v="1"/>
    <n v="1"/>
    <s v=""/>
  </r>
  <r>
    <x v="24"/>
    <x v="19"/>
    <n v="1"/>
    <n v="1"/>
    <s v=""/>
  </r>
  <r>
    <x v="25"/>
    <x v="9"/>
    <n v="1"/>
    <n v="1"/>
    <s v=""/>
  </r>
  <r>
    <x v="26"/>
    <x v="0"/>
    <n v="0.98349907113976609"/>
    <n v="0.98"/>
    <s v=""/>
  </r>
  <r>
    <x v="26"/>
    <x v="17"/>
    <n v="1.6500928860233854E-2"/>
    <n v="0.02"/>
    <s v=""/>
  </r>
  <r>
    <x v="27"/>
    <x v="6"/>
    <n v="1"/>
    <n v="1"/>
    <s v=""/>
  </r>
  <r>
    <x v="28"/>
    <x v="6"/>
    <n v="1"/>
    <n v="1"/>
    <s v=""/>
  </r>
  <r>
    <x v="29"/>
    <x v="24"/>
    <n v="1"/>
    <n v="1"/>
    <s v=""/>
  </r>
  <r>
    <x v="30"/>
    <x v="6"/>
    <n v="1"/>
    <n v="1"/>
    <s v=""/>
  </r>
  <r>
    <x v="31"/>
    <x v="25"/>
    <n v="1"/>
    <n v="1"/>
    <s v=""/>
  </r>
  <r>
    <x v="32"/>
    <x v="8"/>
    <n v="0.61931982534194685"/>
    <n v="0.62"/>
    <s v=""/>
  </r>
  <r>
    <x v="32"/>
    <x v="6"/>
    <n v="0.38068017465805309"/>
    <n v="0.38"/>
    <s v=""/>
  </r>
  <r>
    <x v="33"/>
    <x v="17"/>
    <n v="0.92520649387638854"/>
    <n v="0.93"/>
    <s v=""/>
  </r>
  <r>
    <x v="33"/>
    <x v="6"/>
    <n v="7.4793506123611506E-2"/>
    <n v="7.0000000000000007E-2"/>
    <s v=""/>
  </r>
  <r>
    <x v="34"/>
    <x v="0"/>
    <n v="0.98278639017515601"/>
    <n v="0.98"/>
    <s v=""/>
  </r>
  <r>
    <x v="34"/>
    <x v="11"/>
    <n v="1.7213609824843972E-2"/>
    <n v="0.02"/>
    <s v=""/>
  </r>
  <r>
    <x v="35"/>
    <x v="14"/>
    <n v="1"/>
    <n v="1"/>
    <s v=""/>
  </r>
  <r>
    <x v="36"/>
    <x v="8"/>
    <n v="0.39785091938915162"/>
    <n v="0.4"/>
    <s v=""/>
  </r>
  <r>
    <x v="36"/>
    <x v="1"/>
    <n v="0.60214908061084838"/>
    <n v="0.6"/>
    <s v=""/>
  </r>
  <r>
    <x v="37"/>
    <x v="24"/>
    <n v="0.676683051934174"/>
    <n v="0.68"/>
    <s v=""/>
  </r>
  <r>
    <x v="37"/>
    <x v="0"/>
    <n v="3.4209588943506453E-2"/>
    <n v="0.03"/>
    <s v=""/>
  </r>
  <r>
    <x v="37"/>
    <x v="11"/>
    <n v="3.2029635962100164E-2"/>
    <n v="0.03"/>
    <s v=""/>
  </r>
  <r>
    <x v="37"/>
    <x v="6"/>
    <n v="0.25707772316021943"/>
    <n v="0.26"/>
    <s v=""/>
  </r>
  <r>
    <x v="38"/>
    <x v="1"/>
    <n v="1"/>
    <n v="1"/>
    <s v=""/>
  </r>
  <r>
    <x v="39"/>
    <x v="0"/>
    <n v="0.8678286586229137"/>
    <n v="0.87"/>
    <s v=""/>
  </r>
  <r>
    <x v="39"/>
    <x v="11"/>
    <n v="0.13217134137708633"/>
    <n v="0.13"/>
    <s v=""/>
  </r>
  <r>
    <x v="40"/>
    <x v="14"/>
    <n v="1"/>
    <n v="1"/>
    <s v=""/>
  </r>
  <r>
    <x v="41"/>
    <x v="20"/>
    <n v="1"/>
    <n v="1"/>
    <s v=""/>
  </r>
  <r>
    <x v="42"/>
    <x v="9"/>
    <n v="1"/>
    <n v="1"/>
    <s v=""/>
  </r>
  <r>
    <x v="43"/>
    <x v="17"/>
    <n v="1"/>
    <n v="1"/>
    <s v=""/>
  </r>
  <r>
    <x v="44"/>
    <x v="0"/>
    <n v="0.99806324057510998"/>
    <n v="1"/>
    <s v=""/>
  </r>
  <r>
    <x v="44"/>
    <x v="11"/>
    <n v="1.9367594248900486E-3"/>
    <n v="0"/>
    <s v=""/>
  </r>
  <r>
    <x v="45"/>
    <x v="25"/>
    <n v="1"/>
    <n v="1"/>
    <s v=""/>
  </r>
  <r>
    <x v="46"/>
    <x v="19"/>
    <n v="9.1669894317490175E-2"/>
    <n v="0.09"/>
    <s v=""/>
  </r>
  <r>
    <x v="46"/>
    <x v="6"/>
    <n v="0.90833010568250983"/>
    <n v="0.91"/>
    <s v=""/>
  </r>
  <r>
    <x v="47"/>
    <x v="6"/>
    <n v="1"/>
    <n v="1"/>
    <s v=""/>
  </r>
  <r>
    <x v="48"/>
    <x v="13"/>
    <n v="1.1808784009101788E-2"/>
    <n v="0.01"/>
    <s v=""/>
  </r>
  <r>
    <x v="48"/>
    <x v="14"/>
    <n v="0.98819121599089821"/>
    <n v="0.99"/>
    <s v=""/>
  </r>
  <r>
    <x v="49"/>
    <x v="19"/>
    <n v="1"/>
    <n v="1"/>
    <s v=""/>
  </r>
  <r>
    <x v="50"/>
    <x v="0"/>
    <n v="0.73260637507262827"/>
    <n v="0.73"/>
    <s v=""/>
  </r>
  <r>
    <x v="50"/>
    <x v="11"/>
    <n v="0.26739362492737173"/>
    <n v="0.27"/>
    <s v=""/>
  </r>
  <r>
    <x v="51"/>
    <x v="9"/>
    <n v="1"/>
    <n v="1"/>
    <s v=""/>
  </r>
  <r>
    <x v="52"/>
    <x v="26"/>
    <n v="1"/>
    <n v="1"/>
    <s v=""/>
  </r>
  <r>
    <x v="53"/>
    <x v="6"/>
    <n v="1"/>
    <n v="1"/>
    <s v=""/>
  </r>
  <r>
    <x v="54"/>
    <x v="6"/>
    <n v="1"/>
    <n v="1"/>
    <s v=""/>
  </r>
  <r>
    <x v="55"/>
    <x v="22"/>
    <n v="0.51289338513284488"/>
    <n v="0.51"/>
    <s v=""/>
  </r>
  <r>
    <x v="55"/>
    <x v="20"/>
    <n v="1.7469298359971844E-3"/>
    <n v="0"/>
    <s v=""/>
  </r>
  <r>
    <x v="55"/>
    <x v="13"/>
    <n v="0.48535968503115795"/>
    <n v="0.49"/>
    <s v=""/>
  </r>
  <r>
    <x v="56"/>
    <x v="13"/>
    <n v="1"/>
    <n v="1"/>
    <s v=""/>
  </r>
  <r>
    <x v="57"/>
    <x v="1"/>
    <n v="1"/>
    <n v="1"/>
    <s v=""/>
  </r>
  <r>
    <x v="58"/>
    <x v="25"/>
    <n v="0.59235213308492818"/>
    <n v="0.59"/>
    <s v=""/>
  </r>
  <r>
    <x v="58"/>
    <x v="20"/>
    <n v="1.8818570165038862E-4"/>
    <n v="0"/>
    <s v=""/>
  </r>
  <r>
    <x v="58"/>
    <x v="6"/>
    <n v="0.16449312181260467"/>
    <n v="0.16"/>
    <s v=""/>
  </r>
  <r>
    <x v="58"/>
    <x v="14"/>
    <n v="0.24296655940081674"/>
    <n v="0.24"/>
    <s v=""/>
  </r>
  <r>
    <x v="59"/>
    <x v="8"/>
    <n v="0.60444366453842313"/>
    <n v="0.6"/>
    <s v=""/>
  </r>
  <r>
    <x v="59"/>
    <x v="6"/>
    <n v="0.39555633546157692"/>
    <n v="0.4"/>
    <s v=""/>
  </r>
  <r>
    <x v="60"/>
    <x v="8"/>
    <n v="0.63680562017307152"/>
    <n v="0.64"/>
    <s v=""/>
  </r>
  <r>
    <x v="60"/>
    <x v="11"/>
    <n v="6.9786917279240709E-5"/>
    <n v="0"/>
    <s v=""/>
  </r>
  <r>
    <x v="60"/>
    <x v="6"/>
    <n v="0.36312459290964916"/>
    <n v="0.36"/>
    <s v=""/>
  </r>
  <r>
    <x v="61"/>
    <x v="6"/>
    <n v="1"/>
    <n v="1"/>
    <s v=""/>
  </r>
  <r>
    <x v="62"/>
    <x v="8"/>
    <n v="0.64783813360031672"/>
    <n v="0.65"/>
    <s v=""/>
  </r>
  <r>
    <x v="62"/>
    <x v="6"/>
    <n v="0.35216186639968333"/>
    <n v="0.35"/>
    <s v=""/>
  </r>
  <r>
    <x v="63"/>
    <x v="1"/>
    <n v="0.55967898308736397"/>
    <n v="0.56000000000000005"/>
    <s v=""/>
  </r>
  <r>
    <x v="63"/>
    <x v="6"/>
    <n v="0.44032101691263603"/>
    <n v="0.44"/>
    <s v=""/>
  </r>
  <r>
    <x v="64"/>
    <x v="8"/>
    <n v="0.58203787143415964"/>
    <n v="0.57999999999999996"/>
    <s v=""/>
  </r>
  <r>
    <x v="64"/>
    <x v="1"/>
    <n v="2.097851440824073E-2"/>
    <n v="0.02"/>
    <s v=""/>
  </r>
  <r>
    <x v="64"/>
    <x v="6"/>
    <n v="0.39686771076307903"/>
    <n v="0.4"/>
    <s v=""/>
  </r>
  <r>
    <x v="64"/>
    <x v="12"/>
    <n v="1.1590339452066704E-4"/>
    <n v="0"/>
    <s v=""/>
  </r>
  <r>
    <x v="65"/>
    <x v="9"/>
    <n v="6.1297708810360667E-2"/>
    <n v="0.06"/>
    <s v=""/>
  </r>
  <r>
    <x v="65"/>
    <x v="27"/>
    <n v="1.6042702757886447E-4"/>
    <n v="0"/>
    <s v=""/>
  </r>
  <r>
    <x v="65"/>
    <x v="1"/>
    <n v="0.93854186416206042"/>
    <n v="0.94"/>
    <s v=""/>
  </r>
  <r>
    <x v="66"/>
    <x v="8"/>
    <n v="0.10540491602915214"/>
    <n v="0.11"/>
    <s v=""/>
  </r>
  <r>
    <x v="66"/>
    <x v="10"/>
    <n v="1.3512290072880361E-2"/>
    <n v="0.01"/>
    <s v=""/>
  </r>
  <r>
    <x v="66"/>
    <x v="17"/>
    <n v="0.88108279389796751"/>
    <n v="0.88"/>
    <s v=""/>
  </r>
  <r>
    <x v="67"/>
    <x v="28"/>
    <n v="1"/>
    <n v="1"/>
    <s v=""/>
  </r>
  <r>
    <x v="68"/>
    <x v="25"/>
    <n v="1"/>
    <n v="1"/>
    <s v=""/>
  </r>
  <r>
    <x v="69"/>
    <x v="9"/>
    <n v="1"/>
    <n v="1"/>
    <s v=""/>
  </r>
  <r>
    <x v="70"/>
    <x v="13"/>
    <n v="1"/>
    <n v="1"/>
    <s v=""/>
  </r>
  <r>
    <x v="71"/>
    <x v="26"/>
    <n v="1"/>
    <n v="1"/>
    <s v=""/>
  </r>
  <r>
    <x v="72"/>
    <x v="27"/>
    <n v="0.32063699401081108"/>
    <n v="0.32"/>
    <s v=""/>
  </r>
  <r>
    <x v="72"/>
    <x v="1"/>
    <n v="0.67936300598918886"/>
    <n v="0.68"/>
    <s v=""/>
  </r>
  <r>
    <x v="73"/>
    <x v="19"/>
    <n v="1"/>
    <n v="1"/>
    <s v=""/>
  </r>
  <r>
    <x v="74"/>
    <x v="19"/>
    <n v="1"/>
    <n v="1"/>
    <s v=""/>
  </r>
  <r>
    <x v="75"/>
    <x v="19"/>
    <n v="1"/>
    <n v="1"/>
    <s v=""/>
  </r>
  <r>
    <x v="76"/>
    <x v="19"/>
    <n v="0.99998490474896595"/>
    <n v="1"/>
    <s v=""/>
  </r>
  <r>
    <x v="76"/>
    <x v="28"/>
    <n v="1.5095251034024695E-5"/>
    <n v="0"/>
    <s v=""/>
  </r>
  <r>
    <x v="77"/>
    <x v="29"/>
    <n v="0.99622568677489221"/>
    <n v="1"/>
    <s v=""/>
  </r>
  <r>
    <x v="77"/>
    <x v="6"/>
    <n v="3.6027535330574079E-3"/>
    <n v="0"/>
    <s v=""/>
  </r>
  <r>
    <x v="77"/>
    <x v="18"/>
    <n v="1.7155969205035279E-4"/>
    <n v="0"/>
    <s v=""/>
  </r>
  <r>
    <x v="78"/>
    <x v="0"/>
    <n v="0.88233251860904338"/>
    <n v="0.88"/>
    <s v=""/>
  </r>
  <r>
    <x v="78"/>
    <x v="11"/>
    <n v="0.10275247194756139"/>
    <n v="0.1"/>
    <s v=""/>
  </r>
  <r>
    <x v="78"/>
    <x v="20"/>
    <n v="1.4915009443395182E-2"/>
    <n v="0.01"/>
    <s v=""/>
  </r>
  <r>
    <x v="79"/>
    <x v="20"/>
    <n v="2.1324992891669039E-3"/>
    <n v="0"/>
    <s v=""/>
  </r>
  <r>
    <x v="79"/>
    <x v="13"/>
    <n v="2.0358259880580043E-2"/>
    <n v="0.02"/>
    <s v=""/>
  </r>
  <r>
    <x v="79"/>
    <x v="14"/>
    <n v="0.97750924083025303"/>
    <n v="0.98"/>
    <s v=""/>
  </r>
  <r>
    <x v="80"/>
    <x v="8"/>
    <n v="3.2201239083376867E-2"/>
    <n v="0.03"/>
    <s v=""/>
  </r>
  <r>
    <x v="80"/>
    <x v="9"/>
    <n v="2.075091438381727E-3"/>
    <n v="0"/>
    <s v=""/>
  </r>
  <r>
    <x v="80"/>
    <x v="10"/>
    <n v="1.8362319922370677E-3"/>
    <n v="0"/>
    <s v=""/>
  </r>
  <r>
    <x v="80"/>
    <x v="0"/>
    <n v="3.6575352690900935E-3"/>
    <n v="0"/>
    <s v=""/>
  </r>
  <r>
    <x v="80"/>
    <x v="11"/>
    <n v="1.1569754422631938E-2"/>
    <n v="0.01"/>
    <s v=""/>
  </r>
  <r>
    <x v="80"/>
    <x v="27"/>
    <n v="2.075091438381727E-3"/>
    <n v="0"/>
    <s v=""/>
  </r>
  <r>
    <x v="80"/>
    <x v="17"/>
    <n v="0.70877062028812421"/>
    <n v="0.71"/>
    <s v=""/>
  </r>
  <r>
    <x v="80"/>
    <x v="1"/>
    <n v="1.2540120922594608E-3"/>
    <n v="0"/>
    <s v=""/>
  </r>
  <r>
    <x v="80"/>
    <x v="6"/>
    <n v="0.23656042397551685"/>
    <n v="0.24"/>
    <s v=""/>
  </r>
  <r>
    <x v="81"/>
    <x v="9"/>
    <n v="1.9586867758509012E-3"/>
    <n v="0"/>
    <s v=""/>
  </r>
  <r>
    <x v="81"/>
    <x v="23"/>
    <n v="3.0133642705398478E-5"/>
    <n v="0"/>
    <s v=""/>
  </r>
  <r>
    <x v="81"/>
    <x v="0"/>
    <n v="4.1132422292868929E-3"/>
    <n v="0"/>
    <s v=""/>
  </r>
  <r>
    <x v="81"/>
    <x v="11"/>
    <n v="2.0581277967787154E-2"/>
    <n v="0.02"/>
    <s v=""/>
  </r>
  <r>
    <x v="81"/>
    <x v="27"/>
    <n v="1.5669494206807207E-3"/>
    <n v="0"/>
    <s v=""/>
  </r>
  <r>
    <x v="81"/>
    <x v="17"/>
    <n v="0.69022615298850376"/>
    <n v="0.69"/>
    <s v=""/>
  </r>
  <r>
    <x v="81"/>
    <x v="1"/>
    <n v="8.2867517439845799E-4"/>
    <n v="0"/>
    <s v=""/>
  </r>
  <r>
    <x v="81"/>
    <x v="16"/>
    <n v="5.2884542947974318E-3"/>
    <n v="0.01"/>
    <s v=""/>
  </r>
  <r>
    <x v="81"/>
    <x v="3"/>
    <n v="3.0133642705398478E-5"/>
    <n v="0"/>
    <s v=""/>
  </r>
  <r>
    <x v="81"/>
    <x v="6"/>
    <n v="0.27525575929246232"/>
    <n v="0.28000000000000003"/>
    <s v=""/>
  </r>
  <r>
    <x v="81"/>
    <x v="30"/>
    <n v="1.2053457082159391E-4"/>
    <n v="0"/>
    <s v=""/>
  </r>
  <r>
    <x v="82"/>
    <x v="17"/>
    <n v="1"/>
    <n v="1"/>
    <s v=""/>
  </r>
  <r>
    <x v="83"/>
    <x v="6"/>
    <n v="1"/>
    <n v="1"/>
    <s v=""/>
  </r>
  <r>
    <x v="84"/>
    <x v="25"/>
    <n v="0.20631888317413666"/>
    <n v="0.21"/>
    <s v=""/>
  </r>
  <r>
    <x v="84"/>
    <x v="0"/>
    <n v="0.22123438648052907"/>
    <n v="0.22"/>
    <s v=""/>
  </r>
  <r>
    <x v="84"/>
    <x v="11"/>
    <n v="0.39681606661768309"/>
    <n v="0.4"/>
    <s v=""/>
  </r>
  <r>
    <x v="84"/>
    <x v="26"/>
    <n v="0.17563066372765126"/>
    <n v="0.18"/>
    <s v=""/>
  </r>
  <r>
    <x v="85"/>
    <x v="25"/>
    <n v="8.6349053577157511E-2"/>
    <n v="0.09"/>
    <s v=""/>
  </r>
  <r>
    <x v="85"/>
    <x v="22"/>
    <n v="0.15389797882579404"/>
    <n v="0.15"/>
    <s v=""/>
  </r>
  <r>
    <x v="85"/>
    <x v="0"/>
    <n v="0.50263073468078279"/>
    <n v="0.5"/>
    <s v=""/>
  </r>
  <r>
    <x v="85"/>
    <x v="11"/>
    <n v="0.25712223291626557"/>
    <n v="0.26"/>
    <s v=""/>
  </r>
  <r>
    <x v="86"/>
    <x v="15"/>
    <n v="2.3011655011655013E-2"/>
    <n v="0.02"/>
    <s v=""/>
  </r>
  <r>
    <x v="86"/>
    <x v="24"/>
    <n v="0.75242890442890442"/>
    <n v="0.75"/>
    <s v=""/>
  </r>
  <r>
    <x v="86"/>
    <x v="2"/>
    <n v="0.22455944055944058"/>
    <n v="0.22"/>
    <s v=""/>
  </r>
  <r>
    <x v="87"/>
    <x v="24"/>
    <n v="1"/>
    <n v="1"/>
    <s v=""/>
  </r>
  <r>
    <x v="88"/>
    <x v="24"/>
    <n v="0.98642354804154442"/>
    <n v="0.99"/>
    <s v=""/>
  </r>
  <r>
    <x v="88"/>
    <x v="2"/>
    <n v="1.3576451958455591E-2"/>
    <n v="0.01"/>
    <s v=""/>
  </r>
  <r>
    <x v="89"/>
    <x v="6"/>
    <n v="1"/>
    <n v="1"/>
    <s v=""/>
  </r>
  <r>
    <x v="90"/>
    <x v="6"/>
    <n v="1"/>
    <n v="1"/>
    <s v=""/>
  </r>
  <r>
    <x v="91"/>
    <x v="25"/>
    <n v="0.74861118826731843"/>
    <n v="0.75"/>
    <s v=""/>
  </r>
  <r>
    <x v="91"/>
    <x v="11"/>
    <n v="5.8205099716682397E-2"/>
    <n v="0.06"/>
    <s v=""/>
  </r>
  <r>
    <x v="91"/>
    <x v="6"/>
    <n v="0.1931837120159991"/>
    <n v="0.19"/>
    <s v=""/>
  </r>
  <r>
    <x v="92"/>
    <x v="6"/>
    <n v="1"/>
    <n v="1"/>
    <s v=""/>
  </r>
  <r>
    <x v="93"/>
    <x v="8"/>
    <n v="0.48245081284162655"/>
    <n v="0.48"/>
    <s v=""/>
  </r>
  <r>
    <x v="93"/>
    <x v="17"/>
    <n v="0.51754918715837339"/>
    <n v="0.52"/>
    <s v=""/>
  </r>
  <r>
    <x v="94"/>
    <x v="24"/>
    <n v="1"/>
    <n v="1"/>
    <s v=""/>
  </r>
  <r>
    <x v="95"/>
    <x v="1"/>
    <n v="1"/>
    <n v="1"/>
    <s v=""/>
  </r>
  <r>
    <x v="96"/>
    <x v="0"/>
    <n v="0.33268064275832715"/>
    <n v="0.33"/>
    <s v=""/>
  </r>
  <r>
    <x v="96"/>
    <x v="11"/>
    <n v="0.26563796956475472"/>
    <n v="0.27"/>
    <s v=""/>
  </r>
  <r>
    <x v="96"/>
    <x v="31"/>
    <n v="1.2684899435990209E-2"/>
    <n v="0.01"/>
    <s v=""/>
  </r>
  <r>
    <x v="96"/>
    <x v="6"/>
    <n v="0.38899648824092797"/>
    <n v="0.39"/>
    <s v=""/>
  </r>
  <r>
    <x v="97"/>
    <x v="25"/>
    <n v="0.35305085178658091"/>
    <n v="0.35"/>
    <s v=""/>
  </r>
  <r>
    <x v="97"/>
    <x v="6"/>
    <n v="0.27604525834546523"/>
    <n v="0.28000000000000003"/>
    <s v=""/>
  </r>
  <r>
    <x v="97"/>
    <x v="13"/>
    <n v="0.37090388986795403"/>
    <n v="0.37"/>
    <s v=""/>
  </r>
  <r>
    <x v="98"/>
    <x v="24"/>
    <n v="1"/>
    <n v="1"/>
    <s v=""/>
  </r>
  <r>
    <x v="99"/>
    <x v="25"/>
    <n v="0.75483274939427214"/>
    <n v="0.75"/>
    <s v=""/>
  </r>
  <r>
    <x v="99"/>
    <x v="17"/>
    <n v="0.2451672506057278"/>
    <n v="0.25"/>
    <s v=""/>
  </r>
  <r>
    <x v="100"/>
    <x v="17"/>
    <n v="1"/>
    <n v="1"/>
    <s v=""/>
  </r>
  <r>
    <x v="101"/>
    <x v="6"/>
    <n v="1"/>
    <n v="1"/>
    <s v=""/>
  </r>
  <r>
    <x v="102"/>
    <x v="29"/>
    <n v="1"/>
    <n v="1"/>
    <s v=""/>
  </r>
  <r>
    <x v="103"/>
    <x v="0"/>
    <n v="0.49801602984649923"/>
    <n v="0.5"/>
    <s v=""/>
  </r>
  <r>
    <x v="103"/>
    <x v="11"/>
    <n v="2.8376306179553248E-2"/>
    <n v="0.03"/>
    <s v=""/>
  </r>
  <r>
    <x v="103"/>
    <x v="6"/>
    <n v="0.47360766397394749"/>
    <n v="0.47"/>
    <s v=""/>
  </r>
  <r>
    <x v="104"/>
    <x v="20"/>
    <n v="0.26649053280493173"/>
    <n v="0.27"/>
    <s v=""/>
  </r>
  <r>
    <x v="104"/>
    <x v="13"/>
    <n v="0.37040951122853366"/>
    <n v="0.37"/>
    <s v=""/>
  </r>
  <r>
    <x v="104"/>
    <x v="14"/>
    <n v="0.36309995596653455"/>
    <n v="0.36"/>
    <s v=""/>
  </r>
  <r>
    <x v="105"/>
    <x v="19"/>
    <n v="1"/>
    <n v="1"/>
    <s v=""/>
  </r>
  <r>
    <x v="106"/>
    <x v="6"/>
    <n v="1"/>
    <n v="1"/>
    <s v=""/>
  </r>
  <r>
    <x v="107"/>
    <x v="10"/>
    <n v="0.1912227883279296"/>
    <n v="0.19"/>
    <s v=""/>
  </r>
  <r>
    <x v="107"/>
    <x v="6"/>
    <n v="0.8087772116720704"/>
    <n v="0.81"/>
    <s v=""/>
  </r>
  <r>
    <x v="108"/>
    <x v="0"/>
    <n v="0.87203863674451909"/>
    <n v="0.87"/>
    <s v=""/>
  </r>
  <r>
    <x v="108"/>
    <x v="11"/>
    <n v="0.12796136325548091"/>
    <n v="0.13"/>
    <s v=""/>
  </r>
  <r>
    <x v="109"/>
    <x v="24"/>
    <n v="1"/>
    <n v="1"/>
    <s v=""/>
  </r>
  <r>
    <x v="110"/>
    <x v="17"/>
    <n v="1"/>
    <n v="1"/>
    <s v=""/>
  </r>
  <r>
    <x v="111"/>
    <x v="24"/>
    <n v="1"/>
    <n v="1"/>
    <s v=""/>
  </r>
  <r>
    <x v="112"/>
    <x v="17"/>
    <n v="1"/>
    <n v="1"/>
    <s v=""/>
  </r>
  <r>
    <x v="113"/>
    <x v="25"/>
    <n v="0.22298115746971733"/>
    <n v="0.22"/>
    <s v=""/>
  </r>
  <r>
    <x v="113"/>
    <x v="0"/>
    <n v="5.0487886944818303E-2"/>
    <n v="0.05"/>
    <s v=""/>
  </r>
  <r>
    <x v="113"/>
    <x v="11"/>
    <n v="1.7866756393001344E-2"/>
    <n v="0.02"/>
    <s v=""/>
  </r>
  <r>
    <x v="113"/>
    <x v="6"/>
    <n v="0.70866419919246304"/>
    <n v="0.71"/>
    <s v=""/>
  </r>
  <r>
    <x v="114"/>
    <x v="25"/>
    <n v="1"/>
    <n v="1"/>
    <s v=""/>
  </r>
  <r>
    <x v="115"/>
    <x v="6"/>
    <n v="1"/>
    <n v="1"/>
    <s v=""/>
  </r>
  <r>
    <x v="116"/>
    <x v="8"/>
    <n v="0.56834561612658496"/>
    <n v="0.56999999999999995"/>
    <s v=""/>
  </r>
  <r>
    <x v="116"/>
    <x v="6"/>
    <n v="0.43165438387341498"/>
    <n v="0.43"/>
    <s v=""/>
  </r>
  <r>
    <x v="117"/>
    <x v="8"/>
    <n v="0.14803320465268838"/>
    <n v="0.15"/>
    <s v=""/>
  </r>
  <r>
    <x v="117"/>
    <x v="17"/>
    <n v="0.65420230615900887"/>
    <n v="0.65"/>
    <s v=""/>
  </r>
  <r>
    <x v="117"/>
    <x v="6"/>
    <n v="0.19776448918830264"/>
    <n v="0.2"/>
    <s v=""/>
  </r>
  <r>
    <x v="118"/>
    <x v="0"/>
    <n v="0.84637950658052929"/>
    <n v="0.85"/>
    <s v=""/>
  </r>
  <r>
    <x v="118"/>
    <x v="11"/>
    <n v="0.15362049341947068"/>
    <n v="0.15"/>
    <s v=""/>
  </r>
  <r>
    <x v="119"/>
    <x v="8"/>
    <n v="0.83031138444138131"/>
    <n v="0.83"/>
    <s v=""/>
  </r>
  <r>
    <x v="119"/>
    <x v="6"/>
    <n v="0.16968861555861875"/>
    <n v="0.17"/>
    <s v=""/>
  </r>
  <r>
    <x v="120"/>
    <x v="8"/>
    <n v="0.77787664395156031"/>
    <n v="0.78"/>
    <s v=""/>
  </r>
  <r>
    <x v="120"/>
    <x v="1"/>
    <n v="3.1468379703980212E-2"/>
    <n v="0.03"/>
    <s v=""/>
  </r>
  <r>
    <x v="120"/>
    <x v="6"/>
    <n v="0.19048135769781674"/>
    <n v="0.19"/>
    <s v=""/>
  </r>
  <r>
    <x v="120"/>
    <x v="12"/>
    <n v="1.7361864664264942E-4"/>
    <n v="0"/>
    <s v=""/>
  </r>
  <r>
    <x v="121"/>
    <x v="8"/>
    <n v="0.84399611758180815"/>
    <n v="0.84"/>
    <s v=""/>
  </r>
  <r>
    <x v="121"/>
    <x v="6"/>
    <n v="0.15587909040488074"/>
    <n v="0.16"/>
    <s v=""/>
  </r>
  <r>
    <x v="121"/>
    <x v="12"/>
    <n v="1.2479201331114809E-4"/>
    <n v="0"/>
    <s v=""/>
  </r>
  <r>
    <x v="122"/>
    <x v="6"/>
    <n v="1"/>
    <n v="1"/>
    <s v=""/>
  </r>
  <r>
    <x v="123"/>
    <x v="6"/>
    <n v="1"/>
    <n v="1"/>
    <s v=""/>
  </r>
  <r>
    <x v="124"/>
    <x v="6"/>
    <n v="1"/>
    <n v="1"/>
    <s v=""/>
  </r>
  <r>
    <x v="125"/>
    <x v="6"/>
    <n v="1"/>
    <n v="1"/>
    <s v=""/>
  </r>
  <r>
    <x v="126"/>
    <x v="15"/>
    <n v="3.9002108222066116E-2"/>
    <n v="0.04"/>
    <s v=""/>
  </r>
  <r>
    <x v="126"/>
    <x v="24"/>
    <n v="0.91089248067463091"/>
    <n v="0.91"/>
    <s v=""/>
  </r>
  <r>
    <x v="126"/>
    <x v="23"/>
    <n v="9.8383696416022635E-4"/>
    <n v="0"/>
    <s v=""/>
  </r>
  <r>
    <x v="126"/>
    <x v="2"/>
    <n v="7.9409697821503991E-3"/>
    <n v="0.01"/>
    <s v=""/>
  </r>
  <r>
    <x v="126"/>
    <x v="16"/>
    <n v="2.410400562192554E-2"/>
    <n v="0.02"/>
    <s v=""/>
  </r>
  <r>
    <x v="126"/>
    <x v="4"/>
    <n v="1.7076598735066784E-2"/>
    <n v="0.02"/>
    <s v=""/>
  </r>
  <r>
    <x v="127"/>
    <x v="9"/>
    <n v="3.8520801232665652E-4"/>
    <n v="0"/>
    <s v=""/>
  </r>
  <r>
    <x v="127"/>
    <x v="24"/>
    <n v="0.78813559322033888"/>
    <n v="0.79"/>
    <s v=""/>
  </r>
  <r>
    <x v="127"/>
    <x v="23"/>
    <n v="6.5485362095531616E-2"/>
    <n v="7.0000000000000007E-2"/>
    <s v=""/>
  </r>
  <r>
    <x v="127"/>
    <x v="0"/>
    <n v="1.7334360554699536E-2"/>
    <n v="0.02"/>
    <s v=""/>
  </r>
  <r>
    <x v="127"/>
    <x v="1"/>
    <n v="3.0816640986132517E-3"/>
    <n v="0"/>
    <s v=""/>
  </r>
  <r>
    <x v="127"/>
    <x v="31"/>
    <n v="0.12519260400616339"/>
    <n v="0.13"/>
    <s v=""/>
  </r>
  <r>
    <x v="127"/>
    <x v="16"/>
    <n v="3.8520801232665652E-4"/>
    <n v="0"/>
    <s v=""/>
  </r>
  <r>
    <x v="128"/>
    <x v="20"/>
    <n v="0.35345434079076965"/>
    <n v="0.35"/>
    <s v=""/>
  </r>
  <r>
    <x v="128"/>
    <x v="14"/>
    <n v="0.64654565920923035"/>
    <n v="0.65"/>
    <s v=""/>
  </r>
  <r>
    <x v="129"/>
    <x v="9"/>
    <n v="1.0918733426922473E-3"/>
    <n v="0"/>
    <s v=""/>
  </r>
  <r>
    <x v="129"/>
    <x v="0"/>
    <n v="7.0191857744501592E-3"/>
    <n v="0.01"/>
    <s v=""/>
  </r>
  <r>
    <x v="129"/>
    <x v="17"/>
    <n v="0.72554983621899882"/>
    <n v="0.73"/>
    <s v=""/>
  </r>
  <r>
    <x v="129"/>
    <x v="3"/>
    <n v="1.0138823896428011E-3"/>
    <n v="0"/>
    <s v=""/>
  </r>
  <r>
    <x v="129"/>
    <x v="4"/>
    <n v="0.26532522227421607"/>
    <n v="0.27"/>
    <s v=""/>
  </r>
  <r>
    <x v="130"/>
    <x v="4"/>
    <n v="1"/>
    <n v="1"/>
    <s v=""/>
  </r>
  <r>
    <x v="131"/>
    <x v="19"/>
    <n v="0.99797636921470068"/>
    <n v="1"/>
    <s v=""/>
  </r>
  <r>
    <x v="131"/>
    <x v="28"/>
    <n v="2.0236307852993002E-3"/>
    <n v="0"/>
    <s v=""/>
  </r>
  <r>
    <x v="132"/>
    <x v="9"/>
    <n v="1.3339657319025321E-2"/>
    <n v="0.01"/>
    <s v=""/>
  </r>
  <r>
    <x v="132"/>
    <x v="0"/>
    <n v="7.9445070255528584E-3"/>
    <n v="0.01"/>
    <s v=""/>
  </r>
  <r>
    <x v="132"/>
    <x v="11"/>
    <n v="3.557241951740086E-4"/>
    <n v="0"/>
    <s v=""/>
  </r>
  <r>
    <x v="132"/>
    <x v="17"/>
    <n v="0.96691764984881723"/>
    <n v="0.97"/>
    <s v=""/>
  </r>
  <r>
    <x v="132"/>
    <x v="32"/>
    <n v="5.9287365862334769E-5"/>
    <n v="0"/>
    <s v=""/>
  </r>
  <r>
    <x v="132"/>
    <x v="4"/>
    <n v="1.1383174245568275E-2"/>
    <n v="0.01"/>
    <s v=""/>
  </r>
  <r>
    <x v="133"/>
    <x v="24"/>
    <n v="0.98600482230841802"/>
    <n v="0.99"/>
    <s v=""/>
  </r>
  <r>
    <x v="133"/>
    <x v="2"/>
    <n v="9.4349512527518642E-4"/>
    <n v="0"/>
    <s v=""/>
  </r>
  <r>
    <x v="133"/>
    <x v="16"/>
    <n v="1.5724918754586443E-4"/>
    <n v="0"/>
    <s v=""/>
  </r>
  <r>
    <x v="133"/>
    <x v="6"/>
    <n v="1.205577104518294E-3"/>
    <n v="0"/>
    <s v=""/>
  </r>
  <r>
    <x v="133"/>
    <x v="4"/>
    <n v="1.168885627424259E-2"/>
    <n v="0.01"/>
    <s v=""/>
  </r>
  <r>
    <x v="134"/>
    <x v="15"/>
    <n v="2.7512839325018342E-4"/>
    <n v="0"/>
    <s v=""/>
  </r>
  <r>
    <x v="134"/>
    <x v="25"/>
    <n v="9.5377842993396925E-3"/>
    <n v="0.01"/>
    <s v=""/>
  </r>
  <r>
    <x v="134"/>
    <x v="9"/>
    <n v="0.12023110785033017"/>
    <n v="0.12"/>
    <s v=""/>
  </r>
  <r>
    <x v="134"/>
    <x v="24"/>
    <n v="0.20148569332355096"/>
    <n v="0.2"/>
    <s v=""/>
  </r>
  <r>
    <x v="134"/>
    <x v="19"/>
    <n v="4.1177549523110792E-2"/>
    <n v="0.04"/>
    <s v=""/>
  </r>
  <r>
    <x v="134"/>
    <x v="0"/>
    <n v="7.8870139398385941E-3"/>
    <n v="0.01"/>
    <s v=""/>
  </r>
  <r>
    <x v="134"/>
    <x v="1"/>
    <n v="0.25458547322083641"/>
    <n v="0.25"/>
    <s v=""/>
  </r>
  <r>
    <x v="134"/>
    <x v="32"/>
    <n v="5.5025678650036684E-4"/>
    <n v="0"/>
    <s v=""/>
  </r>
  <r>
    <x v="134"/>
    <x v="2"/>
    <n v="0.16489361702127661"/>
    <n v="0.16"/>
    <s v=""/>
  </r>
  <r>
    <x v="134"/>
    <x v="16"/>
    <n v="1.008804108584006E-3"/>
    <n v="0"/>
    <s v=""/>
  </r>
  <r>
    <x v="134"/>
    <x v="33"/>
    <n v="7.2358767424798243E-2"/>
    <n v="7.0000000000000007E-2"/>
    <s v=""/>
  </r>
  <r>
    <x v="134"/>
    <x v="6"/>
    <n v="6.9699192956713146E-2"/>
    <n v="7.0000000000000007E-2"/>
    <s v=""/>
  </r>
  <r>
    <x v="134"/>
    <x v="4"/>
    <n v="2.4394717534849598E-2"/>
    <n v="0.02"/>
    <s v=""/>
  </r>
  <r>
    <x v="134"/>
    <x v="12"/>
    <n v="3.1914893617021274E-2"/>
    <n v="0.03"/>
    <s v=""/>
  </r>
  <r>
    <x v="135"/>
    <x v="22"/>
    <n v="0.34904608523290376"/>
    <n v="0.35"/>
    <s v=""/>
  </r>
  <r>
    <x v="135"/>
    <x v="20"/>
    <n v="7.6189296333002976E-3"/>
    <n v="0.01"/>
    <s v=""/>
  </r>
  <r>
    <x v="135"/>
    <x v="34"/>
    <n v="0.50222993062438048"/>
    <n v="0.5"/>
    <s v=""/>
  </r>
  <r>
    <x v="135"/>
    <x v="35"/>
    <n v="9.0250247770069375E-2"/>
    <n v="0.09"/>
    <s v=""/>
  </r>
  <r>
    <x v="135"/>
    <x v="36"/>
    <n v="2.4777006937561947E-4"/>
    <n v="0"/>
    <s v=""/>
  </r>
  <r>
    <x v="135"/>
    <x v="14"/>
    <n v="4.2678394449950453E-2"/>
    <n v="0.04"/>
    <s v=""/>
  </r>
  <r>
    <x v="135"/>
    <x v="37"/>
    <n v="7.9286422200198232E-3"/>
    <n v="0.01"/>
    <s v=""/>
  </r>
  <r>
    <x v="136"/>
    <x v="24"/>
    <n v="0.14365873876171659"/>
    <n v="0.14000000000000001"/>
    <s v=""/>
  </r>
  <r>
    <x v="136"/>
    <x v="23"/>
    <n v="0.83306765287253715"/>
    <n v="0.83"/>
    <s v=""/>
  </r>
  <r>
    <x v="136"/>
    <x v="31"/>
    <n v="2.550532423643438E-4"/>
    <n v="0"/>
    <s v=""/>
  </r>
  <r>
    <x v="136"/>
    <x v="2"/>
    <n v="6.3763310591085951E-5"/>
    <n v="0"/>
    <s v=""/>
  </r>
  <r>
    <x v="136"/>
    <x v="16"/>
    <n v="6.3763310591085951E-5"/>
    <n v="0"/>
    <s v=""/>
  </r>
  <r>
    <x v="136"/>
    <x v="6"/>
    <n v="1.1349869285213299E-2"/>
    <n v="0.01"/>
    <s v=""/>
  </r>
  <r>
    <x v="136"/>
    <x v="4"/>
    <n v="1.1541159216986554E-2"/>
    <n v="0.01"/>
    <s v=""/>
  </r>
  <r>
    <x v="137"/>
    <x v="9"/>
    <n v="2.1710811984368205E-4"/>
    <n v="0"/>
    <s v=""/>
  </r>
  <r>
    <x v="137"/>
    <x v="27"/>
    <n v="0.15110725141120268"/>
    <n v="0.15"/>
    <s v=""/>
  </r>
  <r>
    <x v="137"/>
    <x v="1"/>
    <n v="0.74402952670429889"/>
    <n v="0.74"/>
    <s v=""/>
  </r>
  <r>
    <x v="137"/>
    <x v="4"/>
    <n v="0.10464611376465476"/>
    <n v="0.1"/>
    <s v=""/>
  </r>
  <r>
    <x v="138"/>
    <x v="4"/>
    <n v="1"/>
    <n v="1"/>
    <s v=""/>
  </r>
  <r>
    <x v="139"/>
    <x v="15"/>
    <n v="1.3947001394700156E-4"/>
    <n v="0"/>
    <s v=""/>
  </r>
  <r>
    <x v="139"/>
    <x v="24"/>
    <n v="0.78493723849372354"/>
    <n v="0.78"/>
    <s v=""/>
  </r>
  <r>
    <x v="139"/>
    <x v="23"/>
    <n v="9.7629009762901088E-4"/>
    <n v="0"/>
    <s v=""/>
  </r>
  <r>
    <x v="139"/>
    <x v="1"/>
    <n v="3.2775453277545364E-3"/>
    <n v="0"/>
    <s v=""/>
  </r>
  <r>
    <x v="139"/>
    <x v="31"/>
    <n v="3.4867503486750385E-4"/>
    <n v="0"/>
    <s v=""/>
  </r>
  <r>
    <x v="139"/>
    <x v="2"/>
    <n v="0.19372384937238515"/>
    <n v="0.19"/>
    <s v=""/>
  </r>
  <r>
    <x v="139"/>
    <x v="16"/>
    <n v="2.7894002789400312E-4"/>
    <n v="0"/>
    <s v=""/>
  </r>
  <r>
    <x v="139"/>
    <x v="4"/>
    <n v="1.6317991631799179E-2"/>
    <n v="0.02"/>
    <s v=""/>
  </r>
  <r>
    <x v="140"/>
    <x v="0"/>
    <n v="9.3464715258658165E-3"/>
    <n v="0.01"/>
    <s v=""/>
  </r>
  <r>
    <x v="140"/>
    <x v="17"/>
    <n v="3.9849297203303859E-2"/>
    <n v="0.04"/>
    <s v=""/>
  </r>
  <r>
    <x v="140"/>
    <x v="1"/>
    <n v="8.0060860744819579E-2"/>
    <n v="0.08"/>
    <s v=""/>
  </r>
  <r>
    <x v="140"/>
    <x v="6"/>
    <n v="0.84647152586581664"/>
    <n v="0.85"/>
    <s v=""/>
  </r>
  <r>
    <x v="140"/>
    <x v="4"/>
    <n v="2.4271844660194171E-2"/>
    <n v="0.02"/>
    <s v=""/>
  </r>
  <r>
    <x v="141"/>
    <x v="20"/>
    <n v="1.5648286140089419E-3"/>
    <n v="0"/>
    <s v=""/>
  </r>
  <r>
    <x v="141"/>
    <x v="26"/>
    <n v="9.1877794336810745E-2"/>
    <n v="0.09"/>
    <s v=""/>
  </r>
  <r>
    <x v="141"/>
    <x v="13"/>
    <n v="0.32354694485842023"/>
    <n v="0.32"/>
    <s v=""/>
  </r>
  <r>
    <x v="141"/>
    <x v="14"/>
    <n v="0.5830104321907601"/>
    <n v="0.57999999999999996"/>
    <s v=""/>
  </r>
  <r>
    <x v="142"/>
    <x v="4"/>
    <n v="1"/>
    <n v="1"/>
    <s v=""/>
  </r>
  <r>
    <x v="143"/>
    <x v="6"/>
    <n v="0.99101245262587978"/>
    <n v="0.99"/>
    <s v=""/>
  </r>
  <r>
    <x v="143"/>
    <x v="4"/>
    <n v="8.9875473741201969E-3"/>
    <n v="0.01"/>
    <s v=""/>
  </r>
  <r>
    <x v="144"/>
    <x v="9"/>
    <n v="0.21314026287848281"/>
    <n v="0.21"/>
    <s v=""/>
  </r>
  <r>
    <x v="144"/>
    <x v="24"/>
    <n v="5.0159264818950694E-3"/>
    <n v="0.01"/>
    <s v=""/>
  </r>
  <r>
    <x v="144"/>
    <x v="19"/>
    <n v="8.2378354629663551E-3"/>
    <n v="0.01"/>
    <s v=""/>
  </r>
  <r>
    <x v="144"/>
    <x v="0"/>
    <n v="1.2814410720169884E-4"/>
    <n v="0"/>
    <s v=""/>
  </r>
  <r>
    <x v="144"/>
    <x v="11"/>
    <n v="7.322520411525648E-5"/>
    <n v="0"/>
    <s v=""/>
  </r>
  <r>
    <x v="144"/>
    <x v="1"/>
    <n v="2.2278768352066783E-2"/>
    <n v="0.02"/>
    <s v=""/>
  </r>
  <r>
    <x v="144"/>
    <x v="2"/>
    <n v="2.6361073481492333E-3"/>
    <n v="0"/>
    <s v=""/>
  </r>
  <r>
    <x v="144"/>
    <x v="33"/>
    <n v="1.5981400798154726E-2"/>
    <n v="0.02"/>
    <s v=""/>
  </r>
  <r>
    <x v="144"/>
    <x v="6"/>
    <n v="1.3180536740746167E-3"/>
    <n v="0"/>
    <s v=""/>
  </r>
  <r>
    <x v="144"/>
    <x v="4"/>
    <n v="0.73106213158569178"/>
    <n v="0.73"/>
    <s v=""/>
  </r>
  <r>
    <x v="144"/>
    <x v="28"/>
    <n v="1.2814410720169884E-4"/>
    <n v="0"/>
    <s v=""/>
  </r>
  <r>
    <x v="145"/>
    <x v="20"/>
    <n v="3.7323263370510236E-2"/>
    <n v="0.04"/>
    <s v=""/>
  </r>
  <r>
    <x v="145"/>
    <x v="34"/>
    <n v="2.6960569069992096E-2"/>
    <n v="0.03"/>
    <s v=""/>
  </r>
  <r>
    <x v="145"/>
    <x v="26"/>
    <n v="2.9243874593835067E-2"/>
    <n v="0.03"/>
    <s v=""/>
  </r>
  <r>
    <x v="145"/>
    <x v="35"/>
    <n v="7.4646526741020452E-4"/>
    <n v="0"/>
    <s v=""/>
  </r>
  <r>
    <x v="145"/>
    <x v="14"/>
    <n v="0.90572582769825238"/>
    <n v="0.91"/>
    <s v=""/>
  </r>
  <r>
    <x v="146"/>
    <x v="24"/>
    <n v="7.9260237780713321E-3"/>
    <n v="0.01"/>
    <s v=""/>
  </r>
  <r>
    <x v="146"/>
    <x v="4"/>
    <n v="0.99207397622192861"/>
    <n v="0.99"/>
    <s v=""/>
  </r>
  <r>
    <x v="147"/>
    <x v="15"/>
    <n v="8.2081589099564908E-5"/>
    <n v="0"/>
    <s v=""/>
  </r>
  <r>
    <x v="147"/>
    <x v="0"/>
    <n v="0.3107608963309535"/>
    <n v="0.31"/>
    <s v=""/>
  </r>
  <r>
    <x v="147"/>
    <x v="11"/>
    <n v="0.24316670770746104"/>
    <n v="0.24"/>
    <s v=""/>
  </r>
  <r>
    <x v="147"/>
    <x v="3"/>
    <n v="8.331281293605837E-3"/>
    <n v="0.01"/>
    <s v=""/>
  </r>
  <r>
    <x v="147"/>
    <x v="6"/>
    <n v="5.6225888533201953E-3"/>
    <n v="0.01"/>
    <s v=""/>
  </r>
  <r>
    <x v="147"/>
    <x v="4"/>
    <n v="0.43203644422555981"/>
    <n v="0.43"/>
    <s v=""/>
  </r>
  <r>
    <x v="148"/>
    <x v="15"/>
    <n v="1.3135426244581636E-4"/>
    <n v="0"/>
    <s v=""/>
  </r>
  <r>
    <x v="148"/>
    <x v="25"/>
    <n v="0.65782214632864855"/>
    <n v="0.66"/>
    <s v=""/>
  </r>
  <r>
    <x v="148"/>
    <x v="24"/>
    <n v="3.6056745041376591E-2"/>
    <n v="0.04"/>
    <s v=""/>
  </r>
  <r>
    <x v="148"/>
    <x v="0"/>
    <n v="1.3792197556810716E-3"/>
    <n v="0"/>
    <s v=""/>
  </r>
  <r>
    <x v="148"/>
    <x v="17"/>
    <n v="1.9703139366872451E-4"/>
    <n v="0"/>
    <s v=""/>
  </r>
  <r>
    <x v="148"/>
    <x v="1"/>
    <n v="9.8515696834362235E-4"/>
    <n v="0"/>
    <s v=""/>
  </r>
  <r>
    <x v="148"/>
    <x v="16"/>
    <n v="6.8632602127939021E-2"/>
    <n v="7.0000000000000007E-2"/>
    <s v=""/>
  </r>
  <r>
    <x v="148"/>
    <x v="6"/>
    <n v="0.23479574412189666"/>
    <n v="0.23"/>
    <s v=""/>
  </r>
  <r>
    <x v="149"/>
    <x v="8"/>
    <n v="0.13999711940083534"/>
    <n v="0.14000000000000001"/>
    <s v=""/>
  </r>
  <r>
    <x v="149"/>
    <x v="9"/>
    <n v="4.9546305631571357E-2"/>
    <n v="0.05"/>
    <s v=""/>
  </r>
  <r>
    <x v="149"/>
    <x v="10"/>
    <n v="8.6417974938787247E-4"/>
    <n v="0"/>
    <s v=""/>
  </r>
  <r>
    <x v="149"/>
    <x v="0"/>
    <n v="4.3208987469393623E-4"/>
    <n v="0"/>
    <s v=""/>
  </r>
  <r>
    <x v="149"/>
    <x v="11"/>
    <n v="2.1604493734696812E-4"/>
    <n v="0"/>
    <s v=""/>
  </r>
  <r>
    <x v="149"/>
    <x v="27"/>
    <n v="6.819818522252627E-2"/>
    <n v="7.0000000000000007E-2"/>
    <s v=""/>
  </r>
  <r>
    <x v="149"/>
    <x v="1"/>
    <n v="0.65022324643525864"/>
    <n v="0.65"/>
    <s v=""/>
  </r>
  <r>
    <x v="149"/>
    <x v="6"/>
    <n v="5.9772432665994519E-3"/>
    <n v="0.01"/>
    <s v=""/>
  </r>
  <r>
    <x v="149"/>
    <x v="4"/>
    <n v="7.4967593259397933E-2"/>
    <n v="7.0000000000000007E-2"/>
    <s v=""/>
  </r>
  <r>
    <x v="149"/>
    <x v="12"/>
    <n v="9.5779922223822537E-3"/>
    <n v="0.01"/>
    <s v=""/>
  </r>
  <r>
    <x v="150"/>
    <x v="15"/>
    <n v="2.0935101186322397E-3"/>
    <n v="0"/>
    <s v=""/>
  </r>
  <r>
    <x v="150"/>
    <x v="24"/>
    <n v="0.34996510816468934"/>
    <n v="0.35"/>
    <s v=""/>
  </r>
  <r>
    <x v="150"/>
    <x v="23"/>
    <n v="0.43475226796929523"/>
    <n v="0.43"/>
    <s v=""/>
  </r>
  <r>
    <x v="150"/>
    <x v="5"/>
    <n v="8.0251221214235873E-3"/>
    <n v="0.01"/>
    <s v=""/>
  </r>
  <r>
    <x v="150"/>
    <x v="0"/>
    <n v="6.9783670621074664E-4"/>
    <n v="0"/>
    <s v=""/>
  </r>
  <r>
    <x v="150"/>
    <x v="11"/>
    <n v="2.0935101186322397E-3"/>
    <n v="0"/>
    <s v=""/>
  </r>
  <r>
    <x v="150"/>
    <x v="31"/>
    <n v="0.12526168876482902"/>
    <n v="0.13"/>
    <s v=""/>
  </r>
  <r>
    <x v="150"/>
    <x v="2"/>
    <n v="1.0467550593161198E-3"/>
    <n v="0"/>
    <s v=""/>
  </r>
  <r>
    <x v="150"/>
    <x v="16"/>
    <n v="2.0935101186322397E-3"/>
    <n v="0"/>
    <s v=""/>
  </r>
  <r>
    <x v="150"/>
    <x v="6"/>
    <n v="2.5819958129797625E-2"/>
    <n v="0.03"/>
    <s v=""/>
  </r>
  <r>
    <x v="150"/>
    <x v="4"/>
    <n v="4.8150732728541513E-2"/>
    <n v="0.05"/>
    <s v=""/>
  </r>
  <r>
    <x v="151"/>
    <x v="38"/>
    <n v="2.8348688873139615E-4"/>
    <n v="0"/>
    <s v=""/>
  </r>
  <r>
    <x v="151"/>
    <x v="0"/>
    <n v="2.806520198440822E-2"/>
    <n v="0.03"/>
    <s v=""/>
  </r>
  <r>
    <x v="151"/>
    <x v="11"/>
    <n v="0.24727143869596027"/>
    <n v="0.25"/>
    <s v=""/>
  </r>
  <r>
    <x v="151"/>
    <x v="26"/>
    <n v="0.72437987243090018"/>
    <n v="0.72"/>
    <s v=""/>
  </r>
  <r>
    <x v="152"/>
    <x v="15"/>
    <n v="9.5986561881336654E-3"/>
    <n v="0.01"/>
    <s v=""/>
  </r>
  <r>
    <x v="152"/>
    <x v="24"/>
    <n v="0.98992141100245978"/>
    <n v="0.99"/>
    <s v=""/>
  </r>
  <r>
    <x v="152"/>
    <x v="23"/>
    <n v="5.9991601175835413E-5"/>
    <n v="0"/>
    <s v=""/>
  </r>
  <r>
    <x v="152"/>
    <x v="16"/>
    <n v="4.1994120823084788E-4"/>
    <n v="0"/>
    <s v=""/>
  </r>
  <r>
    <x v="153"/>
    <x v="19"/>
    <n v="0.99225744011613826"/>
    <n v="0.99"/>
    <s v=""/>
  </r>
  <r>
    <x v="153"/>
    <x v="0"/>
    <n v="3.8712799419308037E-4"/>
    <n v="0"/>
    <s v=""/>
  </r>
  <r>
    <x v="153"/>
    <x v="11"/>
    <n v="1.4517299782240513E-4"/>
    <n v="0"/>
    <s v=""/>
  </r>
  <r>
    <x v="153"/>
    <x v="28"/>
    <n v="7.2102588918461219E-3"/>
    <n v="0.01"/>
    <s v=""/>
  </r>
  <r>
    <x v="154"/>
    <x v="9"/>
    <n v="5.3275737940964756E-3"/>
    <n v="0.01"/>
    <s v=""/>
  </r>
  <r>
    <x v="154"/>
    <x v="0"/>
    <n v="6.6954643628509732E-3"/>
    <n v="0.01"/>
    <s v=""/>
  </r>
  <r>
    <x v="154"/>
    <x v="11"/>
    <n v="1.2958963282937372E-3"/>
    <n v="0"/>
    <s v=""/>
  </r>
  <r>
    <x v="154"/>
    <x v="17"/>
    <n v="0.98660907127429809"/>
    <n v="0.99"/>
    <s v=""/>
  </r>
  <r>
    <x v="154"/>
    <x v="3"/>
    <n v="7.1994240460763188E-5"/>
    <n v="0"/>
    <s v=""/>
  </r>
  <r>
    <x v="155"/>
    <x v="25"/>
    <n v="0.12172923777019336"/>
    <n v="0.12"/>
    <s v=""/>
  </r>
  <r>
    <x v="155"/>
    <x v="9"/>
    <n v="5.1711655807218941E-5"/>
    <n v="0"/>
    <s v=""/>
  </r>
  <r>
    <x v="155"/>
    <x v="22"/>
    <n v="0.17654359292584551"/>
    <n v="0.18"/>
    <s v=""/>
  </r>
  <r>
    <x v="155"/>
    <x v="0"/>
    <n v="0.20100320612266004"/>
    <n v="0.2"/>
    <s v=""/>
  </r>
  <r>
    <x v="155"/>
    <x v="11"/>
    <n v="0.49343261971248314"/>
    <n v="0.49"/>
    <s v=""/>
  </r>
  <r>
    <x v="155"/>
    <x v="20"/>
    <n v="7.7567483710828413E-4"/>
    <n v="0"/>
    <s v=""/>
  </r>
  <r>
    <x v="155"/>
    <x v="34"/>
    <n v="2.0684662322887578E-3"/>
    <n v="0"/>
    <s v=""/>
  </r>
  <r>
    <x v="155"/>
    <x v="35"/>
    <n v="3.2061226600475744E-3"/>
    <n v="0"/>
    <s v=""/>
  </r>
  <r>
    <x v="155"/>
    <x v="6"/>
    <n v="1.0342331161443789E-3"/>
    <n v="0"/>
    <s v=""/>
  </r>
  <r>
    <x v="155"/>
    <x v="37"/>
    <n v="1.5513496742165683E-4"/>
    <n v="0"/>
    <s v=""/>
  </r>
  <r>
    <x v="156"/>
    <x v="9"/>
    <n v="9.3225032305704249E-3"/>
    <n v="0.01"/>
    <s v=""/>
  </r>
  <r>
    <x v="156"/>
    <x v="10"/>
    <n v="2.0675650729185899E-2"/>
    <n v="0.02"/>
    <s v=""/>
  </r>
  <r>
    <x v="156"/>
    <x v="38"/>
    <n v="8.307181096547906E-4"/>
    <n v="0"/>
    <s v=""/>
  </r>
  <r>
    <x v="156"/>
    <x v="27"/>
    <n v="0.18321949418497324"/>
    <n v="0.18"/>
    <s v=""/>
  </r>
  <r>
    <x v="156"/>
    <x v="1"/>
    <n v="0.78345947941665128"/>
    <n v="0.78"/>
    <s v=""/>
  </r>
  <r>
    <x v="156"/>
    <x v="6"/>
    <n v="2.4921543289643721E-3"/>
    <n v="0"/>
    <s v=""/>
  </r>
  <r>
    <x v="157"/>
    <x v="22"/>
    <n v="2.7039206849932408E-3"/>
    <n v="0"/>
    <s v=""/>
  </r>
  <r>
    <x v="157"/>
    <x v="20"/>
    <n v="2.5359498545618427E-2"/>
    <n v="0.03"/>
    <s v=""/>
  </r>
  <r>
    <x v="157"/>
    <x v="34"/>
    <n v="0.8865172682207384"/>
    <n v="0.89"/>
    <s v=""/>
  </r>
  <r>
    <x v="157"/>
    <x v="35"/>
    <n v="6.2067270269163033E-2"/>
    <n v="0.06"/>
    <s v=""/>
  </r>
  <r>
    <x v="157"/>
    <x v="36"/>
    <n v="4.0968495227170319E-5"/>
    <n v="0"/>
    <s v=""/>
  </r>
  <r>
    <x v="157"/>
    <x v="37"/>
    <n v="2.3311073784259912E-2"/>
    <n v="0.02"/>
    <s v=""/>
  </r>
  <r>
    <x v="158"/>
    <x v="8"/>
    <n v="6.6699202863185316E-3"/>
    <n v="0.01"/>
    <s v=""/>
  </r>
  <r>
    <x v="158"/>
    <x v="25"/>
    <n v="0.71628436635757287"/>
    <n v="0.72"/>
    <s v=""/>
  </r>
  <r>
    <x v="158"/>
    <x v="10"/>
    <n v="1.3882110514614179E-2"/>
    <n v="0.01"/>
    <s v=""/>
  </r>
  <r>
    <x v="158"/>
    <x v="0"/>
    <n v="5.6396073965620103E-3"/>
    <n v="0.01"/>
    <s v=""/>
  </r>
  <r>
    <x v="158"/>
    <x v="17"/>
    <n v="0.2515047990889866"/>
    <n v="0.25"/>
    <s v=""/>
  </r>
  <r>
    <x v="158"/>
    <x v="1"/>
    <n v="1.626809825931349E-4"/>
    <n v="0"/>
    <s v=""/>
  </r>
  <r>
    <x v="158"/>
    <x v="32"/>
    <n v="1.3556748549427907E-3"/>
    <n v="0"/>
    <s v=""/>
  </r>
  <r>
    <x v="158"/>
    <x v="6"/>
    <n v="3.850116588037526E-3"/>
    <n v="0"/>
    <s v=""/>
  </r>
  <r>
    <x v="158"/>
    <x v="12"/>
    <n v="6.5072393037253961E-4"/>
    <n v="0"/>
    <s v=""/>
  </r>
  <r>
    <x v="159"/>
    <x v="20"/>
    <n v="0.94514007308160775"/>
    <n v="0.95"/>
    <s v=""/>
  </r>
  <r>
    <x v="159"/>
    <x v="13"/>
    <n v="1.076735688185141E-2"/>
    <n v="0.01"/>
    <s v=""/>
  </r>
  <r>
    <x v="159"/>
    <x v="14"/>
    <n v="4.4092570036540844E-2"/>
    <n v="0.04"/>
    <s v=""/>
  </r>
  <r>
    <x v="160"/>
    <x v="9"/>
    <n v="3.8200015280006114E-4"/>
    <n v="0"/>
    <s v=""/>
  </r>
  <r>
    <x v="160"/>
    <x v="0"/>
    <n v="1.1460004584001836E-3"/>
    <n v="0"/>
    <s v=""/>
  </r>
  <r>
    <x v="160"/>
    <x v="17"/>
    <n v="0.99824279929711968"/>
    <n v="1"/>
    <s v=""/>
  </r>
  <r>
    <x v="160"/>
    <x v="12"/>
    <n v="2.2920009168003671E-4"/>
    <n v="0"/>
    <s v=""/>
  </r>
  <r>
    <x v="161"/>
    <x v="20"/>
    <n v="0.7789502535288475"/>
    <n v="0.78"/>
    <s v=""/>
  </r>
  <r>
    <x v="161"/>
    <x v="34"/>
    <n v="8.5651637659312028E-3"/>
    <n v="0.01"/>
    <s v=""/>
  </r>
  <r>
    <x v="161"/>
    <x v="35"/>
    <n v="1.3704262025489927E-3"/>
    <n v="0"/>
    <s v=""/>
  </r>
  <r>
    <x v="161"/>
    <x v="14"/>
    <n v="0.21111415650267223"/>
    <n v="0.21"/>
    <s v=""/>
  </r>
  <r>
    <x v="162"/>
    <x v="25"/>
    <n v="0.50815113679733914"/>
    <n v="0.51"/>
    <s v=""/>
  </r>
  <r>
    <x v="162"/>
    <x v="10"/>
    <n v="4.1982443705359572E-3"/>
    <n v="0"/>
    <s v=""/>
  </r>
  <r>
    <x v="162"/>
    <x v="38"/>
    <n v="1.7992475873725531E-3"/>
    <n v="0"/>
    <s v=""/>
  </r>
  <r>
    <x v="162"/>
    <x v="19"/>
    <n v="0.23875470257892153"/>
    <n v="0.24"/>
    <s v=""/>
  </r>
  <r>
    <x v="162"/>
    <x v="0"/>
    <n v="5.5613107246060738E-3"/>
    <n v="0.01"/>
    <s v=""/>
  </r>
  <r>
    <x v="162"/>
    <x v="20"/>
    <n v="5.4522654162804645E-5"/>
    <n v="0"/>
    <s v=""/>
  </r>
  <r>
    <x v="162"/>
    <x v="1"/>
    <n v="9.9612889155444098E-2"/>
    <n v="0.1"/>
    <s v=""/>
  </r>
  <r>
    <x v="162"/>
    <x v="6"/>
    <n v="7.0879450411646039E-4"/>
    <n v="0"/>
    <s v=""/>
  </r>
  <r>
    <x v="162"/>
    <x v="13"/>
    <n v="0.14105010631917561"/>
    <n v="0.14000000000000001"/>
    <s v=""/>
  </r>
  <r>
    <x v="162"/>
    <x v="28"/>
    <n v="1.0904530832560929E-4"/>
    <n v="0"/>
    <s v=""/>
  </r>
  <r>
    <x v="163"/>
    <x v="8"/>
    <n v="2.4385783088459421E-3"/>
    <n v="0"/>
    <s v=""/>
  </r>
  <r>
    <x v="163"/>
    <x v="9"/>
    <n v="0.54179113576784732"/>
    <n v="0.54"/>
    <s v=""/>
  </r>
  <r>
    <x v="163"/>
    <x v="0"/>
    <n v="3.7797963787112102E-3"/>
    <n v="0"/>
    <s v=""/>
  </r>
  <r>
    <x v="163"/>
    <x v="17"/>
    <n v="0.33768213131744196"/>
    <n v="0.34"/>
    <s v=""/>
  </r>
  <r>
    <x v="163"/>
    <x v="6"/>
    <n v="1.8898981893556053E-3"/>
    <n v="0"/>
    <s v=""/>
  </r>
  <r>
    <x v="163"/>
    <x v="4"/>
    <n v="0.11229653112235564"/>
    <n v="0.11"/>
    <s v=""/>
  </r>
  <r>
    <x v="163"/>
    <x v="30"/>
    <n v="1.2192891544229712E-4"/>
    <n v="0"/>
    <s v=""/>
  </r>
  <r>
    <x v="164"/>
    <x v="39"/>
    <n v="6.2535176036520549E-5"/>
    <n v="0"/>
    <s v=""/>
  </r>
  <r>
    <x v="164"/>
    <x v="38"/>
    <n v="6.2535176036520549E-5"/>
    <n v="0"/>
    <s v=""/>
  </r>
  <r>
    <x v="164"/>
    <x v="0"/>
    <n v="5.0028140829216439E-4"/>
    <n v="0"/>
    <s v=""/>
  </r>
  <r>
    <x v="164"/>
    <x v="27"/>
    <n v="8.5673191170033081E-2"/>
    <n v="0.09"/>
    <s v=""/>
  </r>
  <r>
    <x v="164"/>
    <x v="1"/>
    <n v="0.8723657057094617"/>
    <n v="0.87"/>
    <s v=""/>
  </r>
  <r>
    <x v="164"/>
    <x v="32"/>
    <n v="3.7521105621912323E-3"/>
    <n v="0"/>
    <s v=""/>
  </r>
  <r>
    <x v="164"/>
    <x v="4"/>
    <n v="1.5383653304984054E-2"/>
    <n v="0.02"/>
    <s v=""/>
  </r>
  <r>
    <x v="164"/>
    <x v="12"/>
    <n v="2.2199987492964788E-2"/>
    <n v="0.02"/>
    <s v=""/>
  </r>
  <r>
    <x v="165"/>
    <x v="8"/>
    <n v="1.3207096825523111E-2"/>
    <n v="0.01"/>
    <s v=""/>
  </r>
  <r>
    <x v="165"/>
    <x v="9"/>
    <n v="0.96069695282043122"/>
    <n v="0.96"/>
    <s v=""/>
  </r>
  <r>
    <x v="165"/>
    <x v="0"/>
    <n v="5.5692576975097466E-4"/>
    <n v="0"/>
    <s v=""/>
  </r>
  <r>
    <x v="165"/>
    <x v="1"/>
    <n v="1.0183785504017821E-2"/>
    <n v="0.01"/>
    <s v=""/>
  </r>
  <r>
    <x v="165"/>
    <x v="6"/>
    <n v="6.046622643010582E-3"/>
    <n v="0.01"/>
    <s v=""/>
  </r>
  <r>
    <x v="165"/>
    <x v="4"/>
    <n v="9.3086164372662896E-3"/>
    <n v="0.01"/>
    <s v=""/>
  </r>
  <r>
    <x v="166"/>
    <x v="8"/>
    <n v="0.83755363510001812"/>
    <n v="0.84"/>
    <s v=""/>
  </r>
  <r>
    <x v="166"/>
    <x v="9"/>
    <n v="1.5108478878346526E-3"/>
    <n v="0"/>
    <s v=""/>
  </r>
  <r>
    <x v="166"/>
    <x v="0"/>
    <n v="1.8130174654015831E-4"/>
    <n v="0"/>
    <s v=""/>
  </r>
  <r>
    <x v="166"/>
    <x v="1"/>
    <n v="6.9499002840394015E-3"/>
    <n v="0.01"/>
    <s v=""/>
  </r>
  <r>
    <x v="166"/>
    <x v="6"/>
    <n v="0.11802743699764308"/>
    <n v="0.12"/>
    <s v=""/>
  </r>
  <r>
    <x v="166"/>
    <x v="12"/>
    <n v="3.5776877983924572E-2"/>
    <n v="0.04"/>
    <s v=""/>
  </r>
  <r>
    <x v="167"/>
    <x v="0"/>
    <n v="0.48620285531642882"/>
    <n v="0.49"/>
    <s v=""/>
  </r>
  <r>
    <x v="167"/>
    <x v="11"/>
    <n v="0.42137225655231192"/>
    <n v="0.42"/>
    <s v=""/>
  </r>
  <r>
    <x v="167"/>
    <x v="1"/>
    <n v="1.0654165778819523E-4"/>
    <n v="0"/>
    <s v=""/>
  </r>
  <r>
    <x v="167"/>
    <x v="32"/>
    <n v="5.3270828894097616E-5"/>
    <n v="0"/>
    <s v=""/>
  </r>
  <r>
    <x v="167"/>
    <x v="3"/>
    <n v="2.1308331557639047E-4"/>
    <n v="0"/>
    <s v=""/>
  </r>
  <r>
    <x v="167"/>
    <x v="4"/>
    <n v="9.0826763264436436E-2"/>
    <n v="0.09"/>
    <s v=""/>
  </r>
  <r>
    <x v="167"/>
    <x v="30"/>
    <n v="3.1962497336458567E-4"/>
    <n v="0"/>
    <s v=""/>
  </r>
  <r>
    <x v="167"/>
    <x v="12"/>
    <n v="9.0560409119965933E-4"/>
    <n v="0"/>
    <s v=""/>
  </r>
  <r>
    <x v="168"/>
    <x v="2"/>
    <n v="0.80288452625919959"/>
    <n v="0.8"/>
    <s v=""/>
  </r>
  <r>
    <x v="168"/>
    <x v="6"/>
    <n v="0.19711547374080049"/>
    <n v="0.2"/>
    <s v=""/>
  </r>
  <r>
    <x v="169"/>
    <x v="8"/>
    <n v="3.2460136674259683E-2"/>
    <n v="0.03"/>
    <s v=""/>
  </r>
  <r>
    <x v="169"/>
    <x v="9"/>
    <n v="8.6987471526195889E-2"/>
    <n v="0.09"/>
    <s v=""/>
  </r>
  <r>
    <x v="169"/>
    <x v="24"/>
    <n v="4.9829157175398627E-3"/>
    <n v="0"/>
    <s v=""/>
  </r>
  <r>
    <x v="169"/>
    <x v="16"/>
    <n v="1.2813211845102506E-3"/>
    <n v="0"/>
    <s v=""/>
  </r>
  <r>
    <x v="169"/>
    <x v="6"/>
    <n v="0.87428815489749434"/>
    <n v="0.87"/>
    <s v=""/>
  </r>
  <r>
    <x v="170"/>
    <x v="26"/>
    <n v="0.82141798884788408"/>
    <n v="0.82"/>
    <s v=""/>
  </r>
  <r>
    <x v="170"/>
    <x v="35"/>
    <n v="0.17858201115211594"/>
    <n v="0.18"/>
    <s v=""/>
  </r>
  <r>
    <x v="171"/>
    <x v="17"/>
    <n v="1"/>
    <n v="1"/>
    <s v=""/>
  </r>
  <r>
    <x v="172"/>
    <x v="25"/>
    <n v="1"/>
    <n v="1"/>
    <s v=""/>
  </r>
  <r>
    <x v="173"/>
    <x v="10"/>
    <n v="0.19522531430993081"/>
    <n v="0.2"/>
    <s v=""/>
  </r>
  <r>
    <x v="173"/>
    <x v="17"/>
    <n v="0.30456279135471115"/>
    <n v="0.3"/>
    <s v=""/>
  </r>
  <r>
    <x v="173"/>
    <x v="16"/>
    <n v="0.50021189433535818"/>
    <n v="0.5"/>
    <s v=""/>
  </r>
  <r>
    <x v="174"/>
    <x v="0"/>
    <n v="1"/>
    <n v="1"/>
    <s v=""/>
  </r>
  <r>
    <x v="175"/>
    <x v="24"/>
    <n v="1"/>
    <n v="1"/>
    <s v=""/>
  </r>
  <r>
    <x v="176"/>
    <x v="6"/>
    <n v="1"/>
    <n v="1"/>
    <s v=""/>
  </r>
  <r>
    <x v="177"/>
    <x v="34"/>
    <n v="1"/>
    <n v="1"/>
    <s v=""/>
  </r>
  <r>
    <x v="178"/>
    <x v="27"/>
    <n v="0.40676317915987564"/>
    <n v="0.41"/>
    <s v=""/>
  </r>
  <r>
    <x v="178"/>
    <x v="1"/>
    <n v="0.5932368208401243"/>
    <n v="0.59"/>
    <s v=""/>
  </r>
  <r>
    <x v="179"/>
    <x v="8"/>
    <n v="0.99987854128078213"/>
    <n v="1"/>
    <s v=""/>
  </r>
  <r>
    <x v="179"/>
    <x v="6"/>
    <n v="1.2145871921780585E-4"/>
    <n v="0"/>
    <s v=""/>
  </r>
  <r>
    <x v="180"/>
    <x v="19"/>
    <n v="1"/>
    <n v="1"/>
    <s v=""/>
  </r>
  <r>
    <x v="181"/>
    <x v="13"/>
    <n v="1"/>
    <n v="1"/>
    <s v=""/>
  </r>
  <r>
    <x v="182"/>
    <x v="6"/>
    <n v="0.99891501885154743"/>
    <n v="1"/>
    <s v=""/>
  </r>
  <r>
    <x v="182"/>
    <x v="13"/>
    <n v="1.0849811484525457E-3"/>
    <n v="0"/>
    <s v=""/>
  </r>
  <r>
    <x v="183"/>
    <x v="17"/>
    <n v="1"/>
    <n v="1"/>
    <s v=""/>
  </r>
  <r>
    <x v="184"/>
    <x v="22"/>
    <n v="0.18958581516203105"/>
    <n v="0.19"/>
    <s v=""/>
  </r>
  <r>
    <x v="184"/>
    <x v="20"/>
    <n v="2.4170853403774107E-4"/>
    <n v="0"/>
    <s v=""/>
  </r>
  <r>
    <x v="184"/>
    <x v="35"/>
    <n v="0.6213808463251671"/>
    <n v="0.62"/>
    <s v=""/>
  </r>
  <r>
    <x v="184"/>
    <x v="13"/>
    <n v="0.1887916299787642"/>
    <n v="0.19"/>
    <s v=""/>
  </r>
  <r>
    <x v="185"/>
    <x v="34"/>
    <n v="0.39380317618329158"/>
    <n v="0.39"/>
    <s v=""/>
  </r>
  <r>
    <x v="185"/>
    <x v="37"/>
    <n v="0.60619682381670836"/>
    <n v="0.61"/>
    <s v=""/>
  </r>
  <r>
    <x v="186"/>
    <x v="6"/>
    <n v="1"/>
    <n v="1"/>
    <s v=""/>
  </r>
  <r>
    <x v="187"/>
    <x v="24"/>
    <n v="1"/>
    <n v="1"/>
    <s v=""/>
  </r>
  <r>
    <x v="188"/>
    <x v="17"/>
    <n v="1"/>
    <n v="1"/>
    <s v=""/>
  </r>
  <r>
    <x v="189"/>
    <x v="9"/>
    <n v="1"/>
    <n v="1"/>
    <s v=""/>
  </r>
  <r>
    <x v="190"/>
    <x v="16"/>
    <n v="0.10148647203507646"/>
    <n v="0.1"/>
    <s v=""/>
  </r>
  <r>
    <x v="190"/>
    <x v="6"/>
    <n v="0.89851352796492356"/>
    <n v="0.9"/>
    <s v=""/>
  </r>
  <r>
    <x v="191"/>
    <x v="6"/>
    <n v="1"/>
    <n v="1"/>
    <s v=""/>
  </r>
  <r>
    <x v="192"/>
    <x v="19"/>
    <n v="1"/>
    <n v="1"/>
    <s v=""/>
  </r>
  <r>
    <x v="193"/>
    <x v="29"/>
    <n v="0.62557925259478064"/>
    <n v="0.63"/>
    <s v=""/>
  </r>
  <r>
    <x v="193"/>
    <x v="6"/>
    <n v="0.37442074740521936"/>
    <n v="0.37"/>
    <s v=""/>
  </r>
  <r>
    <x v="194"/>
    <x v="20"/>
    <n v="0.50353551453328305"/>
    <n v="0.5"/>
    <s v=""/>
  </r>
  <r>
    <x v="194"/>
    <x v="14"/>
    <n v="0.4964644854667169"/>
    <n v="0.5"/>
    <s v=""/>
  </r>
  <r>
    <x v="195"/>
    <x v="20"/>
    <n v="7.1213200200003039E-3"/>
    <n v="0.01"/>
    <s v=""/>
  </r>
  <r>
    <x v="195"/>
    <x v="13"/>
    <n v="0.92912013818391181"/>
    <n v="0.93"/>
    <s v=""/>
  </r>
  <r>
    <x v="195"/>
    <x v="14"/>
    <n v="6.3758541796087836E-2"/>
    <n v="0.06"/>
    <s v=""/>
  </r>
  <r>
    <x v="196"/>
    <x v="20"/>
    <n v="0.30244837758112098"/>
    <n v="0.3"/>
    <s v=""/>
  </r>
  <r>
    <x v="196"/>
    <x v="14"/>
    <n v="0.69755162241887914"/>
    <n v="0.7"/>
    <s v=""/>
  </r>
  <r>
    <x v="197"/>
    <x v="20"/>
    <n v="0.11359425493716337"/>
    <n v="0.11"/>
    <s v=""/>
  </r>
  <r>
    <x v="197"/>
    <x v="14"/>
    <n v="0.88640574506283654"/>
    <n v="0.89"/>
    <s v=""/>
  </r>
  <r>
    <x v="198"/>
    <x v="20"/>
    <n v="0.24184995914967239"/>
    <n v="0.24"/>
    <s v=""/>
  </r>
  <r>
    <x v="198"/>
    <x v="14"/>
    <n v="0.75815004085032767"/>
    <n v="0.76"/>
    <s v=""/>
  </r>
  <r>
    <x v="199"/>
    <x v="0"/>
    <n v="0.87727279376270795"/>
    <n v="0.88"/>
    <s v=""/>
  </r>
  <r>
    <x v="199"/>
    <x v="11"/>
    <n v="0.12272720623729209"/>
    <n v="0.12"/>
    <s v=""/>
  </r>
  <r>
    <x v="200"/>
    <x v="22"/>
    <n v="1"/>
    <n v="1"/>
    <s v=""/>
  </r>
  <r>
    <x v="201"/>
    <x v="20"/>
    <n v="0.52940314634727026"/>
    <n v="0.53"/>
    <s v=""/>
  </r>
  <r>
    <x v="201"/>
    <x v="14"/>
    <n v="0.47059685365272974"/>
    <n v="0.47"/>
    <s v=""/>
  </r>
  <r>
    <x v="202"/>
    <x v="35"/>
    <n v="1"/>
    <n v="1"/>
    <s v=""/>
  </r>
  <r>
    <x v="203"/>
    <x v="0"/>
    <n v="6.4266658197294033E-2"/>
    <n v="0.06"/>
    <s v=""/>
  </r>
  <r>
    <x v="203"/>
    <x v="17"/>
    <n v="0.93573334180270595"/>
    <n v="0.94"/>
    <s v=""/>
  </r>
  <r>
    <x v="204"/>
    <x v="34"/>
    <n v="0.81168515106212835"/>
    <n v="0.81"/>
    <s v=""/>
  </r>
  <r>
    <x v="204"/>
    <x v="35"/>
    <n v="0.18831484893787157"/>
    <n v="0.19"/>
    <s v=""/>
  </r>
  <r>
    <x v="205"/>
    <x v="22"/>
    <n v="1"/>
    <n v="1"/>
    <s v=""/>
  </r>
  <r>
    <x v="206"/>
    <x v="20"/>
    <n v="8.1677169171110037E-2"/>
    <n v="0.08"/>
    <s v=""/>
  </r>
  <r>
    <x v="206"/>
    <x v="14"/>
    <n v="0.91832283082888999"/>
    <n v="0.92"/>
    <s v=""/>
  </r>
  <r>
    <x v="207"/>
    <x v="20"/>
    <n v="0.79937171509696126"/>
    <n v="0.8"/>
    <s v=""/>
  </r>
  <r>
    <x v="207"/>
    <x v="14"/>
    <n v="0.20062828490303877"/>
    <n v="0.2"/>
    <s v=""/>
  </r>
  <r>
    <x v="208"/>
    <x v="1"/>
    <n v="1"/>
    <n v="1"/>
    <s v=""/>
  </r>
  <r>
    <x v="209"/>
    <x v="26"/>
    <n v="0.79667175658862122"/>
    <n v="0.8"/>
    <s v=""/>
  </r>
  <r>
    <x v="209"/>
    <x v="14"/>
    <n v="0.20332824341137881"/>
    <n v="0.2"/>
    <s v=""/>
  </r>
  <r>
    <x v="210"/>
    <x v="20"/>
    <n v="0.57084201130615886"/>
    <n v="0.56999999999999995"/>
    <s v=""/>
  </r>
  <r>
    <x v="210"/>
    <x v="14"/>
    <n v="0.42915798869384109"/>
    <n v="0.43"/>
    <s v=""/>
  </r>
  <r>
    <x v="211"/>
    <x v="20"/>
    <n v="0.49772043267081856"/>
    <n v="0.5"/>
    <s v=""/>
  </r>
  <r>
    <x v="211"/>
    <x v="14"/>
    <n v="0.50227956732918144"/>
    <n v="0.5"/>
    <s v=""/>
  </r>
  <r>
    <x v="212"/>
    <x v="13"/>
    <n v="0.12519102528480133"/>
    <n v="0.13"/>
    <s v=""/>
  </r>
  <r>
    <x v="212"/>
    <x v="14"/>
    <n v="0.8748089747151987"/>
    <n v="0.87"/>
    <s v=""/>
  </r>
  <r>
    <x v="213"/>
    <x v="0"/>
    <n v="1"/>
    <n v="1"/>
    <s v=""/>
  </r>
  <r>
    <x v="214"/>
    <x v="20"/>
    <n v="0.60403360043355403"/>
    <n v="0.6"/>
    <s v=""/>
  </r>
  <r>
    <x v="214"/>
    <x v="14"/>
    <n v="0.39596639956644608"/>
    <n v="0.4"/>
    <s v=""/>
  </r>
  <r>
    <x v="215"/>
    <x v="34"/>
    <n v="1"/>
    <n v="1"/>
    <s v=""/>
  </r>
  <r>
    <x v="216"/>
    <x v="6"/>
    <n v="1"/>
    <n v="1"/>
    <s v=""/>
  </r>
  <r>
    <x v="217"/>
    <x v="27"/>
    <n v="5.6858564321250899E-5"/>
    <n v="0"/>
    <s v=""/>
  </r>
  <r>
    <x v="217"/>
    <x v="1"/>
    <n v="0.99994314143567875"/>
    <n v="1"/>
    <s v=""/>
  </r>
  <r>
    <x v="218"/>
    <x v="20"/>
    <n v="1"/>
    <n v="1"/>
    <s v=""/>
  </r>
  <r>
    <x v="219"/>
    <x v="19"/>
    <n v="0.42364175172867963"/>
    <n v="0.42"/>
    <s v=""/>
  </r>
  <r>
    <x v="219"/>
    <x v="0"/>
    <n v="1.0251344528591812E-2"/>
    <n v="0.01"/>
    <s v=""/>
  </r>
  <r>
    <x v="219"/>
    <x v="11"/>
    <n v="0.15743606629349138"/>
    <n v="0.16"/>
    <s v=""/>
  </r>
  <r>
    <x v="219"/>
    <x v="6"/>
    <n v="0.40867083744923721"/>
    <n v="0.41"/>
    <s v=""/>
  </r>
  <r>
    <x v="220"/>
    <x v="13"/>
    <n v="0.18443756352376678"/>
    <n v="0.18"/>
    <s v=""/>
  </r>
  <r>
    <x v="220"/>
    <x v="14"/>
    <n v="0.81556243647623328"/>
    <n v="0.82"/>
    <s v=""/>
  </r>
  <r>
    <x v="221"/>
    <x v="14"/>
    <n v="1"/>
    <n v="1"/>
    <s v=""/>
  </r>
  <r>
    <x v="222"/>
    <x v="24"/>
    <n v="0.99549781322356568"/>
    <n v="1"/>
    <s v=""/>
  </r>
  <r>
    <x v="222"/>
    <x v="23"/>
    <n v="4.5021867764342676E-3"/>
    <n v="0"/>
    <s v=""/>
  </r>
  <r>
    <x v="223"/>
    <x v="14"/>
    <n v="1"/>
    <n v="1"/>
    <s v=""/>
  </r>
  <r>
    <x v="224"/>
    <x v="6"/>
    <n v="1"/>
    <n v="1"/>
    <s v=""/>
  </r>
  <r>
    <x v="225"/>
    <x v="1"/>
    <n v="1"/>
    <n v="1"/>
    <s v=""/>
  </r>
  <r>
    <x v="226"/>
    <x v="8"/>
    <n v="0.60094570975652717"/>
    <n v="0.6"/>
    <s v=""/>
  </r>
  <r>
    <x v="226"/>
    <x v="6"/>
    <n v="0.39905429024347283"/>
    <n v="0.4"/>
    <s v=""/>
  </r>
  <r>
    <x v="227"/>
    <x v="0"/>
    <n v="0.84763990955342006"/>
    <n v="0.85"/>
    <s v=""/>
  </r>
  <r>
    <x v="227"/>
    <x v="11"/>
    <n v="0.15236009044658"/>
    <n v="0.15"/>
    <s v=""/>
  </r>
  <r>
    <x v="228"/>
    <x v="19"/>
    <n v="1"/>
    <n v="1"/>
    <s v=""/>
  </r>
  <r>
    <x v="229"/>
    <x v="14"/>
    <n v="1"/>
    <n v="1"/>
    <s v=""/>
  </r>
  <r>
    <x v="230"/>
    <x v="6"/>
    <n v="1"/>
    <n v="1"/>
    <s v=""/>
  </r>
  <r>
    <x v="231"/>
    <x v="1"/>
    <n v="1"/>
    <n v="1"/>
    <s v=""/>
  </r>
  <r>
    <x v="232"/>
    <x v="20"/>
    <n v="1"/>
    <n v="1"/>
    <s v=""/>
  </r>
  <r>
    <x v="233"/>
    <x v="19"/>
    <n v="1"/>
    <n v="1"/>
    <s v=""/>
  </r>
  <r>
    <x v="234"/>
    <x v="20"/>
    <n v="0.96641159129398491"/>
    <n v="0.97"/>
    <s v=""/>
  </r>
  <r>
    <x v="234"/>
    <x v="14"/>
    <n v="3.3588408706015177E-2"/>
    <n v="0.03"/>
    <s v=""/>
  </r>
  <r>
    <x v="235"/>
    <x v="24"/>
    <n v="0.22515387714837506"/>
    <n v="0.23"/>
    <s v=""/>
  </r>
  <r>
    <x v="235"/>
    <x v="6"/>
    <n v="0.77484612285162491"/>
    <n v="0.77"/>
    <s v=""/>
  </r>
  <r>
    <x v="236"/>
    <x v="6"/>
    <n v="1"/>
    <n v="1"/>
    <s v=""/>
  </r>
  <r>
    <x v="237"/>
    <x v="24"/>
    <n v="1"/>
    <n v="1"/>
    <s v=""/>
  </r>
  <r>
    <x v="238"/>
    <x v="8"/>
    <n v="0.60114361594016341"/>
    <n v="0.6"/>
    <s v=""/>
  </r>
  <r>
    <x v="238"/>
    <x v="6"/>
    <n v="0.39885638405983659"/>
    <n v="0.4"/>
    <s v=""/>
  </r>
  <r>
    <x v="239"/>
    <x v="8"/>
    <n v="0.59780886290366653"/>
    <n v="0.6"/>
    <s v=""/>
  </r>
  <r>
    <x v="239"/>
    <x v="6"/>
    <n v="0.40219113709633353"/>
    <n v="0.4"/>
    <s v=""/>
  </r>
  <r>
    <x v="240"/>
    <x v="0"/>
    <n v="0.87817244895147295"/>
    <n v="0.88"/>
    <s v=""/>
  </r>
  <r>
    <x v="240"/>
    <x v="11"/>
    <n v="0.12182755104852711"/>
    <n v="0.12"/>
    <s v=""/>
  </r>
  <r>
    <x v="241"/>
    <x v="19"/>
    <n v="1"/>
    <n v="1"/>
    <s v=""/>
  </r>
  <r>
    <x v="242"/>
    <x v="27"/>
    <n v="2.7968116347364005E-5"/>
    <n v="0"/>
    <s v=""/>
  </r>
  <r>
    <x v="242"/>
    <x v="1"/>
    <n v="0.99997203188365269"/>
    <n v="1"/>
    <s v=""/>
  </r>
  <r>
    <x v="243"/>
    <x v="20"/>
    <n v="0.85904881494270913"/>
    <n v="0.86"/>
    <s v=""/>
  </r>
  <r>
    <x v="243"/>
    <x v="14"/>
    <n v="0.14095118505729087"/>
    <n v="0.14000000000000001"/>
    <s v=""/>
  </r>
  <r>
    <x v="244"/>
    <x v="0"/>
    <n v="0.73594386738977224"/>
    <n v="0.74"/>
    <s v=""/>
  </r>
  <r>
    <x v="244"/>
    <x v="11"/>
    <n v="0.26405613261022765"/>
    <n v="0.26"/>
    <s v=""/>
  </r>
  <r>
    <x v="245"/>
    <x v="26"/>
    <n v="1"/>
    <n v="1"/>
    <s v=""/>
  </r>
  <r>
    <x v="246"/>
    <x v="1"/>
    <n v="1"/>
    <n v="1"/>
    <s v=""/>
  </r>
  <r>
    <x v="247"/>
    <x v="26"/>
    <n v="1"/>
    <n v="1"/>
    <s v=""/>
  </r>
  <r>
    <x v="248"/>
    <x v="0"/>
    <n v="0.85773265651438235"/>
    <n v="0.86"/>
    <s v=""/>
  </r>
  <r>
    <x v="248"/>
    <x v="18"/>
    <n v="0.14226734348561759"/>
    <n v="0.14000000000000001"/>
    <s v=""/>
  </r>
  <r>
    <x v="249"/>
    <x v="24"/>
    <n v="8.4672493186730577E-2"/>
    <n v="0.08"/>
    <s v=""/>
  </r>
  <r>
    <x v="249"/>
    <x v="31"/>
    <n v="0.11267737994549384"/>
    <n v="0.11"/>
    <s v=""/>
  </r>
  <r>
    <x v="249"/>
    <x v="6"/>
    <n v="0.80265012686777559"/>
    <n v="0.8"/>
    <s v=""/>
  </r>
  <r>
    <x v="250"/>
    <x v="13"/>
    <n v="1"/>
    <n v="1"/>
    <s v=""/>
  </r>
  <r>
    <x v="251"/>
    <x v="6"/>
    <n v="1"/>
    <n v="1"/>
    <s v=""/>
  </r>
  <r>
    <x v="252"/>
    <x v="6"/>
    <n v="1"/>
    <n v="1"/>
    <s v=""/>
  </r>
  <r>
    <x v="253"/>
    <x v="20"/>
    <n v="1"/>
    <n v="1"/>
    <s v=""/>
  </r>
  <r>
    <x v="254"/>
    <x v="40"/>
    <n v="1"/>
    <n v="1"/>
    <s v=""/>
  </r>
  <r>
    <x v="255"/>
    <x v="19"/>
    <n v="1"/>
    <n v="1"/>
    <s v=""/>
  </r>
  <r>
    <x v="256"/>
    <x v="19"/>
    <n v="1"/>
    <n v="1"/>
    <s v=""/>
  </r>
  <r>
    <x v="257"/>
    <x v="40"/>
    <n v="1"/>
    <n v="1"/>
    <s v=""/>
  </r>
  <r>
    <x v="258"/>
    <x v="19"/>
    <n v="1"/>
    <n v="1"/>
    <s v=""/>
  </r>
  <r>
    <x v="259"/>
    <x v="19"/>
    <n v="1"/>
    <n v="1"/>
    <s v=""/>
  </r>
  <r>
    <x v="260"/>
    <x v="20"/>
    <n v="1"/>
    <n v="1"/>
    <s v=""/>
  </r>
  <r>
    <x v="261"/>
    <x v="0"/>
    <n v="0.6609709753813956"/>
    <n v="0.66"/>
    <s v=""/>
  </r>
  <r>
    <x v="261"/>
    <x v="11"/>
    <n v="0.33902902461860435"/>
    <n v="0.34"/>
    <s v=""/>
  </r>
  <r>
    <x v="262"/>
    <x v="0"/>
    <n v="0.98359414437152959"/>
    <n v="0.98"/>
    <s v=""/>
  </r>
  <r>
    <x v="262"/>
    <x v="11"/>
    <n v="1.6405855628470467E-2"/>
    <n v="0.02"/>
    <s v=""/>
  </r>
  <r>
    <x v="263"/>
    <x v="24"/>
    <n v="0.6346526469831032"/>
    <n v="0.63"/>
    <s v=""/>
  </r>
  <r>
    <x v="263"/>
    <x v="6"/>
    <n v="0.3653473530168968"/>
    <n v="0.37"/>
    <s v=""/>
  </r>
  <r>
    <x v="264"/>
    <x v="24"/>
    <n v="1"/>
    <n v="1"/>
    <s v=""/>
  </r>
  <r>
    <x v="265"/>
    <x v="18"/>
    <n v="1"/>
    <n v="1"/>
    <s v=""/>
  </r>
  <r>
    <x v="266"/>
    <x v="16"/>
    <n v="1"/>
    <n v="1"/>
    <s v=""/>
  </r>
  <r>
    <x v="267"/>
    <x v="0"/>
    <n v="0.99170974211225038"/>
    <n v="0.99"/>
    <s v=""/>
  </r>
  <r>
    <x v="267"/>
    <x v="11"/>
    <n v="8.2902578877496243E-3"/>
    <n v="0.01"/>
    <s v=""/>
  </r>
  <r>
    <x v="268"/>
    <x v="14"/>
    <n v="1"/>
    <n v="1"/>
    <s v=""/>
  </r>
  <r>
    <x v="269"/>
    <x v="2"/>
    <n v="1"/>
    <n v="1"/>
    <s v=""/>
  </r>
  <r>
    <x v="270"/>
    <x v="21"/>
    <n v="0.15059914744720143"/>
    <n v="0.15"/>
    <s v=""/>
  </r>
  <r>
    <x v="270"/>
    <x v="26"/>
    <n v="0.7824462988933476"/>
    <n v="0.78"/>
    <s v=""/>
  </r>
  <r>
    <x v="270"/>
    <x v="14"/>
    <n v="6.695455365945098E-2"/>
    <n v="7.0000000000000007E-2"/>
    <s v=""/>
  </r>
  <r>
    <x v="271"/>
    <x v="24"/>
    <n v="0.51539861176629154"/>
    <n v="0.52"/>
    <s v=""/>
  </r>
  <r>
    <x v="271"/>
    <x v="6"/>
    <n v="0.48460138823370846"/>
    <n v="0.48"/>
    <s v=""/>
  </r>
  <r>
    <x v="272"/>
    <x v="19"/>
    <n v="1"/>
    <n v="1"/>
    <s v=""/>
  </r>
  <r>
    <x v="273"/>
    <x v="0"/>
    <n v="1"/>
    <n v="1"/>
    <s v=""/>
  </r>
  <r>
    <x v="274"/>
    <x v="19"/>
    <n v="1"/>
    <n v="1"/>
    <s v=""/>
  </r>
  <r>
    <x v="275"/>
    <x v="0"/>
    <n v="1"/>
    <n v="1"/>
    <s v=""/>
  </r>
  <r>
    <x v="276"/>
    <x v="24"/>
    <n v="0.24562642442140406"/>
    <n v="0.25"/>
    <s v=""/>
  </r>
  <r>
    <x v="276"/>
    <x v="6"/>
    <n v="0.75437357557859597"/>
    <n v="0.75"/>
    <s v=""/>
  </r>
  <r>
    <x v="277"/>
    <x v="24"/>
    <n v="0.98253563132689048"/>
    <n v="0.98"/>
    <s v=""/>
  </r>
  <r>
    <x v="277"/>
    <x v="6"/>
    <n v="1.7464368673109458E-2"/>
    <n v="0.02"/>
    <s v=""/>
  </r>
  <r>
    <x v="278"/>
    <x v="16"/>
    <n v="1"/>
    <n v="1"/>
    <s v=""/>
  </r>
  <r>
    <x v="279"/>
    <x v="23"/>
    <n v="2.9881873998932197E-2"/>
    <n v="0.03"/>
    <s v=""/>
  </r>
  <r>
    <x v="279"/>
    <x v="6"/>
    <n v="0.97011812600106784"/>
    <n v="0.97"/>
    <s v=""/>
  </r>
  <r>
    <x v="280"/>
    <x v="0"/>
    <n v="0.85709818170987773"/>
    <n v="0.86"/>
    <s v=""/>
  </r>
  <r>
    <x v="280"/>
    <x v="11"/>
    <n v="0.14290181829012227"/>
    <n v="0.14000000000000001"/>
    <s v=""/>
  </r>
  <r>
    <x v="281"/>
    <x v="0"/>
    <n v="0.77732449430562633"/>
    <n v="0.78"/>
    <s v=""/>
  </r>
  <r>
    <x v="281"/>
    <x v="11"/>
    <n v="0.22267550569437364"/>
    <n v="0.22"/>
    <s v=""/>
  </r>
  <r>
    <x v="282"/>
    <x v="18"/>
    <n v="1"/>
    <n v="1"/>
    <s v=""/>
  </r>
  <r>
    <x v="283"/>
    <x v="0"/>
    <n v="1"/>
    <n v="1"/>
    <s v=""/>
  </r>
  <r>
    <x v="284"/>
    <x v="0"/>
    <n v="0.85702576635917915"/>
    <n v="0.86"/>
    <s v=""/>
  </r>
  <r>
    <x v="284"/>
    <x v="11"/>
    <n v="0.14297423364082085"/>
    <n v="0.14000000000000001"/>
    <s v=""/>
  </r>
  <r>
    <x v="285"/>
    <x v="14"/>
    <n v="1"/>
    <n v="1"/>
    <s v=""/>
  </r>
  <r>
    <x v="286"/>
    <x v="0"/>
    <n v="1"/>
    <n v="1"/>
    <s v=""/>
  </r>
  <r>
    <x v="287"/>
    <x v="15"/>
    <n v="0.1043317715499974"/>
    <n v="0.1"/>
    <s v=""/>
  </r>
  <r>
    <x v="287"/>
    <x v="6"/>
    <n v="0.8956682284500026"/>
    <n v="0.9"/>
    <s v=""/>
  </r>
  <r>
    <x v="288"/>
    <x v="0"/>
    <n v="1"/>
    <n v="1"/>
    <s v=""/>
  </r>
  <r>
    <x v="289"/>
    <x v="0"/>
    <n v="1"/>
    <n v="1"/>
    <s v=""/>
  </r>
  <r>
    <x v="290"/>
    <x v="0"/>
    <n v="1"/>
    <n v="1"/>
    <s v=""/>
  </r>
  <r>
    <x v="291"/>
    <x v="0"/>
    <n v="1"/>
    <n v="1"/>
    <s v=""/>
  </r>
  <r>
    <x v="292"/>
    <x v="24"/>
    <n v="7.339172455451526E-3"/>
    <n v="0.01"/>
    <s v=""/>
  </r>
  <r>
    <x v="292"/>
    <x v="23"/>
    <n v="3.2316520688613709E-2"/>
    <n v="0.03"/>
    <s v=""/>
  </r>
  <r>
    <x v="292"/>
    <x v="27"/>
    <n v="3.0806402899426152E-2"/>
    <n v="0.03"/>
    <s v=""/>
  </r>
  <r>
    <x v="292"/>
    <x v="1"/>
    <n v="1.5101177891875566E-4"/>
    <n v="0"/>
    <s v=""/>
  </r>
  <r>
    <x v="292"/>
    <x v="31"/>
    <n v="1.011778918755663E-2"/>
    <n v="0.01"/>
    <s v=""/>
  </r>
  <r>
    <x v="292"/>
    <x v="2"/>
    <n v="4.5303533675626698E-4"/>
    <n v="0"/>
    <s v=""/>
  </r>
  <r>
    <x v="292"/>
    <x v="16"/>
    <n v="6.0404711567502267E-5"/>
    <n v="0"/>
    <s v=""/>
  </r>
  <r>
    <x v="292"/>
    <x v="6"/>
    <n v="0.77269707037148894"/>
    <n v="0.77"/>
    <s v=""/>
  </r>
  <r>
    <x v="292"/>
    <x v="18"/>
    <n v="0.14605859257022044"/>
    <n v="0.15"/>
    <s v=""/>
  </r>
  <r>
    <x v="293"/>
    <x v="8"/>
    <n v="0.10962044090878448"/>
    <n v="0.11"/>
    <s v=""/>
  </r>
  <r>
    <x v="293"/>
    <x v="0"/>
    <n v="0.1210139553697836"/>
    <n v="0.12"/>
    <s v=""/>
  </r>
  <r>
    <x v="293"/>
    <x v="11"/>
    <n v="0.30499561787905344"/>
    <n v="0.3"/>
    <s v=""/>
  </r>
  <r>
    <x v="293"/>
    <x v="27"/>
    <n v="9.6406660823838749E-3"/>
    <n v="0.01"/>
    <s v=""/>
  </r>
  <r>
    <x v="293"/>
    <x v="17"/>
    <n v="6.1417110496865115E-2"/>
    <n v="0.06"/>
    <s v=""/>
  </r>
  <r>
    <x v="293"/>
    <x v="1"/>
    <n v="6.3102541630148987E-2"/>
    <n v="0.06"/>
    <s v=""/>
  </r>
  <r>
    <x v="293"/>
    <x v="2"/>
    <n v="1.098901098901099E-2"/>
    <n v="0.01"/>
    <s v=""/>
  </r>
  <r>
    <x v="293"/>
    <x v="6"/>
    <n v="0.31679363581204073"/>
    <n v="0.32"/>
    <s v=""/>
  </r>
  <r>
    <x v="293"/>
    <x v="12"/>
    <n v="2.4270208319288077E-3"/>
    <n v="0"/>
    <s v=""/>
  </r>
  <r>
    <x v="294"/>
    <x v="6"/>
    <n v="1"/>
    <n v="1"/>
    <s v=""/>
  </r>
  <r>
    <x v="295"/>
    <x v="8"/>
    <n v="5.4188190013167228E-3"/>
    <n v="0.01"/>
    <s v=""/>
  </r>
  <r>
    <x v="295"/>
    <x v="0"/>
    <n v="3.7982376177453668E-4"/>
    <n v="0"/>
    <s v=""/>
  </r>
  <r>
    <x v="295"/>
    <x v="20"/>
    <n v="2.0257267294641957E-4"/>
    <n v="0"/>
    <s v=""/>
  </r>
  <r>
    <x v="295"/>
    <x v="6"/>
    <n v="0.9939987845639624"/>
    <n v="0.99"/>
    <s v=""/>
  </r>
  <r>
    <x v="296"/>
    <x v="25"/>
    <n v="3.6280592899000347E-2"/>
    <n v="0.04"/>
    <s v=""/>
  </r>
  <r>
    <x v="296"/>
    <x v="24"/>
    <n v="0.1333160978972768"/>
    <n v="0.13"/>
    <s v=""/>
  </r>
  <r>
    <x v="296"/>
    <x v="0"/>
    <n v="3.076525336091003E-2"/>
    <n v="0.03"/>
    <s v=""/>
  </r>
  <r>
    <x v="296"/>
    <x v="27"/>
    <n v="0.1011720096518442"/>
    <n v="0.1"/>
    <s v=""/>
  </r>
  <r>
    <x v="296"/>
    <x v="17"/>
    <n v="5.911754567390555E-2"/>
    <n v="0.06"/>
    <s v=""/>
  </r>
  <r>
    <x v="296"/>
    <x v="1"/>
    <n v="6.9286452947259589E-2"/>
    <n v="7.0000000000000007E-2"/>
    <s v=""/>
  </r>
  <r>
    <x v="296"/>
    <x v="2"/>
    <n v="1.8700448121337469E-2"/>
    <n v="0.02"/>
    <s v=""/>
  </r>
  <r>
    <x v="296"/>
    <x v="16"/>
    <n v="2.7404343329886248E-2"/>
    <n v="0.03"/>
    <s v=""/>
  </r>
  <r>
    <x v="296"/>
    <x v="6"/>
    <n v="0.52395725611857979"/>
    <n v="0.52"/>
    <s v=""/>
  </r>
  <r>
    <x v="297"/>
    <x v="8"/>
    <n v="2.4398178269355888E-2"/>
    <n v="0.02"/>
    <s v=""/>
  </r>
  <r>
    <x v="297"/>
    <x v="25"/>
    <n v="3.6271958360442419E-2"/>
    <n v="0.04"/>
    <s v=""/>
  </r>
  <r>
    <x v="297"/>
    <x v="9"/>
    <n v="4.4892648015614836E-2"/>
    <n v="0.04"/>
    <s v=""/>
  </r>
  <r>
    <x v="297"/>
    <x v="24"/>
    <n v="5.2456083279115162E-2"/>
    <n v="0.05"/>
    <s v=""/>
  </r>
  <r>
    <x v="297"/>
    <x v="19"/>
    <n v="0.11426480156148341"/>
    <n v="0.11"/>
    <s v=""/>
  </r>
  <r>
    <x v="297"/>
    <x v="23"/>
    <n v="8.1327260897852966E-5"/>
    <n v="0"/>
    <s v=""/>
  </r>
  <r>
    <x v="297"/>
    <x v="0"/>
    <n v="8.1327260897852966E-5"/>
    <n v="0"/>
    <s v=""/>
  </r>
  <r>
    <x v="297"/>
    <x v="27"/>
    <n v="1.8379960962914773E-2"/>
    <n v="0.02"/>
    <s v=""/>
  </r>
  <r>
    <x v="297"/>
    <x v="17"/>
    <n v="2.4398178269355891E-4"/>
    <n v="0"/>
    <s v=""/>
  </r>
  <r>
    <x v="297"/>
    <x v="1"/>
    <n v="7.2381262199089141E-3"/>
    <n v="0.01"/>
    <s v=""/>
  </r>
  <r>
    <x v="297"/>
    <x v="16"/>
    <n v="4.0663630448926477E-3"/>
    <n v="0"/>
    <s v=""/>
  </r>
  <r>
    <x v="297"/>
    <x v="6"/>
    <n v="0.69762524398178261"/>
    <n v="0.7"/>
    <s v=""/>
  </r>
  <r>
    <x v="298"/>
    <x v="4"/>
    <n v="1"/>
    <n v="1"/>
    <s v=""/>
  </r>
  <r>
    <x v="299"/>
    <x v="19"/>
    <n v="0.88027697693574947"/>
    <n v="0.88"/>
    <s v=""/>
  </r>
  <r>
    <x v="299"/>
    <x v="13"/>
    <n v="0.11972302306425041"/>
    <n v="0.12"/>
    <s v=""/>
  </r>
  <r>
    <x v="300"/>
    <x v="39"/>
    <n v="3.3059802821890304E-3"/>
    <n v="0"/>
    <s v=""/>
  </r>
  <r>
    <x v="300"/>
    <x v="29"/>
    <n v="3.8491056142629432E-2"/>
    <n v="0.04"/>
    <s v=""/>
  </r>
  <r>
    <x v="300"/>
    <x v="9"/>
    <n v="0.68764389869531861"/>
    <n v="0.69"/>
    <s v=""/>
  </r>
  <r>
    <x v="300"/>
    <x v="41"/>
    <n v="4.510301670700749E-2"/>
    <n v="0.05"/>
    <s v=""/>
  </r>
  <r>
    <x v="300"/>
    <x v="0"/>
    <n v="1.7710608654584095E-4"/>
    <n v="0"/>
    <s v=""/>
  </r>
  <r>
    <x v="300"/>
    <x v="17"/>
    <n v="7.084243461833638E-4"/>
    <n v="0"/>
    <s v=""/>
  </r>
  <r>
    <x v="300"/>
    <x v="3"/>
    <n v="1.7710608654584095E-4"/>
    <n v="0"/>
    <s v=""/>
  </r>
  <r>
    <x v="300"/>
    <x v="4"/>
    <n v="0.22433437629139855"/>
    <n v="0.22"/>
    <s v=""/>
  </r>
  <r>
    <x v="300"/>
    <x v="12"/>
    <n v="5.9035362181946983E-5"/>
    <n v="0"/>
    <s v=""/>
  </r>
  <r>
    <x v="301"/>
    <x v="15"/>
    <n v="4.8737467508354999E-4"/>
    <n v="0"/>
    <s v=""/>
  </r>
  <r>
    <x v="301"/>
    <x v="24"/>
    <n v="5.5699962866691429E-4"/>
    <n v="0"/>
    <s v=""/>
  </r>
  <r>
    <x v="301"/>
    <x v="27"/>
    <n v="4.1774972150018563E-4"/>
    <n v="0"/>
    <s v=""/>
  </r>
  <r>
    <x v="301"/>
    <x v="1"/>
    <n v="4.6416635722242857E-5"/>
    <n v="0"/>
    <s v=""/>
  </r>
  <r>
    <x v="301"/>
    <x v="6"/>
    <n v="5.4539546973635354E-3"/>
    <n v="0.01"/>
    <s v=""/>
  </r>
  <r>
    <x v="301"/>
    <x v="4"/>
    <n v="0.99303750464166363"/>
    <n v="0.99"/>
    <s v=""/>
  </r>
  <r>
    <x v="302"/>
    <x v="20"/>
    <n v="0.14390243902439026"/>
    <n v="0.14000000000000001"/>
    <s v=""/>
  </r>
  <r>
    <x v="302"/>
    <x v="14"/>
    <n v="0.85609756097560974"/>
    <n v="0.86"/>
    <s v=""/>
  </r>
  <r>
    <x v="303"/>
    <x v="6"/>
    <n v="1"/>
    <n v="1"/>
    <s v=""/>
  </r>
  <r>
    <x v="304"/>
    <x v="8"/>
    <n v="0.63032140691328087"/>
    <n v="0.63"/>
    <s v=""/>
  </r>
  <r>
    <x v="304"/>
    <x v="6"/>
    <n v="0.36950340273566473"/>
    <n v="0.37"/>
    <s v=""/>
  </r>
  <r>
    <x v="304"/>
    <x v="12"/>
    <n v="1.7519035105451115E-4"/>
    <n v="0"/>
    <s v=""/>
  </r>
  <r>
    <x v="305"/>
    <x v="15"/>
    <n v="1.3451478595067791E-2"/>
    <n v="0.01"/>
    <s v=""/>
  </r>
  <r>
    <x v="305"/>
    <x v="9"/>
    <n v="4.2703106651008864E-4"/>
    <n v="0"/>
    <s v=""/>
  </r>
  <r>
    <x v="305"/>
    <x v="38"/>
    <n v="2.1351553325504432E-4"/>
    <n v="0"/>
    <s v=""/>
  </r>
  <r>
    <x v="305"/>
    <x v="24"/>
    <n v="8.2203480303192061E-3"/>
    <n v="0.01"/>
    <s v=""/>
  </r>
  <r>
    <x v="305"/>
    <x v="23"/>
    <n v="3.8753069285790538E-2"/>
    <n v="0.04"/>
    <s v=""/>
  </r>
  <r>
    <x v="305"/>
    <x v="0"/>
    <n v="0.33468559837728196"/>
    <n v="0.33"/>
    <s v=""/>
  </r>
  <r>
    <x v="305"/>
    <x v="11"/>
    <n v="7.985480943738657E-2"/>
    <n v="0.08"/>
    <s v=""/>
  </r>
  <r>
    <x v="305"/>
    <x v="20"/>
    <n v="0.11689975445713686"/>
    <n v="0.12"/>
    <s v=""/>
  </r>
  <r>
    <x v="305"/>
    <x v="27"/>
    <n v="5.1564001281093196E-2"/>
    <n v="0.05"/>
    <s v=""/>
  </r>
  <r>
    <x v="305"/>
    <x v="1"/>
    <n v="9.0957617166648894E-2"/>
    <n v="0.09"/>
    <s v=""/>
  </r>
  <r>
    <x v="305"/>
    <x v="31"/>
    <n v="1.7508273726913631E-2"/>
    <n v="0.02"/>
    <s v=""/>
  </r>
  <r>
    <x v="305"/>
    <x v="16"/>
    <n v="1.0675776662752216E-4"/>
    <n v="0"/>
    <s v=""/>
  </r>
  <r>
    <x v="305"/>
    <x v="33"/>
    <n v="6.5122237642788504E-3"/>
    <n v="0.01"/>
    <s v=""/>
  </r>
  <r>
    <x v="305"/>
    <x v="35"/>
    <n v="1.6013664994128322E-3"/>
    <n v="0"/>
    <s v=""/>
  </r>
  <r>
    <x v="305"/>
    <x v="6"/>
    <n v="2.3486708658054873E-2"/>
    <n v="0.02"/>
    <s v=""/>
  </r>
  <r>
    <x v="305"/>
    <x v="18"/>
    <n v="4.6332870716344621E-2"/>
    <n v="0.05"/>
    <s v=""/>
  </r>
  <r>
    <x v="305"/>
    <x v="14"/>
    <n v="0.16942457563787766"/>
    <n v="0.17"/>
    <s v=""/>
  </r>
  <r>
    <x v="306"/>
    <x v="15"/>
    <n v="4.5000978282136575E-2"/>
    <n v="0.05"/>
    <s v=""/>
  </r>
  <r>
    <x v="306"/>
    <x v="24"/>
    <n v="0.32537663862257876"/>
    <n v="0.33"/>
    <s v=""/>
  </r>
  <r>
    <x v="306"/>
    <x v="23"/>
    <n v="9.3328115828604966E-2"/>
    <n v="0.09"/>
    <s v=""/>
  </r>
  <r>
    <x v="306"/>
    <x v="17"/>
    <n v="5.0870671101545693E-3"/>
    <n v="0.01"/>
    <s v=""/>
  </r>
  <r>
    <x v="306"/>
    <x v="1"/>
    <n v="5.869692819409118E-3"/>
    <n v="0.01"/>
    <s v=""/>
  </r>
  <r>
    <x v="306"/>
    <x v="31"/>
    <n v="9.7828213656818625E-4"/>
    <n v="0"/>
    <s v=""/>
  </r>
  <r>
    <x v="306"/>
    <x v="2"/>
    <n v="2.6022304832713755E-2"/>
    <n v="0.03"/>
    <s v=""/>
  </r>
  <r>
    <x v="306"/>
    <x v="16"/>
    <n v="0.26922324398356479"/>
    <n v="0.27"/>
    <s v=""/>
  </r>
  <r>
    <x v="306"/>
    <x v="6"/>
    <n v="0.14948151046761887"/>
    <n v="0.15"/>
    <s v=""/>
  </r>
  <r>
    <x v="306"/>
    <x v="4"/>
    <n v="7.3175503815300344E-2"/>
    <n v="7.0000000000000007E-2"/>
    <s v=""/>
  </r>
  <r>
    <x v="306"/>
    <x v="18"/>
    <n v="6.4566621013500301E-3"/>
    <n v="0.01"/>
    <s v=""/>
  </r>
  <r>
    <x v="307"/>
    <x v="20"/>
    <n v="0.16589532302366711"/>
    <n v="0.17"/>
    <s v=""/>
  </r>
  <r>
    <x v="307"/>
    <x v="26"/>
    <n v="3.1154757873349134E-2"/>
    <n v="0.03"/>
    <s v=""/>
  </r>
  <r>
    <x v="307"/>
    <x v="35"/>
    <n v="2.7843624186326523E-3"/>
    <n v="0"/>
    <s v=""/>
  </r>
  <r>
    <x v="307"/>
    <x v="42"/>
    <n v="7.9015690258494177E-4"/>
    <n v="0"/>
    <s v=""/>
  </r>
  <r>
    <x v="307"/>
    <x v="13"/>
    <n v="6.0616322384016263E-2"/>
    <n v="0.06"/>
    <s v=""/>
  </r>
  <r>
    <x v="307"/>
    <x v="14"/>
    <n v="0.73875907739774982"/>
    <n v="0.74"/>
    <s v=""/>
  </r>
  <r>
    <x v="308"/>
    <x v="19"/>
    <n v="0.99972466328614373"/>
    <n v="1"/>
    <s v=""/>
  </r>
  <r>
    <x v="308"/>
    <x v="28"/>
    <n v="2.7533671385632024E-4"/>
    <n v="0"/>
    <s v=""/>
  </r>
  <r>
    <x v="309"/>
    <x v="9"/>
    <n v="3.3137820194187624E-5"/>
    <n v="0"/>
    <s v=""/>
  </r>
  <r>
    <x v="309"/>
    <x v="38"/>
    <n v="1.491201908738443E-4"/>
    <n v="0"/>
    <s v=""/>
  </r>
  <r>
    <x v="309"/>
    <x v="24"/>
    <n v="1.4746329986413489E-3"/>
    <n v="0"/>
    <s v=""/>
  </r>
  <r>
    <x v="309"/>
    <x v="23"/>
    <n v="4.8878284786426736E-3"/>
    <n v="0"/>
    <s v=""/>
  </r>
  <r>
    <x v="309"/>
    <x v="20"/>
    <n v="3.3137820194187624E-5"/>
    <n v="0"/>
    <s v=""/>
  </r>
  <r>
    <x v="309"/>
    <x v="27"/>
    <n v="9.7922258673824418E-3"/>
    <n v="0.01"/>
    <s v=""/>
  </r>
  <r>
    <x v="309"/>
    <x v="1"/>
    <n v="3.3303509295158559E-2"/>
    <n v="0.03"/>
    <s v=""/>
  </r>
  <r>
    <x v="309"/>
    <x v="2"/>
    <n v="6.7932531398084614E-4"/>
    <n v="0"/>
    <s v=""/>
  </r>
  <r>
    <x v="309"/>
    <x v="6"/>
    <n v="2.7835768963117599E-3"/>
    <n v="0"/>
    <s v=""/>
  </r>
  <r>
    <x v="309"/>
    <x v="4"/>
    <n v="0.94598535308347409"/>
    <n v="0.95"/>
    <s v=""/>
  </r>
  <r>
    <x v="309"/>
    <x v="14"/>
    <n v="4.8049839281572048E-4"/>
    <n v="0"/>
    <s v=""/>
  </r>
  <r>
    <x v="309"/>
    <x v="7"/>
    <n v="3.9765384233025143E-4"/>
    <n v="0"/>
    <s v=""/>
  </r>
  <r>
    <x v="310"/>
    <x v="15"/>
    <n v="2.4563318777292561E-2"/>
    <n v="0.02"/>
    <s v=""/>
  </r>
  <r>
    <x v="310"/>
    <x v="24"/>
    <n v="1.2736535662299847E-2"/>
    <n v="0.01"/>
    <s v=""/>
  </r>
  <r>
    <x v="310"/>
    <x v="23"/>
    <n v="7.2416302765647728E-2"/>
    <n v="7.0000000000000007E-2"/>
    <s v=""/>
  </r>
  <r>
    <x v="310"/>
    <x v="0"/>
    <n v="5.2765647743813655E-3"/>
    <n v="0.01"/>
    <s v=""/>
  </r>
  <r>
    <x v="310"/>
    <x v="11"/>
    <n v="2.5473071324599696E-3"/>
    <n v="0"/>
    <s v=""/>
  </r>
  <r>
    <x v="310"/>
    <x v="20"/>
    <n v="7.2780203784570557E-4"/>
    <n v="0"/>
    <s v=""/>
  </r>
  <r>
    <x v="310"/>
    <x v="27"/>
    <n v="0.29894468704512356"/>
    <n v="0.3"/>
    <s v=""/>
  </r>
  <r>
    <x v="310"/>
    <x v="17"/>
    <n v="5.6404657933042182E-3"/>
    <n v="0.01"/>
    <s v=""/>
  </r>
  <r>
    <x v="310"/>
    <x v="1"/>
    <n v="0.30331149927219792"/>
    <n v="0.3"/>
    <s v=""/>
  </r>
  <r>
    <x v="310"/>
    <x v="31"/>
    <n v="8.6062590975254677E-2"/>
    <n v="0.09"/>
    <s v=""/>
  </r>
  <r>
    <x v="310"/>
    <x v="16"/>
    <n v="1.8195050946142639E-4"/>
    <n v="0"/>
    <s v=""/>
  </r>
  <r>
    <x v="310"/>
    <x v="6"/>
    <n v="6.9505094614264878E-2"/>
    <n v="7.0000000000000007E-2"/>
    <s v=""/>
  </r>
  <r>
    <x v="310"/>
    <x v="4"/>
    <n v="1.8922852983988346E-2"/>
    <n v="0.02"/>
    <s v=""/>
  </r>
  <r>
    <x v="310"/>
    <x v="18"/>
    <n v="8.82459970887918E-2"/>
    <n v="0.09"/>
    <s v=""/>
  </r>
  <r>
    <x v="310"/>
    <x v="14"/>
    <n v="3.0931586608442486E-3"/>
    <n v="0"/>
    <s v=""/>
  </r>
  <r>
    <x v="310"/>
    <x v="12"/>
    <n v="7.8238719068413325E-3"/>
    <n v="0.01"/>
    <s v=""/>
  </r>
  <r>
    <x v="311"/>
    <x v="9"/>
    <n v="5.5413942147844298E-5"/>
    <n v="0"/>
    <s v=""/>
  </r>
  <r>
    <x v="311"/>
    <x v="0"/>
    <n v="0.51607004322287586"/>
    <n v="0.52"/>
    <s v=""/>
  </r>
  <r>
    <x v="311"/>
    <x v="11"/>
    <n v="0.48287709187631522"/>
    <n v="0.48"/>
    <s v=""/>
  </r>
  <r>
    <x v="311"/>
    <x v="32"/>
    <n v="5.5413942147844301E-4"/>
    <n v="0"/>
    <s v=""/>
  </r>
  <r>
    <x v="311"/>
    <x v="18"/>
    <n v="4.4331153718275439E-4"/>
    <n v="0"/>
    <s v=""/>
  </r>
  <r>
    <x v="312"/>
    <x v="9"/>
    <n v="1.1001100110011001E-4"/>
    <n v="0"/>
    <s v=""/>
  </r>
  <r>
    <x v="312"/>
    <x v="23"/>
    <n v="5.5005500550055004E-5"/>
    <n v="0"/>
    <s v=""/>
  </r>
  <r>
    <x v="312"/>
    <x v="0"/>
    <n v="0.54625962596259658"/>
    <n v="0.55000000000000004"/>
    <s v=""/>
  </r>
  <r>
    <x v="312"/>
    <x v="11"/>
    <n v="0.43888888888888861"/>
    <n v="0.44"/>
    <s v=""/>
  </r>
  <r>
    <x v="312"/>
    <x v="17"/>
    <n v="4.9504950495049495E-4"/>
    <n v="0"/>
    <s v=""/>
  </r>
  <r>
    <x v="312"/>
    <x v="3"/>
    <n v="1.4191419141914189E-2"/>
    <n v="0.01"/>
    <s v=""/>
  </r>
  <r>
    <x v="313"/>
    <x v="24"/>
    <n v="1.9419570611716474E-3"/>
    <n v="0"/>
    <s v=""/>
  </r>
  <r>
    <x v="313"/>
    <x v="2"/>
    <n v="4.9897507821771499E-4"/>
    <n v="0"/>
    <s v=""/>
  </r>
  <r>
    <x v="313"/>
    <x v="16"/>
    <n v="1.348581292480311E-5"/>
    <n v="0"/>
    <s v=""/>
  </r>
  <r>
    <x v="313"/>
    <x v="4"/>
    <n v="0.99754558204768584"/>
    <n v="1"/>
    <s v=""/>
  </r>
  <r>
    <x v="314"/>
    <x v="9"/>
    <n v="6.2355802207395396E-4"/>
    <n v="0"/>
    <s v=""/>
  </r>
  <r>
    <x v="314"/>
    <x v="24"/>
    <n v="6.235580220739541E-5"/>
    <n v="0"/>
    <s v=""/>
  </r>
  <r>
    <x v="314"/>
    <x v="0"/>
    <n v="7.7944752759244245E-4"/>
    <n v="0"/>
    <s v=""/>
  </r>
  <r>
    <x v="314"/>
    <x v="27"/>
    <n v="1.0288707364220241E-3"/>
    <n v="0"/>
    <s v=""/>
  </r>
  <r>
    <x v="314"/>
    <x v="17"/>
    <n v="1.8394961651181648E-2"/>
    <n v="0.02"/>
    <s v=""/>
  </r>
  <r>
    <x v="314"/>
    <x v="1"/>
    <n v="1.4871858826463802E-2"/>
    <n v="0.01"/>
    <s v=""/>
  </r>
  <r>
    <x v="314"/>
    <x v="16"/>
    <n v="3.1177901103697705E-5"/>
    <n v="0"/>
    <s v=""/>
  </r>
  <r>
    <x v="314"/>
    <x v="3"/>
    <n v="3.1177901103697705E-5"/>
    <n v="0"/>
    <s v=""/>
  </r>
  <r>
    <x v="314"/>
    <x v="33"/>
    <n v="1.9018519673255599E-3"/>
    <n v="0"/>
    <s v=""/>
  </r>
  <r>
    <x v="314"/>
    <x v="18"/>
    <n v="0.96224356176342218"/>
    <n v="0.96"/>
    <s v=""/>
  </r>
  <r>
    <x v="314"/>
    <x v="30"/>
    <n v="3.1177901103697705E-5"/>
    <n v="0"/>
    <s v=""/>
  </r>
  <r>
    <x v="315"/>
    <x v="39"/>
    <n v="1.293784840668941E-2"/>
    <n v="0.01"/>
    <s v=""/>
  </r>
  <r>
    <x v="315"/>
    <x v="29"/>
    <n v="4.0893585156835013E-2"/>
    <n v="0.04"/>
    <s v=""/>
  </r>
  <r>
    <x v="315"/>
    <x v="9"/>
    <n v="8.8609701306265106E-3"/>
    <n v="0.01"/>
    <s v=""/>
  </r>
  <r>
    <x v="315"/>
    <x v="10"/>
    <n v="6.6561277976537163E-4"/>
    <n v="0"/>
    <s v=""/>
  </r>
  <r>
    <x v="315"/>
    <x v="22"/>
    <n v="4.2432814710042441E-3"/>
    <n v="0"/>
    <s v=""/>
  </r>
  <r>
    <x v="315"/>
    <x v="41"/>
    <n v="2.9578167900823703E-2"/>
    <n v="0.03"/>
    <s v=""/>
  </r>
  <r>
    <x v="315"/>
    <x v="24"/>
    <n v="1.3312255595307433E-3"/>
    <n v="0"/>
    <s v=""/>
  </r>
  <r>
    <x v="315"/>
    <x v="0"/>
    <n v="6.5895665196771785E-2"/>
    <n v="7.0000000000000007E-2"/>
    <s v=""/>
  </r>
  <r>
    <x v="315"/>
    <x v="11"/>
    <n v="3.8314335635244202E-2"/>
    <n v="0.04"/>
    <s v=""/>
  </r>
  <r>
    <x v="315"/>
    <x v="20"/>
    <n v="0.12871287128712874"/>
    <n v="0.13"/>
    <s v=""/>
  </r>
  <r>
    <x v="315"/>
    <x v="17"/>
    <n v="4.4554455445544566E-2"/>
    <n v="0.04"/>
    <s v=""/>
  </r>
  <r>
    <x v="315"/>
    <x v="1"/>
    <n v="2.0051584990431824E-2"/>
    <n v="0.02"/>
    <s v=""/>
  </r>
  <r>
    <x v="315"/>
    <x v="34"/>
    <n v="1.9552375405607792E-3"/>
    <n v="0"/>
    <s v=""/>
  </r>
  <r>
    <x v="315"/>
    <x v="3"/>
    <n v="4.1600798735335727E-5"/>
    <n v="0"/>
    <s v=""/>
  </r>
  <r>
    <x v="315"/>
    <x v="33"/>
    <n v="5.3665030368583088E-3"/>
    <n v="0.01"/>
    <s v=""/>
  </r>
  <r>
    <x v="315"/>
    <x v="35"/>
    <n v="3.9728762792245617E-2"/>
    <n v="0.04"/>
    <s v=""/>
  </r>
  <r>
    <x v="315"/>
    <x v="6"/>
    <n v="0.26017139529078964"/>
    <n v="0.26"/>
    <s v=""/>
  </r>
  <r>
    <x v="315"/>
    <x v="18"/>
    <n v="0.23221565854064405"/>
    <n v="0.23"/>
    <s v=""/>
  </r>
  <r>
    <x v="315"/>
    <x v="14"/>
    <n v="6.4398036442299703E-2"/>
    <n v="0.06"/>
    <s v=""/>
  </r>
  <r>
    <x v="315"/>
    <x v="37"/>
    <n v="8.3201597470671453E-5"/>
    <n v="0"/>
    <s v=""/>
  </r>
  <r>
    <x v="316"/>
    <x v="15"/>
    <n v="5.9101654846335843E-3"/>
    <n v="0.01"/>
    <s v=""/>
  </r>
  <r>
    <x v="316"/>
    <x v="38"/>
    <n v="7.725430597771042E-3"/>
    <n v="0.01"/>
    <s v=""/>
  </r>
  <r>
    <x v="316"/>
    <x v="24"/>
    <n v="5.3402566700439184E-2"/>
    <n v="0.05"/>
    <s v=""/>
  </r>
  <r>
    <x v="316"/>
    <x v="0"/>
    <n v="0.58713272543059625"/>
    <n v="0.59"/>
    <s v=""/>
  </r>
  <r>
    <x v="316"/>
    <x v="11"/>
    <n v="0.33810368118878897"/>
    <n v="0.34"/>
    <s v=""/>
  </r>
  <r>
    <x v="316"/>
    <x v="17"/>
    <n v="3.3772374197906193E-3"/>
    <n v="0"/>
    <s v=""/>
  </r>
  <r>
    <x v="316"/>
    <x v="1"/>
    <n v="1.1398176291793341E-3"/>
    <n v="0"/>
    <s v=""/>
  </r>
  <r>
    <x v="316"/>
    <x v="32"/>
    <n v="4.2215467747382741E-4"/>
    <n v="0"/>
    <s v=""/>
  </r>
  <r>
    <x v="316"/>
    <x v="16"/>
    <n v="3.3772374197906196E-4"/>
    <n v="0"/>
    <s v=""/>
  </r>
  <r>
    <x v="316"/>
    <x v="18"/>
    <n v="2.4484971293481988E-3"/>
    <n v="0"/>
    <s v=""/>
  </r>
  <r>
    <x v="317"/>
    <x v="8"/>
    <n v="1.516122143924835E-2"/>
    <n v="0.02"/>
    <s v=""/>
  </r>
  <r>
    <x v="317"/>
    <x v="39"/>
    <n v="3.5554131966688031E-2"/>
    <n v="0.04"/>
    <s v=""/>
  </r>
  <r>
    <x v="317"/>
    <x v="29"/>
    <n v="8.8298099508861874E-2"/>
    <n v="0.09"/>
    <s v=""/>
  </r>
  <r>
    <x v="317"/>
    <x v="9"/>
    <n v="3.000213538330131E-2"/>
    <n v="0.03"/>
    <s v=""/>
  </r>
  <r>
    <x v="317"/>
    <x v="10"/>
    <n v="1.4093529788597056E-2"/>
    <n v="0.01"/>
    <s v=""/>
  </r>
  <r>
    <x v="317"/>
    <x v="41"/>
    <n v="8.9045483664317748E-2"/>
    <n v="0.09"/>
    <s v=""/>
  </r>
  <r>
    <x v="317"/>
    <x v="24"/>
    <n v="2.3702754644458691E-2"/>
    <n v="0.02"/>
    <s v=""/>
  </r>
  <r>
    <x v="317"/>
    <x v="0"/>
    <n v="1.7510143070681199E-2"/>
    <n v="0.02"/>
    <s v=""/>
  </r>
  <r>
    <x v="317"/>
    <x v="11"/>
    <n v="2.1353833013025843E-3"/>
    <n v="0"/>
    <s v=""/>
  </r>
  <r>
    <x v="317"/>
    <x v="17"/>
    <n v="0.2541106128550073"/>
    <n v="0.25"/>
    <s v=""/>
  </r>
  <r>
    <x v="317"/>
    <x v="1"/>
    <n v="5.9043348281016456E-2"/>
    <n v="0.06"/>
    <s v=""/>
  </r>
  <r>
    <x v="317"/>
    <x v="3"/>
    <n v="1.0676916506512923E-4"/>
    <n v="0"/>
    <s v=""/>
  </r>
  <r>
    <x v="317"/>
    <x v="33"/>
    <n v="3.5127055306427506E-2"/>
    <n v="0.04"/>
    <s v=""/>
  </r>
  <r>
    <x v="317"/>
    <x v="6"/>
    <n v="2.6158445440956662E-2"/>
    <n v="0.03"/>
    <s v=""/>
  </r>
  <r>
    <x v="317"/>
    <x v="18"/>
    <n v="0.30995088618407013"/>
    <n v="0.31"/>
    <s v=""/>
  </r>
  <r>
    <x v="318"/>
    <x v="19"/>
    <n v="0.33308589607635208"/>
    <n v="0.33"/>
    <s v=""/>
  </r>
  <r>
    <x v="318"/>
    <x v="0"/>
    <n v="6.6967126193001048E-2"/>
    <n v="7.0000000000000007E-2"/>
    <s v=""/>
  </r>
  <r>
    <x v="318"/>
    <x v="11"/>
    <n v="0.25551431601272523"/>
    <n v="0.26"/>
    <s v=""/>
  </r>
  <r>
    <x v="318"/>
    <x v="6"/>
    <n v="0.33536585365853666"/>
    <n v="0.34"/>
    <s v=""/>
  </r>
  <r>
    <x v="318"/>
    <x v="28"/>
    <n v="9.0668080593849371E-3"/>
    <n v="0.01"/>
    <s v=""/>
  </r>
  <r>
    <x v="319"/>
    <x v="4"/>
    <n v="0.99913097454996902"/>
    <n v="1"/>
    <s v=""/>
  </r>
  <r>
    <x v="319"/>
    <x v="12"/>
    <n v="8.6902545003103668E-4"/>
    <n v="0"/>
    <s v=""/>
  </r>
  <r>
    <x v="320"/>
    <x v="19"/>
    <n v="0.99352360870547474"/>
    <n v="0.99"/>
    <s v=""/>
  </r>
  <r>
    <x v="320"/>
    <x v="28"/>
    <n v="6.4763912945251913E-3"/>
    <n v="0.01"/>
    <s v=""/>
  </r>
  <r>
    <x v="321"/>
    <x v="15"/>
    <n v="1.2534784025671237E-4"/>
    <n v="0"/>
    <s v=""/>
  </r>
  <r>
    <x v="321"/>
    <x v="0"/>
    <n v="9.3258793150994019E-3"/>
    <n v="0.01"/>
    <s v=""/>
  </r>
  <r>
    <x v="321"/>
    <x v="11"/>
    <n v="4.2141943894306706E-2"/>
    <n v="0.04"/>
    <s v=""/>
  </r>
  <r>
    <x v="321"/>
    <x v="6"/>
    <n v="1.2309157913209155E-2"/>
    <n v="0.01"/>
    <s v=""/>
  </r>
  <r>
    <x v="321"/>
    <x v="4"/>
    <n v="0.93609767103712804"/>
    <n v="0.94"/>
    <s v=""/>
  </r>
  <r>
    <x v="322"/>
    <x v="1"/>
    <n v="2.4317094917727163E-4"/>
    <n v="0"/>
    <s v=""/>
  </r>
  <r>
    <x v="322"/>
    <x v="6"/>
    <n v="0.11107508578530706"/>
    <n v="0.11"/>
    <s v=""/>
  </r>
  <r>
    <x v="322"/>
    <x v="18"/>
    <n v="0.88868174326551563"/>
    <n v="0.89"/>
    <s v=""/>
  </r>
  <r>
    <x v="323"/>
    <x v="20"/>
    <n v="0.37389461375429389"/>
    <n v="0.37"/>
    <s v=""/>
  </r>
  <r>
    <x v="323"/>
    <x v="21"/>
    <n v="6.6213549660162199E-2"/>
    <n v="7.0000000000000007E-2"/>
    <s v=""/>
  </r>
  <r>
    <x v="323"/>
    <x v="34"/>
    <n v="5.2035372359862581E-2"/>
    <n v="0.05"/>
    <s v=""/>
  </r>
  <r>
    <x v="323"/>
    <x v="26"/>
    <n v="4.4361616604545767E-2"/>
    <n v="0.04"/>
    <s v=""/>
  </r>
  <r>
    <x v="323"/>
    <x v="35"/>
    <n v="5.1158371702112089E-4"/>
    <n v="0"/>
    <s v=""/>
  </r>
  <r>
    <x v="323"/>
    <x v="13"/>
    <n v="1.5566761675071249E-2"/>
    <n v="0.02"/>
    <s v=""/>
  </r>
  <r>
    <x v="323"/>
    <x v="14"/>
    <n v="0.44734341884089734"/>
    <n v="0.45"/>
    <s v=""/>
  </r>
  <r>
    <x v="323"/>
    <x v="37"/>
    <n v="7.3083388145874414E-5"/>
    <n v="0"/>
    <s v=""/>
  </r>
  <r>
    <x v="324"/>
    <x v="8"/>
    <n v="1.1177680407761794E-3"/>
    <n v="0"/>
    <s v=""/>
  </r>
  <r>
    <x v="324"/>
    <x v="9"/>
    <n v="3.3533041223285387E-4"/>
    <n v="0"/>
    <s v=""/>
  </r>
  <r>
    <x v="324"/>
    <x v="0"/>
    <n v="0.8492578020209246"/>
    <n v="0.85"/>
    <s v=""/>
  </r>
  <r>
    <x v="324"/>
    <x v="11"/>
    <n v="0.11352052222122881"/>
    <n v="0.11"/>
    <s v=""/>
  </r>
  <r>
    <x v="324"/>
    <x v="17"/>
    <n v="9.2104086559957193E-3"/>
    <n v="0.01"/>
    <s v=""/>
  </r>
  <r>
    <x v="324"/>
    <x v="1"/>
    <n v="7.1537154609675486E-4"/>
    <n v="0"/>
    <s v=""/>
  </r>
  <r>
    <x v="324"/>
    <x v="32"/>
    <n v="1.3413216489314154E-4"/>
    <n v="0"/>
    <s v=""/>
  </r>
  <r>
    <x v="324"/>
    <x v="3"/>
    <n v="3.7557006170079628E-3"/>
    <n v="0"/>
    <s v=""/>
  </r>
  <r>
    <x v="324"/>
    <x v="33"/>
    <n v="8.2491281409282063E-3"/>
    <n v="0.01"/>
    <s v=""/>
  </r>
  <r>
    <x v="324"/>
    <x v="6"/>
    <n v="2.9732629884646374E-3"/>
    <n v="0"/>
    <s v=""/>
  </r>
  <r>
    <x v="324"/>
    <x v="4"/>
    <n v="8.9421443262094371E-5"/>
    <n v="0"/>
    <s v=""/>
  </r>
  <r>
    <x v="324"/>
    <x v="18"/>
    <n v="1.0641151748189229E-2"/>
    <n v="0.01"/>
    <s v=""/>
  </r>
  <r>
    <x v="325"/>
    <x v="6"/>
    <n v="1"/>
    <n v="1"/>
    <s v=""/>
  </r>
  <r>
    <x v="326"/>
    <x v="19"/>
    <n v="0.99963781238681626"/>
    <n v="1"/>
    <s v=""/>
  </r>
  <r>
    <x v="326"/>
    <x v="28"/>
    <n v="3.6218761318362929E-4"/>
    <n v="0"/>
    <s v=""/>
  </r>
  <r>
    <x v="327"/>
    <x v="22"/>
    <n v="2.957014349301211E-4"/>
    <n v="0"/>
    <s v=""/>
  </r>
  <r>
    <x v="327"/>
    <x v="20"/>
    <n v="2.3749494194913925E-2"/>
    <n v="0.02"/>
    <s v=""/>
  </r>
  <r>
    <x v="327"/>
    <x v="21"/>
    <n v="1.0925389858997105E-2"/>
    <n v="0.01"/>
    <s v=""/>
  </r>
  <r>
    <x v="327"/>
    <x v="34"/>
    <n v="1.6201325987487157E-2"/>
    <n v="0.02"/>
    <s v=""/>
  </r>
  <r>
    <x v="327"/>
    <x v="26"/>
    <n v="9.7737105861113692E-3"/>
    <n v="0.01"/>
    <s v=""/>
  </r>
  <r>
    <x v="327"/>
    <x v="35"/>
    <n v="3.8752451209263235E-3"/>
    <n v="0"/>
    <s v=""/>
  </r>
  <r>
    <x v="327"/>
    <x v="43"/>
    <n v="1.2450586733899835E-4"/>
    <n v="0"/>
    <s v=""/>
  </r>
  <r>
    <x v="327"/>
    <x v="14"/>
    <n v="0.93493012108195594"/>
    <n v="0.93"/>
    <s v=""/>
  </r>
  <r>
    <x v="327"/>
    <x v="37"/>
    <n v="1.2450586733899835E-4"/>
    <n v="0"/>
    <s v=""/>
  </r>
  <r>
    <x v="328"/>
    <x v="8"/>
    <n v="2.5250308312953322E-2"/>
    <n v="0.03"/>
    <s v=""/>
  </r>
  <r>
    <x v="328"/>
    <x v="9"/>
    <n v="6.8560439790138162E-3"/>
    <n v="0.01"/>
    <s v=""/>
  </r>
  <r>
    <x v="328"/>
    <x v="27"/>
    <n v="1.7077402228214293E-2"/>
    <n v="0.02"/>
    <s v=""/>
  </r>
  <r>
    <x v="328"/>
    <x v="1"/>
    <n v="0.9326728120231601"/>
    <n v="0.93"/>
    <s v=""/>
  </r>
  <r>
    <x v="328"/>
    <x v="2"/>
    <n v="6.0617462009573378E-4"/>
    <n v="0"/>
    <s v=""/>
  </r>
  <r>
    <x v="328"/>
    <x v="3"/>
    <n v="2.0902573106749443E-5"/>
    <n v="0"/>
    <s v=""/>
  </r>
  <r>
    <x v="328"/>
    <x v="6"/>
    <n v="1.4088334273949125E-2"/>
    <n v="0.01"/>
    <s v=""/>
  </r>
  <r>
    <x v="328"/>
    <x v="12"/>
    <n v="3.428021989506909E-3"/>
    <n v="0"/>
    <s v=""/>
  </r>
  <r>
    <x v="329"/>
    <x v="9"/>
    <n v="3.3576412570169465E-3"/>
    <n v="0"/>
    <s v=""/>
  </r>
  <r>
    <x v="329"/>
    <x v="38"/>
    <n v="4.4069041498347424E-3"/>
    <n v="0"/>
    <s v=""/>
  </r>
  <r>
    <x v="329"/>
    <x v="0"/>
    <n v="5.8234090551387676E-3"/>
    <n v="0.01"/>
    <s v=""/>
  </r>
  <r>
    <x v="329"/>
    <x v="11"/>
    <n v="4.186558942343005E-2"/>
    <n v="0.04"/>
    <s v=""/>
  </r>
  <r>
    <x v="329"/>
    <x v="27"/>
    <n v="0.12554430512564926"/>
    <n v="0.13"/>
    <s v=""/>
  </r>
  <r>
    <x v="329"/>
    <x v="17"/>
    <n v="2.6231572320444891E-4"/>
    <n v="0"/>
    <s v=""/>
  </r>
  <r>
    <x v="329"/>
    <x v="1"/>
    <n v="0.818687372121085"/>
    <n v="0.82"/>
    <s v=""/>
  </r>
  <r>
    <x v="329"/>
    <x v="3"/>
    <n v="5.246314464088979E-5"/>
    <n v="0"/>
    <s v=""/>
  </r>
  <r>
    <x v="330"/>
    <x v="9"/>
    <n v="6.5061808718282384E-5"/>
    <n v="0"/>
    <s v=""/>
  </r>
  <r>
    <x v="330"/>
    <x v="24"/>
    <n v="7.0917371502927798E-3"/>
    <n v="0.01"/>
    <s v=""/>
  </r>
  <r>
    <x v="330"/>
    <x v="23"/>
    <n v="1.6070266753415746E-2"/>
    <n v="0.02"/>
    <s v=""/>
  </r>
  <r>
    <x v="330"/>
    <x v="0"/>
    <n v="0.35679895901106057"/>
    <n v="0.36"/>
    <s v=""/>
  </r>
  <r>
    <x v="330"/>
    <x v="11"/>
    <n v="0.55009759271307723"/>
    <n v="0.55000000000000004"/>
    <s v=""/>
  </r>
  <r>
    <x v="330"/>
    <x v="1"/>
    <n v="3.6434612882238131E-3"/>
    <n v="0"/>
    <s v=""/>
  </r>
  <r>
    <x v="330"/>
    <x v="31"/>
    <n v="4.5998698763825639E-2"/>
    <n v="0.05"/>
    <s v=""/>
  </r>
  <r>
    <x v="330"/>
    <x v="16"/>
    <n v="1.3012361743656477E-4"/>
    <n v="0"/>
    <s v=""/>
  </r>
  <r>
    <x v="330"/>
    <x v="6"/>
    <n v="2.0104098893949256E-2"/>
    <n v="0.02"/>
    <s v=""/>
  </r>
  <r>
    <x v="331"/>
    <x v="8"/>
    <n v="6.7634992792992513E-3"/>
    <n v="0.01"/>
    <s v=""/>
  </r>
  <r>
    <x v="331"/>
    <x v="9"/>
    <n v="5.2112207561813891E-3"/>
    <n v="0.01"/>
    <s v=""/>
  </r>
  <r>
    <x v="331"/>
    <x v="10"/>
    <n v="9.6352145470672945E-2"/>
    <n v="0.1"/>
    <s v=""/>
  </r>
  <r>
    <x v="331"/>
    <x v="0"/>
    <n v="1.2529105222308452E-2"/>
    <n v="0.01"/>
    <s v=""/>
  </r>
  <r>
    <x v="331"/>
    <x v="11"/>
    <n v="1.1087703736556149E-3"/>
    <n v="0"/>
    <s v=""/>
  </r>
  <r>
    <x v="331"/>
    <x v="17"/>
    <n v="0.76361015633662299"/>
    <n v="0.76"/>
    <s v=""/>
  </r>
  <r>
    <x v="331"/>
    <x v="1"/>
    <n v="1.9403481538973262E-2"/>
    <n v="0.02"/>
    <s v=""/>
  </r>
  <r>
    <x v="331"/>
    <x v="33"/>
    <n v="2.1066637099456686E-3"/>
    <n v="0"/>
    <s v=""/>
  </r>
  <r>
    <x v="331"/>
    <x v="6"/>
    <n v="5.2223084599179473E-2"/>
    <n v="0.05"/>
    <s v=""/>
  </r>
  <r>
    <x v="331"/>
    <x v="4"/>
    <n v="4.0691872713161069E-2"/>
    <n v="0.04"/>
    <s v=""/>
  </r>
  <r>
    <x v="332"/>
    <x v="24"/>
    <n v="3.3646003262642742E-2"/>
    <n v="0.03"/>
    <s v=""/>
  </r>
  <r>
    <x v="332"/>
    <x v="23"/>
    <n v="0.13886623164763459"/>
    <n v="0.14000000000000001"/>
    <s v=""/>
  </r>
  <r>
    <x v="332"/>
    <x v="0"/>
    <n v="3.8947797716150083E-2"/>
    <n v="0.04"/>
    <s v=""/>
  </r>
  <r>
    <x v="332"/>
    <x v="11"/>
    <n v="1.4274061990212073E-3"/>
    <n v="0"/>
    <s v=""/>
  </r>
  <r>
    <x v="332"/>
    <x v="20"/>
    <n v="4.6900489396411085E-3"/>
    <n v="0"/>
    <s v=""/>
  </r>
  <r>
    <x v="332"/>
    <x v="27"/>
    <n v="4.0783034257748778E-4"/>
    <n v="0"/>
    <s v=""/>
  </r>
  <r>
    <x v="332"/>
    <x v="1"/>
    <n v="6.1174551386623159E-4"/>
    <n v="0"/>
    <s v=""/>
  </r>
  <r>
    <x v="332"/>
    <x v="31"/>
    <n v="6.933115823817293E-2"/>
    <n v="7.0000000000000007E-2"/>
    <s v=""/>
  </r>
  <r>
    <x v="332"/>
    <x v="16"/>
    <n v="8.1566068515497557E-4"/>
    <n v="0"/>
    <s v=""/>
  </r>
  <r>
    <x v="332"/>
    <x v="6"/>
    <n v="0.68087275693311589"/>
    <n v="0.68"/>
    <s v=""/>
  </r>
  <r>
    <x v="332"/>
    <x v="18"/>
    <n v="2.4877650897226752E-2"/>
    <n v="0.02"/>
    <s v=""/>
  </r>
  <r>
    <x v="332"/>
    <x v="14"/>
    <n v="5.5057096247960848E-3"/>
    <n v="0.01"/>
    <s v=""/>
  </r>
  <r>
    <x v="333"/>
    <x v="8"/>
    <n v="1.1527563111798042E-2"/>
    <n v="0.01"/>
    <s v=""/>
  </r>
  <r>
    <x v="333"/>
    <x v="24"/>
    <n v="7.3415765069551782E-3"/>
    <n v="0.01"/>
    <s v=""/>
  </r>
  <r>
    <x v="333"/>
    <x v="23"/>
    <n v="3.2199896960329727E-4"/>
    <n v="0"/>
    <s v=""/>
  </r>
  <r>
    <x v="333"/>
    <x v="27"/>
    <n v="4.1215868109222053E-3"/>
    <n v="0"/>
    <s v=""/>
  </r>
  <r>
    <x v="333"/>
    <x v="2"/>
    <n v="2.2539927872230808E-3"/>
    <n v="0"/>
    <s v=""/>
  </r>
  <r>
    <x v="333"/>
    <x v="6"/>
    <n v="0.97179289026275129"/>
    <n v="0.97"/>
    <s v=""/>
  </r>
  <r>
    <x v="333"/>
    <x v="4"/>
    <n v="2.6403915507470376E-3"/>
    <n v="0"/>
    <s v=""/>
  </r>
  <r>
    <x v="334"/>
    <x v="0"/>
    <n v="1.7126546146527116E-2"/>
    <n v="0.02"/>
    <s v=""/>
  </r>
  <r>
    <x v="334"/>
    <x v="17"/>
    <n v="0.98287345385347291"/>
    <n v="0.98"/>
    <s v=""/>
  </r>
  <r>
    <x v="335"/>
    <x v="25"/>
    <n v="8.6805925610146009E-2"/>
    <n v="0.09"/>
    <s v=""/>
  </r>
  <r>
    <x v="335"/>
    <x v="0"/>
    <n v="0.36470212085686887"/>
    <n v="0.36"/>
    <s v=""/>
  </r>
  <r>
    <x v="335"/>
    <x v="11"/>
    <n v="0.49557710753490353"/>
    <n v="0.5"/>
    <s v=""/>
  </r>
  <r>
    <x v="335"/>
    <x v="17"/>
    <n v="1.5986358307577535E-4"/>
    <n v="0"/>
    <s v=""/>
  </r>
  <r>
    <x v="335"/>
    <x v="3"/>
    <n v="1.1723329425556857E-3"/>
    <n v="0"/>
    <s v=""/>
  </r>
  <r>
    <x v="335"/>
    <x v="4"/>
    <n v="5.083661941809655E-2"/>
    <n v="0.05"/>
    <s v=""/>
  </r>
  <r>
    <x v="335"/>
    <x v="30"/>
    <n v="7.4603005435361824E-4"/>
    <n v="0"/>
    <s v=""/>
  </r>
  <r>
    <x v="336"/>
    <x v="25"/>
    <n v="0.89160234229438384"/>
    <n v="0.89"/>
    <s v=""/>
  </r>
  <r>
    <x v="336"/>
    <x v="38"/>
    <n v="9.382486026084642E-3"/>
    <n v="0.01"/>
    <s v=""/>
  </r>
  <r>
    <x v="336"/>
    <x v="19"/>
    <n v="1.3707745541655578E-2"/>
    <n v="0.01"/>
    <s v=""/>
  </r>
  <r>
    <x v="336"/>
    <x v="0"/>
    <n v="1.7966462603140809E-3"/>
    <n v="0"/>
    <s v=""/>
  </r>
  <r>
    <x v="336"/>
    <x v="11"/>
    <n v="4.4583444237423489E-3"/>
    <n v="0"/>
    <s v=""/>
  </r>
  <r>
    <x v="336"/>
    <x v="17"/>
    <n v="2.3955283470854408E-3"/>
    <n v="0"/>
    <s v=""/>
  </r>
  <r>
    <x v="336"/>
    <x v="1"/>
    <n v="5.5097151982965137E-2"/>
    <n v="0.06"/>
    <s v=""/>
  </r>
  <r>
    <x v="336"/>
    <x v="4"/>
    <n v="2.1493212669683261E-2"/>
    <n v="0.02"/>
    <s v=""/>
  </r>
  <r>
    <x v="336"/>
    <x v="28"/>
    <n v="6.65424540857067E-5"/>
    <n v="0"/>
    <s v=""/>
  </r>
  <r>
    <x v="337"/>
    <x v="25"/>
    <n v="0.22649552630346184"/>
    <n v="0.23"/>
    <s v=""/>
  </r>
  <r>
    <x v="337"/>
    <x v="22"/>
    <n v="0.23141425024593623"/>
    <n v="0.23"/>
    <s v=""/>
  </r>
  <r>
    <x v="337"/>
    <x v="0"/>
    <n v="5.6776127793132562E-2"/>
    <n v="0.06"/>
    <s v=""/>
  </r>
  <r>
    <x v="337"/>
    <x v="11"/>
    <n v="0.40811355225558638"/>
    <n v="0.41"/>
    <s v=""/>
  </r>
  <r>
    <x v="337"/>
    <x v="34"/>
    <n v="4.2160490935494455E-3"/>
    <n v="0"/>
    <s v=""/>
  </r>
  <r>
    <x v="337"/>
    <x v="6"/>
    <n v="7.2281819459408828E-2"/>
    <n v="7.0000000000000007E-2"/>
    <s v=""/>
  </r>
  <r>
    <x v="337"/>
    <x v="37"/>
    <n v="7.0267484892490761E-4"/>
    <n v="0"/>
    <s v=""/>
  </r>
  <r>
    <x v="338"/>
    <x v="8"/>
    <n v="4.0762999738698739E-3"/>
    <n v="0"/>
    <s v=""/>
  </r>
  <r>
    <x v="338"/>
    <x v="9"/>
    <n v="2.0904102430101918E-4"/>
    <n v="0"/>
    <s v=""/>
  </r>
  <r>
    <x v="338"/>
    <x v="10"/>
    <n v="8.5811340475568376E-2"/>
    <n v="0.09"/>
    <s v=""/>
  </r>
  <r>
    <x v="338"/>
    <x v="0"/>
    <n v="5.555265220799583E-2"/>
    <n v="0.06"/>
    <s v=""/>
  </r>
  <r>
    <x v="338"/>
    <x v="11"/>
    <n v="2.6130128037627398E-4"/>
    <n v="0"/>
    <s v=""/>
  </r>
  <r>
    <x v="338"/>
    <x v="17"/>
    <n v="0.85408936503788868"/>
    <n v="0.85"/>
    <s v=""/>
  </r>
  <r>
    <x v="339"/>
    <x v="44"/>
    <n v="2.5864298646435005E-4"/>
    <n v="0"/>
    <s v=""/>
  </r>
  <r>
    <x v="339"/>
    <x v="20"/>
    <n v="0.22338132597637722"/>
    <n v="0.22"/>
    <s v=""/>
  </r>
  <r>
    <x v="339"/>
    <x v="13"/>
    <n v="0.69635313389085296"/>
    <n v="0.7"/>
    <s v=""/>
  </r>
  <r>
    <x v="339"/>
    <x v="14"/>
    <n v="8.0006897146305628E-2"/>
    <n v="0.08"/>
    <s v=""/>
  </r>
  <r>
    <x v="340"/>
    <x v="22"/>
    <n v="1.3748066678123385E-3"/>
    <n v="0"/>
    <s v=""/>
  </r>
  <r>
    <x v="340"/>
    <x v="20"/>
    <n v="0.16867159305722632"/>
    <n v="0.17"/>
    <s v=""/>
  </r>
  <r>
    <x v="340"/>
    <x v="34"/>
    <n v="3.866643753222202E-3"/>
    <n v="0"/>
    <s v=""/>
  </r>
  <r>
    <x v="340"/>
    <x v="35"/>
    <n v="1.3146588760955487E-2"/>
    <n v="0.01"/>
    <s v=""/>
  </r>
  <r>
    <x v="340"/>
    <x v="14"/>
    <n v="0.80125451108437873"/>
    <n v="0.8"/>
    <s v=""/>
  </r>
  <r>
    <x v="340"/>
    <x v="37"/>
    <n v="1.1685856676404876E-2"/>
    <n v="0.01"/>
    <s v=""/>
  </r>
  <r>
    <x v="341"/>
    <x v="20"/>
    <n v="3.6485611722473971E-2"/>
    <n v="0.04"/>
    <s v=""/>
  </r>
  <r>
    <x v="341"/>
    <x v="26"/>
    <n v="3.6014829635732361E-2"/>
    <n v="0.04"/>
    <s v=""/>
  </r>
  <r>
    <x v="341"/>
    <x v="13"/>
    <n v="0.37132937091743656"/>
    <n v="0.37"/>
    <s v=""/>
  </r>
  <r>
    <x v="341"/>
    <x v="14"/>
    <n v="0.55617018772435711"/>
    <n v="0.56000000000000005"/>
    <s v=""/>
  </r>
  <r>
    <x v="342"/>
    <x v="15"/>
    <n v="4.6285582041194175E-4"/>
    <n v="0"/>
    <s v=""/>
  </r>
  <r>
    <x v="342"/>
    <x v="24"/>
    <n v="0.69790943454447274"/>
    <n v="0.7"/>
    <s v=""/>
  </r>
  <r>
    <x v="342"/>
    <x v="2"/>
    <n v="0.24099359716115099"/>
    <n v="0.24"/>
    <s v=""/>
  </r>
  <r>
    <x v="342"/>
    <x v="16"/>
    <n v="1.5428527347064727E-4"/>
    <n v="0"/>
    <s v=""/>
  </r>
  <r>
    <x v="342"/>
    <x v="6"/>
    <n v="1.851423281647767E-3"/>
    <n v="0"/>
    <s v=""/>
  </r>
  <r>
    <x v="342"/>
    <x v="4"/>
    <n v="5.8628403918845953E-2"/>
    <n v="0.06"/>
    <s v=""/>
  </r>
  <r>
    <x v="343"/>
    <x v="0"/>
    <n v="1.7035775127768313E-4"/>
    <n v="0"/>
    <s v=""/>
  </r>
  <r>
    <x v="343"/>
    <x v="11"/>
    <n v="1.7035775127768313E-4"/>
    <n v="0"/>
    <s v=""/>
  </r>
  <r>
    <x v="343"/>
    <x v="20"/>
    <n v="1.2492901760363427E-3"/>
    <n v="0"/>
    <s v=""/>
  </r>
  <r>
    <x v="343"/>
    <x v="26"/>
    <n v="0.70636002271436693"/>
    <n v="0.71"/>
    <s v=""/>
  </r>
  <r>
    <x v="343"/>
    <x v="35"/>
    <n v="1.8171493469619534E-3"/>
    <n v="0"/>
    <s v=""/>
  </r>
  <r>
    <x v="343"/>
    <x v="4"/>
    <n v="2.731402612152186E-2"/>
    <n v="0.03"/>
    <s v=""/>
  </r>
  <r>
    <x v="343"/>
    <x v="14"/>
    <n v="0.26166950596252131"/>
    <n v="0.26"/>
    <s v=""/>
  </r>
  <r>
    <x v="343"/>
    <x v="12"/>
    <n v="1.2492901760363427E-3"/>
    <n v="0"/>
    <s v=""/>
  </r>
  <r>
    <x v="344"/>
    <x v="8"/>
    <n v="1.0872501350621287E-2"/>
    <n v="0.01"/>
    <s v=""/>
  </r>
  <r>
    <x v="344"/>
    <x v="23"/>
    <n v="7.5634792004321992E-3"/>
    <n v="0.01"/>
    <s v=""/>
  </r>
  <r>
    <x v="344"/>
    <x v="44"/>
    <n v="2.0259319286871961E-3"/>
    <n v="0"/>
    <s v=""/>
  </r>
  <r>
    <x v="344"/>
    <x v="0"/>
    <n v="1.262830902215019E-2"/>
    <n v="0.01"/>
    <s v=""/>
  </r>
  <r>
    <x v="344"/>
    <x v="20"/>
    <n v="2.0259319286871963E-4"/>
    <n v="0"/>
    <s v=""/>
  </r>
  <r>
    <x v="344"/>
    <x v="26"/>
    <n v="6.8206374932468939E-3"/>
    <n v="0.01"/>
    <s v=""/>
  </r>
  <r>
    <x v="344"/>
    <x v="6"/>
    <n v="0.88188816855753649"/>
    <n v="0.88"/>
    <s v=""/>
  </r>
  <r>
    <x v="344"/>
    <x v="4"/>
    <n v="1.5667206915180983E-2"/>
    <n v="0.02"/>
    <s v=""/>
  </r>
  <r>
    <x v="344"/>
    <x v="13"/>
    <n v="8.9141004862236632E-3"/>
    <n v="0.01"/>
    <s v=""/>
  </r>
  <r>
    <x v="344"/>
    <x v="14"/>
    <n v="5.3417071853052403E-2"/>
    <n v="0.05"/>
    <s v=""/>
  </r>
  <r>
    <x v="345"/>
    <x v="23"/>
    <n v="6.5015278590468769E-5"/>
    <n v="0"/>
    <s v=""/>
  </r>
  <r>
    <x v="345"/>
    <x v="6"/>
    <n v="0.12001820427800536"/>
    <n v="0.12"/>
    <s v=""/>
  </r>
  <r>
    <x v="345"/>
    <x v="4"/>
    <n v="0.83876210909563753"/>
    <n v="0.84"/>
    <s v=""/>
  </r>
  <r>
    <x v="345"/>
    <x v="12"/>
    <n v="4.1154671347766736E-2"/>
    <n v="0.04"/>
    <s v=""/>
  </r>
  <r>
    <x v="346"/>
    <x v="15"/>
    <n v="3.8650700310060931E-2"/>
    <n v="0.04"/>
    <s v=""/>
  </r>
  <r>
    <x v="346"/>
    <x v="24"/>
    <n v="4.5279589436544455E-2"/>
    <n v="0.05"/>
    <s v=""/>
  </r>
  <r>
    <x v="346"/>
    <x v="23"/>
    <n v="6.6823479097615724E-3"/>
    <n v="0.01"/>
    <s v=""/>
  </r>
  <r>
    <x v="346"/>
    <x v="0"/>
    <n v="2.886774297016999E-3"/>
    <n v="0"/>
    <s v=""/>
  </r>
  <r>
    <x v="346"/>
    <x v="11"/>
    <n v="0.24414626323104882"/>
    <n v="0.24"/>
    <s v=""/>
  </r>
  <r>
    <x v="346"/>
    <x v="31"/>
    <n v="5.3458783278092589E-5"/>
    <n v="0"/>
    <s v=""/>
  </r>
  <r>
    <x v="346"/>
    <x v="2"/>
    <n v="0.63038597241526795"/>
    <n v="0.63"/>
    <s v=""/>
  </r>
  <r>
    <x v="346"/>
    <x v="16"/>
    <n v="5.3458783278092589E-5"/>
    <n v="0"/>
    <s v=""/>
  </r>
  <r>
    <x v="346"/>
    <x v="6"/>
    <n v="3.186143483374318E-2"/>
    <n v="0.03"/>
    <s v=""/>
  </r>
  <r>
    <x v="347"/>
    <x v="39"/>
    <n v="6.2952470884482207E-5"/>
    <n v="0"/>
    <s v=""/>
  </r>
  <r>
    <x v="347"/>
    <x v="4"/>
    <n v="0.99993704752911561"/>
    <n v="1"/>
    <s v=""/>
  </r>
  <r>
    <x v="348"/>
    <x v="9"/>
    <n v="7.3475385745775182E-4"/>
    <n v="0"/>
    <s v=""/>
  </r>
  <r>
    <x v="348"/>
    <x v="0"/>
    <n v="0.68913788880724969"/>
    <n v="0.69"/>
    <s v=""/>
  </r>
  <r>
    <x v="348"/>
    <x v="11"/>
    <n v="0.22458976242958612"/>
    <n v="0.22"/>
    <s v=""/>
  </r>
  <r>
    <x v="348"/>
    <x v="17"/>
    <n v="6.1229488121479318E-4"/>
    <n v="0"/>
    <s v=""/>
  </r>
  <r>
    <x v="348"/>
    <x v="3"/>
    <n v="6.3678667646338491E-3"/>
    <n v="0.01"/>
    <s v=""/>
  </r>
  <r>
    <x v="348"/>
    <x v="4"/>
    <n v="7.7087925544942468E-2"/>
    <n v="0.08"/>
    <s v=""/>
  </r>
  <r>
    <x v="348"/>
    <x v="12"/>
    <n v="1.4695077149155036E-3"/>
    <n v="0"/>
    <s v=""/>
  </r>
  <r>
    <x v="349"/>
    <x v="24"/>
    <n v="0.7676252019386105"/>
    <n v="0.77"/>
    <s v=""/>
  </r>
  <r>
    <x v="349"/>
    <x v="23"/>
    <n v="1.2794830371567055E-2"/>
    <n v="0.01"/>
    <s v=""/>
  </r>
  <r>
    <x v="349"/>
    <x v="2"/>
    <n v="4.0387722132471764E-2"/>
    <n v="0.04"/>
    <s v=""/>
  </r>
  <r>
    <x v="349"/>
    <x v="16"/>
    <n v="5.1696284329563855E-4"/>
    <n v="0"/>
    <s v=""/>
  </r>
  <r>
    <x v="349"/>
    <x v="6"/>
    <n v="1.6155088852988703E-3"/>
    <n v="0"/>
    <s v=""/>
  </r>
  <r>
    <x v="349"/>
    <x v="4"/>
    <n v="0.17705977382875623"/>
    <n v="0.18"/>
    <s v=""/>
  </r>
  <r>
    <x v="350"/>
    <x v="20"/>
    <n v="0.43601840526530405"/>
    <n v="0.44"/>
    <s v=""/>
  </r>
  <r>
    <x v="350"/>
    <x v="26"/>
    <n v="2.5802318131516091E-2"/>
    <n v="0.03"/>
    <s v=""/>
  </r>
  <r>
    <x v="350"/>
    <x v="13"/>
    <n v="3.5529151377482653E-3"/>
    <n v="0"/>
    <s v=""/>
  </r>
  <r>
    <x v="350"/>
    <x v="14"/>
    <n v="0.53462636146543163"/>
    <n v="0.53"/>
    <s v=""/>
  </r>
  <r>
    <x v="351"/>
    <x v="25"/>
    <n v="0.26573858507150672"/>
    <n v="0.27"/>
    <s v=""/>
  </r>
  <r>
    <x v="351"/>
    <x v="23"/>
    <n v="9.5025419299662651E-5"/>
    <n v="0"/>
    <s v=""/>
  </r>
  <r>
    <x v="351"/>
    <x v="0"/>
    <n v="0.15436879365230197"/>
    <n v="0.15"/>
    <s v=""/>
  </r>
  <r>
    <x v="351"/>
    <x v="11"/>
    <n v="0.49341948971349825"/>
    <n v="0.49"/>
    <s v=""/>
  </r>
  <r>
    <x v="351"/>
    <x v="31"/>
    <n v="1.4253812894949396E-4"/>
    <n v="0"/>
    <s v=""/>
  </r>
  <r>
    <x v="351"/>
    <x v="6"/>
    <n v="4.8320425713878457E-2"/>
    <n v="0.05"/>
    <s v=""/>
  </r>
  <r>
    <x v="351"/>
    <x v="4"/>
    <n v="3.7915142300565391E-2"/>
    <n v="0.04"/>
    <s v=""/>
  </r>
  <r>
    <x v="352"/>
    <x v="25"/>
    <n v="0.54952188788490242"/>
    <n v="0.55000000000000004"/>
    <s v=""/>
  </r>
  <r>
    <x v="352"/>
    <x v="0"/>
    <n v="5.9829809632423826E-2"/>
    <n v="0.06"/>
    <s v=""/>
  </r>
  <r>
    <x v="352"/>
    <x v="11"/>
    <n v="0.24493376611983506"/>
    <n v="0.24"/>
    <s v=""/>
  </r>
  <r>
    <x v="352"/>
    <x v="6"/>
    <n v="0.14571453636283885"/>
    <n v="0.15"/>
    <s v=""/>
  </r>
  <r>
    <x v="353"/>
    <x v="8"/>
    <n v="2.5321490123293121E-2"/>
    <n v="0.03"/>
    <s v=""/>
  </r>
  <r>
    <x v="353"/>
    <x v="24"/>
    <n v="8.7896062574572442E-2"/>
    <n v="0.09"/>
    <s v=""/>
  </r>
  <r>
    <x v="353"/>
    <x v="0"/>
    <n v="9.0149807768792264E-3"/>
    <n v="0.01"/>
    <s v=""/>
  </r>
  <r>
    <x v="353"/>
    <x v="11"/>
    <n v="3.4999337133766406E-2"/>
    <n v="0.03"/>
    <s v=""/>
  </r>
  <r>
    <x v="353"/>
    <x v="27"/>
    <n v="4.5472623624552559E-2"/>
    <n v="0.05"/>
    <s v=""/>
  </r>
  <r>
    <x v="353"/>
    <x v="17"/>
    <n v="1.5378496619382207E-2"/>
    <n v="0.02"/>
    <s v=""/>
  </r>
  <r>
    <x v="353"/>
    <x v="1"/>
    <n v="0.17406867294180031"/>
    <n v="0.17"/>
    <s v=""/>
  </r>
  <r>
    <x v="353"/>
    <x v="34"/>
    <n v="1.1268725971099031E-2"/>
    <n v="0.01"/>
    <s v=""/>
  </r>
  <r>
    <x v="353"/>
    <x v="2"/>
    <n v="6.2309425957841709E-3"/>
    <n v="0.01"/>
    <s v=""/>
  </r>
  <r>
    <x v="353"/>
    <x v="16"/>
    <n v="6.6286623359406067E-4"/>
    <n v="0"/>
    <s v=""/>
  </r>
  <r>
    <x v="353"/>
    <x v="26"/>
    <n v="3.1817579212514912E-3"/>
    <n v="0"/>
    <s v=""/>
  </r>
  <r>
    <x v="353"/>
    <x v="3"/>
    <n v="6.6286623359406067E-4"/>
    <n v="0"/>
    <s v=""/>
  </r>
  <r>
    <x v="353"/>
    <x v="4"/>
    <n v="0.58544345751027438"/>
    <n v="0.59"/>
    <s v=""/>
  </r>
  <r>
    <x v="353"/>
    <x v="30"/>
    <n v="1.3257324671881213E-4"/>
    <n v="0"/>
    <s v=""/>
  </r>
  <r>
    <x v="353"/>
    <x v="12"/>
    <n v="2.6514649343762427E-4"/>
    <n v="0"/>
    <s v=""/>
  </r>
  <r>
    <x v="354"/>
    <x v="9"/>
    <n v="2.5025025025025014E-4"/>
    <n v="0"/>
    <s v=""/>
  </r>
  <r>
    <x v="354"/>
    <x v="0"/>
    <n v="0.59296796796796813"/>
    <n v="0.59"/>
    <s v=""/>
  </r>
  <r>
    <x v="354"/>
    <x v="11"/>
    <n v="0.25312812812812802"/>
    <n v="0.25"/>
    <s v=""/>
  </r>
  <r>
    <x v="354"/>
    <x v="20"/>
    <n v="0.10573073073073067"/>
    <n v="0.11"/>
    <s v=""/>
  </r>
  <r>
    <x v="354"/>
    <x v="17"/>
    <n v="1.3763763763763757E-3"/>
    <n v="0"/>
    <s v=""/>
  </r>
  <r>
    <x v="354"/>
    <x v="3"/>
    <n v="3.0467967967967954E-2"/>
    <n v="0.03"/>
    <s v=""/>
  </r>
  <r>
    <x v="354"/>
    <x v="4"/>
    <n v="1.4014014014014009E-2"/>
    <n v="0.01"/>
    <s v=""/>
  </r>
  <r>
    <x v="354"/>
    <x v="14"/>
    <n v="2.0645645645645636E-3"/>
    <n v="0"/>
    <s v=""/>
  </r>
  <r>
    <x v="355"/>
    <x v="4"/>
    <n v="1"/>
    <n v="1"/>
    <s v=""/>
  </r>
  <r>
    <x v="356"/>
    <x v="9"/>
    <n v="2.5233409033560412E-4"/>
    <n v="0"/>
    <s v=""/>
  </r>
  <r>
    <x v="356"/>
    <x v="0"/>
    <n v="0.48614685844057587"/>
    <n v="0.49"/>
    <s v=""/>
  </r>
  <r>
    <x v="356"/>
    <x v="11"/>
    <n v="0.22705021448397655"/>
    <n v="0.23"/>
    <s v=""/>
  </r>
  <r>
    <x v="356"/>
    <x v="17"/>
    <n v="0.10623265203128934"/>
    <n v="0.11"/>
    <s v=""/>
  </r>
  <r>
    <x v="356"/>
    <x v="3"/>
    <n v="2.5182942215493293E-2"/>
    <n v="0.03"/>
    <s v=""/>
  </r>
  <r>
    <x v="356"/>
    <x v="4"/>
    <n v="0.15513499873832942"/>
    <n v="0.16"/>
    <s v=""/>
  </r>
  <r>
    <x v="357"/>
    <x v="4"/>
    <n v="1"/>
    <n v="1"/>
    <s v=""/>
  </r>
  <r>
    <x v="358"/>
    <x v="8"/>
    <n v="2.7628093889852955E-3"/>
    <n v="0"/>
    <s v=""/>
  </r>
  <r>
    <x v="358"/>
    <x v="9"/>
    <n v="6.4846104667092893E-3"/>
    <n v="0.01"/>
    <s v=""/>
  </r>
  <r>
    <x v="358"/>
    <x v="24"/>
    <n v="1.6782354552927207E-2"/>
    <n v="0.02"/>
    <s v=""/>
  </r>
  <r>
    <x v="358"/>
    <x v="0"/>
    <n v="3.9729655676317482E-3"/>
    <n v="0"/>
    <s v=""/>
  </r>
  <r>
    <x v="358"/>
    <x v="11"/>
    <n v="1.1416567723079735E-4"/>
    <n v="0"/>
    <s v=""/>
  </r>
  <r>
    <x v="358"/>
    <x v="17"/>
    <n v="1.1804731025664445E-2"/>
    <n v="0.01"/>
    <s v=""/>
  </r>
  <r>
    <x v="358"/>
    <x v="1"/>
    <n v="8.9277559594483531E-3"/>
    <n v="0.01"/>
    <s v=""/>
  </r>
  <r>
    <x v="358"/>
    <x v="2"/>
    <n v="1.8335007763266055E-2"/>
    <n v="0.02"/>
    <s v=""/>
  </r>
  <r>
    <x v="358"/>
    <x v="16"/>
    <n v="4.5666270892318938E-5"/>
    <n v="0"/>
    <s v=""/>
  </r>
  <r>
    <x v="358"/>
    <x v="33"/>
    <n v="9.8182482418485715E-4"/>
    <n v="0"/>
    <s v=""/>
  </r>
  <r>
    <x v="358"/>
    <x v="4"/>
    <n v="0.92951411087770575"/>
    <n v="0.93"/>
    <s v=""/>
  </r>
  <r>
    <x v="358"/>
    <x v="12"/>
    <n v="2.7399762535391362E-4"/>
    <n v="0"/>
    <s v=""/>
  </r>
  <r>
    <x v="359"/>
    <x v="8"/>
    <n v="0.18075988230779072"/>
    <n v="0.18"/>
    <s v=""/>
  </r>
  <r>
    <x v="359"/>
    <x v="9"/>
    <n v="0.19879749264423696"/>
    <n v="0.2"/>
    <s v=""/>
  </r>
  <r>
    <x v="359"/>
    <x v="24"/>
    <n v="6.6137904566969427E-2"/>
    <n v="7.0000000000000007E-2"/>
    <s v=""/>
  </r>
  <r>
    <x v="359"/>
    <x v="0"/>
    <n v="4.3622873225022389E-2"/>
    <n v="0.04"/>
    <s v=""/>
  </r>
  <r>
    <x v="359"/>
    <x v="11"/>
    <n v="2.4945631316361773E-2"/>
    <n v="0.02"/>
    <s v=""/>
  </r>
  <r>
    <x v="359"/>
    <x v="17"/>
    <n v="0.12485608289625177"/>
    <n v="0.12"/>
    <s v=""/>
  </r>
  <r>
    <x v="359"/>
    <x v="1"/>
    <n v="0.17244467186900345"/>
    <n v="0.17"/>
    <s v=""/>
  </r>
  <r>
    <x v="359"/>
    <x v="2"/>
    <n v="3.1981578610720228E-2"/>
    <n v="0.03"/>
    <s v=""/>
  </r>
  <r>
    <x v="359"/>
    <x v="16"/>
    <n v="1.2792631444288091E-4"/>
    <n v="0"/>
    <s v=""/>
  </r>
  <r>
    <x v="359"/>
    <x v="3"/>
    <n v="2.5585262888576181E-4"/>
    <n v="0"/>
    <s v=""/>
  </r>
  <r>
    <x v="359"/>
    <x v="33"/>
    <n v="5.1170525777152363E-3"/>
    <n v="0.01"/>
    <s v=""/>
  </r>
  <r>
    <x v="359"/>
    <x v="4"/>
    <n v="0.13291544070615327"/>
    <n v="0.13"/>
    <s v=""/>
  </r>
  <r>
    <x v="359"/>
    <x v="12"/>
    <n v="9.5944735832160684E-3"/>
    <n v="0.01"/>
    <s v=""/>
  </r>
  <r>
    <x v="359"/>
    <x v="7"/>
    <n v="8.4431367532301401E-3"/>
    <n v="0.01"/>
    <s v=""/>
  </r>
  <r>
    <x v="360"/>
    <x v="15"/>
    <n v="1.5941335883947077E-4"/>
    <n v="0"/>
    <s v=""/>
  </r>
  <r>
    <x v="360"/>
    <x v="8"/>
    <n v="2.1786492374727674E-2"/>
    <n v="0.02"/>
    <s v=""/>
  </r>
  <r>
    <x v="360"/>
    <x v="9"/>
    <n v="5.8345289335246298E-2"/>
    <n v="0.06"/>
    <s v=""/>
  </r>
  <r>
    <x v="360"/>
    <x v="24"/>
    <n v="4.5804771773207936E-2"/>
    <n v="0.05"/>
    <s v=""/>
  </r>
  <r>
    <x v="360"/>
    <x v="23"/>
    <n v="1.6472713746745313E-3"/>
    <n v="0"/>
    <s v=""/>
  </r>
  <r>
    <x v="360"/>
    <x v="0"/>
    <n v="0.12455497103990644"/>
    <n v="0.12"/>
    <s v=""/>
  </r>
  <r>
    <x v="360"/>
    <x v="11"/>
    <n v="7.9706679419735396E-4"/>
    <n v="0"/>
    <s v=""/>
  </r>
  <r>
    <x v="360"/>
    <x v="27"/>
    <n v="5.3137786279823595E-5"/>
    <n v="0"/>
    <s v=""/>
  </r>
  <r>
    <x v="360"/>
    <x v="17"/>
    <n v="0.11020776874435413"/>
    <n v="0.11"/>
    <s v=""/>
  </r>
  <r>
    <x v="360"/>
    <x v="1"/>
    <n v="6.0470800786439266E-2"/>
    <n v="0.06"/>
    <s v=""/>
  </r>
  <r>
    <x v="360"/>
    <x v="2"/>
    <n v="4.5857909559487757E-2"/>
    <n v="0.05"/>
    <s v=""/>
  </r>
  <r>
    <x v="360"/>
    <x v="16"/>
    <n v="6.9079122163770673E-4"/>
    <n v="0"/>
    <s v=""/>
  </r>
  <r>
    <x v="360"/>
    <x v="3"/>
    <n v="6.9079122163770673E-4"/>
    <n v="0"/>
    <s v=""/>
  </r>
  <r>
    <x v="360"/>
    <x v="33"/>
    <n v="2.8481853445985444E-2"/>
    <n v="0.03"/>
    <s v=""/>
  </r>
  <r>
    <x v="360"/>
    <x v="6"/>
    <n v="4.2510229023858875E-3"/>
    <n v="0"/>
    <s v=""/>
  </r>
  <r>
    <x v="360"/>
    <x v="4"/>
    <n v="0.49051490514905155"/>
    <n v="0.49"/>
    <s v=""/>
  </r>
  <r>
    <x v="360"/>
    <x v="30"/>
    <n v="5.3137786279823595E-5"/>
    <n v="0"/>
    <s v=""/>
  </r>
  <r>
    <x v="360"/>
    <x v="12"/>
    <n v="2.0192358786332966E-3"/>
    <n v="0"/>
    <s v=""/>
  </r>
  <r>
    <x v="360"/>
    <x v="7"/>
    <n v="3.6133694670280039E-3"/>
    <n v="0"/>
    <s v=""/>
  </r>
  <r>
    <x v="361"/>
    <x v="25"/>
    <n v="0.23152965660770031"/>
    <n v="0.23"/>
    <s v=""/>
  </r>
  <r>
    <x v="361"/>
    <x v="0"/>
    <n v="8.1760071354244099E-4"/>
    <n v="0"/>
    <s v=""/>
  </r>
  <r>
    <x v="361"/>
    <x v="17"/>
    <n v="8.9192805113720835E-4"/>
    <n v="0"/>
    <s v=""/>
  </r>
  <r>
    <x v="361"/>
    <x v="1"/>
    <n v="3.7906942173331348E-3"/>
    <n v="0"/>
    <s v=""/>
  </r>
  <r>
    <x v="361"/>
    <x v="6"/>
    <n v="0.13423517169614985"/>
    <n v="0.13"/>
    <s v=""/>
  </r>
  <r>
    <x v="361"/>
    <x v="13"/>
    <n v="0.62873494871413715"/>
    <n v="0.63"/>
    <s v=""/>
  </r>
  <r>
    <x v="362"/>
    <x v="22"/>
    <n v="6.4184223419892217E-3"/>
    <n v="0.01"/>
    <s v=""/>
  </r>
  <r>
    <x v="362"/>
    <x v="20"/>
    <n v="0.26844683978441947"/>
    <n v="0.27"/>
    <s v=""/>
  </r>
  <r>
    <x v="362"/>
    <x v="34"/>
    <n v="1.6070553650171487E-2"/>
    <n v="0.02"/>
    <s v=""/>
  </r>
  <r>
    <x v="362"/>
    <x v="26"/>
    <n v="6.570308672219502E-2"/>
    <n v="7.0000000000000007E-2"/>
    <s v=""/>
  </r>
  <r>
    <x v="362"/>
    <x v="35"/>
    <n v="2.7437530622243999E-3"/>
    <n v="0"/>
    <s v=""/>
  </r>
  <r>
    <x v="362"/>
    <x v="13"/>
    <n v="0.35154336109750123"/>
    <n v="0.35"/>
    <s v=""/>
  </r>
  <r>
    <x v="362"/>
    <x v="14"/>
    <n v="0.28049975502204799"/>
    <n v="0.28000000000000003"/>
    <s v=""/>
  </r>
  <r>
    <x v="362"/>
    <x v="37"/>
    <n v="8.5742283194512499E-3"/>
    <n v="0.01"/>
    <s v=""/>
  </r>
  <r>
    <x v="363"/>
    <x v="15"/>
    <n v="6.6418950301904311E-2"/>
    <n v="7.0000000000000007E-2"/>
    <s v=""/>
  </r>
  <r>
    <x v="363"/>
    <x v="24"/>
    <n v="0.51861190365602816"/>
    <n v="0.52"/>
    <s v=""/>
  </r>
  <r>
    <x v="363"/>
    <x v="23"/>
    <n v="3.8152743679915058E-2"/>
    <n v="0.04"/>
    <s v=""/>
  </r>
  <r>
    <x v="363"/>
    <x v="2"/>
    <n v="0.35339393537256986"/>
    <n v="0.35"/>
    <s v=""/>
  </r>
  <r>
    <x v="363"/>
    <x v="16"/>
    <n v="9.952889655630015E-4"/>
    <n v="0"/>
    <s v=""/>
  </r>
  <r>
    <x v="363"/>
    <x v="6"/>
    <n v="2.2427178024019633E-2"/>
    <n v="0.02"/>
    <s v=""/>
  </r>
  <r>
    <x v="364"/>
    <x v="9"/>
    <n v="0.27308848797250868"/>
    <n v="0.27"/>
    <s v=""/>
  </r>
  <r>
    <x v="364"/>
    <x v="23"/>
    <n v="1.127577319587629E-3"/>
    <n v="0"/>
    <s v=""/>
  </r>
  <r>
    <x v="364"/>
    <x v="27"/>
    <n v="4.9344931271477675E-2"/>
    <n v="0.05"/>
    <s v=""/>
  </r>
  <r>
    <x v="364"/>
    <x v="1"/>
    <n v="0.65990120274914088"/>
    <n v="0.66"/>
    <s v=""/>
  </r>
  <r>
    <x v="364"/>
    <x v="31"/>
    <n v="4.2955326460481112E-3"/>
    <n v="0"/>
    <s v=""/>
  </r>
  <r>
    <x v="364"/>
    <x v="4"/>
    <n v="1.2188573883161514E-2"/>
    <n v="0.01"/>
    <s v=""/>
  </r>
  <r>
    <x v="364"/>
    <x v="12"/>
    <n v="5.3694158075601387E-5"/>
    <n v="0"/>
    <s v=""/>
  </r>
  <r>
    <x v="365"/>
    <x v="23"/>
    <n v="0.19912052324104645"/>
    <n v="0.2"/>
    <s v=""/>
  </r>
  <r>
    <x v="365"/>
    <x v="0"/>
    <n v="7.9375158750317503E-5"/>
    <n v="0"/>
    <s v=""/>
  </r>
  <r>
    <x v="365"/>
    <x v="2"/>
    <n v="2.063754127508255E-4"/>
    <n v="0"/>
    <s v=""/>
  </r>
  <r>
    <x v="365"/>
    <x v="6"/>
    <n v="0.80059372618745239"/>
    <n v="0.8"/>
    <s v=""/>
  </r>
  <r>
    <x v="366"/>
    <x v="6"/>
    <n v="1"/>
    <n v="1"/>
    <s v=""/>
  </r>
  <r>
    <x v="367"/>
    <x v="25"/>
    <n v="6.7162480078925401E-3"/>
    <n v="0.01"/>
    <s v=""/>
  </r>
  <r>
    <x v="367"/>
    <x v="9"/>
    <n v="0.83133490172269853"/>
    <n v="0.83"/>
    <s v=""/>
  </r>
  <r>
    <x v="367"/>
    <x v="10"/>
    <n v="3.2404948015481515E-2"/>
    <n v="0.03"/>
    <s v=""/>
  </r>
  <r>
    <x v="367"/>
    <x v="24"/>
    <n v="1.081429763982697E-2"/>
    <n v="0.01"/>
    <s v=""/>
  </r>
  <r>
    <x v="367"/>
    <x v="0"/>
    <n v="5.3122865599150029E-4"/>
    <n v="0"/>
    <s v=""/>
  </r>
  <r>
    <x v="367"/>
    <x v="11"/>
    <n v="1.5177961599757153E-4"/>
    <n v="0"/>
    <s v=""/>
  </r>
  <r>
    <x v="367"/>
    <x v="1"/>
    <n v="5.8511041967063825E-2"/>
    <n v="0.06"/>
    <s v=""/>
  </r>
  <r>
    <x v="367"/>
    <x v="2"/>
    <n v="1.4532898231767474E-2"/>
    <n v="0.01"/>
    <s v=""/>
  </r>
  <r>
    <x v="367"/>
    <x v="16"/>
    <n v="1.1383471199817863E-4"/>
    <n v="0"/>
    <s v=""/>
  </r>
  <r>
    <x v="367"/>
    <x v="33"/>
    <n v="3.4036578887455406E-2"/>
    <n v="0.03"/>
    <s v=""/>
  </r>
  <r>
    <x v="367"/>
    <x v="6"/>
    <n v="3.0355923199514301E-3"/>
    <n v="0"/>
    <s v=""/>
  </r>
  <r>
    <x v="367"/>
    <x v="4"/>
    <n v="7.8166502238749321E-3"/>
    <n v="0.01"/>
    <s v=""/>
  </r>
  <r>
    <x v="368"/>
    <x v="24"/>
    <n v="1.3938753959873286E-3"/>
    <n v="0"/>
    <s v=""/>
  </r>
  <r>
    <x v="368"/>
    <x v="23"/>
    <n v="1.9007391763463573E-4"/>
    <n v="0"/>
    <s v=""/>
  </r>
  <r>
    <x v="368"/>
    <x v="0"/>
    <n v="2.111932418162619E-4"/>
    <n v="0"/>
    <s v=""/>
  </r>
  <r>
    <x v="368"/>
    <x v="20"/>
    <n v="1.8057022175290392E-2"/>
    <n v="0.02"/>
    <s v=""/>
  </r>
  <r>
    <x v="368"/>
    <x v="1"/>
    <n v="1.900739176346357E-3"/>
    <n v="0"/>
    <s v=""/>
  </r>
  <r>
    <x v="368"/>
    <x v="31"/>
    <n v="2.9989440337909192E-3"/>
    <n v="0"/>
    <s v=""/>
  </r>
  <r>
    <x v="368"/>
    <x v="16"/>
    <n v="2.111932418162619E-5"/>
    <n v="0"/>
    <s v=""/>
  </r>
  <r>
    <x v="368"/>
    <x v="6"/>
    <n v="0.89577613516367482"/>
    <n v="0.9"/>
    <s v=""/>
  </r>
  <r>
    <x v="368"/>
    <x v="18"/>
    <n v="1.9429778247096097E-3"/>
    <n v="0"/>
    <s v=""/>
  </r>
  <r>
    <x v="368"/>
    <x v="14"/>
    <n v="7.7507919746568121E-2"/>
    <n v="0.08"/>
    <s v=""/>
  </r>
  <r>
    <x v="369"/>
    <x v="6"/>
    <n v="1"/>
    <n v="1"/>
    <s v=""/>
  </r>
  <r>
    <x v="370"/>
    <x v="19"/>
    <n v="1"/>
    <n v="1"/>
    <s v=""/>
  </r>
  <r>
    <x v="371"/>
    <x v="26"/>
    <n v="1"/>
    <n v="1"/>
    <s v=""/>
  </r>
  <r>
    <x v="372"/>
    <x v="6"/>
    <n v="1"/>
    <n v="1"/>
    <s v=""/>
  </r>
  <r>
    <x v="373"/>
    <x v="19"/>
    <n v="1"/>
    <n v="1"/>
    <s v=""/>
  </r>
  <r>
    <x v="374"/>
    <x v="6"/>
    <n v="1"/>
    <n v="1"/>
    <s v=""/>
  </r>
  <r>
    <x v="375"/>
    <x v="25"/>
    <n v="0.38367830510836992"/>
    <n v="0.38"/>
    <s v=""/>
  </r>
  <r>
    <x v="375"/>
    <x v="6"/>
    <n v="0.61632169489163002"/>
    <n v="0.62"/>
    <s v=""/>
  </r>
  <r>
    <x v="376"/>
    <x v="1"/>
    <n v="1"/>
    <n v="1"/>
    <s v=""/>
  </r>
  <r>
    <x v="377"/>
    <x v="19"/>
    <n v="1"/>
    <n v="1"/>
    <s v=""/>
  </r>
  <r>
    <x v="378"/>
    <x v="1"/>
    <n v="1"/>
    <n v="1"/>
    <s v=""/>
  </r>
  <r>
    <x v="379"/>
    <x v="24"/>
    <n v="1"/>
    <n v="1"/>
    <s v=""/>
  </r>
  <r>
    <x v="380"/>
    <x v="25"/>
    <n v="1"/>
    <n v="1"/>
    <s v=""/>
  </r>
  <r>
    <x v="381"/>
    <x v="1"/>
    <n v="1"/>
    <n v="1"/>
    <s v=""/>
  </r>
  <r>
    <x v="382"/>
    <x v="6"/>
    <n v="1"/>
    <n v="1"/>
    <s v=""/>
  </r>
  <r>
    <x v="383"/>
    <x v="1"/>
    <n v="1"/>
    <n v="1"/>
    <s v=""/>
  </r>
  <r>
    <x v="384"/>
    <x v="24"/>
    <n v="1"/>
    <n v="1"/>
    <s v=""/>
  </r>
  <r>
    <x v="385"/>
    <x v="24"/>
    <n v="1"/>
    <n v="1"/>
    <s v=""/>
  </r>
  <r>
    <x v="386"/>
    <x v="8"/>
    <n v="0.33854083715812178"/>
    <n v="0.34"/>
    <s v=""/>
  </r>
  <r>
    <x v="386"/>
    <x v="1"/>
    <n v="0.57221248932196267"/>
    <n v="0.56999999999999995"/>
    <s v=""/>
  </r>
  <r>
    <x v="386"/>
    <x v="6"/>
    <n v="8.9246673519915443E-2"/>
    <n v="0.09"/>
    <s v=""/>
  </r>
  <r>
    <x v="387"/>
    <x v="6"/>
    <n v="1"/>
    <n v="1"/>
    <s v=""/>
  </r>
  <r>
    <x v="388"/>
    <x v="25"/>
    <n v="1"/>
    <n v="1"/>
    <s v=""/>
  </r>
  <r>
    <x v="389"/>
    <x v="18"/>
    <n v="1"/>
    <n v="1"/>
    <s v=""/>
  </r>
  <r>
    <x v="390"/>
    <x v="44"/>
    <n v="1.6909505960600852E-4"/>
    <n v="0"/>
    <s v=""/>
  </r>
  <r>
    <x v="390"/>
    <x v="20"/>
    <n v="5.3969506524251046E-3"/>
    <n v="0.01"/>
    <s v=""/>
  </r>
  <r>
    <x v="390"/>
    <x v="34"/>
    <n v="8.1588366259899084E-3"/>
    <n v="0.01"/>
    <s v=""/>
  </r>
  <r>
    <x v="390"/>
    <x v="35"/>
    <n v="4.1991939802158785E-3"/>
    <n v="0"/>
    <s v=""/>
  </r>
  <r>
    <x v="390"/>
    <x v="6"/>
    <n v="0.73399937998478137"/>
    <n v="0.73"/>
    <s v=""/>
  </r>
  <r>
    <x v="390"/>
    <x v="13"/>
    <n v="2.5646084040244622E-3"/>
    <n v="0"/>
    <s v=""/>
  </r>
  <r>
    <x v="390"/>
    <x v="14"/>
    <n v="0.24551193529295723"/>
    <n v="0.25"/>
    <s v=""/>
  </r>
  <r>
    <x v="391"/>
    <x v="25"/>
    <n v="7.9387436297984569E-4"/>
    <n v="0"/>
    <s v=""/>
  </r>
  <r>
    <x v="391"/>
    <x v="22"/>
    <n v="2.6889292939639938E-3"/>
    <n v="0"/>
    <s v=""/>
  </r>
  <r>
    <x v="391"/>
    <x v="19"/>
    <n v="5.5315116904402148E-3"/>
    <n v="0.01"/>
    <s v=""/>
  </r>
  <r>
    <x v="391"/>
    <x v="44"/>
    <n v="6.9143896130502685E-4"/>
    <n v="0"/>
    <s v=""/>
  </r>
  <r>
    <x v="391"/>
    <x v="20"/>
    <n v="5.7619913442085577E-3"/>
    <n v="0.01"/>
    <s v=""/>
  </r>
  <r>
    <x v="391"/>
    <x v="26"/>
    <n v="2.0999257343337851E-3"/>
    <n v="0"/>
    <s v=""/>
  </r>
  <r>
    <x v="391"/>
    <x v="6"/>
    <n v="0.84586032932981636"/>
    <n v="0.85"/>
    <s v=""/>
  </r>
  <r>
    <x v="391"/>
    <x v="13"/>
    <n v="8.7326179927783021E-3"/>
    <n v="0.01"/>
    <s v=""/>
  </r>
  <r>
    <x v="391"/>
    <x v="14"/>
    <n v="0.12783938129017386"/>
    <n v="0.13"/>
    <s v=""/>
  </r>
  <r>
    <x v="392"/>
    <x v="15"/>
    <n v="2.5857100577890623E-3"/>
    <n v="0"/>
    <s v=""/>
  </r>
  <r>
    <x v="392"/>
    <x v="8"/>
    <n v="2.107509462764217E-2"/>
    <n v="0.02"/>
    <s v=""/>
  </r>
  <r>
    <x v="392"/>
    <x v="25"/>
    <n v="9.8132369663078852E-4"/>
    <n v="0"/>
    <s v=""/>
  </r>
  <r>
    <x v="392"/>
    <x v="9"/>
    <n v="4.9845013162198794E-4"/>
    <n v="0"/>
    <s v=""/>
  </r>
  <r>
    <x v="392"/>
    <x v="10"/>
    <n v="1.9159176934220158E-3"/>
    <n v="0"/>
    <s v=""/>
  </r>
  <r>
    <x v="392"/>
    <x v="23"/>
    <n v="2.2118724590725713E-3"/>
    <n v="0"/>
    <s v=""/>
  </r>
  <r>
    <x v="392"/>
    <x v="0"/>
    <n v="3.3287122852380877E-2"/>
    <n v="0.03"/>
    <s v=""/>
  </r>
  <r>
    <x v="392"/>
    <x v="11"/>
    <n v="4.9580211529774612E-2"/>
    <n v="0.05"/>
    <s v=""/>
  </r>
  <r>
    <x v="392"/>
    <x v="27"/>
    <n v="2.2274490256857585E-3"/>
    <n v="0"/>
    <s v=""/>
  </r>
  <r>
    <x v="392"/>
    <x v="17"/>
    <n v="6.6979236436704619E-4"/>
    <n v="0"/>
    <s v=""/>
  </r>
  <r>
    <x v="392"/>
    <x v="1"/>
    <n v="1.1339740494400225E-2"/>
    <n v="0.01"/>
    <s v=""/>
  </r>
  <r>
    <x v="392"/>
    <x v="2"/>
    <n v="5.872365613171544E-3"/>
    <n v="0.01"/>
    <s v=""/>
  </r>
  <r>
    <x v="392"/>
    <x v="16"/>
    <n v="7.1652206420660751E-4"/>
    <n v="0"/>
    <s v=""/>
  </r>
  <r>
    <x v="392"/>
    <x v="6"/>
    <n v="0.86639978815869401"/>
    <n v="0.87"/>
    <s v=""/>
  </r>
  <r>
    <x v="392"/>
    <x v="12"/>
    <n v="6.3863923114067191E-4"/>
    <n v="0"/>
    <s v=""/>
  </r>
  <r>
    <x v="393"/>
    <x v="6"/>
    <n v="1"/>
    <n v="1"/>
    <s v=""/>
  </r>
  <r>
    <x v="394"/>
    <x v="8"/>
    <n v="1.1566552392308839E-2"/>
    <n v="0.01"/>
    <s v=""/>
  </r>
  <r>
    <x v="394"/>
    <x v="0"/>
    <n v="8.048889551348934E-4"/>
    <n v="0"/>
    <s v=""/>
  </r>
  <r>
    <x v="394"/>
    <x v="11"/>
    <n v="2.9810702042033088E-4"/>
    <n v="0"/>
    <s v=""/>
  </r>
  <r>
    <x v="394"/>
    <x v="6"/>
    <n v="0.98658518408108509"/>
    <n v="0.99"/>
    <s v=""/>
  </r>
  <r>
    <x v="394"/>
    <x v="12"/>
    <n v="7.4526755105082723E-4"/>
    <n v="0"/>
    <s v=""/>
  </r>
  <r>
    <x v="395"/>
    <x v="19"/>
    <n v="1"/>
    <n v="1"/>
    <s v=""/>
  </r>
  <r>
    <x v="396"/>
    <x v="0"/>
    <n v="0.52554864878233776"/>
    <n v="0.53"/>
    <s v=""/>
  </r>
  <r>
    <x v="396"/>
    <x v="11"/>
    <n v="9.9061814704282006E-2"/>
    <n v="0.1"/>
    <s v=""/>
  </r>
  <r>
    <x v="396"/>
    <x v="1"/>
    <n v="0.11650645517650744"/>
    <n v="0.12"/>
    <s v=""/>
  </r>
  <r>
    <x v="396"/>
    <x v="6"/>
    <n v="0.25888308133687277"/>
    <n v="0.26"/>
    <s v=""/>
  </r>
  <r>
    <x v="397"/>
    <x v="23"/>
    <n v="2.033140185015757E-5"/>
    <n v="0"/>
    <s v=""/>
  </r>
  <r>
    <x v="397"/>
    <x v="0"/>
    <n v="0.23456338314526787"/>
    <n v="0.23"/>
    <s v=""/>
  </r>
  <r>
    <x v="397"/>
    <x v="11"/>
    <n v="0.11934532886042495"/>
    <n v="0.12"/>
    <s v=""/>
  </r>
  <r>
    <x v="397"/>
    <x v="31"/>
    <n v="0.22500762427569382"/>
    <n v="0.23"/>
    <s v=""/>
  </r>
  <r>
    <x v="397"/>
    <x v="2"/>
    <n v="2.033140185015757E-5"/>
    <n v="0"/>
    <s v=""/>
  </r>
  <r>
    <x v="397"/>
    <x v="6"/>
    <n v="0.41986377960760402"/>
    <n v="0.42"/>
    <s v=""/>
  </r>
  <r>
    <x v="397"/>
    <x v="18"/>
    <n v="1.1792213073091391E-3"/>
    <n v="0"/>
    <s v=""/>
  </r>
  <r>
    <x v="398"/>
    <x v="22"/>
    <n v="0.12605405405405404"/>
    <n v="0.13"/>
    <s v=""/>
  </r>
  <r>
    <x v="398"/>
    <x v="35"/>
    <n v="0.87394594594594588"/>
    <n v="0.87"/>
    <s v=""/>
  </r>
  <r>
    <x v="399"/>
    <x v="20"/>
    <n v="0.14809012641673938"/>
    <n v="0.15"/>
    <s v=""/>
  </r>
  <r>
    <x v="399"/>
    <x v="13"/>
    <n v="0.44634099825632084"/>
    <n v="0.45"/>
    <s v=""/>
  </r>
  <r>
    <x v="399"/>
    <x v="14"/>
    <n v="0.4055688753269398"/>
    <n v="0.41"/>
    <s v=""/>
  </r>
  <r>
    <x v="400"/>
    <x v="19"/>
    <n v="1"/>
    <n v="1"/>
    <s v=""/>
  </r>
  <r>
    <x v="401"/>
    <x v="20"/>
    <n v="3.7000330360092502E-2"/>
    <n v="0.04"/>
    <s v=""/>
  </r>
  <r>
    <x v="401"/>
    <x v="21"/>
    <n v="1.1658958264508315E-2"/>
    <n v="0.01"/>
    <s v=""/>
  </r>
  <r>
    <x v="401"/>
    <x v="34"/>
    <n v="3.0640898579451594E-2"/>
    <n v="0.03"/>
    <s v=""/>
  </r>
  <r>
    <x v="401"/>
    <x v="35"/>
    <n v="0.19224204382777224"/>
    <n v="0.19"/>
    <s v=""/>
  </r>
  <r>
    <x v="401"/>
    <x v="14"/>
    <n v="0.72836141394119591"/>
    <n v="0.73"/>
    <s v=""/>
  </r>
  <r>
    <x v="401"/>
    <x v="37"/>
    <n v="9.6355026979407554E-5"/>
    <n v="0"/>
    <s v=""/>
  </r>
  <r>
    <x v="402"/>
    <x v="20"/>
    <n v="0.22081639014437718"/>
    <n v="0.22"/>
    <s v=""/>
  </r>
  <r>
    <x v="402"/>
    <x v="34"/>
    <n v="0.39344564247155678"/>
    <n v="0.39"/>
    <s v=""/>
  </r>
  <r>
    <x v="402"/>
    <x v="35"/>
    <n v="7.3421272616500666E-2"/>
    <n v="7.0000000000000007E-2"/>
    <s v=""/>
  </r>
  <r>
    <x v="402"/>
    <x v="14"/>
    <n v="0.31231669476756541"/>
    <n v="0.31"/>
    <s v=""/>
  </r>
  <r>
    <x v="403"/>
    <x v="20"/>
    <n v="0.37209524720283066"/>
    <n v="0.37"/>
    <s v=""/>
  </r>
  <r>
    <x v="403"/>
    <x v="14"/>
    <n v="0.6279047527971694"/>
    <n v="0.63"/>
    <s v=""/>
  </r>
  <r>
    <x v="404"/>
    <x v="0"/>
    <n v="0.60787566824066552"/>
    <n v="0.61"/>
    <s v=""/>
  </r>
  <r>
    <x v="404"/>
    <x v="11"/>
    <n v="0.37225790899164818"/>
    <n v="0.37"/>
    <s v=""/>
  </r>
  <r>
    <x v="404"/>
    <x v="1"/>
    <n v="1.9767161554714214E-2"/>
    <n v="0.02"/>
    <s v=""/>
  </r>
  <r>
    <x v="404"/>
    <x v="32"/>
    <n v="9.9261212972022596E-5"/>
    <n v="0"/>
    <s v=""/>
  </r>
  <r>
    <x v="405"/>
    <x v="0"/>
    <n v="0.62496822482700143"/>
    <n v="0.62"/>
    <s v=""/>
  </r>
  <r>
    <x v="405"/>
    <x v="11"/>
    <n v="0.36815421550628485"/>
    <n v="0.37"/>
    <s v=""/>
  </r>
  <r>
    <x v="405"/>
    <x v="17"/>
    <n v="9.8856093772066179E-5"/>
    <n v="0"/>
    <s v=""/>
  </r>
  <r>
    <x v="405"/>
    <x v="3"/>
    <n v="6.5386244880666633E-3"/>
    <n v="0.01"/>
    <s v=""/>
  </r>
  <r>
    <x v="405"/>
    <x v="18"/>
    <n v="2.4007908487501788E-4"/>
    <n v="0"/>
    <s v=""/>
  </r>
  <r>
    <x v="406"/>
    <x v="10"/>
    <n v="3.9994901048471905E-3"/>
    <n v="0"/>
    <s v=""/>
  </r>
  <r>
    <x v="406"/>
    <x v="38"/>
    <n v="6.3736894101150445E-5"/>
    <n v="0"/>
    <s v=""/>
  </r>
  <r>
    <x v="406"/>
    <x v="24"/>
    <n v="9.4171261034449762E-3"/>
    <n v="0.01"/>
    <s v=""/>
  </r>
  <r>
    <x v="406"/>
    <x v="19"/>
    <n v="1.2269352114471462E-3"/>
    <n v="0"/>
    <s v=""/>
  </r>
  <r>
    <x v="406"/>
    <x v="0"/>
    <n v="0.20864272284011598"/>
    <n v="0.21"/>
    <s v=""/>
  </r>
  <r>
    <x v="406"/>
    <x v="11"/>
    <n v="0.15135918926670705"/>
    <n v="0.15"/>
    <s v=""/>
  </r>
  <r>
    <x v="406"/>
    <x v="27"/>
    <n v="1.7527645877816371E-4"/>
    <n v="0"/>
    <s v=""/>
  </r>
  <r>
    <x v="406"/>
    <x v="1"/>
    <n v="1.2428694349724337E-2"/>
    <n v="0.01"/>
    <s v=""/>
  </r>
  <r>
    <x v="406"/>
    <x v="2"/>
    <n v="7.1704005863794244E-4"/>
    <n v="0"/>
    <s v=""/>
  </r>
  <r>
    <x v="406"/>
    <x v="33"/>
    <n v="2.214857070014978E-3"/>
    <n v="0"/>
    <s v=""/>
  </r>
  <r>
    <x v="406"/>
    <x v="6"/>
    <n v="0.53100799898020967"/>
    <n v="0.53"/>
    <s v=""/>
  </r>
  <r>
    <x v="406"/>
    <x v="18"/>
    <n v="7.8730998438446095E-2"/>
    <n v="0.08"/>
    <s v=""/>
  </r>
  <r>
    <x v="406"/>
    <x v="28"/>
    <n v="1.5934223525287611E-5"/>
    <n v="0"/>
    <s v=""/>
  </r>
  <r>
    <x v="407"/>
    <x v="19"/>
    <n v="0.99898466056421631"/>
    <n v="1"/>
    <s v=""/>
  </r>
  <r>
    <x v="407"/>
    <x v="28"/>
    <n v="1.0153394357836859E-3"/>
    <n v="0"/>
    <s v=""/>
  </r>
  <r>
    <x v="408"/>
    <x v="0"/>
    <n v="0.65786673515814176"/>
    <n v="0.66"/>
    <s v=""/>
  </r>
  <r>
    <x v="408"/>
    <x v="11"/>
    <n v="0.34213326484185813"/>
    <n v="0.34"/>
    <s v=""/>
  </r>
  <r>
    <x v="409"/>
    <x v="8"/>
    <n v="7.9780993351583887E-4"/>
    <n v="0"/>
    <s v=""/>
  </r>
  <r>
    <x v="409"/>
    <x v="10"/>
    <n v="1.0950332420805631E-4"/>
    <n v="0"/>
    <s v=""/>
  </r>
  <r>
    <x v="409"/>
    <x v="23"/>
    <n v="1.7364098552991787E-3"/>
    <n v="0"/>
    <s v=""/>
  </r>
  <r>
    <x v="409"/>
    <x v="0"/>
    <n v="0.13960109503324217"/>
    <n v="0.14000000000000001"/>
    <s v=""/>
  </r>
  <r>
    <x v="409"/>
    <x v="11"/>
    <n v="0.1576222135314822"/>
    <n v="0.16"/>
    <s v=""/>
  </r>
  <r>
    <x v="409"/>
    <x v="27"/>
    <n v="9.2452092295658966E-3"/>
    <n v="0.01"/>
    <s v=""/>
  </r>
  <r>
    <x v="409"/>
    <x v="17"/>
    <n v="1.329683222526398E-3"/>
    <n v="0"/>
    <s v=""/>
  </r>
  <r>
    <x v="409"/>
    <x v="1"/>
    <n v="4.7242862729761446E-3"/>
    <n v="0"/>
    <s v=""/>
  </r>
  <r>
    <x v="409"/>
    <x v="31"/>
    <n v="3.5932733672272191E-2"/>
    <n v="0.04"/>
    <s v=""/>
  </r>
  <r>
    <x v="409"/>
    <x v="6"/>
    <n v="0.20226828314430972"/>
    <n v="0.2"/>
    <s v=""/>
  </r>
  <r>
    <x v="409"/>
    <x v="18"/>
    <n v="0.44663277278060221"/>
    <n v="0.45"/>
    <s v=""/>
  </r>
  <r>
    <x v="410"/>
    <x v="6"/>
    <n v="1"/>
    <n v="1"/>
    <s v=""/>
  </r>
  <r>
    <x v="411"/>
    <x v="27"/>
    <n v="9.9053145522329869E-3"/>
    <n v="0.01"/>
    <s v=""/>
  </r>
  <r>
    <x v="411"/>
    <x v="1"/>
    <n v="0.99009468544776702"/>
    <n v="0.99"/>
    <s v=""/>
  </r>
  <r>
    <x v="412"/>
    <x v="2"/>
    <n v="1"/>
    <n v="1"/>
    <s v=""/>
  </r>
  <r>
    <x v="413"/>
    <x v="19"/>
    <n v="1"/>
    <n v="1"/>
    <s v=""/>
  </r>
  <r>
    <x v="414"/>
    <x v="25"/>
    <n v="1"/>
    <n v="1"/>
    <s v=""/>
  </r>
  <r>
    <x v="415"/>
    <x v="0"/>
    <n v="0.73225841388460189"/>
    <n v="0.73"/>
    <s v=""/>
  </r>
  <r>
    <x v="415"/>
    <x v="11"/>
    <n v="0.26774158611539817"/>
    <n v="0.27"/>
    <s v=""/>
  </r>
  <r>
    <x v="416"/>
    <x v="17"/>
    <n v="0.84308828513834133"/>
    <n v="0.84"/>
    <s v=""/>
  </r>
  <r>
    <x v="416"/>
    <x v="6"/>
    <n v="0.15691171486165867"/>
    <n v="0.16"/>
    <s v=""/>
  </r>
  <r>
    <x v="417"/>
    <x v="17"/>
    <n v="1"/>
    <n v="1"/>
    <s v=""/>
  </r>
  <r>
    <x v="418"/>
    <x v="27"/>
    <n v="0.34553196076317777"/>
    <n v="0.35"/>
    <s v=""/>
  </r>
  <r>
    <x v="418"/>
    <x v="6"/>
    <n v="0.65446803923682229"/>
    <n v="0.65"/>
    <s v=""/>
  </r>
  <r>
    <x v="419"/>
    <x v="24"/>
    <n v="1"/>
    <n v="1"/>
    <s v=""/>
  </r>
  <r>
    <x v="420"/>
    <x v="8"/>
    <n v="0.81902308076243413"/>
    <n v="0.82"/>
    <s v=""/>
  </r>
  <r>
    <x v="420"/>
    <x v="6"/>
    <n v="0.18085551253861404"/>
    <n v="0.18"/>
    <s v=""/>
  </r>
  <r>
    <x v="420"/>
    <x v="12"/>
    <n v="1.2140669895185548E-4"/>
    <n v="0"/>
    <s v=""/>
  </r>
  <r>
    <x v="421"/>
    <x v="10"/>
    <n v="0.21159369479915319"/>
    <n v="0.21"/>
    <s v=""/>
  </r>
  <r>
    <x v="421"/>
    <x v="6"/>
    <n v="0.78840630520084676"/>
    <n v="0.79"/>
    <s v=""/>
  </r>
  <r>
    <x v="422"/>
    <x v="16"/>
    <n v="1"/>
    <n v="1"/>
    <s v=""/>
  </r>
  <r>
    <x v="423"/>
    <x v="0"/>
    <n v="0.56867348650008387"/>
    <n v="0.56999999999999995"/>
    <s v=""/>
  </r>
  <r>
    <x v="423"/>
    <x v="11"/>
    <n v="0.24365066055490339"/>
    <n v="0.24"/>
    <s v=""/>
  </r>
  <r>
    <x v="423"/>
    <x v="6"/>
    <n v="0.18767585294501277"/>
    <n v="0.19"/>
    <s v=""/>
  </r>
  <r>
    <x v="424"/>
    <x v="23"/>
    <n v="2.6644019250303912E-4"/>
    <n v="0"/>
    <s v=""/>
  </r>
  <r>
    <x v="424"/>
    <x v="0"/>
    <n v="4.4945129972856407E-2"/>
    <n v="0.04"/>
    <s v=""/>
  </r>
  <r>
    <x v="424"/>
    <x v="11"/>
    <n v="5.6568583370801492E-2"/>
    <n v="0.06"/>
    <s v=""/>
  </r>
  <r>
    <x v="424"/>
    <x v="6"/>
    <n v="0.89821984646383901"/>
    <n v="0.9"/>
    <s v=""/>
  </r>
  <r>
    <x v="425"/>
    <x v="17"/>
    <n v="1"/>
    <n v="1"/>
    <s v=""/>
  </r>
  <r>
    <x v="426"/>
    <x v="17"/>
    <n v="1"/>
    <n v="1"/>
    <s v=""/>
  </r>
  <r>
    <x v="427"/>
    <x v="19"/>
    <n v="1"/>
    <n v="1"/>
    <s v=""/>
  </r>
  <r>
    <x v="428"/>
    <x v="22"/>
    <n v="0.3600458540313336"/>
    <n v="0.36"/>
    <s v=""/>
  </r>
  <r>
    <x v="428"/>
    <x v="34"/>
    <n v="0.63995414596866651"/>
    <n v="0.64"/>
    <s v=""/>
  </r>
  <r>
    <x v="429"/>
    <x v="20"/>
    <n v="2.8835501535150194E-2"/>
    <n v="0.03"/>
    <s v=""/>
  </r>
  <r>
    <x v="429"/>
    <x v="13"/>
    <n v="0.22615769315987719"/>
    <n v="0.23"/>
    <s v=""/>
  </r>
  <r>
    <x v="429"/>
    <x v="14"/>
    <n v="0.74500680530497276"/>
    <n v="0.75"/>
    <s v=""/>
  </r>
  <r>
    <x v="430"/>
    <x v="24"/>
    <n v="1"/>
    <n v="1"/>
    <s v=""/>
  </r>
  <r>
    <x v="431"/>
    <x v="24"/>
    <n v="0.76003348101539825"/>
    <n v="0.76"/>
    <s v=""/>
  </r>
  <r>
    <x v="431"/>
    <x v="23"/>
    <n v="0.23996651898460167"/>
    <n v="0.24"/>
    <s v=""/>
  </r>
  <r>
    <x v="432"/>
    <x v="18"/>
    <n v="1"/>
    <n v="1"/>
    <s v=""/>
  </r>
  <r>
    <x v="433"/>
    <x v="1"/>
    <n v="1"/>
    <n v="1"/>
    <s v=""/>
  </r>
  <r>
    <x v="434"/>
    <x v="0"/>
    <n v="1"/>
    <n v="1"/>
    <s v=""/>
  </r>
  <r>
    <x v="435"/>
    <x v="24"/>
    <n v="0.21325557892436703"/>
    <n v="0.21"/>
    <s v=""/>
  </r>
  <r>
    <x v="435"/>
    <x v="6"/>
    <n v="0.78674442107563292"/>
    <n v="0.79"/>
    <s v=""/>
  </r>
  <r>
    <x v="436"/>
    <x v="24"/>
    <n v="0.99173019173019161"/>
    <n v="0.99"/>
    <s v=""/>
  </r>
  <r>
    <x v="436"/>
    <x v="16"/>
    <n v="1.3860013860013859E-4"/>
    <n v="0"/>
    <s v=""/>
  </r>
  <r>
    <x v="436"/>
    <x v="4"/>
    <n v="8.1312081312081303E-3"/>
    <n v="0.01"/>
    <s v=""/>
  </r>
  <r>
    <x v="437"/>
    <x v="6"/>
    <n v="1"/>
    <n v="1"/>
    <s v=""/>
  </r>
  <r>
    <x v="438"/>
    <x v="6"/>
    <n v="1"/>
    <n v="1"/>
    <s v=""/>
  </r>
  <r>
    <x v="439"/>
    <x v="19"/>
    <n v="1"/>
    <n v="1"/>
    <s v=""/>
  </r>
  <r>
    <x v="440"/>
    <x v="20"/>
    <n v="0.13114240575288735"/>
    <n v="0.13"/>
    <s v=""/>
  </r>
  <r>
    <x v="440"/>
    <x v="14"/>
    <n v="0.86885759424711262"/>
    <n v="0.87"/>
    <s v=""/>
  </r>
  <r>
    <x v="441"/>
    <x v="6"/>
    <n v="1"/>
    <n v="1"/>
    <s v=""/>
  </r>
  <r>
    <x v="442"/>
    <x v="2"/>
    <n v="0.70364291097898002"/>
    <n v="0.7"/>
    <s v=""/>
  </r>
  <r>
    <x v="442"/>
    <x v="6"/>
    <n v="0.29635708902102004"/>
    <n v="0.3"/>
    <s v=""/>
  </r>
  <r>
    <x v="443"/>
    <x v="8"/>
    <n v="0.85389142526227901"/>
    <n v="0.85"/>
    <s v=""/>
  </r>
  <r>
    <x v="443"/>
    <x v="6"/>
    <n v="0.14610857473772104"/>
    <n v="0.15"/>
    <s v=""/>
  </r>
  <r>
    <x v="444"/>
    <x v="26"/>
    <n v="0.533254752130499"/>
    <n v="0.53"/>
    <s v=""/>
  </r>
  <r>
    <x v="444"/>
    <x v="6"/>
    <n v="0.46674524786950106"/>
    <n v="0.47"/>
    <s v=""/>
  </r>
  <r>
    <x v="445"/>
    <x v="23"/>
    <n v="0.32731022150438394"/>
    <n v="0.33"/>
    <s v=""/>
  </r>
  <r>
    <x v="445"/>
    <x v="6"/>
    <n v="0.67268977849561606"/>
    <n v="0.67"/>
    <s v=""/>
  </r>
  <r>
    <x v="446"/>
    <x v="20"/>
    <n v="3.3763698478193355E-2"/>
    <n v="0.03"/>
    <s v=""/>
  </r>
  <r>
    <x v="446"/>
    <x v="14"/>
    <n v="0.96623630152180673"/>
    <n v="0.97"/>
    <s v=""/>
  </r>
  <r>
    <x v="447"/>
    <x v="24"/>
    <n v="1"/>
    <n v="1"/>
    <s v=""/>
  </r>
  <r>
    <x v="448"/>
    <x v="0"/>
    <n v="1"/>
    <n v="1"/>
    <s v=""/>
  </r>
  <r>
    <x v="449"/>
    <x v="27"/>
    <n v="0.4691238549713847"/>
    <n v="0.47"/>
    <s v=""/>
  </r>
  <r>
    <x v="449"/>
    <x v="1"/>
    <n v="0.3172208966679459"/>
    <n v="0.32"/>
    <s v=""/>
  </r>
  <r>
    <x v="449"/>
    <x v="6"/>
    <n v="0.21365524836066943"/>
    <n v="0.21"/>
    <s v=""/>
  </r>
  <r>
    <x v="450"/>
    <x v="24"/>
    <n v="1"/>
    <n v="1"/>
    <s v=""/>
  </r>
  <r>
    <x v="451"/>
    <x v="9"/>
    <n v="1"/>
    <n v="1"/>
    <s v=""/>
  </r>
  <r>
    <x v="452"/>
    <x v="8"/>
    <n v="0.82480354760011321"/>
    <n v="0.82"/>
    <s v=""/>
  </r>
  <r>
    <x v="452"/>
    <x v="1"/>
    <n v="0.17507514388537695"/>
    <n v="0.18"/>
    <s v=""/>
  </r>
  <r>
    <x v="452"/>
    <x v="12"/>
    <n v="1.2130851450984621E-4"/>
    <n v="0"/>
    <s v=""/>
  </r>
  <r>
    <x v="453"/>
    <x v="19"/>
    <n v="0.9989177781986418"/>
    <n v="1"/>
    <s v=""/>
  </r>
  <r>
    <x v="453"/>
    <x v="28"/>
    <n v="1.0822218013581883E-3"/>
    <n v="0"/>
    <s v=""/>
  </r>
  <r>
    <x v="454"/>
    <x v="26"/>
    <n v="0.23353375239136373"/>
    <n v="0.23"/>
    <s v=""/>
  </r>
  <r>
    <x v="454"/>
    <x v="13"/>
    <n v="0.76646624760863624"/>
    <n v="0.77"/>
    <s v=""/>
  </r>
  <r>
    <x v="455"/>
    <x v="6"/>
    <n v="1"/>
    <n v="1"/>
    <s v=""/>
  </r>
  <r>
    <x v="456"/>
    <x v="6"/>
    <n v="1"/>
    <n v="1"/>
    <s v=""/>
  </r>
  <r>
    <x v="457"/>
    <x v="6"/>
    <n v="1"/>
    <n v="1"/>
    <s v=""/>
  </r>
  <r>
    <x v="458"/>
    <x v="8"/>
    <n v="1"/>
    <n v="1"/>
    <s v=""/>
  </r>
  <r>
    <x v="459"/>
    <x v="6"/>
    <n v="0.47681010048956451"/>
    <n v="0.48"/>
    <s v=""/>
  </r>
  <r>
    <x v="459"/>
    <x v="13"/>
    <n v="0.52318989951043549"/>
    <n v="0.52"/>
    <s v=""/>
  </r>
  <r>
    <x v="460"/>
    <x v="0"/>
    <n v="0.78734849608348045"/>
    <n v="0.79"/>
    <s v=""/>
  </r>
  <r>
    <x v="460"/>
    <x v="11"/>
    <n v="0.21265150391651949"/>
    <n v="0.21"/>
    <s v=""/>
  </r>
  <r>
    <x v="461"/>
    <x v="0"/>
    <n v="0.95964211186731951"/>
    <n v="0.96"/>
    <s v=""/>
  </r>
  <r>
    <x v="461"/>
    <x v="11"/>
    <n v="4.0357888132680472E-2"/>
    <n v="0.04"/>
    <s v=""/>
  </r>
  <r>
    <x v="462"/>
    <x v="25"/>
    <n v="1"/>
    <n v="1"/>
    <s v=""/>
  </r>
  <r>
    <x v="463"/>
    <x v="26"/>
    <n v="1"/>
    <n v="1"/>
    <s v=""/>
  </r>
  <r>
    <x v="464"/>
    <x v="19"/>
    <n v="1"/>
    <n v="1"/>
    <s v=""/>
  </r>
  <r>
    <x v="465"/>
    <x v="25"/>
    <n v="0.5300956695935447"/>
    <n v="0.53"/>
    <s v=""/>
  </r>
  <r>
    <x v="465"/>
    <x v="19"/>
    <n v="4.5194989983711825E-2"/>
    <n v="0.05"/>
    <s v=""/>
  </r>
  <r>
    <x v="465"/>
    <x v="1"/>
    <n v="0.31248946885589651"/>
    <n v="0.31"/>
    <s v=""/>
  </r>
  <r>
    <x v="465"/>
    <x v="6"/>
    <n v="0.10126748169921179"/>
    <n v="0.1"/>
    <s v=""/>
  </r>
  <r>
    <x v="465"/>
    <x v="13"/>
    <n v="1.095238986763522E-2"/>
    <n v="0.01"/>
    <s v=""/>
  </r>
  <r>
    <x v="466"/>
    <x v="19"/>
    <n v="1"/>
    <n v="1"/>
    <s v=""/>
  </r>
  <r>
    <x v="467"/>
    <x v="35"/>
    <n v="1"/>
    <n v="1"/>
    <s v=""/>
  </r>
  <r>
    <x v="468"/>
    <x v="17"/>
    <n v="1"/>
    <n v="1"/>
    <s v=""/>
  </r>
  <r>
    <x v="469"/>
    <x v="0"/>
    <n v="1"/>
    <n v="1"/>
    <s v=""/>
  </r>
  <r>
    <x v="470"/>
    <x v="19"/>
    <n v="1"/>
    <n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">
  <r>
    <s v="DFW"/>
    <x v="0"/>
    <x v="0"/>
    <d v="2025-04-30T00:00:00"/>
    <x v="0"/>
    <n v="1"/>
    <x v="0"/>
    <n v="4"/>
    <n v="0.96"/>
    <s v="MONTHLY"/>
    <n v="200"/>
    <n v="192"/>
    <m/>
    <m/>
    <m/>
    <n v="1"/>
  </r>
  <r>
    <s v="DFW"/>
    <x v="0"/>
    <x v="0"/>
    <d v="2025-04-30T00:00:00"/>
    <x v="1"/>
    <n v="1"/>
    <x v="0"/>
    <n v="4"/>
    <n v="0.04"/>
    <s v="MONTHLY"/>
    <n v="200"/>
    <n v="8"/>
    <m/>
    <m/>
    <m/>
    <s v=""/>
  </r>
  <r>
    <s v="WT"/>
    <x v="1"/>
    <x v="1"/>
    <d v="2025-04-30T00:00:00"/>
    <x v="2"/>
    <n v="1"/>
    <x v="0"/>
    <n v="4"/>
    <n v="1"/>
    <s v="MONTHLY"/>
    <n v="200"/>
    <n v="200"/>
    <m/>
    <m/>
    <m/>
    <n v="1"/>
  </r>
  <r>
    <s v="HOU"/>
    <x v="2"/>
    <x v="2"/>
    <d v="2025-04-30T00:00:00"/>
    <x v="3"/>
    <n v="1"/>
    <x v="0"/>
    <n v="4"/>
    <n v="0.08"/>
    <s v="MONTHLY"/>
    <n v="200"/>
    <n v="16"/>
    <m/>
    <m/>
    <m/>
    <n v="1"/>
  </r>
  <r>
    <s v="HOU"/>
    <x v="2"/>
    <x v="2"/>
    <d v="2025-04-30T00:00:00"/>
    <x v="4"/>
    <n v="1"/>
    <x v="0"/>
    <n v="4"/>
    <n v="0.92"/>
    <s v="MONTHLY"/>
    <n v="200"/>
    <n v="184"/>
    <m/>
    <m/>
    <m/>
    <s v=""/>
  </r>
  <r>
    <s v="DFW"/>
    <x v="3"/>
    <x v="3"/>
    <d v="2025-04-30T00:00:00"/>
    <x v="5"/>
    <n v="1"/>
    <x v="0"/>
    <n v="4"/>
    <n v="1"/>
    <s v="MONTHLY"/>
    <n v="1000"/>
    <n v="1000"/>
    <m/>
    <m/>
    <m/>
    <n v="1"/>
  </r>
  <r>
    <s v="DFW"/>
    <x v="4"/>
    <x v="4"/>
    <d v="2025-04-30T00:00:00"/>
    <x v="0"/>
    <n v="1"/>
    <x v="0"/>
    <n v="4"/>
    <n v="1"/>
    <s v="MONTHLY"/>
    <n v="200"/>
    <n v="200"/>
    <m/>
    <m/>
    <m/>
    <n v="1"/>
  </r>
  <r>
    <s v="DFW"/>
    <x v="5"/>
    <x v="5"/>
    <d v="2025-04-30T00:00:00"/>
    <x v="0"/>
    <n v="1"/>
    <x v="0"/>
    <n v="4"/>
    <n v="0.94"/>
    <s v="MONTHLY"/>
    <n v="800"/>
    <n v="752"/>
    <m/>
    <m/>
    <m/>
    <n v="1"/>
  </r>
  <r>
    <s v="DFW"/>
    <x v="5"/>
    <x v="5"/>
    <d v="2025-04-30T00:00:00"/>
    <x v="1"/>
    <n v="1"/>
    <x v="0"/>
    <n v="4"/>
    <n v="0.06"/>
    <s v="MONTHLY"/>
    <n v="800"/>
    <n v="48"/>
    <m/>
    <m/>
    <m/>
    <s v=""/>
  </r>
  <r>
    <s v="DFW"/>
    <x v="6"/>
    <x v="5"/>
    <d v="2025-04-30T00:00:00"/>
    <x v="6"/>
    <n v="1"/>
    <x v="0"/>
    <n v="4"/>
    <n v="1"/>
    <s v="MONTHLY"/>
    <n v="800"/>
    <n v="800"/>
    <m/>
    <m/>
    <m/>
    <n v="1"/>
  </r>
  <r>
    <s v="DFW"/>
    <x v="7"/>
    <x v="5"/>
    <d v="2025-04-30T00:00:00"/>
    <x v="0"/>
    <n v="1"/>
    <x v="0"/>
    <n v="4"/>
    <n v="0.96"/>
    <s v="MONTHLY"/>
    <n v="800"/>
    <n v="768"/>
    <m/>
    <m/>
    <m/>
    <n v="1"/>
  </r>
  <r>
    <s v="DFW"/>
    <x v="7"/>
    <x v="5"/>
    <d v="2025-04-30T00:00:00"/>
    <x v="1"/>
    <n v="1"/>
    <x v="0"/>
    <n v="4"/>
    <n v="0.04"/>
    <s v="MONTHLY"/>
    <n v="800"/>
    <n v="32"/>
    <m/>
    <m/>
    <m/>
    <s v=""/>
  </r>
  <r>
    <s v="HOU"/>
    <x v="8"/>
    <x v="6"/>
    <d v="2025-04-30T00:00:00"/>
    <x v="7"/>
    <n v="1"/>
    <x v="0"/>
    <n v="4"/>
    <n v="0.5"/>
    <s v="MONTHLY"/>
    <n v="2500"/>
    <n v="1250"/>
    <m/>
    <s v="DOWNED AT ALL?"/>
    <m/>
    <n v="0.5"/>
  </r>
  <r>
    <s v="DFW"/>
    <x v="9"/>
    <x v="7"/>
    <d v="2025-04-30T00:00:00"/>
    <x v="8"/>
    <n v="1"/>
    <x v="1"/>
    <n v="4"/>
    <n v="1"/>
    <s v="MONTHLY"/>
    <n v="2500"/>
    <n v="2500"/>
    <m/>
    <m/>
    <m/>
    <n v="1"/>
  </r>
  <r>
    <s v="DFW"/>
    <x v="10"/>
    <x v="8"/>
    <d v="2025-04-30T00:00:00"/>
    <x v="5"/>
    <n v="1"/>
    <x v="0"/>
    <n v="4"/>
    <n v="1"/>
    <s v="MONTHLY"/>
    <n v="2500"/>
    <n v="2500"/>
    <m/>
    <m/>
    <m/>
    <n v="1"/>
  </r>
  <r>
    <s v="DFW"/>
    <x v="11"/>
    <x v="9"/>
    <d v="2025-04-30T00:00:00"/>
    <x v="0"/>
    <n v="1"/>
    <x v="0"/>
    <n v="4"/>
    <n v="1"/>
    <s v="MONTHLY"/>
    <n v="2500"/>
    <n v="2500"/>
    <m/>
    <m/>
    <m/>
    <n v="1"/>
  </r>
  <r>
    <s v="DFW"/>
    <x v="12"/>
    <x v="10"/>
    <d v="2025-04-30T00:00:00"/>
    <x v="9"/>
    <n v="1"/>
    <x v="1"/>
    <n v="4"/>
    <n v="1"/>
    <s v="MONTHLY"/>
    <n v="2500"/>
    <n v="2500"/>
    <m/>
    <m/>
    <m/>
    <n v="1"/>
  </r>
  <r>
    <s v="WT"/>
    <x v="13"/>
    <x v="11"/>
    <d v="2025-04-30T00:00:00"/>
    <x v="2"/>
    <n v="1"/>
    <x v="0"/>
    <n v="4"/>
    <n v="0.2"/>
    <s v="MONTHLY"/>
    <n v="2500"/>
    <n v="500"/>
    <m/>
    <s v="DOWNED AT ALL?"/>
    <m/>
    <n v="0.2"/>
  </r>
  <r>
    <s v="WT"/>
    <x v="14"/>
    <x v="12"/>
    <d v="2025-04-30T00:00:00"/>
    <x v="2"/>
    <n v="1"/>
    <x v="0"/>
    <n v="4"/>
    <n v="1"/>
    <s v="MONTHLY"/>
    <n v="1200"/>
    <n v="1200"/>
    <m/>
    <m/>
    <m/>
    <n v="1"/>
  </r>
  <r>
    <s v="DFW"/>
    <x v="15"/>
    <x v="13"/>
    <d v="2025-04-30T00:00:00"/>
    <x v="0"/>
    <n v="1"/>
    <x v="0"/>
    <n v="4"/>
    <n v="0.93"/>
    <s v="MONTHLY"/>
    <n v="1200"/>
    <n v="1116"/>
    <m/>
    <m/>
    <m/>
    <n v="1"/>
  </r>
  <r>
    <s v="DFW"/>
    <x v="15"/>
    <x v="13"/>
    <d v="2025-04-30T00:00:00"/>
    <x v="1"/>
    <n v="1"/>
    <x v="0"/>
    <n v="4"/>
    <n v="7.0000000000000007E-2"/>
    <s v="MONTHLY"/>
    <n v="1200"/>
    <n v="84.000000000000014"/>
    <m/>
    <m/>
    <m/>
    <s v=""/>
  </r>
  <r>
    <s v="DFW"/>
    <x v="16"/>
    <x v="14"/>
    <d v="2025-04-30T00:00:00"/>
    <x v="8"/>
    <n v="1"/>
    <x v="1"/>
    <n v="4"/>
    <n v="1"/>
    <s v="MONTHLY"/>
    <n v="1200"/>
    <n v="1200"/>
    <m/>
    <m/>
    <m/>
    <n v="1"/>
  </r>
  <r>
    <s v="HOU"/>
    <x v="17"/>
    <x v="15"/>
    <d v="2025-04-30T00:00:00"/>
    <x v="4"/>
    <n v="1"/>
    <x v="0"/>
    <n v="4"/>
    <n v="0.5"/>
    <s v="MONTHLY"/>
    <n v="1200"/>
    <n v="600"/>
    <m/>
    <m/>
    <m/>
    <n v="0.5"/>
  </r>
  <r>
    <s v="DFW"/>
    <x v="18"/>
    <x v="16"/>
    <d v="2025-04-30T00:00:00"/>
    <x v="10"/>
    <n v="1"/>
    <x v="1"/>
    <n v="4"/>
    <n v="0.5"/>
    <s v="MONTHLY"/>
    <n v="1200"/>
    <n v="600"/>
    <m/>
    <m/>
    <m/>
    <n v="0.5"/>
  </r>
  <r>
    <s v="HOU"/>
    <x v="19"/>
    <x v="17"/>
    <d v="2025-04-30T00:00:00"/>
    <x v="11"/>
    <n v="1"/>
    <x v="0"/>
    <n v="4"/>
    <n v="1"/>
    <s v="MONTHLY"/>
    <n v="1200"/>
    <n v="1200"/>
    <m/>
    <m/>
    <m/>
    <n v="1"/>
  </r>
  <r>
    <s v="DFW"/>
    <x v="20"/>
    <x v="18"/>
    <d v="2025-04-30T00:00:00"/>
    <x v="6"/>
    <n v="1"/>
    <x v="0"/>
    <n v="4"/>
    <n v="1"/>
    <s v="MONTHLY"/>
    <n v="1200"/>
    <n v="1200"/>
    <m/>
    <m/>
    <m/>
    <n v="1"/>
  </r>
  <r>
    <s v="HOU"/>
    <x v="21"/>
    <x v="19"/>
    <d v="2025-04-30T00:00:00"/>
    <x v="11"/>
    <n v="1"/>
    <x v="0"/>
    <n v="4"/>
    <n v="1"/>
    <s v="MONTHLY"/>
    <n v="8800"/>
    <n v="8800"/>
    <m/>
    <m/>
    <m/>
    <n v="1"/>
  </r>
  <r>
    <s v="DFW"/>
    <x v="22"/>
    <x v="20"/>
    <d v="2025-04-30T00:00:00"/>
    <x v="6"/>
    <n v="1"/>
    <x v="0"/>
    <n v="4"/>
    <n v="1"/>
    <s v="MONTHLY"/>
    <n v="1400"/>
    <n v="1400"/>
    <m/>
    <m/>
    <m/>
    <n v="1"/>
  </r>
  <r>
    <s v="DFW"/>
    <x v="23"/>
    <x v="21"/>
    <d v="2025-04-30T00:00:00"/>
    <x v="0"/>
    <n v="1"/>
    <x v="0"/>
    <n v="4"/>
    <n v="0.1"/>
    <s v="MONTHLY"/>
    <n v="8883"/>
    <n v="888.30000000000007"/>
    <m/>
    <m/>
    <m/>
    <n v="0.1"/>
  </r>
  <r>
    <s v="DFW"/>
    <x v="24"/>
    <x v="22"/>
    <d v="2025-04-30T00:00:00"/>
    <x v="12"/>
    <n v="1"/>
    <x v="1"/>
    <n v="4"/>
    <n v="0.6"/>
    <s v="MONTHLY"/>
    <n v="2500"/>
    <n v="1500"/>
    <m/>
    <m/>
    <m/>
    <n v="0.6"/>
  </r>
  <r>
    <s v="DFW"/>
    <x v="25"/>
    <x v="23"/>
    <d v="2025-04-30T00:00:00"/>
    <x v="12"/>
    <n v="1"/>
    <x v="1"/>
    <n v="4"/>
    <n v="0.64"/>
    <s v="MONTHLY"/>
    <n v="2500"/>
    <n v="1600"/>
    <m/>
    <m/>
    <m/>
    <n v="0.64"/>
  </r>
  <r>
    <s v="DFW"/>
    <x v="26"/>
    <x v="24"/>
    <d v="2025-04-30T00:00:00"/>
    <x v="0"/>
    <n v="1"/>
    <x v="0"/>
    <n v="4"/>
    <n v="0.5"/>
    <s v="MONTHLY"/>
    <n v="7300"/>
    <n v="3650"/>
    <m/>
    <m/>
    <m/>
    <n v="0.5"/>
  </r>
  <r>
    <s v="DFW"/>
    <x v="27"/>
    <x v="25"/>
    <d v="2025-04-30T00:00:00"/>
    <x v="12"/>
    <n v="1"/>
    <x v="1"/>
    <n v="4"/>
    <n v="0.65"/>
    <s v="MONTHLY"/>
    <n v="2500"/>
    <n v="1625"/>
    <m/>
    <m/>
    <m/>
    <n v="0.65"/>
  </r>
  <r>
    <s v="DFW"/>
    <x v="28"/>
    <x v="26"/>
    <d v="2025-04-30T00:00:00"/>
    <x v="6"/>
    <n v="1"/>
    <x v="0"/>
    <n v="4"/>
    <n v="0.6"/>
    <s v="MONTHLY"/>
    <n v="12500"/>
    <n v="7500"/>
    <m/>
    <m/>
    <m/>
    <n v="0.6"/>
  </r>
  <r>
    <s v="DFW"/>
    <x v="29"/>
    <x v="27"/>
    <d v="2025-04-30T00:00:00"/>
    <x v="8"/>
    <n v="1"/>
    <x v="1"/>
    <n v="4"/>
    <n v="0.16"/>
    <s v="MONTHLY"/>
    <n v="200"/>
    <n v="32"/>
    <m/>
    <m/>
    <m/>
    <n v="1"/>
  </r>
  <r>
    <s v="DFW"/>
    <x v="29"/>
    <x v="27"/>
    <d v="2025-04-30T00:00:00"/>
    <x v="6"/>
    <n v="1"/>
    <x v="0"/>
    <n v="4"/>
    <n v="0.84"/>
    <s v="MONTHLY"/>
    <n v="200"/>
    <n v="168"/>
    <m/>
    <m/>
    <m/>
    <s v=""/>
  </r>
  <r>
    <s v="DFW"/>
    <x v="30"/>
    <x v="28"/>
    <d v="2025-04-30T00:00:00"/>
    <x v="5"/>
    <n v="1"/>
    <x v="0"/>
    <n v="4"/>
    <n v="1"/>
    <s v="MONTHLY"/>
    <n v="200"/>
    <n v="200"/>
    <m/>
    <m/>
    <m/>
    <n v="1"/>
  </r>
  <r>
    <s v="DFW"/>
    <x v="31"/>
    <x v="29"/>
    <d v="2025-04-30T00:00:00"/>
    <x v="9"/>
    <n v="1"/>
    <x v="1"/>
    <n v="4"/>
    <n v="1"/>
    <s v="MONTHLY"/>
    <n v="5500"/>
    <n v="5500"/>
    <m/>
    <m/>
    <m/>
    <n v="1"/>
  </r>
  <r>
    <s v="DFW"/>
    <x v="32"/>
    <x v="30"/>
    <d v="2025-04-30T00:00:00"/>
    <x v="8"/>
    <n v="1"/>
    <x v="1"/>
    <n v="4"/>
    <n v="1"/>
    <s v="MONTHLY"/>
    <n v="4500"/>
    <n v="4500"/>
    <m/>
    <m/>
    <m/>
    <n v="1"/>
  </r>
  <r>
    <s v="HOU"/>
    <x v="33"/>
    <x v="31"/>
    <d v="2025-04-30T00:00:00"/>
    <x v="11"/>
    <n v="1"/>
    <x v="0"/>
    <n v="4"/>
    <n v="1"/>
    <s v="MONTHLY"/>
    <n v="5500"/>
    <n v="5500"/>
    <m/>
    <m/>
    <m/>
    <n v="1"/>
  </r>
  <r>
    <s v="HOU"/>
    <x v="34"/>
    <x v="32"/>
    <d v="2025-04-30T00:00:00"/>
    <x v="4"/>
    <n v="1"/>
    <x v="0"/>
    <n v="4"/>
    <n v="0.1"/>
    <s v="MONTHLY"/>
    <n v="5500"/>
    <n v="550"/>
    <m/>
    <m/>
    <m/>
    <n v="0.1"/>
  </r>
  <r>
    <s v="DFW"/>
    <x v="35"/>
    <x v="33"/>
    <d v="2025-04-30T00:00:00"/>
    <x v="6"/>
    <n v="1"/>
    <x v="0"/>
    <n v="4"/>
    <n v="1"/>
    <s v="MONTHLY"/>
    <n v="4500"/>
    <n v="4500"/>
    <m/>
    <m/>
    <m/>
    <n v="1"/>
  </r>
  <r>
    <s v="WT"/>
    <x v="36"/>
    <x v="34"/>
    <d v="2025-04-30T00:00:00"/>
    <x v="2"/>
    <n v="1"/>
    <x v="0"/>
    <n v="4"/>
    <n v="0.5"/>
    <s v="MONTHLY"/>
    <n v="4000"/>
    <n v="2000"/>
    <m/>
    <s v="WTX AGREEMENT, CHARGE 1/2 "/>
    <m/>
    <n v="0.5"/>
  </r>
  <r>
    <s v="WT"/>
    <x v="37"/>
    <x v="35"/>
    <d v="2025-04-30T00:00:00"/>
    <x v="2"/>
    <n v="1"/>
    <x v="0"/>
    <n v="4"/>
    <n v="0.5"/>
    <s v="MONTHLY"/>
    <n v="4000"/>
    <n v="2000"/>
    <m/>
    <s v="WTX AGREEMENT, CHARGE 1/2 "/>
    <m/>
    <n v="0.5"/>
  </r>
  <r>
    <s v="WT"/>
    <x v="38"/>
    <x v="36"/>
    <d v="2025-04-30T00:00:00"/>
    <x v="2"/>
    <n v="1"/>
    <x v="0"/>
    <n v="4"/>
    <n v="0.5"/>
    <s v="MONTHLY"/>
    <n v="2500"/>
    <n v="1250"/>
    <m/>
    <s v="WTX AGREEMENT, CHARGE 1/2 "/>
    <m/>
    <n v="0.5"/>
  </r>
  <r>
    <s v="WT"/>
    <x v="39"/>
    <x v="37"/>
    <d v="2025-04-30T00:00:00"/>
    <x v="2"/>
    <n v="1"/>
    <x v="0"/>
    <n v="4"/>
    <n v="0.5"/>
    <s v="MONTHLY"/>
    <n v="2500"/>
    <n v="1250"/>
    <m/>
    <s v="WTX AGREEMENT, CHARGE 1/2 "/>
    <m/>
    <n v="0.5"/>
  </r>
  <r>
    <s v="DFW"/>
    <x v="40"/>
    <x v="38"/>
    <d v="2025-04-30T00:00:00"/>
    <x v="13"/>
    <n v="1"/>
    <x v="1"/>
    <n v="4"/>
    <n v="1"/>
    <s v="MONTHLY"/>
    <n v="1700"/>
    <n v="1700"/>
    <m/>
    <m/>
    <m/>
    <n v="1"/>
  </r>
  <r>
    <s v="DFW"/>
    <x v="41"/>
    <x v="39"/>
    <d v="2025-04-30T00:00:00"/>
    <x v="0"/>
    <n v="1"/>
    <x v="0"/>
    <n v="4"/>
    <n v="0.95"/>
    <s v="MONTHLY"/>
    <n v="1700"/>
    <n v="1615"/>
    <m/>
    <m/>
    <m/>
    <n v="1"/>
  </r>
  <r>
    <s v="DFW"/>
    <x v="41"/>
    <x v="39"/>
    <d v="2025-04-30T00:00:00"/>
    <x v="1"/>
    <n v="1"/>
    <x v="0"/>
    <n v="4"/>
    <n v="0.05"/>
    <s v="MONTHLY"/>
    <n v="1700"/>
    <n v="85"/>
    <m/>
    <m/>
    <m/>
    <s v=""/>
  </r>
  <r>
    <s v="HOU"/>
    <x v="42"/>
    <x v="40"/>
    <d v="2025-04-30T00:00:00"/>
    <x v="11"/>
    <n v="1"/>
    <x v="0"/>
    <n v="4"/>
    <n v="0.05"/>
    <s v="MONTHLY"/>
    <n v="5000"/>
    <n v="250"/>
    <m/>
    <m/>
    <m/>
    <n v="0.05"/>
  </r>
  <r>
    <s v="DFW"/>
    <x v="43"/>
    <x v="41"/>
    <d v="2025-04-30T00:00:00"/>
    <x v="5"/>
    <n v="1"/>
    <x v="0"/>
    <n v="4"/>
    <n v="0.5"/>
    <s v="MONTHLY"/>
    <n v="5000"/>
    <n v="2500"/>
    <m/>
    <m/>
    <m/>
    <n v="0.5"/>
  </r>
  <r>
    <s v="DFW"/>
    <x v="44"/>
    <x v="42"/>
    <d v="2025-04-30T00:00:00"/>
    <x v="5"/>
    <n v="1"/>
    <x v="0"/>
    <n v="4"/>
    <n v="1"/>
    <s v="MONTHLY"/>
    <n v="5000"/>
    <n v="5000"/>
    <m/>
    <m/>
    <m/>
    <n v="1"/>
  </r>
  <r>
    <s v="DFW"/>
    <x v="45"/>
    <x v="43"/>
    <d v="2025-04-30T00:00:00"/>
    <x v="14"/>
    <n v="1"/>
    <x v="1"/>
    <n v="4"/>
    <n v="0.12"/>
    <s v="MONTHLY"/>
    <n v="1300"/>
    <n v="156"/>
    <m/>
    <m/>
    <m/>
    <n v="1"/>
  </r>
  <r>
    <s v="DFW"/>
    <x v="45"/>
    <x v="43"/>
    <d v="2025-04-30T00:00:00"/>
    <x v="15"/>
    <n v="1"/>
    <x v="0"/>
    <n v="4"/>
    <n v="0.88"/>
    <s v="MONTHLY"/>
    <n v="1300"/>
    <n v="1144"/>
    <m/>
    <m/>
    <m/>
    <s v=""/>
  </r>
  <r>
    <s v="DFW"/>
    <x v="46"/>
    <x v="43"/>
    <d v="2025-04-30T00:00:00"/>
    <x v="16"/>
    <n v="1"/>
    <x v="0"/>
    <n v="4"/>
    <n v="1"/>
    <s v="MONTHLY"/>
    <n v="1300"/>
    <n v="1300"/>
    <m/>
    <m/>
    <m/>
    <n v="1"/>
  </r>
  <r>
    <s v="HOU"/>
    <x v="47"/>
    <x v="43"/>
    <d v="2025-04-30T00:00:00"/>
    <x v="7"/>
    <n v="1"/>
    <x v="0"/>
    <n v="4"/>
    <n v="0.18"/>
    <s v="MONTHLY"/>
    <n v="1300"/>
    <n v="234"/>
    <m/>
    <m/>
    <m/>
    <n v="1"/>
  </r>
  <r>
    <s v="HOU"/>
    <x v="47"/>
    <x v="43"/>
    <d v="2025-04-30T00:00:00"/>
    <x v="17"/>
    <n v="1"/>
    <x v="0"/>
    <n v="4"/>
    <n v="0.82"/>
    <s v="MONTHLY"/>
    <n v="1300"/>
    <n v="1066"/>
    <m/>
    <m/>
    <m/>
    <s v=""/>
  </r>
  <r>
    <s v="DFW"/>
    <x v="48"/>
    <x v="43"/>
    <d v="2025-04-30T00:00:00"/>
    <x v="5"/>
    <n v="1"/>
    <x v="0"/>
    <n v="4"/>
    <n v="1"/>
    <s v="MONTHLY"/>
    <n v="1300"/>
    <n v="1300"/>
    <m/>
    <m/>
    <m/>
    <n v="1"/>
  </r>
  <r>
    <s v="WT"/>
    <x v="49"/>
    <x v="43"/>
    <d v="2025-04-30T00:00:00"/>
    <x v="2"/>
    <n v="1"/>
    <x v="1"/>
    <n v="4"/>
    <n v="1"/>
    <s v="MONTHLY"/>
    <n v="1300"/>
    <n v="1300"/>
    <m/>
    <m/>
    <m/>
    <n v="1"/>
  </r>
  <r>
    <s v="DFW"/>
    <x v="50"/>
    <x v="43"/>
    <d v="2025-04-30T00:00:00"/>
    <x v="5"/>
    <n v="1"/>
    <x v="0"/>
    <n v="4"/>
    <n v="1"/>
    <s v="MONTHLY"/>
    <n v="1300"/>
    <n v="1300"/>
    <m/>
    <m/>
    <m/>
    <n v="1"/>
  </r>
  <r>
    <s v="DFW"/>
    <x v="51"/>
    <x v="43"/>
    <d v="2025-04-30T00:00:00"/>
    <x v="10"/>
    <n v="1"/>
    <x v="1"/>
    <n v="4"/>
    <n v="1"/>
    <s v="MONTHLY"/>
    <n v="1300"/>
    <n v="1300"/>
    <m/>
    <m/>
    <m/>
    <n v="1"/>
  </r>
  <r>
    <s v="DFW"/>
    <x v="52"/>
    <x v="43"/>
    <d v="2025-04-30T00:00:00"/>
    <x v="10"/>
    <n v="1"/>
    <x v="1"/>
    <n v="4"/>
    <n v="0.2"/>
    <s v="MONTHLY"/>
    <n v="1300"/>
    <n v="260"/>
    <m/>
    <m/>
    <m/>
    <n v="1"/>
  </r>
  <r>
    <s v="WT"/>
    <x v="52"/>
    <x v="43"/>
    <d v="2025-04-30T00:00:00"/>
    <x v="2"/>
    <n v="1"/>
    <x v="1"/>
    <n v="4"/>
    <n v="0.4"/>
    <s v="MONTHLY"/>
    <n v="1300"/>
    <n v="520"/>
    <m/>
    <m/>
    <m/>
    <s v=""/>
  </r>
  <r>
    <s v="WT"/>
    <x v="52"/>
    <x v="43"/>
    <d v="2025-04-30T00:00:00"/>
    <x v="18"/>
    <n v="1"/>
    <x v="0"/>
    <n v="4"/>
    <n v="0.2"/>
    <s v="MONTHLY"/>
    <n v="1300"/>
    <n v="260"/>
    <m/>
    <m/>
    <m/>
    <s v=""/>
  </r>
  <r>
    <s v="DFW"/>
    <x v="52"/>
    <x v="43"/>
    <d v="2025-04-30T00:00:00"/>
    <x v="19"/>
    <n v="1"/>
    <x v="0"/>
    <n v="4"/>
    <n v="0.2"/>
    <s v="MONTHLY"/>
    <n v="1300"/>
    <n v="260"/>
    <m/>
    <m/>
    <m/>
    <s v=""/>
  </r>
  <r>
    <s v="HOU"/>
    <x v="53"/>
    <x v="43"/>
    <d v="2025-04-30T00:00:00"/>
    <x v="20"/>
    <n v="1"/>
    <x v="0"/>
    <n v="4"/>
    <n v="0.64"/>
    <s v="MONTHLY"/>
    <n v="1300"/>
    <n v="832"/>
    <m/>
    <m/>
    <m/>
    <n v="1"/>
  </r>
  <r>
    <s v="HOU"/>
    <x v="53"/>
    <x v="43"/>
    <d v="2025-04-30T00:00:00"/>
    <x v="11"/>
    <n v="1"/>
    <x v="0"/>
    <n v="4"/>
    <n v="0.36"/>
    <s v="MONTHLY"/>
    <n v="1300"/>
    <n v="468"/>
    <m/>
    <m/>
    <m/>
    <s v=""/>
  </r>
  <r>
    <s v="DFW"/>
    <x v="54"/>
    <x v="43"/>
    <d v="2025-04-30T00:00:00"/>
    <x v="21"/>
    <n v="1"/>
    <x v="1"/>
    <n v="4"/>
    <n v="1"/>
    <s v="MONTHLY"/>
    <n v="1300"/>
    <n v="1300"/>
    <m/>
    <m/>
    <m/>
    <n v="1"/>
  </r>
  <r>
    <s v="DFW"/>
    <x v="55"/>
    <x v="43"/>
    <d v="2025-04-30T00:00:00"/>
    <x v="22"/>
    <n v="1"/>
    <x v="0"/>
    <n v="4"/>
    <n v="0.15"/>
    <s v="MONTHLY"/>
    <n v="1300"/>
    <n v="195"/>
    <m/>
    <m/>
    <m/>
    <n v="0.89"/>
  </r>
  <r>
    <s v="DFW"/>
    <x v="55"/>
    <x v="43"/>
    <d v="2025-04-30T00:00:00"/>
    <x v="6"/>
    <n v="1"/>
    <x v="0"/>
    <n v="4"/>
    <n v="0.74"/>
    <s v="MONTHLY"/>
    <n v="1300"/>
    <n v="962"/>
    <m/>
    <m/>
    <m/>
    <s v=""/>
  </r>
  <r>
    <s v="DFW"/>
    <x v="56"/>
    <x v="43"/>
    <d v="2025-04-30T00:00:00"/>
    <x v="23"/>
    <n v="1"/>
    <x v="0"/>
    <n v="4"/>
    <n v="1"/>
    <s v="MONTHLY"/>
    <n v="1300"/>
    <n v="1300"/>
    <m/>
    <m/>
    <m/>
    <n v="1"/>
  </r>
  <r>
    <s v="DFW"/>
    <x v="57"/>
    <x v="43"/>
    <d v="2025-04-30T00:00:00"/>
    <x v="5"/>
    <n v="1"/>
    <x v="0"/>
    <n v="4"/>
    <n v="0.04"/>
    <s v="MONTHLY"/>
    <n v="1300"/>
    <n v="52"/>
    <m/>
    <m/>
    <m/>
    <n v="0.12"/>
  </r>
  <r>
    <s v="DFW"/>
    <x v="57"/>
    <x v="43"/>
    <d v="2025-04-30T00:00:00"/>
    <x v="6"/>
    <n v="1"/>
    <x v="0"/>
    <n v="4"/>
    <n v="0.08"/>
    <s v="MONTHLY"/>
    <n v="1300"/>
    <n v="104"/>
    <m/>
    <m/>
    <m/>
    <s v=""/>
  </r>
  <r>
    <s v="HOU"/>
    <x v="58"/>
    <x v="43"/>
    <d v="2025-04-30T00:00:00"/>
    <x v="4"/>
    <n v="1"/>
    <x v="0"/>
    <n v="4"/>
    <n v="0.5"/>
    <s v="MONTHLY"/>
    <n v="1300"/>
    <n v="650"/>
    <m/>
    <m/>
    <m/>
    <n v="1"/>
  </r>
  <r>
    <s v="HOU"/>
    <x v="58"/>
    <x v="43"/>
    <d v="2025-04-30T00:00:00"/>
    <x v="11"/>
    <n v="1"/>
    <x v="0"/>
    <n v="4"/>
    <n v="0.5"/>
    <s v="MONTHLY"/>
    <n v="1300"/>
    <n v="650"/>
    <m/>
    <m/>
    <m/>
    <s v=""/>
  </r>
  <r>
    <s v="DFW"/>
    <x v="59"/>
    <x v="43"/>
    <d v="2025-04-30T00:00:00"/>
    <x v="10"/>
    <n v="1"/>
    <x v="1"/>
    <n v="4"/>
    <n v="0.15"/>
    <s v="MONTHLY"/>
    <n v="1300"/>
    <n v="195"/>
    <m/>
    <m/>
    <m/>
    <n v="0.8"/>
  </r>
  <r>
    <s v="WT"/>
    <x v="59"/>
    <x v="43"/>
    <d v="2025-04-30T00:00:00"/>
    <x v="2"/>
    <n v="1"/>
    <x v="1"/>
    <n v="4"/>
    <n v="0.35"/>
    <s v="MONTHLY"/>
    <n v="1300"/>
    <n v="454.99999999999994"/>
    <m/>
    <m/>
    <m/>
    <s v=""/>
  </r>
  <r>
    <s v="DFW"/>
    <x v="59"/>
    <x v="43"/>
    <d v="2025-04-30T00:00:00"/>
    <x v="24"/>
    <n v="1"/>
    <x v="0"/>
    <n v="4"/>
    <n v="0.15"/>
    <s v="MONTHLY"/>
    <n v="1300"/>
    <n v="195"/>
    <m/>
    <m/>
    <m/>
    <s v=""/>
  </r>
  <r>
    <s v="DFW"/>
    <x v="59"/>
    <x v="43"/>
    <d v="2025-04-30T00:00:00"/>
    <x v="19"/>
    <n v="1"/>
    <x v="0"/>
    <n v="4"/>
    <n v="0.15"/>
    <s v="MONTHLY"/>
    <n v="1300"/>
    <n v="195"/>
    <m/>
    <m/>
    <m/>
    <s v=""/>
  </r>
  <r>
    <s v="HOU"/>
    <x v="60"/>
    <x v="43"/>
    <d v="2025-04-30T00:00:00"/>
    <x v="7"/>
    <n v="1"/>
    <x v="0"/>
    <n v="4"/>
    <n v="0.04"/>
    <s v="MONTHLY"/>
    <n v="1300"/>
    <n v="52"/>
    <m/>
    <m/>
    <m/>
    <n v="0.14000000000000001"/>
  </r>
  <r>
    <s v="HOU"/>
    <x v="60"/>
    <x v="43"/>
    <d v="2025-04-30T00:00:00"/>
    <x v="20"/>
    <n v="1"/>
    <x v="0"/>
    <n v="4"/>
    <n v="0.05"/>
    <s v="MONTHLY"/>
    <n v="1300"/>
    <n v="65"/>
    <m/>
    <m/>
    <m/>
    <s v=""/>
  </r>
  <r>
    <s v="HOU"/>
    <x v="60"/>
    <x v="43"/>
    <d v="2025-04-30T00:00:00"/>
    <x v="4"/>
    <n v="1"/>
    <x v="0"/>
    <n v="4"/>
    <n v="0.05"/>
    <s v="MONTHLY"/>
    <n v="1300"/>
    <n v="65"/>
    <m/>
    <m/>
    <m/>
    <s v=""/>
  </r>
  <r>
    <s v="DFW"/>
    <x v="61"/>
    <x v="44"/>
    <d v="2025-04-30T00:00:00"/>
    <x v="0"/>
    <n v="1"/>
    <x v="0"/>
    <n v="4"/>
    <n v="0.57999999999999996"/>
    <s v="MONTHLY"/>
    <n v="2000"/>
    <n v="1160"/>
    <m/>
    <m/>
    <m/>
    <n v="1"/>
  </r>
  <r>
    <s v="DFW"/>
    <x v="61"/>
    <x v="44"/>
    <d v="2025-04-30T00:00:00"/>
    <x v="1"/>
    <n v="1"/>
    <x v="0"/>
    <n v="4"/>
    <n v="0.42"/>
    <s v="MONTHLY"/>
    <n v="2000"/>
    <n v="840"/>
    <m/>
    <m/>
    <m/>
    <s v=""/>
  </r>
  <r>
    <s v="DFW"/>
    <x v="62"/>
    <x v="44"/>
    <d v="2025-04-30T00:00:00"/>
    <x v="9"/>
    <n v="1"/>
    <x v="1"/>
    <n v="4"/>
    <n v="0.71"/>
    <s v="MONTHLY"/>
    <n v="2000"/>
    <n v="1420"/>
    <m/>
    <m/>
    <m/>
    <n v="1"/>
  </r>
  <r>
    <s v="DFW"/>
    <x v="62"/>
    <x v="44"/>
    <d v="2025-04-30T00:00:00"/>
    <x v="6"/>
    <n v="1"/>
    <x v="0"/>
    <n v="4"/>
    <n v="0.28999999999999998"/>
    <s v="MONTHLY"/>
    <n v="2000"/>
    <n v="580"/>
    <m/>
    <m/>
    <m/>
    <s v=""/>
  </r>
  <r>
    <s v="DFW"/>
    <x v="63"/>
    <x v="44"/>
    <d v="2025-04-30T00:00:00"/>
    <x v="6"/>
    <n v="1"/>
    <x v="0"/>
    <n v="4"/>
    <n v="1"/>
    <s v="MONTHLY"/>
    <n v="2000"/>
    <n v="2000"/>
    <m/>
    <m/>
    <m/>
    <n v="1"/>
  </r>
  <r>
    <s v="DFW"/>
    <x v="64"/>
    <x v="44"/>
    <d v="2025-04-30T00:00:00"/>
    <x v="21"/>
    <n v="1"/>
    <x v="1"/>
    <n v="4"/>
    <n v="0.46"/>
    <s v="MONTHLY"/>
    <n v="2000"/>
    <n v="920"/>
    <m/>
    <m/>
    <m/>
    <n v="1"/>
  </r>
  <r>
    <s v="DFW"/>
    <x v="64"/>
    <x v="44"/>
    <d v="2025-04-30T00:00:00"/>
    <x v="16"/>
    <n v="1"/>
    <x v="0"/>
    <n v="4"/>
    <n v="0.54"/>
    <s v="MONTHLY"/>
    <n v="2000"/>
    <n v="1080"/>
    <m/>
    <m/>
    <m/>
    <s v=""/>
  </r>
  <r>
    <s v="WT"/>
    <x v="65"/>
    <x v="45"/>
    <d v="2025-04-30T00:00:00"/>
    <x v="2"/>
    <n v="1"/>
    <x v="1"/>
    <n v="4"/>
    <n v="0.25"/>
    <s v="MONTHLY"/>
    <n v="2000"/>
    <n v="500"/>
    <m/>
    <m/>
    <m/>
    <n v="1"/>
  </r>
  <r>
    <s v="DFW"/>
    <x v="65"/>
    <x v="45"/>
    <d v="2025-04-30T00:00:00"/>
    <x v="0"/>
    <n v="1"/>
    <x v="0"/>
    <n v="4"/>
    <n v="0.25"/>
    <s v="MONTHLY"/>
    <n v="2000"/>
    <n v="500"/>
    <m/>
    <m/>
    <m/>
    <s v=""/>
  </r>
  <r>
    <s v="DFW"/>
    <x v="65"/>
    <x v="45"/>
    <d v="2025-04-30T00:00:00"/>
    <x v="1"/>
    <n v="1"/>
    <x v="0"/>
    <n v="4"/>
    <n v="0.23"/>
    <s v="MONTHLY"/>
    <n v="2000"/>
    <n v="460"/>
    <m/>
    <m/>
    <m/>
    <s v=""/>
  </r>
  <r>
    <s v="DFW"/>
    <x v="65"/>
    <x v="45"/>
    <d v="2025-04-30T00:00:00"/>
    <x v="6"/>
    <n v="1"/>
    <x v="0"/>
    <n v="4"/>
    <n v="0.27"/>
    <s v="MONTHLY"/>
    <n v="2000"/>
    <n v="540"/>
    <m/>
    <m/>
    <m/>
    <s v=""/>
  </r>
  <r>
    <s v="DFW"/>
    <x v="66"/>
    <x v="45"/>
    <d v="2025-04-30T00:00:00"/>
    <x v="14"/>
    <n v="1"/>
    <x v="1"/>
    <n v="4"/>
    <n v="0.11"/>
    <s v="MONTHLY"/>
    <n v="2000"/>
    <n v="220"/>
    <m/>
    <m/>
    <m/>
    <n v="1"/>
  </r>
  <r>
    <s v="DFW"/>
    <x v="66"/>
    <x v="45"/>
    <d v="2025-04-30T00:00:00"/>
    <x v="10"/>
    <n v="1"/>
    <x v="1"/>
    <n v="4"/>
    <n v="0.89"/>
    <s v="MONTHLY"/>
    <n v="2000"/>
    <n v="1780"/>
    <m/>
    <m/>
    <m/>
    <s v=""/>
  </r>
  <r>
    <s v="WT"/>
    <x v="67"/>
    <x v="45"/>
    <d v="2025-04-30T00:00:00"/>
    <x v="2"/>
    <n v="1"/>
    <x v="1"/>
    <n v="4"/>
    <n v="1"/>
    <s v="MONTHLY"/>
    <n v="2000"/>
    <n v="2000"/>
    <m/>
    <m/>
    <m/>
    <n v="1"/>
  </r>
  <r>
    <s v="DFW"/>
    <x v="68"/>
    <x v="45"/>
    <d v="2025-04-30T00:00:00"/>
    <x v="5"/>
    <n v="1"/>
    <x v="0"/>
    <n v="4"/>
    <n v="1"/>
    <s v="MONTHLY"/>
    <n v="2000"/>
    <n v="2000"/>
    <m/>
    <m/>
    <m/>
    <n v="1"/>
  </r>
  <r>
    <s v="DFW"/>
    <x v="69"/>
    <x v="45"/>
    <d v="2025-04-30T00:00:00"/>
    <x v="0"/>
    <n v="1"/>
    <x v="0"/>
    <n v="4"/>
    <n v="0.42"/>
    <s v="MONTHLY"/>
    <n v="2000"/>
    <n v="840"/>
    <m/>
    <m/>
    <m/>
    <n v="1"/>
  </r>
  <r>
    <s v="DFW"/>
    <x v="69"/>
    <x v="45"/>
    <d v="2025-04-30T00:00:00"/>
    <x v="1"/>
    <n v="1"/>
    <x v="0"/>
    <n v="4"/>
    <n v="0.57999999999999996"/>
    <s v="MONTHLY"/>
    <n v="2000"/>
    <n v="1160"/>
    <m/>
    <m/>
    <m/>
    <s v=""/>
  </r>
  <r>
    <s v="DFW"/>
    <x v="70"/>
    <x v="45"/>
    <d v="2025-04-30T00:00:00"/>
    <x v="22"/>
    <n v="1"/>
    <x v="0"/>
    <n v="4"/>
    <n v="0.09"/>
    <s v="MONTHLY"/>
    <n v="2000"/>
    <n v="180"/>
    <m/>
    <m/>
    <m/>
    <n v="1"/>
  </r>
  <r>
    <s v="DFW"/>
    <x v="70"/>
    <x v="45"/>
    <d v="2025-04-30T00:00:00"/>
    <x v="6"/>
    <n v="1"/>
    <x v="0"/>
    <n v="4"/>
    <n v="0.91"/>
    <s v="MONTHLY"/>
    <n v="2000"/>
    <n v="1820"/>
    <m/>
    <m/>
    <m/>
    <s v=""/>
  </r>
  <r>
    <s v="HOU"/>
    <x v="71"/>
    <x v="45"/>
    <d v="2025-04-30T00:00:00"/>
    <x v="20"/>
    <n v="1"/>
    <x v="0"/>
    <n v="4"/>
    <n v="1"/>
    <s v="MONTHLY"/>
    <n v="2000"/>
    <n v="2000"/>
    <m/>
    <m/>
    <m/>
    <n v="1"/>
  </r>
  <r>
    <s v="DFW"/>
    <x v="72"/>
    <x v="45"/>
    <d v="2025-04-30T00:00:00"/>
    <x v="5"/>
    <n v="1"/>
    <x v="0"/>
    <n v="4"/>
    <n v="1"/>
    <s v="MONTHLY"/>
    <n v="2000"/>
    <n v="2000"/>
    <m/>
    <m/>
    <m/>
    <n v="1"/>
  </r>
  <r>
    <s v="HOU"/>
    <x v="73"/>
    <x v="45"/>
    <d v="2025-04-30T00:00:00"/>
    <x v="7"/>
    <n v="1"/>
    <x v="0"/>
    <n v="4"/>
    <n v="1"/>
    <s v="MONTHLY"/>
    <n v="2000"/>
    <n v="2000"/>
    <m/>
    <m/>
    <m/>
    <n v="1"/>
  </r>
  <r>
    <s v="DFW"/>
    <x v="74"/>
    <x v="45"/>
    <d v="2025-04-30T00:00:00"/>
    <x v="5"/>
    <n v="1"/>
    <x v="0"/>
    <n v="4"/>
    <n v="1"/>
    <s v="MONTHLY"/>
    <n v="2000"/>
    <n v="2000"/>
    <m/>
    <m/>
    <m/>
    <n v="1"/>
  </r>
  <r>
    <s v="HOU"/>
    <x v="75"/>
    <x v="45"/>
    <d v="2025-04-30T00:00:00"/>
    <x v="7"/>
    <n v="1"/>
    <x v="0"/>
    <n v="4"/>
    <n v="0.1"/>
    <s v="MONTHLY"/>
    <n v="2000"/>
    <n v="200"/>
    <m/>
    <m/>
    <m/>
    <n v="1"/>
  </r>
  <r>
    <s v="HOU"/>
    <x v="75"/>
    <x v="45"/>
    <d v="2025-04-30T00:00:00"/>
    <x v="3"/>
    <n v="1"/>
    <x v="0"/>
    <n v="4"/>
    <n v="0.26"/>
    <s v="MONTHLY"/>
    <n v="2000"/>
    <n v="520"/>
    <m/>
    <m/>
    <m/>
    <s v=""/>
  </r>
  <r>
    <s v="HOU"/>
    <x v="75"/>
    <x v="45"/>
    <d v="2025-04-30T00:00:00"/>
    <x v="4"/>
    <n v="1"/>
    <x v="0"/>
    <n v="4"/>
    <n v="0.23"/>
    <s v="MONTHLY"/>
    <n v="2000"/>
    <n v="460"/>
    <m/>
    <m/>
    <m/>
    <s v=""/>
  </r>
  <r>
    <s v="HOU"/>
    <x v="75"/>
    <x v="45"/>
    <d v="2025-04-30T00:00:00"/>
    <x v="17"/>
    <n v="1"/>
    <x v="0"/>
    <n v="4"/>
    <n v="0.41"/>
    <s v="MONTHLY"/>
    <n v="2000"/>
    <n v="820"/>
    <m/>
    <m/>
    <m/>
    <s v=""/>
  </r>
  <r>
    <s v="WT"/>
    <x v="76"/>
    <x v="45"/>
    <d v="2025-04-30T00:00:00"/>
    <x v="2"/>
    <n v="1"/>
    <x v="1"/>
    <n v="4"/>
    <n v="0.82"/>
    <s v="MONTHLY"/>
    <n v="2000"/>
    <n v="1640"/>
    <m/>
    <m/>
    <m/>
    <n v="1"/>
  </r>
  <r>
    <s v="DFW"/>
    <x v="76"/>
    <x v="45"/>
    <d v="2025-04-30T00:00:00"/>
    <x v="6"/>
    <n v="1"/>
    <x v="0"/>
    <n v="4"/>
    <n v="0.18"/>
    <s v="MONTHLY"/>
    <n v="2000"/>
    <n v="360"/>
    <m/>
    <m/>
    <m/>
    <s v=""/>
  </r>
  <r>
    <s v="DFW"/>
    <x v="77"/>
    <x v="46"/>
    <d v="2025-04-30T00:00:00"/>
    <x v="5"/>
    <n v="1"/>
    <x v="0"/>
    <n v="4"/>
    <n v="1"/>
    <s v="MONTHLY"/>
    <n v="1300"/>
    <n v="1300"/>
    <m/>
    <m/>
    <m/>
    <n v="1"/>
  </r>
  <r>
    <s v="DFW"/>
    <x v="78"/>
    <x v="47"/>
    <d v="2025-04-30T00:00:00"/>
    <x v="6"/>
    <n v="1"/>
    <x v="0"/>
    <n v="4"/>
    <n v="1"/>
    <s v="MONTHLY"/>
    <n v="1300"/>
    <n v="1300"/>
    <m/>
    <m/>
    <m/>
    <n v="1"/>
  </r>
  <r>
    <s v="DFW"/>
    <x v="79"/>
    <x v="48"/>
    <d v="2025-04-30T00:00:00"/>
    <x v="8"/>
    <n v="1"/>
    <x v="1"/>
    <n v="4"/>
    <n v="0.1"/>
    <s v="MONTHLY"/>
    <n v="1300"/>
    <n v="130"/>
    <m/>
    <m/>
    <m/>
    <n v="0.6"/>
  </r>
  <r>
    <s v="DFW"/>
    <x v="79"/>
    <x v="48"/>
    <d v="2025-04-30T00:00:00"/>
    <x v="25"/>
    <n v="1"/>
    <x v="0"/>
    <n v="4"/>
    <n v="0.25"/>
    <s v="MONTHLY"/>
    <n v="1300"/>
    <n v="325"/>
    <m/>
    <m/>
    <m/>
    <s v=""/>
  </r>
  <r>
    <s v="DFW"/>
    <x v="79"/>
    <x v="48"/>
    <d v="2025-04-30T00:00:00"/>
    <x v="26"/>
    <n v="1"/>
    <x v="2"/>
    <n v="4"/>
    <n v="0.25"/>
    <s v="MONTHLY"/>
    <n v="1300"/>
    <n v="325"/>
    <m/>
    <m/>
    <m/>
    <s v=""/>
  </r>
  <r>
    <s v="DFW"/>
    <x v="80"/>
    <x v="48"/>
    <d v="2025-04-30T00:00:00"/>
    <x v="12"/>
    <n v="1"/>
    <x v="1"/>
    <n v="4"/>
    <n v="1"/>
    <s v="MONTHLY"/>
    <n v="1300"/>
    <n v="1300"/>
    <m/>
    <m/>
    <m/>
    <n v="1"/>
  </r>
  <r>
    <s v="DFW"/>
    <x v="81"/>
    <x v="48"/>
    <d v="2025-04-30T00:00:00"/>
    <x v="0"/>
    <n v="1"/>
    <x v="0"/>
    <n v="4"/>
    <n v="0.55000000000000004"/>
    <s v="MONTHLY"/>
    <n v="1300"/>
    <n v="715.00000000000011"/>
    <m/>
    <m/>
    <m/>
    <n v="1"/>
  </r>
  <r>
    <s v="DFW"/>
    <x v="81"/>
    <x v="48"/>
    <d v="2025-04-30T00:00:00"/>
    <x v="1"/>
    <n v="1"/>
    <x v="0"/>
    <n v="4"/>
    <n v="0.4"/>
    <s v="MONTHLY"/>
    <n v="1300"/>
    <n v="520"/>
    <m/>
    <m/>
    <m/>
    <s v=""/>
  </r>
  <r>
    <s v="DFW"/>
    <x v="81"/>
    <x v="48"/>
    <d v="2025-04-30T00:00:00"/>
    <x v="27"/>
    <n v="1"/>
    <x v="0"/>
    <n v="4"/>
    <n v="0.05"/>
    <s v="MONTHLY"/>
    <n v="1300"/>
    <n v="65"/>
    <m/>
    <m/>
    <m/>
    <s v=""/>
  </r>
  <r>
    <s v="DFW"/>
    <x v="82"/>
    <x v="49"/>
    <d v="2025-04-30T00:00:00"/>
    <x v="16"/>
    <n v="1"/>
    <x v="0"/>
    <n v="4"/>
    <n v="0.85"/>
    <s v="MONTHLY"/>
    <n v="5000"/>
    <n v="4250"/>
    <m/>
    <m/>
    <m/>
    <n v="0.85"/>
  </r>
  <r>
    <s v="DFW"/>
    <x v="83"/>
    <x v="50"/>
    <d v="2025-04-30T00:00:00"/>
    <x v="12"/>
    <n v="1"/>
    <x v="1"/>
    <n v="4"/>
    <n v="0.05"/>
    <s v="MONTHLY"/>
    <n v="5000"/>
    <n v="250"/>
    <m/>
    <m/>
    <m/>
    <n v="0.14000000000000001"/>
  </r>
  <r>
    <s v="DFW"/>
    <x v="83"/>
    <x v="50"/>
    <d v="2025-04-30T00:00:00"/>
    <x v="8"/>
    <n v="1"/>
    <x v="1"/>
    <n v="4"/>
    <n v="0.09"/>
    <s v="MONTHLY"/>
    <n v="5000"/>
    <n v="450"/>
    <m/>
    <m/>
    <m/>
    <s v=""/>
  </r>
  <r>
    <s v="HOU"/>
    <x v="84"/>
    <x v="51"/>
    <d v="2025-04-30T00:00:00"/>
    <x v="11"/>
    <n v="1"/>
    <x v="0"/>
    <n v="4"/>
    <n v="0.65"/>
    <s v="MONTHLY"/>
    <n v="5000"/>
    <n v="3250"/>
    <m/>
    <m/>
    <m/>
    <n v="0.65"/>
  </r>
  <r>
    <s v="DFW"/>
    <x v="85"/>
    <x v="52"/>
    <d v="2025-04-30T00:00:00"/>
    <x v="5"/>
    <n v="1"/>
    <x v="0"/>
    <n v="4"/>
    <n v="1"/>
    <s v="MONTHLY"/>
    <n v="3000"/>
    <n v="3000"/>
    <m/>
    <m/>
    <m/>
    <n v="1"/>
  </r>
  <r>
    <s v="DFW"/>
    <x v="86"/>
    <x v="53"/>
    <d v="2025-04-30T00:00:00"/>
    <x v="9"/>
    <n v="1"/>
    <x v="1"/>
    <n v="4"/>
    <n v="0.45"/>
    <s v="MONTHLY"/>
    <n v="5000"/>
    <n v="2250"/>
    <m/>
    <m/>
    <m/>
    <n v="0.45"/>
  </r>
  <r>
    <s v="DFW"/>
    <x v="87"/>
    <x v="54"/>
    <d v="2025-04-30T00:00:00"/>
    <x v="5"/>
    <n v="1"/>
    <x v="0"/>
    <n v="4"/>
    <n v="0.45"/>
    <s v="MONTHLY"/>
    <n v="3000"/>
    <n v="1350"/>
    <m/>
    <m/>
    <m/>
    <n v="0.45"/>
  </r>
  <r>
    <s v="DFW"/>
    <x v="88"/>
    <x v="55"/>
    <d v="2025-04-30T00:00:00"/>
    <x v="0"/>
    <n v="1"/>
    <x v="0"/>
    <n v="4"/>
    <n v="1"/>
    <s v="MONTHLY"/>
    <n v="5000"/>
    <n v="5000"/>
    <m/>
    <m/>
    <m/>
    <n v="1"/>
  </r>
  <r>
    <s v="DFW"/>
    <x v="89"/>
    <x v="56"/>
    <d v="2025-04-30T00:00:00"/>
    <x v="10"/>
    <n v="1"/>
    <x v="1"/>
    <n v="4"/>
    <n v="0.82"/>
    <s v="MONTHLY"/>
    <n v="3000"/>
    <n v="2460"/>
    <m/>
    <m/>
    <m/>
    <n v="1"/>
  </r>
  <r>
    <s v="DFW"/>
    <x v="89"/>
    <x v="56"/>
    <d v="2025-04-30T00:00:00"/>
    <x v="5"/>
    <n v="1"/>
    <x v="0"/>
    <n v="4"/>
    <n v="0.18"/>
    <s v="MONTHLY"/>
    <n v="3000"/>
    <n v="540"/>
    <m/>
    <m/>
    <m/>
    <s v=""/>
  </r>
  <r>
    <s v="DFW"/>
    <x v="90"/>
    <x v="57"/>
    <d v="2025-04-30T00:00:00"/>
    <x v="10"/>
    <n v="1"/>
    <x v="1"/>
    <n v="4"/>
    <n v="0.55000000000000004"/>
    <s v="MONTHLY"/>
    <n v="3000"/>
    <n v="1650.0000000000002"/>
    <m/>
    <m/>
    <m/>
    <n v="0.55000000000000004"/>
  </r>
  <r>
    <s v="HOU"/>
    <x v="91"/>
    <x v="58"/>
    <d v="2025-04-30T00:00:00"/>
    <x v="20"/>
    <n v="1"/>
    <x v="0"/>
    <n v="4"/>
    <n v="1"/>
    <s v="MONTHLY"/>
    <n v="3000"/>
    <n v="3000"/>
    <m/>
    <m/>
    <m/>
    <n v="1"/>
  </r>
  <r>
    <s v="DFW"/>
    <x v="92"/>
    <x v="59"/>
    <d v="2025-04-30T00:00:00"/>
    <x v="6"/>
    <n v="1"/>
    <x v="0"/>
    <n v="4"/>
    <n v="1"/>
    <s v="MONTHLY"/>
    <n v="3000"/>
    <n v="3000"/>
    <m/>
    <m/>
    <m/>
    <n v="1"/>
  </r>
  <r>
    <s v="DFW"/>
    <x v="93"/>
    <x v="58"/>
    <d v="2025-04-30T00:00:00"/>
    <x v="12"/>
    <n v="1"/>
    <x v="1"/>
    <n v="4"/>
    <n v="1"/>
    <s v="MONTHLY"/>
    <n v="3000"/>
    <n v="3000"/>
    <m/>
    <m/>
    <m/>
    <n v="1"/>
  </r>
  <r>
    <s v="WT"/>
    <x v="94"/>
    <x v="60"/>
    <d v="2025-04-30T00:00:00"/>
    <x v="2"/>
    <n v="1"/>
    <x v="0"/>
    <n v="4"/>
    <n v="0.75"/>
    <s v="MONTHLY"/>
    <n v="5000"/>
    <n v="3750"/>
    <m/>
    <m/>
    <m/>
    <n v="0.75"/>
  </r>
  <r>
    <s v="HOU"/>
    <x v="95"/>
    <x v="61"/>
    <d v="2025-04-30T00:00:00"/>
    <x v="11"/>
    <n v="1"/>
    <x v="0"/>
    <n v="4"/>
    <n v="1"/>
    <s v="MONTHLY"/>
    <n v="5000"/>
    <n v="5000"/>
    <m/>
    <m/>
    <m/>
    <n v="1"/>
  </r>
  <r>
    <s v="HOU"/>
    <x v="96"/>
    <x v="62"/>
    <d v="2025-04-30T00:00:00"/>
    <x v="11"/>
    <n v="1"/>
    <x v="0"/>
    <n v="4"/>
    <n v="1"/>
    <s v="MONTHLY"/>
    <n v="5000"/>
    <n v="5000"/>
    <m/>
    <m/>
    <m/>
    <n v="1"/>
  </r>
  <r>
    <s v="DFW"/>
    <x v="97"/>
    <x v="63"/>
    <d v="2025-04-30T00:00:00"/>
    <x v="5"/>
    <n v="1"/>
    <x v="0"/>
    <n v="4"/>
    <n v="1"/>
    <s v="MONTHLY"/>
    <n v="3000"/>
    <n v="3000"/>
    <m/>
    <m/>
    <m/>
    <n v="1"/>
  </r>
  <r>
    <s v="HOU"/>
    <x v="98"/>
    <x v="64"/>
    <d v="2025-04-30T00:00:00"/>
    <x v="11"/>
    <n v="1"/>
    <x v="0"/>
    <n v="4"/>
    <n v="1"/>
    <s v="MONTHLY"/>
    <n v="7500"/>
    <n v="7500"/>
    <m/>
    <m/>
    <m/>
    <n v="1"/>
  </r>
  <r>
    <s v="HOU"/>
    <x v="99"/>
    <x v="65"/>
    <d v="2025-04-30T00:00:00"/>
    <x v="20"/>
    <n v="1"/>
    <x v="0"/>
    <n v="4"/>
    <n v="0.55000000000000004"/>
    <s v="MONTHLY"/>
    <n v="10000"/>
    <n v="5500"/>
    <m/>
    <m/>
    <m/>
    <n v="0.55000000000000004"/>
  </r>
  <r>
    <s v="DFW"/>
    <x v="100"/>
    <x v="66"/>
    <d v="2025-04-30T00:00:00"/>
    <x v="26"/>
    <n v="1"/>
    <x v="2"/>
    <n v="4"/>
    <n v="0.75"/>
    <s v="MONTHLY"/>
    <n v="5000"/>
    <n v="3750"/>
    <m/>
    <m/>
    <m/>
    <n v="0.75"/>
  </r>
  <r>
    <s v="DFW"/>
    <x v="101"/>
    <x v="66"/>
    <d v="2025-04-30T00:00:00"/>
    <x v="10"/>
    <n v="1"/>
    <x v="1"/>
    <n v="4"/>
    <n v="1"/>
    <s v="MONTHLY"/>
    <n v="5000"/>
    <n v="5000"/>
    <m/>
    <m/>
    <m/>
    <n v="1"/>
  </r>
  <r>
    <s v="DFW"/>
    <x v="102"/>
    <x v="67"/>
    <d v="2025-04-30T00:00:00"/>
    <x v="5"/>
    <n v="1"/>
    <x v="0"/>
    <n v="4"/>
    <n v="1"/>
    <s v="MONTHLY"/>
    <n v="3000"/>
    <n v="3000"/>
    <m/>
    <m/>
    <m/>
    <n v="1"/>
  </r>
  <r>
    <s v="DFW"/>
    <x v="103"/>
    <x v="68"/>
    <d v="2025-04-30T00:00:00"/>
    <x v="8"/>
    <n v="1"/>
    <x v="1"/>
    <n v="4"/>
    <n v="0.64"/>
    <s v="MONTHLY"/>
    <n v="5000"/>
    <n v="3200"/>
    <m/>
    <m/>
    <m/>
    <n v="1"/>
  </r>
  <r>
    <s v="DFW"/>
    <x v="103"/>
    <x v="68"/>
    <d v="2025-04-30T00:00:00"/>
    <x v="0"/>
    <n v="1"/>
    <x v="0"/>
    <n v="4"/>
    <n v="0.36"/>
    <s v="MONTHLY"/>
    <n v="5000"/>
    <n v="1800"/>
    <m/>
    <m/>
    <m/>
    <s v=""/>
  </r>
  <r>
    <s v="DFW"/>
    <x v="104"/>
    <x v="69"/>
    <d v="2025-04-30T00:00:00"/>
    <x v="23"/>
    <n v="1"/>
    <x v="0"/>
    <n v="4"/>
    <n v="0.28000000000000003"/>
    <s v="MONTHLY"/>
    <n v="3000"/>
    <n v="840.00000000000011"/>
    <m/>
    <m/>
    <m/>
    <n v="0.28000000000000003"/>
  </r>
  <r>
    <s v="DFW"/>
    <x v="105"/>
    <x v="70"/>
    <d v="2025-04-30T00:00:00"/>
    <x v="0"/>
    <n v="1"/>
    <x v="0"/>
    <n v="4"/>
    <n v="1"/>
    <s v="MONTHLY"/>
    <n v="7250"/>
    <n v="7250"/>
    <m/>
    <m/>
    <m/>
    <n v="1"/>
  </r>
  <r>
    <s v="WT"/>
    <x v="106"/>
    <x v="71"/>
    <d v="2025-04-30T00:00:00"/>
    <x v="2"/>
    <n v="1"/>
    <x v="0"/>
    <n v="4"/>
    <n v="1"/>
    <s v="MONTHLY"/>
    <n v="4500"/>
    <n v="4500"/>
    <m/>
    <m/>
    <m/>
    <n v="1"/>
  </r>
  <r>
    <s v="DFW"/>
    <x v="107"/>
    <x v="72"/>
    <d v="2025-04-30T00:00:00"/>
    <x v="6"/>
    <n v="1"/>
    <x v="0"/>
    <n v="4"/>
    <n v="1"/>
    <s v="MONTHLY"/>
    <n v="800"/>
    <n v="800"/>
    <m/>
    <m/>
    <m/>
    <n v="1"/>
  </r>
  <r>
    <s v="HOU"/>
    <x v="108"/>
    <x v="72"/>
    <d v="2025-04-30T00:00:00"/>
    <x v="7"/>
    <n v="1"/>
    <x v="0"/>
    <n v="4"/>
    <n v="0.86"/>
    <s v="MONTHLY"/>
    <n v="800"/>
    <n v="688"/>
    <m/>
    <m/>
    <m/>
    <n v="0.86"/>
  </r>
  <r>
    <s v="DFW"/>
    <x v="109"/>
    <x v="72"/>
    <d v="2025-04-30T00:00:00"/>
    <x v="0"/>
    <n v="1"/>
    <x v="0"/>
    <n v="4"/>
    <n v="1"/>
    <s v="MONTHLY"/>
    <n v="800"/>
    <n v="800"/>
    <m/>
    <m/>
    <m/>
    <n v="1"/>
  </r>
  <r>
    <s v="HOU"/>
    <x v="110"/>
    <x v="72"/>
    <d v="2025-04-30T00:00:00"/>
    <x v="4"/>
    <n v="1"/>
    <x v="0"/>
    <n v="4"/>
    <n v="0.43"/>
    <s v="MONTHLY"/>
    <n v="800"/>
    <n v="344"/>
    <m/>
    <m/>
    <m/>
    <n v="0.43"/>
  </r>
  <r>
    <s v="DFW"/>
    <x v="111"/>
    <x v="73"/>
    <d v="2025-04-30T00:00:00"/>
    <x v="0"/>
    <n v="1"/>
    <x v="0"/>
    <n v="4"/>
    <n v="0.74"/>
    <s v="MONTHLY"/>
    <n v="1250"/>
    <n v="925"/>
    <m/>
    <m/>
    <m/>
    <n v="1"/>
  </r>
  <r>
    <s v="DFW"/>
    <x v="111"/>
    <x v="73"/>
    <d v="2025-04-30T00:00:00"/>
    <x v="1"/>
    <n v="1"/>
    <x v="0"/>
    <n v="4"/>
    <n v="0.26"/>
    <s v="MONTHLY"/>
    <n v="1250"/>
    <n v="325"/>
    <m/>
    <m/>
    <m/>
    <s v=""/>
  </r>
  <r>
    <s v="DFW"/>
    <x v="112"/>
    <x v="74"/>
    <d v="2025-04-30T00:00:00"/>
    <x v="0"/>
    <n v="1"/>
    <x v="0"/>
    <n v="4"/>
    <n v="0.27"/>
    <s v="MONTHLY"/>
    <n v="1250"/>
    <n v="337.5"/>
    <m/>
    <m/>
    <m/>
    <n v="1"/>
  </r>
  <r>
    <s v="DFW"/>
    <x v="112"/>
    <x v="74"/>
    <d v="2025-04-30T00:00:00"/>
    <x v="1"/>
    <n v="1"/>
    <x v="0"/>
    <n v="4"/>
    <n v="0.73"/>
    <s v="MONTHLY"/>
    <n v="1250"/>
    <n v="912.5"/>
    <m/>
    <m/>
    <m/>
    <s v=""/>
  </r>
  <r>
    <s v="DFW"/>
    <x v="113"/>
    <x v="75"/>
    <d v="2025-04-30T00:00:00"/>
    <x v="23"/>
    <n v="1"/>
    <x v="0"/>
    <n v="4"/>
    <n v="1"/>
    <s v="MONTHLY"/>
    <n v="1250"/>
    <n v="1250"/>
    <m/>
    <m/>
    <m/>
    <n v="1"/>
  </r>
  <r>
    <s v="DFW"/>
    <x v="114"/>
    <x v="76"/>
    <d v="2025-04-30T00:00:00"/>
    <x v="10"/>
    <n v="1"/>
    <x v="1"/>
    <n v="4"/>
    <n v="1"/>
    <s v="MONTHLY"/>
    <n v="1250"/>
    <n v="1250"/>
    <m/>
    <m/>
    <m/>
    <n v="1"/>
  </r>
  <r>
    <s v="DFW"/>
    <x v="115"/>
    <x v="77"/>
    <d v="2025-04-30T00:00:00"/>
    <x v="10"/>
    <n v="1"/>
    <x v="1"/>
    <n v="4"/>
    <n v="1"/>
    <s v="MONTHLY"/>
    <n v="1250"/>
    <n v="1250"/>
    <m/>
    <m/>
    <m/>
    <n v="1"/>
  </r>
  <r>
    <s v="DFW"/>
    <x v="116"/>
    <x v="78"/>
    <d v="2025-04-30T00:00:00"/>
    <x v="21"/>
    <n v="1"/>
    <x v="1"/>
    <n v="4"/>
    <n v="0.17"/>
    <s v="MONTHLY"/>
    <n v="800"/>
    <n v="136"/>
    <m/>
    <m/>
    <m/>
    <n v="0.96000000000000008"/>
  </r>
  <r>
    <s v="DFW"/>
    <x v="116"/>
    <x v="78"/>
    <d v="2025-04-30T00:00:00"/>
    <x v="5"/>
    <n v="1"/>
    <x v="0"/>
    <n v="4"/>
    <n v="0.24"/>
    <s v="MONTHLY"/>
    <n v="800"/>
    <n v="192"/>
    <m/>
    <m/>
    <m/>
    <s v=""/>
  </r>
  <r>
    <s v="DFW"/>
    <x v="116"/>
    <x v="78"/>
    <d v="2025-04-30T00:00:00"/>
    <x v="16"/>
    <n v="1"/>
    <x v="0"/>
    <n v="4"/>
    <n v="0.55000000000000004"/>
    <s v="MONTHLY"/>
    <n v="800"/>
    <n v="440.00000000000006"/>
    <m/>
    <m/>
    <m/>
    <s v=""/>
  </r>
  <r>
    <s v="DFW"/>
    <x v="117"/>
    <x v="79"/>
    <d v="2025-04-30T00:00:00"/>
    <x v="15"/>
    <n v="1"/>
    <x v="0"/>
    <n v="4"/>
    <n v="1"/>
    <s v="MONTHLY"/>
    <n v="800"/>
    <n v="800"/>
    <m/>
    <m/>
    <m/>
    <n v="1"/>
  </r>
  <r>
    <s v="DFW"/>
    <x v="118"/>
    <x v="80"/>
    <d v="2025-04-30T00:00:00"/>
    <x v="0"/>
    <n v="1"/>
    <x v="0"/>
    <n v="4"/>
    <n v="0.95"/>
    <s v="MONTHLY"/>
    <n v="800"/>
    <n v="760"/>
    <m/>
    <m/>
    <m/>
    <n v="1"/>
  </r>
  <r>
    <s v="DFW"/>
    <x v="118"/>
    <x v="80"/>
    <d v="2025-04-30T00:00:00"/>
    <x v="1"/>
    <n v="1"/>
    <x v="0"/>
    <n v="4"/>
    <n v="0.05"/>
    <s v="MONTHLY"/>
    <n v="800"/>
    <n v="40"/>
    <m/>
    <m/>
    <m/>
    <s v=""/>
  </r>
  <r>
    <s v="DFW"/>
    <x v="119"/>
    <x v="81"/>
    <d v="2025-04-30T00:00:00"/>
    <x v="23"/>
    <n v="1"/>
    <x v="0"/>
    <n v="4"/>
    <n v="1"/>
    <s v="MONTHLY"/>
    <n v="1250"/>
    <n v="1250"/>
    <m/>
    <m/>
    <m/>
    <n v="1"/>
  </r>
  <r>
    <s v="HOU"/>
    <x v="120"/>
    <x v="82"/>
    <d v="2025-04-30T00:00:00"/>
    <x v="3"/>
    <n v="1"/>
    <x v="0"/>
    <n v="4"/>
    <n v="0.22"/>
    <s v="MONTHLY"/>
    <n v="1250"/>
    <n v="275"/>
    <m/>
    <m/>
    <m/>
    <n v="0.22"/>
  </r>
  <r>
    <s v="DFW"/>
    <x v="121"/>
    <x v="83"/>
    <d v="2025-04-30T00:00:00"/>
    <x v="0"/>
    <n v="1"/>
    <x v="0"/>
    <n v="4"/>
    <n v="1"/>
    <s v="MONTHLY"/>
    <n v="1250"/>
    <n v="1250"/>
    <m/>
    <m/>
    <m/>
    <n v="1"/>
  </r>
  <r>
    <s v="DFW"/>
    <x v="122"/>
    <x v="84"/>
    <d v="2025-04-30T00:00:00"/>
    <x v="21"/>
    <n v="1"/>
    <x v="1"/>
    <n v="4"/>
    <n v="0.92"/>
    <s v="MONTHLY"/>
    <n v="1250"/>
    <n v="1150"/>
    <m/>
    <m/>
    <m/>
    <n v="0.92"/>
  </r>
  <r>
    <s v="WT"/>
    <x v="123"/>
    <x v="85"/>
    <d v="2025-04-30T00:00:00"/>
    <x v="2"/>
    <n v="1"/>
    <x v="0"/>
    <n v="4"/>
    <n v="1"/>
    <s v="MONTHLY"/>
    <n v="1250"/>
    <n v="1250"/>
    <m/>
    <m/>
    <m/>
    <n v="1"/>
  </r>
  <r>
    <s v="DFW"/>
    <x v="124"/>
    <x v="86"/>
    <d v="2025-04-30T00:00:00"/>
    <x v="0"/>
    <n v="1"/>
    <x v="0"/>
    <n v="4"/>
    <n v="1"/>
    <s v="MONTHLY"/>
    <n v="1250"/>
    <n v="1250"/>
    <m/>
    <m/>
    <m/>
    <n v="1"/>
  </r>
  <r>
    <s v="WT"/>
    <x v="125"/>
    <x v="87"/>
    <d v="2025-04-30T00:00:00"/>
    <x v="2"/>
    <n v="1"/>
    <x v="0"/>
    <n v="4"/>
    <n v="1"/>
    <s v="MONTHLY"/>
    <n v="1250"/>
    <n v="1250"/>
    <m/>
    <m/>
    <m/>
    <n v="1"/>
  </r>
  <r>
    <s v="DFW"/>
    <x v="126"/>
    <x v="88"/>
    <d v="2025-04-30T00:00:00"/>
    <x v="0"/>
    <n v="1"/>
    <x v="0"/>
    <n v="4"/>
    <n v="1"/>
    <s v="MONTHLY"/>
    <n v="1250"/>
    <n v="1250"/>
    <m/>
    <m/>
    <m/>
    <n v="1"/>
  </r>
  <r>
    <s v="DFW"/>
    <x v="127"/>
    <x v="89"/>
    <d v="2025-04-30T00:00:00"/>
    <x v="21"/>
    <n v="1"/>
    <x v="1"/>
    <n v="4"/>
    <n v="0.28000000000000003"/>
    <s v="MONTHLY"/>
    <n v="1250"/>
    <n v="350.00000000000006"/>
    <m/>
    <m/>
    <m/>
    <n v="1"/>
  </r>
  <r>
    <s v="DFW"/>
    <x v="127"/>
    <x v="89"/>
    <d v="2025-04-30T00:00:00"/>
    <x v="16"/>
    <n v="1"/>
    <x v="0"/>
    <n v="4"/>
    <n v="0.72"/>
    <s v="MONTHLY"/>
    <n v="1250"/>
    <n v="900"/>
    <m/>
    <m/>
    <m/>
    <s v=""/>
  </r>
  <r>
    <s v="DFW"/>
    <x v="128"/>
    <x v="90"/>
    <d v="2025-04-30T00:00:00"/>
    <x v="10"/>
    <n v="1"/>
    <x v="1"/>
    <n v="4"/>
    <n v="1"/>
    <s v="MONTHLY"/>
    <n v="1250"/>
    <n v="1250"/>
    <m/>
    <m/>
    <m/>
    <n v="1"/>
  </r>
  <r>
    <s v="DFW"/>
    <x v="129"/>
    <x v="91"/>
    <d v="2025-04-30T00:00:00"/>
    <x v="15"/>
    <n v="1"/>
    <x v="0"/>
    <n v="4"/>
    <n v="1"/>
    <s v="MONTHLY"/>
    <n v="800"/>
    <n v="800"/>
    <m/>
    <m/>
    <m/>
    <n v="1"/>
  </r>
  <r>
    <s v="DFW"/>
    <x v="130"/>
    <x v="91"/>
    <d v="2025-04-30T00:00:00"/>
    <x v="21"/>
    <n v="1"/>
    <x v="1"/>
    <n v="4"/>
    <n v="0.05"/>
    <s v="MONTHLY"/>
    <n v="800"/>
    <n v="40"/>
    <m/>
    <m/>
    <m/>
    <n v="0.05"/>
  </r>
  <r>
    <s v="DFW"/>
    <x v="131"/>
    <x v="92"/>
    <d v="2025-04-30T00:00:00"/>
    <x v="0"/>
    <n v="1"/>
    <x v="0"/>
    <n v="4"/>
    <n v="0.85"/>
    <s v="MONTHLY"/>
    <n v="800"/>
    <n v="680"/>
    <m/>
    <m/>
    <m/>
    <n v="1"/>
  </r>
  <r>
    <s v="DFW"/>
    <x v="131"/>
    <x v="92"/>
    <d v="2025-04-30T00:00:00"/>
    <x v="1"/>
    <n v="1"/>
    <x v="0"/>
    <n v="4"/>
    <n v="0.15"/>
    <s v="MONTHLY"/>
    <n v="800"/>
    <n v="120"/>
    <m/>
    <m/>
    <m/>
    <s v=""/>
  </r>
  <r>
    <s v="DFW"/>
    <x v="132"/>
    <x v="92"/>
    <d v="2025-04-30T00:00:00"/>
    <x v="0"/>
    <n v="1"/>
    <x v="0"/>
    <n v="4"/>
    <n v="0.91"/>
    <s v="MONTHLY"/>
    <n v="800"/>
    <n v="728"/>
    <m/>
    <m/>
    <m/>
    <n v="1"/>
  </r>
  <r>
    <s v="DFW"/>
    <x v="132"/>
    <x v="92"/>
    <d v="2025-04-30T00:00:00"/>
    <x v="1"/>
    <n v="1"/>
    <x v="0"/>
    <n v="4"/>
    <n v="0.09"/>
    <s v="MONTHLY"/>
    <n v="800"/>
    <n v="72"/>
    <m/>
    <m/>
    <m/>
    <s v=""/>
  </r>
  <r>
    <s v="DFW"/>
    <x v="133"/>
    <x v="92"/>
    <d v="2025-04-30T00:00:00"/>
    <x v="0"/>
    <n v="1"/>
    <x v="0"/>
    <n v="4"/>
    <n v="0.96"/>
    <s v="MONTHLY"/>
    <n v="800"/>
    <n v="768"/>
    <m/>
    <m/>
    <m/>
    <n v="1"/>
  </r>
  <r>
    <s v="DFW"/>
    <x v="133"/>
    <x v="92"/>
    <d v="2025-04-30T00:00:00"/>
    <x v="1"/>
    <n v="1"/>
    <x v="0"/>
    <n v="4"/>
    <n v="0.04"/>
    <s v="MONTHLY"/>
    <n v="800"/>
    <n v="32"/>
    <m/>
    <m/>
    <m/>
    <s v=""/>
  </r>
  <r>
    <s v="DFW"/>
    <x v="134"/>
    <x v="92"/>
    <d v="2025-04-30T00:00:00"/>
    <x v="0"/>
    <n v="1"/>
    <x v="0"/>
    <n v="4"/>
    <n v="0.85"/>
    <s v="MONTHLY"/>
    <n v="800"/>
    <n v="680"/>
    <m/>
    <m/>
    <m/>
    <n v="1"/>
  </r>
  <r>
    <s v="DFW"/>
    <x v="134"/>
    <x v="92"/>
    <d v="2025-04-30T00:00:00"/>
    <x v="1"/>
    <n v="1"/>
    <x v="0"/>
    <n v="4"/>
    <n v="0.15"/>
    <s v="MONTHLY"/>
    <n v="800"/>
    <n v="120"/>
    <m/>
    <m/>
    <m/>
    <s v=""/>
  </r>
  <r>
    <s v="DFW"/>
    <x v="135"/>
    <x v="93"/>
    <d v="2025-04-30T00:00:00"/>
    <x v="0"/>
    <n v="1"/>
    <x v="0"/>
    <n v="4"/>
    <n v="0.85"/>
    <s v="MONTHLY"/>
    <n v="2500"/>
    <n v="2125"/>
    <m/>
    <m/>
    <m/>
    <n v="1"/>
  </r>
  <r>
    <s v="DFW"/>
    <x v="135"/>
    <x v="93"/>
    <d v="2025-04-30T00:00:00"/>
    <x v="1"/>
    <n v="1"/>
    <x v="0"/>
    <n v="4"/>
    <n v="0.15"/>
    <s v="MONTHLY"/>
    <n v="2500"/>
    <n v="375"/>
    <m/>
    <m/>
    <m/>
    <s v=""/>
  </r>
  <r>
    <s v="DFW"/>
    <x v="136"/>
    <x v="94"/>
    <d v="2025-04-30T00:00:00"/>
    <x v="14"/>
    <n v="1"/>
    <x v="1"/>
    <n v="4"/>
    <n v="0.1"/>
    <s v="MONTHLY"/>
    <n v="3500"/>
    <n v="350"/>
    <m/>
    <m/>
    <m/>
    <n v="0.1"/>
  </r>
  <r>
    <s v="DFW"/>
    <x v="137"/>
    <x v="95"/>
    <d v="2025-04-30T00:00:00"/>
    <x v="0"/>
    <n v="1"/>
    <x v="0"/>
    <n v="4"/>
    <n v="1"/>
    <s v="MONTHLY"/>
    <n v="2500"/>
    <n v="2500"/>
    <m/>
    <m/>
    <m/>
    <n v="1"/>
  </r>
  <r>
    <s v="DFW"/>
    <x v="138"/>
    <x v="96"/>
    <d v="2025-04-30T00:00:00"/>
    <x v="0"/>
    <n v="1"/>
    <x v="0"/>
    <n v="4"/>
    <n v="1"/>
    <s v="MONTHLY"/>
    <n v="2500"/>
    <n v="2500"/>
    <m/>
    <m/>
    <m/>
    <n v="1"/>
  </r>
  <r>
    <s v="DFW"/>
    <x v="139"/>
    <x v="97"/>
    <d v="2025-04-30T00:00:00"/>
    <x v="0"/>
    <n v="1"/>
    <x v="0"/>
    <n v="4"/>
    <n v="1"/>
    <s v="MONTHLY"/>
    <n v="2500"/>
    <n v="2500"/>
    <m/>
    <m/>
    <m/>
    <n v="1"/>
  </r>
  <r>
    <s v="DFW"/>
    <x v="140"/>
    <x v="97"/>
    <d v="2025-04-30T00:00:00"/>
    <x v="0"/>
    <n v="1"/>
    <x v="0"/>
    <n v="4"/>
    <n v="1"/>
    <s v="MONTHLY"/>
    <n v="2500"/>
    <n v="2500"/>
    <m/>
    <m/>
    <m/>
    <n v="1"/>
  </r>
  <r>
    <s v="DFW"/>
    <x v="141"/>
    <x v="98"/>
    <d v="2025-04-30T00:00:00"/>
    <x v="21"/>
    <n v="1"/>
    <x v="1"/>
    <n v="4"/>
    <n v="0.05"/>
    <s v="MONTHLY"/>
    <n v="3500"/>
    <n v="175"/>
    <m/>
    <m/>
    <m/>
    <n v="0.1"/>
  </r>
  <r>
    <s v="DFW"/>
    <x v="141"/>
    <x v="98"/>
    <d v="2025-04-30T00:00:00"/>
    <x v="22"/>
    <n v="1"/>
    <x v="0"/>
    <n v="4"/>
    <n v="0.05"/>
    <s v="MONTHLY"/>
    <n v="3500"/>
    <n v="175"/>
    <m/>
    <m/>
    <m/>
    <s v=""/>
  </r>
  <r>
    <s v="DFW"/>
    <x v="142"/>
    <x v="99"/>
    <d v="2025-04-30T00:00:00"/>
    <x v="0"/>
    <n v="1"/>
    <x v="0"/>
    <n v="4"/>
    <n v="0.1"/>
    <s v="MONTHLY"/>
    <n v="1500"/>
    <n v="150"/>
    <m/>
    <m/>
    <m/>
    <n v="0.25"/>
  </r>
  <r>
    <s v="DFW"/>
    <x v="142"/>
    <x v="99"/>
    <d v="2025-04-30T00:00:00"/>
    <x v="1"/>
    <n v="1"/>
    <x v="0"/>
    <n v="4"/>
    <n v="0.15"/>
    <s v="MONTHLY"/>
    <n v="1500"/>
    <n v="225"/>
    <m/>
    <m/>
    <m/>
    <s v=""/>
  </r>
  <r>
    <s v="DFW"/>
    <x v="143"/>
    <x v="100"/>
    <d v="2025-04-30T00:00:00"/>
    <x v="9"/>
    <n v="1"/>
    <x v="1"/>
    <n v="4"/>
    <n v="0.05"/>
    <s v="MONTHLY"/>
    <n v="1500"/>
    <n v="75"/>
    <m/>
    <m/>
    <m/>
    <n v="0.5"/>
  </r>
  <r>
    <s v="DFW"/>
    <x v="143"/>
    <x v="100"/>
    <d v="2025-04-30T00:00:00"/>
    <x v="8"/>
    <n v="1"/>
    <x v="1"/>
    <n v="4"/>
    <n v="0.09"/>
    <s v="MONTHLY"/>
    <n v="1500"/>
    <n v="135"/>
    <m/>
    <m/>
    <m/>
    <s v=""/>
  </r>
  <r>
    <s v="DFW"/>
    <x v="143"/>
    <x v="100"/>
    <d v="2025-04-30T00:00:00"/>
    <x v="10"/>
    <n v="1"/>
    <x v="1"/>
    <n v="4"/>
    <n v="0.05"/>
    <s v="MONTHLY"/>
    <n v="1500"/>
    <n v="75"/>
    <m/>
    <m/>
    <m/>
    <s v=""/>
  </r>
  <r>
    <s v="DFW"/>
    <x v="143"/>
    <x v="100"/>
    <d v="2025-04-30T00:00:00"/>
    <x v="21"/>
    <n v="1"/>
    <x v="1"/>
    <n v="4"/>
    <n v="0.08"/>
    <s v="MONTHLY"/>
    <n v="1500"/>
    <n v="120"/>
    <m/>
    <m/>
    <m/>
    <s v=""/>
  </r>
  <r>
    <s v="DFW"/>
    <x v="143"/>
    <x v="100"/>
    <d v="2025-04-30T00:00:00"/>
    <x v="0"/>
    <n v="1"/>
    <x v="0"/>
    <n v="4"/>
    <n v="0.12"/>
    <s v="MONTHLY"/>
    <n v="1500"/>
    <n v="180"/>
    <m/>
    <m/>
    <m/>
    <s v=""/>
  </r>
  <r>
    <s v="DFW"/>
    <x v="143"/>
    <x v="100"/>
    <d v="2025-04-30T00:00:00"/>
    <x v="5"/>
    <n v="1"/>
    <x v="0"/>
    <n v="4"/>
    <n v="0.06"/>
    <s v="MONTHLY"/>
    <n v="1500"/>
    <n v="90"/>
    <m/>
    <m/>
    <m/>
    <s v=""/>
  </r>
  <r>
    <s v="DFW"/>
    <x v="143"/>
    <x v="100"/>
    <d v="2025-04-30T00:00:00"/>
    <x v="6"/>
    <n v="1"/>
    <x v="0"/>
    <n v="4"/>
    <n v="0.05"/>
    <s v="MONTHLY"/>
    <n v="1500"/>
    <n v="75"/>
    <m/>
    <m/>
    <m/>
    <s v=""/>
  </r>
  <r>
    <s v="DFW"/>
    <x v="144"/>
    <x v="101"/>
    <d v="2025-04-30T00:00:00"/>
    <x v="12"/>
    <n v="1"/>
    <x v="1"/>
    <n v="4"/>
    <n v="0.05"/>
    <s v="MONTHLY"/>
    <n v="1500"/>
    <n v="75"/>
    <m/>
    <m/>
    <m/>
    <n v="0.54"/>
  </r>
  <r>
    <s v="DFW"/>
    <x v="144"/>
    <x v="101"/>
    <d v="2025-04-30T00:00:00"/>
    <x v="0"/>
    <n v="1"/>
    <x v="0"/>
    <n v="4"/>
    <n v="0.05"/>
    <s v="MONTHLY"/>
    <n v="1500"/>
    <n v="75"/>
    <m/>
    <m/>
    <m/>
    <s v=""/>
  </r>
  <r>
    <s v="DFW"/>
    <x v="144"/>
    <x v="101"/>
    <d v="2025-04-30T00:00:00"/>
    <x v="0"/>
    <n v="1"/>
    <x v="0"/>
    <n v="4"/>
    <n v="7.0000000000000007E-2"/>
    <s v="MONTHLY"/>
    <n v="1500"/>
    <n v="105.00000000000001"/>
    <m/>
    <m/>
    <m/>
    <s v=""/>
  </r>
  <r>
    <s v="DFW"/>
    <x v="144"/>
    <x v="101"/>
    <d v="2025-04-30T00:00:00"/>
    <x v="5"/>
    <n v="1"/>
    <x v="0"/>
    <n v="4"/>
    <n v="0.05"/>
    <s v="MONTHLY"/>
    <n v="1500"/>
    <n v="75"/>
    <m/>
    <m/>
    <m/>
    <s v=""/>
  </r>
  <r>
    <s v="DFW"/>
    <x v="144"/>
    <x v="101"/>
    <d v="2025-04-30T00:00:00"/>
    <x v="5"/>
    <n v="1"/>
    <x v="0"/>
    <n v="4"/>
    <n v="7.0000000000000007E-2"/>
    <s v="MONTHLY"/>
    <n v="1500"/>
    <n v="105.00000000000001"/>
    <m/>
    <m/>
    <m/>
    <s v=""/>
  </r>
  <r>
    <s v="DFW"/>
    <x v="144"/>
    <x v="101"/>
    <d v="2025-04-30T00:00:00"/>
    <x v="6"/>
    <n v="1"/>
    <x v="0"/>
    <n v="4"/>
    <n v="0.05"/>
    <s v="MONTHLY"/>
    <n v="1500"/>
    <n v="75"/>
    <m/>
    <m/>
    <m/>
    <s v=""/>
  </r>
  <r>
    <s v="HOU"/>
    <x v="144"/>
    <x v="101"/>
    <d v="2025-04-30T00:00:00"/>
    <x v="11"/>
    <n v="1"/>
    <x v="0"/>
    <n v="4"/>
    <n v="0.05"/>
    <s v="MONTHLY"/>
    <n v="1500"/>
    <n v="75"/>
    <m/>
    <m/>
    <m/>
    <s v=""/>
  </r>
  <r>
    <s v="HOU"/>
    <x v="144"/>
    <x v="101"/>
    <d v="2025-04-30T00:00:00"/>
    <x v="11"/>
    <n v="1"/>
    <x v="0"/>
    <n v="4"/>
    <n v="0.15"/>
    <s v="MONTHLY"/>
    <n v="1500"/>
    <n v="225"/>
    <m/>
    <m/>
    <m/>
    <s v=""/>
  </r>
  <r>
    <s v="WT"/>
    <x v="145"/>
    <x v="102"/>
    <d v="2025-04-30T00:00:00"/>
    <x v="2"/>
    <n v="1"/>
    <x v="0"/>
    <n v="4"/>
    <n v="1"/>
    <s v="MONTHLY"/>
    <n v="10000"/>
    <n v="10000"/>
    <m/>
    <m/>
    <m/>
    <n v="1"/>
  </r>
  <r>
    <s v="DFW"/>
    <x v="146"/>
    <x v="103"/>
    <d v="2025-04-30T00:00:00"/>
    <x v="8"/>
    <n v="1"/>
    <x v="1"/>
    <n v="4"/>
    <n v="0.7"/>
    <s v="MONTHLY"/>
    <n v="1300"/>
    <n v="909.99999999999989"/>
    <m/>
    <m/>
    <m/>
    <n v="1"/>
  </r>
  <r>
    <s v="DFW"/>
    <x v="146"/>
    <x v="103"/>
    <d v="2025-04-30T00:00:00"/>
    <x v="28"/>
    <n v="1"/>
    <x v="1"/>
    <n v="4"/>
    <n v="7.0000000000000007E-2"/>
    <s v="MONTHLY"/>
    <n v="1300"/>
    <n v="91.000000000000014"/>
    <m/>
    <m/>
    <m/>
    <s v=""/>
  </r>
  <r>
    <s v="WT"/>
    <x v="146"/>
    <x v="103"/>
    <d v="2025-04-30T00:00:00"/>
    <x v="2"/>
    <n v="1"/>
    <x v="1"/>
    <n v="4"/>
    <n v="0.23"/>
    <s v="MONTHLY"/>
    <n v="1300"/>
    <n v="299"/>
    <m/>
    <m/>
    <m/>
    <s v=""/>
  </r>
  <r>
    <s v="HOU"/>
    <x v="147"/>
    <x v="104"/>
    <d v="2025-04-30T00:00:00"/>
    <x v="7"/>
    <n v="1"/>
    <x v="0"/>
    <n v="4"/>
    <n v="0.28000000000000003"/>
    <s v="MONTHLY"/>
    <n v="1300"/>
    <n v="364.00000000000006"/>
    <m/>
    <m/>
    <m/>
    <n v="1"/>
  </r>
  <r>
    <s v="HOU"/>
    <x v="147"/>
    <x v="104"/>
    <d v="2025-04-30T00:00:00"/>
    <x v="3"/>
    <n v="1"/>
    <x v="0"/>
    <n v="4"/>
    <n v="0.05"/>
    <s v="MONTHLY"/>
    <n v="1300"/>
    <n v="65"/>
    <m/>
    <m/>
    <m/>
    <s v=""/>
  </r>
  <r>
    <s v="HOU"/>
    <x v="147"/>
    <x v="104"/>
    <d v="2025-04-30T00:00:00"/>
    <x v="20"/>
    <n v="1"/>
    <x v="0"/>
    <n v="4"/>
    <n v="0.34"/>
    <s v="MONTHLY"/>
    <n v="1300"/>
    <n v="442.00000000000006"/>
    <m/>
    <m/>
    <m/>
    <s v=""/>
  </r>
  <r>
    <s v="DFW"/>
    <x v="147"/>
    <x v="104"/>
    <d v="2025-04-30T00:00:00"/>
    <x v="16"/>
    <n v="1"/>
    <x v="0"/>
    <n v="4"/>
    <n v="0.04"/>
    <s v="MONTHLY"/>
    <n v="1300"/>
    <n v="52"/>
    <m/>
    <m/>
    <m/>
    <s v=""/>
  </r>
  <r>
    <s v="HOU"/>
    <x v="147"/>
    <x v="104"/>
    <d v="2025-04-30T00:00:00"/>
    <x v="17"/>
    <n v="1"/>
    <x v="0"/>
    <n v="4"/>
    <n v="0.16"/>
    <s v="MONTHLY"/>
    <n v="1300"/>
    <n v="208"/>
    <m/>
    <m/>
    <m/>
    <s v=""/>
  </r>
  <r>
    <s v="HOU"/>
    <x v="147"/>
    <x v="104"/>
    <d v="2025-04-30T00:00:00"/>
    <x v="11"/>
    <n v="1"/>
    <x v="0"/>
    <n v="4"/>
    <n v="0.13"/>
    <s v="MONTHLY"/>
    <n v="1300"/>
    <n v="169"/>
    <m/>
    <m/>
    <m/>
    <s v=""/>
  </r>
  <r>
    <s v="DFW"/>
    <x v="148"/>
    <x v="105"/>
    <d v="2025-04-30T00:00:00"/>
    <x v="12"/>
    <n v="1"/>
    <x v="1"/>
    <n v="4"/>
    <n v="0.63"/>
    <s v="MONTHLY"/>
    <n v="1300"/>
    <n v="819"/>
    <m/>
    <m/>
    <m/>
    <n v="0.63"/>
  </r>
  <r>
    <s v="DFW"/>
    <x v="149"/>
    <x v="106"/>
    <d v="2025-04-30T00:00:00"/>
    <x v="10"/>
    <n v="1"/>
    <x v="1"/>
    <n v="4"/>
    <n v="0.1"/>
    <s v="MONTHLY"/>
    <n v="1300"/>
    <n v="130"/>
    <m/>
    <m/>
    <m/>
    <n v="1"/>
  </r>
  <r>
    <s v="WT"/>
    <x v="149"/>
    <x v="106"/>
    <d v="2025-04-30T00:00:00"/>
    <x v="2"/>
    <n v="1"/>
    <x v="1"/>
    <n v="4"/>
    <n v="0.05"/>
    <s v="MONTHLY"/>
    <n v="1300"/>
    <n v="65"/>
    <m/>
    <m/>
    <m/>
    <s v=""/>
  </r>
  <r>
    <s v="DFW"/>
    <x v="149"/>
    <x v="106"/>
    <d v="2025-04-30T00:00:00"/>
    <x v="1"/>
    <n v="1"/>
    <x v="0"/>
    <n v="4"/>
    <n v="0.34"/>
    <s v="MONTHLY"/>
    <n v="1300"/>
    <n v="442.00000000000006"/>
    <m/>
    <m/>
    <m/>
    <s v=""/>
  </r>
  <r>
    <s v="DFW"/>
    <x v="149"/>
    <x v="106"/>
    <d v="2025-04-30T00:00:00"/>
    <x v="6"/>
    <n v="1"/>
    <x v="0"/>
    <n v="4"/>
    <n v="0.15"/>
    <s v="MONTHLY"/>
    <n v="1300"/>
    <n v="195"/>
    <m/>
    <m/>
    <m/>
    <s v=""/>
  </r>
  <r>
    <s v="DFW"/>
    <x v="149"/>
    <x v="106"/>
    <d v="2025-04-30T00:00:00"/>
    <x v="16"/>
    <n v="1"/>
    <x v="0"/>
    <n v="4"/>
    <n v="0.36"/>
    <s v="MONTHLY"/>
    <n v="1300"/>
    <n v="468"/>
    <m/>
    <m/>
    <m/>
    <s v=""/>
  </r>
  <r>
    <s v="DFW"/>
    <x v="150"/>
    <x v="107"/>
    <d v="2025-04-30T00:00:00"/>
    <x v="14"/>
    <n v="1"/>
    <x v="1"/>
    <n v="4"/>
    <n v="0.05"/>
    <s v="MONTHLY"/>
    <n v="1500"/>
    <n v="75"/>
    <m/>
    <m/>
    <m/>
    <n v="0.79"/>
  </r>
  <r>
    <s v="DFW"/>
    <x v="150"/>
    <x v="107"/>
    <d v="2025-04-30T00:00:00"/>
    <x v="10"/>
    <n v="1"/>
    <x v="1"/>
    <n v="4"/>
    <n v="0.33"/>
    <s v="MONTHLY"/>
    <n v="1500"/>
    <n v="495"/>
    <m/>
    <m/>
    <m/>
    <s v=""/>
  </r>
  <r>
    <s v="DFW"/>
    <x v="150"/>
    <x v="107"/>
    <d v="2025-04-30T00:00:00"/>
    <x v="21"/>
    <n v="1"/>
    <x v="1"/>
    <n v="4"/>
    <n v="0.09"/>
    <s v="MONTHLY"/>
    <n v="1500"/>
    <n v="135"/>
    <m/>
    <m/>
    <m/>
    <s v=""/>
  </r>
  <r>
    <s v="DFW"/>
    <x v="150"/>
    <x v="107"/>
    <d v="2025-04-30T00:00:00"/>
    <x v="23"/>
    <n v="1"/>
    <x v="0"/>
    <n v="4"/>
    <n v="0.05"/>
    <s v="MONTHLY"/>
    <n v="1500"/>
    <n v="75"/>
    <m/>
    <m/>
    <m/>
    <s v=""/>
  </r>
  <r>
    <s v="DFW"/>
    <x v="150"/>
    <x v="107"/>
    <d v="2025-04-30T00:00:00"/>
    <x v="15"/>
    <n v="1"/>
    <x v="0"/>
    <n v="4"/>
    <n v="0.27"/>
    <s v="MONTHLY"/>
    <n v="1500"/>
    <n v="405"/>
    <m/>
    <m/>
    <m/>
    <s v=""/>
  </r>
  <r>
    <s v="DFW"/>
    <x v="151"/>
    <x v="108"/>
    <d v="2025-04-30T00:00:00"/>
    <x v="9"/>
    <n v="1"/>
    <x v="1"/>
    <n v="4"/>
    <n v="0.18"/>
    <s v="MONTHLY"/>
    <n v="1500"/>
    <n v="270"/>
    <m/>
    <m/>
    <m/>
    <n v="0.99999999999999989"/>
  </r>
  <r>
    <s v="HOU"/>
    <x v="151"/>
    <x v="108"/>
    <d v="2025-04-30T00:00:00"/>
    <x v="29"/>
    <n v="1"/>
    <x v="1"/>
    <n v="4"/>
    <n v="0.06"/>
    <s v="MONTHLY"/>
    <n v="1500"/>
    <n v="90"/>
    <m/>
    <m/>
    <m/>
    <s v=""/>
  </r>
  <r>
    <s v="HOU"/>
    <x v="151"/>
    <x v="108"/>
    <d v="2025-04-30T00:00:00"/>
    <x v="7"/>
    <n v="1"/>
    <x v="0"/>
    <n v="4"/>
    <n v="0.46"/>
    <s v="MONTHLY"/>
    <n v="1500"/>
    <n v="690"/>
    <m/>
    <m/>
    <m/>
    <s v=""/>
  </r>
  <r>
    <s v="HOU"/>
    <x v="151"/>
    <x v="108"/>
    <d v="2025-04-30T00:00:00"/>
    <x v="20"/>
    <n v="1"/>
    <x v="0"/>
    <n v="4"/>
    <n v="0.12"/>
    <s v="MONTHLY"/>
    <n v="1500"/>
    <n v="180"/>
    <m/>
    <m/>
    <m/>
    <s v=""/>
  </r>
  <r>
    <s v="HOU"/>
    <x v="151"/>
    <x v="108"/>
    <d v="2025-04-30T00:00:00"/>
    <x v="17"/>
    <n v="1"/>
    <x v="0"/>
    <n v="4"/>
    <n v="0.06"/>
    <s v="MONTHLY"/>
    <n v="1500"/>
    <n v="90"/>
    <m/>
    <m/>
    <m/>
    <s v=""/>
  </r>
  <r>
    <s v="HOU"/>
    <x v="151"/>
    <x v="108"/>
    <d v="2025-04-30T00:00:00"/>
    <x v="11"/>
    <n v="1"/>
    <x v="0"/>
    <n v="4"/>
    <n v="0.12"/>
    <s v="MONTHLY"/>
    <n v="1500"/>
    <n v="180"/>
    <m/>
    <m/>
    <m/>
    <s v=""/>
  </r>
  <r>
    <s v="WT"/>
    <x v="152"/>
    <x v="109"/>
    <d v="2025-04-30T00:00:00"/>
    <x v="2"/>
    <n v="1"/>
    <x v="1"/>
    <n v="4"/>
    <n v="1"/>
    <s v="MONTHLY"/>
    <n v="1500"/>
    <n v="1500"/>
    <m/>
    <m/>
    <m/>
    <n v="1"/>
  </r>
  <r>
    <s v="DFW"/>
    <x v="153"/>
    <x v="110"/>
    <d v="2025-04-30T00:00:00"/>
    <x v="22"/>
    <n v="1"/>
    <x v="0"/>
    <n v="4"/>
    <n v="1"/>
    <s v="MONTHLY"/>
    <n v="1300"/>
    <n v="1300"/>
    <m/>
    <m/>
    <m/>
    <n v="1"/>
  </r>
  <r>
    <s v="DFW"/>
    <x v="154"/>
    <x v="111"/>
    <d v="2025-04-30T00:00:00"/>
    <x v="22"/>
    <n v="1"/>
    <x v="0"/>
    <n v="4"/>
    <n v="0.12"/>
    <s v="MONTHLY"/>
    <n v="1300"/>
    <n v="156"/>
    <m/>
    <m/>
    <m/>
    <n v="1"/>
  </r>
  <r>
    <s v="DFW"/>
    <x v="154"/>
    <x v="111"/>
    <d v="2025-04-30T00:00:00"/>
    <x v="6"/>
    <n v="1"/>
    <x v="0"/>
    <n v="4"/>
    <n v="0.43"/>
    <s v="MONTHLY"/>
    <n v="1300"/>
    <n v="559"/>
    <m/>
    <m/>
    <m/>
    <s v=""/>
  </r>
  <r>
    <s v="DFW"/>
    <x v="154"/>
    <x v="111"/>
    <d v="2025-04-30T00:00:00"/>
    <x v="16"/>
    <n v="1"/>
    <x v="0"/>
    <n v="4"/>
    <n v="0.45"/>
    <s v="MONTHLY"/>
    <n v="1300"/>
    <n v="585"/>
    <m/>
    <m/>
    <m/>
    <s v=""/>
  </r>
  <r>
    <s v="DFW"/>
    <x v="155"/>
    <x v="112"/>
    <d v="2025-04-30T00:00:00"/>
    <x v="0"/>
    <n v="1"/>
    <x v="0"/>
    <n v="4"/>
    <n v="0.4"/>
    <s v="MONTHLY"/>
    <n v="1300"/>
    <n v="520"/>
    <m/>
    <m/>
    <m/>
    <n v="1"/>
  </r>
  <r>
    <s v="DFW"/>
    <x v="155"/>
    <x v="112"/>
    <d v="2025-04-30T00:00:00"/>
    <x v="1"/>
    <n v="1"/>
    <x v="0"/>
    <n v="4"/>
    <n v="0.6"/>
    <s v="MONTHLY"/>
    <n v="1300"/>
    <n v="780"/>
    <m/>
    <m/>
    <m/>
    <s v=""/>
  </r>
  <r>
    <s v="DFW"/>
    <x v="156"/>
    <x v="113"/>
    <d v="2025-04-30T00:00:00"/>
    <x v="0"/>
    <n v="1"/>
    <x v="0"/>
    <n v="4"/>
    <n v="0.56999999999999995"/>
    <s v="MONTHLY"/>
    <n v="1300"/>
    <n v="740.99999999999989"/>
    <m/>
    <m/>
    <m/>
    <n v="1"/>
  </r>
  <r>
    <s v="DFW"/>
    <x v="156"/>
    <x v="113"/>
    <d v="2025-04-30T00:00:00"/>
    <x v="1"/>
    <n v="1"/>
    <x v="0"/>
    <n v="4"/>
    <n v="0.43"/>
    <s v="MONTHLY"/>
    <n v="1300"/>
    <n v="559"/>
    <m/>
    <m/>
    <m/>
    <s v=""/>
  </r>
  <r>
    <s v="DFW"/>
    <x v="157"/>
    <x v="114"/>
    <d v="2025-04-30T00:00:00"/>
    <x v="5"/>
    <n v="1"/>
    <x v="0"/>
    <n v="4"/>
    <n v="0.05"/>
    <s v="MONTHLY"/>
    <n v="1300"/>
    <n v="65"/>
    <m/>
    <m/>
    <m/>
    <n v="0.05"/>
  </r>
  <r>
    <s v="DFW"/>
    <x v="158"/>
    <x v="115"/>
    <d v="2025-04-30T00:00:00"/>
    <x v="8"/>
    <n v="1"/>
    <x v="1"/>
    <n v="4"/>
    <n v="0.06"/>
    <s v="MONTHLY"/>
    <n v="1300"/>
    <n v="78"/>
    <m/>
    <m/>
    <m/>
    <n v="1"/>
  </r>
  <r>
    <s v="DFW"/>
    <x v="158"/>
    <x v="115"/>
    <d v="2025-04-30T00:00:00"/>
    <x v="1"/>
    <n v="1"/>
    <x v="0"/>
    <n v="4"/>
    <n v="0.1"/>
    <s v="MONTHLY"/>
    <n v="1300"/>
    <n v="130"/>
    <m/>
    <m/>
    <m/>
    <s v=""/>
  </r>
  <r>
    <s v="DFW"/>
    <x v="158"/>
    <x v="115"/>
    <d v="2025-04-30T00:00:00"/>
    <x v="5"/>
    <n v="1"/>
    <x v="0"/>
    <n v="4"/>
    <n v="0.46"/>
    <s v="MONTHLY"/>
    <n v="1300"/>
    <n v="598"/>
    <m/>
    <m/>
    <m/>
    <s v=""/>
  </r>
  <r>
    <s v="DFW"/>
    <x v="158"/>
    <x v="115"/>
    <d v="2025-04-30T00:00:00"/>
    <x v="6"/>
    <n v="1"/>
    <x v="0"/>
    <n v="4"/>
    <n v="0.32"/>
    <s v="MONTHLY"/>
    <n v="1300"/>
    <n v="416"/>
    <m/>
    <m/>
    <m/>
    <s v=""/>
  </r>
  <r>
    <s v="DFW"/>
    <x v="158"/>
    <x v="115"/>
    <d v="2025-04-30T00:00:00"/>
    <x v="16"/>
    <n v="1"/>
    <x v="0"/>
    <n v="4"/>
    <n v="0.06"/>
    <s v="MONTHLY"/>
    <n v="1300"/>
    <n v="78"/>
    <m/>
    <m/>
    <m/>
    <s v=""/>
  </r>
  <r>
    <s v="DFW"/>
    <x v="159"/>
    <x v="116"/>
    <d v="2025-04-30T00:00:00"/>
    <x v="0"/>
    <n v="1"/>
    <x v="0"/>
    <n v="4"/>
    <n v="0.37"/>
    <s v="MONTHLY"/>
    <n v="1500"/>
    <n v="555"/>
    <m/>
    <m/>
    <m/>
    <n v="1"/>
  </r>
  <r>
    <s v="DFW"/>
    <x v="159"/>
    <x v="116"/>
    <d v="2025-04-30T00:00:00"/>
    <x v="1"/>
    <n v="1"/>
    <x v="0"/>
    <n v="4"/>
    <n v="0.59"/>
    <s v="MONTHLY"/>
    <n v="1500"/>
    <n v="885"/>
    <m/>
    <m/>
    <m/>
    <s v=""/>
  </r>
  <r>
    <s v="DFW"/>
    <x v="159"/>
    <x v="116"/>
    <d v="2025-04-30T00:00:00"/>
    <x v="30"/>
    <n v="1"/>
    <x v="0"/>
    <n v="4"/>
    <n v="0.04"/>
    <s v="MONTHLY"/>
    <n v="1500"/>
    <n v="60"/>
    <m/>
    <m/>
    <m/>
    <s v=""/>
  </r>
  <r>
    <s v="DFW"/>
    <x v="160"/>
    <x v="117"/>
    <d v="2025-04-30T00:00:00"/>
    <x v="5"/>
    <n v="1"/>
    <x v="0"/>
    <n v="4"/>
    <n v="0.24"/>
    <s v="MONTHLY"/>
    <n v="1500"/>
    <n v="360"/>
    <m/>
    <m/>
    <m/>
    <n v="1"/>
  </r>
  <r>
    <s v="DFW"/>
    <x v="160"/>
    <x v="117"/>
    <d v="2025-04-30T00:00:00"/>
    <x v="16"/>
    <n v="1"/>
    <x v="0"/>
    <n v="4"/>
    <n v="0.36"/>
    <s v="MONTHLY"/>
    <n v="1500"/>
    <n v="540"/>
    <m/>
    <m/>
    <m/>
    <s v=""/>
  </r>
  <r>
    <s v="DFW"/>
    <x v="160"/>
    <x v="117"/>
    <d v="2025-04-30T00:00:00"/>
    <x v="26"/>
    <n v="1"/>
    <x v="3"/>
    <n v="4"/>
    <n v="0.4"/>
    <s v="MONTHLY"/>
    <n v="1500"/>
    <n v="600"/>
    <m/>
    <m/>
    <m/>
    <s v=""/>
  </r>
  <r>
    <s v="WT"/>
    <x v="161"/>
    <x v="118"/>
    <d v="2025-04-30T00:00:00"/>
    <x v="2"/>
    <n v="1"/>
    <x v="1"/>
    <n v="4"/>
    <n v="1"/>
    <s v="MONTHLY"/>
    <n v="1500"/>
    <n v="1500"/>
    <m/>
    <m/>
    <m/>
    <n v="1"/>
  </r>
  <r>
    <s v="WT"/>
    <x v="162"/>
    <x v="119"/>
    <d v="2025-04-30T00:00:00"/>
    <x v="18"/>
    <n v="1"/>
    <x v="0"/>
    <n v="4"/>
    <n v="1"/>
    <s v="MONTHLY"/>
    <n v="1300"/>
    <n v="1300"/>
    <m/>
    <m/>
    <m/>
    <n v="1"/>
  </r>
  <r>
    <s v="DFW"/>
    <x v="163"/>
    <x v="120"/>
    <d v="2025-04-30T00:00:00"/>
    <x v="1"/>
    <n v="1"/>
    <x v="0"/>
    <n v="4"/>
    <n v="0.05"/>
    <s v="MONTHLY"/>
    <n v="1500"/>
    <n v="75"/>
    <m/>
    <m/>
    <m/>
    <n v="0.05"/>
  </r>
  <r>
    <s v="HOU"/>
    <x v="164"/>
    <x v="121"/>
    <d v="2025-04-30T00:00:00"/>
    <x v="7"/>
    <n v="1"/>
    <x v="0"/>
    <n v="4"/>
    <n v="0.31"/>
    <s v="MONTHLY"/>
    <n v="1500"/>
    <n v="465"/>
    <m/>
    <m/>
    <m/>
    <n v="1"/>
  </r>
  <r>
    <s v="HOU"/>
    <x v="164"/>
    <x v="121"/>
    <d v="2025-04-30T00:00:00"/>
    <x v="3"/>
    <n v="1"/>
    <x v="0"/>
    <n v="4"/>
    <n v="0.05"/>
    <s v="MONTHLY"/>
    <n v="1500"/>
    <n v="75"/>
    <m/>
    <m/>
    <m/>
    <s v=""/>
  </r>
  <r>
    <s v="HOU"/>
    <x v="164"/>
    <x v="121"/>
    <d v="2025-04-30T00:00:00"/>
    <x v="20"/>
    <n v="1"/>
    <x v="0"/>
    <n v="4"/>
    <n v="0.35"/>
    <s v="MONTHLY"/>
    <n v="1500"/>
    <n v="525"/>
    <m/>
    <m/>
    <m/>
    <s v=""/>
  </r>
  <r>
    <s v="DFW"/>
    <x v="164"/>
    <x v="121"/>
    <d v="2025-04-30T00:00:00"/>
    <x v="16"/>
    <n v="1"/>
    <x v="0"/>
    <n v="4"/>
    <n v="0.05"/>
    <s v="MONTHLY"/>
    <n v="1500"/>
    <n v="75"/>
    <m/>
    <m/>
    <m/>
    <s v=""/>
  </r>
  <r>
    <s v="HOU"/>
    <x v="164"/>
    <x v="121"/>
    <d v="2025-04-30T00:00:00"/>
    <x v="17"/>
    <n v="1"/>
    <x v="0"/>
    <n v="4"/>
    <n v="0.16"/>
    <s v="MONTHLY"/>
    <n v="1500"/>
    <n v="240"/>
    <m/>
    <m/>
    <m/>
    <s v=""/>
  </r>
  <r>
    <s v="HOU"/>
    <x v="164"/>
    <x v="121"/>
    <d v="2025-04-30T00:00:00"/>
    <x v="11"/>
    <n v="1"/>
    <x v="0"/>
    <n v="4"/>
    <n v="0.08"/>
    <s v="MONTHLY"/>
    <n v="1500"/>
    <n v="120"/>
    <m/>
    <m/>
    <m/>
    <s v=""/>
  </r>
  <r>
    <s v="DFW"/>
    <x v="165"/>
    <x v="122"/>
    <d v="2025-04-30T00:00:00"/>
    <x v="0"/>
    <n v="1"/>
    <x v="0"/>
    <n v="4"/>
    <n v="0.85"/>
    <s v="MONTHLY"/>
    <n v="1500"/>
    <n v="1275"/>
    <m/>
    <m/>
    <m/>
    <n v="0.96"/>
  </r>
  <r>
    <s v="DFW"/>
    <x v="165"/>
    <x v="122"/>
    <d v="2025-04-30T00:00:00"/>
    <x v="1"/>
    <n v="1"/>
    <x v="0"/>
    <n v="4"/>
    <n v="0.11"/>
    <s v="MONTHLY"/>
    <n v="1500"/>
    <n v="165"/>
    <m/>
    <m/>
    <m/>
    <s v=""/>
  </r>
  <r>
    <s v="WT"/>
    <x v="166"/>
    <x v="123"/>
    <d v="2025-04-30T00:00:00"/>
    <x v="2"/>
    <n v="1"/>
    <x v="0"/>
    <n v="4"/>
    <n v="1"/>
    <s v="MONTHLY"/>
    <n v="1500"/>
    <n v="1500"/>
    <m/>
    <m/>
    <m/>
    <n v="1"/>
  </r>
  <r>
    <s v="HOU"/>
    <x v="167"/>
    <x v="124"/>
    <d v="2025-04-30T00:00:00"/>
    <x v="7"/>
    <n v="1"/>
    <x v="0"/>
    <n v="4"/>
    <n v="0.05"/>
    <s v="MONTHLY"/>
    <n v="1500"/>
    <n v="75"/>
    <m/>
    <m/>
    <m/>
    <n v="0.1"/>
  </r>
  <r>
    <s v="HOU"/>
    <x v="167"/>
    <x v="124"/>
    <d v="2025-04-30T00:00:00"/>
    <x v="20"/>
    <n v="1"/>
    <x v="0"/>
    <n v="4"/>
    <n v="0.05"/>
    <s v="MONTHLY"/>
    <n v="1500"/>
    <n v="75"/>
    <m/>
    <m/>
    <m/>
    <s v=""/>
  </r>
  <r>
    <s v="DFW"/>
    <x v="168"/>
    <x v="125"/>
    <d v="2025-04-30T00:00:00"/>
    <x v="12"/>
    <n v="1"/>
    <x v="1"/>
    <n v="4"/>
    <n v="0.03"/>
    <s v="MONTHLY"/>
    <n v="1500"/>
    <n v="45"/>
    <m/>
    <m/>
    <m/>
    <n v="1"/>
  </r>
  <r>
    <s v="DFW"/>
    <x v="168"/>
    <x v="125"/>
    <d v="2025-04-30T00:00:00"/>
    <x v="22"/>
    <n v="1"/>
    <x v="0"/>
    <n v="4"/>
    <n v="0.04"/>
    <s v="MONTHLY"/>
    <n v="1500"/>
    <n v="60"/>
    <m/>
    <m/>
    <m/>
    <s v=""/>
  </r>
  <r>
    <s v="DFW"/>
    <x v="168"/>
    <x v="125"/>
    <d v="2025-04-30T00:00:00"/>
    <x v="6"/>
    <n v="1"/>
    <x v="0"/>
    <n v="4"/>
    <n v="0.93"/>
    <s v="MONTHLY"/>
    <n v="1500"/>
    <n v="1395"/>
    <m/>
    <m/>
    <m/>
    <s v=""/>
  </r>
  <r>
    <s v="DFW"/>
    <x v="169"/>
    <x v="126"/>
    <d v="2025-04-30T00:00:00"/>
    <x v="8"/>
    <n v="1"/>
    <x v="1"/>
    <n v="4"/>
    <n v="0.15"/>
    <s v="MONTHLY"/>
    <n v="1500"/>
    <n v="225"/>
    <m/>
    <m/>
    <m/>
    <n v="1"/>
  </r>
  <r>
    <s v="DFW"/>
    <x v="169"/>
    <x v="126"/>
    <d v="2025-04-30T00:00:00"/>
    <x v="22"/>
    <n v="1"/>
    <x v="0"/>
    <n v="4"/>
    <n v="0.09"/>
    <s v="MONTHLY"/>
    <n v="1500"/>
    <n v="135"/>
    <m/>
    <m/>
    <m/>
    <s v=""/>
  </r>
  <r>
    <s v="DFW"/>
    <x v="169"/>
    <x v="126"/>
    <d v="2025-04-30T00:00:00"/>
    <x v="6"/>
    <n v="1"/>
    <x v="0"/>
    <n v="4"/>
    <n v="0.76"/>
    <s v="MONTHLY"/>
    <n v="1500"/>
    <n v="1140"/>
    <m/>
    <m/>
    <m/>
    <s v=""/>
  </r>
  <r>
    <s v="DFW"/>
    <x v="170"/>
    <x v="127"/>
    <d v="2025-04-30T00:00:00"/>
    <x v="0"/>
    <n v="1"/>
    <x v="0"/>
    <n v="4"/>
    <n v="0.73"/>
    <s v="MONTHLY"/>
    <n v="1500"/>
    <n v="1095"/>
    <m/>
    <m/>
    <m/>
    <n v="1"/>
  </r>
  <r>
    <s v="DFW"/>
    <x v="170"/>
    <x v="127"/>
    <d v="2025-04-30T00:00:00"/>
    <x v="1"/>
    <n v="1"/>
    <x v="0"/>
    <n v="4"/>
    <n v="0.27"/>
    <s v="MONTHLY"/>
    <n v="1500"/>
    <n v="405"/>
    <m/>
    <m/>
    <m/>
    <s v=""/>
  </r>
  <r>
    <s v="DFW"/>
    <x v="171"/>
    <x v="128"/>
    <d v="2025-04-30T00:00:00"/>
    <x v="9"/>
    <n v="1"/>
    <x v="1"/>
    <n v="4"/>
    <n v="7.0000000000000007E-2"/>
    <s v="MONTHLY"/>
    <n v="1500"/>
    <n v="105.00000000000001"/>
    <m/>
    <m/>
    <m/>
    <n v="1"/>
  </r>
  <r>
    <s v="DFW"/>
    <x v="171"/>
    <x v="128"/>
    <d v="2025-04-30T00:00:00"/>
    <x v="5"/>
    <n v="1"/>
    <x v="0"/>
    <n v="4"/>
    <n v="0.93"/>
    <s v="MONTHLY"/>
    <n v="1500"/>
    <n v="1395"/>
    <m/>
    <m/>
    <m/>
    <s v=""/>
  </r>
  <r>
    <s v="DFW"/>
    <x v="172"/>
    <x v="129"/>
    <d v="2025-04-30T00:00:00"/>
    <x v="5"/>
    <n v="1"/>
    <x v="0"/>
    <n v="4"/>
    <n v="0.06"/>
    <s v="MONTHLY"/>
    <n v="1500"/>
    <n v="90"/>
    <m/>
    <m/>
    <m/>
    <n v="1"/>
  </r>
  <r>
    <s v="DFW"/>
    <x v="172"/>
    <x v="129"/>
    <d v="2025-04-30T00:00:00"/>
    <x v="16"/>
    <n v="1"/>
    <x v="0"/>
    <n v="4"/>
    <n v="0.71"/>
    <s v="MONTHLY"/>
    <n v="1500"/>
    <n v="1065"/>
    <m/>
    <m/>
    <m/>
    <s v=""/>
  </r>
  <r>
    <s v="DFW"/>
    <x v="172"/>
    <x v="129"/>
    <d v="2025-04-30T00:00:00"/>
    <x v="15"/>
    <n v="1"/>
    <x v="0"/>
    <n v="4"/>
    <n v="0.23"/>
    <s v="MONTHLY"/>
    <n v="1500"/>
    <n v="345"/>
    <m/>
    <m/>
    <m/>
    <s v=""/>
  </r>
  <r>
    <s v="DFW"/>
    <x v="173"/>
    <x v="130"/>
    <d v="2025-04-30T00:00:00"/>
    <x v="12"/>
    <n v="1"/>
    <x v="1"/>
    <n v="4"/>
    <n v="0.3"/>
    <s v="MONTHLY"/>
    <n v="1500"/>
    <n v="450"/>
    <m/>
    <m/>
    <m/>
    <n v="0.99999999999999989"/>
  </r>
  <r>
    <s v="DFW"/>
    <x v="173"/>
    <x v="130"/>
    <d v="2025-04-30T00:00:00"/>
    <x v="0"/>
    <n v="1"/>
    <x v="0"/>
    <n v="4"/>
    <n v="0.35"/>
    <s v="MONTHLY"/>
    <n v="1500"/>
    <n v="525"/>
    <m/>
    <m/>
    <m/>
    <s v=""/>
  </r>
  <r>
    <s v="DFW"/>
    <x v="173"/>
    <x v="130"/>
    <d v="2025-04-30T00:00:00"/>
    <x v="5"/>
    <n v="1"/>
    <x v="0"/>
    <n v="4"/>
    <n v="0.35"/>
    <s v="MONTHLY"/>
    <n v="1500"/>
    <n v="525"/>
    <m/>
    <m/>
    <m/>
    <s v=""/>
  </r>
  <r>
    <s v="DFW"/>
    <x v="174"/>
    <x v="131"/>
    <d v="2025-04-30T00:00:00"/>
    <x v="5"/>
    <n v="1"/>
    <x v="0"/>
    <n v="4"/>
    <n v="1"/>
    <s v="MONTHLY"/>
    <n v="1500"/>
    <n v="1500"/>
    <m/>
    <m/>
    <m/>
    <n v="1"/>
  </r>
  <r>
    <s v="DFW"/>
    <x v="175"/>
    <x v="132"/>
    <d v="2025-04-30T00:00:00"/>
    <x v="9"/>
    <n v="1"/>
    <x v="1"/>
    <n v="4"/>
    <n v="0.05"/>
    <s v="MONTHLY"/>
    <n v="1300"/>
    <n v="65"/>
    <m/>
    <m/>
    <m/>
    <n v="1"/>
  </r>
  <r>
    <s v="DFW"/>
    <x v="175"/>
    <x v="132"/>
    <d v="2025-04-30T00:00:00"/>
    <x v="0"/>
    <n v="1"/>
    <x v="0"/>
    <n v="4"/>
    <n v="0.9"/>
    <s v="MONTHLY"/>
    <n v="1300"/>
    <n v="1170"/>
    <m/>
    <m/>
    <m/>
    <s v=""/>
  </r>
  <r>
    <s v="DFW"/>
    <x v="175"/>
    <x v="132"/>
    <d v="2025-04-30T00:00:00"/>
    <x v="1"/>
    <n v="1"/>
    <x v="0"/>
    <n v="4"/>
    <n v="0.05"/>
    <s v="MONTHLY"/>
    <n v="1300"/>
    <n v="65"/>
    <m/>
    <m/>
    <m/>
    <s v=""/>
  </r>
  <r>
    <s v="DFW"/>
    <x v="176"/>
    <x v="133"/>
    <d v="2025-04-30T00:00:00"/>
    <x v="9"/>
    <n v="1"/>
    <x v="1"/>
    <n v="4"/>
    <n v="0.46"/>
    <s v="MONTHLY"/>
    <n v="1500"/>
    <n v="690"/>
    <m/>
    <m/>
    <m/>
    <n v="1"/>
  </r>
  <r>
    <s v="WT"/>
    <x v="176"/>
    <x v="133"/>
    <d v="2025-04-30T00:00:00"/>
    <x v="2"/>
    <n v="1"/>
    <x v="1"/>
    <n v="4"/>
    <n v="0.45"/>
    <s v="MONTHLY"/>
    <n v="1500"/>
    <n v="675"/>
    <m/>
    <m/>
    <m/>
    <s v=""/>
  </r>
  <r>
    <s v="DFW"/>
    <x v="176"/>
    <x v="133"/>
    <d v="2025-04-30T00:00:00"/>
    <x v="6"/>
    <n v="1"/>
    <x v="0"/>
    <n v="4"/>
    <n v="0.09"/>
    <s v="MONTHLY"/>
    <n v="1500"/>
    <n v="135"/>
    <m/>
    <m/>
    <m/>
    <s v=""/>
  </r>
  <r>
    <s v="DFW"/>
    <x v="177"/>
    <x v="134"/>
    <d v="2025-04-30T00:00:00"/>
    <x v="9"/>
    <n v="1"/>
    <x v="1"/>
    <n v="4"/>
    <n v="0.23"/>
    <s v="MONTHLY"/>
    <n v="1500"/>
    <n v="345"/>
    <m/>
    <m/>
    <m/>
    <n v="0.92999999999999994"/>
  </r>
  <r>
    <s v="HOU"/>
    <x v="177"/>
    <x v="134"/>
    <d v="2025-04-30T00:00:00"/>
    <x v="29"/>
    <n v="1"/>
    <x v="1"/>
    <n v="4"/>
    <n v="0.23"/>
    <s v="MONTHLY"/>
    <n v="1500"/>
    <n v="345"/>
    <m/>
    <m/>
    <m/>
    <s v=""/>
  </r>
  <r>
    <s v="DFW"/>
    <x v="177"/>
    <x v="134"/>
    <d v="2025-04-30T00:00:00"/>
    <x v="0"/>
    <n v="1"/>
    <x v="0"/>
    <n v="4"/>
    <n v="0.06"/>
    <s v="MONTHLY"/>
    <n v="1500"/>
    <n v="90"/>
    <m/>
    <m/>
    <m/>
    <s v=""/>
  </r>
  <r>
    <s v="DFW"/>
    <x v="177"/>
    <x v="134"/>
    <d v="2025-04-30T00:00:00"/>
    <x v="1"/>
    <n v="1"/>
    <x v="0"/>
    <n v="4"/>
    <n v="0.41"/>
    <s v="MONTHLY"/>
    <n v="1500"/>
    <n v="615"/>
    <m/>
    <m/>
    <m/>
    <s v=""/>
  </r>
  <r>
    <s v="DFW"/>
    <x v="178"/>
    <x v="135"/>
    <d v="2025-04-30T00:00:00"/>
    <x v="1"/>
    <n v="1"/>
    <x v="0"/>
    <n v="4"/>
    <n v="7.0000000000000007E-2"/>
    <s v="MONTHLY"/>
    <n v="1500"/>
    <n v="105.00000000000001"/>
    <m/>
    <m/>
    <m/>
    <n v="1"/>
  </r>
  <r>
    <s v="DFW"/>
    <x v="178"/>
    <x v="135"/>
    <d v="2025-04-30T00:00:00"/>
    <x v="5"/>
    <n v="1"/>
    <x v="0"/>
    <n v="4"/>
    <n v="0.93"/>
    <s v="MONTHLY"/>
    <n v="1500"/>
    <n v="1395"/>
    <m/>
    <m/>
    <m/>
    <s v=""/>
  </r>
  <r>
    <s v="DFW"/>
    <x v="179"/>
    <x v="136"/>
    <d v="2025-04-30T00:00:00"/>
    <x v="9"/>
    <n v="1"/>
    <x v="1"/>
    <n v="4"/>
    <n v="0.22"/>
    <s v="MONTHLY"/>
    <n v="1500"/>
    <n v="330"/>
    <m/>
    <m/>
    <m/>
    <n v="0.99999999999999989"/>
  </r>
  <r>
    <s v="HOU"/>
    <x v="179"/>
    <x v="136"/>
    <d v="2025-04-30T00:00:00"/>
    <x v="7"/>
    <n v="1"/>
    <x v="0"/>
    <n v="4"/>
    <n v="0.28000000000000003"/>
    <s v="MONTHLY"/>
    <n v="1500"/>
    <n v="420.00000000000006"/>
    <m/>
    <m/>
    <m/>
    <s v=""/>
  </r>
  <r>
    <s v="HOU"/>
    <x v="179"/>
    <x v="136"/>
    <d v="2025-04-30T00:00:00"/>
    <x v="20"/>
    <n v="1"/>
    <x v="0"/>
    <n v="4"/>
    <n v="0.19"/>
    <s v="MONTHLY"/>
    <n v="1500"/>
    <n v="285"/>
    <m/>
    <m/>
    <m/>
    <s v=""/>
  </r>
  <r>
    <s v="HOU"/>
    <x v="179"/>
    <x v="136"/>
    <d v="2025-04-30T00:00:00"/>
    <x v="17"/>
    <n v="1"/>
    <x v="0"/>
    <n v="4"/>
    <n v="0.09"/>
    <s v="MONTHLY"/>
    <n v="1500"/>
    <n v="135"/>
    <m/>
    <m/>
    <m/>
    <s v=""/>
  </r>
  <r>
    <s v="HOU"/>
    <x v="179"/>
    <x v="136"/>
    <d v="2025-04-30T00:00:00"/>
    <x v="11"/>
    <n v="1"/>
    <x v="0"/>
    <n v="4"/>
    <n v="0.22"/>
    <s v="MONTHLY"/>
    <n v="1500"/>
    <n v="330"/>
    <m/>
    <m/>
    <m/>
    <s v=""/>
  </r>
  <r>
    <s v="HOU"/>
    <x v="180"/>
    <x v="137"/>
    <d v="2025-04-30T00:00:00"/>
    <x v="7"/>
    <n v="1"/>
    <x v="0"/>
    <n v="4"/>
    <n v="0.36"/>
    <s v="MONTHLY"/>
    <n v="1300"/>
    <n v="468"/>
    <m/>
    <m/>
    <m/>
    <n v="0.99999999999999989"/>
  </r>
  <r>
    <s v="HOU"/>
    <x v="180"/>
    <x v="137"/>
    <d v="2025-04-30T00:00:00"/>
    <x v="20"/>
    <n v="1"/>
    <x v="0"/>
    <n v="4"/>
    <n v="0.32"/>
    <s v="MONTHLY"/>
    <n v="1300"/>
    <n v="416"/>
    <m/>
    <m/>
    <m/>
    <s v=""/>
  </r>
  <r>
    <s v="HOU"/>
    <x v="180"/>
    <x v="137"/>
    <d v="2025-04-30T00:00:00"/>
    <x v="17"/>
    <n v="1"/>
    <x v="0"/>
    <n v="4"/>
    <n v="0.09"/>
    <s v="MONTHLY"/>
    <n v="1300"/>
    <n v="117"/>
    <m/>
    <m/>
    <m/>
    <s v=""/>
  </r>
  <r>
    <s v="HOU"/>
    <x v="180"/>
    <x v="137"/>
    <d v="2025-04-30T00:00:00"/>
    <x v="11"/>
    <n v="1"/>
    <x v="0"/>
    <n v="4"/>
    <n v="0.23"/>
    <s v="MONTHLY"/>
    <n v="1300"/>
    <n v="299"/>
    <m/>
    <m/>
    <m/>
    <s v=""/>
  </r>
  <r>
    <s v="HOU"/>
    <x v="181"/>
    <x v="138"/>
    <d v="2025-04-30T00:00:00"/>
    <x v="11"/>
    <n v="1"/>
    <x v="0"/>
    <n v="4"/>
    <n v="1"/>
    <s v="MONTHLY"/>
    <n v="1500"/>
    <n v="1500"/>
    <m/>
    <m/>
    <m/>
    <n v="1"/>
  </r>
  <r>
    <s v="DFW"/>
    <x v="182"/>
    <x v="138"/>
    <d v="2025-04-30T00:00:00"/>
    <x v="14"/>
    <n v="1"/>
    <x v="1"/>
    <n v="4"/>
    <n v="0.05"/>
    <s v="MONTHLY"/>
    <n v="1500"/>
    <n v="75"/>
    <m/>
    <m/>
    <m/>
    <n v="1"/>
  </r>
  <r>
    <s v="DFW"/>
    <x v="182"/>
    <x v="138"/>
    <d v="2025-04-30T00:00:00"/>
    <x v="10"/>
    <n v="1"/>
    <x v="1"/>
    <n v="4"/>
    <n v="0.43"/>
    <s v="MONTHLY"/>
    <n v="1500"/>
    <n v="645"/>
    <m/>
    <m/>
    <m/>
    <s v=""/>
  </r>
  <r>
    <s v="DFW"/>
    <x v="182"/>
    <x v="138"/>
    <d v="2025-04-30T00:00:00"/>
    <x v="21"/>
    <n v="1"/>
    <x v="1"/>
    <n v="4"/>
    <n v="0.08"/>
    <s v="MONTHLY"/>
    <n v="1500"/>
    <n v="120"/>
    <m/>
    <m/>
    <m/>
    <s v=""/>
  </r>
  <r>
    <s v="DFW"/>
    <x v="182"/>
    <x v="138"/>
    <d v="2025-04-30T00:00:00"/>
    <x v="16"/>
    <n v="1"/>
    <x v="0"/>
    <n v="4"/>
    <n v="0.11"/>
    <s v="MONTHLY"/>
    <n v="1500"/>
    <n v="165"/>
    <m/>
    <m/>
    <m/>
    <s v=""/>
  </r>
  <r>
    <s v="DFW"/>
    <x v="182"/>
    <x v="138"/>
    <d v="2025-04-30T00:00:00"/>
    <x v="23"/>
    <n v="1"/>
    <x v="0"/>
    <n v="4"/>
    <n v="0.28000000000000003"/>
    <s v="MONTHLY"/>
    <n v="1500"/>
    <n v="420.00000000000006"/>
    <m/>
    <m/>
    <m/>
    <s v=""/>
  </r>
  <r>
    <s v="HOU"/>
    <x v="182"/>
    <x v="138"/>
    <d v="2025-04-30T00:00:00"/>
    <x v="11"/>
    <n v="1"/>
    <x v="0"/>
    <n v="4"/>
    <n v="0.05"/>
    <s v="MONTHLY"/>
    <n v="1500"/>
    <n v="75"/>
    <m/>
    <m/>
    <m/>
    <s v=""/>
  </r>
  <r>
    <s v="HOU"/>
    <x v="183"/>
    <x v="139"/>
    <d v="2025-04-30T00:00:00"/>
    <x v="4"/>
    <n v="1"/>
    <x v="0"/>
    <n v="4"/>
    <n v="1"/>
    <s v="MONTHLY"/>
    <n v="1300"/>
    <n v="1300"/>
    <m/>
    <m/>
    <m/>
    <n v="1"/>
  </r>
  <r>
    <s v="DFW"/>
    <x v="184"/>
    <x v="139"/>
    <d v="2025-04-30T00:00:00"/>
    <x v="10"/>
    <n v="1"/>
    <x v="1"/>
    <n v="4"/>
    <n v="0.5"/>
    <s v="MONTHLY"/>
    <n v="1300"/>
    <n v="650"/>
    <m/>
    <m/>
    <m/>
    <n v="1"/>
  </r>
  <r>
    <s v="DFW"/>
    <x v="184"/>
    <x v="139"/>
    <d v="2025-04-30T00:00:00"/>
    <x v="5"/>
    <n v="1"/>
    <x v="0"/>
    <n v="4"/>
    <n v="0.5"/>
    <s v="MONTHLY"/>
    <n v="1300"/>
    <n v="650"/>
    <m/>
    <m/>
    <m/>
    <s v=""/>
  </r>
  <r>
    <s v="DFW"/>
    <x v="185"/>
    <x v="139"/>
    <d v="2025-04-30T00:00:00"/>
    <x v="31"/>
    <n v="1"/>
    <x v="0"/>
    <n v="4"/>
    <n v="0.04"/>
    <s v="MONTHLY"/>
    <n v="1300"/>
    <n v="52"/>
    <m/>
    <m/>
    <m/>
    <n v="0.04"/>
  </r>
  <r>
    <s v="DFW"/>
    <x v="186"/>
    <x v="138"/>
    <d v="2025-04-30T00:00:00"/>
    <x v="23"/>
    <n v="1"/>
    <x v="0"/>
    <n v="4"/>
    <n v="1"/>
    <s v="MONTHLY"/>
    <n v="1500"/>
    <n v="1500"/>
    <m/>
    <m/>
    <m/>
    <n v="1"/>
  </r>
  <r>
    <s v="DFW"/>
    <x v="187"/>
    <x v="140"/>
    <d v="2025-04-30T00:00:00"/>
    <x v="0"/>
    <n v="1"/>
    <x v="0"/>
    <n v="4"/>
    <n v="0.72"/>
    <s v="MONTHLY"/>
    <n v="1300"/>
    <n v="936"/>
    <m/>
    <m/>
    <m/>
    <n v="1"/>
  </r>
  <r>
    <s v="DFW"/>
    <x v="187"/>
    <x v="140"/>
    <d v="2025-04-30T00:00:00"/>
    <x v="1"/>
    <n v="1"/>
    <x v="0"/>
    <n v="4"/>
    <n v="0.08"/>
    <s v="MONTHLY"/>
    <n v="1300"/>
    <n v="104"/>
    <m/>
    <m/>
    <m/>
    <s v=""/>
  </r>
  <r>
    <s v="DFW"/>
    <x v="187"/>
    <x v="140"/>
    <d v="2025-04-30T00:00:00"/>
    <x v="30"/>
    <n v="1"/>
    <x v="0"/>
    <n v="4"/>
    <n v="0.2"/>
    <s v="MONTHLY"/>
    <n v="1300"/>
    <n v="260"/>
    <m/>
    <m/>
    <m/>
    <s v=""/>
  </r>
  <r>
    <s v="DFW"/>
    <x v="188"/>
    <x v="140"/>
    <d v="2025-04-30T00:00:00"/>
    <x v="10"/>
    <n v="1"/>
    <x v="1"/>
    <n v="4"/>
    <n v="0.77"/>
    <s v="MONTHLY"/>
    <n v="1300"/>
    <n v="1001"/>
    <m/>
    <m/>
    <m/>
    <n v="0.81"/>
  </r>
  <r>
    <s v="DFW"/>
    <x v="188"/>
    <x v="140"/>
    <d v="2025-04-30T00:00:00"/>
    <x v="23"/>
    <n v="1"/>
    <x v="0"/>
    <n v="4"/>
    <n v="0.04"/>
    <s v="MONTHLY"/>
    <n v="1300"/>
    <n v="52"/>
    <m/>
    <m/>
    <m/>
    <s v=""/>
  </r>
  <r>
    <s v="HOU"/>
    <x v="189"/>
    <x v="140"/>
    <d v="2025-04-30T00:00:00"/>
    <x v="7"/>
    <n v="1"/>
    <x v="0"/>
    <n v="4"/>
    <n v="0.77"/>
    <s v="MONTHLY"/>
    <n v="1300"/>
    <n v="1001"/>
    <m/>
    <m/>
    <m/>
    <n v="1"/>
  </r>
  <r>
    <s v="HOU"/>
    <x v="189"/>
    <x v="140"/>
    <d v="2025-04-30T00:00:00"/>
    <x v="17"/>
    <n v="1"/>
    <x v="0"/>
    <n v="4"/>
    <n v="0.23"/>
    <s v="MONTHLY"/>
    <n v="1300"/>
    <n v="299"/>
    <m/>
    <m/>
    <m/>
    <s v=""/>
  </r>
  <r>
    <s v="DFW"/>
    <x v="190"/>
    <x v="140"/>
    <d v="2025-04-30T00:00:00"/>
    <x v="9"/>
    <n v="1"/>
    <x v="1"/>
    <n v="4"/>
    <n v="0.23"/>
    <s v="MONTHLY"/>
    <n v="1300"/>
    <n v="299"/>
    <m/>
    <m/>
    <m/>
    <n v="1"/>
  </r>
  <r>
    <s v="DFW"/>
    <x v="190"/>
    <x v="140"/>
    <d v="2025-04-30T00:00:00"/>
    <x v="0"/>
    <n v="1"/>
    <x v="0"/>
    <n v="4"/>
    <n v="0.5"/>
    <s v="MONTHLY"/>
    <n v="1300"/>
    <n v="650"/>
    <m/>
    <m/>
    <m/>
    <s v=""/>
  </r>
  <r>
    <s v="DFW"/>
    <x v="190"/>
    <x v="140"/>
    <d v="2025-04-30T00:00:00"/>
    <x v="1"/>
    <n v="1"/>
    <x v="0"/>
    <n v="4"/>
    <n v="0.27"/>
    <s v="MONTHLY"/>
    <n v="1300"/>
    <n v="351"/>
    <m/>
    <m/>
    <m/>
    <s v=""/>
  </r>
  <r>
    <s v="DFW"/>
    <x v="191"/>
    <x v="141"/>
    <d v="2025-04-30T00:00:00"/>
    <x v="9"/>
    <n v="1"/>
    <x v="1"/>
    <n v="4"/>
    <n v="0.91"/>
    <s v="MONTHLY"/>
    <n v="1500"/>
    <n v="1365"/>
    <m/>
    <m/>
    <m/>
    <n v="1"/>
  </r>
  <r>
    <s v="DFW"/>
    <x v="191"/>
    <x v="141"/>
    <d v="2025-04-30T00:00:00"/>
    <x v="1"/>
    <n v="1"/>
    <x v="0"/>
    <n v="4"/>
    <n v="0.09"/>
    <s v="MONTHLY"/>
    <n v="1500"/>
    <n v="135"/>
    <m/>
    <m/>
    <m/>
    <s v=""/>
  </r>
  <r>
    <s v="DFW"/>
    <x v="192"/>
    <x v="142"/>
    <d v="2025-04-30T00:00:00"/>
    <x v="12"/>
    <n v="1"/>
    <x v="1"/>
    <n v="4"/>
    <n v="0.05"/>
    <s v="MONTHLY"/>
    <n v="1000"/>
    <n v="50"/>
    <m/>
    <m/>
    <m/>
    <n v="0.45999999999999996"/>
  </r>
  <r>
    <s v="DFW"/>
    <x v="192"/>
    <x v="142"/>
    <d v="2025-04-30T00:00:00"/>
    <x v="10"/>
    <n v="1"/>
    <x v="1"/>
    <n v="4"/>
    <n v="0.09"/>
    <s v="MONTHLY"/>
    <n v="1000"/>
    <n v="90"/>
    <m/>
    <m/>
    <m/>
    <s v=""/>
  </r>
  <r>
    <s v="DFW"/>
    <x v="192"/>
    <x v="142"/>
    <d v="2025-04-30T00:00:00"/>
    <x v="1"/>
    <n v="1"/>
    <x v="0"/>
    <n v="4"/>
    <n v="0.05"/>
    <s v="MONTHLY"/>
    <n v="1000"/>
    <n v="50"/>
    <m/>
    <m/>
    <m/>
    <s v=""/>
  </r>
  <r>
    <s v="DFW"/>
    <x v="192"/>
    <x v="142"/>
    <d v="2025-04-30T00:00:00"/>
    <x v="22"/>
    <n v="1"/>
    <x v="0"/>
    <n v="4"/>
    <n v="0.05"/>
    <s v="MONTHLY"/>
    <n v="1000"/>
    <n v="50"/>
    <m/>
    <m/>
    <m/>
    <s v=""/>
  </r>
  <r>
    <s v="DFW"/>
    <x v="192"/>
    <x v="142"/>
    <d v="2025-04-30T00:00:00"/>
    <x v="5"/>
    <n v="1"/>
    <x v="0"/>
    <n v="4"/>
    <n v="0.05"/>
    <s v="MONTHLY"/>
    <n v="1000"/>
    <n v="50"/>
    <m/>
    <m/>
    <m/>
    <s v=""/>
  </r>
  <r>
    <s v="DFW"/>
    <x v="192"/>
    <x v="142"/>
    <d v="2025-04-30T00:00:00"/>
    <x v="6"/>
    <n v="1"/>
    <x v="0"/>
    <n v="4"/>
    <n v="0.17"/>
    <s v="MONTHLY"/>
    <n v="1000"/>
    <n v="170"/>
    <m/>
    <m/>
    <m/>
    <s v=""/>
  </r>
  <r>
    <s v="DFW"/>
    <x v="193"/>
    <x v="143"/>
    <d v="2025-04-30T00:00:00"/>
    <x v="0"/>
    <n v="1"/>
    <x v="0"/>
    <n v="4"/>
    <n v="0.64"/>
    <s v="MONTHLY"/>
    <n v="2500"/>
    <n v="1600"/>
    <m/>
    <m/>
    <m/>
    <n v="1"/>
  </r>
  <r>
    <s v="DFW"/>
    <x v="193"/>
    <x v="143"/>
    <d v="2025-04-30T00:00:00"/>
    <x v="1"/>
    <n v="1"/>
    <x v="0"/>
    <n v="4"/>
    <n v="0.16"/>
    <s v="MONTHLY"/>
    <n v="2500"/>
    <n v="400"/>
    <m/>
    <m/>
    <m/>
    <s v=""/>
  </r>
  <r>
    <s v="DFW"/>
    <x v="193"/>
    <x v="143"/>
    <d v="2025-04-30T00:00:00"/>
    <x v="30"/>
    <n v="1"/>
    <x v="0"/>
    <n v="4"/>
    <n v="0.11"/>
    <s v="MONTHLY"/>
    <n v="2500"/>
    <n v="275"/>
    <m/>
    <m/>
    <m/>
    <s v=""/>
  </r>
  <r>
    <s v="HOU"/>
    <x v="193"/>
    <x v="143"/>
    <d v="2025-04-30T00:00:00"/>
    <x v="11"/>
    <n v="1"/>
    <x v="0"/>
    <n v="4"/>
    <n v="0.09"/>
    <s v="MONTHLY"/>
    <n v="2500"/>
    <n v="225"/>
    <m/>
    <m/>
    <m/>
    <s v=""/>
  </r>
  <r>
    <s v="DFW"/>
    <x v="194"/>
    <x v="144"/>
    <d v="2025-04-30T00:00:00"/>
    <x v="0"/>
    <n v="1"/>
    <x v="0"/>
    <n v="4"/>
    <n v="0.67"/>
    <s v="MONTHLY"/>
    <n v="1000"/>
    <n v="670"/>
    <m/>
    <m/>
    <m/>
    <n v="0.97"/>
  </r>
  <r>
    <s v="DFW"/>
    <x v="194"/>
    <x v="144"/>
    <d v="2025-04-30T00:00:00"/>
    <x v="1"/>
    <n v="1"/>
    <x v="0"/>
    <n v="4"/>
    <n v="0.11"/>
    <s v="MONTHLY"/>
    <n v="1000"/>
    <n v="110"/>
    <m/>
    <m/>
    <m/>
    <s v=""/>
  </r>
  <r>
    <s v="DFW"/>
    <x v="194"/>
    <x v="144"/>
    <d v="2025-04-30T00:00:00"/>
    <x v="30"/>
    <n v="1"/>
    <x v="0"/>
    <n v="4"/>
    <n v="0.19"/>
    <s v="MONTHLY"/>
    <n v="1000"/>
    <n v="190"/>
    <m/>
    <m/>
    <m/>
    <s v=""/>
  </r>
  <r>
    <s v="DFW"/>
    <x v="195"/>
    <x v="145"/>
    <d v="2025-04-30T00:00:00"/>
    <x v="10"/>
    <n v="1"/>
    <x v="1"/>
    <n v="4"/>
    <n v="0.06"/>
    <s v="MONTHLY"/>
    <n v="1000"/>
    <n v="60"/>
    <m/>
    <m/>
    <m/>
    <n v="0.55000000000000004"/>
  </r>
  <r>
    <s v="WT"/>
    <x v="195"/>
    <x v="145"/>
    <d v="2025-04-30T00:00:00"/>
    <x v="2"/>
    <n v="1"/>
    <x v="1"/>
    <n v="4"/>
    <n v="0.05"/>
    <s v="MONTHLY"/>
    <n v="1000"/>
    <n v="50"/>
    <m/>
    <m/>
    <m/>
    <s v=""/>
  </r>
  <r>
    <s v="DFW"/>
    <x v="195"/>
    <x v="145"/>
    <d v="2025-04-30T00:00:00"/>
    <x v="0"/>
    <n v="1"/>
    <x v="0"/>
    <n v="4"/>
    <n v="0.09"/>
    <s v="MONTHLY"/>
    <n v="1000"/>
    <n v="90"/>
    <m/>
    <m/>
    <m/>
    <s v=""/>
  </r>
  <r>
    <s v="DFW"/>
    <x v="195"/>
    <x v="145"/>
    <d v="2025-04-30T00:00:00"/>
    <x v="5"/>
    <n v="1"/>
    <x v="0"/>
    <n v="4"/>
    <n v="0.15"/>
    <s v="MONTHLY"/>
    <n v="1000"/>
    <n v="150"/>
    <m/>
    <m/>
    <m/>
    <s v=""/>
  </r>
  <r>
    <s v="DFW"/>
    <x v="195"/>
    <x v="145"/>
    <d v="2025-04-30T00:00:00"/>
    <x v="23"/>
    <n v="1"/>
    <x v="0"/>
    <n v="4"/>
    <n v="0.06"/>
    <s v="MONTHLY"/>
    <n v="1000"/>
    <n v="60"/>
    <m/>
    <m/>
    <m/>
    <s v=""/>
  </r>
  <r>
    <s v="HOU"/>
    <x v="195"/>
    <x v="145"/>
    <d v="2025-04-30T00:00:00"/>
    <x v="11"/>
    <n v="1"/>
    <x v="0"/>
    <n v="4"/>
    <n v="0.14000000000000001"/>
    <s v="MONTHLY"/>
    <n v="1000"/>
    <n v="140"/>
    <m/>
    <m/>
    <m/>
    <s v=""/>
  </r>
  <r>
    <s v="DFW"/>
    <x v="196"/>
    <x v="146"/>
    <d v="2025-04-30T00:00:00"/>
    <x v="8"/>
    <n v="1"/>
    <x v="1"/>
    <n v="4"/>
    <n v="0.25"/>
    <s v="MONTHLY"/>
    <n v="1000"/>
    <n v="250"/>
    <m/>
    <m/>
    <m/>
    <n v="0.7"/>
  </r>
  <r>
    <s v="DFW"/>
    <x v="196"/>
    <x v="146"/>
    <d v="2025-04-30T00:00:00"/>
    <x v="0"/>
    <n v="1"/>
    <x v="0"/>
    <n v="4"/>
    <n v="7.0000000000000007E-2"/>
    <s v="MONTHLY"/>
    <n v="1000"/>
    <n v="70"/>
    <m/>
    <m/>
    <m/>
    <s v=""/>
  </r>
  <r>
    <s v="DFW"/>
    <x v="196"/>
    <x v="146"/>
    <d v="2025-04-30T00:00:00"/>
    <x v="5"/>
    <n v="1"/>
    <x v="0"/>
    <n v="4"/>
    <n v="0.14000000000000001"/>
    <s v="MONTHLY"/>
    <n v="1000"/>
    <n v="140"/>
    <m/>
    <m/>
    <m/>
    <s v=""/>
  </r>
  <r>
    <s v="DFW"/>
    <x v="196"/>
    <x v="146"/>
    <d v="2025-04-30T00:00:00"/>
    <x v="6"/>
    <n v="1"/>
    <x v="0"/>
    <n v="4"/>
    <n v="0.06"/>
    <s v="MONTHLY"/>
    <n v="1000"/>
    <n v="60"/>
    <m/>
    <m/>
    <m/>
    <s v=""/>
  </r>
  <r>
    <s v="HOU"/>
    <x v="196"/>
    <x v="146"/>
    <d v="2025-04-30T00:00:00"/>
    <x v="11"/>
    <n v="1"/>
    <x v="0"/>
    <n v="4"/>
    <n v="0.18"/>
    <s v="MONTHLY"/>
    <n v="1000"/>
    <n v="180"/>
    <m/>
    <m/>
    <m/>
    <s v=""/>
  </r>
  <r>
    <s v="DFW"/>
    <x v="197"/>
    <x v="147"/>
    <d v="2025-04-30T00:00:00"/>
    <x v="8"/>
    <n v="1"/>
    <x v="1"/>
    <n v="4"/>
    <n v="0.11"/>
    <s v="MONTHLY"/>
    <n v="1000"/>
    <n v="110"/>
    <m/>
    <m/>
    <m/>
    <n v="0.8"/>
  </r>
  <r>
    <s v="DFW"/>
    <x v="197"/>
    <x v="147"/>
    <d v="2025-04-30T00:00:00"/>
    <x v="0"/>
    <n v="1"/>
    <x v="0"/>
    <n v="4"/>
    <n v="0.09"/>
    <s v="MONTHLY"/>
    <n v="1000"/>
    <n v="90"/>
    <m/>
    <m/>
    <m/>
    <s v=""/>
  </r>
  <r>
    <s v="DFW"/>
    <x v="197"/>
    <x v="147"/>
    <d v="2025-04-30T00:00:00"/>
    <x v="1"/>
    <n v="1"/>
    <x v="0"/>
    <n v="4"/>
    <n v="7.0000000000000007E-2"/>
    <s v="MONTHLY"/>
    <n v="1000"/>
    <n v="70"/>
    <m/>
    <m/>
    <m/>
    <s v=""/>
  </r>
  <r>
    <s v="DFW"/>
    <x v="197"/>
    <x v="147"/>
    <d v="2025-04-30T00:00:00"/>
    <x v="5"/>
    <n v="1"/>
    <x v="0"/>
    <n v="4"/>
    <n v="0.28000000000000003"/>
    <s v="MONTHLY"/>
    <n v="1000"/>
    <n v="280"/>
    <m/>
    <m/>
    <m/>
    <s v=""/>
  </r>
  <r>
    <s v="DFW"/>
    <x v="197"/>
    <x v="147"/>
    <d v="2025-04-30T00:00:00"/>
    <x v="6"/>
    <n v="1"/>
    <x v="0"/>
    <n v="4"/>
    <n v="7.0000000000000007E-2"/>
    <s v="MONTHLY"/>
    <n v="1000"/>
    <n v="70"/>
    <m/>
    <m/>
    <m/>
    <s v=""/>
  </r>
  <r>
    <s v="HOU"/>
    <x v="197"/>
    <x v="147"/>
    <d v="2025-04-30T00:00:00"/>
    <x v="11"/>
    <n v="1"/>
    <x v="0"/>
    <n v="4"/>
    <n v="0.18"/>
    <s v="MONTHLY"/>
    <n v="1000"/>
    <n v="180"/>
    <m/>
    <m/>
    <m/>
    <s v=""/>
  </r>
  <r>
    <s v="DFW"/>
    <x v="198"/>
    <x v="148"/>
    <d v="2025-04-30T00:00:00"/>
    <x v="9"/>
    <n v="1"/>
    <x v="1"/>
    <n v="4"/>
    <n v="0.23"/>
    <s v="MONTHLY"/>
    <n v="1500"/>
    <n v="345"/>
    <m/>
    <m/>
    <m/>
    <n v="0.87"/>
  </r>
  <r>
    <s v="DFW"/>
    <x v="198"/>
    <x v="148"/>
    <d v="2025-04-30T00:00:00"/>
    <x v="6"/>
    <n v="1"/>
    <x v="0"/>
    <n v="4"/>
    <n v="0.05"/>
    <s v="MONTHLY"/>
    <n v="1500"/>
    <n v="75"/>
    <m/>
    <m/>
    <m/>
    <s v=""/>
  </r>
  <r>
    <s v="DFW"/>
    <x v="198"/>
    <x v="148"/>
    <d v="2025-04-30T00:00:00"/>
    <x v="19"/>
    <n v="1"/>
    <x v="0"/>
    <n v="4"/>
    <n v="0.59"/>
    <s v="MONTHLY"/>
    <n v="1500"/>
    <n v="885"/>
    <m/>
    <m/>
    <m/>
    <s v=""/>
  </r>
  <r>
    <s v="HOU"/>
    <x v="199"/>
    <x v="149"/>
    <d v="2025-04-30T00:00:00"/>
    <x v="4"/>
    <n v="1"/>
    <x v="0"/>
    <n v="4"/>
    <n v="0.41"/>
    <s v="MONTHLY"/>
    <n v="1500"/>
    <n v="615"/>
    <m/>
    <m/>
    <m/>
    <n v="1"/>
  </r>
  <r>
    <s v="HOU"/>
    <x v="199"/>
    <x v="149"/>
    <d v="2025-04-30T00:00:00"/>
    <x v="11"/>
    <n v="1"/>
    <x v="0"/>
    <n v="4"/>
    <n v="0.59"/>
    <s v="MONTHLY"/>
    <n v="1500"/>
    <n v="885"/>
    <m/>
    <m/>
    <m/>
    <s v=""/>
  </r>
  <r>
    <s v="DFW"/>
    <x v="200"/>
    <x v="150"/>
    <d v="2025-04-30T00:00:00"/>
    <x v="14"/>
    <n v="1"/>
    <x v="1"/>
    <n v="4"/>
    <n v="0.18"/>
    <s v="MONTHLY"/>
    <n v="1500"/>
    <n v="270"/>
    <m/>
    <m/>
    <m/>
    <n v="0.97"/>
  </r>
  <r>
    <s v="DFW"/>
    <x v="200"/>
    <x v="150"/>
    <d v="2025-04-30T00:00:00"/>
    <x v="21"/>
    <n v="1"/>
    <x v="1"/>
    <n v="4"/>
    <n v="0.09"/>
    <s v="MONTHLY"/>
    <n v="1500"/>
    <n v="135"/>
    <m/>
    <m/>
    <m/>
    <s v=""/>
  </r>
  <r>
    <s v="DFW"/>
    <x v="200"/>
    <x v="150"/>
    <d v="2025-04-30T00:00:00"/>
    <x v="16"/>
    <n v="1"/>
    <x v="0"/>
    <n v="4"/>
    <n v="0.7"/>
    <s v="MONTHLY"/>
    <n v="1500"/>
    <n v="1050"/>
    <m/>
    <m/>
    <m/>
    <s v=""/>
  </r>
  <r>
    <s v="DFW"/>
    <x v="201"/>
    <x v="151"/>
    <d v="2025-04-30T00:00:00"/>
    <x v="8"/>
    <n v="1"/>
    <x v="1"/>
    <n v="4"/>
    <n v="0.32"/>
    <s v="MONTHLY"/>
    <n v="1500"/>
    <n v="480"/>
    <m/>
    <m/>
    <m/>
    <n v="1"/>
  </r>
  <r>
    <s v="DFW"/>
    <x v="201"/>
    <x v="151"/>
    <d v="2025-04-30T00:00:00"/>
    <x v="22"/>
    <n v="1"/>
    <x v="0"/>
    <n v="4"/>
    <n v="0.18"/>
    <s v="MONTHLY"/>
    <n v="1500"/>
    <n v="270"/>
    <m/>
    <m/>
    <m/>
    <s v=""/>
  </r>
  <r>
    <s v="DFW"/>
    <x v="201"/>
    <x v="151"/>
    <d v="2025-04-30T00:00:00"/>
    <x v="6"/>
    <n v="1"/>
    <x v="0"/>
    <n v="4"/>
    <n v="0.5"/>
    <s v="MONTHLY"/>
    <n v="1500"/>
    <n v="750"/>
    <m/>
    <m/>
    <m/>
    <s v=""/>
  </r>
  <r>
    <s v="DFW"/>
    <x v="202"/>
    <x v="152"/>
    <d v="2025-04-30T00:00:00"/>
    <x v="21"/>
    <n v="1"/>
    <x v="1"/>
    <n v="4"/>
    <n v="0.16"/>
    <s v="MONTHLY"/>
    <n v="1500"/>
    <n v="240"/>
    <m/>
    <m/>
    <m/>
    <n v="0.37"/>
  </r>
  <r>
    <s v="DFW"/>
    <x v="202"/>
    <x v="152"/>
    <d v="2025-04-30T00:00:00"/>
    <x v="23"/>
    <n v="1"/>
    <x v="0"/>
    <n v="4"/>
    <n v="0.05"/>
    <s v="MONTHLY"/>
    <n v="1500"/>
    <n v="75"/>
    <m/>
    <m/>
    <m/>
    <s v=""/>
  </r>
  <r>
    <s v="DFW"/>
    <x v="202"/>
    <x v="152"/>
    <d v="2025-04-30T00:00:00"/>
    <x v="30"/>
    <n v="1"/>
    <x v="0"/>
    <n v="4"/>
    <n v="0.16"/>
    <s v="MONTHLY"/>
    <n v="1500"/>
    <n v="240"/>
    <m/>
    <m/>
    <m/>
    <s v=""/>
  </r>
  <r>
    <s v="DFW"/>
    <x v="203"/>
    <x v="153"/>
    <d v="2025-04-30T00:00:00"/>
    <x v="8"/>
    <n v="1"/>
    <x v="1"/>
    <n v="4"/>
    <n v="0.23"/>
    <s v="MONTHLY"/>
    <n v="1300"/>
    <n v="299"/>
    <m/>
    <m/>
    <m/>
    <n v="0.51"/>
  </r>
  <r>
    <s v="DFW"/>
    <x v="203"/>
    <x v="153"/>
    <d v="2025-04-30T00:00:00"/>
    <x v="28"/>
    <n v="1"/>
    <x v="1"/>
    <n v="4"/>
    <n v="0.04"/>
    <s v="MONTHLY"/>
    <n v="1300"/>
    <n v="52"/>
    <m/>
    <m/>
    <m/>
    <s v=""/>
  </r>
  <r>
    <s v="DFW"/>
    <x v="203"/>
    <x v="153"/>
    <d v="2025-04-30T00:00:00"/>
    <x v="10"/>
    <n v="1"/>
    <x v="1"/>
    <n v="4"/>
    <n v="7.0000000000000007E-2"/>
    <s v="MONTHLY"/>
    <n v="1300"/>
    <n v="91.000000000000014"/>
    <m/>
    <m/>
    <m/>
    <s v=""/>
  </r>
  <r>
    <s v="DFW"/>
    <x v="203"/>
    <x v="153"/>
    <d v="2025-04-30T00:00:00"/>
    <x v="19"/>
    <n v="1"/>
    <x v="0"/>
    <n v="4"/>
    <n v="0.09"/>
    <s v="MONTHLY"/>
    <n v="1300"/>
    <n v="117"/>
    <m/>
    <m/>
    <m/>
    <s v=""/>
  </r>
  <r>
    <s v="DFW"/>
    <x v="203"/>
    <x v="153"/>
    <d v="2025-04-30T00:00:00"/>
    <x v="26"/>
    <n v="1"/>
    <x v="2"/>
    <n v="4"/>
    <n v="0.08"/>
    <s v="MONTHLY"/>
    <n v="1300"/>
    <n v="104"/>
    <m/>
    <m/>
    <m/>
    <s v=""/>
  </r>
  <r>
    <s v="HOU"/>
    <x v="204"/>
    <x v="154"/>
    <d v="2025-04-30T00:00:00"/>
    <x v="7"/>
    <n v="1"/>
    <x v="0"/>
    <n v="4"/>
    <n v="0.05"/>
    <s v="MONTHLY"/>
    <n v="1300"/>
    <n v="65"/>
    <m/>
    <m/>
    <m/>
    <n v="0.05"/>
  </r>
  <r>
    <s v="WT"/>
    <x v="205"/>
    <x v="155"/>
    <d v="2025-04-30T00:00:00"/>
    <x v="2"/>
    <n v="1"/>
    <x v="0"/>
    <n v="4"/>
    <n v="1"/>
    <s v="MONTHLY"/>
    <n v="3000"/>
    <n v="3000"/>
    <m/>
    <m/>
    <m/>
    <n v="1"/>
  </r>
  <r>
    <s v="HOU"/>
    <x v="206"/>
    <x v="156"/>
    <d v="2025-04-30T00:00:00"/>
    <x v="4"/>
    <n v="1"/>
    <x v="0"/>
    <n v="4"/>
    <n v="1"/>
    <s v="MONTHLY"/>
    <n v="3000"/>
    <n v="3000"/>
    <m/>
    <m/>
    <m/>
    <n v="1"/>
  </r>
  <r>
    <s v="WT"/>
    <x v="207"/>
    <x v="157"/>
    <d v="2025-04-30T00:00:00"/>
    <x v="2"/>
    <n v="1"/>
    <x v="0"/>
    <n v="4"/>
    <n v="1"/>
    <s v="MONTHLY"/>
    <n v="1500"/>
    <n v="1500"/>
    <m/>
    <m/>
    <m/>
    <n v="1"/>
  </r>
  <r>
    <s v="DFW"/>
    <x v="208"/>
    <x v="158"/>
    <d v="2025-04-30T00:00:00"/>
    <x v="9"/>
    <n v="1"/>
    <x v="1"/>
    <n v="4"/>
    <n v="0.05"/>
    <s v="MONTHLY"/>
    <n v="2000"/>
    <n v="100"/>
    <m/>
    <m/>
    <m/>
    <n v="0.05"/>
  </r>
  <r>
    <s v="DFW"/>
    <x v="209"/>
    <x v="159"/>
    <d v="2025-04-30T00:00:00"/>
    <x v="6"/>
    <n v="1"/>
    <x v="0"/>
    <n v="4"/>
    <n v="0.59"/>
    <s v="MONTHLY"/>
    <n v="2500"/>
    <n v="1475"/>
    <m/>
    <m/>
    <m/>
    <n v="0.59"/>
  </r>
  <r>
    <s v="WT"/>
    <x v="210"/>
    <x v="160"/>
    <d v="2025-04-30T00:00:00"/>
    <x v="2"/>
    <n v="1"/>
    <x v="0"/>
    <n v="4"/>
    <n v="1"/>
    <s v="MONTHLY"/>
    <n v="2000"/>
    <n v="2000"/>
    <m/>
    <m/>
    <m/>
    <n v="1"/>
  </r>
  <r>
    <s v="DFW"/>
    <x v="211"/>
    <x v="161"/>
    <d v="2025-04-30T00:00:00"/>
    <x v="6"/>
    <n v="1"/>
    <x v="0"/>
    <n v="4"/>
    <n v="0.48"/>
    <s v="MONTHLY"/>
    <n v="2000"/>
    <n v="960"/>
    <m/>
    <m/>
    <m/>
    <n v="0.48"/>
  </r>
  <r>
    <s v="DFW"/>
    <x v="212"/>
    <x v="162"/>
    <d v="2025-04-30T00:00:00"/>
    <x v="10"/>
    <n v="1"/>
    <x v="1"/>
    <n v="4"/>
    <n v="1"/>
    <s v="MONTHLY"/>
    <n v="2000"/>
    <n v="2000"/>
    <m/>
    <m/>
    <m/>
    <n v="1"/>
  </r>
  <r>
    <s v="DFW"/>
    <x v="213"/>
    <x v="163"/>
    <d v="2025-04-30T00:00:00"/>
    <x v="9"/>
    <n v="1"/>
    <x v="1"/>
    <n v="4"/>
    <n v="0.11"/>
    <s v="MONTHLY"/>
    <n v="1500"/>
    <n v="165"/>
    <m/>
    <m/>
    <m/>
    <n v="0.11"/>
  </r>
  <r>
    <s v="DFW"/>
    <x v="214"/>
    <x v="164"/>
    <d v="2025-04-30T00:00:00"/>
    <x v="6"/>
    <n v="1"/>
    <x v="0"/>
    <n v="4"/>
    <n v="1"/>
    <s v="MONTHLY"/>
    <n v="2000"/>
    <n v="2000"/>
    <m/>
    <m/>
    <m/>
    <n v="1"/>
  </r>
  <r>
    <s v="DFW"/>
    <x v="215"/>
    <x v="165"/>
    <d v="2025-04-30T00:00:00"/>
    <x v="6"/>
    <n v="1"/>
    <x v="0"/>
    <n v="4"/>
    <n v="0.65"/>
    <s v="MONTHLY"/>
    <n v="2000"/>
    <n v="1300"/>
    <m/>
    <m/>
    <m/>
    <n v="0.65"/>
  </r>
  <r>
    <s v="DFW"/>
    <x v="216"/>
    <x v="166"/>
    <d v="2025-04-30T00:00:00"/>
    <x v="10"/>
    <n v="1"/>
    <x v="1"/>
    <n v="4"/>
    <n v="1"/>
    <s v="MONTHLY"/>
    <n v="2000"/>
    <n v="2000"/>
    <m/>
    <m/>
    <m/>
    <n v="1"/>
  </r>
  <r>
    <s v="DFW"/>
    <x v="217"/>
    <x v="167"/>
    <d v="2025-04-30T00:00:00"/>
    <x v="10"/>
    <n v="1"/>
    <x v="1"/>
    <n v="4"/>
    <n v="0.49"/>
    <s v="MONTHLY"/>
    <n v="6000"/>
    <n v="2940"/>
    <m/>
    <m/>
    <m/>
    <n v="1"/>
  </r>
  <r>
    <s v="DFW"/>
    <x v="217"/>
    <x v="167"/>
    <d v="2025-04-30T00:00:00"/>
    <x v="23"/>
    <n v="1"/>
    <x v="0"/>
    <n v="4"/>
    <n v="0.51"/>
    <s v="MONTHLY"/>
    <n v="6000"/>
    <n v="3060"/>
    <m/>
    <m/>
    <m/>
    <s v=""/>
  </r>
  <r>
    <s v="DFW"/>
    <x v="218"/>
    <x v="168"/>
    <d v="2025-04-30T00:00:00"/>
    <x v="12"/>
    <n v="1"/>
    <x v="1"/>
    <n v="4"/>
    <n v="0.34"/>
    <s v="MONTHLY"/>
    <n v="6000"/>
    <n v="2040.0000000000002"/>
    <m/>
    <m/>
    <m/>
    <n v="0.90999999999999992"/>
  </r>
  <r>
    <s v="DFW"/>
    <x v="218"/>
    <x v="168"/>
    <d v="2025-04-30T00:00:00"/>
    <x v="6"/>
    <n v="1"/>
    <x v="0"/>
    <n v="4"/>
    <n v="0.56999999999999995"/>
    <s v="MONTHLY"/>
    <n v="6000"/>
    <n v="3419.9999999999995"/>
    <m/>
    <m/>
    <m/>
    <s v=""/>
  </r>
  <r>
    <s v="DFW"/>
    <x v="219"/>
    <x v="169"/>
    <d v="2025-04-30T00:00:00"/>
    <x v="0"/>
    <n v="1"/>
    <x v="0"/>
    <n v="4"/>
    <n v="0.1"/>
    <s v="MONTHLY"/>
    <n v="3193"/>
    <n v="319.3"/>
    <m/>
    <m/>
    <m/>
    <n v="0.1"/>
  </r>
  <r>
    <s v="WT"/>
    <x v="220"/>
    <x v="170"/>
    <d v="2025-04-30T00:00:00"/>
    <x v="2"/>
    <n v="1"/>
    <x v="0"/>
    <n v="4"/>
    <n v="0.5"/>
    <s v="MONTHLY"/>
    <n v="16000"/>
    <n v="8000"/>
    <m/>
    <s v="WTX AGREEMENT, CHARGE 1/2 "/>
    <m/>
    <n v="0.5"/>
  </r>
  <r>
    <s v="DFW"/>
    <x v="221"/>
    <x v="171"/>
    <d v="2025-04-30T00:00:00"/>
    <x v="0"/>
    <n v="1"/>
    <x v="0"/>
    <n v="4"/>
    <n v="0.89"/>
    <s v="MONTHLY"/>
    <n v="850"/>
    <n v="756.5"/>
    <m/>
    <m/>
    <m/>
    <n v="1"/>
  </r>
  <r>
    <s v="DFW"/>
    <x v="221"/>
    <x v="171"/>
    <d v="2025-04-30T00:00:00"/>
    <x v="1"/>
    <n v="1"/>
    <x v="0"/>
    <n v="4"/>
    <n v="7.0000000000000007E-2"/>
    <s v="MONTHLY"/>
    <n v="850"/>
    <n v="59.500000000000007"/>
    <m/>
    <m/>
    <m/>
    <s v=""/>
  </r>
  <r>
    <s v="DFW"/>
    <x v="221"/>
    <x v="171"/>
    <d v="2025-04-30T00:00:00"/>
    <x v="23"/>
    <n v="1"/>
    <x v="0"/>
    <n v="4"/>
    <n v="0.04"/>
    <s v="MONTHLY"/>
    <n v="850"/>
    <n v="34"/>
    <m/>
    <m/>
    <m/>
    <s v=""/>
  </r>
  <r>
    <s v="DFW"/>
    <x v="222"/>
    <x v="172"/>
    <d v="2025-04-30T00:00:00"/>
    <x v="0"/>
    <n v="1"/>
    <x v="0"/>
    <n v="4"/>
    <n v="0.62"/>
    <s v="MONTHLY"/>
    <n v="3650"/>
    <n v="2263"/>
    <m/>
    <m/>
    <m/>
    <n v="0.97"/>
  </r>
  <r>
    <s v="DFW"/>
    <x v="222"/>
    <x v="172"/>
    <d v="2025-04-30T00:00:00"/>
    <x v="1"/>
    <n v="1"/>
    <x v="0"/>
    <n v="4"/>
    <n v="0.27"/>
    <s v="MONTHLY"/>
    <n v="3650"/>
    <n v="985.50000000000011"/>
    <m/>
    <m/>
    <m/>
    <s v=""/>
  </r>
  <r>
    <s v="DFW"/>
    <x v="222"/>
    <x v="172"/>
    <d v="2025-04-30T00:00:00"/>
    <x v="16"/>
    <n v="1"/>
    <x v="0"/>
    <n v="4"/>
    <n v="0.08"/>
    <s v="MONTHLY"/>
    <n v="3650"/>
    <n v="292"/>
    <m/>
    <m/>
    <m/>
    <s v=""/>
  </r>
  <r>
    <s v="HOU"/>
    <x v="223"/>
    <x v="173"/>
    <d v="2025-04-30T00:00:00"/>
    <x v="29"/>
    <n v="1"/>
    <x v="1"/>
    <n v="4"/>
    <n v="0.13"/>
    <s v="MONTHLY"/>
    <n v="3650"/>
    <n v="474.5"/>
    <m/>
    <m/>
    <m/>
    <n v="0.13"/>
  </r>
  <r>
    <s v="HOU"/>
    <x v="224"/>
    <x v="174"/>
    <d v="2025-04-30T00:00:00"/>
    <x v="11"/>
    <n v="1"/>
    <x v="0"/>
    <n v="4"/>
    <n v="1"/>
    <s v="MONTHLY"/>
    <n v="3650"/>
    <n v="3650"/>
    <m/>
    <m/>
    <m/>
    <n v="1"/>
  </r>
  <r>
    <s v="WT"/>
    <x v="225"/>
    <x v="175"/>
    <d v="2025-04-30T00:00:00"/>
    <x v="2"/>
    <n v="1"/>
    <x v="4"/>
    <n v="4"/>
    <n v="1"/>
    <s v="MONTHLY"/>
    <n v="3650"/>
    <n v="3650"/>
    <m/>
    <m/>
    <m/>
    <n v="1"/>
  </r>
  <r>
    <s v="DFW"/>
    <x v="226"/>
    <x v="176"/>
    <d v="2025-04-30T00:00:00"/>
    <x v="6"/>
    <n v="1"/>
    <x v="0"/>
    <n v="4"/>
    <n v="0.05"/>
    <s v="MONTHLY"/>
    <n v="3650"/>
    <n v="182.5"/>
    <m/>
    <m/>
    <m/>
    <n v="1"/>
  </r>
  <r>
    <s v="HOU"/>
    <x v="226"/>
    <x v="176"/>
    <d v="2025-04-30T00:00:00"/>
    <x v="20"/>
    <n v="1"/>
    <x v="0"/>
    <n v="4"/>
    <n v="0.34"/>
    <s v="MONTHLY"/>
    <n v="3650"/>
    <n v="1241"/>
    <m/>
    <m/>
    <m/>
    <s v=""/>
  </r>
  <r>
    <s v="DFW"/>
    <x v="226"/>
    <x v="176"/>
    <d v="2025-04-30T00:00:00"/>
    <x v="16"/>
    <n v="1"/>
    <x v="0"/>
    <n v="4"/>
    <n v="0.61"/>
    <s v="MONTHLY"/>
    <n v="3650"/>
    <n v="2226.5"/>
    <m/>
    <m/>
    <m/>
    <s v=""/>
  </r>
  <r>
    <s v="HOU"/>
    <x v="227"/>
    <x v="177"/>
    <d v="2025-04-30T00:00:00"/>
    <x v="20"/>
    <n v="1"/>
    <x v="0"/>
    <n v="4"/>
    <n v="1"/>
    <s v="MONTHLY"/>
    <n v="3650"/>
    <n v="3650"/>
    <m/>
    <m/>
    <m/>
    <n v="1"/>
  </r>
  <r>
    <s v="HOU"/>
    <x v="228"/>
    <x v="178"/>
    <d v="2025-04-30T00:00:00"/>
    <x v="7"/>
    <n v="1"/>
    <x v="0"/>
    <n v="4"/>
    <n v="1"/>
    <s v="MONTHLY"/>
    <n v="3650"/>
    <n v="3650"/>
    <m/>
    <m/>
    <m/>
    <n v="1"/>
  </r>
  <r>
    <s v="DFW"/>
    <x v="229"/>
    <x v="179"/>
    <d v="2025-04-30T00:00:00"/>
    <x v="0"/>
    <n v="1"/>
    <x v="0"/>
    <n v="4"/>
    <n v="0.69"/>
    <s v="MONTHLY"/>
    <n v="3650"/>
    <n v="2518.5"/>
    <m/>
    <m/>
    <m/>
    <n v="1"/>
  </r>
  <r>
    <s v="DFW"/>
    <x v="229"/>
    <x v="179"/>
    <d v="2025-04-30T00:00:00"/>
    <x v="1"/>
    <n v="1"/>
    <x v="0"/>
    <n v="4"/>
    <n v="0.31"/>
    <s v="MONTHLY"/>
    <n v="3650"/>
    <n v="1131.5"/>
    <m/>
    <m/>
    <m/>
    <s v=""/>
  </r>
  <r>
    <s v="DFW"/>
    <x v="230"/>
    <x v="179"/>
    <d v="2025-04-30T00:00:00"/>
    <x v="0"/>
    <n v="1"/>
    <x v="0"/>
    <n v="4"/>
    <n v="0.63"/>
    <s v="MONTHLY"/>
    <n v="3650"/>
    <n v="2299.5"/>
    <m/>
    <m/>
    <m/>
    <n v="1"/>
  </r>
  <r>
    <s v="DFW"/>
    <x v="230"/>
    <x v="179"/>
    <d v="2025-04-30T00:00:00"/>
    <x v="1"/>
    <n v="1"/>
    <x v="0"/>
    <n v="4"/>
    <n v="0.37"/>
    <s v="MONTHLY"/>
    <n v="3650"/>
    <n v="1350.5"/>
    <m/>
    <m/>
    <m/>
    <s v=""/>
  </r>
  <r>
    <s v="DFW"/>
    <x v="231"/>
    <x v="180"/>
    <d v="2025-04-30T00:00:00"/>
    <x v="0"/>
    <n v="1"/>
    <x v="0"/>
    <n v="4"/>
    <n v="0.66"/>
    <s v="MONTHLY"/>
    <n v="3650"/>
    <n v="2409"/>
    <m/>
    <m/>
    <m/>
    <n v="1"/>
  </r>
  <r>
    <s v="DFW"/>
    <x v="231"/>
    <x v="180"/>
    <d v="2025-04-30T00:00:00"/>
    <x v="1"/>
    <n v="1"/>
    <x v="0"/>
    <n v="4"/>
    <n v="0.34"/>
    <s v="MONTHLY"/>
    <n v="3650"/>
    <n v="1241"/>
    <m/>
    <m/>
    <m/>
    <s v=""/>
  </r>
  <r>
    <s v="WT"/>
    <x v="232"/>
    <x v="181"/>
    <d v="2025-04-30T00:00:00"/>
    <x v="2"/>
    <n v="1"/>
    <x v="4"/>
    <n v="4"/>
    <n v="0.05"/>
    <s v="MONTHLY"/>
    <n v="3650"/>
    <n v="182.5"/>
    <m/>
    <m/>
    <m/>
    <n v="1"/>
  </r>
  <r>
    <s v="WT"/>
    <x v="232"/>
    <x v="181"/>
    <d v="2025-04-30T00:00:00"/>
    <x v="2"/>
    <n v="1"/>
    <x v="4"/>
    <n v="4"/>
    <n v="0.95"/>
    <s v="MONTHLY"/>
    <n v="3650"/>
    <n v="3467.5"/>
    <m/>
    <m/>
    <m/>
    <s v=""/>
  </r>
  <r>
    <s v="DFW"/>
    <x v="233"/>
    <x v="182"/>
    <d v="2025-04-30T00:00:00"/>
    <x v="0"/>
    <n v="1"/>
    <x v="0"/>
    <n v="4"/>
    <n v="0.5"/>
    <s v="MONTHLY"/>
    <n v="3650"/>
    <n v="1825"/>
    <m/>
    <m/>
    <m/>
    <n v="1"/>
  </r>
  <r>
    <s v="DFW"/>
    <x v="233"/>
    <x v="182"/>
    <d v="2025-04-30T00:00:00"/>
    <x v="1"/>
    <n v="1"/>
    <x v="0"/>
    <n v="4"/>
    <n v="0.2"/>
    <s v="MONTHLY"/>
    <n v="3650"/>
    <n v="730"/>
    <m/>
    <m/>
    <m/>
    <s v=""/>
  </r>
  <r>
    <s v="DFW"/>
    <x v="233"/>
    <x v="182"/>
    <d v="2025-04-30T00:00:00"/>
    <x v="22"/>
    <n v="1"/>
    <x v="0"/>
    <n v="4"/>
    <n v="0.15"/>
    <s v="MONTHLY"/>
    <n v="3650"/>
    <n v="547.5"/>
    <m/>
    <m/>
    <m/>
    <s v=""/>
  </r>
  <r>
    <s v="DFW"/>
    <x v="233"/>
    <x v="182"/>
    <d v="2025-04-30T00:00:00"/>
    <x v="16"/>
    <n v="1"/>
    <x v="0"/>
    <n v="4"/>
    <n v="0.15"/>
    <s v="MONTHLY"/>
    <n v="3650"/>
    <n v="547.5"/>
    <m/>
    <m/>
    <m/>
    <s v=""/>
  </r>
  <r>
    <s v="DFW"/>
    <x v="234"/>
    <x v="183"/>
    <d v="2025-04-30T00:00:00"/>
    <x v="0"/>
    <n v="1"/>
    <x v="0"/>
    <n v="4"/>
    <n v="0.05"/>
    <s v="MONTHLY"/>
    <n v="3650"/>
    <n v="182.5"/>
    <m/>
    <m/>
    <m/>
    <n v="1"/>
  </r>
  <r>
    <s v="DFW"/>
    <x v="234"/>
    <x v="183"/>
    <d v="2025-04-30T00:00:00"/>
    <x v="0"/>
    <n v="1"/>
    <x v="0"/>
    <n v="4"/>
    <n v="0.3"/>
    <s v="MONTHLY"/>
    <n v="3650"/>
    <n v="1095"/>
    <m/>
    <m/>
    <m/>
    <s v=""/>
  </r>
  <r>
    <s v="DFW"/>
    <x v="234"/>
    <x v="183"/>
    <d v="2025-04-30T00:00:00"/>
    <x v="1"/>
    <n v="1"/>
    <x v="0"/>
    <n v="4"/>
    <n v="0.05"/>
    <s v="MONTHLY"/>
    <n v="3650"/>
    <n v="182.5"/>
    <m/>
    <m/>
    <m/>
    <s v=""/>
  </r>
  <r>
    <s v="DFW"/>
    <x v="234"/>
    <x v="183"/>
    <d v="2025-04-30T00:00:00"/>
    <x v="1"/>
    <n v="1"/>
    <x v="0"/>
    <n v="4"/>
    <n v="0.5"/>
    <s v="MONTHLY"/>
    <n v="3650"/>
    <n v="1825"/>
    <m/>
    <m/>
    <m/>
    <s v=""/>
  </r>
  <r>
    <s v="DFW"/>
    <x v="234"/>
    <x v="183"/>
    <d v="2025-04-30T00:00:00"/>
    <x v="6"/>
    <n v="1"/>
    <x v="0"/>
    <n v="4"/>
    <n v="0.05"/>
    <s v="MONTHLY"/>
    <n v="3650"/>
    <n v="182.5"/>
    <m/>
    <m/>
    <m/>
    <s v=""/>
  </r>
  <r>
    <s v="DFW"/>
    <x v="234"/>
    <x v="183"/>
    <d v="2025-04-30T00:00:00"/>
    <x v="6"/>
    <n v="1"/>
    <x v="0"/>
    <n v="4"/>
    <n v="0.05"/>
    <s v="MONTHLY"/>
    <n v="3650"/>
    <n v="182.5"/>
    <m/>
    <m/>
    <m/>
    <s v=""/>
  </r>
  <r>
    <s v="DFW"/>
    <x v="235"/>
    <x v="184"/>
    <d v="2025-04-30T00:00:00"/>
    <x v="6"/>
    <n v="1"/>
    <x v="0"/>
    <n v="4"/>
    <n v="1"/>
    <s v="MONTHLY"/>
    <n v="2100"/>
    <n v="2100"/>
    <m/>
    <m/>
    <m/>
    <n v="1"/>
  </r>
  <r>
    <s v="DFW"/>
    <x v="236"/>
    <x v="185"/>
    <d v="2025-04-30T00:00:00"/>
    <x v="23"/>
    <n v="1"/>
    <x v="0"/>
    <n v="4"/>
    <n v="1"/>
    <s v="MONTHLY"/>
    <n v="2100"/>
    <n v="2100"/>
    <m/>
    <m/>
    <m/>
    <n v="1"/>
  </r>
  <r>
    <s v="WT"/>
    <x v="237"/>
    <x v="185"/>
    <d v="2025-04-30T00:00:00"/>
    <x v="2"/>
    <n v="1"/>
    <x v="0"/>
    <n v="4"/>
    <n v="0.8"/>
    <s v="MONTHLY"/>
    <n v="2100"/>
    <n v="1680"/>
    <m/>
    <m/>
    <m/>
    <n v="0.8"/>
  </r>
  <r>
    <s v="DFW"/>
    <x v="238"/>
    <x v="185"/>
    <d v="2025-04-30T00:00:00"/>
    <x v="9"/>
    <n v="1"/>
    <x v="1"/>
    <n v="4"/>
    <n v="0.7"/>
    <s v="MONTHLY"/>
    <n v="2100"/>
    <n v="1470"/>
    <m/>
    <m/>
    <m/>
    <n v="0.7"/>
  </r>
  <r>
    <s v="DFW"/>
    <x v="239"/>
    <x v="186"/>
    <d v="2025-04-30T00:00:00"/>
    <x v="0"/>
    <n v="1"/>
    <x v="0"/>
    <n v="4"/>
    <n v="0.92"/>
    <s v="MONTHLY"/>
    <n v="2100"/>
    <n v="1932"/>
    <m/>
    <m/>
    <m/>
    <n v="1"/>
  </r>
  <r>
    <s v="DFW"/>
    <x v="239"/>
    <x v="186"/>
    <d v="2025-04-30T00:00:00"/>
    <x v="1"/>
    <n v="1"/>
    <x v="0"/>
    <n v="4"/>
    <n v="0.08"/>
    <s v="MONTHLY"/>
    <n v="2100"/>
    <n v="168"/>
    <m/>
    <m/>
    <m/>
    <s v=""/>
  </r>
  <r>
    <s v="DFW"/>
    <x v="240"/>
    <x v="187"/>
    <d v="2025-04-30T00:00:00"/>
    <x v="5"/>
    <n v="1"/>
    <x v="0"/>
    <n v="4"/>
    <n v="1"/>
    <s v="MONTHLY"/>
    <n v="2100"/>
    <n v="2100"/>
    <m/>
    <m/>
    <m/>
    <n v="1"/>
  </r>
  <r>
    <s v="DFW"/>
    <x v="241"/>
    <x v="188"/>
    <d v="2025-04-30T00:00:00"/>
    <x v="5"/>
    <n v="1"/>
    <x v="0"/>
    <n v="4"/>
    <n v="1"/>
    <s v="MONTHLY"/>
    <n v="2100"/>
    <n v="2100"/>
    <m/>
    <m/>
    <m/>
    <n v="1"/>
  </r>
  <r>
    <s v="DFW"/>
    <x v="242"/>
    <x v="189"/>
    <d v="2025-04-30T00:00:00"/>
    <x v="22"/>
    <n v="1"/>
    <x v="0"/>
    <n v="4"/>
    <n v="0.4"/>
    <s v="MONTHLY"/>
    <n v="2100"/>
    <n v="840"/>
    <m/>
    <m/>
    <m/>
    <n v="0.4"/>
  </r>
  <r>
    <s v="DFW"/>
    <x v="243"/>
    <x v="189"/>
    <d v="2025-04-30T00:00:00"/>
    <x v="10"/>
    <n v="1"/>
    <x v="1"/>
    <n v="4"/>
    <n v="1"/>
    <s v="MONTHLY"/>
    <n v="2100"/>
    <n v="2100"/>
    <m/>
    <m/>
    <m/>
    <n v="1"/>
  </r>
  <r>
    <s v="DFW"/>
    <x v="244"/>
    <x v="190"/>
    <d v="2025-04-30T00:00:00"/>
    <x v="12"/>
    <n v="1"/>
    <x v="1"/>
    <n v="4"/>
    <n v="0.82"/>
    <s v="MONTHLY"/>
    <n v="2100"/>
    <n v="1722"/>
    <m/>
    <m/>
    <m/>
    <n v="0.82"/>
  </r>
  <r>
    <s v="DFW"/>
    <x v="245"/>
    <x v="191"/>
    <d v="2025-04-30T00:00:00"/>
    <x v="26"/>
    <n v="1"/>
    <x v="2"/>
    <n v="4"/>
    <n v="0.59"/>
    <s v="MONTHLY"/>
    <n v="2100"/>
    <n v="1239"/>
    <m/>
    <m/>
    <m/>
    <n v="0.59"/>
  </r>
  <r>
    <s v="DFW"/>
    <x v="246"/>
    <x v="192"/>
    <d v="2025-04-30T00:00:00"/>
    <x v="15"/>
    <n v="1"/>
    <x v="0"/>
    <n v="4"/>
    <n v="0.25"/>
    <s v="MONTHLY"/>
    <n v="2100"/>
    <n v="525"/>
    <m/>
    <m/>
    <m/>
    <n v="0.25"/>
  </r>
  <r>
    <s v="DFW"/>
    <x v="247"/>
    <x v="191"/>
    <d v="2025-04-30T00:00:00"/>
    <x v="0"/>
    <n v="1"/>
    <x v="0"/>
    <n v="4"/>
    <n v="0.97"/>
    <s v="MONTHLY"/>
    <n v="2100"/>
    <n v="2037"/>
    <m/>
    <m/>
    <m/>
    <n v="0.97"/>
  </r>
  <r>
    <s v="DFW"/>
    <x v="248"/>
    <x v="191"/>
    <d v="2025-04-30T00:00:00"/>
    <x v="0"/>
    <n v="1"/>
    <x v="0"/>
    <n v="4"/>
    <n v="0.54"/>
    <s v="MONTHLY"/>
    <n v="2100"/>
    <n v="1134"/>
    <m/>
    <m/>
    <m/>
    <n v="0.54"/>
  </r>
  <r>
    <s v="DFW"/>
    <x v="249"/>
    <x v="192"/>
    <d v="2025-04-30T00:00:00"/>
    <x v="5"/>
    <n v="1"/>
    <x v="0"/>
    <n v="4"/>
    <n v="1"/>
    <s v="MONTHLY"/>
    <n v="2100"/>
    <n v="2100"/>
    <m/>
    <m/>
    <m/>
    <n v="1"/>
  </r>
  <r>
    <s v="DFW"/>
    <x v="250"/>
    <x v="192"/>
    <d v="2025-04-30T00:00:00"/>
    <x v="5"/>
    <n v="1"/>
    <x v="0"/>
    <n v="4"/>
    <n v="1"/>
    <s v="MONTHLY"/>
    <n v="2100"/>
    <n v="2100"/>
    <m/>
    <m/>
    <m/>
    <n v="1"/>
  </r>
  <r>
    <s v="WT"/>
    <x v="251"/>
    <x v="192"/>
    <d v="2025-04-30T00:00:00"/>
    <x v="2"/>
    <n v="1"/>
    <x v="0"/>
    <n v="4"/>
    <n v="0.75"/>
    <s v="MONTHLY"/>
    <n v="2100"/>
    <n v="1575"/>
    <m/>
    <m/>
    <m/>
    <n v="0.75"/>
  </r>
  <r>
    <s v="HOU"/>
    <x v="252"/>
    <x v="193"/>
    <d v="2025-04-30T00:00:00"/>
    <x v="20"/>
    <n v="1"/>
    <x v="0"/>
    <n v="4"/>
    <n v="0.5"/>
    <s v="MONTHLY"/>
    <n v="2100"/>
    <n v="1050"/>
    <m/>
    <m/>
    <m/>
    <n v="0.5"/>
  </r>
  <r>
    <s v="HOU"/>
    <x v="253"/>
    <x v="194"/>
    <d v="2025-04-30T00:00:00"/>
    <x v="11"/>
    <n v="1"/>
    <x v="0"/>
    <n v="4"/>
    <n v="1"/>
    <s v="MONTHLY"/>
    <n v="2100"/>
    <n v="2100"/>
    <m/>
    <m/>
    <m/>
    <n v="1"/>
  </r>
  <r>
    <s v="DFW"/>
    <x v="254"/>
    <x v="195"/>
    <d v="2025-04-30T00:00:00"/>
    <x v="10"/>
    <n v="1"/>
    <x v="1"/>
    <n v="4"/>
    <n v="1"/>
    <s v="MONTHLY"/>
    <n v="2100"/>
    <n v="2100"/>
    <m/>
    <m/>
    <m/>
    <n v="1"/>
  </r>
  <r>
    <s v="DFW"/>
    <x v="255"/>
    <x v="196"/>
    <d v="2025-04-30T00:00:00"/>
    <x v="10"/>
    <n v="1"/>
    <x v="1"/>
    <n v="4"/>
    <n v="0.16"/>
    <s v="MONTHLY"/>
    <n v="2100"/>
    <n v="336"/>
    <m/>
    <m/>
    <m/>
    <n v="1"/>
  </r>
  <r>
    <s v="DFW"/>
    <x v="255"/>
    <x v="196"/>
    <d v="2025-04-30T00:00:00"/>
    <x v="16"/>
    <n v="1"/>
    <x v="0"/>
    <n v="4"/>
    <n v="0.84"/>
    <s v="MONTHLY"/>
    <n v="2100"/>
    <n v="1764"/>
    <m/>
    <m/>
    <m/>
    <s v=""/>
  </r>
  <r>
    <s v="DFW"/>
    <x v="256"/>
    <x v="197"/>
    <d v="2025-04-30T00:00:00"/>
    <x v="0"/>
    <n v="1"/>
    <x v="0"/>
    <n v="4"/>
    <n v="1"/>
    <s v="MONTHLY"/>
    <n v="1500"/>
    <n v="1500"/>
    <m/>
    <m/>
    <m/>
    <n v="1"/>
  </r>
  <r>
    <s v="DFW"/>
    <x v="257"/>
    <x v="198"/>
    <d v="2025-04-30T00:00:00"/>
    <x v="10"/>
    <n v="1"/>
    <x v="1"/>
    <n v="4"/>
    <n v="1"/>
    <s v="MONTHLY"/>
    <n v="1250"/>
    <n v="1250"/>
    <m/>
    <m/>
    <m/>
    <n v="1"/>
  </r>
  <r>
    <s v="HOU"/>
    <x v="258"/>
    <x v="199"/>
    <d v="2025-04-30T00:00:00"/>
    <x v="7"/>
    <n v="1"/>
    <x v="0"/>
    <n v="4"/>
    <n v="0.15"/>
    <s v="MONTHLY"/>
    <n v="4000"/>
    <n v="600"/>
    <m/>
    <m/>
    <m/>
    <n v="0.15"/>
  </r>
  <r>
    <s v="DFW"/>
    <x v="259"/>
    <x v="200"/>
    <d v="2025-04-30T00:00:00"/>
    <x v="23"/>
    <n v="1"/>
    <x v="0"/>
    <n v="4"/>
    <n v="1"/>
    <s v="MONTHLY"/>
    <n v="4000"/>
    <n v="4000"/>
    <m/>
    <m/>
    <m/>
    <n v="1"/>
  </r>
  <r>
    <s v="DFW"/>
    <x v="260"/>
    <x v="201"/>
    <d v="2025-04-30T00:00:00"/>
    <x v="21"/>
    <n v="1"/>
    <x v="1"/>
    <n v="4"/>
    <n v="0.55000000000000004"/>
    <s v="MONTHLY"/>
    <n v="4000"/>
    <n v="2200"/>
    <m/>
    <m/>
    <m/>
    <n v="0.55000000000000004"/>
  </r>
  <r>
    <s v="DFW"/>
    <x v="261"/>
    <x v="202"/>
    <d v="2025-04-30T00:00:00"/>
    <x v="10"/>
    <n v="1"/>
    <x v="1"/>
    <n v="4"/>
    <n v="0.85"/>
    <s v="MONTHLY"/>
    <n v="4000"/>
    <n v="3400"/>
    <m/>
    <m/>
    <m/>
    <n v="0.85"/>
  </r>
  <r>
    <s v="DFW"/>
    <x v="262"/>
    <x v="203"/>
    <d v="2025-04-30T00:00:00"/>
    <x v="21"/>
    <n v="1"/>
    <x v="1"/>
    <n v="4"/>
    <n v="0.35"/>
    <s v="MONTHLY"/>
    <n v="2000"/>
    <n v="700"/>
    <m/>
    <m/>
    <m/>
    <n v="0.35"/>
  </r>
  <r>
    <s v="HOU"/>
    <x v="263"/>
    <x v="204"/>
    <d v="2025-04-30T00:00:00"/>
    <x v="7"/>
    <n v="1"/>
    <x v="0"/>
    <n v="4"/>
    <n v="0.15"/>
    <s v="MONTHLY"/>
    <n v="2000"/>
    <n v="300"/>
    <m/>
    <m/>
    <m/>
    <n v="0.15"/>
  </r>
  <r>
    <s v="DFW"/>
    <x v="264"/>
    <x v="205"/>
    <d v="2025-04-30T00:00:00"/>
    <x v="10"/>
    <n v="1"/>
    <x v="1"/>
    <n v="4"/>
    <n v="0.35"/>
    <s v="MONTHLY"/>
    <n v="4000"/>
    <n v="1400"/>
    <m/>
    <m/>
    <m/>
    <n v="0.35"/>
  </r>
  <r>
    <s v="DFW"/>
    <x v="265"/>
    <x v="206"/>
    <d v="2025-04-30T00:00:00"/>
    <x v="0"/>
    <n v="1"/>
    <x v="0"/>
    <n v="4"/>
    <n v="1"/>
    <s v="MONTHLY"/>
    <n v="200"/>
    <n v="200"/>
    <m/>
    <m/>
    <m/>
    <n v="1"/>
  </r>
  <r>
    <s v="DFW"/>
    <x v="266"/>
    <x v="207"/>
    <d v="2025-04-30T00:00:00"/>
    <x v="22"/>
    <n v="1"/>
    <x v="0"/>
    <n v="4"/>
    <n v="0.5"/>
    <s v="MONTHLY"/>
    <n v="4000"/>
    <n v="2000"/>
    <m/>
    <m/>
    <m/>
    <n v="0.85"/>
  </r>
  <r>
    <s v="DFW"/>
    <x v="266"/>
    <x v="207"/>
    <d v="2025-04-30T00:00:00"/>
    <x v="6"/>
    <n v="1"/>
    <x v="0"/>
    <n v="4"/>
    <n v="0.35"/>
    <s v="MONTHLY"/>
    <n v="4000"/>
    <n v="1400"/>
    <m/>
    <m/>
    <m/>
    <s v=""/>
  </r>
  <r>
    <s v="DFW"/>
    <x v="267"/>
    <x v="208"/>
    <d v="2025-04-30T00:00:00"/>
    <x v="10"/>
    <n v="1"/>
    <x v="1"/>
    <n v="4"/>
    <n v="0.22"/>
    <s v="MONTHLY"/>
    <n v="4000"/>
    <n v="880"/>
    <m/>
    <m/>
    <m/>
    <n v="0.22"/>
  </r>
  <r>
    <s v="DFW"/>
    <x v="268"/>
    <x v="209"/>
    <d v="2025-04-30T00:00:00"/>
    <x v="8"/>
    <n v="1"/>
    <x v="1"/>
    <n v="4"/>
    <n v="0.85"/>
    <s v="MONTHLY"/>
    <n v="4000"/>
    <n v="3400"/>
    <m/>
    <m/>
    <m/>
    <n v="0.85"/>
  </r>
  <r>
    <s v="DFW"/>
    <x v="269"/>
    <x v="210"/>
    <d v="2025-04-30T00:00:00"/>
    <x v="6"/>
    <n v="1"/>
    <x v="0"/>
    <n v="4"/>
    <n v="1"/>
    <s v="MONTHLY"/>
    <n v="4000"/>
    <n v="4000"/>
    <m/>
    <m/>
    <m/>
    <n v="1"/>
  </r>
  <r>
    <s v="WT"/>
    <x v="270"/>
    <x v="211"/>
    <d v="2025-04-30T00:00:00"/>
    <x v="2"/>
    <n v="1"/>
    <x v="0"/>
    <n v="4"/>
    <n v="0.9"/>
    <s v="MONTHLY"/>
    <n v="4500"/>
    <n v="4050"/>
    <m/>
    <m/>
    <m/>
    <n v="0.9"/>
  </r>
  <r>
    <s v="HOU"/>
    <x v="271"/>
    <x v="212"/>
    <d v="2025-04-30T00:00:00"/>
    <x v="11"/>
    <n v="1"/>
    <x v="0"/>
    <n v="4"/>
    <n v="1"/>
    <s v="MONTHLY"/>
    <n v="4000"/>
    <n v="4000"/>
    <m/>
    <m/>
    <m/>
    <n v="1"/>
  </r>
  <r>
    <s v="DFW"/>
    <x v="272"/>
    <x v="213"/>
    <d v="2025-04-30T00:00:00"/>
    <x v="8"/>
    <n v="1"/>
    <x v="1"/>
    <n v="4"/>
    <n v="0.25"/>
    <s v="MONTHLY"/>
    <n v="4000"/>
    <n v="1000"/>
    <m/>
    <m/>
    <m/>
    <n v="0.5"/>
  </r>
  <r>
    <s v="DFW"/>
    <x v="272"/>
    <x v="213"/>
    <d v="2025-04-30T00:00:00"/>
    <x v="23"/>
    <n v="1"/>
    <x v="0"/>
    <n v="4"/>
    <n v="0.25"/>
    <s v="MONTHLY"/>
    <n v="4000"/>
    <n v="1000"/>
    <m/>
    <m/>
    <m/>
    <s v=""/>
  </r>
  <r>
    <s v="DFW"/>
    <x v="273"/>
    <x v="214"/>
    <d v="2025-04-30T00:00:00"/>
    <x v="21"/>
    <n v="1"/>
    <x v="1"/>
    <n v="4"/>
    <n v="0.5"/>
    <s v="MONTHLY"/>
    <n v="4000"/>
    <n v="2000"/>
    <m/>
    <m/>
    <m/>
    <n v="0.5"/>
  </r>
  <r>
    <s v="DFW"/>
    <x v="274"/>
    <x v="215"/>
    <d v="2025-04-30T00:00:00"/>
    <x v="12"/>
    <n v="1"/>
    <x v="1"/>
    <n v="4"/>
    <n v="0.85"/>
    <s v="MONTHLY"/>
    <n v="3000"/>
    <n v="2550"/>
    <m/>
    <m/>
    <m/>
    <n v="0.85"/>
  </r>
  <r>
    <s v="HOU"/>
    <x v="275"/>
    <x v="216"/>
    <d v="2025-04-30T00:00:00"/>
    <x v="11"/>
    <n v="1"/>
    <x v="0"/>
    <n v="4"/>
    <n v="1"/>
    <s v="MONTHLY"/>
    <n v="4000"/>
    <n v="4000"/>
    <m/>
    <m/>
    <m/>
    <n v="1"/>
  </r>
  <r>
    <s v="DFW"/>
    <x v="276"/>
    <x v="217"/>
    <d v="2025-04-30T00:00:00"/>
    <x v="0"/>
    <n v="1"/>
    <x v="0"/>
    <n v="4"/>
    <n v="0.94"/>
    <s v="MONTHLY"/>
    <n v="3000"/>
    <n v="2820"/>
    <m/>
    <m/>
    <m/>
    <n v="1"/>
  </r>
  <r>
    <s v="DFW"/>
    <x v="276"/>
    <x v="217"/>
    <d v="2025-04-30T00:00:00"/>
    <x v="1"/>
    <n v="1"/>
    <x v="0"/>
    <n v="4"/>
    <n v="0.06"/>
    <s v="MONTHLY"/>
    <n v="3000"/>
    <n v="180"/>
    <m/>
    <m/>
    <m/>
    <s v=""/>
  </r>
  <r>
    <s v="DFW"/>
    <x v="277"/>
    <x v="218"/>
    <d v="2025-04-30T00:00:00"/>
    <x v="0"/>
    <n v="1"/>
    <x v="0"/>
    <n v="4"/>
    <n v="1"/>
    <s v="MONTHLY"/>
    <n v="3000"/>
    <n v="3000"/>
    <m/>
    <m/>
    <m/>
    <n v="1"/>
  </r>
  <r>
    <s v="DFW"/>
    <x v="278"/>
    <x v="219"/>
    <d v="2025-04-30T00:00:00"/>
    <x v="9"/>
    <n v="1"/>
    <x v="1"/>
    <n v="4"/>
    <n v="1"/>
    <s v="MONTHLY"/>
    <n v="3000"/>
    <n v="3000"/>
    <m/>
    <m/>
    <m/>
    <n v="1"/>
  </r>
  <r>
    <s v="HOU"/>
    <x v="279"/>
    <x v="220"/>
    <d v="2025-04-30T00:00:00"/>
    <x v="4"/>
    <n v="1"/>
    <x v="0"/>
    <n v="4"/>
    <n v="0.25"/>
    <s v="MONTHLY"/>
    <n v="3000"/>
    <n v="750"/>
    <m/>
    <m/>
    <m/>
    <n v="0.25"/>
  </r>
  <r>
    <s v="WT"/>
    <x v="280"/>
    <x v="221"/>
    <d v="2025-04-30T00:00:00"/>
    <x v="2"/>
    <n v="1"/>
    <x v="0"/>
    <n v="4"/>
    <n v="0.75"/>
    <s v="MONTHLY"/>
    <n v="3000"/>
    <n v="2250"/>
    <m/>
    <m/>
    <m/>
    <n v="0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716756-56B5-453F-9CE3-1F20E78E3554}" name="PivotTable1" cacheId="2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483" firstHeaderRow="1" firstDataRow="1" firstDataCol="4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4">
        <item x="0"/>
        <item m="1" x="28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1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7"/>
        <item x="98"/>
        <item x="99"/>
        <item x="101"/>
        <item x="102"/>
        <item x="103"/>
        <item x="104"/>
        <item x="106"/>
        <item x="107"/>
        <item x="108"/>
        <item x="109"/>
        <item x="110"/>
        <item x="111"/>
        <item x="112"/>
        <item x="114"/>
        <item x="115"/>
        <item x="117"/>
        <item x="118"/>
        <item x="119"/>
        <item x="120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50"/>
        <item x="151"/>
        <item x="152"/>
        <item x="154"/>
        <item x="155"/>
        <item x="156"/>
        <item x="157"/>
        <item x="159"/>
        <item x="160"/>
        <item x="161"/>
        <item x="162"/>
        <item x="164"/>
        <item x="169"/>
        <item x="170"/>
        <item x="171"/>
        <item x="172"/>
        <item x="173"/>
        <item x="174"/>
        <item x="175"/>
        <item x="176"/>
        <item x="178"/>
        <item x="179"/>
        <item x="180"/>
        <item x="181"/>
        <item x="182"/>
        <item x="183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m="1" x="282"/>
        <item x="203"/>
        <item m="1" x="283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4"/>
        <item x="225"/>
        <item x="227"/>
        <item x="228"/>
        <item x="229"/>
        <item x="230"/>
        <item x="231"/>
        <item x="232"/>
        <item x="233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4"/>
        <item x="275"/>
        <item x="276"/>
        <item x="277"/>
        <item x="278"/>
        <item x="279"/>
        <item x="280"/>
        <item x="18"/>
        <item x="20"/>
        <item x="22"/>
        <item x="26"/>
        <item x="42"/>
        <item x="57"/>
        <item x="59"/>
        <item x="60"/>
        <item x="90"/>
        <item x="96"/>
        <item x="100"/>
        <item x="105"/>
        <item x="113"/>
        <item x="116"/>
        <item x="122"/>
        <item x="143"/>
        <item x="148"/>
        <item x="149"/>
        <item x="153"/>
        <item x="158"/>
        <item x="163"/>
        <item x="165"/>
        <item x="166"/>
        <item x="167"/>
        <item x="168"/>
        <item x="177"/>
        <item x="184"/>
        <item x="185"/>
        <item x="202"/>
        <item x="204"/>
        <item x="223"/>
        <item x="226"/>
        <item x="234"/>
        <item x="272"/>
        <item x="2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5">
        <item x="218"/>
        <item x="161"/>
        <item x="160"/>
        <item x="93"/>
        <item x="15"/>
        <item x="7"/>
        <item x="11"/>
        <item x="38"/>
        <item x="215"/>
        <item x="172"/>
        <item x="200"/>
        <item x="25"/>
        <item x="164"/>
        <item x="211"/>
        <item x="39"/>
        <item x="177"/>
        <item x="175"/>
        <item x="202"/>
        <item x="199"/>
        <item x="19"/>
        <item x="184"/>
        <item x="219"/>
        <item x="55"/>
        <item x="201"/>
        <item x="17"/>
        <item x="216"/>
        <item x="168"/>
        <item x="186"/>
        <item x="63"/>
        <item x="61"/>
        <item x="60"/>
        <item x="10"/>
        <item x="9"/>
        <item x="212"/>
        <item x="102"/>
        <item x="32"/>
        <item x="31"/>
        <item x="94"/>
        <item x="178"/>
        <item x="165"/>
        <item x="163"/>
        <item x="33"/>
        <item x="95"/>
        <item x="96"/>
        <item x="203"/>
        <item x="205"/>
        <item x="185"/>
        <item x="58"/>
        <item x="210"/>
        <item x="209"/>
        <item x="153"/>
        <item x="103"/>
        <item x="98"/>
        <item x="181"/>
        <item x="204"/>
        <item x="21"/>
        <item x="166"/>
        <item x="37"/>
        <item x="189"/>
        <item x="188"/>
        <item x="35"/>
        <item x="104"/>
        <item x="197"/>
        <item x="42"/>
        <item x="180"/>
        <item x="59"/>
        <item x="127"/>
        <item x="107"/>
        <item x="99"/>
        <item x="108"/>
        <item x="41"/>
        <item x="182"/>
        <item x="217"/>
        <item x="111"/>
        <item x="112"/>
        <item x="113"/>
        <item x="114"/>
        <item x="119"/>
        <item x="117"/>
        <item x="126"/>
        <item x="116"/>
        <item x="109"/>
        <item x="118"/>
        <item x="198"/>
        <item x="121"/>
        <item x="128"/>
        <item x="171"/>
        <item x="43"/>
        <item x="132"/>
        <item x="129"/>
        <item x="131"/>
        <item x="130"/>
        <item x="133"/>
        <item x="136"/>
        <item x="135"/>
        <item x="68"/>
        <item x="27"/>
        <item x="69"/>
        <item x="67"/>
        <item x="137"/>
        <item x="140"/>
        <item x="139"/>
        <item x="138"/>
        <item x="141"/>
        <item x="44"/>
        <item x="45"/>
        <item x="28"/>
        <item m="1" x="222"/>
        <item x="1"/>
        <item x="4"/>
        <item x="48"/>
        <item x="46"/>
        <item x="47"/>
        <item m="1" x="223"/>
        <item x="149"/>
        <item x="150"/>
        <item x="148"/>
        <item x="151"/>
        <item x="143"/>
        <item x="101"/>
        <item x="146"/>
        <item x="147"/>
        <item x="145"/>
        <item x="144"/>
        <item x="142"/>
        <item x="5"/>
        <item x="89"/>
        <item x="88"/>
        <item x="90"/>
        <item x="92"/>
        <item x="91"/>
        <item x="2"/>
        <item x="194"/>
        <item x="195"/>
        <item x="196"/>
        <item x="169"/>
        <item x="51"/>
        <item x="157"/>
        <item x="155"/>
        <item x="156"/>
        <item x="52"/>
        <item x="54"/>
        <item x="159"/>
        <item x="13"/>
        <item x="12"/>
        <item x="14"/>
        <item x="71"/>
        <item x="190"/>
        <item x="187"/>
        <item x="191"/>
        <item x="192"/>
        <item x="193"/>
        <item x="56"/>
        <item x="6"/>
        <item x="8"/>
        <item x="208"/>
        <item x="30"/>
        <item x="49"/>
        <item x="22"/>
        <item x="26"/>
        <item x="36"/>
        <item x="34"/>
        <item x="220"/>
        <item x="221"/>
        <item x="174"/>
        <item x="66"/>
        <item x="50"/>
        <item x="53"/>
        <item x="64"/>
        <item x="65"/>
        <item x="97"/>
        <item x="207"/>
        <item x="29"/>
        <item x="23"/>
        <item x="3"/>
        <item x="179"/>
        <item x="206"/>
        <item x="170"/>
        <item m="1" x="224"/>
        <item x="0"/>
        <item x="167"/>
        <item x="81"/>
        <item x="83"/>
        <item x="87"/>
        <item x="82"/>
        <item x="85"/>
        <item x="86"/>
        <item x="158"/>
        <item x="162"/>
        <item x="80"/>
        <item x="79"/>
        <item x="72"/>
        <item x="73"/>
        <item x="74"/>
        <item x="76"/>
        <item x="77"/>
        <item x="16"/>
        <item x="18"/>
        <item x="20"/>
        <item x="24"/>
        <item x="40"/>
        <item x="57"/>
        <item x="62"/>
        <item x="70"/>
        <item x="75"/>
        <item x="78"/>
        <item x="84"/>
        <item x="100"/>
        <item x="105"/>
        <item x="106"/>
        <item x="110"/>
        <item x="115"/>
        <item x="120"/>
        <item x="122"/>
        <item x="123"/>
        <item x="124"/>
        <item x="125"/>
        <item x="134"/>
        <item x="152"/>
        <item x="154"/>
        <item x="173"/>
        <item x="176"/>
        <item x="183"/>
        <item x="213"/>
        <item x="2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">
        <item x="14"/>
        <item x="12"/>
        <item x="13"/>
        <item x="9"/>
        <item x="8"/>
        <item m="1" x="32"/>
        <item x="29"/>
        <item x="28"/>
        <item x="10"/>
        <item x="2"/>
        <item x="21"/>
        <item x="18"/>
        <item x="0"/>
        <item x="1"/>
        <item x="7"/>
        <item x="3"/>
        <item x="22"/>
        <item x="5"/>
        <item x="6"/>
        <item m="1" x="33"/>
        <item x="27"/>
        <item x="20"/>
        <item x="16"/>
        <item x="23"/>
        <item x="15"/>
        <item x="4"/>
        <item x="30"/>
        <item x="17"/>
        <item x="11"/>
        <item m="1" x="35"/>
        <item m="1" x="34"/>
        <item x="24"/>
        <item x="26"/>
        <item x="19"/>
        <item x="25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m="1" x="6"/>
        <item m="1" x="5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2"/>
    <field x="4"/>
    <field x="6"/>
  </rowFields>
  <rowItems count="480">
    <i>
      <x/>
      <x v="179"/>
      <x v="12"/>
      <x v="3"/>
    </i>
    <i r="2">
      <x v="13"/>
      <x v="3"/>
    </i>
    <i>
      <x v="2"/>
      <x v="108"/>
      <x v="9"/>
      <x v="3"/>
    </i>
    <i>
      <x v="3"/>
      <x v="131"/>
      <x v="15"/>
      <x v="3"/>
    </i>
    <i r="2">
      <x v="25"/>
      <x v="3"/>
    </i>
    <i>
      <x v="4"/>
      <x v="174"/>
      <x v="17"/>
      <x v="3"/>
    </i>
    <i>
      <x v="5"/>
      <x v="109"/>
      <x v="12"/>
      <x v="3"/>
    </i>
    <i>
      <x v="6"/>
      <x v="125"/>
      <x v="12"/>
      <x v="3"/>
    </i>
    <i r="2">
      <x v="13"/>
      <x v="3"/>
    </i>
    <i>
      <x v="7"/>
      <x v="125"/>
      <x v="18"/>
      <x v="3"/>
    </i>
    <i>
      <x v="8"/>
      <x v="125"/>
      <x v="12"/>
      <x v="3"/>
    </i>
    <i r="2">
      <x v="13"/>
      <x v="3"/>
    </i>
    <i>
      <x v="9"/>
      <x v="153"/>
      <x v="14"/>
      <x v="3"/>
    </i>
    <i>
      <x v="10"/>
      <x v="5"/>
      <x v="4"/>
      <x v="4"/>
    </i>
    <i>
      <x v="11"/>
      <x v="154"/>
      <x v="17"/>
      <x v="3"/>
    </i>
    <i>
      <x v="12"/>
      <x v="32"/>
      <x v="12"/>
      <x v="3"/>
    </i>
    <i>
      <x v="13"/>
      <x v="31"/>
      <x v="3"/>
      <x v="4"/>
    </i>
    <i>
      <x v="14"/>
      <x v="6"/>
      <x v="9"/>
      <x v="3"/>
    </i>
    <i>
      <x v="15"/>
      <x v="144"/>
      <x v="9"/>
      <x v="3"/>
    </i>
    <i>
      <x v="16"/>
      <x v="143"/>
      <x v="12"/>
      <x v="3"/>
    </i>
    <i r="2">
      <x v="13"/>
      <x v="3"/>
    </i>
    <i>
      <x v="17"/>
      <x v="145"/>
      <x v="4"/>
      <x v="4"/>
    </i>
    <i>
      <x v="18"/>
      <x v="4"/>
      <x v="25"/>
      <x v="3"/>
    </i>
    <i>
      <x v="19"/>
      <x v="24"/>
      <x v="28"/>
      <x v="3"/>
    </i>
    <i>
      <x v="20"/>
      <x v="19"/>
      <x v="28"/>
      <x v="3"/>
    </i>
    <i>
      <x v="21"/>
      <x v="55"/>
      <x v="12"/>
      <x v="3"/>
    </i>
    <i>
      <x v="22"/>
      <x v="158"/>
      <x v="1"/>
      <x v="4"/>
    </i>
    <i>
      <x v="23"/>
      <x v="173"/>
      <x v="1"/>
      <x v="4"/>
    </i>
    <i>
      <x v="24"/>
      <x v="11"/>
      <x v="1"/>
      <x v="4"/>
    </i>
    <i>
      <x v="25"/>
      <x v="159"/>
      <x v="18"/>
      <x v="3"/>
    </i>
    <i>
      <x v="26"/>
      <x v="96"/>
      <x v="4"/>
      <x v="4"/>
    </i>
    <i r="2">
      <x v="18"/>
      <x v="3"/>
    </i>
    <i>
      <x v="27"/>
      <x v="106"/>
      <x v="17"/>
      <x v="3"/>
    </i>
    <i>
      <x v="28"/>
      <x v="172"/>
      <x v="3"/>
      <x v="4"/>
    </i>
    <i>
      <x v="29"/>
      <x v="156"/>
      <x v="4"/>
      <x v="4"/>
    </i>
    <i>
      <x v="30"/>
      <x v="36"/>
      <x v="28"/>
      <x v="3"/>
    </i>
    <i>
      <x v="31"/>
      <x v="35"/>
      <x v="25"/>
      <x v="3"/>
    </i>
    <i>
      <x v="32"/>
      <x v="41"/>
      <x v="18"/>
      <x v="3"/>
    </i>
    <i>
      <x v="33"/>
      <x v="161"/>
      <x v="9"/>
      <x v="3"/>
    </i>
    <i>
      <x v="34"/>
      <x v="60"/>
      <x v="9"/>
      <x v="3"/>
    </i>
    <i>
      <x v="35"/>
      <x v="160"/>
      <x v="9"/>
      <x v="3"/>
    </i>
    <i>
      <x v="36"/>
      <x v="57"/>
      <x v="9"/>
      <x v="3"/>
    </i>
    <i>
      <x v="37"/>
      <x v="7"/>
      <x v="2"/>
      <x v="4"/>
    </i>
    <i>
      <x v="38"/>
      <x v="14"/>
      <x v="12"/>
      <x v="3"/>
    </i>
    <i r="2">
      <x v="13"/>
      <x v="3"/>
    </i>
    <i>
      <x v="39"/>
      <x v="70"/>
      <x v="17"/>
      <x v="3"/>
    </i>
    <i>
      <x v="40"/>
      <x v="63"/>
      <x v="17"/>
      <x v="3"/>
    </i>
    <i>
      <x v="41"/>
      <x v="87"/>
      <x/>
      <x v="4"/>
    </i>
    <i r="2">
      <x v="24"/>
      <x v="3"/>
    </i>
    <i>
      <x v="42"/>
      <x v="87"/>
      <x v="22"/>
      <x v="3"/>
    </i>
    <i>
      <x v="43"/>
      <x v="87"/>
      <x v="14"/>
      <x v="3"/>
    </i>
    <i r="2">
      <x v="27"/>
      <x v="3"/>
    </i>
    <i>
      <x v="44"/>
      <x v="87"/>
      <x v="17"/>
      <x v="3"/>
    </i>
    <i>
      <x v="45"/>
      <x v="87"/>
      <x v="9"/>
      <x v="4"/>
    </i>
    <i>
      <x v="46"/>
      <x v="87"/>
      <x v="17"/>
      <x v="3"/>
    </i>
    <i>
      <x v="47"/>
      <x v="87"/>
      <x v="8"/>
      <x v="4"/>
    </i>
    <i>
      <x v="48"/>
      <x v="87"/>
      <x v="8"/>
      <x v="4"/>
    </i>
    <i r="2">
      <x v="9"/>
      <x v="4"/>
    </i>
    <i r="2">
      <x v="11"/>
      <x v="3"/>
    </i>
    <i r="2">
      <x v="33"/>
      <x v="3"/>
    </i>
    <i>
      <x v="49"/>
      <x v="87"/>
      <x v="21"/>
      <x v="3"/>
    </i>
    <i r="2">
      <x v="28"/>
      <x v="3"/>
    </i>
    <i>
      <x v="50"/>
      <x v="87"/>
      <x v="10"/>
      <x v="4"/>
    </i>
    <i>
      <x v="51"/>
      <x v="87"/>
      <x v="16"/>
      <x v="3"/>
    </i>
    <i r="2">
      <x v="18"/>
      <x v="3"/>
    </i>
    <i>
      <x v="52"/>
      <x v="87"/>
      <x v="23"/>
      <x v="3"/>
    </i>
    <i>
      <x v="53"/>
      <x v="87"/>
      <x v="25"/>
      <x v="3"/>
    </i>
    <i r="2">
      <x v="28"/>
      <x v="3"/>
    </i>
    <i>
      <x v="54"/>
      <x v="104"/>
      <x v="12"/>
      <x v="3"/>
    </i>
    <i r="2">
      <x v="13"/>
      <x v="3"/>
    </i>
    <i>
      <x v="55"/>
      <x v="104"/>
      <x v="3"/>
      <x v="4"/>
    </i>
    <i r="2">
      <x v="18"/>
      <x v="3"/>
    </i>
    <i>
      <x v="56"/>
      <x v="104"/>
      <x v="18"/>
      <x v="3"/>
    </i>
    <i>
      <x v="57"/>
      <x v="104"/>
      <x v="10"/>
      <x v="4"/>
    </i>
    <i r="2">
      <x v="22"/>
      <x v="3"/>
    </i>
    <i>
      <x v="58"/>
      <x v="105"/>
      <x v="9"/>
      <x v="4"/>
    </i>
    <i r="2">
      <x v="12"/>
      <x v="3"/>
    </i>
    <i r="2">
      <x v="13"/>
      <x v="3"/>
    </i>
    <i r="2">
      <x v="18"/>
      <x v="3"/>
    </i>
    <i>
      <x v="59"/>
      <x v="105"/>
      <x/>
      <x v="4"/>
    </i>
    <i r="2">
      <x v="8"/>
      <x v="4"/>
    </i>
    <i>
      <x v="60"/>
      <x v="105"/>
      <x v="9"/>
      <x v="4"/>
    </i>
    <i>
      <x v="61"/>
      <x v="105"/>
      <x v="17"/>
      <x v="3"/>
    </i>
    <i>
      <x v="62"/>
      <x v="105"/>
      <x v="12"/>
      <x v="3"/>
    </i>
    <i r="2">
      <x v="13"/>
      <x v="3"/>
    </i>
    <i>
      <x v="63"/>
      <x v="105"/>
      <x v="16"/>
      <x v="3"/>
    </i>
    <i r="2">
      <x v="18"/>
      <x v="3"/>
    </i>
    <i>
      <x v="64"/>
      <x v="105"/>
      <x v="21"/>
      <x v="3"/>
    </i>
    <i>
      <x v="65"/>
      <x v="105"/>
      <x v="17"/>
      <x v="3"/>
    </i>
    <i>
      <x v="66"/>
      <x v="105"/>
      <x v="14"/>
      <x v="3"/>
    </i>
    <i>
      <x v="67"/>
      <x v="105"/>
      <x v="17"/>
      <x v="3"/>
    </i>
    <i>
      <x v="68"/>
      <x v="105"/>
      <x v="14"/>
      <x v="3"/>
    </i>
    <i r="2">
      <x v="15"/>
      <x v="3"/>
    </i>
    <i r="2">
      <x v="25"/>
      <x v="3"/>
    </i>
    <i r="2">
      <x v="27"/>
      <x v="3"/>
    </i>
    <i>
      <x v="69"/>
      <x v="105"/>
      <x v="9"/>
      <x v="4"/>
    </i>
    <i r="2">
      <x v="18"/>
      <x v="3"/>
    </i>
    <i>
      <x v="70"/>
      <x v="111"/>
      <x v="17"/>
      <x v="3"/>
    </i>
    <i>
      <x v="71"/>
      <x v="112"/>
      <x v="18"/>
      <x v="3"/>
    </i>
    <i>
      <x v="72"/>
      <x v="110"/>
      <x v="4"/>
      <x v="4"/>
    </i>
    <i r="2">
      <x v="32"/>
      <x/>
    </i>
    <i r="2">
      <x v="34"/>
      <x v="3"/>
    </i>
    <i>
      <x v="73"/>
      <x v="110"/>
      <x v="1"/>
      <x v="4"/>
    </i>
    <i>
      <x v="74"/>
      <x v="110"/>
      <x v="12"/>
      <x v="3"/>
    </i>
    <i r="2">
      <x v="13"/>
      <x v="3"/>
    </i>
    <i r="2">
      <x v="20"/>
      <x v="3"/>
    </i>
    <i>
      <x v="75"/>
      <x v="157"/>
      <x v="22"/>
      <x v="3"/>
    </i>
    <i>
      <x v="76"/>
      <x v="166"/>
      <x v="1"/>
      <x v="4"/>
    </i>
    <i r="2">
      <x v="4"/>
      <x v="4"/>
    </i>
    <i>
      <x v="77"/>
      <x v="136"/>
      <x v="28"/>
      <x v="3"/>
    </i>
    <i>
      <x v="78"/>
      <x v="140"/>
      <x v="17"/>
      <x v="3"/>
    </i>
    <i>
      <x v="79"/>
      <x v="167"/>
      <x v="3"/>
      <x v="4"/>
    </i>
    <i>
      <x v="80"/>
      <x v="141"/>
      <x v="17"/>
      <x v="3"/>
    </i>
    <i>
      <x v="81"/>
      <x v="22"/>
      <x v="12"/>
      <x v="3"/>
    </i>
    <i>
      <x v="82"/>
      <x v="152"/>
      <x v="8"/>
      <x v="4"/>
    </i>
    <i r="2">
      <x v="17"/>
      <x v="3"/>
    </i>
    <i>
      <x v="83"/>
      <x v="47"/>
      <x v="21"/>
      <x v="3"/>
    </i>
    <i>
      <x v="84"/>
      <x v="65"/>
      <x v="18"/>
      <x v="3"/>
    </i>
    <i>
      <x v="85"/>
      <x v="47"/>
      <x v="1"/>
      <x v="4"/>
    </i>
    <i>
      <x v="86"/>
      <x v="30"/>
      <x v="9"/>
      <x v="3"/>
    </i>
    <i>
      <x v="87"/>
      <x v="29"/>
      <x v="28"/>
      <x v="3"/>
    </i>
    <i>
      <x v="88"/>
      <x v="28"/>
      <x v="17"/>
      <x v="3"/>
    </i>
    <i>
      <x v="89"/>
      <x v="168"/>
      <x v="28"/>
      <x v="3"/>
    </i>
    <i>
      <x v="90"/>
      <x v="169"/>
      <x v="21"/>
      <x v="3"/>
    </i>
    <i>
      <x v="91"/>
      <x v="165"/>
      <x v="8"/>
      <x v="4"/>
    </i>
    <i>
      <x v="92"/>
      <x v="98"/>
      <x v="17"/>
      <x v="3"/>
    </i>
    <i>
      <x v="93"/>
      <x v="95"/>
      <x v="4"/>
      <x v="4"/>
    </i>
    <i r="2">
      <x v="12"/>
      <x v="3"/>
    </i>
    <i>
      <x v="94"/>
      <x v="97"/>
      <x v="23"/>
      <x v="3"/>
    </i>
    <i>
      <x v="95"/>
      <x v="146"/>
      <x v="9"/>
      <x v="3"/>
    </i>
    <i>
      <x v="96"/>
      <x v="191"/>
      <x v="18"/>
      <x v="3"/>
    </i>
    <i>
      <x v="97"/>
      <x v="191"/>
      <x v="14"/>
      <x v="3"/>
    </i>
    <i>
      <x v="98"/>
      <x v="191"/>
      <x v="12"/>
      <x v="3"/>
    </i>
    <i>
      <x v="99"/>
      <x v="191"/>
      <x v="25"/>
      <x v="3"/>
    </i>
    <i>
      <x v="100"/>
      <x v="192"/>
      <x v="12"/>
      <x v="3"/>
    </i>
    <i r="2">
      <x v="13"/>
      <x v="3"/>
    </i>
    <i>
      <x v="101"/>
      <x v="193"/>
      <x v="12"/>
      <x v="3"/>
    </i>
    <i r="2">
      <x v="13"/>
      <x v="3"/>
    </i>
    <i>
      <x v="102"/>
      <x v="194"/>
      <x v="8"/>
      <x v="4"/>
    </i>
    <i>
      <x v="103"/>
      <x v="195"/>
      <x v="8"/>
      <x v="4"/>
    </i>
    <i>
      <x v="104"/>
      <x v="190"/>
      <x v="24"/>
      <x v="3"/>
    </i>
    <i>
      <x v="105"/>
      <x v="189"/>
      <x v="12"/>
      <x v="3"/>
    </i>
    <i r="2">
      <x v="13"/>
      <x v="3"/>
    </i>
    <i>
      <x v="106"/>
      <x v="181"/>
      <x v="23"/>
      <x v="3"/>
    </i>
    <i>
      <x v="107"/>
      <x v="184"/>
      <x v="15"/>
      <x v="3"/>
    </i>
    <i>
      <x v="108"/>
      <x v="182"/>
      <x v="12"/>
      <x v="3"/>
    </i>
    <i>
      <x v="109"/>
      <x v="185"/>
      <x v="9"/>
      <x v="3"/>
    </i>
    <i>
      <x v="110"/>
      <x v="186"/>
      <x v="12"/>
      <x v="3"/>
    </i>
    <i>
      <x v="111"/>
      <x v="183"/>
      <x v="9"/>
      <x v="3"/>
    </i>
    <i>
      <x v="112"/>
      <x v="127"/>
      <x v="12"/>
      <x v="3"/>
    </i>
    <i>
      <x v="113"/>
      <x v="126"/>
      <x v="10"/>
      <x v="4"/>
    </i>
    <i r="2">
      <x v="22"/>
      <x v="3"/>
    </i>
    <i>
      <x v="114"/>
      <x v="128"/>
      <x v="8"/>
      <x v="4"/>
    </i>
    <i>
      <x v="115"/>
      <x v="130"/>
      <x v="24"/>
      <x v="3"/>
    </i>
    <i>
      <x v="116"/>
      <x v="130"/>
      <x v="10"/>
      <x v="4"/>
    </i>
    <i>
      <x v="117"/>
      <x v="129"/>
      <x v="12"/>
      <x v="3"/>
    </i>
    <i r="2">
      <x v="13"/>
      <x v="3"/>
    </i>
    <i>
      <x v="118"/>
      <x v="129"/>
      <x v="12"/>
      <x v="3"/>
    </i>
    <i r="2">
      <x v="13"/>
      <x v="3"/>
    </i>
    <i>
      <x v="119"/>
      <x v="129"/>
      <x v="12"/>
      <x v="3"/>
    </i>
    <i r="2">
      <x v="13"/>
      <x v="3"/>
    </i>
    <i>
      <x v="120"/>
      <x v="129"/>
      <x v="12"/>
      <x v="3"/>
    </i>
    <i r="2">
      <x v="13"/>
      <x v="3"/>
    </i>
    <i>
      <x v="121"/>
      <x v="3"/>
      <x v="12"/>
      <x v="3"/>
    </i>
    <i r="2">
      <x v="13"/>
      <x v="3"/>
    </i>
    <i>
      <x v="122"/>
      <x v="37"/>
      <x/>
      <x v="4"/>
    </i>
    <i>
      <x v="123"/>
      <x v="42"/>
      <x v="12"/>
      <x v="3"/>
    </i>
    <i>
      <x v="124"/>
      <x v="43"/>
      <x v="12"/>
      <x v="3"/>
    </i>
    <i>
      <x v="125"/>
      <x v="170"/>
      <x v="12"/>
      <x v="3"/>
    </i>
    <i>
      <x v="126"/>
      <x v="170"/>
      <x v="12"/>
      <x v="3"/>
    </i>
    <i>
      <x v="127"/>
      <x v="52"/>
      <x v="10"/>
      <x v="4"/>
    </i>
    <i r="2">
      <x v="16"/>
      <x v="3"/>
    </i>
    <i>
      <x v="128"/>
      <x v="68"/>
      <x v="12"/>
      <x v="3"/>
    </i>
    <i r="2">
      <x v="13"/>
      <x v="3"/>
    </i>
    <i>
      <x v="129"/>
      <x v="119"/>
      <x v="1"/>
      <x v="4"/>
    </i>
    <i r="2">
      <x v="12"/>
      <x v="3"/>
    </i>
    <i r="2">
      <x v="17"/>
      <x v="3"/>
    </i>
    <i r="2">
      <x v="18"/>
      <x v="3"/>
    </i>
    <i r="2">
      <x v="28"/>
      <x v="3"/>
    </i>
    <i>
      <x v="130"/>
      <x v="34"/>
      <x v="9"/>
      <x v="3"/>
    </i>
    <i>
      <x v="131"/>
      <x v="51"/>
      <x v="4"/>
      <x v="4"/>
    </i>
    <i r="2">
      <x v="7"/>
      <x v="4"/>
    </i>
    <i r="2">
      <x v="9"/>
      <x v="4"/>
    </i>
    <i>
      <x v="132"/>
      <x v="61"/>
      <x v="14"/>
      <x v="3"/>
    </i>
    <i r="2">
      <x v="15"/>
      <x v="3"/>
    </i>
    <i r="2">
      <x v="21"/>
      <x v="3"/>
    </i>
    <i r="2">
      <x v="22"/>
      <x v="3"/>
    </i>
    <i r="2">
      <x v="27"/>
      <x v="3"/>
    </i>
    <i r="2">
      <x v="28"/>
      <x v="3"/>
    </i>
    <i>
      <x v="133"/>
      <x v="67"/>
      <x/>
      <x v="4"/>
    </i>
    <i r="2">
      <x v="8"/>
      <x v="4"/>
    </i>
    <i r="2">
      <x v="10"/>
      <x v="4"/>
    </i>
    <i r="2">
      <x v="23"/>
      <x v="3"/>
    </i>
    <i r="2">
      <x v="24"/>
      <x v="3"/>
    </i>
    <i>
      <x v="134"/>
      <x v="69"/>
      <x v="3"/>
      <x v="4"/>
    </i>
    <i r="2">
      <x v="6"/>
      <x v="4"/>
    </i>
    <i r="2">
      <x v="14"/>
      <x v="3"/>
    </i>
    <i r="2">
      <x v="21"/>
      <x v="3"/>
    </i>
    <i r="2">
      <x v="27"/>
      <x v="3"/>
    </i>
    <i r="2">
      <x v="28"/>
      <x v="3"/>
    </i>
    <i>
      <x v="135"/>
      <x v="81"/>
      <x v="9"/>
      <x v="4"/>
    </i>
    <i>
      <x v="136"/>
      <x v="73"/>
      <x v="16"/>
      <x v="3"/>
    </i>
    <i r="2">
      <x v="18"/>
      <x v="3"/>
    </i>
    <i r="2">
      <x v="22"/>
      <x v="3"/>
    </i>
    <i>
      <x v="137"/>
      <x v="74"/>
      <x v="12"/>
      <x v="3"/>
    </i>
    <i r="2">
      <x v="13"/>
      <x v="3"/>
    </i>
    <i>
      <x v="138"/>
      <x v="75"/>
      <x v="12"/>
      <x v="3"/>
    </i>
    <i r="2">
      <x v="13"/>
      <x v="3"/>
    </i>
    <i>
      <x v="139"/>
      <x v="76"/>
      <x v="17"/>
      <x v="3"/>
    </i>
    <i>
      <x v="140"/>
      <x v="80"/>
      <x v="12"/>
      <x v="3"/>
    </i>
    <i r="2">
      <x v="13"/>
      <x v="3"/>
    </i>
    <i r="2">
      <x v="26"/>
      <x v="3"/>
    </i>
    <i>
      <x v="141"/>
      <x v="78"/>
      <x v="17"/>
      <x v="3"/>
    </i>
    <i r="2">
      <x v="22"/>
      <x v="3"/>
    </i>
    <i r="2">
      <x v="32"/>
      <x v="5"/>
    </i>
    <i>
      <x v="142"/>
      <x v="82"/>
      <x v="9"/>
      <x v="4"/>
    </i>
    <i>
      <x v="143"/>
      <x v="77"/>
      <x v="11"/>
      <x v="3"/>
    </i>
    <i>
      <x v="144"/>
      <x v="84"/>
      <x v="14"/>
      <x v="3"/>
    </i>
    <i r="2">
      <x v="15"/>
      <x v="3"/>
    </i>
    <i r="2">
      <x v="21"/>
      <x v="3"/>
    </i>
    <i r="2">
      <x v="22"/>
      <x v="3"/>
    </i>
    <i r="2">
      <x v="27"/>
      <x v="3"/>
    </i>
    <i r="2">
      <x v="28"/>
      <x v="3"/>
    </i>
    <i>
      <x v="145"/>
      <x v="79"/>
      <x v="4"/>
      <x v="4"/>
    </i>
    <i r="2">
      <x v="16"/>
      <x v="3"/>
    </i>
    <i r="2">
      <x v="18"/>
      <x v="3"/>
    </i>
    <i>
      <x v="146"/>
      <x v="66"/>
      <x v="12"/>
      <x v="3"/>
    </i>
    <i r="2">
      <x v="13"/>
      <x v="3"/>
    </i>
    <i>
      <x v="147"/>
      <x v="85"/>
      <x v="3"/>
      <x v="4"/>
    </i>
    <i r="2">
      <x v="17"/>
      <x v="3"/>
    </i>
    <i>
      <x v="148"/>
      <x v="89"/>
      <x v="17"/>
      <x v="3"/>
    </i>
    <i r="2">
      <x v="22"/>
      <x v="3"/>
    </i>
    <i r="2">
      <x v="24"/>
      <x v="3"/>
    </i>
    <i>
      <x v="149"/>
      <x v="91"/>
      <x v="1"/>
      <x v="4"/>
    </i>
    <i r="2">
      <x v="12"/>
      <x v="3"/>
    </i>
    <i r="2">
      <x v="17"/>
      <x v="3"/>
    </i>
    <i>
      <x v="150"/>
      <x v="90"/>
      <x v="17"/>
      <x v="3"/>
    </i>
    <i>
      <x v="151"/>
      <x v="88"/>
      <x v="3"/>
      <x v="4"/>
    </i>
    <i r="2">
      <x v="12"/>
      <x v="3"/>
    </i>
    <i r="2">
      <x v="13"/>
      <x v="3"/>
    </i>
    <i>
      <x v="152"/>
      <x v="92"/>
      <x v="3"/>
      <x v="4"/>
    </i>
    <i r="2">
      <x v="9"/>
      <x v="4"/>
    </i>
    <i r="2">
      <x v="18"/>
      <x v="3"/>
    </i>
    <i>
      <x v="153"/>
      <x v="94"/>
      <x v="13"/>
      <x v="3"/>
    </i>
    <i r="2">
      <x v="17"/>
      <x v="3"/>
    </i>
    <i>
      <x v="154"/>
      <x v="93"/>
      <x v="3"/>
      <x v="4"/>
    </i>
    <i r="2">
      <x v="14"/>
      <x v="3"/>
    </i>
    <i r="2">
      <x v="21"/>
      <x v="3"/>
    </i>
    <i r="2">
      <x v="27"/>
      <x v="3"/>
    </i>
    <i r="2">
      <x v="28"/>
      <x v="3"/>
    </i>
    <i>
      <x v="155"/>
      <x v="99"/>
      <x v="14"/>
      <x v="3"/>
    </i>
    <i r="2">
      <x v="21"/>
      <x v="3"/>
    </i>
    <i r="2">
      <x v="27"/>
      <x v="3"/>
    </i>
    <i r="2">
      <x v="28"/>
      <x v="3"/>
    </i>
    <i>
      <x v="156"/>
      <x v="102"/>
      <x v="28"/>
      <x v="3"/>
    </i>
    <i>
      <x v="157"/>
      <x v="102"/>
      <x/>
      <x v="4"/>
    </i>
    <i r="2">
      <x v="8"/>
      <x v="4"/>
    </i>
    <i r="2">
      <x v="10"/>
      <x v="4"/>
    </i>
    <i r="2">
      <x v="22"/>
      <x v="3"/>
    </i>
    <i r="2">
      <x v="23"/>
      <x v="3"/>
    </i>
    <i r="2">
      <x v="28"/>
      <x v="3"/>
    </i>
    <i>
      <x v="158"/>
      <x v="101"/>
      <x v="25"/>
      <x v="3"/>
    </i>
    <i>
      <x v="159"/>
      <x v="102"/>
      <x v="23"/>
      <x v="3"/>
    </i>
    <i>
      <x v="160"/>
      <x v="100"/>
      <x v="12"/>
      <x v="3"/>
    </i>
    <i r="2">
      <x v="13"/>
      <x v="3"/>
    </i>
    <i r="2">
      <x v="26"/>
      <x v="3"/>
    </i>
    <i>
      <x v="161"/>
      <x v="100"/>
      <x v="8"/>
      <x v="4"/>
    </i>
    <i r="2">
      <x v="23"/>
      <x v="3"/>
    </i>
    <i>
      <x v="162"/>
      <x v="100"/>
      <x v="14"/>
      <x v="3"/>
    </i>
    <i r="2">
      <x v="27"/>
      <x v="3"/>
    </i>
    <i>
      <x v="163"/>
      <x v="100"/>
      <x v="3"/>
      <x v="4"/>
    </i>
    <i r="2">
      <x v="12"/>
      <x v="3"/>
    </i>
    <i r="2">
      <x v="13"/>
      <x v="3"/>
    </i>
    <i>
      <x v="164"/>
      <x v="103"/>
      <x v="3"/>
      <x v="4"/>
    </i>
    <i r="2">
      <x v="13"/>
      <x v="3"/>
    </i>
    <i>
      <x v="165"/>
      <x v="124"/>
      <x v="1"/>
      <x v="4"/>
    </i>
    <i r="2">
      <x v="8"/>
      <x v="4"/>
    </i>
    <i r="2">
      <x v="13"/>
      <x v="3"/>
    </i>
    <i r="2">
      <x v="16"/>
      <x v="3"/>
    </i>
    <i r="2">
      <x v="17"/>
      <x v="3"/>
    </i>
    <i r="2">
      <x v="18"/>
      <x v="3"/>
    </i>
    <i>
      <x v="166"/>
      <x v="118"/>
      <x v="12"/>
      <x v="3"/>
    </i>
    <i r="2">
      <x v="13"/>
      <x v="3"/>
    </i>
    <i r="2">
      <x v="26"/>
      <x v="3"/>
    </i>
    <i r="2">
      <x v="28"/>
      <x v="3"/>
    </i>
    <i>
      <x v="167"/>
      <x v="123"/>
      <x v="12"/>
      <x v="3"/>
    </i>
    <i r="2">
      <x v="13"/>
      <x v="3"/>
    </i>
    <i r="2">
      <x v="26"/>
      <x v="3"/>
    </i>
    <i>
      <x v="168"/>
      <x v="122"/>
      <x v="8"/>
      <x v="4"/>
    </i>
    <i r="2">
      <x v="9"/>
      <x v="4"/>
    </i>
    <i r="2">
      <x v="12"/>
      <x v="3"/>
    </i>
    <i r="2">
      <x v="17"/>
      <x v="3"/>
    </i>
    <i r="2">
      <x v="23"/>
      <x v="3"/>
    </i>
    <i r="2">
      <x v="28"/>
      <x v="3"/>
    </i>
    <i>
      <x v="169"/>
      <x v="120"/>
      <x v="4"/>
      <x v="4"/>
    </i>
    <i r="2">
      <x v="12"/>
      <x v="3"/>
    </i>
    <i r="2">
      <x v="17"/>
      <x v="3"/>
    </i>
    <i r="2">
      <x v="18"/>
      <x v="3"/>
    </i>
    <i r="2">
      <x v="28"/>
      <x v="3"/>
    </i>
    <i>
      <x v="170"/>
      <x v="121"/>
      <x v="4"/>
      <x v="4"/>
    </i>
    <i r="2">
      <x v="12"/>
      <x v="3"/>
    </i>
    <i r="2">
      <x v="13"/>
      <x v="3"/>
    </i>
    <i r="2">
      <x v="17"/>
      <x v="3"/>
    </i>
    <i r="2">
      <x v="18"/>
      <x v="3"/>
    </i>
    <i r="2">
      <x v="28"/>
      <x v="3"/>
    </i>
    <i>
      <x v="171"/>
      <x v="116"/>
      <x v="3"/>
      <x v="4"/>
    </i>
    <i r="2">
      <x v="18"/>
      <x v="3"/>
    </i>
    <i r="2">
      <x v="33"/>
      <x v="3"/>
    </i>
    <i>
      <x v="172"/>
      <x v="114"/>
      <x v="25"/>
      <x v="3"/>
    </i>
    <i r="2">
      <x v="28"/>
      <x v="3"/>
    </i>
    <i>
      <x v="173"/>
      <x v="115"/>
      <x/>
      <x v="4"/>
    </i>
    <i r="2">
      <x v="10"/>
      <x v="4"/>
    </i>
    <i r="2">
      <x v="22"/>
      <x v="3"/>
    </i>
    <i>
      <x v="174"/>
      <x v="117"/>
      <x v="4"/>
      <x v="4"/>
    </i>
    <i r="2">
      <x v="16"/>
      <x v="3"/>
    </i>
    <i r="2">
      <x v="18"/>
      <x v="3"/>
    </i>
    <i>
      <x v="176"/>
      <x v="50"/>
      <x v="4"/>
      <x v="4"/>
    </i>
    <i r="2">
      <x v="7"/>
      <x v="4"/>
    </i>
    <i r="2">
      <x v="8"/>
      <x v="4"/>
    </i>
    <i r="2">
      <x v="32"/>
      <x/>
    </i>
    <i r="2">
      <x v="33"/>
      <x v="3"/>
    </i>
    <i>
      <x v="178"/>
      <x v="138"/>
      <x v="9"/>
      <x v="3"/>
    </i>
    <i>
      <x v="179"/>
      <x v="139"/>
      <x v="25"/>
      <x v="3"/>
    </i>
    <i>
      <x v="180"/>
      <x v="137"/>
      <x v="9"/>
      <x v="3"/>
    </i>
    <i>
      <x v="181"/>
      <x v="187"/>
      <x v="3"/>
      <x v="4"/>
    </i>
    <i>
      <x v="182"/>
      <x v="142"/>
      <x v="18"/>
      <x v="3"/>
    </i>
    <i>
      <x v="183"/>
      <x v="2"/>
      <x v="9"/>
      <x v="3"/>
    </i>
    <i>
      <x v="184"/>
      <x v="1"/>
      <x v="18"/>
      <x v="3"/>
    </i>
    <i>
      <x v="185"/>
      <x v="188"/>
      <x v="8"/>
      <x v="4"/>
    </i>
    <i>
      <x v="186"/>
      <x v="40"/>
      <x v="3"/>
      <x v="4"/>
    </i>
    <i>
      <x v="187"/>
      <x v="12"/>
      <x v="18"/>
      <x v="3"/>
    </i>
    <i>
      <x v="188"/>
      <x v="39"/>
      <x v="18"/>
      <x v="3"/>
    </i>
    <i>
      <x v="189"/>
      <x v="56"/>
      <x v="8"/>
      <x v="4"/>
    </i>
    <i>
      <x v="190"/>
      <x v="180"/>
      <x v="8"/>
      <x v="4"/>
    </i>
    <i r="2">
      <x v="23"/>
      <x v="3"/>
    </i>
    <i>
      <x v="191"/>
      <x v="26"/>
      <x v="1"/>
      <x v="4"/>
    </i>
    <i r="2">
      <x v="18"/>
      <x v="3"/>
    </i>
    <i>
      <x v="192"/>
      <x v="135"/>
      <x v="12"/>
      <x v="3"/>
    </i>
    <i>
      <x v="193"/>
      <x v="177"/>
      <x v="9"/>
      <x v="3"/>
    </i>
    <i>
      <x v="194"/>
      <x v="86"/>
      <x v="12"/>
      <x v="3"/>
    </i>
    <i r="2">
      <x v="13"/>
      <x v="3"/>
    </i>
    <i r="2">
      <x v="23"/>
      <x v="3"/>
    </i>
    <i>
      <x v="195"/>
      <x v="9"/>
      <x v="12"/>
      <x v="3"/>
    </i>
    <i r="2">
      <x v="13"/>
      <x v="3"/>
    </i>
    <i r="2">
      <x v="22"/>
      <x v="3"/>
    </i>
    <i>
      <x v="196"/>
      <x v="164"/>
      <x v="28"/>
      <x v="3"/>
    </i>
    <i>
      <x v="197"/>
      <x v="16"/>
      <x v="9"/>
      <x v="6"/>
    </i>
    <i>
      <x v="198"/>
      <x v="15"/>
      <x v="21"/>
      <x v="3"/>
    </i>
    <i>
      <x v="199"/>
      <x v="38"/>
      <x v="14"/>
      <x v="3"/>
    </i>
    <i>
      <x v="200"/>
      <x v="175"/>
      <x v="12"/>
      <x v="3"/>
    </i>
    <i r="2">
      <x v="13"/>
      <x v="3"/>
    </i>
    <i>
      <x v="201"/>
      <x v="175"/>
      <x v="12"/>
      <x v="3"/>
    </i>
    <i r="2">
      <x v="13"/>
      <x v="3"/>
    </i>
    <i>
      <x v="202"/>
      <x v="64"/>
      <x v="12"/>
      <x v="3"/>
    </i>
    <i r="2">
      <x v="13"/>
      <x v="3"/>
    </i>
    <i>
      <x v="203"/>
      <x v="53"/>
      <x v="9"/>
      <x v="6"/>
    </i>
    <i>
      <x v="204"/>
      <x v="71"/>
      <x v="12"/>
      <x v="3"/>
    </i>
    <i r="2">
      <x v="13"/>
      <x v="3"/>
    </i>
    <i r="2">
      <x v="16"/>
      <x v="3"/>
    </i>
    <i r="2">
      <x v="22"/>
      <x v="3"/>
    </i>
    <i>
      <x v="205"/>
      <x v="20"/>
      <x v="18"/>
      <x v="3"/>
    </i>
    <i>
      <x v="206"/>
      <x v="46"/>
      <x v="23"/>
      <x v="3"/>
    </i>
    <i>
      <x v="207"/>
      <x v="46"/>
      <x v="9"/>
      <x v="3"/>
    </i>
    <i>
      <x v="208"/>
      <x v="46"/>
      <x v="3"/>
      <x v="4"/>
    </i>
    <i>
      <x v="209"/>
      <x v="27"/>
      <x v="12"/>
      <x v="3"/>
    </i>
    <i r="2">
      <x v="13"/>
      <x v="3"/>
    </i>
    <i>
      <x v="210"/>
      <x v="148"/>
      <x v="17"/>
      <x v="3"/>
    </i>
    <i>
      <x v="211"/>
      <x v="59"/>
      <x v="17"/>
      <x v="3"/>
    </i>
    <i>
      <x v="212"/>
      <x v="58"/>
      <x v="16"/>
      <x v="3"/>
    </i>
    <i>
      <x v="213"/>
      <x v="58"/>
      <x v="8"/>
      <x v="4"/>
    </i>
    <i>
      <x v="214"/>
      <x v="147"/>
      <x v="1"/>
      <x v="4"/>
    </i>
    <i>
      <x v="215"/>
      <x v="149"/>
      <x v="32"/>
      <x/>
    </i>
    <i>
      <x v="216"/>
      <x v="150"/>
      <x v="24"/>
      <x v="3"/>
    </i>
    <i>
      <x v="217"/>
      <x v="149"/>
      <x v="12"/>
      <x v="3"/>
    </i>
    <i>
      <x v="218"/>
      <x v="149"/>
      <x v="12"/>
      <x v="3"/>
    </i>
    <i>
      <x v="219"/>
      <x v="150"/>
      <x v="17"/>
      <x v="3"/>
    </i>
    <i>
      <x v="220"/>
      <x v="150"/>
      <x v="17"/>
      <x v="3"/>
    </i>
    <i>
      <x v="221"/>
      <x v="150"/>
      <x v="9"/>
      <x v="3"/>
    </i>
    <i>
      <x v="222"/>
      <x v="151"/>
      <x v="21"/>
      <x v="3"/>
    </i>
    <i>
      <x v="223"/>
      <x v="132"/>
      <x v="28"/>
      <x v="3"/>
    </i>
    <i>
      <x v="224"/>
      <x v="133"/>
      <x v="8"/>
      <x v="4"/>
    </i>
    <i>
      <x v="225"/>
      <x v="134"/>
      <x v="8"/>
      <x v="4"/>
    </i>
    <i r="2">
      <x v="22"/>
      <x v="3"/>
    </i>
    <i>
      <x v="226"/>
      <x v="62"/>
      <x v="12"/>
      <x v="3"/>
    </i>
    <i>
      <x v="227"/>
      <x v="83"/>
      <x v="8"/>
      <x v="4"/>
    </i>
    <i>
      <x v="228"/>
      <x v="18"/>
      <x v="14"/>
      <x v="3"/>
    </i>
    <i>
      <x v="229"/>
      <x v="10"/>
      <x v="23"/>
      <x v="3"/>
    </i>
    <i>
      <x v="230"/>
      <x v="23"/>
      <x v="10"/>
      <x v="4"/>
    </i>
    <i>
      <x v="231"/>
      <x v="17"/>
      <x v="8"/>
      <x v="4"/>
    </i>
    <i>
      <x v="232"/>
      <x v="44"/>
      <x v="10"/>
      <x v="4"/>
    </i>
    <i>
      <x v="233"/>
      <x v="54"/>
      <x v="14"/>
      <x v="3"/>
    </i>
    <i>
      <x v="234"/>
      <x v="45"/>
      <x v="8"/>
      <x v="4"/>
    </i>
    <i>
      <x v="235"/>
      <x v="176"/>
      <x v="12"/>
      <x v="3"/>
    </i>
    <i>
      <x v="236"/>
      <x v="171"/>
      <x v="16"/>
      <x v="3"/>
    </i>
    <i r="2">
      <x v="18"/>
      <x v="3"/>
    </i>
    <i>
      <x v="237"/>
      <x v="155"/>
      <x v="8"/>
      <x v="4"/>
    </i>
    <i>
      <x v="238"/>
      <x v="49"/>
      <x v="4"/>
      <x v="4"/>
    </i>
    <i>
      <x v="239"/>
      <x v="48"/>
      <x v="18"/>
      <x v="3"/>
    </i>
    <i>
      <x v="240"/>
      <x v="13"/>
      <x v="9"/>
      <x v="3"/>
    </i>
    <i>
      <x v="241"/>
      <x v="33"/>
      <x v="28"/>
      <x v="3"/>
    </i>
    <i>
      <x v="242"/>
      <x v="8"/>
      <x v="1"/>
      <x v="4"/>
    </i>
    <i>
      <x v="243"/>
      <x v="25"/>
      <x v="28"/>
      <x v="3"/>
    </i>
    <i>
      <x v="244"/>
      <x v="72"/>
      <x v="12"/>
      <x v="3"/>
    </i>
    <i r="2">
      <x v="13"/>
      <x v="3"/>
    </i>
    <i>
      <x v="245"/>
      <x/>
      <x v="12"/>
      <x v="3"/>
    </i>
    <i>
      <x v="246"/>
      <x v="21"/>
      <x v="3"/>
      <x v="4"/>
    </i>
    <i>
      <x v="247"/>
      <x v="162"/>
      <x v="25"/>
      <x v="3"/>
    </i>
    <i>
      <x v="248"/>
      <x v="163"/>
      <x v="9"/>
      <x v="3"/>
    </i>
    <i>
      <x v="249"/>
      <x v="196"/>
      <x v="8"/>
      <x v="4"/>
    </i>
    <i>
      <x v="250"/>
      <x v="197"/>
      <x v="18"/>
      <x v="3"/>
    </i>
    <i>
      <x v="251"/>
      <x v="198"/>
      <x v="18"/>
      <x v="3"/>
    </i>
    <i>
      <x v="252"/>
      <x v="199"/>
      <x v="12"/>
      <x v="3"/>
    </i>
    <i>
      <x v="253"/>
      <x v="200"/>
      <x v="28"/>
      <x v="3"/>
    </i>
    <i>
      <x v="254"/>
      <x v="87"/>
      <x v="17"/>
      <x v="3"/>
    </i>
    <i r="2">
      <x v="18"/>
      <x v="3"/>
    </i>
    <i>
      <x v="255"/>
      <x v="87"/>
      <x v="8"/>
      <x v="4"/>
    </i>
    <i r="2">
      <x v="9"/>
      <x v="4"/>
    </i>
    <i r="2">
      <x v="31"/>
      <x v="3"/>
    </i>
    <i r="2">
      <x v="33"/>
      <x v="3"/>
    </i>
    <i>
      <x v="256"/>
      <x v="87"/>
      <x v="14"/>
      <x v="3"/>
    </i>
    <i r="2">
      <x v="21"/>
      <x v="3"/>
    </i>
    <i r="2">
      <x v="25"/>
      <x v="3"/>
    </i>
    <i>
      <x v="257"/>
      <x v="201"/>
      <x v="8"/>
      <x v="4"/>
    </i>
    <i>
      <x v="258"/>
      <x v="202"/>
      <x v="28"/>
      <x v="3"/>
    </i>
    <i>
      <x v="259"/>
      <x v="165"/>
      <x v="32"/>
      <x/>
    </i>
    <i>
      <x v="260"/>
      <x v="203"/>
      <x v="12"/>
      <x v="3"/>
    </i>
    <i>
      <x v="261"/>
      <x v="204"/>
      <x v="23"/>
      <x v="3"/>
    </i>
    <i>
      <x v="262"/>
      <x v="205"/>
      <x v="10"/>
      <x v="4"/>
    </i>
    <i r="2">
      <x v="17"/>
      <x v="3"/>
    </i>
    <i r="2">
      <x v="22"/>
      <x v="3"/>
    </i>
    <i>
      <x v="263"/>
      <x v="206"/>
      <x v="10"/>
      <x v="4"/>
    </i>
    <i>
      <x v="264"/>
      <x v="207"/>
      <x v="3"/>
      <x v="4"/>
    </i>
    <i r="2">
      <x v="4"/>
      <x v="4"/>
    </i>
    <i r="2">
      <x v="8"/>
      <x v="4"/>
    </i>
    <i r="2">
      <x v="10"/>
      <x v="4"/>
    </i>
    <i r="2">
      <x v="12"/>
      <x v="3"/>
    </i>
    <i r="2">
      <x v="17"/>
      <x v="3"/>
    </i>
    <i r="2">
      <x v="18"/>
      <x v="3"/>
    </i>
    <i>
      <x v="265"/>
      <x v="208"/>
      <x v="1"/>
      <x v="4"/>
    </i>
    <i>
      <x v="266"/>
      <x v="209"/>
      <x v="8"/>
      <x v="4"/>
    </i>
    <i r="2">
      <x v="9"/>
      <x v="4"/>
    </i>
    <i r="2">
      <x v="13"/>
      <x v="3"/>
    </i>
    <i r="2">
      <x v="18"/>
      <x v="3"/>
    </i>
    <i r="2">
      <x v="22"/>
      <x v="3"/>
    </i>
    <i>
      <x v="267"/>
      <x v="210"/>
      <x v="16"/>
      <x v="3"/>
    </i>
    <i>
      <x v="268"/>
      <x v="211"/>
      <x v="4"/>
      <x v="4"/>
    </i>
    <i r="2">
      <x v="13"/>
      <x v="3"/>
    </i>
    <i r="2">
      <x v="17"/>
      <x v="3"/>
    </i>
    <i r="2">
      <x v="18"/>
      <x v="3"/>
    </i>
    <i r="2">
      <x v="22"/>
      <x v="3"/>
    </i>
    <i>
      <x v="269"/>
      <x v="212"/>
      <x v="13"/>
      <x v="3"/>
    </i>
    <i>
      <x v="270"/>
      <x v="213"/>
      <x v="12"/>
      <x v="3"/>
    </i>
    <i r="2">
      <x v="13"/>
      <x v="3"/>
    </i>
    <i>
      <x v="271"/>
      <x v="214"/>
      <x v="9"/>
      <x v="3"/>
    </i>
    <i>
      <x v="272"/>
      <x v="215"/>
      <x v="14"/>
      <x v="3"/>
    </i>
    <i r="2">
      <x v="21"/>
      <x v="3"/>
    </i>
    <i>
      <x v="273"/>
      <x v="216"/>
      <x v="1"/>
      <x v="4"/>
    </i>
    <i r="2">
      <x v="16"/>
      <x v="3"/>
    </i>
    <i r="2">
      <x v="18"/>
      <x v="3"/>
    </i>
    <i>
      <x v="274"/>
      <x v="217"/>
      <x v="3"/>
      <x v="4"/>
    </i>
    <i r="2">
      <x v="6"/>
      <x v="4"/>
    </i>
    <i r="2">
      <x v="12"/>
      <x v="3"/>
    </i>
    <i r="2">
      <x v="13"/>
      <x v="3"/>
    </i>
    <i>
      <x v="275"/>
      <x v="101"/>
      <x v="8"/>
      <x v="4"/>
    </i>
    <i r="2">
      <x v="17"/>
      <x v="3"/>
    </i>
    <i>
      <x v="276"/>
      <x v="101"/>
      <x v="35"/>
      <x v="3"/>
    </i>
    <i>
      <x v="277"/>
      <x v="218"/>
      <x v="10"/>
      <x v="4"/>
    </i>
    <i r="2">
      <x v="23"/>
      <x v="3"/>
    </i>
    <i r="2">
      <x v="26"/>
      <x v="3"/>
    </i>
    <i>
      <x v="278"/>
      <x v="219"/>
      <x v="14"/>
      <x v="3"/>
    </i>
    <i>
      <x v="279"/>
      <x v="220"/>
      <x v="6"/>
      <x v="4"/>
    </i>
    <i>
      <x v="280"/>
      <x v="221"/>
      <x v="18"/>
      <x v="3"/>
    </i>
    <i r="2">
      <x v="21"/>
      <x v="3"/>
    </i>
    <i r="2">
      <x v="22"/>
      <x v="3"/>
    </i>
    <i>
      <x v="281"/>
      <x v="222"/>
      <x v="12"/>
      <x v="3"/>
    </i>
    <i r="2">
      <x v="13"/>
      <x v="3"/>
    </i>
    <i r="2">
      <x v="18"/>
      <x v="3"/>
    </i>
    <i>
      <x v="282"/>
      <x v="223"/>
      <x v="4"/>
      <x v="4"/>
    </i>
    <i r="2">
      <x v="23"/>
      <x v="3"/>
    </i>
    <i>
      <x v="283"/>
      <x v="224"/>
      <x v="10"/>
      <x v="4"/>
    </i>
  </rowItems>
  <colItems count="1">
    <i/>
  </colItems>
  <dataFields count="1">
    <dataField name="Sum of Unit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D745B8-ABAF-4CF8-A033-F90CACE6A4DD}" name="PivotTable1" cacheId="1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H2:J1458" firstHeaderRow="1" firstDataRow="1" firstDataCol="2"/>
  <pivotFields count="5">
    <pivotField axis="axisRow" compact="0" outline="0" showAll="0" defaultSubtota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5"/>
        <item x="8"/>
        <item x="39"/>
        <item x="29"/>
        <item x="25"/>
        <item x="9"/>
        <item x="10"/>
        <item x="22"/>
        <item x="38"/>
        <item x="41"/>
        <item x="24"/>
        <item x="19"/>
        <item x="23"/>
        <item x="40"/>
        <item x="44"/>
        <item x="5"/>
        <item x="0"/>
        <item x="11"/>
        <item x="20"/>
        <item x="21"/>
        <item x="27"/>
        <item x="17"/>
        <item x="1"/>
        <item x="37"/>
        <item x="32"/>
        <item x="34"/>
        <item x="31"/>
        <item x="2"/>
        <item x="16"/>
        <item x="26"/>
        <item x="36"/>
        <item x="3"/>
        <item x="13"/>
        <item x="30"/>
        <item x="12"/>
        <item x="33"/>
        <item x="35"/>
        <item x="6"/>
        <item x="14"/>
        <item x="7"/>
        <item x="42"/>
        <item x="43"/>
        <item x="4"/>
        <item x="18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456">
    <i>
      <x/>
      <x v="16"/>
    </i>
    <i r="1">
      <x v="22"/>
    </i>
    <i r="1">
      <x v="27"/>
    </i>
    <i r="1">
      <x v="31"/>
    </i>
    <i r="1">
      <x v="42"/>
    </i>
    <i>
      <x v="1"/>
      <x v="15"/>
    </i>
    <i r="1">
      <x v="37"/>
    </i>
    <i r="1">
      <x v="39"/>
    </i>
    <i r="1">
      <x v="42"/>
    </i>
    <i>
      <x v="2"/>
      <x v="1"/>
    </i>
    <i r="1">
      <x v="5"/>
    </i>
    <i r="1">
      <x v="6"/>
    </i>
    <i r="1">
      <x v="16"/>
    </i>
    <i r="1">
      <x v="17"/>
    </i>
    <i r="1">
      <x v="22"/>
    </i>
    <i r="1">
      <x v="34"/>
    </i>
    <i r="1">
      <x v="42"/>
    </i>
    <i>
      <x v="3"/>
      <x v="32"/>
    </i>
    <i r="1">
      <x v="38"/>
    </i>
    <i>
      <x v="4"/>
      <x/>
    </i>
    <i r="1">
      <x v="28"/>
    </i>
    <i>
      <x v="5"/>
      <x v="21"/>
    </i>
    <i>
      <x v="6"/>
      <x v="37"/>
    </i>
    <i>
      <x v="7"/>
      <x v="16"/>
    </i>
    <i r="1">
      <x v="17"/>
    </i>
    <i>
      <x v="8"/>
      <x v="37"/>
    </i>
    <i>
      <x v="9"/>
      <x v="6"/>
    </i>
    <i r="1">
      <x v="43"/>
    </i>
    <i>
      <x v="10"/>
      <x v="11"/>
    </i>
    <i>
      <x v="11"/>
      <x v="18"/>
    </i>
    <i r="1">
      <x v="19"/>
    </i>
    <i r="1">
      <x v="32"/>
    </i>
    <i r="1">
      <x v="38"/>
    </i>
    <i>
      <x v="12"/>
      <x v="21"/>
    </i>
    <i>
      <x v="13"/>
      <x v="7"/>
    </i>
    <i r="1">
      <x v="37"/>
    </i>
    <i>
      <x v="14"/>
      <x v="18"/>
    </i>
    <i r="1">
      <x v="32"/>
    </i>
    <i r="1">
      <x v="38"/>
    </i>
    <i>
      <x v="15"/>
      <x v="43"/>
    </i>
    <i>
      <x v="16"/>
      <x v="12"/>
    </i>
    <i r="1">
      <x v="37"/>
    </i>
    <i>
      <x v="17"/>
      <x v="16"/>
    </i>
    <i r="1">
      <x v="21"/>
    </i>
    <i>
      <x v="18"/>
      <x v="22"/>
    </i>
    <i r="1">
      <x v="43"/>
    </i>
    <i>
      <x v="19"/>
      <x v="5"/>
    </i>
    <i>
      <x v="20"/>
      <x v="11"/>
    </i>
    <i>
      <x v="21"/>
      <x v="43"/>
    </i>
    <i>
      <x v="22"/>
      <x v="11"/>
    </i>
    <i>
      <x v="23"/>
      <x v="11"/>
    </i>
    <i>
      <x v="24"/>
      <x v="11"/>
    </i>
    <i>
      <x v="25"/>
      <x v="5"/>
    </i>
    <i>
      <x v="26"/>
      <x v="16"/>
    </i>
    <i r="1">
      <x v="21"/>
    </i>
    <i>
      <x v="27"/>
      <x v="37"/>
    </i>
    <i>
      <x v="28"/>
      <x v="37"/>
    </i>
    <i>
      <x v="29"/>
      <x v="10"/>
    </i>
    <i>
      <x v="30"/>
      <x v="37"/>
    </i>
    <i>
      <x v="31"/>
      <x v="4"/>
    </i>
    <i>
      <x v="32"/>
      <x v="1"/>
    </i>
    <i r="1">
      <x v="37"/>
    </i>
    <i>
      <x v="33"/>
      <x v="21"/>
    </i>
    <i r="1">
      <x v="37"/>
    </i>
    <i>
      <x v="34"/>
      <x v="16"/>
    </i>
    <i r="1">
      <x v="17"/>
    </i>
    <i>
      <x v="35"/>
      <x v="38"/>
    </i>
    <i>
      <x v="36"/>
      <x v="1"/>
    </i>
    <i r="1">
      <x v="22"/>
    </i>
    <i>
      <x v="37"/>
      <x v="10"/>
    </i>
    <i r="1">
      <x v="16"/>
    </i>
    <i r="1">
      <x v="17"/>
    </i>
    <i r="1">
      <x v="37"/>
    </i>
    <i>
      <x v="38"/>
      <x v="22"/>
    </i>
    <i>
      <x v="39"/>
      <x v="16"/>
    </i>
    <i r="1">
      <x v="17"/>
    </i>
    <i>
      <x v="40"/>
      <x v="38"/>
    </i>
    <i>
      <x v="41"/>
      <x v="18"/>
    </i>
    <i>
      <x v="42"/>
      <x v="5"/>
    </i>
    <i>
      <x v="43"/>
      <x v="21"/>
    </i>
    <i>
      <x v="44"/>
      <x v="16"/>
    </i>
    <i r="1">
      <x v="17"/>
    </i>
    <i>
      <x v="45"/>
      <x v="4"/>
    </i>
    <i>
      <x v="46"/>
      <x v="11"/>
    </i>
    <i r="1">
      <x v="37"/>
    </i>
    <i>
      <x v="47"/>
      <x v="37"/>
    </i>
    <i>
      <x v="48"/>
      <x v="32"/>
    </i>
    <i r="1">
      <x v="38"/>
    </i>
    <i>
      <x v="49"/>
      <x v="11"/>
    </i>
    <i>
      <x v="50"/>
      <x v="16"/>
    </i>
    <i r="1">
      <x v="17"/>
    </i>
    <i>
      <x v="51"/>
      <x v="5"/>
    </i>
    <i>
      <x v="52"/>
      <x v="29"/>
    </i>
    <i>
      <x v="53"/>
      <x v="37"/>
    </i>
    <i>
      <x v="54"/>
      <x v="37"/>
    </i>
    <i>
      <x v="55"/>
      <x v="7"/>
    </i>
    <i r="1">
      <x v="18"/>
    </i>
    <i r="1">
      <x v="32"/>
    </i>
    <i>
      <x v="56"/>
      <x v="32"/>
    </i>
    <i>
      <x v="57"/>
      <x v="22"/>
    </i>
    <i>
      <x v="58"/>
      <x v="4"/>
    </i>
    <i r="1">
      <x v="18"/>
    </i>
    <i r="1">
      <x v="37"/>
    </i>
    <i r="1">
      <x v="38"/>
    </i>
    <i>
      <x v="59"/>
      <x v="1"/>
    </i>
    <i r="1">
      <x v="37"/>
    </i>
    <i>
      <x v="60"/>
      <x v="1"/>
    </i>
    <i r="1">
      <x v="17"/>
    </i>
    <i r="1">
      <x v="37"/>
    </i>
    <i>
      <x v="61"/>
      <x v="37"/>
    </i>
    <i>
      <x v="62"/>
      <x v="1"/>
    </i>
    <i r="1">
      <x v="37"/>
    </i>
    <i>
      <x v="63"/>
      <x v="22"/>
    </i>
    <i r="1">
      <x v="37"/>
    </i>
    <i>
      <x v="64"/>
      <x v="1"/>
    </i>
    <i r="1">
      <x v="22"/>
    </i>
    <i r="1">
      <x v="34"/>
    </i>
    <i r="1">
      <x v="37"/>
    </i>
    <i>
      <x v="65"/>
      <x v="5"/>
    </i>
    <i r="1">
      <x v="20"/>
    </i>
    <i r="1">
      <x v="22"/>
    </i>
    <i>
      <x v="66"/>
      <x v="1"/>
    </i>
    <i r="1">
      <x v="6"/>
    </i>
    <i r="1">
      <x v="21"/>
    </i>
    <i>
      <x v="67"/>
      <x v="44"/>
    </i>
    <i>
      <x v="68"/>
      <x v="4"/>
    </i>
    <i>
      <x v="69"/>
      <x v="5"/>
    </i>
    <i>
      <x v="70"/>
      <x v="32"/>
    </i>
    <i>
      <x v="71"/>
      <x v="29"/>
    </i>
    <i>
      <x v="72"/>
      <x v="20"/>
    </i>
    <i r="1">
      <x v="22"/>
    </i>
    <i>
      <x v="73"/>
      <x v="11"/>
    </i>
    <i>
      <x v="74"/>
      <x v="11"/>
    </i>
    <i>
      <x v="75"/>
      <x v="11"/>
    </i>
    <i>
      <x v="76"/>
      <x v="11"/>
    </i>
    <i r="1">
      <x v="44"/>
    </i>
    <i>
      <x v="77"/>
      <x v="3"/>
    </i>
    <i r="1">
      <x v="37"/>
    </i>
    <i r="1">
      <x v="43"/>
    </i>
    <i>
      <x v="78"/>
      <x v="16"/>
    </i>
    <i r="1">
      <x v="17"/>
    </i>
    <i r="1">
      <x v="18"/>
    </i>
    <i>
      <x v="79"/>
      <x v="18"/>
    </i>
    <i r="1">
      <x v="32"/>
    </i>
    <i r="1">
      <x v="38"/>
    </i>
    <i>
      <x v="80"/>
      <x v="1"/>
    </i>
    <i r="1">
      <x v="5"/>
    </i>
    <i r="1">
      <x v="6"/>
    </i>
    <i r="1">
      <x v="16"/>
    </i>
    <i r="1">
      <x v="17"/>
    </i>
    <i r="1">
      <x v="20"/>
    </i>
    <i r="1">
      <x v="21"/>
    </i>
    <i r="1">
      <x v="22"/>
    </i>
    <i r="1">
      <x v="37"/>
    </i>
    <i>
      <x v="81"/>
      <x v="5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8"/>
    </i>
    <i r="1">
      <x v="31"/>
    </i>
    <i r="1">
      <x v="33"/>
    </i>
    <i r="1">
      <x v="37"/>
    </i>
    <i>
      <x v="82"/>
      <x v="21"/>
    </i>
    <i>
      <x v="83"/>
      <x v="37"/>
    </i>
    <i>
      <x v="84"/>
      <x v="4"/>
    </i>
    <i r="1">
      <x v="16"/>
    </i>
    <i r="1">
      <x v="17"/>
    </i>
    <i r="1">
      <x v="29"/>
    </i>
    <i>
      <x v="85"/>
      <x v="4"/>
    </i>
    <i r="1">
      <x v="7"/>
    </i>
    <i r="1">
      <x v="16"/>
    </i>
    <i r="1">
      <x v="17"/>
    </i>
    <i>
      <x v="86"/>
      <x/>
    </i>
    <i r="1">
      <x v="10"/>
    </i>
    <i r="1">
      <x v="27"/>
    </i>
    <i>
      <x v="87"/>
      <x v="10"/>
    </i>
    <i>
      <x v="88"/>
      <x v="10"/>
    </i>
    <i r="1">
      <x v="27"/>
    </i>
    <i>
      <x v="89"/>
      <x v="37"/>
    </i>
    <i>
      <x v="90"/>
      <x v="37"/>
    </i>
    <i>
      <x v="91"/>
      <x v="4"/>
    </i>
    <i r="1">
      <x v="17"/>
    </i>
    <i r="1">
      <x v="37"/>
    </i>
    <i>
      <x v="92"/>
      <x v="37"/>
    </i>
    <i>
      <x v="93"/>
      <x v="1"/>
    </i>
    <i r="1">
      <x v="21"/>
    </i>
    <i>
      <x v="94"/>
      <x v="10"/>
    </i>
    <i>
      <x v="95"/>
      <x v="22"/>
    </i>
    <i>
      <x v="96"/>
      <x v="16"/>
    </i>
    <i r="1">
      <x v="17"/>
    </i>
    <i r="1">
      <x v="26"/>
    </i>
    <i r="1">
      <x v="37"/>
    </i>
    <i>
      <x v="97"/>
      <x v="4"/>
    </i>
    <i r="1">
      <x v="32"/>
    </i>
    <i r="1">
      <x v="37"/>
    </i>
    <i>
      <x v="98"/>
      <x v="10"/>
    </i>
    <i>
      <x v="99"/>
      <x v="4"/>
    </i>
    <i r="1">
      <x v="21"/>
    </i>
    <i>
      <x v="100"/>
      <x v="21"/>
    </i>
    <i>
      <x v="101"/>
      <x v="37"/>
    </i>
    <i>
      <x v="102"/>
      <x v="3"/>
    </i>
    <i>
      <x v="103"/>
      <x v="16"/>
    </i>
    <i r="1">
      <x v="17"/>
    </i>
    <i r="1">
      <x v="37"/>
    </i>
    <i>
      <x v="104"/>
      <x v="18"/>
    </i>
    <i r="1">
      <x v="32"/>
    </i>
    <i r="1">
      <x v="38"/>
    </i>
    <i>
      <x v="105"/>
      <x v="11"/>
    </i>
    <i>
      <x v="106"/>
      <x v="37"/>
    </i>
    <i>
      <x v="107"/>
      <x v="6"/>
    </i>
    <i r="1">
      <x v="37"/>
    </i>
    <i>
      <x v="108"/>
      <x v="16"/>
    </i>
    <i r="1">
      <x v="17"/>
    </i>
    <i>
      <x v="109"/>
      <x v="10"/>
    </i>
    <i>
      <x v="110"/>
      <x v="21"/>
    </i>
    <i>
      <x v="111"/>
      <x v="10"/>
    </i>
    <i>
      <x v="112"/>
      <x v="21"/>
    </i>
    <i>
      <x v="113"/>
      <x v="4"/>
    </i>
    <i r="1">
      <x v="16"/>
    </i>
    <i r="1">
      <x v="17"/>
    </i>
    <i r="1">
      <x v="37"/>
    </i>
    <i>
      <x v="114"/>
      <x v="4"/>
    </i>
    <i>
      <x v="115"/>
      <x v="37"/>
    </i>
    <i>
      <x v="116"/>
      <x v="1"/>
    </i>
    <i r="1">
      <x v="37"/>
    </i>
    <i>
      <x v="117"/>
      <x v="1"/>
    </i>
    <i r="1">
      <x v="21"/>
    </i>
    <i r="1">
      <x v="37"/>
    </i>
    <i>
      <x v="118"/>
      <x v="16"/>
    </i>
    <i r="1">
      <x v="17"/>
    </i>
    <i>
      <x v="119"/>
      <x v="1"/>
    </i>
    <i r="1">
      <x v="37"/>
    </i>
    <i>
      <x v="120"/>
      <x v="1"/>
    </i>
    <i r="1">
      <x v="22"/>
    </i>
    <i r="1">
      <x v="34"/>
    </i>
    <i r="1">
      <x v="37"/>
    </i>
    <i>
      <x v="121"/>
      <x v="1"/>
    </i>
    <i r="1">
      <x v="34"/>
    </i>
    <i r="1">
      <x v="37"/>
    </i>
    <i>
      <x v="122"/>
      <x v="37"/>
    </i>
    <i>
      <x v="123"/>
      <x v="37"/>
    </i>
    <i>
      <x v="124"/>
      <x v="37"/>
    </i>
    <i>
      <x v="125"/>
      <x v="37"/>
    </i>
    <i>
      <x v="126"/>
      <x/>
    </i>
    <i r="1">
      <x v="10"/>
    </i>
    <i r="1">
      <x v="12"/>
    </i>
    <i r="1">
      <x v="27"/>
    </i>
    <i r="1">
      <x v="28"/>
    </i>
    <i r="1">
      <x v="42"/>
    </i>
    <i>
      <x v="127"/>
      <x v="5"/>
    </i>
    <i r="1">
      <x v="10"/>
    </i>
    <i r="1">
      <x v="12"/>
    </i>
    <i r="1">
      <x v="16"/>
    </i>
    <i r="1">
      <x v="22"/>
    </i>
    <i r="1">
      <x v="26"/>
    </i>
    <i r="1">
      <x v="28"/>
    </i>
    <i>
      <x v="128"/>
      <x v="18"/>
    </i>
    <i r="1">
      <x v="38"/>
    </i>
    <i>
      <x v="129"/>
      <x v="5"/>
    </i>
    <i r="1">
      <x v="16"/>
    </i>
    <i r="1">
      <x v="21"/>
    </i>
    <i r="1">
      <x v="31"/>
    </i>
    <i r="1">
      <x v="42"/>
    </i>
    <i>
      <x v="130"/>
      <x v="42"/>
    </i>
    <i>
      <x v="131"/>
      <x v="11"/>
    </i>
    <i r="1">
      <x v="44"/>
    </i>
    <i>
      <x v="132"/>
      <x v="5"/>
    </i>
    <i r="1">
      <x v="16"/>
    </i>
    <i r="1">
      <x v="17"/>
    </i>
    <i r="1">
      <x v="21"/>
    </i>
    <i r="1">
      <x v="24"/>
    </i>
    <i r="1">
      <x v="42"/>
    </i>
    <i>
      <x v="133"/>
      <x v="10"/>
    </i>
    <i r="1">
      <x v="27"/>
    </i>
    <i r="1">
      <x v="28"/>
    </i>
    <i r="1">
      <x v="37"/>
    </i>
    <i r="1">
      <x v="42"/>
    </i>
    <i>
      <x v="134"/>
      <x/>
    </i>
    <i r="1">
      <x v="4"/>
    </i>
    <i r="1">
      <x v="5"/>
    </i>
    <i r="1">
      <x v="10"/>
    </i>
    <i r="1">
      <x v="11"/>
    </i>
    <i r="1">
      <x v="16"/>
    </i>
    <i r="1">
      <x v="22"/>
    </i>
    <i r="1">
      <x v="24"/>
    </i>
    <i r="1">
      <x v="27"/>
    </i>
    <i r="1">
      <x v="28"/>
    </i>
    <i r="1">
      <x v="34"/>
    </i>
    <i r="1">
      <x v="35"/>
    </i>
    <i r="1">
      <x v="37"/>
    </i>
    <i r="1">
      <x v="42"/>
    </i>
    <i>
      <x v="135"/>
      <x v="7"/>
    </i>
    <i r="1">
      <x v="18"/>
    </i>
    <i r="1">
      <x v="23"/>
    </i>
    <i r="1">
      <x v="25"/>
    </i>
    <i r="1">
      <x v="30"/>
    </i>
    <i r="1">
      <x v="36"/>
    </i>
    <i r="1">
      <x v="38"/>
    </i>
    <i>
      <x v="136"/>
      <x v="10"/>
    </i>
    <i r="1">
      <x v="12"/>
    </i>
    <i r="1">
      <x v="26"/>
    </i>
    <i r="1">
      <x v="27"/>
    </i>
    <i r="1">
      <x v="28"/>
    </i>
    <i r="1">
      <x v="37"/>
    </i>
    <i r="1">
      <x v="42"/>
    </i>
    <i>
      <x v="137"/>
      <x v="5"/>
    </i>
    <i r="1">
      <x v="20"/>
    </i>
    <i r="1">
      <x v="22"/>
    </i>
    <i r="1">
      <x v="42"/>
    </i>
    <i>
      <x v="138"/>
      <x v="42"/>
    </i>
    <i>
      <x v="139"/>
      <x/>
    </i>
    <i r="1">
      <x v="10"/>
    </i>
    <i r="1">
      <x v="12"/>
    </i>
    <i r="1">
      <x v="22"/>
    </i>
    <i r="1">
      <x v="26"/>
    </i>
    <i r="1">
      <x v="27"/>
    </i>
    <i r="1">
      <x v="28"/>
    </i>
    <i r="1">
      <x v="42"/>
    </i>
    <i>
      <x v="140"/>
      <x v="16"/>
    </i>
    <i r="1">
      <x v="21"/>
    </i>
    <i r="1">
      <x v="22"/>
    </i>
    <i r="1">
      <x v="37"/>
    </i>
    <i r="1">
      <x v="42"/>
    </i>
    <i>
      <x v="141"/>
      <x v="18"/>
    </i>
    <i r="1">
      <x v="29"/>
    </i>
    <i r="1">
      <x v="32"/>
    </i>
    <i r="1">
      <x v="38"/>
    </i>
    <i>
      <x v="142"/>
      <x v="42"/>
    </i>
    <i>
      <x v="143"/>
      <x v="37"/>
    </i>
    <i r="1">
      <x v="42"/>
    </i>
    <i>
      <x v="144"/>
      <x v="5"/>
    </i>
    <i r="1">
      <x v="10"/>
    </i>
    <i r="1">
      <x v="11"/>
    </i>
    <i r="1">
      <x v="16"/>
    </i>
    <i r="1">
      <x v="17"/>
    </i>
    <i r="1">
      <x v="22"/>
    </i>
    <i r="1">
      <x v="27"/>
    </i>
    <i r="1">
      <x v="35"/>
    </i>
    <i r="1">
      <x v="37"/>
    </i>
    <i r="1">
      <x v="42"/>
    </i>
    <i r="1">
      <x v="44"/>
    </i>
    <i>
      <x v="145"/>
      <x v="18"/>
    </i>
    <i r="1">
      <x v="25"/>
    </i>
    <i r="1">
      <x v="29"/>
    </i>
    <i r="1">
      <x v="36"/>
    </i>
    <i r="1">
      <x v="38"/>
    </i>
    <i>
      <x v="146"/>
      <x v="10"/>
    </i>
    <i r="1">
      <x v="42"/>
    </i>
    <i>
      <x v="147"/>
      <x/>
    </i>
    <i r="1">
      <x v="16"/>
    </i>
    <i r="1">
      <x v="17"/>
    </i>
    <i r="1">
      <x v="31"/>
    </i>
    <i r="1">
      <x v="37"/>
    </i>
    <i r="1">
      <x v="42"/>
    </i>
    <i>
      <x v="148"/>
      <x/>
    </i>
    <i r="1">
      <x v="4"/>
    </i>
    <i r="1">
      <x v="10"/>
    </i>
    <i r="1">
      <x v="16"/>
    </i>
    <i r="1">
      <x v="21"/>
    </i>
    <i r="1">
      <x v="22"/>
    </i>
    <i r="1">
      <x v="28"/>
    </i>
    <i r="1">
      <x v="37"/>
    </i>
    <i>
      <x v="149"/>
      <x v="1"/>
    </i>
    <i r="1">
      <x v="5"/>
    </i>
    <i r="1">
      <x v="6"/>
    </i>
    <i r="1">
      <x v="16"/>
    </i>
    <i r="1">
      <x v="17"/>
    </i>
    <i r="1">
      <x v="20"/>
    </i>
    <i r="1">
      <x v="22"/>
    </i>
    <i r="1">
      <x v="34"/>
    </i>
    <i r="1">
      <x v="37"/>
    </i>
    <i r="1">
      <x v="42"/>
    </i>
    <i>
      <x v="150"/>
      <x/>
    </i>
    <i r="1">
      <x v="10"/>
    </i>
    <i r="1">
      <x v="12"/>
    </i>
    <i r="1">
      <x v="15"/>
    </i>
    <i r="1">
      <x v="16"/>
    </i>
    <i r="1">
      <x v="17"/>
    </i>
    <i r="1">
      <x v="26"/>
    </i>
    <i r="1">
      <x v="27"/>
    </i>
    <i r="1">
      <x v="28"/>
    </i>
    <i r="1">
      <x v="37"/>
    </i>
    <i r="1">
      <x v="42"/>
    </i>
    <i>
      <x v="151"/>
      <x v="8"/>
    </i>
    <i r="1">
      <x v="16"/>
    </i>
    <i r="1">
      <x v="17"/>
    </i>
    <i r="1">
      <x v="29"/>
    </i>
    <i>
      <x v="152"/>
      <x/>
    </i>
    <i r="1">
      <x v="10"/>
    </i>
    <i r="1">
      <x v="12"/>
    </i>
    <i r="1">
      <x v="28"/>
    </i>
    <i>
      <x v="153"/>
      <x v="11"/>
    </i>
    <i r="1">
      <x v="16"/>
    </i>
    <i r="1">
      <x v="17"/>
    </i>
    <i r="1">
      <x v="44"/>
    </i>
    <i>
      <x v="154"/>
      <x v="5"/>
    </i>
    <i r="1">
      <x v="16"/>
    </i>
    <i r="1">
      <x v="17"/>
    </i>
    <i r="1">
      <x v="21"/>
    </i>
    <i r="1">
      <x v="31"/>
    </i>
    <i>
      <x v="155"/>
      <x v="4"/>
    </i>
    <i r="1">
      <x v="5"/>
    </i>
    <i r="1">
      <x v="7"/>
    </i>
    <i r="1">
      <x v="16"/>
    </i>
    <i r="1">
      <x v="17"/>
    </i>
    <i r="1">
      <x v="18"/>
    </i>
    <i r="1">
      <x v="23"/>
    </i>
    <i r="1">
      <x v="25"/>
    </i>
    <i r="1">
      <x v="36"/>
    </i>
    <i r="1">
      <x v="37"/>
    </i>
    <i>
      <x v="156"/>
      <x v="5"/>
    </i>
    <i r="1">
      <x v="6"/>
    </i>
    <i r="1">
      <x v="8"/>
    </i>
    <i r="1">
      <x v="20"/>
    </i>
    <i r="1">
      <x v="22"/>
    </i>
    <i r="1">
      <x v="37"/>
    </i>
    <i>
      <x v="157"/>
      <x v="7"/>
    </i>
    <i r="1">
      <x v="18"/>
    </i>
    <i r="1">
      <x v="23"/>
    </i>
    <i r="1">
      <x v="25"/>
    </i>
    <i r="1">
      <x v="30"/>
    </i>
    <i r="1">
      <x v="36"/>
    </i>
    <i>
      <x v="158"/>
      <x v="1"/>
    </i>
    <i r="1">
      <x v="4"/>
    </i>
    <i r="1">
      <x v="6"/>
    </i>
    <i r="1">
      <x v="16"/>
    </i>
    <i r="1">
      <x v="21"/>
    </i>
    <i r="1">
      <x v="22"/>
    </i>
    <i r="1">
      <x v="24"/>
    </i>
    <i r="1">
      <x v="34"/>
    </i>
    <i r="1">
      <x v="37"/>
    </i>
    <i>
      <x v="159"/>
      <x v="18"/>
    </i>
    <i r="1">
      <x v="32"/>
    </i>
    <i r="1">
      <x v="38"/>
    </i>
    <i>
      <x v="160"/>
      <x v="5"/>
    </i>
    <i r="1">
      <x v="16"/>
    </i>
    <i r="1">
      <x v="21"/>
    </i>
    <i r="1">
      <x v="34"/>
    </i>
    <i>
      <x v="161"/>
      <x v="18"/>
    </i>
    <i r="1">
      <x v="25"/>
    </i>
    <i r="1">
      <x v="36"/>
    </i>
    <i r="1">
      <x v="38"/>
    </i>
    <i>
      <x v="162"/>
      <x v="4"/>
    </i>
    <i r="1">
      <x v="6"/>
    </i>
    <i r="1">
      <x v="8"/>
    </i>
    <i r="1">
      <x v="11"/>
    </i>
    <i r="1">
      <x v="16"/>
    </i>
    <i r="1">
      <x v="18"/>
    </i>
    <i r="1">
      <x v="22"/>
    </i>
    <i r="1">
      <x v="32"/>
    </i>
    <i r="1">
      <x v="37"/>
    </i>
    <i r="1">
      <x v="44"/>
    </i>
    <i>
      <x v="163"/>
      <x v="1"/>
    </i>
    <i r="1">
      <x v="5"/>
    </i>
    <i r="1">
      <x v="16"/>
    </i>
    <i r="1">
      <x v="21"/>
    </i>
    <i r="1">
      <x v="33"/>
    </i>
    <i r="1">
      <x v="37"/>
    </i>
    <i r="1">
      <x v="42"/>
    </i>
    <i>
      <x v="164"/>
      <x v="2"/>
    </i>
    <i r="1">
      <x v="8"/>
    </i>
    <i r="1">
      <x v="16"/>
    </i>
    <i r="1">
      <x v="20"/>
    </i>
    <i r="1">
      <x v="22"/>
    </i>
    <i r="1">
      <x v="24"/>
    </i>
    <i r="1">
      <x v="34"/>
    </i>
    <i r="1">
      <x v="42"/>
    </i>
    <i>
      <x v="165"/>
      <x v="1"/>
    </i>
    <i r="1">
      <x v="5"/>
    </i>
    <i r="1">
      <x v="16"/>
    </i>
    <i r="1">
      <x v="22"/>
    </i>
    <i r="1">
      <x v="37"/>
    </i>
    <i r="1">
      <x v="42"/>
    </i>
    <i>
      <x v="166"/>
      <x v="1"/>
    </i>
    <i r="1">
      <x v="5"/>
    </i>
    <i r="1">
      <x v="16"/>
    </i>
    <i r="1">
      <x v="22"/>
    </i>
    <i r="1">
      <x v="34"/>
    </i>
    <i r="1">
      <x v="37"/>
    </i>
    <i>
      <x v="167"/>
      <x v="16"/>
    </i>
    <i r="1">
      <x v="17"/>
    </i>
    <i r="1">
      <x v="22"/>
    </i>
    <i r="1">
      <x v="24"/>
    </i>
    <i r="1">
      <x v="31"/>
    </i>
    <i r="1">
      <x v="33"/>
    </i>
    <i r="1">
      <x v="34"/>
    </i>
    <i r="1">
      <x v="42"/>
    </i>
    <i>
      <x v="168"/>
      <x v="27"/>
    </i>
    <i r="1">
      <x v="37"/>
    </i>
    <i>
      <x v="169"/>
      <x v="1"/>
    </i>
    <i r="1">
      <x v="5"/>
    </i>
    <i r="1">
      <x v="10"/>
    </i>
    <i r="1">
      <x v="28"/>
    </i>
    <i r="1">
      <x v="37"/>
    </i>
    <i>
      <x v="170"/>
      <x v="29"/>
    </i>
    <i r="1">
      <x v="36"/>
    </i>
    <i>
      <x v="171"/>
      <x v="21"/>
    </i>
    <i>
      <x v="172"/>
      <x v="4"/>
    </i>
    <i>
      <x v="173"/>
      <x v="6"/>
    </i>
    <i r="1">
      <x v="21"/>
    </i>
    <i r="1">
      <x v="28"/>
    </i>
    <i>
      <x v="174"/>
      <x v="16"/>
    </i>
    <i>
      <x v="175"/>
      <x v="10"/>
    </i>
    <i>
      <x v="176"/>
      <x v="37"/>
    </i>
    <i>
      <x v="177"/>
      <x v="25"/>
    </i>
    <i>
      <x v="178"/>
      <x v="20"/>
    </i>
    <i r="1">
      <x v="22"/>
    </i>
    <i>
      <x v="179"/>
      <x v="1"/>
    </i>
    <i r="1">
      <x v="37"/>
    </i>
    <i>
      <x v="180"/>
      <x v="11"/>
    </i>
    <i>
      <x v="181"/>
      <x v="32"/>
    </i>
    <i>
      <x v="182"/>
      <x v="32"/>
    </i>
    <i r="1">
      <x v="37"/>
    </i>
    <i>
      <x v="183"/>
      <x v="21"/>
    </i>
    <i>
      <x v="184"/>
      <x v="7"/>
    </i>
    <i r="1">
      <x v="18"/>
    </i>
    <i r="1">
      <x v="32"/>
    </i>
    <i r="1">
      <x v="36"/>
    </i>
    <i>
      <x v="185"/>
      <x v="23"/>
    </i>
    <i r="1">
      <x v="25"/>
    </i>
    <i>
      <x v="186"/>
      <x v="37"/>
    </i>
    <i>
      <x v="187"/>
      <x v="10"/>
    </i>
    <i>
      <x v="188"/>
      <x v="21"/>
    </i>
    <i>
      <x v="189"/>
      <x v="5"/>
    </i>
    <i>
      <x v="190"/>
      <x v="28"/>
    </i>
    <i r="1">
      <x v="37"/>
    </i>
    <i>
      <x v="191"/>
      <x v="37"/>
    </i>
    <i>
      <x v="192"/>
      <x v="11"/>
    </i>
    <i>
      <x v="193"/>
      <x v="3"/>
    </i>
    <i r="1">
      <x v="37"/>
    </i>
    <i>
      <x v="194"/>
      <x v="18"/>
    </i>
    <i r="1">
      <x v="38"/>
    </i>
    <i>
      <x v="195"/>
      <x v="18"/>
    </i>
    <i r="1">
      <x v="32"/>
    </i>
    <i r="1">
      <x v="38"/>
    </i>
    <i>
      <x v="196"/>
      <x v="18"/>
    </i>
    <i r="1">
      <x v="38"/>
    </i>
    <i>
      <x v="197"/>
      <x v="18"/>
    </i>
    <i r="1">
      <x v="38"/>
    </i>
    <i>
      <x v="198"/>
      <x v="18"/>
    </i>
    <i r="1">
      <x v="38"/>
    </i>
    <i>
      <x v="199"/>
      <x v="16"/>
    </i>
    <i r="1">
      <x v="17"/>
    </i>
    <i>
      <x v="200"/>
      <x v="7"/>
    </i>
    <i>
      <x v="201"/>
      <x v="18"/>
    </i>
    <i r="1">
      <x v="38"/>
    </i>
    <i>
      <x v="202"/>
      <x v="36"/>
    </i>
    <i>
      <x v="203"/>
      <x v="16"/>
    </i>
    <i r="1">
      <x v="21"/>
    </i>
    <i>
      <x v="204"/>
      <x v="25"/>
    </i>
    <i r="1">
      <x v="36"/>
    </i>
    <i>
      <x v="205"/>
      <x v="7"/>
    </i>
    <i>
      <x v="206"/>
      <x v="18"/>
    </i>
    <i r="1">
      <x v="38"/>
    </i>
    <i>
      <x v="207"/>
      <x v="18"/>
    </i>
    <i r="1">
      <x v="38"/>
    </i>
    <i>
      <x v="208"/>
      <x v="22"/>
    </i>
    <i>
      <x v="209"/>
      <x v="29"/>
    </i>
    <i r="1">
      <x v="38"/>
    </i>
    <i>
      <x v="210"/>
      <x v="18"/>
    </i>
    <i r="1">
      <x v="38"/>
    </i>
    <i>
      <x v="211"/>
      <x v="18"/>
    </i>
    <i r="1">
      <x v="38"/>
    </i>
    <i>
      <x v="212"/>
      <x v="32"/>
    </i>
    <i r="1">
      <x v="38"/>
    </i>
    <i>
      <x v="213"/>
      <x v="16"/>
    </i>
    <i>
      <x v="214"/>
      <x v="18"/>
    </i>
    <i r="1">
      <x v="38"/>
    </i>
    <i>
      <x v="215"/>
      <x v="25"/>
    </i>
    <i>
      <x v="216"/>
      <x v="37"/>
    </i>
    <i>
      <x v="217"/>
      <x v="20"/>
    </i>
    <i r="1">
      <x v="22"/>
    </i>
    <i>
      <x v="218"/>
      <x v="18"/>
    </i>
    <i>
      <x v="219"/>
      <x v="11"/>
    </i>
    <i r="1">
      <x v="16"/>
    </i>
    <i r="1">
      <x v="17"/>
    </i>
    <i r="1">
      <x v="37"/>
    </i>
    <i>
      <x v="220"/>
      <x v="32"/>
    </i>
    <i r="1">
      <x v="38"/>
    </i>
    <i>
      <x v="221"/>
      <x v="38"/>
    </i>
    <i>
      <x v="222"/>
      <x v="10"/>
    </i>
    <i r="1">
      <x v="12"/>
    </i>
    <i>
      <x v="223"/>
      <x v="38"/>
    </i>
    <i>
      <x v="224"/>
      <x v="37"/>
    </i>
    <i>
      <x v="225"/>
      <x v="22"/>
    </i>
    <i>
      <x v="226"/>
      <x v="1"/>
    </i>
    <i r="1">
      <x v="37"/>
    </i>
    <i>
      <x v="227"/>
      <x v="16"/>
    </i>
    <i r="1">
      <x v="17"/>
    </i>
    <i>
      <x v="228"/>
      <x v="11"/>
    </i>
    <i>
      <x v="229"/>
      <x v="38"/>
    </i>
    <i>
      <x v="230"/>
      <x v="37"/>
    </i>
    <i>
      <x v="231"/>
      <x v="22"/>
    </i>
    <i>
      <x v="232"/>
      <x v="18"/>
    </i>
    <i>
      <x v="233"/>
      <x v="11"/>
    </i>
    <i>
      <x v="234"/>
      <x v="18"/>
    </i>
    <i r="1">
      <x v="38"/>
    </i>
    <i>
      <x v="235"/>
      <x v="10"/>
    </i>
    <i r="1">
      <x v="37"/>
    </i>
    <i>
      <x v="236"/>
      <x v="37"/>
    </i>
    <i>
      <x v="237"/>
      <x v="10"/>
    </i>
    <i>
      <x v="238"/>
      <x v="1"/>
    </i>
    <i r="1">
      <x v="37"/>
    </i>
    <i>
      <x v="239"/>
      <x v="1"/>
    </i>
    <i r="1">
      <x v="37"/>
    </i>
    <i>
      <x v="240"/>
      <x v="16"/>
    </i>
    <i r="1">
      <x v="17"/>
    </i>
    <i>
      <x v="241"/>
      <x v="11"/>
    </i>
    <i>
      <x v="242"/>
      <x v="20"/>
    </i>
    <i r="1">
      <x v="22"/>
    </i>
    <i>
      <x v="243"/>
      <x v="18"/>
    </i>
    <i r="1">
      <x v="38"/>
    </i>
    <i>
      <x v="244"/>
      <x v="16"/>
    </i>
    <i r="1">
      <x v="17"/>
    </i>
    <i>
      <x v="245"/>
      <x v="29"/>
    </i>
    <i>
      <x v="246"/>
      <x v="22"/>
    </i>
    <i>
      <x v="247"/>
      <x v="29"/>
    </i>
    <i>
      <x v="248"/>
      <x v="16"/>
    </i>
    <i r="1">
      <x v="43"/>
    </i>
    <i>
      <x v="249"/>
      <x v="10"/>
    </i>
    <i r="1">
      <x v="26"/>
    </i>
    <i r="1">
      <x v="37"/>
    </i>
    <i>
      <x v="250"/>
      <x v="32"/>
    </i>
    <i>
      <x v="251"/>
      <x v="37"/>
    </i>
    <i>
      <x v="252"/>
      <x v="37"/>
    </i>
    <i>
      <x v="253"/>
      <x v="18"/>
    </i>
    <i>
      <x v="254"/>
      <x v="13"/>
    </i>
    <i>
      <x v="255"/>
      <x v="11"/>
    </i>
    <i>
      <x v="256"/>
      <x v="11"/>
    </i>
    <i>
      <x v="257"/>
      <x v="13"/>
    </i>
    <i>
      <x v="258"/>
      <x v="11"/>
    </i>
    <i>
      <x v="259"/>
      <x v="11"/>
    </i>
    <i>
      <x v="260"/>
      <x v="18"/>
    </i>
    <i>
      <x v="261"/>
      <x v="16"/>
    </i>
    <i r="1">
      <x v="17"/>
    </i>
    <i>
      <x v="262"/>
      <x v="16"/>
    </i>
    <i r="1">
      <x v="17"/>
    </i>
    <i>
      <x v="263"/>
      <x v="10"/>
    </i>
    <i r="1">
      <x v="37"/>
    </i>
    <i>
      <x v="264"/>
      <x v="10"/>
    </i>
    <i>
      <x v="265"/>
      <x v="43"/>
    </i>
    <i>
      <x v="266"/>
      <x v="28"/>
    </i>
    <i>
      <x v="267"/>
      <x v="16"/>
    </i>
    <i r="1">
      <x v="17"/>
    </i>
    <i>
      <x v="268"/>
      <x v="38"/>
    </i>
    <i>
      <x v="269"/>
      <x v="27"/>
    </i>
    <i>
      <x v="270"/>
      <x v="19"/>
    </i>
    <i r="1">
      <x v="29"/>
    </i>
    <i r="1">
      <x v="38"/>
    </i>
    <i>
      <x v="271"/>
      <x v="10"/>
    </i>
    <i r="1">
      <x v="37"/>
    </i>
    <i>
      <x v="272"/>
      <x v="11"/>
    </i>
    <i>
      <x v="273"/>
      <x v="16"/>
    </i>
    <i>
      <x v="274"/>
      <x v="11"/>
    </i>
    <i>
      <x v="275"/>
      <x v="16"/>
    </i>
    <i>
      <x v="276"/>
      <x v="10"/>
    </i>
    <i r="1">
      <x v="37"/>
    </i>
    <i>
      <x v="277"/>
      <x v="10"/>
    </i>
    <i r="1">
      <x v="37"/>
    </i>
    <i>
      <x v="278"/>
      <x v="28"/>
    </i>
    <i>
      <x v="279"/>
      <x v="12"/>
    </i>
    <i r="1">
      <x v="37"/>
    </i>
    <i>
      <x v="280"/>
      <x v="16"/>
    </i>
    <i r="1">
      <x v="17"/>
    </i>
    <i>
      <x v="281"/>
      <x v="16"/>
    </i>
    <i r="1">
      <x v="17"/>
    </i>
    <i>
      <x v="282"/>
      <x v="43"/>
    </i>
    <i>
      <x v="283"/>
      <x v="16"/>
    </i>
    <i>
      <x v="284"/>
      <x v="16"/>
    </i>
    <i r="1">
      <x v="17"/>
    </i>
    <i>
      <x v="285"/>
      <x v="38"/>
    </i>
    <i>
      <x v="286"/>
      <x v="16"/>
    </i>
    <i>
      <x v="287"/>
      <x/>
    </i>
    <i r="1">
      <x v="37"/>
    </i>
    <i>
      <x v="288"/>
      <x v="16"/>
    </i>
    <i>
      <x v="289"/>
      <x v="16"/>
    </i>
    <i>
      <x v="290"/>
      <x v="16"/>
    </i>
    <i>
      <x v="291"/>
      <x v="16"/>
    </i>
    <i>
      <x v="292"/>
      <x v="10"/>
    </i>
    <i r="1">
      <x v="12"/>
    </i>
    <i r="1">
      <x v="20"/>
    </i>
    <i r="1">
      <x v="22"/>
    </i>
    <i r="1">
      <x v="26"/>
    </i>
    <i r="1">
      <x v="27"/>
    </i>
    <i r="1">
      <x v="28"/>
    </i>
    <i r="1">
      <x v="37"/>
    </i>
    <i r="1">
      <x v="43"/>
    </i>
    <i>
      <x v="293"/>
      <x v="1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34"/>
    </i>
    <i r="1">
      <x v="37"/>
    </i>
    <i>
      <x v="294"/>
      <x v="37"/>
    </i>
    <i>
      <x v="295"/>
      <x v="1"/>
    </i>
    <i r="1">
      <x v="16"/>
    </i>
    <i r="1">
      <x v="18"/>
    </i>
    <i r="1">
      <x v="37"/>
    </i>
    <i>
      <x v="296"/>
      <x v="4"/>
    </i>
    <i r="1">
      <x v="10"/>
    </i>
    <i r="1">
      <x v="16"/>
    </i>
    <i r="1">
      <x v="20"/>
    </i>
    <i r="1">
      <x v="21"/>
    </i>
    <i r="1">
      <x v="22"/>
    </i>
    <i r="1">
      <x v="27"/>
    </i>
    <i r="1">
      <x v="28"/>
    </i>
    <i r="1">
      <x v="37"/>
    </i>
    <i>
      <x v="297"/>
      <x v="1"/>
    </i>
    <i r="1">
      <x v="4"/>
    </i>
    <i r="1">
      <x v="5"/>
    </i>
    <i r="1">
      <x v="10"/>
    </i>
    <i r="1">
      <x v="11"/>
    </i>
    <i r="1">
      <x v="12"/>
    </i>
    <i r="1">
      <x v="16"/>
    </i>
    <i r="1">
      <x v="20"/>
    </i>
    <i r="1">
      <x v="21"/>
    </i>
    <i r="1">
      <x v="22"/>
    </i>
    <i r="1">
      <x v="28"/>
    </i>
    <i r="1">
      <x v="37"/>
    </i>
    <i>
      <x v="298"/>
      <x v="42"/>
    </i>
    <i>
      <x v="299"/>
      <x v="11"/>
    </i>
    <i r="1">
      <x v="32"/>
    </i>
    <i>
      <x v="300"/>
      <x v="2"/>
    </i>
    <i r="1">
      <x v="3"/>
    </i>
    <i r="1">
      <x v="5"/>
    </i>
    <i r="1">
      <x v="9"/>
    </i>
    <i r="1">
      <x v="16"/>
    </i>
    <i r="1">
      <x v="21"/>
    </i>
    <i r="1">
      <x v="31"/>
    </i>
    <i r="1">
      <x v="34"/>
    </i>
    <i r="1">
      <x v="42"/>
    </i>
    <i>
      <x v="301"/>
      <x/>
    </i>
    <i r="1">
      <x v="10"/>
    </i>
    <i r="1">
      <x v="20"/>
    </i>
    <i r="1">
      <x v="22"/>
    </i>
    <i r="1">
      <x v="37"/>
    </i>
    <i r="1">
      <x v="42"/>
    </i>
    <i>
      <x v="302"/>
      <x v="18"/>
    </i>
    <i r="1">
      <x v="38"/>
    </i>
    <i>
      <x v="303"/>
      <x v="37"/>
    </i>
    <i>
      <x v="304"/>
      <x v="1"/>
    </i>
    <i r="1">
      <x v="34"/>
    </i>
    <i r="1">
      <x v="37"/>
    </i>
    <i>
      <x v="305"/>
      <x/>
    </i>
    <i r="1">
      <x v="5"/>
    </i>
    <i r="1">
      <x v="8"/>
    </i>
    <i r="1">
      <x v="10"/>
    </i>
    <i r="1">
      <x v="12"/>
    </i>
    <i r="1">
      <x v="16"/>
    </i>
    <i r="1">
      <x v="17"/>
    </i>
    <i r="1">
      <x v="18"/>
    </i>
    <i r="1">
      <x v="20"/>
    </i>
    <i r="1">
      <x v="22"/>
    </i>
    <i r="1">
      <x v="26"/>
    </i>
    <i r="1">
      <x v="28"/>
    </i>
    <i r="1">
      <x v="35"/>
    </i>
    <i r="1">
      <x v="36"/>
    </i>
    <i r="1">
      <x v="37"/>
    </i>
    <i r="1">
      <x v="38"/>
    </i>
    <i r="1">
      <x v="43"/>
    </i>
    <i>
      <x v="306"/>
      <x/>
    </i>
    <i r="1">
      <x v="10"/>
    </i>
    <i r="1">
      <x v="12"/>
    </i>
    <i r="1">
      <x v="21"/>
    </i>
    <i r="1">
      <x v="22"/>
    </i>
    <i r="1">
      <x v="26"/>
    </i>
    <i r="1">
      <x v="27"/>
    </i>
    <i r="1">
      <x v="28"/>
    </i>
    <i r="1">
      <x v="37"/>
    </i>
    <i r="1">
      <x v="42"/>
    </i>
    <i r="1">
      <x v="43"/>
    </i>
    <i>
      <x v="307"/>
      <x v="18"/>
    </i>
    <i r="1">
      <x v="29"/>
    </i>
    <i r="1">
      <x v="32"/>
    </i>
    <i r="1">
      <x v="36"/>
    </i>
    <i r="1">
      <x v="38"/>
    </i>
    <i r="1">
      <x v="40"/>
    </i>
    <i>
      <x v="308"/>
      <x v="11"/>
    </i>
    <i r="1">
      <x v="44"/>
    </i>
    <i>
      <x v="309"/>
      <x v="5"/>
    </i>
    <i r="1">
      <x v="8"/>
    </i>
    <i r="1">
      <x v="10"/>
    </i>
    <i r="1">
      <x v="12"/>
    </i>
    <i r="1">
      <x v="18"/>
    </i>
    <i r="1">
      <x v="20"/>
    </i>
    <i r="1">
      <x v="22"/>
    </i>
    <i r="1">
      <x v="27"/>
    </i>
    <i r="1">
      <x v="37"/>
    </i>
    <i r="1">
      <x v="38"/>
    </i>
    <i r="1">
      <x v="39"/>
    </i>
    <i r="1">
      <x v="42"/>
    </i>
    <i>
      <x v="310"/>
      <x/>
    </i>
    <i r="1">
      <x v="10"/>
    </i>
    <i r="1">
      <x v="12"/>
    </i>
    <i r="1">
      <x v="16"/>
    </i>
    <i r="1">
      <x v="17"/>
    </i>
    <i r="1">
      <x v="18"/>
    </i>
    <i r="1">
      <x v="20"/>
    </i>
    <i r="1">
      <x v="21"/>
    </i>
    <i r="1">
      <x v="22"/>
    </i>
    <i r="1">
      <x v="26"/>
    </i>
    <i r="1">
      <x v="28"/>
    </i>
    <i r="1">
      <x v="34"/>
    </i>
    <i r="1">
      <x v="37"/>
    </i>
    <i r="1">
      <x v="38"/>
    </i>
    <i r="1">
      <x v="42"/>
    </i>
    <i r="1">
      <x v="43"/>
    </i>
    <i>
      <x v="311"/>
      <x v="5"/>
    </i>
    <i r="1">
      <x v="16"/>
    </i>
    <i r="1">
      <x v="17"/>
    </i>
    <i r="1">
      <x v="24"/>
    </i>
    <i r="1">
      <x v="43"/>
    </i>
    <i>
      <x v="312"/>
      <x v="5"/>
    </i>
    <i r="1">
      <x v="12"/>
    </i>
    <i r="1">
      <x v="16"/>
    </i>
    <i r="1">
      <x v="17"/>
    </i>
    <i r="1">
      <x v="21"/>
    </i>
    <i r="1">
      <x v="31"/>
    </i>
    <i>
      <x v="313"/>
      <x v="10"/>
    </i>
    <i r="1">
      <x v="27"/>
    </i>
    <i r="1">
      <x v="28"/>
    </i>
    <i r="1">
      <x v="42"/>
    </i>
    <i>
      <x v="314"/>
      <x v="5"/>
    </i>
    <i r="1">
      <x v="10"/>
    </i>
    <i r="1">
      <x v="16"/>
    </i>
    <i r="1">
      <x v="20"/>
    </i>
    <i r="1">
      <x v="21"/>
    </i>
    <i r="1">
      <x v="22"/>
    </i>
    <i r="1">
      <x v="28"/>
    </i>
    <i r="1">
      <x v="31"/>
    </i>
    <i r="1">
      <x v="33"/>
    </i>
    <i r="1">
      <x v="35"/>
    </i>
    <i r="1">
      <x v="43"/>
    </i>
    <i>
      <x v="315"/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6"/>
    </i>
    <i r="1">
      <x v="17"/>
    </i>
    <i r="1">
      <x v="18"/>
    </i>
    <i r="1">
      <x v="21"/>
    </i>
    <i r="1">
      <x v="22"/>
    </i>
    <i r="1">
      <x v="23"/>
    </i>
    <i r="1">
      <x v="25"/>
    </i>
    <i r="1">
      <x v="31"/>
    </i>
    <i r="1">
      <x v="35"/>
    </i>
    <i r="1">
      <x v="36"/>
    </i>
    <i r="1">
      <x v="37"/>
    </i>
    <i r="1">
      <x v="38"/>
    </i>
    <i r="1">
      <x v="43"/>
    </i>
    <i>
      <x v="316"/>
      <x/>
    </i>
    <i r="1">
      <x v="8"/>
    </i>
    <i r="1">
      <x v="10"/>
    </i>
    <i r="1">
      <x v="16"/>
    </i>
    <i r="1">
      <x v="17"/>
    </i>
    <i r="1">
      <x v="21"/>
    </i>
    <i r="1">
      <x v="22"/>
    </i>
    <i r="1">
      <x v="24"/>
    </i>
    <i r="1">
      <x v="28"/>
    </i>
    <i r="1">
      <x v="43"/>
    </i>
    <i>
      <x v="317"/>
      <x v="1"/>
    </i>
    <i r="1">
      <x v="2"/>
    </i>
    <i r="1">
      <x v="3"/>
    </i>
    <i r="1">
      <x v="5"/>
    </i>
    <i r="1">
      <x v="6"/>
    </i>
    <i r="1">
      <x v="9"/>
    </i>
    <i r="1">
      <x v="10"/>
    </i>
    <i r="1">
      <x v="16"/>
    </i>
    <i r="1">
      <x v="17"/>
    </i>
    <i r="1">
      <x v="21"/>
    </i>
    <i r="1">
      <x v="22"/>
    </i>
    <i r="1">
      <x v="31"/>
    </i>
    <i r="1">
      <x v="35"/>
    </i>
    <i r="1">
      <x v="37"/>
    </i>
    <i r="1">
      <x v="43"/>
    </i>
    <i>
      <x v="318"/>
      <x v="11"/>
    </i>
    <i r="1">
      <x v="16"/>
    </i>
    <i r="1">
      <x v="17"/>
    </i>
    <i r="1">
      <x v="37"/>
    </i>
    <i r="1">
      <x v="44"/>
    </i>
    <i>
      <x v="319"/>
      <x v="34"/>
    </i>
    <i r="1">
      <x v="42"/>
    </i>
    <i>
      <x v="320"/>
      <x v="11"/>
    </i>
    <i r="1">
      <x v="44"/>
    </i>
    <i>
      <x v="321"/>
      <x/>
    </i>
    <i r="1">
      <x v="16"/>
    </i>
    <i r="1">
      <x v="17"/>
    </i>
    <i r="1">
      <x v="37"/>
    </i>
    <i r="1">
      <x v="42"/>
    </i>
    <i>
      <x v="322"/>
      <x v="22"/>
    </i>
    <i r="1">
      <x v="37"/>
    </i>
    <i r="1">
      <x v="43"/>
    </i>
    <i>
      <x v="323"/>
      <x v="18"/>
    </i>
    <i r="1">
      <x v="19"/>
    </i>
    <i r="1">
      <x v="23"/>
    </i>
    <i r="1">
      <x v="25"/>
    </i>
    <i r="1">
      <x v="29"/>
    </i>
    <i r="1">
      <x v="32"/>
    </i>
    <i r="1">
      <x v="36"/>
    </i>
    <i r="1">
      <x v="38"/>
    </i>
    <i>
      <x v="324"/>
      <x v="1"/>
    </i>
    <i r="1">
      <x v="5"/>
    </i>
    <i r="1">
      <x v="16"/>
    </i>
    <i r="1">
      <x v="17"/>
    </i>
    <i r="1">
      <x v="21"/>
    </i>
    <i r="1">
      <x v="22"/>
    </i>
    <i r="1">
      <x v="24"/>
    </i>
    <i r="1">
      <x v="31"/>
    </i>
    <i r="1">
      <x v="35"/>
    </i>
    <i r="1">
      <x v="37"/>
    </i>
    <i r="1">
      <x v="42"/>
    </i>
    <i r="1">
      <x v="43"/>
    </i>
    <i>
      <x v="325"/>
      <x v="37"/>
    </i>
    <i>
      <x v="326"/>
      <x v="11"/>
    </i>
    <i r="1">
      <x v="44"/>
    </i>
    <i>
      <x v="327"/>
      <x v="7"/>
    </i>
    <i r="1">
      <x v="18"/>
    </i>
    <i r="1">
      <x v="19"/>
    </i>
    <i r="1">
      <x v="23"/>
    </i>
    <i r="1">
      <x v="25"/>
    </i>
    <i r="1">
      <x v="29"/>
    </i>
    <i r="1">
      <x v="36"/>
    </i>
    <i r="1">
      <x v="38"/>
    </i>
    <i r="1">
      <x v="41"/>
    </i>
    <i>
      <x v="328"/>
      <x v="1"/>
    </i>
    <i r="1">
      <x v="5"/>
    </i>
    <i r="1">
      <x v="20"/>
    </i>
    <i r="1">
      <x v="22"/>
    </i>
    <i r="1">
      <x v="27"/>
    </i>
    <i r="1">
      <x v="31"/>
    </i>
    <i r="1">
      <x v="34"/>
    </i>
    <i r="1">
      <x v="37"/>
    </i>
    <i>
      <x v="329"/>
      <x v="5"/>
    </i>
    <i r="1">
      <x v="8"/>
    </i>
    <i r="1">
      <x v="16"/>
    </i>
    <i r="1">
      <x v="17"/>
    </i>
    <i r="1">
      <x v="20"/>
    </i>
    <i r="1">
      <x v="21"/>
    </i>
    <i r="1">
      <x v="22"/>
    </i>
    <i r="1">
      <x v="31"/>
    </i>
    <i>
      <x v="330"/>
      <x v="5"/>
    </i>
    <i r="1">
      <x v="10"/>
    </i>
    <i r="1">
      <x v="12"/>
    </i>
    <i r="1">
      <x v="16"/>
    </i>
    <i r="1">
      <x v="17"/>
    </i>
    <i r="1">
      <x v="22"/>
    </i>
    <i r="1">
      <x v="26"/>
    </i>
    <i r="1">
      <x v="28"/>
    </i>
    <i r="1">
      <x v="37"/>
    </i>
    <i>
      <x v="331"/>
      <x v="1"/>
    </i>
    <i r="1">
      <x v="5"/>
    </i>
    <i r="1">
      <x v="6"/>
    </i>
    <i r="1">
      <x v="16"/>
    </i>
    <i r="1">
      <x v="17"/>
    </i>
    <i r="1">
      <x v="21"/>
    </i>
    <i r="1">
      <x v="22"/>
    </i>
    <i r="1">
      <x v="35"/>
    </i>
    <i r="1">
      <x v="37"/>
    </i>
    <i r="1">
      <x v="42"/>
    </i>
    <i>
      <x v="332"/>
      <x v="10"/>
    </i>
    <i r="1">
      <x v="12"/>
    </i>
    <i r="1">
      <x v="16"/>
    </i>
    <i r="1">
      <x v="17"/>
    </i>
    <i r="1">
      <x v="18"/>
    </i>
    <i r="1">
      <x v="20"/>
    </i>
    <i r="1">
      <x v="22"/>
    </i>
    <i r="1">
      <x v="26"/>
    </i>
    <i r="1">
      <x v="28"/>
    </i>
    <i r="1">
      <x v="37"/>
    </i>
    <i r="1">
      <x v="38"/>
    </i>
    <i r="1">
      <x v="43"/>
    </i>
    <i>
      <x v="333"/>
      <x v="1"/>
    </i>
    <i r="1">
      <x v="10"/>
    </i>
    <i r="1">
      <x v="12"/>
    </i>
    <i r="1">
      <x v="20"/>
    </i>
    <i r="1">
      <x v="27"/>
    </i>
    <i r="1">
      <x v="37"/>
    </i>
    <i r="1">
      <x v="42"/>
    </i>
    <i>
      <x v="334"/>
      <x v="16"/>
    </i>
    <i r="1">
      <x v="21"/>
    </i>
    <i>
      <x v="335"/>
      <x v="4"/>
    </i>
    <i r="1">
      <x v="16"/>
    </i>
    <i r="1">
      <x v="17"/>
    </i>
    <i r="1">
      <x v="21"/>
    </i>
    <i r="1">
      <x v="31"/>
    </i>
    <i r="1">
      <x v="33"/>
    </i>
    <i r="1">
      <x v="42"/>
    </i>
    <i>
      <x v="336"/>
      <x v="4"/>
    </i>
    <i r="1">
      <x v="8"/>
    </i>
    <i r="1">
      <x v="11"/>
    </i>
    <i r="1">
      <x v="16"/>
    </i>
    <i r="1">
      <x v="17"/>
    </i>
    <i r="1">
      <x v="21"/>
    </i>
    <i r="1">
      <x v="22"/>
    </i>
    <i r="1">
      <x v="42"/>
    </i>
    <i r="1">
      <x v="44"/>
    </i>
    <i>
      <x v="337"/>
      <x v="4"/>
    </i>
    <i r="1">
      <x v="7"/>
    </i>
    <i r="1">
      <x v="16"/>
    </i>
    <i r="1">
      <x v="17"/>
    </i>
    <i r="1">
      <x v="23"/>
    </i>
    <i r="1">
      <x v="25"/>
    </i>
    <i r="1">
      <x v="37"/>
    </i>
    <i>
      <x v="338"/>
      <x v="1"/>
    </i>
    <i r="1">
      <x v="5"/>
    </i>
    <i r="1">
      <x v="6"/>
    </i>
    <i r="1">
      <x v="16"/>
    </i>
    <i r="1">
      <x v="17"/>
    </i>
    <i r="1">
      <x v="21"/>
    </i>
    <i>
      <x v="339"/>
      <x v="14"/>
    </i>
    <i r="1">
      <x v="18"/>
    </i>
    <i r="1">
      <x v="32"/>
    </i>
    <i r="1">
      <x v="38"/>
    </i>
    <i>
      <x v="340"/>
      <x v="7"/>
    </i>
    <i r="1">
      <x v="18"/>
    </i>
    <i r="1">
      <x v="23"/>
    </i>
    <i r="1">
      <x v="25"/>
    </i>
    <i r="1">
      <x v="36"/>
    </i>
    <i r="1">
      <x v="38"/>
    </i>
    <i>
      <x v="341"/>
      <x v="18"/>
    </i>
    <i r="1">
      <x v="29"/>
    </i>
    <i r="1">
      <x v="32"/>
    </i>
    <i r="1">
      <x v="38"/>
    </i>
    <i>
      <x v="342"/>
      <x/>
    </i>
    <i r="1">
      <x v="10"/>
    </i>
    <i r="1">
      <x v="27"/>
    </i>
    <i r="1">
      <x v="28"/>
    </i>
    <i r="1">
      <x v="37"/>
    </i>
    <i r="1">
      <x v="42"/>
    </i>
    <i>
      <x v="343"/>
      <x v="16"/>
    </i>
    <i r="1">
      <x v="17"/>
    </i>
    <i r="1">
      <x v="18"/>
    </i>
    <i r="1">
      <x v="29"/>
    </i>
    <i r="1">
      <x v="34"/>
    </i>
    <i r="1">
      <x v="36"/>
    </i>
    <i r="1">
      <x v="38"/>
    </i>
    <i r="1">
      <x v="42"/>
    </i>
    <i>
      <x v="344"/>
      <x v="1"/>
    </i>
    <i r="1">
      <x v="12"/>
    </i>
    <i r="1">
      <x v="14"/>
    </i>
    <i r="1">
      <x v="16"/>
    </i>
    <i r="1">
      <x v="18"/>
    </i>
    <i r="1">
      <x v="29"/>
    </i>
    <i r="1">
      <x v="32"/>
    </i>
    <i r="1">
      <x v="37"/>
    </i>
    <i r="1">
      <x v="38"/>
    </i>
    <i r="1">
      <x v="42"/>
    </i>
    <i>
      <x v="345"/>
      <x v="12"/>
    </i>
    <i r="1">
      <x v="34"/>
    </i>
    <i r="1">
      <x v="37"/>
    </i>
    <i r="1">
      <x v="42"/>
    </i>
    <i>
      <x v="346"/>
      <x/>
    </i>
    <i r="1">
      <x v="10"/>
    </i>
    <i r="1">
      <x v="12"/>
    </i>
    <i r="1">
      <x v="16"/>
    </i>
    <i r="1">
      <x v="17"/>
    </i>
    <i r="1">
      <x v="26"/>
    </i>
    <i r="1">
      <x v="27"/>
    </i>
    <i r="1">
      <x v="28"/>
    </i>
    <i r="1">
      <x v="37"/>
    </i>
    <i>
      <x v="347"/>
      <x v="2"/>
    </i>
    <i r="1">
      <x v="42"/>
    </i>
    <i>
      <x v="348"/>
      <x v="5"/>
    </i>
    <i r="1">
      <x v="16"/>
    </i>
    <i r="1">
      <x v="17"/>
    </i>
    <i r="1">
      <x v="21"/>
    </i>
    <i r="1">
      <x v="31"/>
    </i>
    <i r="1">
      <x v="34"/>
    </i>
    <i r="1">
      <x v="42"/>
    </i>
    <i>
      <x v="349"/>
      <x v="10"/>
    </i>
    <i r="1">
      <x v="12"/>
    </i>
    <i r="1">
      <x v="27"/>
    </i>
    <i r="1">
      <x v="28"/>
    </i>
    <i r="1">
      <x v="37"/>
    </i>
    <i r="1">
      <x v="42"/>
    </i>
    <i>
      <x v="350"/>
      <x v="18"/>
    </i>
    <i r="1">
      <x v="29"/>
    </i>
    <i r="1">
      <x v="32"/>
    </i>
    <i r="1">
      <x v="38"/>
    </i>
    <i>
      <x v="351"/>
      <x v="4"/>
    </i>
    <i r="1">
      <x v="12"/>
    </i>
    <i r="1">
      <x v="16"/>
    </i>
    <i r="1">
      <x v="17"/>
    </i>
    <i r="1">
      <x v="26"/>
    </i>
    <i r="1">
      <x v="37"/>
    </i>
    <i r="1">
      <x v="42"/>
    </i>
    <i>
      <x v="352"/>
      <x v="4"/>
    </i>
    <i r="1">
      <x v="16"/>
    </i>
    <i r="1">
      <x v="17"/>
    </i>
    <i r="1">
      <x v="37"/>
    </i>
    <i>
      <x v="353"/>
      <x v="1"/>
    </i>
    <i r="1">
      <x v="10"/>
    </i>
    <i r="1">
      <x v="16"/>
    </i>
    <i r="1">
      <x v="17"/>
    </i>
    <i r="1">
      <x v="20"/>
    </i>
    <i r="1">
      <x v="21"/>
    </i>
    <i r="1">
      <x v="22"/>
    </i>
    <i r="1">
      <x v="25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42"/>
    </i>
    <i>
      <x v="354"/>
      <x v="5"/>
    </i>
    <i r="1">
      <x v="16"/>
    </i>
    <i r="1">
      <x v="17"/>
    </i>
    <i r="1">
      <x v="18"/>
    </i>
    <i r="1">
      <x v="21"/>
    </i>
    <i r="1">
      <x v="31"/>
    </i>
    <i r="1">
      <x v="38"/>
    </i>
    <i r="1">
      <x v="42"/>
    </i>
    <i>
      <x v="355"/>
      <x v="42"/>
    </i>
    <i>
      <x v="356"/>
      <x v="5"/>
    </i>
    <i r="1">
      <x v="16"/>
    </i>
    <i r="1">
      <x v="17"/>
    </i>
    <i r="1">
      <x v="21"/>
    </i>
    <i r="1">
      <x v="31"/>
    </i>
    <i r="1">
      <x v="42"/>
    </i>
    <i>
      <x v="357"/>
      <x v="42"/>
    </i>
    <i>
      <x v="358"/>
      <x v="1"/>
    </i>
    <i r="1">
      <x v="5"/>
    </i>
    <i r="1">
      <x v="10"/>
    </i>
    <i r="1">
      <x v="16"/>
    </i>
    <i r="1">
      <x v="17"/>
    </i>
    <i r="1">
      <x v="21"/>
    </i>
    <i r="1">
      <x v="22"/>
    </i>
    <i r="1">
      <x v="27"/>
    </i>
    <i r="1">
      <x v="28"/>
    </i>
    <i r="1">
      <x v="34"/>
    </i>
    <i r="1">
      <x v="35"/>
    </i>
    <i r="1">
      <x v="42"/>
    </i>
    <i>
      <x v="359"/>
      <x v="1"/>
    </i>
    <i r="1">
      <x v="5"/>
    </i>
    <i r="1">
      <x v="10"/>
    </i>
    <i r="1">
      <x v="16"/>
    </i>
    <i r="1">
      <x v="17"/>
    </i>
    <i r="1">
      <x v="21"/>
    </i>
    <i r="1">
      <x v="22"/>
    </i>
    <i r="1">
      <x v="27"/>
    </i>
    <i r="1">
      <x v="28"/>
    </i>
    <i r="1">
      <x v="31"/>
    </i>
    <i r="1">
      <x v="34"/>
    </i>
    <i r="1">
      <x v="35"/>
    </i>
    <i r="1">
      <x v="39"/>
    </i>
    <i r="1">
      <x v="42"/>
    </i>
    <i>
      <x v="360"/>
      <x/>
    </i>
    <i r="1">
      <x v="1"/>
    </i>
    <i r="1">
      <x v="5"/>
    </i>
    <i r="1">
      <x v="10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28"/>
    </i>
    <i r="1">
      <x v="31"/>
    </i>
    <i r="1">
      <x v="33"/>
    </i>
    <i r="1">
      <x v="34"/>
    </i>
    <i r="1">
      <x v="35"/>
    </i>
    <i r="1">
      <x v="37"/>
    </i>
    <i r="1">
      <x v="39"/>
    </i>
    <i r="1">
      <x v="42"/>
    </i>
    <i>
      <x v="361"/>
      <x v="4"/>
    </i>
    <i r="1">
      <x v="16"/>
    </i>
    <i r="1">
      <x v="21"/>
    </i>
    <i r="1">
      <x v="22"/>
    </i>
    <i r="1">
      <x v="32"/>
    </i>
    <i r="1">
      <x v="37"/>
    </i>
    <i>
      <x v="362"/>
      <x v="7"/>
    </i>
    <i r="1">
      <x v="18"/>
    </i>
    <i r="1">
      <x v="23"/>
    </i>
    <i r="1">
      <x v="25"/>
    </i>
    <i r="1">
      <x v="29"/>
    </i>
    <i r="1">
      <x v="32"/>
    </i>
    <i r="1">
      <x v="36"/>
    </i>
    <i r="1">
      <x v="38"/>
    </i>
    <i>
      <x v="363"/>
      <x/>
    </i>
    <i r="1">
      <x v="10"/>
    </i>
    <i r="1">
      <x v="12"/>
    </i>
    <i r="1">
      <x v="27"/>
    </i>
    <i r="1">
      <x v="28"/>
    </i>
    <i r="1">
      <x v="37"/>
    </i>
    <i>
      <x v="364"/>
      <x v="5"/>
    </i>
    <i r="1">
      <x v="12"/>
    </i>
    <i r="1">
      <x v="20"/>
    </i>
    <i r="1">
      <x v="22"/>
    </i>
    <i r="1">
      <x v="26"/>
    </i>
    <i r="1">
      <x v="34"/>
    </i>
    <i r="1">
      <x v="42"/>
    </i>
    <i>
      <x v="365"/>
      <x v="12"/>
    </i>
    <i r="1">
      <x v="16"/>
    </i>
    <i r="1">
      <x v="27"/>
    </i>
    <i r="1">
      <x v="37"/>
    </i>
    <i>
      <x v="366"/>
      <x v="37"/>
    </i>
    <i>
      <x v="367"/>
      <x v="4"/>
    </i>
    <i r="1">
      <x v="5"/>
    </i>
    <i r="1">
      <x v="6"/>
    </i>
    <i r="1">
      <x v="10"/>
    </i>
    <i r="1">
      <x v="16"/>
    </i>
    <i r="1">
      <x v="17"/>
    </i>
    <i r="1">
      <x v="22"/>
    </i>
    <i r="1">
      <x v="27"/>
    </i>
    <i r="1">
      <x v="28"/>
    </i>
    <i r="1">
      <x v="35"/>
    </i>
    <i r="1">
      <x v="37"/>
    </i>
    <i r="1">
      <x v="42"/>
    </i>
    <i>
      <x v="368"/>
      <x v="10"/>
    </i>
    <i r="1">
      <x v="12"/>
    </i>
    <i r="1">
      <x v="16"/>
    </i>
    <i r="1">
      <x v="18"/>
    </i>
    <i r="1">
      <x v="22"/>
    </i>
    <i r="1">
      <x v="26"/>
    </i>
    <i r="1">
      <x v="28"/>
    </i>
    <i r="1">
      <x v="37"/>
    </i>
    <i r="1">
      <x v="38"/>
    </i>
    <i r="1">
      <x v="43"/>
    </i>
    <i>
      <x v="369"/>
      <x v="37"/>
    </i>
    <i>
      <x v="370"/>
      <x v="11"/>
    </i>
    <i>
      <x v="371"/>
      <x v="29"/>
    </i>
    <i>
      <x v="372"/>
      <x v="37"/>
    </i>
    <i>
      <x v="373"/>
      <x v="11"/>
    </i>
    <i>
      <x v="374"/>
      <x v="37"/>
    </i>
    <i>
      <x v="375"/>
      <x v="4"/>
    </i>
    <i r="1">
      <x v="37"/>
    </i>
    <i>
      <x v="376"/>
      <x v="22"/>
    </i>
    <i>
      <x v="377"/>
      <x v="11"/>
    </i>
    <i>
      <x v="378"/>
      <x v="22"/>
    </i>
    <i>
      <x v="379"/>
      <x v="10"/>
    </i>
    <i>
      <x v="380"/>
      <x v="4"/>
    </i>
    <i>
      <x v="381"/>
      <x v="22"/>
    </i>
    <i>
      <x v="382"/>
      <x v="37"/>
    </i>
    <i>
      <x v="383"/>
      <x v="22"/>
    </i>
    <i>
      <x v="384"/>
      <x v="10"/>
    </i>
    <i>
      <x v="385"/>
      <x v="10"/>
    </i>
    <i>
      <x v="386"/>
      <x v="1"/>
    </i>
    <i r="1">
      <x v="22"/>
    </i>
    <i r="1">
      <x v="37"/>
    </i>
    <i>
      <x v="387"/>
      <x v="37"/>
    </i>
    <i>
      <x v="388"/>
      <x v="4"/>
    </i>
    <i>
      <x v="389"/>
      <x v="43"/>
    </i>
    <i>
      <x v="390"/>
      <x v="14"/>
    </i>
    <i r="1">
      <x v="18"/>
    </i>
    <i r="1">
      <x v="25"/>
    </i>
    <i r="1">
      <x v="32"/>
    </i>
    <i r="1">
      <x v="36"/>
    </i>
    <i r="1">
      <x v="37"/>
    </i>
    <i r="1">
      <x v="38"/>
    </i>
    <i>
      <x v="391"/>
      <x v="4"/>
    </i>
    <i r="1">
      <x v="7"/>
    </i>
    <i r="1">
      <x v="11"/>
    </i>
    <i r="1">
      <x v="14"/>
    </i>
    <i r="1">
      <x v="18"/>
    </i>
    <i r="1">
      <x v="29"/>
    </i>
    <i r="1">
      <x v="32"/>
    </i>
    <i r="1">
      <x v="37"/>
    </i>
    <i r="1">
      <x v="38"/>
    </i>
    <i>
      <x v="392"/>
      <x/>
    </i>
    <i r="1">
      <x v="1"/>
    </i>
    <i r="1">
      <x v="4"/>
    </i>
    <i r="1">
      <x v="5"/>
    </i>
    <i r="1">
      <x v="6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7"/>
    </i>
    <i r="1">
      <x v="28"/>
    </i>
    <i r="1">
      <x v="34"/>
    </i>
    <i r="1">
      <x v="37"/>
    </i>
    <i>
      <x v="393"/>
      <x v="37"/>
    </i>
    <i>
      <x v="394"/>
      <x v="1"/>
    </i>
    <i r="1">
      <x v="16"/>
    </i>
    <i r="1">
      <x v="17"/>
    </i>
    <i r="1">
      <x v="34"/>
    </i>
    <i r="1">
      <x v="37"/>
    </i>
    <i>
      <x v="395"/>
      <x v="11"/>
    </i>
    <i>
      <x v="396"/>
      <x v="16"/>
    </i>
    <i r="1">
      <x v="17"/>
    </i>
    <i r="1">
      <x v="22"/>
    </i>
    <i r="1">
      <x v="37"/>
    </i>
    <i>
      <x v="397"/>
      <x v="12"/>
    </i>
    <i r="1">
      <x v="16"/>
    </i>
    <i r="1">
      <x v="17"/>
    </i>
    <i r="1">
      <x v="26"/>
    </i>
    <i r="1">
      <x v="27"/>
    </i>
    <i r="1">
      <x v="37"/>
    </i>
    <i r="1">
      <x v="43"/>
    </i>
    <i>
      <x v="398"/>
      <x v="7"/>
    </i>
    <i r="1">
      <x v="36"/>
    </i>
    <i>
      <x v="399"/>
      <x v="18"/>
    </i>
    <i r="1">
      <x v="32"/>
    </i>
    <i r="1">
      <x v="38"/>
    </i>
    <i>
      <x v="400"/>
      <x v="11"/>
    </i>
    <i>
      <x v="401"/>
      <x v="18"/>
    </i>
    <i r="1">
      <x v="19"/>
    </i>
    <i r="1">
      <x v="23"/>
    </i>
    <i r="1">
      <x v="25"/>
    </i>
    <i r="1">
      <x v="36"/>
    </i>
    <i r="1">
      <x v="38"/>
    </i>
    <i>
      <x v="402"/>
      <x v="18"/>
    </i>
    <i r="1">
      <x v="25"/>
    </i>
    <i r="1">
      <x v="36"/>
    </i>
    <i r="1">
      <x v="38"/>
    </i>
    <i>
      <x v="403"/>
      <x v="18"/>
    </i>
    <i r="1">
      <x v="38"/>
    </i>
    <i>
      <x v="404"/>
      <x v="16"/>
    </i>
    <i r="1">
      <x v="17"/>
    </i>
    <i r="1">
      <x v="22"/>
    </i>
    <i r="1">
      <x v="24"/>
    </i>
    <i>
      <x v="405"/>
      <x v="16"/>
    </i>
    <i r="1">
      <x v="17"/>
    </i>
    <i r="1">
      <x v="21"/>
    </i>
    <i r="1">
      <x v="31"/>
    </i>
    <i r="1">
      <x v="43"/>
    </i>
    <i>
      <x v="406"/>
      <x v="6"/>
    </i>
    <i r="1">
      <x v="8"/>
    </i>
    <i r="1">
      <x v="10"/>
    </i>
    <i r="1">
      <x v="11"/>
    </i>
    <i r="1">
      <x v="16"/>
    </i>
    <i r="1">
      <x v="17"/>
    </i>
    <i r="1">
      <x v="20"/>
    </i>
    <i r="1">
      <x v="22"/>
    </i>
    <i r="1">
      <x v="27"/>
    </i>
    <i r="1">
      <x v="35"/>
    </i>
    <i r="1">
      <x v="37"/>
    </i>
    <i r="1">
      <x v="43"/>
    </i>
    <i r="1">
      <x v="44"/>
    </i>
    <i>
      <x v="407"/>
      <x v="11"/>
    </i>
    <i r="1">
      <x v="44"/>
    </i>
    <i>
      <x v="408"/>
      <x v="16"/>
    </i>
    <i r="1">
      <x v="17"/>
    </i>
    <i>
      <x v="409"/>
      <x v="1"/>
    </i>
    <i r="1">
      <x v="6"/>
    </i>
    <i r="1">
      <x v="12"/>
    </i>
    <i r="1">
      <x v="16"/>
    </i>
    <i r="1">
      <x v="17"/>
    </i>
    <i r="1">
      <x v="20"/>
    </i>
    <i r="1">
      <x v="21"/>
    </i>
    <i r="1">
      <x v="22"/>
    </i>
    <i r="1">
      <x v="26"/>
    </i>
    <i r="1">
      <x v="37"/>
    </i>
    <i r="1">
      <x v="43"/>
    </i>
    <i>
      <x v="410"/>
      <x v="37"/>
    </i>
    <i>
      <x v="411"/>
      <x v="20"/>
    </i>
    <i r="1">
      <x v="22"/>
    </i>
    <i>
      <x v="412"/>
      <x v="27"/>
    </i>
    <i>
      <x v="413"/>
      <x v="11"/>
    </i>
    <i>
      <x v="414"/>
      <x v="4"/>
    </i>
    <i>
      <x v="415"/>
      <x v="16"/>
    </i>
    <i r="1">
      <x v="17"/>
    </i>
    <i>
      <x v="416"/>
      <x v="21"/>
    </i>
    <i r="1">
      <x v="37"/>
    </i>
    <i>
      <x v="417"/>
      <x v="21"/>
    </i>
    <i>
      <x v="418"/>
      <x v="20"/>
    </i>
    <i r="1">
      <x v="37"/>
    </i>
    <i>
      <x v="419"/>
      <x v="10"/>
    </i>
    <i>
      <x v="420"/>
      <x v="1"/>
    </i>
    <i r="1">
      <x v="34"/>
    </i>
    <i r="1">
      <x v="37"/>
    </i>
    <i>
      <x v="421"/>
      <x v="6"/>
    </i>
    <i r="1">
      <x v="37"/>
    </i>
    <i>
      <x v="422"/>
      <x v="28"/>
    </i>
    <i>
      <x v="423"/>
      <x v="16"/>
    </i>
    <i r="1">
      <x v="17"/>
    </i>
    <i r="1">
      <x v="37"/>
    </i>
    <i>
      <x v="424"/>
      <x v="12"/>
    </i>
    <i r="1">
      <x v="16"/>
    </i>
    <i r="1">
      <x v="17"/>
    </i>
    <i r="1">
      <x v="37"/>
    </i>
    <i>
      <x v="425"/>
      <x v="21"/>
    </i>
    <i>
      <x v="426"/>
      <x v="21"/>
    </i>
    <i>
      <x v="427"/>
      <x v="11"/>
    </i>
    <i>
      <x v="428"/>
      <x v="7"/>
    </i>
    <i r="1">
      <x v="25"/>
    </i>
    <i>
      <x v="429"/>
      <x v="18"/>
    </i>
    <i r="1">
      <x v="32"/>
    </i>
    <i r="1">
      <x v="38"/>
    </i>
    <i>
      <x v="430"/>
      <x v="10"/>
    </i>
    <i>
      <x v="431"/>
      <x v="10"/>
    </i>
    <i r="1">
      <x v="12"/>
    </i>
    <i>
      <x v="432"/>
      <x v="43"/>
    </i>
    <i>
      <x v="433"/>
      <x v="22"/>
    </i>
    <i>
      <x v="434"/>
      <x v="16"/>
    </i>
    <i>
      <x v="435"/>
      <x v="10"/>
    </i>
    <i r="1">
      <x v="37"/>
    </i>
    <i>
      <x v="436"/>
      <x v="10"/>
    </i>
    <i r="1">
      <x v="28"/>
    </i>
    <i r="1">
      <x v="42"/>
    </i>
    <i>
      <x v="437"/>
      <x v="37"/>
    </i>
    <i>
      <x v="438"/>
      <x v="37"/>
    </i>
    <i>
      <x v="439"/>
      <x v="11"/>
    </i>
    <i>
      <x v="440"/>
      <x v="18"/>
    </i>
    <i r="1">
      <x v="38"/>
    </i>
    <i>
      <x v="441"/>
      <x v="37"/>
    </i>
    <i>
      <x v="442"/>
      <x v="27"/>
    </i>
    <i r="1">
      <x v="37"/>
    </i>
    <i>
      <x v="443"/>
      <x v="1"/>
    </i>
    <i r="1">
      <x v="37"/>
    </i>
    <i>
      <x v="444"/>
      <x v="29"/>
    </i>
    <i r="1">
      <x v="37"/>
    </i>
    <i>
      <x v="445"/>
      <x v="12"/>
    </i>
    <i r="1">
      <x v="37"/>
    </i>
    <i>
      <x v="446"/>
      <x v="18"/>
    </i>
    <i r="1">
      <x v="38"/>
    </i>
    <i>
      <x v="447"/>
      <x v="10"/>
    </i>
    <i>
      <x v="448"/>
      <x v="16"/>
    </i>
    <i>
      <x v="449"/>
      <x v="20"/>
    </i>
    <i r="1">
      <x v="22"/>
    </i>
    <i r="1">
      <x v="37"/>
    </i>
    <i>
      <x v="450"/>
      <x v="10"/>
    </i>
    <i>
      <x v="451"/>
      <x v="5"/>
    </i>
    <i>
      <x v="452"/>
      <x v="1"/>
    </i>
    <i r="1">
      <x v="22"/>
    </i>
    <i r="1">
      <x v="34"/>
    </i>
    <i>
      <x v="453"/>
      <x v="11"/>
    </i>
    <i r="1">
      <x v="44"/>
    </i>
    <i>
      <x v="454"/>
      <x v="29"/>
    </i>
    <i r="1">
      <x v="32"/>
    </i>
    <i>
      <x v="455"/>
      <x v="37"/>
    </i>
    <i>
      <x v="456"/>
      <x v="37"/>
    </i>
    <i>
      <x v="457"/>
      <x v="37"/>
    </i>
    <i>
      <x v="458"/>
      <x v="1"/>
    </i>
    <i>
      <x v="459"/>
      <x v="32"/>
    </i>
    <i r="1">
      <x v="37"/>
    </i>
    <i>
      <x v="460"/>
      <x v="16"/>
    </i>
    <i r="1">
      <x v="17"/>
    </i>
    <i>
      <x v="461"/>
      <x v="16"/>
    </i>
    <i r="1">
      <x v="17"/>
    </i>
    <i>
      <x v="462"/>
      <x v="4"/>
    </i>
    <i>
      <x v="463"/>
      <x v="29"/>
    </i>
    <i>
      <x v="464"/>
      <x v="11"/>
    </i>
    <i>
      <x v="465"/>
      <x v="4"/>
    </i>
    <i r="1">
      <x v="11"/>
    </i>
    <i r="1">
      <x v="22"/>
    </i>
    <i r="1">
      <x v="32"/>
    </i>
    <i r="1">
      <x v="37"/>
    </i>
    <i>
      <x v="466"/>
      <x v="11"/>
    </i>
    <i>
      <x v="467"/>
      <x v="36"/>
    </i>
    <i>
      <x v="468"/>
      <x v="21"/>
    </i>
    <i>
      <x v="469"/>
      <x v="16"/>
    </i>
    <i>
      <x v="470"/>
      <x v="11"/>
    </i>
  </rowItems>
  <colItems count="1">
    <i/>
  </colItems>
  <dataFields count="1">
    <dataField name="Sum of ROUN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4" xr16:uid="{49A3B09D-BA52-4F82-ACED-E45B46E97320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Division" tableColumnId="1"/>
      <queryTableField id="2" name="Account #" tableColumnId="2"/>
      <queryTableField id="3" name="Full Account #" tableColumnId="3"/>
      <queryTableField id="4" name="Description" tableColumnId="4"/>
      <queryTableField id="5" name="Amount Debit" tableColumnId="5"/>
      <queryTableField id="6" name="Amount Credit" tableColumnId="6"/>
      <queryTableField id="7" name="Posted Date" tableColumnId="7"/>
      <queryTableField id="8" name="Module From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_1" backgroundRefresh="0" connectionId="5" xr16:uid="{ECE51F97-F079-40D0-9C03-CFF190A784A3}" autoFormatId="16" applyNumberFormats="0" applyBorderFormats="0" applyFontFormats="0" applyPatternFormats="0" applyAlignmentFormats="0" applyWidthHeightFormats="0">
  <queryTableRefresh nextId="15" unboundColumnsRight="12">
    <queryTableFields count="14">
      <queryTableField id="1" name="account_id" tableColumnId="1"/>
      <queryTableField id="2" name="description" tableColumnId="2"/>
      <queryTableField id="8" dataBound="0" tableColumnId="8"/>
      <queryTableField id="7" dataBound="0" tableColumnId="7"/>
      <queryTableField id="3" dataBound="0" tableColumnId="3"/>
      <queryTableField id="10" dataBound="0" tableColumnId="9"/>
      <queryTableField id="9" dataBound="0" tableColumnId="10"/>
      <queryTableField id="4" dataBound="0" tableColumnId="4"/>
      <queryTableField id="12" dataBound="0" tableColumnId="11"/>
      <queryTableField id="11" dataBound="0" tableColumnId="12"/>
      <queryTableField id="5" dataBound="0" tableColumnId="5"/>
      <queryTableField id="14" dataBound="0" tableColumnId="13"/>
      <queryTableField id="13" dataBound="0" tableColumnId="1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1" xr16:uid="{06F68216-5916-48B0-A7F1-4954C6557E4E}" autoFormatId="16" applyNumberFormats="0" applyBorderFormats="0" applyFontFormats="0" applyPatternFormats="0" applyAlignmentFormats="0" applyWidthHeightFormats="0">
  <queryTableRefresh nextId="6">
    <queryTableFields count="5">
      <queryTableField id="1" name="Job #" tableColumnId="1"/>
      <queryTableField id="2" name="Job Description" tableColumnId="2"/>
      <queryTableField id="3" name="Project Class" tableColumnId="3"/>
      <queryTableField id="4" name="Division" tableColumnId="4"/>
      <queryTableField id="5" name="Job Statu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" backgroundRefresh="0" connectionId="2" xr16:uid="{0E4405AE-F57B-4FC4-93F8-79377390634F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Equipment #" tableColumnId="1"/>
      <queryTableField id="2" name="Equipment Description" tableColumnId="2"/>
      <queryTableField id="3" name="Purchase Price" tableColumnId="3"/>
      <queryTableField id="4" name="Status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Ragle_1" backgroundRefresh="0" connectionId="3" xr16:uid="{B7B107B8-DF8B-4B8D-A032-7B8F21D3BBF6}" autoFormatId="16" applyNumberFormats="0" applyBorderFormats="0" applyFontFormats="0" applyPatternFormats="0" applyAlignmentFormats="0" applyWidthHeightFormats="0">
  <queryTableRefresh nextId="6">
    <queryTableFields count="2">
      <queryTableField id="4" name="Equipment #" tableColumnId="4"/>
      <queryTableField id="5" name="Division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A039A4-8035-4189-A8CD-A99E9BA580B1}" name="Table6" displayName="Table6" ref="Q1:T489" totalsRowShown="0" headerRowDxfId="526" dataDxfId="524" totalsRowDxfId="522" headerRowBorderDxfId="525" tableBorderDxfId="523" totalsRowBorderDxfId="521">
  <autoFilter ref="Q1:T489" xr:uid="{7FA039A4-8035-4189-A8CD-A99E9BA580B1}"/>
  <sortState xmlns:xlrd2="http://schemas.microsoft.com/office/spreadsheetml/2017/richdata2" ref="Q2:T269">
    <sortCondition ref="Q1:Q269"/>
  </sortState>
  <tableColumns count="4">
    <tableColumn id="1" xr3:uid="{8482BDB8-9DD6-40EB-B3A7-1FB4B01C2DF2}" name="Equip #" dataDxfId="520" totalsRowDxfId="519"/>
    <tableColumn id="2" xr3:uid="{C8199474-1D30-471C-82FF-F0B3F94EABB5}" name="UNITS" dataDxfId="518">
      <calculatedColumnFormula>SUMIFS('Equip Billings'!I:I,'Equip Billings'!B:B,Table6[[#This Row],[Equip '#]])</calculatedColumnFormula>
    </tableColumn>
    <tableColumn id="3" xr3:uid="{65FF3F41-0387-452C-8C0E-75FB081FB861}" name=" =IF(R2&lt;0.5,1,&quot;&quot;)" dataDxfId="517" totalsRowDxfId="516">
      <calculatedColumnFormula>IF(R2&lt;0.5,1,"")</calculatedColumnFormula>
    </tableColumn>
    <tableColumn id="4" xr3:uid="{44A53812-6EEB-4EE8-AC00-C79918FC646D}" name="Note" dataDxfId="515" totalsRowDxfId="51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893F1E-DBE6-4E2C-AA23-3C3BE6C0A1FA}" name="EQB" displayName="EQB" ref="A1:P487" totalsRowShown="0" tableBorderDxfId="474">
  <autoFilter ref="A1:P487" xr:uid="{BE893F1E-DBE6-4E2C-AA23-3C3BE6C0A1FA}"/>
  <sortState xmlns:xlrd2="http://schemas.microsoft.com/office/spreadsheetml/2017/richdata2" ref="A2:P487">
    <sortCondition ref="E1:E487"/>
  </sortState>
  <tableColumns count="16">
    <tableColumn id="1" xr3:uid="{5B791676-DB63-4C8F-9B78-D959CC2F70F0}" name="Division" dataDxfId="473">
      <calculatedColumnFormula>IF(EQB[[#This Row],[Job]]="","",IFERROR(VLOOKUP(EQB[[#This Row],[Job]],Table_Query_from_Cas_Ragle[[Job '#]:[Division]],4,FALSE),"New Job List Needed"))</calculatedColumnFormula>
    </tableColumn>
    <tableColumn id="2" xr3:uid="{F3D94AA7-28C3-4236-BD04-2BE64C01148E}" name="Equip #" dataDxfId="472"/>
    <tableColumn id="3" xr3:uid="{C06AF22D-E139-4302-996F-88C46072B5EF}" name="Equipment Description" dataDxfId="471">
      <calculatedColumnFormula>IFERROR(_xlfn.XLOOKUP(EQB[[#This Row],[Equip '#]],Table7[Equip '#],Table7[Equipment Description],),"NO EQUIPMENT NUMBER")</calculatedColumnFormula>
    </tableColumn>
    <tableColumn id="4" xr3:uid="{3FC1A789-8DAC-434A-8F9F-1EBE47F0FEC4}" name="Date" dataDxfId="470">
      <calculatedColumnFormula>Summary!$F$2</calculatedColumnFormula>
    </tableColumn>
    <tableColumn id="5" xr3:uid="{63A0D7A5-A1B0-4831-B9BE-D558B999412B}" name="Job" dataDxfId="469"/>
    <tableColumn id="6" xr3:uid="{9B23561F-0851-4FC2-BE08-8B6A9DDB4DB2}" name="Phase" dataDxfId="468"/>
    <tableColumn id="7" xr3:uid="{AD91DABA-0316-4544-911B-0624CD8ADF5A}" name="Cost Code" dataDxfId="467"/>
    <tableColumn id="8" xr3:uid="{16EC0603-4D29-4151-9E27-EB58ECAEC8F3}" name="Cost Class" dataDxfId="466"/>
    <tableColumn id="9" xr3:uid="{8D60006E-F85F-4713-897F-706ED3CFF1F8}" name="Units" dataDxfId="465"/>
    <tableColumn id="10" xr3:uid="{769D5196-6AA4-4D5B-8B86-261132C4D299}" name="Frequency" dataDxfId="464"/>
    <tableColumn id="11" xr3:uid="{96FBE2F7-2A5B-435A-9251-CCC4666D6CD7}" name="Rate" dataDxfId="463" dataCellStyle="Comma">
      <calculatedColumnFormula>IFERROR(VLOOKUP(B2,'Equip Rates'!$B:$D,3,FALSE), "No Equipment Rate")</calculatedColumnFormula>
    </tableColumn>
    <tableColumn id="12" xr3:uid="{6B6DC6DA-F6A0-41E5-BE99-B2750EB40F47}" name="Amount" dataDxfId="462" dataCellStyle="Comma">
      <calculatedColumnFormula>IFERROR(K2*I2,0)</calculatedColumnFormula>
    </tableColumn>
    <tableColumn id="13" xr3:uid="{4589B51D-C119-4CD3-96E6-3F9A06F064EC}" name="*" dataDxfId="461"/>
    <tableColumn id="14" xr3:uid="{7EAE37AE-392C-44BF-83D2-76051B6DDA01}" name="NOTE" dataDxfId="460"/>
    <tableColumn id="15" xr3:uid="{5FA40210-F58D-46C8-AF74-A92E1C643713}" name="*2" dataDxfId="459"/>
    <tableColumn id="16" xr3:uid="{E57A275F-EAA6-4D07-BD30-DDC33262AD69}" name="ASSET SUM OF UNITS" dataDxfId="458">
      <calculatedColumnFormula>IF(COUNTIF(INDEX(EQB[Equip '#],1):EQB[[#This Row],[Equip '#]], EQB[[#This Row],[Equip '#]])=1, SUMIF(EQB[Equip '#],EQB[[#This Row],[Equip '#]],EQB[Units]),"")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98E2A1D-229F-47CA-A1C0-60B84FBA3FE7}" name="Table202" displayName="Table202" ref="A2:G1112" totalsRowShown="0" headerRowDxfId="456" dataDxfId="454" headerRowBorderDxfId="455" tableBorderDxfId="453" totalsRowBorderDxfId="452">
  <autoFilter ref="A2:G1112" xr:uid="{498E2A1D-229F-47CA-A1C0-60B84FBA3FE7}"/>
  <sortState xmlns:xlrd2="http://schemas.microsoft.com/office/spreadsheetml/2017/richdata2" ref="A3:G561">
    <sortCondition ref="C2:C561"/>
  </sortState>
  <tableColumns count="7">
    <tableColumn id="1" xr3:uid="{0234C436-C21E-48CA-B676-D1BCB7251F99}" name="EMP ID" dataDxfId="451"/>
    <tableColumn id="2" xr3:uid="{110FF478-9803-496C-95A4-675A624F6D8D}" name="EMPLOYEE" dataDxfId="450"/>
    <tableColumn id="3" xr3:uid="{70E00BD3-CD7D-47D5-8EFA-6A2D22B15E09}" name="UNIT #" dataDxfId="449"/>
    <tableColumn id="4" xr3:uid="{694ECD97-EF12-49AC-8A35-68E0BF7EB13A}" name="JOB" dataDxfId="448"/>
    <tableColumn id="11" xr3:uid="{4B469B77-A66B-4D63-85D2-52099B81FA77}" name="COST CODE" dataDxfId="447"/>
    <tableColumn id="9" xr3:uid="{46CF024C-198D-40A4-87A2-863C2797570E}" name="ALLOCATION" dataDxfId="446"/>
    <tableColumn id="8" xr3:uid="{99A8A62D-D0E6-46DF-8253-E3CE592D3301}" name="SUM &lt; = 1" dataDxfId="445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5F7A18-BB93-4411-8C3F-9E94DADAE7A1}" name="Table2219" displayName="Table2219" ref="J2:O1667" totalsRowShown="0" headerRowDxfId="444" dataDxfId="442" headerRowBorderDxfId="443" tableBorderDxfId="441" totalsRowBorderDxfId="440">
  <autoFilter ref="J2:O1667" xr:uid="{BF5F7A18-BB93-4411-8C3F-9E94DADAE7A1}">
    <filterColumn colId="1">
      <filters>
        <filter val="2022-008"/>
        <filter val="2022-023"/>
        <filter val="2023-006"/>
        <filter val="2023-014"/>
        <filter val="2023-028"/>
        <filter val="2023-032"/>
        <filter val="2023-034"/>
        <filter val="2024-004"/>
        <filter val="2024-012"/>
        <filter val="2024-023"/>
        <filter val="2024-024"/>
        <filter val="2024-027"/>
      </filters>
    </filterColumn>
  </autoFilter>
  <sortState xmlns:xlrd2="http://schemas.microsoft.com/office/spreadsheetml/2017/richdata2" ref="J3:O1667">
    <sortCondition ref="O2:O1667"/>
  </sortState>
  <tableColumns count="6">
    <tableColumn id="1" xr3:uid="{ED4F4DD5-6826-409E-84EF-25DE5118F03A}" name="ASSET ID" dataDxfId="439"/>
    <tableColumn id="2" xr3:uid="{52B0B4C6-E0D9-465A-BF85-499995AA203A}" name="JOB" dataDxfId="438"/>
    <tableColumn id="3" xr3:uid="{6E1A3F71-E4FD-42B0-A678-B63BDC7018CD}" name="% OF MONTH" dataDxfId="437"/>
    <tableColumn id="4" xr3:uid="{122E14D4-F462-493F-BF7A-C745C0094663}" name="ROUND" dataDxfId="436"/>
    <tableColumn id="6" xr3:uid="{D24FEF45-678A-4139-AA8B-687C31561E50}" name="SUM" dataDxfId="435"/>
    <tableColumn id="5" xr3:uid="{34785177-DB62-4D04-9881-0941EA4D13AA}" name="SOURCE" dataDxfId="43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EE2E3CF-5794-47DA-A344-74AD8BAC85E4}" name="RAGPT" displayName="RAGPT" ref="AA2:AG286" totalsRowShown="0" headerRowDxfId="433" dataDxfId="431" headerRowBorderDxfId="432" tableBorderDxfId="430" totalsRowBorderDxfId="429">
  <autoFilter ref="AA2:AG286" xr:uid="{DEE2E3CF-5794-47DA-A344-74AD8BAC85E4}"/>
  <sortState xmlns:xlrd2="http://schemas.microsoft.com/office/spreadsheetml/2017/richdata2" ref="AA3:AG286">
    <sortCondition ref="AC2:AC286"/>
  </sortState>
  <tableColumns count="7">
    <tableColumn id="1" xr3:uid="{DBE30062-96D4-42BB-9319-F1EBF33748B1}" name="EMPLOYEE" dataDxfId="428"/>
    <tableColumn id="2" xr3:uid="{B36757D0-43C7-47F1-9D4C-7095BADD138F}" name="PT ASSIGNED" dataDxfId="427"/>
    <tableColumn id="3" xr3:uid="{2C5A7D3A-EF12-4802-941B-6B1A5703F1F3}" name="JOB" dataDxfId="426"/>
    <tableColumn id="4" xr3:uid="{D7675107-41CF-45D3-A1D7-D126A85DE880}" name="COST CODE" dataDxfId="425"/>
    <tableColumn id="9" xr3:uid="{2D7D6257-1652-45D4-8260-2AD408EED939}" name="JOB HOURS" dataDxfId="424"/>
    <tableColumn id="5" xr3:uid="{AAE3457C-D1A3-4E1D-B54A-298EC0A8FC77}" name="TOTAL HOURS " dataDxfId="423"/>
    <tableColumn id="6" xr3:uid="{698C4571-0F20-49A2-8A6F-B129A8D7A697}" name="Sum of %" dataDxfId="422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182443-50D4-4854-BC1F-29B60ED48D2A}" name="TMAS30" displayName="TMAS30" ref="R2:Y68" totalsRowShown="0" headerRowDxfId="421" dataDxfId="419" headerRowBorderDxfId="420" tableBorderDxfId="418" totalsRowBorderDxfId="417">
  <autoFilter ref="R2:Y68" xr:uid="{7E182443-50D4-4854-BC1F-29B60ED48D2A}"/>
  <sortState xmlns:xlrd2="http://schemas.microsoft.com/office/spreadsheetml/2017/richdata2" ref="R3:T68">
    <sortCondition ref="R2:R68"/>
  </sortState>
  <tableColumns count="8">
    <tableColumn id="1" xr3:uid="{03DE348B-B7A0-4DDB-A2D6-643EB8ABA80F}" name="ASSET ID" dataDxfId="416"/>
    <tableColumn id="2" xr3:uid="{94612E37-EDB7-42A5-8F06-ADABAFBD6FFD}" name="JOB" dataDxfId="415"/>
    <tableColumn id="3" xr3:uid="{5C910A7A-8A5F-4FDC-8648-AF338FCD39FB}" name="DAYS ON JOB" dataDxfId="414"/>
    <tableColumn id="8" xr3:uid="{A73843DC-B2CD-492C-8C60-7EBD09A96086}" name="30" dataDxfId="413"/>
    <tableColumn id="5" xr3:uid="{AA17E60A-8538-4C0A-B9E3-ADD438E3B5BE}" name="SUM" dataDxfId="412"/>
    <tableColumn id="7" xr3:uid="{366F0F23-62FD-49D5-8E34-E169AC7237AD}" name="BILLABLE JOBS" dataDxfId="411"/>
    <tableColumn id="9" xr3:uid="{BC41823D-5DB9-4878-94A2-BFEE6E7DF0F1}" name="ADJUSTED ALLOCATION" dataDxfId="410"/>
    <tableColumn id="10" xr3:uid="{FFB22292-5B52-466A-BDA9-544EBDCD2C7C}" name="ADJUSTED SUM" dataDxfId="409"/>
  </tableColumns>
  <tableStyleInfo name="TableStyleMedium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7506E2-797C-4DE0-B371-22460A35E7CF}" name="Table_Query_from_Cas_Ragle5" displayName="Table_Query_from_Cas_Ragle5" ref="A1:I5948" tableType="queryTable" totalsRowShown="0">
  <autoFilter ref="A1:I5948" xr:uid="{3AC3EDC9-9106-4833-95F1-4D23423C0CEF}"/>
  <tableColumns count="9">
    <tableColumn id="1" xr3:uid="{F8305455-B521-4DDB-933F-EFBAB06DD413}" uniqueName="1" name="Division" queryTableFieldId="1"/>
    <tableColumn id="2" xr3:uid="{B13A6427-CDDF-46E6-987F-5B2A8AEE26E6}" uniqueName="2" name="Account #" queryTableFieldId="2"/>
    <tableColumn id="3" xr3:uid="{F15FA482-C035-492F-A1C1-7EC1D6019D81}" uniqueName="3" name="Full Account #" queryTableFieldId="3"/>
    <tableColumn id="4" xr3:uid="{DF2D9F63-3428-414A-8C97-A8ECF67BA312}" uniqueName="4" name="Description" queryTableFieldId="4"/>
    <tableColumn id="5" xr3:uid="{C9E3EDB2-A8A5-49F9-8600-8838B8896334}" uniqueName="5" name="Amount Debit" queryTableFieldId="5"/>
    <tableColumn id="6" xr3:uid="{0E9D3917-30C3-4210-90E8-B0E15B4C3523}" uniqueName="6" name="Amount Credit" queryTableFieldId="6"/>
    <tableColumn id="7" xr3:uid="{9ADB6405-A4CA-4C4E-B0A3-A6B7319F5073}" uniqueName="7" name="Posted Date" queryTableFieldId="7" dataDxfId="408"/>
    <tableColumn id="8" xr3:uid="{7AE695B4-444E-4EE5-A93F-D1621859DE7B}" uniqueName="8" name="Module From" queryTableFieldId="8"/>
    <tableColumn id="9" xr3:uid="{57AB1D1C-568F-4369-9DBB-BF5207A71D98}" uniqueName="9" name="Net" queryTableFieldId="9" dataDxfId="407">
      <calculatedColumnFormula>E2-F2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E20FD8-2485-4E2C-8DE9-33FDD08187AF}" name="Table_Query_from_Cas_Ragle_16" displayName="Table_Query_from_Cas_Ragle_16" ref="K1:X500" tableType="queryTable" totalsRowShown="0">
  <autoFilter ref="K1:X500" xr:uid="{C7EDFE88-D43D-44CB-9428-0C3B575C9ED2}"/>
  <tableColumns count="14">
    <tableColumn id="1" xr3:uid="{BFE953D2-F168-4B37-9A50-46D930C0E03A}" uniqueName="1" name="account_id" queryTableFieldId="1"/>
    <tableColumn id="2" xr3:uid="{1D1EFC71-4298-4377-BACC-59E32FA00282}" uniqueName="2" name="description" queryTableFieldId="2"/>
    <tableColumn id="8" xr3:uid="{95629A5F-8556-475F-9888-866B546917B5}" uniqueName="8" name="2-Dr" queryTableFieldId="8" dataDxfId="406">
      <calculatedColumnFormula>SUMIFS(E:E,A:A,Table_Query_from_Cas_Ragle_16[[#Headers],[2]],B:B,Table_Query_from_Cas_Ragle_16[[#This Row],[account_id]])</calculatedColumnFormula>
    </tableColumn>
    <tableColumn id="7" xr3:uid="{C4EA8FF0-C57C-4440-818E-156AC17E0C75}" uniqueName="7" name="2-Cr" queryTableFieldId="7" dataDxfId="405">
      <calculatedColumnFormula>SUMIFS(F:F,A:A,Table_Query_from_Cas_Ragle_16[[#Headers],[2]],B:B,Table_Query_from_Cas_Ragle_16[[#This Row],[account_id]])</calculatedColumnFormula>
    </tableColumn>
    <tableColumn id="3" xr3:uid="{EDF75574-54B9-4695-8D4D-A3229A3A1E94}" uniqueName="3" name="2" queryTableFieldId="3" dataDxfId="404" dataCellStyle="Currency">
      <calculatedColumnFormula>Table_Query_from_Cas_Ragle_16[[#This Row],[2-Dr]]-Table_Query_from_Cas_Ragle_16[[#This Row],[2-Cr]]</calculatedColumnFormula>
    </tableColumn>
    <tableColumn id="9" xr3:uid="{86765539-B25F-4F8F-9D48-A985998C6E0F}" uniqueName="9" name="3-Dr" queryTableFieldId="10" dataDxfId="403">
      <calculatedColumnFormula>SUMIFS(E:E,A:A,Table_Query_from_Cas_Ragle_16[[#Headers],[3]],B:B,Table_Query_from_Cas_Ragle_16[[#This Row],[account_id]])</calculatedColumnFormula>
    </tableColumn>
    <tableColumn id="10" xr3:uid="{8EE7ED27-80A2-4DE9-A7B9-206E489B16D0}" uniqueName="10" name="3-Cr" queryTableFieldId="9" dataDxfId="402">
      <calculatedColumnFormula>SUMIFS(F:F,A:A,Table_Query_from_Cas_Ragle_16[[#Headers],[3]],B:B,Table_Query_from_Cas_Ragle_16[[#This Row],[account_id]])</calculatedColumnFormula>
    </tableColumn>
    <tableColumn id="4" xr3:uid="{0C6E9A53-BB0E-48C3-A5B9-B0CB28D0F9DF}" uniqueName="4" name="3" queryTableFieldId="4" dataDxfId="401" dataCellStyle="Currency">
      <calculatedColumnFormula>Table_Query_from_Cas_Ragle_16[[#This Row],[3-Dr]]-Table_Query_from_Cas_Ragle_16[[#This Row],[3-Cr]]</calculatedColumnFormula>
    </tableColumn>
    <tableColumn id="11" xr3:uid="{F100A46C-7FC4-4B6B-A62C-975C43E1D29C}" uniqueName="11" name="4-Dr" queryTableFieldId="12" dataDxfId="400" dataCellStyle="Currency">
      <calculatedColumnFormula>SUMIFS(E:E,A:A,Table_Query_from_Cas_Ragle_16[[#Headers],[4]],B:B,Table_Query_from_Cas_Ragle_16[[#This Row],[account_id]])</calculatedColumnFormula>
    </tableColumn>
    <tableColumn id="12" xr3:uid="{63B2A7B1-9227-4929-BA93-95C07C4D88DE}" uniqueName="12" name="4-Cr" queryTableFieldId="11" dataDxfId="399" dataCellStyle="Currency">
      <calculatedColumnFormula>SUMIFS(F:F,A:A,Table_Query_from_Cas_Ragle_16[[#Headers],[4]],B:B,Table_Query_from_Cas_Ragle_16[[#This Row],[account_id]])</calculatedColumnFormula>
    </tableColumn>
    <tableColumn id="5" xr3:uid="{4089F0EB-63BA-492F-A754-DA7FFA4C4FD0}" uniqueName="5" name="4" queryTableFieldId="5" dataDxfId="398" dataCellStyle="Currency">
      <calculatedColumnFormula>Table_Query_from_Cas_Ragle_16[[#This Row],[4-Dr]]-Table_Query_from_Cas_Ragle_16[[#This Row],[4-Cr]]</calculatedColumnFormula>
    </tableColumn>
    <tableColumn id="13" xr3:uid="{3C6B9665-06BD-47DA-B011-24AEC55024F7}" uniqueName="13" name="8-Dr" queryTableFieldId="14" dataDxfId="397" dataCellStyle="Currency">
      <calculatedColumnFormula>SUMIFS(E:E,A:A,Table_Query_from_Cas_Ragle_16[[#Headers],[8]],B:B,Table_Query_from_Cas_Ragle_16[[#This Row],[account_id]])</calculatedColumnFormula>
    </tableColumn>
    <tableColumn id="14" xr3:uid="{698DA014-6776-4523-AB78-8714A3D12277}" uniqueName="14" name="8-Cr" queryTableFieldId="13" dataDxfId="396" dataCellStyle="Currency">
      <calculatedColumnFormula>SUMIFS(F:F,A:A,Table_Query_from_Cas_Ragle_16[[#Headers],[8]],B:B,Table_Query_from_Cas_Ragle_16[[#This Row],[account_id]])</calculatedColumnFormula>
    </tableColumn>
    <tableColumn id="6" xr3:uid="{CA9DA0E6-6C9B-4D17-B4D3-0F5AC51A66CC}" uniqueName="6" name="8" queryTableFieldId="6" dataDxfId="395" dataCellStyle="Currency">
      <calculatedColumnFormula>Table_Query_from_Cas_Ragle_16[[#This Row],[8-Dr]]-Table_Query_from_Cas_Ragle_16[[#This Row],[8-Cr]]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D01FC2-000C-48FB-85BF-68ADCDD38513}" name="Table_Query_from_Cas_Ragle" displayName="Table_Query_from_Cas_Ragle" ref="A1:E67" tableType="queryTable" totalsRowShown="0">
  <autoFilter ref="A1:E67" xr:uid="{BCEA7ABB-37DF-4EF8-858B-B84CA89DEDCB}"/>
  <tableColumns count="5">
    <tableColumn id="1" xr3:uid="{C81765EC-CE10-4AC4-8D72-17D3AB9825B5}" uniqueName="1" name="Job #" queryTableFieldId="1"/>
    <tableColumn id="2" xr3:uid="{4139BB28-EE42-45E0-BC15-928CF32E2FAE}" uniqueName="2" name="Job Description" queryTableFieldId="2"/>
    <tableColumn id="3" xr3:uid="{DA3693D6-A254-4372-8711-4F02B50D686E}" uniqueName="3" name="Project Class" queryTableFieldId="3"/>
    <tableColumn id="4" xr3:uid="{F364F553-DD54-407D-8F99-358A80C239C2}" uniqueName="4" name="Division" queryTableFieldId="4"/>
    <tableColumn id="5" xr3:uid="{746E937B-697F-4D3F-B6B8-24AA2C2F81C9}" uniqueName="5" name="Job Status" queryTableFieldId="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226512-A243-4C58-BCEF-D004B44EDACB}" name="Table_Query_from_Cas_Ragle3" displayName="Table_Query_from_Cas_Ragle3" ref="A1:F1283" tableType="queryTable" totalsRowShown="0" headerRowDxfId="394" dataDxfId="393">
  <autoFilter ref="A1:F1283" xr:uid="{6ED2759D-3033-477B-90FB-5C1C2668F813}"/>
  <sortState xmlns:xlrd2="http://schemas.microsoft.com/office/spreadsheetml/2017/richdata2" ref="A2:F1278">
    <sortCondition ref="A1:A1278"/>
  </sortState>
  <tableColumns count="6">
    <tableColumn id="1" xr3:uid="{5B86F922-1377-4A7C-ACDC-90AEE49C0077}" uniqueName="1" name="Equipment #" queryTableFieldId="1" dataDxfId="392"/>
    <tableColumn id="2" xr3:uid="{D793DC81-762F-4DDF-B23A-DBCD7C30806F}" uniqueName="2" name="Equipment Description" queryTableFieldId="2" dataDxfId="391"/>
    <tableColumn id="3" xr3:uid="{89611CDB-013F-4489-AACE-FDFE86DCBDA5}" uniqueName="3" name="Purchase Price" queryTableFieldId="3" dataDxfId="390"/>
    <tableColumn id="4" xr3:uid="{4787FABF-05BC-4556-8819-B584C3759C1F}" uniqueName="4" name="Status" queryTableFieldId="4" dataDxfId="389"/>
    <tableColumn id="5" xr3:uid="{78F9882B-EB5B-4245-B70B-E35DB31FAFAC}" uniqueName="5" name="Rate" queryTableFieldId="5" dataDxfId="388">
      <calculatedColumnFormula>IFERROR(VLOOKUP(Table_Query_from_Cas_Ragle3[[#This Row],[Equipment '#]],'Equip Rates'!A:C,3,FALSE),"")</calculatedColumnFormula>
    </tableColumn>
    <tableColumn id="6" xr3:uid="{313E4D09-EAF9-4B56-BFC5-5016DADC12D2}" uniqueName="6" name="Division" queryTableFieldId="6" dataDxfId="387">
      <calculatedColumnFormula>IFERROR(VLOOKUP(Table_Query_from_Cas_Ragle3[[#This Row],[Equipment '#]],H:I,2,FALSE), "No Div")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4CFDBF-A27F-4ABC-9758-ECAE81C1AEFF}" name="Table_Query_from_Cas_Ragle_1" displayName="Table_Query_from_Cas_Ragle_1" ref="H1:I1257" tableType="queryTable" totalsRowShown="0" headerRowDxfId="386" dataDxfId="385">
  <autoFilter ref="H1:I1257" xr:uid="{DBCFF37D-F26B-4983-BE17-FF2D538153E0}"/>
  <sortState xmlns:xlrd2="http://schemas.microsoft.com/office/spreadsheetml/2017/richdata2" ref="H2:I1252">
    <sortCondition ref="H1:H1252"/>
  </sortState>
  <tableColumns count="2">
    <tableColumn id="4" xr3:uid="{B034CBEF-9ECA-4A1E-99F0-E8F6CD58B150}" uniqueName="4" name="Equipment #" queryTableFieldId="4" dataDxfId="384"/>
    <tableColumn id="5" xr3:uid="{496EB045-8519-40A0-BC85-8CE2C33E6B55}" uniqueName="5" name="Division" queryTableFieldId="5" dataDxfId="38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313530-62EA-41E3-A31A-14E17F08A555}" name="Table7" displayName="Table7" ref="A1:G454" totalsRowShown="0" headerRowDxfId="381" dataDxfId="379" headerRowBorderDxfId="380" tableBorderDxfId="378">
  <autoFilter ref="A1:G454" xr:uid="{10313530-62EA-41E3-A31A-14E17F08A555}"/>
  <sortState xmlns:xlrd2="http://schemas.microsoft.com/office/spreadsheetml/2017/richdata2" ref="A2:G454">
    <sortCondition ref="B1:B454"/>
  </sortState>
  <tableColumns count="7">
    <tableColumn id="5" xr3:uid="{747A181F-ABED-41E4-8B4E-055827FEB9B4}" name="Category" dataDxfId="377"/>
    <tableColumn id="1" xr3:uid="{F52822C3-D1B5-4666-9CA0-F4978DF2B1A3}" name="Equip #" dataDxfId="376"/>
    <tableColumn id="2" xr3:uid="{1E81DDB0-D62A-43E8-800A-A5FC2532DA23}" name="Equipment Description" dataDxfId="375"/>
    <tableColumn id="3" xr3:uid="{FBC0F5CC-9F9B-4AFE-B387-53B45F0F958E}" name="Rate" dataDxfId="374"/>
    <tableColumn id="4" xr3:uid="{D83B8B9E-2878-4060-81C4-1F012D3F1FFE}" name="Month %" dataDxfId="373"/>
    <tableColumn id="6" xr3:uid="{33100E26-AF5A-4319-AB75-42215226EDB9}" name="5%" dataDxfId="372">
      <calculatedColumnFormula>Table7[[#This Row],[Rate]]+Table7[[#This Row],[Rate]]*Table7[[#Headers],[5%]]</calculatedColumnFormula>
    </tableColumn>
    <tableColumn id="7" xr3:uid="{E14C99CA-98F8-4B29-B7D8-DF38E0D18CA9}" name="Increase AMT" dataDxfId="371">
      <calculatedColumnFormula>Table7[[#This Row],[5%]]-Table7[[#This Row],[Rate]]</calculatedColumnFormula>
    </tableColumn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2BD654-FD35-46DA-92CA-ECEDB20A6654}" name="FLEET" displayName="FLEET" ref="A1:DD591" totalsRowShown="0" headerRowDxfId="370" dataDxfId="368" headerRowBorderDxfId="369" tableBorderDxfId="367" totalsRowBorderDxfId="366">
  <autoFilter ref="A1:DD591" xr:uid="{6156748B-4006-467D-A6B5-D87916898654}"/>
  <sortState xmlns:xlrd2="http://schemas.microsoft.com/office/spreadsheetml/2017/richdata2" ref="A2:DC591">
    <sortCondition ref="CW1:CW591"/>
  </sortState>
  <tableColumns count="108">
    <tableColumn id="1" xr3:uid="{3E1C0209-F8CF-4AFC-BFFA-1B493F5CF22E}" name="Company" dataDxfId="365"/>
    <tableColumn id="3" xr3:uid="{BC54F0AC-6DE4-42BD-9DF3-7AD062AB054D}" name="SubCompany" dataDxfId="364"/>
    <tableColumn id="19" xr3:uid="{76C66247-6C4C-4804-A439-C2A00BB07FE5}" name="Asset Identifier" dataDxfId="363"/>
    <tableColumn id="4" xr3:uid="{ACC233F1-0E34-461F-9354-6BFBB817D03D}" name="Type" dataDxfId="362"/>
    <tableColumn id="15" xr3:uid="{F2751F06-9025-4C50-88E6-03E42B0855D0}" name="Make" dataDxfId="361" dataCellStyle="Normal 5"/>
    <tableColumn id="18" xr3:uid="{102A1BD4-9B15-4BFA-855A-364D39D3548F}" name="Model" dataDxfId="360" dataCellStyle="Normal 5"/>
    <tableColumn id="20" xr3:uid="{3B976BEE-CA3F-40F9-A9BD-6DDBE545CCE3}" name="Model Year" dataDxfId="359" dataCellStyle="Normal 5"/>
    <tableColumn id="14" xr3:uid="{56587FD1-CA9B-4593-BC2C-DEFAF9478C61}" name="Category" dataDxfId="358" dataCellStyle="Normal 5"/>
    <tableColumn id="5" xr3:uid="{632DE979-9A90-4695-ACD4-5BFC0443AC8F}" name="Class" dataDxfId="357"/>
    <tableColumn id="6" xr3:uid="{22F302ED-1A4A-4007-A9DC-1AC10953EF7B}" name="Class Description" dataDxfId="356"/>
    <tableColumn id="7" xr3:uid="{242C50CC-9A00-433C-9CCE-40C5B3457D30}" name="Date/Time" dataDxfId="355"/>
    <tableColumn id="8" xr3:uid="{45DB2FEB-9597-4958-8E12-150AE481384D}" name="Reason Code" dataDxfId="354"/>
    <tableColumn id="9" xr3:uid="{292E4F00-10C3-4109-95C0-51B40E34AF02}" name="District" dataDxfId="353"/>
    <tableColumn id="10" xr3:uid="{7BF17CD4-C9EC-434A-99C8-6B064DF40271}" name="SubDistrict" dataDxfId="352"/>
    <tableColumn id="13" xr3:uid="{D58D1E33-CAB4-43B5-81D1-AD5C35CE17F1}" name="Unit" dataDxfId="351"/>
    <tableColumn id="2" xr3:uid="{9E593C66-D583-4C2D-80F7-4D94EFC1B493}" name="Group" dataDxfId="350"/>
    <tableColumn id="11" xr3:uid="{A4A1B477-CD6E-4037-9FF2-180047E20B78}" name="Custom Status" dataDxfId="349"/>
    <tableColumn id="12" xr3:uid="{94454BAA-465A-408C-9DDF-97FD10A986C0}" name="Location" dataDxfId="348"/>
    <tableColumn id="16" xr3:uid="{2E0C7200-44E7-4953-94F8-2DDC57BFA780}" name="Contact" dataDxfId="347"/>
    <tableColumn id="17" xr3:uid="{F573CA3D-0D19-412D-9424-097F265B9E78}" name="Active Status" dataDxfId="346"/>
    <tableColumn id="21" xr3:uid="{89AF4A92-5EAD-4ED2-84F6-0E400C64B02A}" name="Days Inactive" dataDxfId="345"/>
    <tableColumn id="22" xr3:uid="{CE2AC439-40EF-469A-BBE2-D9B3FD579088}" name="Days Since Pairing" dataDxfId="344"/>
    <tableColumn id="23" xr3:uid="{57E27EB8-B33A-44B1-A7F4-139420B3D7CD}" name="Odometer" dataDxfId="343"/>
    <tableColumn id="24" xr3:uid="{F2B45B06-418D-4BC4-91FD-73B133B0C28A}" name="Lifetime Odometer" dataDxfId="342"/>
    <tableColumn id="25" xr3:uid="{FFAE168B-6BC9-4D33-9DC5-7DAC84AECE02}" name="Hour Meter" dataDxfId="341"/>
    <tableColumn id="26" xr3:uid="{7B639DDA-57DB-4AE3-92B9-940BED8130EE}" name="Lifetime Hour Meter" dataDxfId="340"/>
    <tableColumn id="27" xr3:uid="{4337C2FC-A001-4FAF-8142-06223C83A4D1}" name="Secondary Asset Identifier" dataDxfId="339"/>
    <tableColumn id="28" xr3:uid="{74952898-C657-49EF-B5BA-22403499784C}" name="Serial/VIN" dataDxfId="338"/>
    <tableColumn id="29" xr3:uid="{FBC4AE25-8DE4-4F0B-9051-66A1D4C47AC4}" name="Secondary VIN" dataDxfId="337"/>
    <tableColumn id="30" xr3:uid="{8F298736-74E3-4815-817C-35717D118170}" name="License Plate" dataDxfId="336"/>
    <tableColumn id="31" xr3:uid="{22B241B3-93FD-4308-8BE7-E3BD3134F08B}" name="License Plate State" dataDxfId="335"/>
    <tableColumn id="32" xr3:uid="{01DA0914-C9DA-4630-8825-D9973DC0F778}" name="EIN" dataDxfId="334"/>
    <tableColumn id="33" xr3:uid="{226CE0F8-8F33-4AEB-B3A0-C024537B3652}" name="EIN Expiration Date" dataDxfId="333"/>
    <tableColumn id="34" xr3:uid="{3C299C5C-B780-42DB-B455-6B0AA00E4401}" name="General Description" dataDxfId="332"/>
    <tableColumn id="35" xr3:uid="{A00F52CF-1D1E-49E3-8ECB-3FEFB1B73856}" name="IFTA Number" dataDxfId="331"/>
    <tableColumn id="36" xr3:uid="{A44D5826-B0FB-4005-8DB2-209CA0696327}" name="IFTA Expiration Date" dataDxfId="330"/>
    <tableColumn id="37" xr3:uid="{30843C75-4FFA-4E8C-A292-3462172B8322}" name="Date of Sale" dataDxfId="329"/>
    <tableColumn id="38" xr3:uid="{C23E1DA7-3676-4A66-AD4A-D5599FA47B56}" name="Sale Price" dataDxfId="328"/>
    <tableColumn id="39" xr3:uid="{66F2A54E-F6E8-4F18-AA6D-E9B256391426}" name="Ownership" dataDxfId="327"/>
    <tableColumn id="40" xr3:uid="{10FCA0F8-F799-4AB5-8A00-4533617BBB57}" name="Ownership Type" dataDxfId="326"/>
    <tableColumn id="41" xr3:uid="{4AF524C3-3652-442B-9A06-992351869F0C}" name="Payload Capacity" dataDxfId="325"/>
    <tableColumn id="42" xr3:uid="{9993E39F-7D06-4929-BAB9-BD0E2ED265D9}" name="Payload Capacity Unit" dataDxfId="324"/>
    <tableColumn id="43" xr3:uid="{A1B6D081-EA9E-4D2C-AE14-074235881337}" name="Curb Weight" dataDxfId="323"/>
    <tableColumn id="44" xr3:uid="{DBFF191C-0254-40EF-92AF-BD97CFF66F3D}" name="G.V.W.R." dataDxfId="322"/>
    <tableColumn id="45" xr3:uid="{5C513F9E-0316-4851-9F99-7F2BC10FF030}" name="G.V.W.R. Unit" dataDxfId="321"/>
    <tableColumn id="46" xr3:uid="{6AD44877-C1EE-473A-A28F-404AE1FEFF90}" name="G.C.W.R." dataDxfId="320"/>
    <tableColumn id="47" xr3:uid="{77C96D44-0B76-4708-823F-9BB60B5E6B68}" name="Machine Width" dataDxfId="319"/>
    <tableColumn id="48" xr3:uid="{627CB130-7551-4206-B6A3-9559545D8818}" name="Machine Height" dataDxfId="318"/>
    <tableColumn id="49" xr3:uid="{E768C87F-99FC-48F4-AD5A-DF5C78B060E3}" name="Machine Length" dataDxfId="317"/>
    <tableColumn id="50" xr3:uid="{58F32741-7121-4D9A-85F6-CBAE30641311}" name="Toll Collection Device Number" dataDxfId="316"/>
    <tableColumn id="51" xr3:uid="{384A6364-7422-479E-80FC-D77889DC80ED}" name="Purchase Date" dataDxfId="315"/>
    <tableColumn id="52" xr3:uid="{9908077A-F0AD-4FA5-AF8D-F47A58066FC7}" name="Purchase Cost" dataDxfId="314"/>
    <tableColumn id="53" xr3:uid="{3F70883F-5571-4E41-958B-0853D90F7183}" name="Replacement Threshold % of Purchase Cost" dataDxfId="313"/>
    <tableColumn id="54" xr3:uid="{4F03234F-3A94-4228-81BC-19ABAD6A86AE}" name="Insured Amount" dataDxfId="312"/>
    <tableColumn id="55" xr3:uid="{B9828332-F0CC-43A4-9ED8-35BE8CAC6982}" name="Insurance Classification" dataDxfId="311"/>
    <tableColumn id="56" xr3:uid="{D057A33C-8A62-426D-8F68-A6B0311E716D}" name="Fuel Type" dataDxfId="310"/>
    <tableColumn id="57" xr3:uid="{9672BF94-E5D2-42CE-A76C-739B94E48E4E}" name="Billing Code" dataDxfId="309"/>
    <tableColumn id="58" xr3:uid="{D78E1C0E-56B9-4037-ABF2-AACFD48B3CB7}" name="Asset Tags" dataDxfId="308"/>
    <tableColumn id="59" xr3:uid="{95355ED3-6CF2-46FE-A610-ECBD4FC69D0A}" name="Front Axle Tire Size" dataDxfId="307"/>
    <tableColumn id="60" xr3:uid="{96A40978-1F24-476D-91A6-708951CAEDAB}" name="Front Axle Tire Pressure" dataDxfId="306"/>
    <tableColumn id="61" xr3:uid="{D37F6A21-272F-44EE-ACE2-AB2611CA4E50}" name="Rear Axle 1 Inner Tire Size" dataDxfId="305"/>
    <tableColumn id="62" xr3:uid="{6896BAA7-C69B-42AF-86CF-FB32F877E0B8}" name="Rear Axle 1 Inner Tire Pressure" dataDxfId="304"/>
    <tableColumn id="63" xr3:uid="{0E1C3456-EE08-437F-874E-8E0D4403810A}" name="Rear Axle 1 Outer Tire Size" dataDxfId="303"/>
    <tableColumn id="64" xr3:uid="{5AE2E69E-AD28-4C95-BD29-9153965DE96F}" name="Rear Axle 1 Outer Tire Pressure" dataDxfId="302"/>
    <tableColumn id="65" xr3:uid="{E66B60C9-116B-476F-8A94-46F749766B27}" name="Rear Axle 2 Inner Tire Size" dataDxfId="301"/>
    <tableColumn id="66" xr3:uid="{3E3BA6F0-BBD7-4418-80CB-CAE341A47453}" name="Rear Axle 2 Inner Tire Pressure" dataDxfId="300"/>
    <tableColumn id="67" xr3:uid="{D8E1EFD3-D765-4ED8-8D60-A18C60A6344C}" name="Rear Axle 2 Outer Tire Size" dataDxfId="299"/>
    <tableColumn id="68" xr3:uid="{51DE3449-BE3C-4A00-A6C9-0B73C0CDD8DA}" name="Rear Axle 2 Outer Tire Pressure" dataDxfId="298"/>
    <tableColumn id="69" xr3:uid="{A0DCBD28-CDD3-47B8-B94D-8FB8A1154827}" name="Rear Axle 3 Inner Tire Size" dataDxfId="297"/>
    <tableColumn id="70" xr3:uid="{72A913E3-92A9-4E83-9BD1-FDBCC9BD23AA}" name="Rear Axle 3 Inner Tire Pressure" dataDxfId="296"/>
    <tableColumn id="71" xr3:uid="{0F3720A1-5631-4B97-8ECC-2E6A73977747}" name="Rear Axle 3 Outer Tire Size" dataDxfId="295"/>
    <tableColumn id="72" xr3:uid="{E74B8BEC-C9E0-4B66-B643-8B766516E1A4}" name="Rear Axle 3 Outer Tire Pressure" dataDxfId="294"/>
    <tableColumn id="73" xr3:uid="{656EC000-E425-4B8E-BD08-158A1909A72D}" name="Rear Axle 4 Inner Tire Size" dataDxfId="293"/>
    <tableColumn id="74" xr3:uid="{5EF46CA5-A4EE-4225-AEF7-3C960158A4F3}" name="Rear Axle 4 Inner Tire Pressure" dataDxfId="292"/>
    <tableColumn id="75" xr3:uid="{8F18718D-3EF4-461E-84B9-323DB30E3F03}" name="Rear Axle 4 Outer Tire Size" dataDxfId="291"/>
    <tableColumn id="76" xr3:uid="{B8F4BF74-EF65-4158-861F-89B067CEAD9F}" name="Rear Axle 4 Outer Tire Pressure" dataDxfId="290"/>
    <tableColumn id="77" xr3:uid="{A2F831E5-E554-426A-83FB-9E0EFE7A2539}" name="Transmission Serial Number" dataDxfId="289"/>
    <tableColumn id="78" xr3:uid="{440A4DB0-62EF-455F-98F9-0579B4DE7E19}" name="Transmission Manufacturer" dataDxfId="288"/>
    <tableColumn id="79" xr3:uid="{DE25E1D1-853D-47D5-9AC8-9E3D9E7D771B}" name="Transmission Model" dataDxfId="287"/>
    <tableColumn id="80" xr3:uid="{379D7D79-D338-44DA-B9BD-E3ED176C1324}" name="Transmission Family" dataDxfId="286"/>
    <tableColumn id="81" xr3:uid="{597BE580-6890-4154-8D1E-54BA8BC4417B}" name="Transmission Year" dataDxfId="285"/>
    <tableColumn id="82" xr3:uid="{C26B4892-7995-4E17-B453-6295571B38E6}" name="Engine Info - Engine Serial #" dataDxfId="284"/>
    <tableColumn id="83" xr3:uid="{66DDB4E9-4B0F-46CC-86D2-89E48C4B442B}" name="Engine Info - Manufacturer" dataDxfId="283"/>
    <tableColumn id="84" xr3:uid="{164DEE86-FF78-4D33-BDA8-78029C3CD868}" name="Engine Info - Model" dataDxfId="282"/>
    <tableColumn id="85" xr3:uid="{10DA5B85-F64D-4113-94D5-5037DFC4DA30}" name="Engine Info - Family" dataDxfId="281"/>
    <tableColumn id="86" xr3:uid="{135BF29F-7F28-4723-B00A-4F39A668457C}" name="Engine Info - Year" dataDxfId="280"/>
    <tableColumn id="87" xr3:uid="{A695D232-9995-4FBA-AFF6-A2D830C93476}" name="Engine Info - Max HP" dataDxfId="279"/>
    <tableColumn id="88" xr3:uid="{6585DE5E-2370-4CA9-877E-87A560FD6432}" name="Device Model" dataDxfId="278"/>
    <tableColumn id="89" xr3:uid="{CF3E8D0A-F4DD-4591-ACF5-1BD45F3CC8A9}" name="Device Serial Number" dataDxfId="277"/>
    <tableColumn id="90" xr3:uid="{A9C246C2-6B7A-4E74-863A-2806B2209B27}" name="Toll Collection Axle Count" dataDxfId="276"/>
    <tableColumn id="91" xr3:uid="{2187D5A6-4620-462B-9384-6518118F7AC5}" name="IRP Fleet Number" dataDxfId="275"/>
    <tableColumn id="92" xr3:uid="{D96C12E8-5DAC-4B31-88D5-096EA84BB5D1}" name="IRP Expiration Date" dataDxfId="274"/>
    <tableColumn id="93" xr3:uid="{96495E61-614F-4EB3-93BB-20BF79A5BDB3}" name="Registration Expiration Date" dataDxfId="273"/>
    <tableColumn id="98" xr3:uid="{6560261C-560C-44D4-AC89-B88EE2E78E28}" name="Asset Tags2" dataDxfId="272"/>
    <tableColumn id="108" xr3:uid="{6E0651EB-672D-49EE-BDC9-B4F05025F033}" name="Column2" dataDxfId="271"/>
    <tableColumn id="107" xr3:uid="{D741868E-2473-4BBF-BF99-7448DA7EE91C}" name="Column3" dataDxfId="270"/>
    <tableColumn id="106" xr3:uid="{863CA7D4-CFB8-4F96-A9F9-98556771403A}" name="Column4" dataDxfId="269"/>
    <tableColumn id="105" xr3:uid="{A3B584A3-2C58-456C-A241-B3581C437C44}" name="Column5" dataDxfId="268"/>
    <tableColumn id="102" xr3:uid="{77E98CF4-1A8F-4A6C-B5ED-849049A66B28}" name="Column1" dataDxfId="267"/>
    <tableColumn id="103" xr3:uid="{5BBFE474-FAE4-47D8-8003-5E6A0DD47C06}" name="CATEGORY2" dataDxfId="266">
      <calculatedColumnFormula>FLEET[[#This Row],[Category]]</calculatedColumnFormula>
    </tableColumn>
    <tableColumn id="94" xr3:uid="{3E51836D-0B57-4023-982D-E05F6A15A9A8}" name="ASSET" dataDxfId="265">
      <calculatedColumnFormula>TRIM(LEFT($C2, FIND("(", $C2 &amp; "(") - 1))</calculatedColumnFormula>
    </tableColumn>
    <tableColumn id="96" xr3:uid="{C34BC539-3978-4F79-9DB5-6C30EDE812A0}" name="Emp ID" dataDxfId="264">
      <calculatedColumnFormula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calculatedColumnFormula>
    </tableColumn>
    <tableColumn id="99" xr3:uid="{E977F1FA-2734-4AD1-B81E-6F2B0A5647A6}" name="Employee" dataDxfId="263">
      <calculatedColumnFormula>IFERROR(TRIM(MID(FLEET[[#This Row],[Secondary Asset Identifier]], FIND(" - ", FLEET[[#This Row],[Secondary Asset Identifier]]) + 3, LEN(FLEET[[#This Row],[Secondary Asset Identifier]]))),FLEET[[#This Row],[Emp ID]])</calculatedColumnFormula>
    </tableColumn>
    <tableColumn id="109" xr3:uid="{36EB7387-BEC3-433B-B7F2-8A16F1FD9A40}" name="EMP ID2" dataDxfId="262"/>
    <tableColumn id="110" xr3:uid="{6E57C2CA-E154-4F57-9FB9-6DAAC3C78ED0}" name="Asset22" dataDxfId="261"/>
    <tableColumn id="101" xr3:uid="{2F23C7EE-5AD9-4A04-AA24-016FF21463EF}" name="TOLL TAG" dataDxfId="260">
      <calculatedColumnFormula>FLEET[[#This Row],[Toll Collection Device Number]]</calculatedColumnFormula>
    </tableColumn>
    <tableColumn id="97" xr3:uid="{59F19589-B7B9-4CDC-AB09-4C442E749295}" name="PLATE" dataDxfId="259">
      <calculatedColumnFormula>FLEET[[#This Row],[License Plate]]</calculatedColumnFormula>
    </tableColumn>
    <tableColumn id="95" xr3:uid="{23484C61-BCF6-402B-B463-0D0DAB1EA238}" name="BILLABLE ASSET?" dataDxfId="258">
      <calculatedColumnFormula>IFERROR(_xlfn.XLOOKUP(FLEET[[#This Row],[ASSET]],Table7[Equip '#],Table7[Rate],),"NON-BILLABLE")</calculatedColumnFormula>
    </tableColumn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8E6F4FA-5D08-4048-B5EA-D5E9A29D21B1}" name="Table19" displayName="Table19" ref="A2:G592" totalsRowShown="0" headerRowDxfId="257" dataDxfId="256">
  <autoFilter ref="A2:G592" xr:uid="{B58CFEC9-6C2D-44DC-B982-377E5AC0B854}">
    <filterColumn colId="1">
      <filters>
        <filter val="In Rates"/>
      </filters>
    </filterColumn>
    <filterColumn colId="3">
      <filters>
        <filter val="Not Billed"/>
      </filters>
    </filterColumn>
    <filterColumn colId="6">
      <filters>
        <filter val="2019-044 (0.05)_x000a__x000a_2023-006 (0.33)_x000a__x000a_2023-014 (0.09)_x000a__x000a_2024-004 (0.01)_x000a__x000a_2024-012 (0.01)_x000a__x000a_2024-023 (0.03)_x000a__x000a_2024-024 (0.27)_x000a__x000a_DFW Yard (0.15)_x000a__x000a_TEXDIST (0.07)_x000a__x000a_TRAFFIC WALNUT HILL YARD (0.01)"/>
        <filter val="2019-044 (0.1)_x000a__x000a_DFW Yard (0.9)"/>
        <filter val="2021-017 (0.01)_x000a__x000a_DFW Yard (0.99)"/>
        <filter val="2021-017 (0.03)_x000a__x000a_2022-023 (0.01)_x000a__x000a_2024-003 (0.02)_x000a__x000a_2024-012 (0.93)_x000a__x000a_DFW Yard (0.01)"/>
        <filter val="2021-017 (0.03)_x000a__x000a_2022-023 (0.09)_x000a__x000a_DFW Yard (0.87)"/>
        <filter val="2021-017 (0.03)_x000a__x000a_2023-006 (0.09)_x000a__x000a_2023-032 (0.01)_x000a__x000a_2023-034 (0.03)_x000a__x000a_2024-003 (0.05)_x000a__x000a_2024-004 (0.02)_x000a__x000a_2024-012 (0.17)_x000a__x000a_2024-017 (0.01)_x000a__x000a_2024-023 (0.01)_x000a__x000a_TEXDIST (0.59)"/>
        <filter val="2021-017 (0.34)_x000a__x000a_2024-012 (0.57)_x000a__x000a_DFW Yard (0.09)"/>
        <filter val="2021-017 (0.58)_x000a__x000a_2024-012 (0.02)_x000a__x000a_DFW Yard (0.4)"/>
        <filter val="2021-017 (0.6)_x000a__x000a_DFW Yard (0.4)"/>
        <filter val="2021-017 (0.63)_x000a__x000a_DFW Yard (0.37)"/>
        <filter val="2021-017 (0.64)_x000a__x000a_DFW Yard (0.36)"/>
        <filter val="2021-017 (0.65)_x000a__x000a_DFW Yard (0.35)"/>
        <filter val="2021-017 (0.82)_x000a__x000a_DFW Yard (0.18)"/>
        <filter val="2021-017 (1)"/>
        <filter val="2022-003 (1)"/>
        <filter val="2022-008 (0.23)_x000a__x000a_2022-040 (0.23)_x000a__x000a_2023-032 (0.06)_x000a__x000a_2023-034 (0.41)_x000a__x000a_DFW Yard (0.07)"/>
        <filter val="2022-033 (0.03)_x000a__x000a_TRAFFIC WALNUT HILL YARD (0.97)"/>
        <filter val="2022-040 (0.13)_x000a__x000a_BEAUMONT RAG PROPERTY (0.87)"/>
        <filter val="2023-006 (0.01)_x000a__x000a_2023-014 (0.03)_x000a__x000a_2024-003 (0.03)_x000a__x000a_2024-019 (0.01)_x000a__x000a_DFW Yard (0.77)_x000a__x000a_TRAFFIC WALNUT HILL YARD (0.15)"/>
        <filter val="2023-006 (0.01)_x000a__x000a_TEXDIST (0.99)"/>
        <filter val="2023-006 (0.77)_x000a__x000a_2023-014 (0.01)_x000a__x000a_2024-023 (0.04)_x000a__x000a_TEXDIST (0.18)"/>
        <filter val="2023-007 (0.01)_x000a__x000a_2023-035 (0.01)_x000a__x000a_DFW Yard (0.85)_x000a__x000a_2024-030 (0.01)_x000a__x000a_EQUIP HOU (0.13)"/>
        <filter val="2023-007 (0.09)_x000a__x000a_DFW Yard (0.91)"/>
        <filter val="2023-007 (1)"/>
        <filter val="2023-014 (0.03)_x000a__x000a_DFW Yard (0.97)"/>
        <filter val="2023-014 (0.33)_x000a__x000a_DFW Yard (0.67)"/>
        <filter val="2023-032 (0.01)_x000a__x000a_2023-034 (0.04)_x000a__x000a_DFW Yard (0.01)_x000a__x000a_TEXDIST (0.94)"/>
        <filter val="2023-032 (0.01)_x000a__x000a_2024-004 (0.04)_x000a__x000a_2024-012 (0.08)_x000a__x000a_DFW Yard (0.85)_x000a__x000a_TEXDIST (0.02)"/>
        <filter val="2023-032 (0.85)_x000a__x000a_2023-034 (0.11)_x000a__x000a_2024-004 (0.01)_x000a__x000a_24-04 (0.01)_x000a__x000a_TRAFFIC WALNUT HILL YARD (0.01)"/>
        <filter val="2023-032 (1)"/>
        <filter val="2023-035 (0.01)_x000a__x000a_2024-017 (0.01)_x000a__x000a_DFW Yard (0.73)_x000a__x000a_EQUIP HOU (0.25)"/>
        <filter val="2023-035 (0.02)_x000a__x000a_2023-036 (0.01)_x000a__x000a_2024-017 (0.02)_x000a__x000a_2024-025 (0.01)_x000a__x000a_EQUIP HOU (0.93)"/>
        <filter val="2023-035 (0.02)_x000a__x000a_DFW Yard (0.9)_x000a__x000a_EQUIP HOU (0.08)"/>
        <filter val="2023-035 (0.03)_x000a__x000a_EQUIP HOU (0.97)"/>
        <filter val="2023-035 (0.04)_x000a__x000a_2024-017 (0.03)_x000a__x000a_2024-025 (0.03)_x000a__x000a_EQUIP HOU (0.91)"/>
        <filter val="2023-035 (0.13)_x000a__x000a_EQUIP HOU (0.87)"/>
        <filter val="2023-035 (0.37)_x000a__x000a_EQUIP HOU (0.63)"/>
        <filter val="2023-035 (0.86)_x000a__x000a_EQUIP HOU (0.14)"/>
        <filter val="2024-003 (0.15)_x000a__x000a_2024-012 (0.74)_x000a__x000a_TEXDIST (0.1)"/>
        <filter val="2024-003 (0.35)_x000a__x000a_DFW Yard (0.65)"/>
        <filter val="2024-003 (0.47)_x000a__x000a_2024-012 (0.32)_x000a__x000a_DFW Yard (0.21)"/>
        <filter val="2024-004 (0.02)_x000a__x000a_2024-012 (0.01)_x000a__x000a_TRAFFIC WALNUT HILL YARD (0.96)"/>
        <filter val="2024-012 (0.56)_x000a__x000a_DFW Yard (0.44)"/>
        <filter val="2024-012 (1)"/>
        <filter val="2024-025 (1)"/>
        <filter val="2024-030 (0.01)_x000a__x000a_EQUIP HOU (0.99)"/>
        <filter val="2024-030 (0.02)_x000a__x000a_EQUIP HOU (0.98)"/>
        <filter val="DFW Yard (0.12)_x000a__x000a_TEXDIST (0.84)_x000a__x000a_2025-004 (0.04)"/>
      </filters>
    </filterColumn>
  </autoFilter>
  <sortState xmlns:xlrd2="http://schemas.microsoft.com/office/spreadsheetml/2017/richdata2" ref="A16:G575">
    <sortCondition ref="A2:A592"/>
  </sortState>
  <tableColumns count="7">
    <tableColumn id="1" xr3:uid="{12F8998A-5FDE-473E-A992-CCEC7DB07CF1}" name="ASSET ID" dataDxfId="255"/>
    <tableColumn id="2" xr3:uid="{954DCC3C-152C-4716-B1C3-E7C1FA6A1908}" name="BILLABLE / NON-BILLABLE" dataDxfId="254">
      <calculatedColumnFormula>IF(
   COUNTIF('Equip Rates'!$B:$B, $A3) &gt; 0,
   "In Rates",
   "Not in Rates"
)</calculatedColumnFormula>
    </tableColumn>
    <tableColumn id="6" xr3:uid="{18AE2F21-8FB6-4527-A452-59FA1EA7DD75}" name="RATE" dataDxfId="253" dataCellStyle="Comma">
      <calculatedColumnFormula>IFERROR(_xlfn.XLOOKUP(Table19[[#This Row],[ASSET ID]],Table7[Equip '#],Table7[Rate],),"Not Billed")</calculatedColumnFormula>
    </tableColumn>
    <tableColumn id="3" xr3:uid="{C84B194C-3A92-4ED9-94E7-3A091239DFCD}" name="BILLED / NOT BILLED" dataDxfId="252">
      <calculatedColumnFormula>IF(
   COUNTIF('Equip Billings'!$B:$B, $A3) &gt; 0,
   "Billed",
   "Not Billed"
)</calculatedColumnFormula>
    </tableColumn>
    <tableColumn id="4" xr3:uid="{2A9DC290-7870-4D31-AE59-9FE52DDC1606}" name="NESTED" dataDxfId="251">
      <calculatedColumnFormula>IF(
   COUNTIF('Equip Rates'!$B:$B, $A3)=0,
   "No Rate in Equip Rates",
   IF(
      COUNTIF('Equip Billings'!$B:$B, $A3)=0,
      "Has Rate / Not Billed",
      "Has Rate / Billed"
   )
)</calculatedColumnFormula>
    </tableColumn>
    <tableColumn id="5" xr3:uid="{1126A933-A616-40D9-8C37-6CE9BE5D9D9A}" name="MISSING?" dataDxfId="250">
      <calculatedColumnFormula>IF(
   AND(
       COUNTIF(FLEET!$CW:$CW, $A3)&gt;0,
       COUNTIF('Equip Rates'!$B:$B, $A3)&gt;0,
       COUNTIF('Equip Billings'!$B:$B, $A3)=0
   ),
   "MISSING FROM BILLINGS",
   ""
)</calculatedColumnFormula>
    </tableColumn>
    <tableColumn id="7" xr3:uid="{B76360F3-A967-4D99-9E8A-E8B5EAEB80F0}" name="ATOS JOBS" dataDxfId="249">
      <calculatedColumnFormula array="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1D755C0-EE01-42A6-A7FF-5D50C50422D6}" name="Table1518" displayName="Table1518" ref="A1:P262" totalsRowShown="0" tableBorderDxfId="71">
  <autoFilter ref="A1:P262" xr:uid="{61D755C0-EE01-42A6-A7FF-5D50C50422D6}"/>
  <sortState xmlns:xlrd2="http://schemas.microsoft.com/office/spreadsheetml/2017/richdata2" ref="A2:P141">
    <sortCondition ref="B1:B141"/>
  </sortState>
  <tableColumns count="16">
    <tableColumn id="1" xr3:uid="{60D9B594-14DC-44F0-A374-D65347C731E8}" name="Division" dataDxfId="70"/>
    <tableColumn id="2" xr3:uid="{9817ED41-F287-4548-94B4-E2048B8D6072}" name="Equip #" dataDxfId="69"/>
    <tableColumn id="3" xr3:uid="{AE7222A1-7136-4421-9B7E-865B084E2B85}" name="Equipment Description" dataDxfId="68"/>
    <tableColumn id="4" xr3:uid="{22ADA125-1CC9-467B-8691-69750D0BA449}" name="Date" dataDxfId="67"/>
    <tableColumn id="5" xr3:uid="{1AAE9BC7-9A8B-4F8F-8329-0BF89ADFE505}" name="Job" dataDxfId="66"/>
    <tableColumn id="6" xr3:uid="{AC4C9BE9-4B4D-459E-85F1-AF427B950F20}" name="Phase" dataDxfId="65"/>
    <tableColumn id="7" xr3:uid="{FBD551FA-9EAE-486A-8BBD-25EBC1A053E0}" name="Cost Code" dataDxfId="64"/>
    <tableColumn id="8" xr3:uid="{FA22E919-440F-497E-874F-A9CD8E22EC60}" name="Cost Class" dataDxfId="63"/>
    <tableColumn id="9" xr3:uid="{57FD631B-736F-4127-946A-0AA02A49ED91}" name="Units" dataDxfId="62"/>
    <tableColumn id="10" xr3:uid="{2B42F792-04F8-4955-91F6-692F41B3D85B}" name="Frequency" dataDxfId="61"/>
    <tableColumn id="11" xr3:uid="{5473D08C-3476-4F30-A1FC-F696143B70FE}" name="Rate" dataDxfId="60" dataCellStyle="Comma"/>
    <tableColumn id="12" xr3:uid="{3D90E598-40D3-433E-9E3C-02073F68F6E5}" name="Amount" dataDxfId="59" dataCellStyle="Comma">
      <calculatedColumnFormula>IFERROR(K2*I2,0)</calculatedColumnFormula>
    </tableColumn>
    <tableColumn id="13" xr3:uid="{3075D259-90E0-451A-B965-9ABBBA302ED5}" name="**" dataDxfId="58"/>
    <tableColumn id="14" xr3:uid="{B9B7FE6C-133B-49F5-AB41-8FE6969B4F2C}" name="NOTE" dataDxfId="57"/>
    <tableColumn id="15" xr3:uid="{2C1DE539-A4E4-477F-81FA-03EA4BA66D3D}" name="***" dataDxfId="56"/>
    <tableColumn id="16" xr3:uid="{19E17291-F50A-4886-9AA3-4034B6C91F05}" name="SUM" dataDxfId="55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D30735B-36CB-4C56-AD15-12EE34C39296}" name="Table27" displayName="Table27" ref="A2:E1458" totalsRowShown="0" headerRowDxfId="53" dataDxfId="51" headerRowBorderDxfId="52" tableBorderDxfId="50" totalsRowBorderDxfId="49">
  <autoFilter ref="A2:E1458" xr:uid="{3D30735B-36CB-4C56-AD15-12EE34C39296}"/>
  <sortState xmlns:xlrd2="http://schemas.microsoft.com/office/spreadsheetml/2017/richdata2" ref="A3:E1458">
    <sortCondition ref="A2:A1458"/>
  </sortState>
  <tableColumns count="5">
    <tableColumn id="1" xr3:uid="{51351162-E732-4949-A04B-D451E11886FD}" name="Asset2" dataDxfId="48"/>
    <tableColumn id="2" xr3:uid="{3F9C59F7-9FF9-4208-B5E8-1E9B08F70BC2}" name="Job" dataDxfId="47"/>
    <tableColumn id="3" xr3:uid="{C9DE1C8C-A6C1-4A76-BEA6-ABC68A2D2230}" name="TIME ON SITE DEC " dataDxfId="46"/>
    <tableColumn id="4" xr3:uid="{87A44637-BEAE-44E2-95FE-9D3FE17E5ECF}" name="ROUND" dataDxfId="45">
      <calculatedColumnFormula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calculatedColumnFormula>
    </tableColumn>
    <tableColumn id="6" xr3:uid="{98E240F3-D5A4-4AB5-99C0-2BAFAE195C5B}" name="SUM3" dataDxfId="44">
      <calculatedColumnFormula>IF(
  COUNTIF($F$3:$F3, $F3)=1,
  SUMIF($F:$F, $F3, $I:$I),
  ""
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614F-52E3-4C95-8077-D6A043E8557D}">
  <sheetPr codeName="Sheet1"/>
  <dimension ref="A1:T1574"/>
  <sheetViews>
    <sheetView zoomScale="70" zoomScaleNormal="70" workbookViewId="0">
      <selection activeCell="F25" sqref="F25"/>
    </sheetView>
  </sheetViews>
  <sheetFormatPr defaultRowHeight="15" x14ac:dyDescent="0.25"/>
  <cols>
    <col min="1" max="1" width="13.42578125" bestFit="1" customWidth="1"/>
    <col min="2" max="2" width="19.85546875" bestFit="1" customWidth="1"/>
    <col min="3" max="3" width="21" bestFit="1" customWidth="1"/>
    <col min="4" max="4" width="11.7109375" bestFit="1" customWidth="1"/>
    <col min="5" max="5" width="11" bestFit="1" customWidth="1"/>
    <col min="6" max="6" width="12.85546875" bestFit="1" customWidth="1"/>
    <col min="7" max="7" width="11.85546875" bestFit="1" customWidth="1"/>
    <col min="8" max="8" width="25.42578125" customWidth="1"/>
    <col min="9" max="9" width="25.7109375" bestFit="1" customWidth="1"/>
    <col min="11" max="14" width="0" hidden="1" customWidth="1"/>
    <col min="15" max="15" width="14.28515625" bestFit="1" customWidth="1"/>
    <col min="17" max="17" width="11.7109375" style="37" bestFit="1" customWidth="1"/>
    <col min="18" max="18" width="10.85546875" style="37" bestFit="1" customWidth="1"/>
    <col min="19" max="19" width="20.140625" style="37" bestFit="1" customWidth="1"/>
    <col min="20" max="20" width="10.85546875" style="37" bestFit="1" customWidth="1"/>
  </cols>
  <sheetData>
    <row r="1" spans="1:20" x14ac:dyDescent="0.25">
      <c r="A1" s="17" t="s">
        <v>298</v>
      </c>
      <c r="B1" s="17" t="s">
        <v>297</v>
      </c>
      <c r="C1" s="17"/>
      <c r="D1" s="17"/>
      <c r="E1" s="17" t="s">
        <v>3040</v>
      </c>
      <c r="F1" s="17" t="s">
        <v>3041</v>
      </c>
      <c r="Q1" s="88" t="s">
        <v>261</v>
      </c>
      <c r="R1" s="62" t="s">
        <v>3574</v>
      </c>
      <c r="S1" s="141" t="s">
        <v>3819</v>
      </c>
      <c r="T1" s="62" t="s">
        <v>4369</v>
      </c>
    </row>
    <row r="2" spans="1:20" x14ac:dyDescent="0.25">
      <c r="A2" s="7" t="s">
        <v>296</v>
      </c>
      <c r="B2" s="20">
        <f>SUMIF('Equip Billings'!A:A,Summary!A2,'Equip Billings'!L:L)</f>
        <v>377844.6</v>
      </c>
      <c r="C2" s="21"/>
      <c r="D2" s="20"/>
      <c r="E2" s="18">
        <v>45658</v>
      </c>
      <c r="F2" s="19">
        <v>45777</v>
      </c>
      <c r="O2" s="1">
        <f>SUM(C2-B2)</f>
        <v>-377844.6</v>
      </c>
      <c r="Q2" s="36" t="s">
        <v>3080</v>
      </c>
      <c r="R2" s="36">
        <f>SUMIFS('Equip Billings'!I:I,'Equip Billings'!B:B,Table6[[#This Row],[Equip '#]])</f>
        <v>1</v>
      </c>
      <c r="S2" s="87" t="str">
        <f t="shared" ref="S2:S65" si="0">IF(R2&lt;0.5,1,"")</f>
        <v/>
      </c>
      <c r="T2" s="141"/>
    </row>
    <row r="3" spans="1:20" x14ac:dyDescent="0.25">
      <c r="A3" s="7" t="s">
        <v>569</v>
      </c>
      <c r="B3" s="20">
        <f>SUMIF('Equip Billings'!A:A,Summary!A3,'Equip Billings'!L:L)</f>
        <v>100061.5</v>
      </c>
      <c r="C3" s="21"/>
      <c r="D3" s="20"/>
      <c r="E3" s="3"/>
      <c r="F3" s="3"/>
      <c r="O3" s="1">
        <f t="shared" ref="O3:O4" si="1">SUM(C3-B3)</f>
        <v>-100061.5</v>
      </c>
      <c r="Q3" s="36" t="s">
        <v>3080</v>
      </c>
      <c r="R3" s="36">
        <f>SUMIFS('Equip Billings'!I:I,'Equip Billings'!B:B,Table6[[#This Row],[Equip '#]])</f>
        <v>1</v>
      </c>
      <c r="S3" s="87" t="str">
        <f t="shared" si="0"/>
        <v/>
      </c>
      <c r="T3" s="87"/>
    </row>
    <row r="4" spans="1:20" x14ac:dyDescent="0.25">
      <c r="A4" s="7" t="s">
        <v>572</v>
      </c>
      <c r="B4" s="20">
        <f>SUMIF('Equip Billings'!A:A,Summary!A4,'Equip Billings'!L:L)</f>
        <v>74694</v>
      </c>
      <c r="C4" s="21"/>
      <c r="D4" s="20"/>
      <c r="E4" s="3"/>
      <c r="F4" s="3"/>
      <c r="O4" s="1">
        <f t="shared" si="1"/>
        <v>-74694</v>
      </c>
      <c r="Q4" s="36" t="s">
        <v>3080</v>
      </c>
      <c r="R4" s="36">
        <f>SUMIFS('Equip Billings'!I:I,'Equip Billings'!B:B,Table6[[#This Row],[Equip '#]])</f>
        <v>1</v>
      </c>
      <c r="S4" s="87" t="str">
        <f t="shared" si="0"/>
        <v/>
      </c>
      <c r="T4" s="87"/>
    </row>
    <row r="5" spans="1:20" x14ac:dyDescent="0.25">
      <c r="A5" s="3"/>
      <c r="B5" s="23"/>
      <c r="C5" s="24"/>
      <c r="D5" s="23"/>
      <c r="E5" s="3"/>
      <c r="F5" s="3"/>
      <c r="O5" s="1"/>
      <c r="Q5" s="36" t="s">
        <v>3461</v>
      </c>
      <c r="R5" s="36">
        <f>SUMIFS('Equip Billings'!I:I,'Equip Billings'!B:B,Table6[[#This Row],[Equip '#]])</f>
        <v>1</v>
      </c>
      <c r="S5" s="87" t="str">
        <f t="shared" si="0"/>
        <v/>
      </c>
      <c r="T5" s="87"/>
    </row>
    <row r="6" spans="1:20" x14ac:dyDescent="0.25">
      <c r="A6" s="3"/>
      <c r="B6" s="24">
        <f>SUM(B2:B4)</f>
        <v>552600.1</v>
      </c>
      <c r="C6" s="24"/>
      <c r="D6" s="23"/>
      <c r="E6" s="3"/>
      <c r="F6" s="3"/>
      <c r="O6" s="1"/>
      <c r="Q6" s="36" t="s">
        <v>4205</v>
      </c>
      <c r="R6" s="36">
        <f>SUMIFS('Equip Billings'!I:I,'Equip Billings'!B:B,Table6[[#This Row],[Equip '#]])</f>
        <v>1</v>
      </c>
      <c r="S6" s="87" t="str">
        <f t="shared" si="0"/>
        <v/>
      </c>
      <c r="T6" s="87"/>
    </row>
    <row r="7" spans="1:20" x14ac:dyDescent="0.25">
      <c r="A7" s="3"/>
      <c r="B7" s="22"/>
      <c r="C7" s="22"/>
      <c r="D7" s="22"/>
      <c r="E7" s="3"/>
      <c r="O7" s="1"/>
      <c r="Q7" s="36" t="s">
        <v>4205</v>
      </c>
      <c r="R7" s="36">
        <f>SUMIFS('Equip Billings'!I:I,'Equip Billings'!B:B,Table6[[#This Row],[Equip '#]])</f>
        <v>1</v>
      </c>
      <c r="S7" s="87" t="str">
        <f t="shared" si="0"/>
        <v/>
      </c>
      <c r="T7" s="87"/>
    </row>
    <row r="8" spans="1:20" x14ac:dyDescent="0.25">
      <c r="A8" s="7" t="s">
        <v>276</v>
      </c>
      <c r="B8" s="20">
        <f>SUMIF('Equip Billings'!E:E,Summary!A8,'Equip Billings'!L:L)</f>
        <v>1776</v>
      </c>
      <c r="C8" s="20"/>
      <c r="H8" s="89"/>
      <c r="I8" s="89"/>
      <c r="Q8" s="36" t="s">
        <v>3932</v>
      </c>
      <c r="R8" s="36">
        <f>SUMIFS('Equip Billings'!I:I,'Equip Billings'!B:B,Table6[[#This Row],[Equip '#]])</f>
        <v>1</v>
      </c>
      <c r="S8" s="87" t="str">
        <f t="shared" si="0"/>
        <v/>
      </c>
      <c r="T8" s="87"/>
    </row>
    <row r="9" spans="1:20" x14ac:dyDescent="0.25">
      <c r="A9" s="7" t="s">
        <v>12</v>
      </c>
      <c r="B9" s="20">
        <f>SUMIF('Equip Billings'!E:E,Summary!A9,'Equip Billings'!L:L)</f>
        <v>18475</v>
      </c>
      <c r="C9" s="20"/>
      <c r="Q9" s="36" t="s">
        <v>3939</v>
      </c>
      <c r="R9" s="36">
        <f>SUMIFS('Equip Billings'!I:I,'Equip Billings'!B:B,Table6[[#This Row],[Equip '#]])</f>
        <v>1</v>
      </c>
      <c r="S9" s="87" t="str">
        <f t="shared" si="0"/>
        <v/>
      </c>
      <c r="T9" s="87"/>
    </row>
    <row r="10" spans="1:20" x14ac:dyDescent="0.25">
      <c r="A10" s="7" t="s">
        <v>288</v>
      </c>
      <c r="B10" s="20">
        <f>SUMIF('Equip Billings'!E:E,Summary!A10,'Equip Billings'!L:L)</f>
        <v>1700</v>
      </c>
      <c r="C10" s="20"/>
      <c r="Q10" s="36" t="s">
        <v>3844</v>
      </c>
      <c r="R10" s="36">
        <f>SUMIFS('Equip Billings'!I:I,'Equip Billings'!B:B,Table6[[#This Row],[Equip '#]])</f>
        <v>1</v>
      </c>
      <c r="S10" s="87" t="str">
        <f t="shared" si="0"/>
        <v/>
      </c>
      <c r="T10" s="87"/>
    </row>
    <row r="11" spans="1:20" x14ac:dyDescent="0.25">
      <c r="A11" s="7" t="s">
        <v>290</v>
      </c>
      <c r="B11" s="20">
        <f>SUMIF('Equip Billings'!E:E,Summary!A11,'Equip Billings'!L:L)</f>
        <v>20534</v>
      </c>
      <c r="C11" s="20"/>
      <c r="Q11" s="36" t="s">
        <v>3844</v>
      </c>
      <c r="R11" s="36">
        <f>SUMIFS('Equip Billings'!I:I,'Equip Billings'!B:B,Table6[[#This Row],[Equip '#]])</f>
        <v>1</v>
      </c>
      <c r="S11" s="87" t="str">
        <f t="shared" si="0"/>
        <v/>
      </c>
      <c r="T11" s="87"/>
    </row>
    <row r="12" spans="1:20" x14ac:dyDescent="0.25">
      <c r="A12" s="7" t="s">
        <v>292</v>
      </c>
      <c r="B12" s="20">
        <f>SUMIF('Equip Billings'!E:E,Summary!A12,'Equip Billings'!L:L)</f>
        <v>20070</v>
      </c>
      <c r="C12" s="20"/>
      <c r="Q12" s="36" t="s">
        <v>3845</v>
      </c>
      <c r="R12" s="36">
        <f>SUMIFS('Equip Billings'!I:I,'Equip Billings'!B:B,Table6[[#This Row],[Equip '#]])</f>
        <v>1</v>
      </c>
      <c r="S12" s="87" t="str">
        <f t="shared" si="0"/>
        <v/>
      </c>
      <c r="T12" s="87"/>
    </row>
    <row r="13" spans="1:20" x14ac:dyDescent="0.25">
      <c r="A13" s="7" t="s">
        <v>574</v>
      </c>
      <c r="B13" s="20">
        <f>SUMIF('Equip Billings'!E:E,Summary!A13,'Equip Billings'!L:L)</f>
        <v>0</v>
      </c>
      <c r="C13" s="20"/>
      <c r="Q13" s="36" t="s">
        <v>3846</v>
      </c>
      <c r="R13" s="36">
        <f>SUMIFS('Equip Billings'!I:I,'Equip Billings'!B:B,Table6[[#This Row],[Equip '#]])</f>
        <v>1</v>
      </c>
      <c r="S13" s="87" t="str">
        <f t="shared" si="0"/>
        <v/>
      </c>
      <c r="T13" s="87"/>
    </row>
    <row r="14" spans="1:20" x14ac:dyDescent="0.25">
      <c r="A14" s="7" t="s">
        <v>576</v>
      </c>
      <c r="B14" s="20">
        <f>SUMIF('Equip Billings'!E:E,Summary!A14,'Equip Billings'!L:L)</f>
        <v>1377.5</v>
      </c>
      <c r="C14" s="20"/>
      <c r="Q14" s="36" t="s">
        <v>3846</v>
      </c>
      <c r="R14" s="36">
        <f>SUMIFS('Equip Billings'!I:I,'Equip Billings'!B:B,Table6[[#This Row],[Equip '#]])</f>
        <v>1</v>
      </c>
      <c r="S14" s="87" t="str">
        <f t="shared" si="0"/>
        <v/>
      </c>
      <c r="T14" s="87"/>
    </row>
    <row r="15" spans="1:20" x14ac:dyDescent="0.25">
      <c r="A15" s="7" t="s">
        <v>3171</v>
      </c>
      <c r="B15" s="20">
        <f>SUMIF('Equip Billings'!E:E,Summary!A15,'Equip Billings'!L:L)</f>
        <v>351</v>
      </c>
      <c r="C15" s="20"/>
      <c r="Q15" s="36" t="s">
        <v>169</v>
      </c>
      <c r="R15" s="36">
        <f>SUMIFS('Equip Billings'!I:I,'Equip Billings'!B:B,Table6[[#This Row],[Equip '#]])</f>
        <v>0.5</v>
      </c>
      <c r="S15" s="87" t="str">
        <f t="shared" si="0"/>
        <v/>
      </c>
      <c r="T15" s="87"/>
    </row>
    <row r="16" spans="1:20" x14ac:dyDescent="0.25">
      <c r="A16" s="7" t="s">
        <v>3173</v>
      </c>
      <c r="B16" s="20">
        <f>SUMIF('Equip Billings'!E:E,Summary!A16,'Equip Billings'!L:L)</f>
        <v>40616</v>
      </c>
      <c r="C16" s="20"/>
      <c r="H16" s="86"/>
      <c r="I16" s="86"/>
      <c r="Q16" s="36" t="s">
        <v>7</v>
      </c>
      <c r="R16" s="36">
        <f>SUMIFS('Equip Billings'!I:I,'Equip Billings'!B:B,Table6[[#This Row],[Equip '#]])</f>
        <v>1</v>
      </c>
      <c r="S16" s="87" t="str">
        <f t="shared" si="0"/>
        <v/>
      </c>
      <c r="T16" s="87"/>
    </row>
    <row r="17" spans="1:20" x14ac:dyDescent="0.25">
      <c r="A17" s="7" t="s">
        <v>3175</v>
      </c>
      <c r="B17" s="20">
        <f>SUMIF('Equip Billings'!E:E,Summary!A17,'Equip Billings'!L:L)</f>
        <v>73134</v>
      </c>
      <c r="C17" s="20"/>
      <c r="H17" s="86"/>
      <c r="I17" s="86"/>
      <c r="Q17" s="36" t="s">
        <v>171</v>
      </c>
      <c r="R17" s="36">
        <f>SUMIFS('Equip Billings'!I:I,'Equip Billings'!B:B,Table6[[#This Row],[Equip '#]])</f>
        <v>1</v>
      </c>
      <c r="S17" s="87" t="str">
        <f t="shared" si="0"/>
        <v/>
      </c>
      <c r="T17" s="87"/>
    </row>
    <row r="18" spans="1:20" x14ac:dyDescent="0.25">
      <c r="A18" s="7" t="s">
        <v>3222</v>
      </c>
      <c r="B18" s="20">
        <f>SUMIF('Equip Billings'!E:E,Summary!A18,'Equip Billings'!L:L)</f>
        <v>12395</v>
      </c>
      <c r="C18" s="20"/>
      <c r="Q18" s="36" t="s">
        <v>9</v>
      </c>
      <c r="R18" s="36">
        <f>SUMIFS('Equip Billings'!I:I,'Equip Billings'!B:B,Table6[[#This Row],[Equip '#]])</f>
        <v>1</v>
      </c>
      <c r="S18" s="87" t="str">
        <f t="shared" si="0"/>
        <v/>
      </c>
      <c r="T18" s="87"/>
    </row>
    <row r="19" spans="1:20" x14ac:dyDescent="0.25">
      <c r="A19" s="7" t="s">
        <v>3275</v>
      </c>
      <c r="B19" s="20">
        <f>SUMIF('Equip Billings'!E:E,Summary!A19,'Equip Billings'!L:L)</f>
        <v>1560</v>
      </c>
      <c r="C19" s="20"/>
      <c r="Q19" s="36" t="s">
        <v>10</v>
      </c>
      <c r="R19" s="36">
        <f>SUMIFS('Equip Billings'!I:I,'Equip Billings'!B:B,Table6[[#This Row],[Equip '#]])</f>
        <v>1</v>
      </c>
      <c r="S19" s="87" t="str">
        <f t="shared" si="0"/>
        <v/>
      </c>
      <c r="T19" s="87"/>
    </row>
    <row r="20" spans="1:20" x14ac:dyDescent="0.25">
      <c r="A20" s="7" t="s">
        <v>3457</v>
      </c>
      <c r="B20" s="20">
        <f>SUMIF('Equip Billings'!E:E,Summary!A20,'Equip Billings'!L:L)</f>
        <v>88089.600000000006</v>
      </c>
      <c r="C20" s="20"/>
      <c r="Q20" s="36" t="s">
        <v>11</v>
      </c>
      <c r="R20" s="36">
        <f>SUMIFS('Equip Billings'!I:I,'Equip Billings'!B:B,Table6[[#This Row],[Equip '#]])</f>
        <v>0.2</v>
      </c>
      <c r="S20" s="87">
        <f t="shared" si="0"/>
        <v>1</v>
      </c>
      <c r="T20" s="87"/>
    </row>
    <row r="21" spans="1:20" x14ac:dyDescent="0.25">
      <c r="A21" s="7" t="s">
        <v>3477</v>
      </c>
      <c r="B21" s="20">
        <f>SUMIF('Equip Billings'!E:E,Summary!A21,'Equip Billings'!L:L)</f>
        <v>19245</v>
      </c>
      <c r="C21" s="20"/>
      <c r="Q21" s="36" t="s">
        <v>239</v>
      </c>
      <c r="R21" s="36">
        <f>SUMIFS('Equip Billings'!I:I,'Equip Billings'!B:B,Table6[[#This Row],[Equip '#]])</f>
        <v>1</v>
      </c>
      <c r="S21" s="87" t="str">
        <f t="shared" si="0"/>
        <v/>
      </c>
      <c r="T21" s="87"/>
    </row>
    <row r="22" spans="1:20" x14ac:dyDescent="0.25">
      <c r="A22" s="7" t="s">
        <v>3479</v>
      </c>
      <c r="B22" s="20">
        <f>SUMIF('Equip Billings'!E:E,Summary!A22,'Equip Billings'!L:L)</f>
        <v>14812</v>
      </c>
      <c r="C22" s="20"/>
      <c r="Q22" s="36" t="s">
        <v>13</v>
      </c>
      <c r="R22" s="36">
        <f>SUMIFS('Equip Billings'!I:I,'Equip Billings'!B:B,Table6[[#This Row],[Equip '#]])</f>
        <v>1</v>
      </c>
      <c r="S22" s="87" t="str">
        <f t="shared" si="0"/>
        <v/>
      </c>
      <c r="T22" s="87"/>
    </row>
    <row r="23" spans="1:20" x14ac:dyDescent="0.25">
      <c r="A23" s="7" t="s">
        <v>3481</v>
      </c>
      <c r="B23" s="20">
        <f>SUMIF('Equip Billings'!E:E,Summary!A23,'Equip Billings'!L:L)</f>
        <v>1301</v>
      </c>
      <c r="C23" s="20"/>
      <c r="Q23" s="36" t="s">
        <v>13</v>
      </c>
      <c r="R23" s="36">
        <f>SUMIFS('Equip Billings'!I:I,'Equip Billings'!B:B,Table6[[#This Row],[Equip '#]])</f>
        <v>1</v>
      </c>
      <c r="S23" s="87" t="str">
        <f t="shared" si="0"/>
        <v/>
      </c>
      <c r="T23" s="87"/>
    </row>
    <row r="24" spans="1:20" x14ac:dyDescent="0.25">
      <c r="A24" s="7" t="s">
        <v>3670</v>
      </c>
      <c r="B24" s="20">
        <f>SUMIF('Equip Billings'!E:E,Summary!A24,'Equip Billings'!L:L)</f>
        <v>6983.5</v>
      </c>
      <c r="C24" s="20"/>
      <c r="Q24" s="36" t="s">
        <v>14</v>
      </c>
      <c r="R24" s="36">
        <f>SUMIFS('Equip Billings'!I:I,'Equip Billings'!B:B,Table6[[#This Row],[Equip '#]])</f>
        <v>1</v>
      </c>
      <c r="S24" s="87" t="str">
        <f t="shared" si="0"/>
        <v/>
      </c>
      <c r="T24" s="87"/>
    </row>
    <row r="25" spans="1:20" x14ac:dyDescent="0.25">
      <c r="A25" s="139" t="s">
        <v>3672</v>
      </c>
      <c r="B25" s="20">
        <f>SUMIF('Equip Billings'!E:E,Summary!A25,'Equip Billings'!L:L)</f>
        <v>48623</v>
      </c>
      <c r="C25" s="20"/>
      <c r="Q25" s="36" t="s">
        <v>175</v>
      </c>
      <c r="R25" s="36">
        <f>SUMIFS('Equip Billings'!I:I,'Equip Billings'!B:B,Table6[[#This Row],[Equip '#]])</f>
        <v>0.5</v>
      </c>
      <c r="S25" s="87" t="str">
        <f t="shared" si="0"/>
        <v/>
      </c>
      <c r="T25" s="87"/>
    </row>
    <row r="26" spans="1:20" x14ac:dyDescent="0.25">
      <c r="A26" s="7" t="s">
        <v>3713</v>
      </c>
      <c r="B26" s="20">
        <f>SUMIF('Equip Billings'!E:E,Summary!A26,'Equip Billings'!L:L)</f>
        <v>50255.5</v>
      </c>
      <c r="C26" s="20"/>
      <c r="Q26" s="36" t="s">
        <v>17</v>
      </c>
      <c r="R26" s="36">
        <f>SUMIFS('Equip Billings'!I:I,'Equip Billings'!B:B,Table6[[#This Row],[Equip '#]])</f>
        <v>0.5</v>
      </c>
      <c r="S26" s="87" t="str">
        <f t="shared" si="0"/>
        <v/>
      </c>
      <c r="T26" s="87"/>
    </row>
    <row r="27" spans="1:20" x14ac:dyDescent="0.25">
      <c r="A27" s="7" t="s">
        <v>3738</v>
      </c>
      <c r="B27" s="20">
        <f>SUMIF('Equip Billings'!E:E,Summary!A27,'Equip Billings'!L:L)</f>
        <v>0</v>
      </c>
      <c r="C27" s="20"/>
      <c r="Q27" s="36" t="s">
        <v>19</v>
      </c>
      <c r="R27" s="36">
        <f>SUMIFS('Equip Billings'!I:I,'Equip Billings'!B:B,Table6[[#This Row],[Equip '#]])</f>
        <v>1</v>
      </c>
      <c r="S27" s="87" t="str">
        <f t="shared" si="0"/>
        <v/>
      </c>
      <c r="T27" s="87"/>
    </row>
    <row r="28" spans="1:20" x14ac:dyDescent="0.25">
      <c r="A28" s="7" t="s">
        <v>3777</v>
      </c>
      <c r="B28" s="20">
        <f>SUMIF('Equip Billings'!E:E,Summary!A28,'Equip Billings'!L:L)</f>
        <v>65</v>
      </c>
      <c r="C28" s="20"/>
      <c r="Q28" s="36" t="s">
        <v>176</v>
      </c>
      <c r="R28" s="36">
        <f>SUMIFS('Equip Billings'!I:I,'Equip Billings'!B:B,Table6[[#This Row],[Equip '#]])</f>
        <v>1</v>
      </c>
      <c r="S28" s="87" t="str">
        <f t="shared" si="0"/>
        <v/>
      </c>
      <c r="T28" s="87"/>
    </row>
    <row r="29" spans="1:20" x14ac:dyDescent="0.25">
      <c r="A29" s="7" t="s">
        <v>3779</v>
      </c>
      <c r="B29" s="20">
        <f>SUMIF('Equip Billings'!E:E,Summary!A29,'Equip Billings'!L:L)</f>
        <v>14326</v>
      </c>
      <c r="C29" s="20"/>
      <c r="Q29" s="36" t="s">
        <v>3820</v>
      </c>
      <c r="R29" s="36">
        <f>SUMIFS('Equip Billings'!I:I,'Equip Billings'!B:B,Table6[[#This Row],[Equip '#]])</f>
        <v>1</v>
      </c>
      <c r="S29" s="87" t="str">
        <f t="shared" si="0"/>
        <v/>
      </c>
      <c r="T29" s="87"/>
    </row>
    <row r="30" spans="1:20" x14ac:dyDescent="0.25">
      <c r="A30" s="7" t="s">
        <v>3840</v>
      </c>
      <c r="B30" s="20">
        <f>SUMIF('Equip Billings'!E:E,Summary!A30,'Equip Billings'!L:L)</f>
        <v>16788</v>
      </c>
      <c r="C30" s="20"/>
      <c r="Q30" s="36" t="s">
        <v>23</v>
      </c>
      <c r="R30" s="36">
        <f>SUMIFS('Equip Billings'!I:I,'Equip Billings'!B:B,Table6[[#This Row],[Equip '#]])</f>
        <v>1</v>
      </c>
      <c r="S30" s="87" t="str">
        <f t="shared" si="0"/>
        <v/>
      </c>
      <c r="T30" s="87"/>
    </row>
    <row r="31" spans="1:20" x14ac:dyDescent="0.25">
      <c r="A31" s="7" t="s">
        <v>3895</v>
      </c>
      <c r="B31" s="20">
        <f>SUMIF('Equip Billings'!E:E,Summary!A31,'Equip Billings'!L:L)</f>
        <v>18094</v>
      </c>
      <c r="C31" s="20"/>
      <c r="Q31" s="36" t="s">
        <v>177</v>
      </c>
      <c r="R31" s="36">
        <f>SUMIFS('Equip Billings'!I:I,'Equip Billings'!B:B,Table6[[#This Row],[Equip '#]])</f>
        <v>0.1</v>
      </c>
      <c r="S31" s="87">
        <f t="shared" si="0"/>
        <v>1</v>
      </c>
      <c r="T31" s="87"/>
    </row>
    <row r="32" spans="1:20" x14ac:dyDescent="0.25">
      <c r="A32" s="7" t="s">
        <v>3897</v>
      </c>
      <c r="B32" s="20">
        <f>SUMIF('Equip Billings'!E:E,Summary!A32,'Equip Billings'!L:L)</f>
        <v>4064</v>
      </c>
      <c r="C32" s="20"/>
      <c r="Q32" s="36" t="s">
        <v>20</v>
      </c>
      <c r="R32" s="36">
        <f>SUMIFS('Equip Billings'!I:I,'Equip Billings'!B:B,Table6[[#This Row],[Equip '#]])</f>
        <v>0.6</v>
      </c>
      <c r="S32" s="87" t="str">
        <f t="shared" si="0"/>
        <v/>
      </c>
      <c r="T32" s="87"/>
    </row>
    <row r="33" spans="1:20" x14ac:dyDescent="0.25">
      <c r="A33" s="7" t="s">
        <v>3978</v>
      </c>
      <c r="B33" s="20">
        <f>SUMIF('Equip Billings'!E:E,Summary!A33,'Equip Billings'!L:L)</f>
        <v>9039</v>
      </c>
      <c r="C33" s="20"/>
      <c r="Q33" s="36" t="s">
        <v>21</v>
      </c>
      <c r="R33" s="36">
        <f>SUMIFS('Equip Billings'!I:I,'Equip Billings'!B:B,Table6[[#This Row],[Equip '#]])</f>
        <v>0.64</v>
      </c>
      <c r="S33" s="87" t="str">
        <f t="shared" si="0"/>
        <v/>
      </c>
      <c r="T33" s="87"/>
    </row>
    <row r="34" spans="1:20" x14ac:dyDescent="0.25">
      <c r="A34" s="139" t="s">
        <v>3971</v>
      </c>
      <c r="B34" s="20">
        <f>SUMIF('Equip Billings'!E:E,Summary!A34,'Equip Billings'!L:L)</f>
        <v>1385</v>
      </c>
      <c r="C34" s="20"/>
      <c r="Q34" s="36" t="s">
        <v>3506</v>
      </c>
      <c r="R34" s="36">
        <f>SUMIFS('Equip Billings'!I:I,'Equip Billings'!B:B,Table6[[#This Row],[Equip '#]])</f>
        <v>0.5</v>
      </c>
      <c r="S34" s="87" t="str">
        <f t="shared" si="0"/>
        <v/>
      </c>
      <c r="T34" s="87"/>
    </row>
    <row r="35" spans="1:20" x14ac:dyDescent="0.25">
      <c r="A35" s="7" t="s">
        <v>3973</v>
      </c>
      <c r="B35" s="20">
        <f>SUMIF('Equip Billings'!E:E,Summary!A35,'Equip Billings'!L:L)</f>
        <v>2975</v>
      </c>
      <c r="C35" s="20"/>
      <c r="Q35" s="36" t="s">
        <v>3821</v>
      </c>
      <c r="R35" s="36">
        <f>SUMIFS('Equip Billings'!I:I,'Equip Billings'!B:B,Table6[[#This Row],[Equip '#]])</f>
        <v>0.65</v>
      </c>
      <c r="S35" s="87" t="str">
        <f t="shared" si="0"/>
        <v/>
      </c>
      <c r="T35" s="87"/>
    </row>
    <row r="36" spans="1:20" x14ac:dyDescent="0.25">
      <c r="A36" s="7" t="s">
        <v>4078</v>
      </c>
      <c r="B36" s="20">
        <f>SUMIF('Equip Billings'!E:E,Summary!A36,'Equip Billings'!L:L)</f>
        <v>56231</v>
      </c>
      <c r="C36" s="20"/>
      <c r="E36" s="17" t="s">
        <v>3565</v>
      </c>
      <c r="F36" s="17" t="s">
        <v>3572</v>
      </c>
      <c r="G36" s="17" t="s">
        <v>3573</v>
      </c>
      <c r="Q36" s="36" t="s">
        <v>22</v>
      </c>
      <c r="R36" s="36">
        <f>SUMIFS('Equip Billings'!I:I,'Equip Billings'!B:B,Table6[[#This Row],[Equip '#]])</f>
        <v>0.6</v>
      </c>
      <c r="S36" s="87" t="str">
        <f t="shared" si="0"/>
        <v/>
      </c>
      <c r="T36" s="87"/>
    </row>
    <row r="37" spans="1:20" x14ac:dyDescent="0.25">
      <c r="A37" s="7" t="s">
        <v>4257</v>
      </c>
      <c r="B37" s="20">
        <f>SUMIF('Equip Billings'!E:E,Summary!A37,'Equip Billings'!L:L)</f>
        <v>0</v>
      </c>
      <c r="C37" s="20"/>
      <c r="E37" s="16" t="s">
        <v>4276</v>
      </c>
      <c r="F37" s="7" t="s">
        <v>3274</v>
      </c>
      <c r="G37" s="20">
        <f>SUMIFS('Equip Billings'!$L:$L,'Equip Billings'!E:E,Summary!E37,'Equip Billings'!G:G,Summary!F37)</f>
        <v>0</v>
      </c>
      <c r="Q37" s="36" t="s">
        <v>3462</v>
      </c>
      <c r="R37" s="36">
        <f>SUMIFS('Equip Billings'!I:I,'Equip Billings'!B:B,Table6[[#This Row],[Equip '#]])</f>
        <v>1</v>
      </c>
      <c r="S37" s="87" t="str">
        <f t="shared" si="0"/>
        <v/>
      </c>
      <c r="T37" s="87"/>
    </row>
    <row r="38" spans="1:20" x14ac:dyDescent="0.25">
      <c r="A38" s="7" t="s">
        <v>4376</v>
      </c>
      <c r="B38" s="20">
        <f>SUMIF('Equip Billings'!E:E,Summary!A38,'Equip Billings'!L:L)</f>
        <v>0</v>
      </c>
      <c r="C38" s="20"/>
      <c r="E38" s="16" t="s">
        <v>4276</v>
      </c>
      <c r="F38" s="7" t="s">
        <v>4085</v>
      </c>
      <c r="G38" s="20">
        <f>SUMIFS('Equip Billings'!$L:$L,'Equip Billings'!E:E,Summary!E38,'Equip Billings'!G:G,Summary!F38)</f>
        <v>0</v>
      </c>
      <c r="Q38" s="36" t="s">
        <v>3462</v>
      </c>
      <c r="R38" s="36">
        <f>SUMIFS('Equip Billings'!I:I,'Equip Billings'!B:B,Table6[[#This Row],[Equip '#]])</f>
        <v>1</v>
      </c>
      <c r="S38" s="87" t="str">
        <f t="shared" si="0"/>
        <v/>
      </c>
      <c r="T38" s="87"/>
    </row>
    <row r="39" spans="1:20" x14ac:dyDescent="0.25">
      <c r="A39" s="7" t="s">
        <v>4375</v>
      </c>
      <c r="B39" s="20">
        <f>SUMIF('Equip Billings'!E:E,Summary!A39,'Equip Billings'!L:L)</f>
        <v>260</v>
      </c>
      <c r="C39" s="20"/>
      <c r="E39" s="16" t="s">
        <v>4276</v>
      </c>
      <c r="F39" s="7" t="s">
        <v>3552</v>
      </c>
      <c r="G39" s="20">
        <f>SUMIFS('Equip Billings'!$L:$L,'Equip Billings'!E:E,Summary!E39,'Equip Billings'!G:G,Summary!F39)</f>
        <v>0</v>
      </c>
      <c r="Q39" s="36" t="s">
        <v>3486</v>
      </c>
      <c r="R39" s="36">
        <f>SUMIFS('Equip Billings'!I:I,'Equip Billings'!B:B,Table6[[#This Row],[Equip '#]])</f>
        <v>1</v>
      </c>
      <c r="S39" s="87" t="str">
        <f t="shared" si="0"/>
        <v/>
      </c>
      <c r="T39" s="87"/>
    </row>
    <row r="40" spans="1:20" x14ac:dyDescent="0.25">
      <c r="A40" s="7" t="s">
        <v>7778</v>
      </c>
      <c r="B40" s="20">
        <f>SUMIF('Equip Billings'!E:E,Summary!A40,'Equip Billings'!L:L)</f>
        <v>6935</v>
      </c>
      <c r="C40" s="20"/>
      <c r="E40" s="16" t="s">
        <v>4276</v>
      </c>
      <c r="F40" s="7" t="s">
        <v>3440</v>
      </c>
      <c r="G40" s="20">
        <f>SUMIFS('Equip Billings'!$L:$L,'Equip Billings'!E:E,Summary!E40,'Equip Billings'!G:G,Summary!F40)</f>
        <v>0</v>
      </c>
      <c r="Q40" s="36" t="s">
        <v>32</v>
      </c>
      <c r="R40" s="36">
        <f>SUMIFS('Equip Billings'!I:I,'Equip Billings'!B:B,Table6[[#This Row],[Equip '#]])</f>
        <v>1</v>
      </c>
      <c r="S40" s="87" t="str">
        <f t="shared" si="0"/>
        <v/>
      </c>
      <c r="T40" s="87"/>
    </row>
    <row r="41" spans="1:20" x14ac:dyDescent="0.25">
      <c r="A41" s="7" t="s">
        <v>7779</v>
      </c>
      <c r="B41" s="20">
        <f>SUMIF('Equip Billings'!E:E,Summary!A41,'Equip Billings'!L:L)</f>
        <v>390</v>
      </c>
      <c r="C41" s="20"/>
      <c r="E41" s="16" t="s">
        <v>4276</v>
      </c>
      <c r="F41" s="7" t="s">
        <v>3663</v>
      </c>
      <c r="G41" s="20">
        <f>SUMIFS('Equip Billings'!$L:$L,'Equip Billings'!E:E,Summary!E41,'Equip Billings'!G:G,Summary!F41)</f>
        <v>0</v>
      </c>
      <c r="Q41" s="36" t="s">
        <v>179</v>
      </c>
      <c r="R41" s="36">
        <f>SUMIFS('Equip Billings'!I:I,'Equip Billings'!B:B,Table6[[#This Row],[Equip '#]])</f>
        <v>1</v>
      </c>
      <c r="S41" s="87" t="str">
        <f t="shared" si="0"/>
        <v/>
      </c>
      <c r="T41" s="87"/>
    </row>
    <row r="42" spans="1:20" x14ac:dyDescent="0.25">
      <c r="A42" s="140" t="s">
        <v>4276</v>
      </c>
      <c r="B42" s="20">
        <f>SUMIF('Equip Billings'!E:E,Summary!A42,'Equip Billings'!L:L)</f>
        <v>750</v>
      </c>
      <c r="C42" s="20"/>
      <c r="E42" s="16" t="s">
        <v>4276</v>
      </c>
      <c r="F42" s="7" t="s">
        <v>4277</v>
      </c>
      <c r="G42" s="20">
        <f>SUMIFS('Equip Billings'!$L:$L,'Equip Billings'!E:E,Summary!E42,'Equip Billings'!G:G,Summary!F42)</f>
        <v>0</v>
      </c>
      <c r="Q42" s="36" t="s">
        <v>241</v>
      </c>
      <c r="R42" s="36">
        <f>SUMIFS('Equip Billings'!I:I,'Equip Billings'!B:B,Table6[[#This Row],[Equip '#]])</f>
        <v>1</v>
      </c>
      <c r="S42" s="87" t="str">
        <f t="shared" si="0"/>
        <v/>
      </c>
      <c r="T42" s="87"/>
    </row>
    <row r="43" spans="1:20" x14ac:dyDescent="0.25">
      <c r="A43" s="3"/>
      <c r="B43" s="22"/>
      <c r="C43" s="22"/>
      <c r="E43" s="16" t="s">
        <v>3502</v>
      </c>
      <c r="F43" s="7" t="s">
        <v>7782</v>
      </c>
      <c r="G43" s="20">
        <f>SUMIFS('Equip Billings'!$L:$L,'Equip Billings'!E:E,Summary!E43,'Equip Billings'!G:G,Summary!F43)</f>
        <v>0</v>
      </c>
      <c r="Q43" s="36" t="s">
        <v>181</v>
      </c>
      <c r="R43" s="36">
        <f>SUMIFS('Equip Billings'!I:I,'Equip Billings'!B:B,Table6[[#This Row],[Equip '#]])</f>
        <v>0.1</v>
      </c>
      <c r="S43" s="87">
        <f t="shared" si="0"/>
        <v>1</v>
      </c>
      <c r="T43" s="87"/>
    </row>
    <row r="44" spans="1:20" x14ac:dyDescent="0.25">
      <c r="A44" s="17" t="s">
        <v>4418</v>
      </c>
      <c r="B44" s="20">
        <f>SUM(B2:B4)-SUM(B8:B42)</f>
        <v>0</v>
      </c>
      <c r="C44" s="20"/>
      <c r="E44" s="16" t="s">
        <v>4276</v>
      </c>
      <c r="F44" s="7" t="s">
        <v>4402</v>
      </c>
      <c r="G44" s="20">
        <f>SUMIFS('Equip Billings'!$L:$L,'Equip Billings'!E:E,Summary!E44,'Equip Billings'!G:G,Summary!F44)</f>
        <v>0</v>
      </c>
      <c r="Q44" s="36" t="s">
        <v>182</v>
      </c>
      <c r="R44" s="36">
        <f>SUMIFS('Equip Billings'!I:I,'Equip Billings'!B:B,Table6[[#This Row],[Equip '#]])</f>
        <v>1</v>
      </c>
      <c r="S44" s="87" t="str">
        <f t="shared" si="0"/>
        <v/>
      </c>
      <c r="T44" s="87"/>
    </row>
    <row r="45" spans="1:20" x14ac:dyDescent="0.25">
      <c r="A45" s="17" t="s">
        <v>3865</v>
      </c>
      <c r="B45" s="20">
        <f>SUM(B8:B42)</f>
        <v>552600.1</v>
      </c>
      <c r="C45" s="20"/>
      <c r="Q45" s="36" t="s">
        <v>3344</v>
      </c>
      <c r="R45" s="36">
        <f>SUMIFS('Equip Billings'!I:I,'Equip Billings'!B:B,Table6[[#This Row],[Equip '#]])</f>
        <v>0.5</v>
      </c>
      <c r="S45" s="87" t="str">
        <f t="shared" si="0"/>
        <v/>
      </c>
      <c r="T45" s="87"/>
    </row>
    <row r="46" spans="1:20" ht="15.75" thickBot="1" x14ac:dyDescent="0.3">
      <c r="E46" s="183" t="s">
        <v>4347</v>
      </c>
      <c r="F46" s="183"/>
      <c r="G46" s="31">
        <f>SUM(G37:G44)</f>
        <v>0</v>
      </c>
      <c r="Q46" s="36" t="s">
        <v>3345</v>
      </c>
      <c r="R46" s="36">
        <f>SUMIFS('Equip Billings'!I:I,'Equip Billings'!B:B,Table6[[#This Row],[Equip '#]])</f>
        <v>0.5</v>
      </c>
      <c r="S46" s="87" t="str">
        <f t="shared" si="0"/>
        <v/>
      </c>
      <c r="T46" s="87"/>
    </row>
    <row r="47" spans="1:20" ht="15.75" thickBot="1" x14ac:dyDescent="0.3">
      <c r="A47" s="17" t="s">
        <v>3864</v>
      </c>
      <c r="B47" s="34"/>
      <c r="Q47" s="36" t="s">
        <v>3586</v>
      </c>
      <c r="R47" s="36">
        <f>SUMIFS('Equip Billings'!I:I,'Equip Billings'!B:B,Table6[[#This Row],[Equip '#]])</f>
        <v>0.5</v>
      </c>
      <c r="S47" s="87" t="str">
        <f t="shared" si="0"/>
        <v/>
      </c>
      <c r="T47" s="87"/>
    </row>
    <row r="48" spans="1:20" x14ac:dyDescent="0.25">
      <c r="Q48" s="36" t="s">
        <v>3587</v>
      </c>
      <c r="R48" s="36">
        <f>SUMIFS('Equip Billings'!I:I,'Equip Billings'!B:B,Table6[[#This Row],[Equip '#]])</f>
        <v>0.5</v>
      </c>
      <c r="S48" s="87" t="str">
        <f t="shared" si="0"/>
        <v/>
      </c>
      <c r="T48" s="87"/>
    </row>
    <row r="49" spans="1:20" x14ac:dyDescent="0.25">
      <c r="Q49" s="36" t="s">
        <v>85</v>
      </c>
      <c r="R49" s="36">
        <f>SUMIFS('Equip Billings'!I:I,'Equip Billings'!B:B,Table6[[#This Row],[Equip '#]])</f>
        <v>1</v>
      </c>
      <c r="S49" s="87" t="str">
        <f t="shared" si="0"/>
        <v/>
      </c>
      <c r="T49" s="87"/>
    </row>
    <row r="50" spans="1:20" ht="15.75" thickBot="1" x14ac:dyDescent="0.3">
      <c r="A50" s="17" t="s">
        <v>3865</v>
      </c>
      <c r="Q50" s="36" t="s">
        <v>86</v>
      </c>
      <c r="R50" s="36">
        <f>SUMIFS('Equip Billings'!I:I,'Equip Billings'!B:B,Table6[[#This Row],[Equip '#]])</f>
        <v>1</v>
      </c>
      <c r="S50" s="87" t="str">
        <f t="shared" si="0"/>
        <v/>
      </c>
      <c r="T50" s="87"/>
    </row>
    <row r="51" spans="1:20" ht="15.75" thickBot="1" x14ac:dyDescent="0.3">
      <c r="A51" s="17" t="s">
        <v>3866</v>
      </c>
      <c r="B51" s="33"/>
      <c r="Q51" s="36" t="s">
        <v>86</v>
      </c>
      <c r="R51" s="36">
        <f>SUMIFS('Equip Billings'!I:I,'Equip Billings'!B:B,Table6[[#This Row],[Equip '#]])</f>
        <v>1</v>
      </c>
      <c r="S51" s="87" t="str">
        <f t="shared" si="0"/>
        <v/>
      </c>
      <c r="T51" s="87"/>
    </row>
    <row r="52" spans="1:20" x14ac:dyDescent="0.25">
      <c r="Q52" s="36" t="s">
        <v>3740</v>
      </c>
      <c r="R52" s="36">
        <f>SUMIFS('Equip Billings'!I:I,'Equip Billings'!B:B,Table6[[#This Row],[Equip '#]])</f>
        <v>0.05</v>
      </c>
      <c r="S52" s="87">
        <f t="shared" si="0"/>
        <v>1</v>
      </c>
      <c r="T52" s="87"/>
    </row>
    <row r="53" spans="1:20" x14ac:dyDescent="0.25">
      <c r="Q53" s="36" t="s">
        <v>3741</v>
      </c>
      <c r="R53" s="36">
        <f>SUMIFS('Equip Billings'!I:I,'Equip Billings'!B:B,Table6[[#This Row],[Equip '#]])</f>
        <v>0.5</v>
      </c>
      <c r="S53" s="87" t="str">
        <f t="shared" si="0"/>
        <v/>
      </c>
      <c r="T53" s="87"/>
    </row>
    <row r="54" spans="1:20" x14ac:dyDescent="0.25">
      <c r="Q54" s="36" t="s">
        <v>3742</v>
      </c>
      <c r="R54" s="36">
        <f>SUMIFS('Equip Billings'!I:I,'Equip Billings'!B:B,Table6[[#This Row],[Equip '#]])</f>
        <v>1</v>
      </c>
      <c r="S54" s="87" t="str">
        <f t="shared" si="0"/>
        <v/>
      </c>
      <c r="T54" s="87"/>
    </row>
    <row r="55" spans="1:20" x14ac:dyDescent="0.25">
      <c r="Q55" s="36" t="s">
        <v>3083</v>
      </c>
      <c r="R55" s="36">
        <f>SUMIFS('Equip Billings'!I:I,'Equip Billings'!B:B,Table6[[#This Row],[Equip '#]])</f>
        <v>1</v>
      </c>
      <c r="S55" s="87" t="str">
        <f t="shared" si="0"/>
        <v/>
      </c>
      <c r="T55" s="87"/>
    </row>
    <row r="56" spans="1:20" x14ac:dyDescent="0.25">
      <c r="Q56" s="36" t="s">
        <v>3083</v>
      </c>
      <c r="R56" s="36">
        <f>SUMIFS('Equip Billings'!I:I,'Equip Billings'!B:B,Table6[[#This Row],[Equip '#]])</f>
        <v>1</v>
      </c>
      <c r="S56" s="87" t="str">
        <f t="shared" si="0"/>
        <v/>
      </c>
      <c r="T56" s="87"/>
    </row>
    <row r="57" spans="1:20" x14ac:dyDescent="0.25">
      <c r="Q57" s="36" t="s">
        <v>3084</v>
      </c>
      <c r="R57" s="36">
        <f>SUMIFS('Equip Billings'!I:I,'Equip Billings'!B:B,Table6[[#This Row],[Equip '#]])</f>
        <v>1</v>
      </c>
      <c r="S57" s="87" t="str">
        <f t="shared" si="0"/>
        <v/>
      </c>
      <c r="T57" s="87"/>
    </row>
    <row r="58" spans="1:20" x14ac:dyDescent="0.25">
      <c r="Q58" s="36" t="s">
        <v>3085</v>
      </c>
      <c r="R58" s="36">
        <f>SUMIFS('Equip Billings'!I:I,'Equip Billings'!B:B,Table6[[#This Row],[Equip '#]])</f>
        <v>1</v>
      </c>
      <c r="S58" s="87" t="str">
        <f t="shared" si="0"/>
        <v/>
      </c>
      <c r="T58" s="87"/>
    </row>
    <row r="59" spans="1:20" x14ac:dyDescent="0.25">
      <c r="Q59" s="36" t="s">
        <v>3085</v>
      </c>
      <c r="R59" s="36">
        <f>SUMIFS('Equip Billings'!I:I,'Equip Billings'!B:B,Table6[[#This Row],[Equip '#]])</f>
        <v>1</v>
      </c>
      <c r="S59" s="87" t="str">
        <f t="shared" si="0"/>
        <v/>
      </c>
      <c r="T59" s="87"/>
    </row>
    <row r="60" spans="1:20" x14ac:dyDescent="0.25">
      <c r="Q60" s="36" t="s">
        <v>3086</v>
      </c>
      <c r="R60" s="36">
        <f>SUMIFS('Equip Billings'!I:I,'Equip Billings'!B:B,Table6[[#This Row],[Equip '#]])</f>
        <v>1</v>
      </c>
      <c r="S60" s="87" t="str">
        <f t="shared" si="0"/>
        <v/>
      </c>
      <c r="T60" s="87"/>
    </row>
    <row r="61" spans="1:20" x14ac:dyDescent="0.25">
      <c r="Q61" s="36" t="s">
        <v>3088</v>
      </c>
      <c r="R61" s="36">
        <f>SUMIFS('Equip Billings'!I:I,'Equip Billings'!B:B,Table6[[#This Row],[Equip '#]])</f>
        <v>1</v>
      </c>
      <c r="S61" s="87" t="str">
        <f t="shared" si="0"/>
        <v/>
      </c>
      <c r="T61" s="87"/>
    </row>
    <row r="62" spans="1:20" x14ac:dyDescent="0.25">
      <c r="Q62" s="36" t="s">
        <v>3089</v>
      </c>
      <c r="R62" s="36">
        <f>SUMIFS('Equip Billings'!I:I,'Equip Billings'!B:B,Table6[[#This Row],[Equip '#]])</f>
        <v>1</v>
      </c>
      <c r="S62" s="87" t="str">
        <f t="shared" si="0"/>
        <v/>
      </c>
      <c r="T62" s="87"/>
    </row>
    <row r="63" spans="1:20" x14ac:dyDescent="0.25">
      <c r="Q63" s="36" t="s">
        <v>3090</v>
      </c>
      <c r="R63" s="36">
        <f>SUMIFS('Equip Billings'!I:I,'Equip Billings'!B:B,Table6[[#This Row],[Equip '#]])</f>
        <v>1</v>
      </c>
      <c r="S63" s="87" t="str">
        <f t="shared" si="0"/>
        <v/>
      </c>
      <c r="T63" s="87"/>
    </row>
    <row r="64" spans="1:20" x14ac:dyDescent="0.25">
      <c r="Q64" s="36" t="s">
        <v>3091</v>
      </c>
      <c r="R64" s="36">
        <f>SUMIFS('Equip Billings'!I:I,'Equip Billings'!B:B,Table6[[#This Row],[Equip '#]])</f>
        <v>1</v>
      </c>
      <c r="S64" s="87" t="str">
        <f t="shared" si="0"/>
        <v/>
      </c>
      <c r="T64" s="87"/>
    </row>
    <row r="65" spans="17:20" x14ac:dyDescent="0.25">
      <c r="Q65" s="36" t="s">
        <v>3091</v>
      </c>
      <c r="R65" s="36">
        <f>SUMIFS('Equip Billings'!I:I,'Equip Billings'!B:B,Table6[[#This Row],[Equip '#]])</f>
        <v>1</v>
      </c>
      <c r="S65" s="87" t="str">
        <f t="shared" si="0"/>
        <v/>
      </c>
      <c r="T65" s="87"/>
    </row>
    <row r="66" spans="17:20" x14ac:dyDescent="0.25">
      <c r="Q66" s="36" t="s">
        <v>3091</v>
      </c>
      <c r="R66" s="36">
        <f>SUMIFS('Equip Billings'!I:I,'Equip Billings'!B:B,Table6[[#This Row],[Equip '#]])</f>
        <v>1</v>
      </c>
      <c r="S66" s="87" t="str">
        <f t="shared" ref="S66:S129" si="2">IF(R66&lt;0.5,1,"")</f>
        <v/>
      </c>
      <c r="T66" s="87"/>
    </row>
    <row r="67" spans="17:20" x14ac:dyDescent="0.25">
      <c r="Q67" s="36" t="s">
        <v>3091</v>
      </c>
      <c r="R67" s="36">
        <f>SUMIFS('Equip Billings'!I:I,'Equip Billings'!B:B,Table6[[#This Row],[Equip '#]])</f>
        <v>1</v>
      </c>
      <c r="S67" s="87" t="str">
        <f t="shared" si="2"/>
        <v/>
      </c>
      <c r="T67" s="87"/>
    </row>
    <row r="68" spans="17:20" x14ac:dyDescent="0.25">
      <c r="Q68" s="36" t="s">
        <v>3092</v>
      </c>
      <c r="R68" s="36">
        <f>SUMIFS('Equip Billings'!I:I,'Equip Billings'!B:B,Table6[[#This Row],[Equip '#]])</f>
        <v>1</v>
      </c>
      <c r="S68" s="87" t="str">
        <f t="shared" si="2"/>
        <v/>
      </c>
      <c r="T68" s="87"/>
    </row>
    <row r="69" spans="17:20" x14ac:dyDescent="0.25">
      <c r="Q69" s="36" t="s">
        <v>3092</v>
      </c>
      <c r="R69" s="36">
        <f>SUMIFS('Equip Billings'!I:I,'Equip Billings'!B:B,Table6[[#This Row],[Equip '#]])</f>
        <v>1</v>
      </c>
      <c r="S69" s="87" t="str">
        <f t="shared" si="2"/>
        <v/>
      </c>
      <c r="T69" s="87"/>
    </row>
    <row r="70" spans="17:20" x14ac:dyDescent="0.25">
      <c r="Q70" s="36" t="s">
        <v>3093</v>
      </c>
      <c r="R70" s="36">
        <f>SUMIFS('Equip Billings'!I:I,'Equip Billings'!B:B,Table6[[#This Row],[Equip '#]])</f>
        <v>1</v>
      </c>
      <c r="S70" s="87" t="str">
        <f t="shared" si="2"/>
        <v/>
      </c>
      <c r="T70" s="87"/>
    </row>
    <row r="71" spans="17:20" x14ac:dyDescent="0.25">
      <c r="Q71" s="36" t="s">
        <v>3094</v>
      </c>
      <c r="R71" s="36">
        <f>SUMIFS('Equip Billings'!I:I,'Equip Billings'!B:B,Table6[[#This Row],[Equip '#]])</f>
        <v>1</v>
      </c>
      <c r="S71" s="87" t="str">
        <f t="shared" si="2"/>
        <v/>
      </c>
      <c r="T71" s="87"/>
    </row>
    <row r="72" spans="17:20" x14ac:dyDescent="0.25">
      <c r="Q72" s="36" t="s">
        <v>3094</v>
      </c>
      <c r="R72" s="36">
        <f>SUMIFS('Equip Billings'!I:I,'Equip Billings'!B:B,Table6[[#This Row],[Equip '#]])</f>
        <v>1</v>
      </c>
      <c r="S72" s="87" t="str">
        <f t="shared" si="2"/>
        <v/>
      </c>
      <c r="T72" s="87"/>
    </row>
    <row r="73" spans="17:20" x14ac:dyDescent="0.25">
      <c r="Q73" s="36" t="s">
        <v>3096</v>
      </c>
      <c r="R73" s="36">
        <f>SUMIFS('Equip Billings'!I:I,'Equip Billings'!B:B,Table6[[#This Row],[Equip '#]])</f>
        <v>1</v>
      </c>
      <c r="S73" s="87" t="str">
        <f t="shared" si="2"/>
        <v/>
      </c>
      <c r="T73" s="87"/>
    </row>
    <row r="74" spans="17:20" x14ac:dyDescent="0.25">
      <c r="Q74" s="36" t="s">
        <v>3097</v>
      </c>
      <c r="R74" s="36">
        <f>SUMIFS('Equip Billings'!I:I,'Equip Billings'!B:B,Table6[[#This Row],[Equip '#]])</f>
        <v>0.2</v>
      </c>
      <c r="S74" s="87">
        <f t="shared" si="2"/>
        <v>1</v>
      </c>
      <c r="T74" s="87"/>
    </row>
    <row r="75" spans="17:20" x14ac:dyDescent="0.25">
      <c r="Q75" s="36" t="s">
        <v>3097</v>
      </c>
      <c r="R75" s="36">
        <f>SUMIFS('Equip Billings'!I:I,'Equip Billings'!B:B,Table6[[#This Row],[Equip '#]])</f>
        <v>0.2</v>
      </c>
      <c r="S75" s="87">
        <f t="shared" si="2"/>
        <v>1</v>
      </c>
      <c r="T75" s="87"/>
    </row>
    <row r="76" spans="17:20" x14ac:dyDescent="0.25">
      <c r="Q76" s="36" t="s">
        <v>3098</v>
      </c>
      <c r="R76" s="36">
        <f>SUMIFS('Equip Billings'!I:I,'Equip Billings'!B:B,Table6[[#This Row],[Equip '#]])</f>
        <v>1</v>
      </c>
      <c r="S76" s="87" t="str">
        <f t="shared" si="2"/>
        <v/>
      </c>
      <c r="T76" s="87"/>
    </row>
    <row r="77" spans="17:20" x14ac:dyDescent="0.25">
      <c r="Q77" s="36" t="s">
        <v>3098</v>
      </c>
      <c r="R77" s="36">
        <f>SUMIFS('Equip Billings'!I:I,'Equip Billings'!B:B,Table6[[#This Row],[Equip '#]])</f>
        <v>1</v>
      </c>
      <c r="S77" s="87" t="str">
        <f t="shared" si="2"/>
        <v/>
      </c>
      <c r="T77" s="87"/>
    </row>
    <row r="78" spans="17:20" x14ac:dyDescent="0.25">
      <c r="Q78" s="36" t="s">
        <v>3101</v>
      </c>
      <c r="R78" s="36">
        <f>SUMIFS('Equip Billings'!I:I,'Equip Billings'!B:B,Table6[[#This Row],[Equip '#]])</f>
        <v>1</v>
      </c>
      <c r="S78" s="87" t="str">
        <f t="shared" si="2"/>
        <v/>
      </c>
      <c r="T78" s="87"/>
    </row>
    <row r="79" spans="17:20" x14ac:dyDescent="0.25">
      <c r="Q79" s="36" t="s">
        <v>3101</v>
      </c>
      <c r="R79" s="36">
        <f>SUMIFS('Equip Billings'!I:I,'Equip Billings'!B:B,Table6[[#This Row],[Equip '#]])</f>
        <v>1</v>
      </c>
      <c r="S79" s="87" t="str">
        <f t="shared" si="2"/>
        <v/>
      </c>
      <c r="T79" s="87"/>
    </row>
    <row r="80" spans="17:20" x14ac:dyDescent="0.25">
      <c r="Q80" s="36" t="s">
        <v>3101</v>
      </c>
      <c r="R80" s="36">
        <f>SUMIFS('Equip Billings'!I:I,'Equip Billings'!B:B,Table6[[#This Row],[Equip '#]])</f>
        <v>1</v>
      </c>
      <c r="S80" s="87" t="str">
        <f t="shared" si="2"/>
        <v/>
      </c>
      <c r="T80" s="87"/>
    </row>
    <row r="81" spans="17:20" x14ac:dyDescent="0.25">
      <c r="Q81" s="36" t="s">
        <v>3101</v>
      </c>
      <c r="R81" s="36">
        <f>SUMIFS('Equip Billings'!I:I,'Equip Billings'!B:B,Table6[[#This Row],[Equip '#]])</f>
        <v>1</v>
      </c>
      <c r="S81" s="87" t="str">
        <f t="shared" si="2"/>
        <v/>
      </c>
      <c r="T81" s="87"/>
    </row>
    <row r="82" spans="17:20" x14ac:dyDescent="0.25">
      <c r="Q82" s="36" t="s">
        <v>3178</v>
      </c>
      <c r="R82" s="36">
        <f>SUMIFS('Equip Billings'!I:I,'Equip Billings'!B:B,Table6[[#This Row],[Equip '#]])</f>
        <v>0.30000000000000004</v>
      </c>
      <c r="S82" s="87">
        <f t="shared" si="2"/>
        <v>1</v>
      </c>
      <c r="T82" s="87"/>
    </row>
    <row r="83" spans="17:20" x14ac:dyDescent="0.25">
      <c r="Q83" s="36" t="s">
        <v>3178</v>
      </c>
      <c r="R83" s="36">
        <f>SUMIFS('Equip Billings'!I:I,'Equip Billings'!B:B,Table6[[#This Row],[Equip '#]])</f>
        <v>0.30000000000000004</v>
      </c>
      <c r="S83" s="87">
        <f t="shared" si="2"/>
        <v>1</v>
      </c>
      <c r="T83" s="87"/>
    </row>
    <row r="84" spans="17:20" x14ac:dyDescent="0.25">
      <c r="Q84" s="36" t="s">
        <v>3178</v>
      </c>
      <c r="R84" s="36">
        <f>SUMIFS('Equip Billings'!I:I,'Equip Billings'!B:B,Table6[[#This Row],[Equip '#]])</f>
        <v>0.30000000000000004</v>
      </c>
      <c r="S84" s="87">
        <f t="shared" si="2"/>
        <v>1</v>
      </c>
      <c r="T84" s="87"/>
    </row>
    <row r="85" spans="17:20" x14ac:dyDescent="0.25">
      <c r="Q85" s="36" t="s">
        <v>3347</v>
      </c>
      <c r="R85" s="36">
        <f>SUMIFS('Equip Billings'!I:I,'Equip Billings'!B:B,Table6[[#This Row],[Equip '#]])</f>
        <v>1</v>
      </c>
      <c r="S85" s="87" t="str">
        <f t="shared" si="2"/>
        <v/>
      </c>
      <c r="T85" s="87"/>
    </row>
    <row r="86" spans="17:20" x14ac:dyDescent="0.25">
      <c r="Q86" s="36" t="s">
        <v>3347</v>
      </c>
      <c r="R86" s="36">
        <f>SUMIFS('Equip Billings'!I:I,'Equip Billings'!B:B,Table6[[#This Row],[Equip '#]])</f>
        <v>1</v>
      </c>
      <c r="S86" s="87" t="str">
        <f t="shared" si="2"/>
        <v/>
      </c>
      <c r="T86" s="87"/>
    </row>
    <row r="87" spans="17:20" x14ac:dyDescent="0.25">
      <c r="Q87" s="36" t="s">
        <v>3348</v>
      </c>
      <c r="R87" s="36">
        <f>SUMIFS('Equip Billings'!I:I,'Equip Billings'!B:B,Table6[[#This Row],[Equip '#]])</f>
        <v>1</v>
      </c>
      <c r="S87" s="87" t="str">
        <f t="shared" si="2"/>
        <v/>
      </c>
      <c r="T87" s="87"/>
    </row>
    <row r="88" spans="17:20" x14ac:dyDescent="0.25">
      <c r="Q88" s="36" t="s">
        <v>3348</v>
      </c>
      <c r="R88" s="36">
        <f>SUMIFS('Equip Billings'!I:I,'Equip Billings'!B:B,Table6[[#This Row],[Equip '#]])</f>
        <v>1</v>
      </c>
      <c r="S88" s="87" t="str">
        <f t="shared" si="2"/>
        <v/>
      </c>
      <c r="T88" s="87"/>
    </row>
    <row r="89" spans="17:20" x14ac:dyDescent="0.25">
      <c r="Q89" s="36" t="s">
        <v>3349</v>
      </c>
      <c r="R89" s="36">
        <f>SUMIFS('Equip Billings'!I:I,'Equip Billings'!B:B,Table6[[#This Row],[Equip '#]])</f>
        <v>1</v>
      </c>
      <c r="S89" s="87" t="str">
        <f t="shared" si="2"/>
        <v/>
      </c>
      <c r="T89" s="87"/>
    </row>
    <row r="90" spans="17:20" x14ac:dyDescent="0.25">
      <c r="Q90" s="36" t="s">
        <v>3350</v>
      </c>
      <c r="R90" s="36">
        <f>SUMIFS('Equip Billings'!I:I,'Equip Billings'!B:B,Table6[[#This Row],[Equip '#]])</f>
        <v>1</v>
      </c>
      <c r="S90" s="87" t="str">
        <f t="shared" si="2"/>
        <v/>
      </c>
      <c r="T90" s="87"/>
    </row>
    <row r="91" spans="17:20" x14ac:dyDescent="0.25">
      <c r="Q91" s="36" t="s">
        <v>3350</v>
      </c>
      <c r="R91" s="36">
        <f>SUMIFS('Equip Billings'!I:I,'Equip Billings'!B:B,Table6[[#This Row],[Equip '#]])</f>
        <v>1</v>
      </c>
      <c r="S91" s="87" t="str">
        <f t="shared" si="2"/>
        <v/>
      </c>
      <c r="T91" s="87"/>
    </row>
    <row r="92" spans="17:20" x14ac:dyDescent="0.25">
      <c r="Q92" s="36" t="s">
        <v>3638</v>
      </c>
      <c r="R92" s="36">
        <f>SUMIFS('Equip Billings'!I:I,'Equip Billings'!B:B,Table6[[#This Row],[Equip '#]])</f>
        <v>1</v>
      </c>
      <c r="S92" s="87" t="str">
        <f t="shared" si="2"/>
        <v/>
      </c>
      <c r="T92" s="87"/>
    </row>
    <row r="93" spans="17:20" x14ac:dyDescent="0.25">
      <c r="Q93" s="36" t="s">
        <v>3638</v>
      </c>
      <c r="R93" s="36">
        <f>SUMIFS('Equip Billings'!I:I,'Equip Billings'!B:B,Table6[[#This Row],[Equip '#]])</f>
        <v>1</v>
      </c>
      <c r="S93" s="87" t="str">
        <f t="shared" si="2"/>
        <v/>
      </c>
      <c r="T93" s="87"/>
    </row>
    <row r="94" spans="17:20" x14ac:dyDescent="0.25">
      <c r="Q94" s="36" t="s">
        <v>3638</v>
      </c>
      <c r="R94" s="36">
        <f>SUMIFS('Equip Billings'!I:I,'Equip Billings'!B:B,Table6[[#This Row],[Equip '#]])</f>
        <v>1</v>
      </c>
      <c r="S94" s="87" t="str">
        <f t="shared" si="2"/>
        <v/>
      </c>
      <c r="T94" s="87"/>
    </row>
    <row r="95" spans="17:20" x14ac:dyDescent="0.25">
      <c r="Q95" s="36" t="s">
        <v>3638</v>
      </c>
      <c r="R95" s="36">
        <f>SUMIFS('Equip Billings'!I:I,'Equip Billings'!B:B,Table6[[#This Row],[Equip '#]])</f>
        <v>1</v>
      </c>
      <c r="S95" s="87" t="str">
        <f t="shared" si="2"/>
        <v/>
      </c>
      <c r="T95" s="87"/>
    </row>
    <row r="96" spans="17:20" x14ac:dyDescent="0.25">
      <c r="Q96" s="36" t="s">
        <v>3639</v>
      </c>
      <c r="R96" s="36">
        <f>SUMIFS('Equip Billings'!I:I,'Equip Billings'!B:B,Table6[[#This Row],[Equip '#]])</f>
        <v>1</v>
      </c>
      <c r="S96" s="87" t="str">
        <f t="shared" si="2"/>
        <v/>
      </c>
      <c r="T96" s="87"/>
    </row>
    <row r="97" spans="17:20" x14ac:dyDescent="0.25">
      <c r="Q97" s="36" t="s">
        <v>3639</v>
      </c>
      <c r="R97" s="36">
        <f>SUMIFS('Equip Billings'!I:I,'Equip Billings'!B:B,Table6[[#This Row],[Equip '#]])</f>
        <v>1</v>
      </c>
      <c r="S97" s="87" t="str">
        <f t="shared" si="2"/>
        <v/>
      </c>
      <c r="T97" s="87"/>
    </row>
    <row r="98" spans="17:20" x14ac:dyDescent="0.25">
      <c r="Q98" s="36" t="s">
        <v>3664</v>
      </c>
      <c r="R98" s="36">
        <f>SUMIFS('Equip Billings'!I:I,'Equip Billings'!B:B,Table6[[#This Row],[Equip '#]])</f>
        <v>1</v>
      </c>
      <c r="S98" s="87" t="str">
        <f t="shared" si="2"/>
        <v/>
      </c>
      <c r="T98" s="87"/>
    </row>
    <row r="99" spans="17:20" x14ac:dyDescent="0.25">
      <c r="Q99" s="36" t="s">
        <v>3665</v>
      </c>
      <c r="R99" s="36">
        <f>SUMIFS('Equip Billings'!I:I,'Equip Billings'!B:B,Table6[[#This Row],[Equip '#]])</f>
        <v>1</v>
      </c>
      <c r="S99" s="87" t="str">
        <f t="shared" si="2"/>
        <v/>
      </c>
      <c r="T99" s="87"/>
    </row>
    <row r="100" spans="17:20" x14ac:dyDescent="0.25">
      <c r="Q100" s="36" t="s">
        <v>3640</v>
      </c>
      <c r="R100" s="36">
        <f>SUMIFS('Equip Billings'!I:I,'Equip Billings'!B:B,Table6[[#This Row],[Equip '#]])</f>
        <v>1</v>
      </c>
      <c r="S100" s="87" t="str">
        <f t="shared" si="2"/>
        <v/>
      </c>
      <c r="T100" s="87"/>
    </row>
    <row r="101" spans="17:20" x14ac:dyDescent="0.25">
      <c r="Q101" s="36" t="s">
        <v>3640</v>
      </c>
      <c r="R101" s="36">
        <f>SUMIFS('Equip Billings'!I:I,'Equip Billings'!B:B,Table6[[#This Row],[Equip '#]])</f>
        <v>1</v>
      </c>
      <c r="S101" s="87" t="str">
        <f t="shared" si="2"/>
        <v/>
      </c>
      <c r="T101" s="87"/>
    </row>
    <row r="102" spans="17:20" x14ac:dyDescent="0.25">
      <c r="Q102" s="36" t="s">
        <v>3641</v>
      </c>
      <c r="R102" s="36">
        <f>SUMIFS('Equip Billings'!I:I,'Equip Billings'!B:B,Table6[[#This Row],[Equip '#]])</f>
        <v>1</v>
      </c>
      <c r="S102" s="87" t="str">
        <f t="shared" si="2"/>
        <v/>
      </c>
      <c r="T102" s="87"/>
    </row>
    <row r="103" spans="17:20" x14ac:dyDescent="0.25">
      <c r="Q103" s="36" t="s">
        <v>3641</v>
      </c>
      <c r="R103" s="36">
        <f>SUMIFS('Equip Billings'!I:I,'Equip Billings'!B:B,Table6[[#This Row],[Equip '#]])</f>
        <v>1</v>
      </c>
      <c r="S103" s="87" t="str">
        <f t="shared" si="2"/>
        <v/>
      </c>
      <c r="T103" s="87"/>
    </row>
    <row r="104" spans="17:20" x14ac:dyDescent="0.25">
      <c r="Q104" s="36" t="s">
        <v>3642</v>
      </c>
      <c r="R104" s="36">
        <f>SUMIFS('Equip Billings'!I:I,'Equip Billings'!B:B,Table6[[#This Row],[Equip '#]])</f>
        <v>1</v>
      </c>
      <c r="S104" s="87" t="str">
        <f t="shared" si="2"/>
        <v/>
      </c>
      <c r="T104" s="87"/>
    </row>
    <row r="105" spans="17:20" x14ac:dyDescent="0.25">
      <c r="Q105" s="36" t="s">
        <v>3666</v>
      </c>
      <c r="R105" s="36">
        <f>SUMIFS('Equip Billings'!I:I,'Equip Billings'!B:B,Table6[[#This Row],[Equip '#]])</f>
        <v>1</v>
      </c>
      <c r="S105" s="87" t="str">
        <f t="shared" si="2"/>
        <v/>
      </c>
      <c r="T105" s="87"/>
    </row>
    <row r="106" spans="17:20" x14ac:dyDescent="0.25">
      <c r="Q106" s="36" t="s">
        <v>3643</v>
      </c>
      <c r="R106" s="36">
        <f>SUMIFS('Equip Billings'!I:I,'Equip Billings'!B:B,Table6[[#This Row],[Equip '#]])</f>
        <v>1</v>
      </c>
      <c r="S106" s="87" t="str">
        <f t="shared" si="2"/>
        <v/>
      </c>
      <c r="T106" s="87"/>
    </row>
    <row r="107" spans="17:20" x14ac:dyDescent="0.25">
      <c r="Q107" s="36" t="s">
        <v>3667</v>
      </c>
      <c r="R107" s="36">
        <f>SUMIFS('Equip Billings'!I:I,'Equip Billings'!B:B,Table6[[#This Row],[Equip '#]])</f>
        <v>1</v>
      </c>
      <c r="S107" s="87" t="str">
        <f t="shared" si="2"/>
        <v/>
      </c>
      <c r="T107" s="87"/>
    </row>
    <row r="108" spans="17:20" x14ac:dyDescent="0.25">
      <c r="Q108" s="36" t="s">
        <v>3645</v>
      </c>
      <c r="R108" s="36">
        <f>SUMIFS('Equip Billings'!I:I,'Equip Billings'!B:B,Table6[[#This Row],[Equip '#]])</f>
        <v>1</v>
      </c>
      <c r="S108" s="87" t="str">
        <f t="shared" si="2"/>
        <v/>
      </c>
      <c r="T108" s="87"/>
    </row>
    <row r="109" spans="17:20" x14ac:dyDescent="0.25">
      <c r="Q109" s="36" t="s">
        <v>3645</v>
      </c>
      <c r="R109" s="36">
        <f>SUMIFS('Equip Billings'!I:I,'Equip Billings'!B:B,Table6[[#This Row],[Equip '#]])</f>
        <v>1</v>
      </c>
      <c r="S109" s="87" t="str">
        <f t="shared" si="2"/>
        <v/>
      </c>
      <c r="T109" s="87"/>
    </row>
    <row r="110" spans="17:20" x14ac:dyDescent="0.25">
      <c r="Q110" s="36" t="s">
        <v>3645</v>
      </c>
      <c r="R110" s="36">
        <f>SUMIFS('Equip Billings'!I:I,'Equip Billings'!B:B,Table6[[#This Row],[Equip '#]])</f>
        <v>1</v>
      </c>
      <c r="S110" s="87" t="str">
        <f t="shared" si="2"/>
        <v/>
      </c>
      <c r="T110" s="87"/>
    </row>
    <row r="111" spans="17:20" x14ac:dyDescent="0.25">
      <c r="Q111" s="36" t="s">
        <v>3645</v>
      </c>
      <c r="R111" s="36">
        <f>SUMIFS('Equip Billings'!I:I,'Equip Billings'!B:B,Table6[[#This Row],[Equip '#]])</f>
        <v>1</v>
      </c>
      <c r="S111" s="87" t="str">
        <f t="shared" si="2"/>
        <v/>
      </c>
      <c r="T111" s="87"/>
    </row>
    <row r="112" spans="17:20" x14ac:dyDescent="0.25">
      <c r="Q112" s="36" t="s">
        <v>3646</v>
      </c>
      <c r="R112" s="36">
        <f>SUMIFS('Equip Billings'!I:I,'Equip Billings'!B:B,Table6[[#This Row],[Equip '#]])</f>
        <v>1</v>
      </c>
      <c r="S112" s="87" t="str">
        <f t="shared" si="2"/>
        <v/>
      </c>
      <c r="T112" s="87"/>
    </row>
    <row r="113" spans="17:20" x14ac:dyDescent="0.25">
      <c r="Q113" s="36" t="s">
        <v>3646</v>
      </c>
      <c r="R113" s="36">
        <f>SUMIFS('Equip Billings'!I:I,'Equip Billings'!B:B,Table6[[#This Row],[Equip '#]])</f>
        <v>1</v>
      </c>
      <c r="S113" s="87" t="str">
        <f t="shared" si="2"/>
        <v/>
      </c>
      <c r="T113" s="87"/>
    </row>
    <row r="114" spans="17:20" x14ac:dyDescent="0.25">
      <c r="Q114" s="36" t="s">
        <v>3783</v>
      </c>
      <c r="R114" s="36">
        <f>SUMIFS('Equip Billings'!I:I,'Equip Billings'!B:B,Table6[[#This Row],[Equip '#]])</f>
        <v>1</v>
      </c>
      <c r="S114" s="87" t="str">
        <f t="shared" si="2"/>
        <v/>
      </c>
      <c r="T114" s="87"/>
    </row>
    <row r="115" spans="17:20" x14ac:dyDescent="0.25">
      <c r="Q115" s="36" t="s">
        <v>3803</v>
      </c>
      <c r="R115" s="36">
        <f>SUMIFS('Equip Billings'!I:I,'Equip Billings'!B:B,Table6[[#This Row],[Equip '#]])</f>
        <v>1</v>
      </c>
      <c r="S115" s="87" t="str">
        <f t="shared" si="2"/>
        <v/>
      </c>
      <c r="T115" s="87"/>
    </row>
    <row r="116" spans="17:20" x14ac:dyDescent="0.25">
      <c r="Q116" s="36" t="s">
        <v>3873</v>
      </c>
      <c r="R116" s="36">
        <f>SUMIFS('Equip Billings'!I:I,'Equip Billings'!B:B,Table6[[#This Row],[Equip '#]])</f>
        <v>1</v>
      </c>
      <c r="S116" s="87" t="str">
        <f t="shared" si="2"/>
        <v/>
      </c>
      <c r="T116" s="87"/>
    </row>
    <row r="117" spans="17:20" x14ac:dyDescent="0.25">
      <c r="Q117" s="36" t="s">
        <v>3873</v>
      </c>
      <c r="R117" s="36">
        <f>SUMIFS('Equip Billings'!I:I,'Equip Billings'!B:B,Table6[[#This Row],[Equip '#]])</f>
        <v>1</v>
      </c>
      <c r="S117" s="87" t="str">
        <f t="shared" si="2"/>
        <v/>
      </c>
      <c r="T117" s="87"/>
    </row>
    <row r="118" spans="17:20" x14ac:dyDescent="0.25">
      <c r="Q118" s="36" t="s">
        <v>3873</v>
      </c>
      <c r="R118" s="36">
        <f>SUMIFS('Equip Billings'!I:I,'Equip Billings'!B:B,Table6[[#This Row],[Equip '#]])</f>
        <v>1</v>
      </c>
      <c r="S118" s="87" t="str">
        <f t="shared" si="2"/>
        <v/>
      </c>
      <c r="T118" s="87"/>
    </row>
    <row r="119" spans="17:20" x14ac:dyDescent="0.25">
      <c r="Q119" s="36" t="s">
        <v>3882</v>
      </c>
      <c r="R119" s="36">
        <f>SUMIFS('Equip Billings'!I:I,'Equip Billings'!B:B,Table6[[#This Row],[Equip '#]])</f>
        <v>1</v>
      </c>
      <c r="S119" s="87" t="str">
        <f t="shared" si="2"/>
        <v/>
      </c>
      <c r="T119" s="87"/>
    </row>
    <row r="120" spans="17:20" x14ac:dyDescent="0.25">
      <c r="Q120" s="36" t="s">
        <v>3908</v>
      </c>
      <c r="R120" s="36">
        <f>SUMIFS('Equip Billings'!I:I,'Equip Billings'!B:B,Table6[[#This Row],[Equip '#]])</f>
        <v>1</v>
      </c>
      <c r="S120" s="87" t="str">
        <f t="shared" si="2"/>
        <v/>
      </c>
      <c r="T120" s="87"/>
    </row>
    <row r="121" spans="17:20" x14ac:dyDescent="0.25">
      <c r="Q121" s="36" t="s">
        <v>3908</v>
      </c>
      <c r="R121" s="36">
        <f>SUMIFS('Equip Billings'!I:I,'Equip Billings'!B:B,Table6[[#This Row],[Equip '#]])</f>
        <v>1</v>
      </c>
      <c r="S121" s="87" t="str">
        <f t="shared" si="2"/>
        <v/>
      </c>
      <c r="T121" s="87"/>
    </row>
    <row r="122" spans="17:20" x14ac:dyDescent="0.25">
      <c r="Q122" s="36" t="s">
        <v>3908</v>
      </c>
      <c r="R122" s="36">
        <f>SUMIFS('Equip Billings'!I:I,'Equip Billings'!B:B,Table6[[#This Row],[Equip '#]])</f>
        <v>1</v>
      </c>
      <c r="S122" s="87" t="str">
        <f t="shared" si="2"/>
        <v/>
      </c>
      <c r="T122" s="87"/>
    </row>
    <row r="123" spans="17:20" x14ac:dyDescent="0.25">
      <c r="Q123" s="36" t="s">
        <v>34</v>
      </c>
      <c r="R123" s="36">
        <f>SUMIFS('Equip Billings'!I:I,'Equip Billings'!B:B,Table6[[#This Row],[Equip '#]])</f>
        <v>0.85</v>
      </c>
      <c r="S123" s="87" t="str">
        <f t="shared" si="2"/>
        <v/>
      </c>
      <c r="T123" s="87"/>
    </row>
    <row r="124" spans="17:20" x14ac:dyDescent="0.25">
      <c r="Q124" s="36" t="s">
        <v>183</v>
      </c>
      <c r="R124" s="36">
        <f>SUMIFS('Equip Billings'!I:I,'Equip Billings'!B:B,Table6[[#This Row],[Equip '#]])</f>
        <v>0.15000000000000002</v>
      </c>
      <c r="S124" s="87">
        <f t="shared" si="2"/>
        <v>1</v>
      </c>
      <c r="T124" s="87"/>
    </row>
    <row r="125" spans="17:20" x14ac:dyDescent="0.25">
      <c r="Q125" s="36" t="s">
        <v>183</v>
      </c>
      <c r="R125" s="36">
        <f>SUMIFS('Equip Billings'!I:I,'Equip Billings'!B:B,Table6[[#This Row],[Equip '#]])</f>
        <v>0.15000000000000002</v>
      </c>
      <c r="S125" s="87">
        <f t="shared" si="2"/>
        <v>1</v>
      </c>
      <c r="T125" s="87"/>
    </row>
    <row r="126" spans="17:20" x14ac:dyDescent="0.25">
      <c r="Q126" s="36" t="s">
        <v>184</v>
      </c>
      <c r="R126" s="36">
        <f>SUMIFS('Equip Billings'!I:I,'Equip Billings'!B:B,Table6[[#This Row],[Equip '#]])</f>
        <v>0.65</v>
      </c>
      <c r="S126" s="87" t="str">
        <f t="shared" si="2"/>
        <v/>
      </c>
      <c r="T126" s="87"/>
    </row>
    <row r="127" spans="17:20" x14ac:dyDescent="0.25">
      <c r="Q127" s="36" t="s">
        <v>36</v>
      </c>
      <c r="R127" s="36">
        <f>SUMIFS('Equip Billings'!I:I,'Equip Billings'!B:B,Table6[[#This Row],[Equip '#]])</f>
        <v>1</v>
      </c>
      <c r="S127" s="87" t="str">
        <f t="shared" si="2"/>
        <v/>
      </c>
      <c r="T127" s="87"/>
    </row>
    <row r="128" spans="17:20" x14ac:dyDescent="0.25">
      <c r="Q128" s="36" t="s">
        <v>37</v>
      </c>
      <c r="R128" s="36">
        <f>SUMIFS('Equip Billings'!I:I,'Equip Billings'!B:B,Table6[[#This Row],[Equip '#]])</f>
        <v>0.45</v>
      </c>
      <c r="S128" s="87">
        <f t="shared" si="2"/>
        <v>1</v>
      </c>
      <c r="T128" s="87"/>
    </row>
    <row r="129" spans="17:20" x14ac:dyDescent="0.25">
      <c r="Q129" s="36" t="s">
        <v>243</v>
      </c>
      <c r="R129" s="36">
        <f>SUMIFS('Equip Billings'!I:I,'Equip Billings'!B:B,Table6[[#This Row],[Equip '#]])</f>
        <v>0.45</v>
      </c>
      <c r="S129" s="87">
        <f t="shared" si="2"/>
        <v>1</v>
      </c>
      <c r="T129" s="87"/>
    </row>
    <row r="130" spans="17:20" x14ac:dyDescent="0.25">
      <c r="Q130" s="36" t="s">
        <v>38</v>
      </c>
      <c r="R130" s="36">
        <f>SUMIFS('Equip Billings'!I:I,'Equip Billings'!B:B,Table6[[#This Row],[Equip '#]])</f>
        <v>1</v>
      </c>
      <c r="S130" s="87" t="str">
        <f t="shared" ref="S130:S193" si="3">IF(R130&lt;0.5,1,"")</f>
        <v/>
      </c>
      <c r="T130" s="87"/>
    </row>
    <row r="131" spans="17:20" x14ac:dyDescent="0.25">
      <c r="Q131" s="36" t="s">
        <v>40</v>
      </c>
      <c r="R131" s="36">
        <f>SUMIFS('Equip Billings'!I:I,'Equip Billings'!B:B,Table6[[#This Row],[Equip '#]])</f>
        <v>1</v>
      </c>
      <c r="S131" s="87" t="str">
        <f t="shared" si="3"/>
        <v/>
      </c>
      <c r="T131" s="87"/>
    </row>
    <row r="132" spans="17:20" x14ac:dyDescent="0.25">
      <c r="Q132" s="36" t="s">
        <v>40</v>
      </c>
      <c r="R132" s="36">
        <f>SUMIFS('Equip Billings'!I:I,'Equip Billings'!B:B,Table6[[#This Row],[Equip '#]])</f>
        <v>1</v>
      </c>
      <c r="S132" s="87" t="str">
        <f t="shared" si="3"/>
        <v/>
      </c>
      <c r="T132" s="87"/>
    </row>
    <row r="133" spans="17:20" x14ac:dyDescent="0.25">
      <c r="Q133" s="36" t="s">
        <v>185</v>
      </c>
      <c r="R133" s="36">
        <f>SUMIFS('Equip Billings'!I:I,'Equip Billings'!B:B,Table6[[#This Row],[Equip '#]])</f>
        <v>0.55000000000000004</v>
      </c>
      <c r="S133" s="87" t="str">
        <f t="shared" si="3"/>
        <v/>
      </c>
      <c r="T133" s="87"/>
    </row>
    <row r="134" spans="17:20" x14ac:dyDescent="0.25">
      <c r="Q134" s="36" t="s">
        <v>41</v>
      </c>
      <c r="R134" s="36">
        <f>SUMIFS('Equip Billings'!I:I,'Equip Billings'!B:B,Table6[[#This Row],[Equip '#]])</f>
        <v>1</v>
      </c>
      <c r="S134" s="87" t="str">
        <f t="shared" si="3"/>
        <v/>
      </c>
      <c r="T134" s="87"/>
    </row>
    <row r="135" spans="17:20" x14ac:dyDescent="0.25">
      <c r="Q135" s="36" t="s">
        <v>186</v>
      </c>
      <c r="R135" s="36">
        <f>SUMIFS('Equip Billings'!I:I,'Equip Billings'!B:B,Table6[[#This Row],[Equip '#]])</f>
        <v>1</v>
      </c>
      <c r="S135" s="87" t="str">
        <f t="shared" si="3"/>
        <v/>
      </c>
      <c r="T135" s="87"/>
    </row>
    <row r="136" spans="17:20" x14ac:dyDescent="0.25">
      <c r="Q136" s="36" t="s">
        <v>42</v>
      </c>
      <c r="R136" s="36">
        <f>SUMIFS('Equip Billings'!I:I,'Equip Billings'!B:B,Table6[[#This Row],[Equip '#]])</f>
        <v>1</v>
      </c>
      <c r="S136" s="87" t="str">
        <f t="shared" si="3"/>
        <v/>
      </c>
      <c r="T136" s="87"/>
    </row>
    <row r="137" spans="17:20" x14ac:dyDescent="0.25">
      <c r="Q137" s="36" t="s">
        <v>244</v>
      </c>
      <c r="R137" s="36">
        <f>SUMIFS('Equip Billings'!I:I,'Equip Billings'!B:B,Table6[[#This Row],[Equip '#]])</f>
        <v>0.75</v>
      </c>
      <c r="S137" s="87" t="str">
        <f t="shared" si="3"/>
        <v/>
      </c>
      <c r="T137" s="87"/>
    </row>
    <row r="138" spans="17:20" x14ac:dyDescent="0.25">
      <c r="Q138" s="36" t="s">
        <v>43</v>
      </c>
      <c r="R138" s="36">
        <f>SUMIFS('Equip Billings'!I:I,'Equip Billings'!B:B,Table6[[#This Row],[Equip '#]])</f>
        <v>1</v>
      </c>
      <c r="S138" s="87" t="str">
        <f t="shared" si="3"/>
        <v/>
      </c>
      <c r="T138" s="87"/>
    </row>
    <row r="139" spans="17:20" x14ac:dyDescent="0.25">
      <c r="Q139" s="36" t="s">
        <v>187</v>
      </c>
      <c r="R139" s="36">
        <f>SUMIFS('Equip Billings'!I:I,'Equip Billings'!B:B,Table6[[#This Row],[Equip '#]])</f>
        <v>1</v>
      </c>
      <c r="S139" s="87" t="str">
        <f t="shared" si="3"/>
        <v/>
      </c>
      <c r="T139" s="87"/>
    </row>
    <row r="140" spans="17:20" x14ac:dyDescent="0.25">
      <c r="Q140" s="36" t="s">
        <v>47</v>
      </c>
      <c r="R140" s="36">
        <f>SUMIFS('Equip Billings'!I:I,'Equip Billings'!B:B,Table6[[#This Row],[Equip '#]])</f>
        <v>1</v>
      </c>
      <c r="S140" s="87" t="str">
        <f t="shared" si="3"/>
        <v/>
      </c>
      <c r="T140" s="87"/>
    </row>
    <row r="141" spans="17:20" x14ac:dyDescent="0.25">
      <c r="Q141" s="36" t="s">
        <v>188</v>
      </c>
      <c r="R141" s="36">
        <f>SUMIFS('Equip Billings'!I:I,'Equip Billings'!B:B,Table6[[#This Row],[Equip '#]])</f>
        <v>1</v>
      </c>
      <c r="S141" s="87" t="str">
        <f t="shared" si="3"/>
        <v/>
      </c>
      <c r="T141" s="87"/>
    </row>
    <row r="142" spans="17:20" x14ac:dyDescent="0.25">
      <c r="Q142" s="36" t="s">
        <v>3139</v>
      </c>
      <c r="R142" s="36">
        <f>SUMIFS('Equip Billings'!I:I,'Equip Billings'!B:B,Table6[[#This Row],[Equip '#]])</f>
        <v>0.05</v>
      </c>
      <c r="S142" s="87">
        <f t="shared" si="3"/>
        <v>1</v>
      </c>
      <c r="T142" s="87"/>
    </row>
    <row r="143" spans="17:20" x14ac:dyDescent="0.25">
      <c r="Q143" s="36" t="s">
        <v>3140</v>
      </c>
      <c r="R143" s="36">
        <f>SUMIFS('Equip Billings'!I:I,'Equip Billings'!B:B,Table6[[#This Row],[Equip '#]])</f>
        <v>0.75</v>
      </c>
      <c r="S143" s="87" t="str">
        <f t="shared" si="3"/>
        <v/>
      </c>
      <c r="T143" s="87"/>
    </row>
    <row r="144" spans="17:20" x14ac:dyDescent="0.25">
      <c r="Q144" s="36" t="s">
        <v>3141</v>
      </c>
      <c r="R144" s="36">
        <f>SUMIFS('Equip Billings'!I:I,'Equip Billings'!B:B,Table6[[#This Row],[Equip '#]])</f>
        <v>1</v>
      </c>
      <c r="S144" s="87" t="str">
        <f t="shared" si="3"/>
        <v/>
      </c>
      <c r="T144" s="87"/>
    </row>
    <row r="145" spans="17:20" x14ac:dyDescent="0.25">
      <c r="Q145" s="36" t="s">
        <v>3459</v>
      </c>
      <c r="R145" s="36">
        <f>SUMIFS('Equip Billings'!I:I,'Equip Billings'!B:B,Table6[[#This Row],[Equip '#]])</f>
        <v>1</v>
      </c>
      <c r="S145" s="87" t="str">
        <f t="shared" si="3"/>
        <v/>
      </c>
      <c r="T145" s="87"/>
    </row>
    <row r="146" spans="17:20" x14ac:dyDescent="0.25">
      <c r="Q146" s="36" t="s">
        <v>4065</v>
      </c>
      <c r="R146" s="36">
        <f>SUMIFS('Equip Billings'!I:I,'Equip Billings'!B:B,Table6[[#This Row],[Equip '#]])</f>
        <v>1</v>
      </c>
      <c r="S146" s="87" t="str">
        <f t="shared" si="3"/>
        <v/>
      </c>
      <c r="T146" s="87"/>
    </row>
    <row r="147" spans="17:20" x14ac:dyDescent="0.25">
      <c r="Q147" s="36" t="s">
        <v>4065</v>
      </c>
      <c r="R147" s="36">
        <f>SUMIFS('Equip Billings'!I:I,'Equip Billings'!B:B,Table6[[#This Row],[Equip '#]])</f>
        <v>1</v>
      </c>
      <c r="S147" s="87" t="str">
        <f t="shared" si="3"/>
        <v/>
      </c>
      <c r="T147" s="87"/>
    </row>
    <row r="148" spans="17:20" x14ac:dyDescent="0.25">
      <c r="Q148" s="36" t="s">
        <v>4150</v>
      </c>
      <c r="R148" s="36">
        <f>SUMIFS('Equip Billings'!I:I,'Equip Billings'!B:B,Table6[[#This Row],[Equip '#]])</f>
        <v>0.5</v>
      </c>
      <c r="S148" s="87" t="str">
        <f t="shared" si="3"/>
        <v/>
      </c>
      <c r="T148" s="87"/>
    </row>
    <row r="149" spans="17:20" x14ac:dyDescent="0.25">
      <c r="Q149" s="36" t="s">
        <v>5897</v>
      </c>
      <c r="R149" s="36">
        <f>SUMIFS('Equip Billings'!I:I,'Equip Billings'!B:B,Table6[[#This Row],[Equip '#]])</f>
        <v>1</v>
      </c>
      <c r="S149" s="87" t="str">
        <f t="shared" si="3"/>
        <v/>
      </c>
      <c r="T149" s="87"/>
    </row>
    <row r="150" spans="17:20" x14ac:dyDescent="0.25">
      <c r="Q150" s="36" t="s">
        <v>49</v>
      </c>
      <c r="R150" s="36">
        <f>SUMIFS('Equip Billings'!I:I,'Equip Billings'!B:B,Table6[[#This Row],[Equip '#]])</f>
        <v>1</v>
      </c>
      <c r="S150" s="87" t="str">
        <f t="shared" si="3"/>
        <v/>
      </c>
      <c r="T150" s="87"/>
    </row>
    <row r="151" spans="17:20" x14ac:dyDescent="0.25">
      <c r="Q151" s="36" t="s">
        <v>3848</v>
      </c>
      <c r="R151" s="36">
        <f>SUMIFS('Equip Billings'!I:I,'Equip Billings'!B:B,Table6[[#This Row],[Equip '#]])</f>
        <v>1</v>
      </c>
      <c r="S151" s="87" t="str">
        <f t="shared" si="3"/>
        <v/>
      </c>
      <c r="T151" s="87"/>
    </row>
    <row r="152" spans="17:20" x14ac:dyDescent="0.25">
      <c r="Q152" s="36" t="s">
        <v>3849</v>
      </c>
      <c r="R152" s="36">
        <f>SUMIFS('Equip Billings'!I:I,'Equip Billings'!B:B,Table6[[#This Row],[Equip '#]])</f>
        <v>1</v>
      </c>
      <c r="S152" s="87" t="str">
        <f t="shared" si="3"/>
        <v/>
      </c>
      <c r="T152" s="87"/>
    </row>
    <row r="153" spans="17:20" x14ac:dyDescent="0.25">
      <c r="Q153" s="36" t="s">
        <v>3850</v>
      </c>
      <c r="R153" s="36">
        <f>SUMIFS('Equip Billings'!I:I,'Equip Billings'!B:B,Table6[[#This Row],[Equip '#]])</f>
        <v>1</v>
      </c>
      <c r="S153" s="87" t="str">
        <f t="shared" si="3"/>
        <v/>
      </c>
      <c r="T153" s="87"/>
    </row>
    <row r="154" spans="17:20" x14ac:dyDescent="0.25">
      <c r="Q154" s="36" t="s">
        <v>3851</v>
      </c>
      <c r="R154" s="36">
        <f>SUMIFS('Equip Billings'!I:I,'Equip Billings'!B:B,Table6[[#This Row],[Equip '#]])</f>
        <v>1</v>
      </c>
      <c r="S154" s="87" t="str">
        <f t="shared" si="3"/>
        <v/>
      </c>
      <c r="T154" s="87"/>
    </row>
    <row r="155" spans="17:20" x14ac:dyDescent="0.25">
      <c r="Q155" s="36" t="s">
        <v>3244</v>
      </c>
      <c r="R155" s="36">
        <f>SUMIFS('Equip Billings'!I:I,'Equip Billings'!B:B,Table6[[#This Row],[Equip '#]])</f>
        <v>1</v>
      </c>
      <c r="S155" s="87" t="str">
        <f t="shared" si="3"/>
        <v/>
      </c>
      <c r="T155" s="87"/>
    </row>
    <row r="156" spans="17:20" x14ac:dyDescent="0.25">
      <c r="Q156" s="36" t="s">
        <v>3244</v>
      </c>
      <c r="R156" s="36">
        <f>SUMIFS('Equip Billings'!I:I,'Equip Billings'!B:B,Table6[[#This Row],[Equip '#]])</f>
        <v>1</v>
      </c>
      <c r="S156" s="87" t="str">
        <f t="shared" si="3"/>
        <v/>
      </c>
      <c r="T156" s="87"/>
    </row>
    <row r="157" spans="17:20" x14ac:dyDescent="0.25">
      <c r="Q157" s="36" t="s">
        <v>3245</v>
      </c>
      <c r="R157" s="36">
        <f>SUMIFS('Equip Billings'!I:I,'Equip Billings'!B:B,Table6[[#This Row],[Equip '#]])</f>
        <v>1</v>
      </c>
      <c r="S157" s="87" t="str">
        <f t="shared" si="3"/>
        <v/>
      </c>
      <c r="T157" s="87"/>
    </row>
    <row r="158" spans="17:20" x14ac:dyDescent="0.25">
      <c r="Q158" s="36" t="s">
        <v>3245</v>
      </c>
      <c r="R158" s="36">
        <f>SUMIFS('Equip Billings'!I:I,'Equip Billings'!B:B,Table6[[#This Row],[Equip '#]])</f>
        <v>1</v>
      </c>
      <c r="S158" s="87" t="str">
        <f t="shared" si="3"/>
        <v/>
      </c>
      <c r="T158" s="87"/>
    </row>
    <row r="159" spans="17:20" x14ac:dyDescent="0.25">
      <c r="Q159" s="36" t="s">
        <v>3246</v>
      </c>
      <c r="R159" s="36">
        <f>SUMIFS('Equip Billings'!I:I,'Equip Billings'!B:B,Table6[[#This Row],[Equip '#]])</f>
        <v>1</v>
      </c>
      <c r="S159" s="87" t="str">
        <f t="shared" si="3"/>
        <v/>
      </c>
      <c r="T159" s="87"/>
    </row>
    <row r="160" spans="17:20" x14ac:dyDescent="0.25">
      <c r="Q160" s="36" t="s">
        <v>3255</v>
      </c>
      <c r="R160" s="36">
        <f>SUMIFS('Equip Billings'!I:I,'Equip Billings'!B:B,Table6[[#This Row],[Equip '#]])</f>
        <v>1</v>
      </c>
      <c r="S160" s="87" t="str">
        <f t="shared" si="3"/>
        <v/>
      </c>
      <c r="T160" s="87"/>
    </row>
    <row r="161" spans="17:20" x14ac:dyDescent="0.25">
      <c r="Q161" s="36" t="s">
        <v>3247</v>
      </c>
      <c r="R161" s="36">
        <f>SUMIFS('Equip Billings'!I:I,'Equip Billings'!B:B,Table6[[#This Row],[Equip '#]])</f>
        <v>1</v>
      </c>
      <c r="S161" s="87" t="str">
        <f t="shared" si="3"/>
        <v/>
      </c>
      <c r="T161" s="87"/>
    </row>
    <row r="162" spans="17:20" x14ac:dyDescent="0.25">
      <c r="Q162" s="36" t="s">
        <v>3249</v>
      </c>
      <c r="R162" s="36">
        <f>SUMIFS('Equip Billings'!I:I,'Equip Billings'!B:B,Table6[[#This Row],[Equip '#]])</f>
        <v>1</v>
      </c>
      <c r="S162" s="87" t="str">
        <f t="shared" si="3"/>
        <v/>
      </c>
      <c r="T162" s="87"/>
    </row>
    <row r="163" spans="17:20" x14ac:dyDescent="0.25">
      <c r="Q163" s="36" t="s">
        <v>3249</v>
      </c>
      <c r="R163" s="36">
        <f>SUMIFS('Equip Billings'!I:I,'Equip Billings'!B:B,Table6[[#This Row],[Equip '#]])</f>
        <v>1</v>
      </c>
      <c r="S163" s="87" t="str">
        <f t="shared" si="3"/>
        <v/>
      </c>
      <c r="T163" s="87"/>
    </row>
    <row r="164" spans="17:20" x14ac:dyDescent="0.25">
      <c r="Q164" s="36" t="s">
        <v>3249</v>
      </c>
      <c r="R164" s="36">
        <f>SUMIFS('Equip Billings'!I:I,'Equip Billings'!B:B,Table6[[#This Row],[Equip '#]])</f>
        <v>1</v>
      </c>
      <c r="S164" s="87" t="str">
        <f t="shared" si="3"/>
        <v/>
      </c>
      <c r="T164" s="87"/>
    </row>
    <row r="165" spans="17:20" x14ac:dyDescent="0.25">
      <c r="Q165" s="36" t="s">
        <v>3250</v>
      </c>
      <c r="R165" s="36">
        <f>SUMIFS('Equip Billings'!I:I,'Equip Billings'!B:B,Table6[[#This Row],[Equip '#]])</f>
        <v>1</v>
      </c>
      <c r="S165" s="87" t="str">
        <f t="shared" si="3"/>
        <v/>
      </c>
      <c r="T165" s="87"/>
    </row>
    <row r="166" spans="17:20" x14ac:dyDescent="0.25">
      <c r="Q166" s="36" t="s">
        <v>3251</v>
      </c>
      <c r="R166" s="36">
        <f>SUMIFS('Equip Billings'!I:I,'Equip Billings'!B:B,Table6[[#This Row],[Equip '#]])</f>
        <v>1</v>
      </c>
      <c r="S166" s="87" t="str">
        <f t="shared" si="3"/>
        <v/>
      </c>
      <c r="T166" s="87"/>
    </row>
    <row r="167" spans="17:20" x14ac:dyDescent="0.25">
      <c r="Q167" s="36" t="s">
        <v>3251</v>
      </c>
      <c r="R167" s="36">
        <f>SUMIFS('Equip Billings'!I:I,'Equip Billings'!B:B,Table6[[#This Row],[Equip '#]])</f>
        <v>1</v>
      </c>
      <c r="S167" s="87" t="str">
        <f t="shared" si="3"/>
        <v/>
      </c>
      <c r="T167" s="87"/>
    </row>
    <row r="168" spans="17:20" x14ac:dyDescent="0.25">
      <c r="Q168" s="36" t="s">
        <v>3379</v>
      </c>
      <c r="R168" s="36">
        <f>SUMIFS('Equip Billings'!I:I,'Equip Billings'!B:B,Table6[[#This Row],[Equip '#]])</f>
        <v>1</v>
      </c>
      <c r="S168" s="87" t="str">
        <f t="shared" si="3"/>
        <v/>
      </c>
      <c r="T168" s="87"/>
    </row>
    <row r="169" spans="17:20" x14ac:dyDescent="0.25">
      <c r="Q169" s="36" t="s">
        <v>3380</v>
      </c>
      <c r="R169" s="36">
        <f>SUMIFS('Equip Billings'!I:I,'Equip Billings'!B:B,Table6[[#This Row],[Equip '#]])</f>
        <v>0.5</v>
      </c>
      <c r="S169" s="87" t="str">
        <f t="shared" si="3"/>
        <v/>
      </c>
      <c r="T169" s="87"/>
    </row>
    <row r="170" spans="17:20" x14ac:dyDescent="0.25">
      <c r="Q170" s="36" t="s">
        <v>3381</v>
      </c>
      <c r="R170" s="36">
        <f>SUMIFS('Equip Billings'!I:I,'Equip Billings'!B:B,Table6[[#This Row],[Equip '#]])</f>
        <v>1</v>
      </c>
      <c r="S170" s="87" t="str">
        <f t="shared" si="3"/>
        <v/>
      </c>
      <c r="T170" s="87"/>
    </row>
    <row r="171" spans="17:20" x14ac:dyDescent="0.25">
      <c r="Q171" s="36" t="s">
        <v>3382</v>
      </c>
      <c r="R171" s="36">
        <f>SUMIFS('Equip Billings'!I:I,'Equip Billings'!B:B,Table6[[#This Row],[Equip '#]])</f>
        <v>1</v>
      </c>
      <c r="S171" s="87" t="str">
        <f t="shared" si="3"/>
        <v/>
      </c>
      <c r="T171" s="87"/>
    </row>
    <row r="172" spans="17:20" x14ac:dyDescent="0.25">
      <c r="Q172" s="36" t="s">
        <v>3383</v>
      </c>
      <c r="R172" s="36">
        <f>SUMIFS('Equip Billings'!I:I,'Equip Billings'!B:B,Table6[[#This Row],[Equip '#]])</f>
        <v>1</v>
      </c>
      <c r="S172" s="87" t="str">
        <f t="shared" si="3"/>
        <v/>
      </c>
      <c r="T172" s="87"/>
    </row>
    <row r="173" spans="17:20" x14ac:dyDescent="0.25">
      <c r="Q173" s="36" t="s">
        <v>3384</v>
      </c>
      <c r="R173" s="36">
        <f>SUMIFS('Equip Billings'!I:I,'Equip Billings'!B:B,Table6[[#This Row],[Equip '#]])</f>
        <v>1</v>
      </c>
      <c r="S173" s="87" t="str">
        <f t="shared" si="3"/>
        <v/>
      </c>
      <c r="T173" s="87"/>
    </row>
    <row r="174" spans="17:20" x14ac:dyDescent="0.25">
      <c r="Q174" s="36" t="s">
        <v>3385</v>
      </c>
      <c r="R174" s="36">
        <f>SUMIFS('Equip Billings'!I:I,'Equip Billings'!B:B,Table6[[#This Row],[Equip '#]])</f>
        <v>1</v>
      </c>
      <c r="S174" s="87" t="str">
        <f t="shared" si="3"/>
        <v/>
      </c>
      <c r="T174" s="87"/>
    </row>
    <row r="175" spans="17:20" x14ac:dyDescent="0.25">
      <c r="Q175" s="36" t="s">
        <v>3763</v>
      </c>
      <c r="R175" s="36">
        <f>SUMIFS('Equip Billings'!I:I,'Equip Billings'!B:B,Table6[[#This Row],[Equip '#]])</f>
        <v>1</v>
      </c>
      <c r="S175" s="87" t="str">
        <f t="shared" si="3"/>
        <v/>
      </c>
      <c r="T175" s="87"/>
    </row>
    <row r="176" spans="17:20" x14ac:dyDescent="0.25">
      <c r="Q176" s="36" t="s">
        <v>3764</v>
      </c>
      <c r="R176" s="36">
        <f>SUMIFS('Equip Billings'!I:I,'Equip Billings'!B:B,Table6[[#This Row],[Equip '#]])</f>
        <v>1</v>
      </c>
      <c r="S176" s="87" t="str">
        <f t="shared" si="3"/>
        <v/>
      </c>
      <c r="T176" s="87"/>
    </row>
    <row r="177" spans="17:20" x14ac:dyDescent="0.25">
      <c r="Q177" s="36" t="s">
        <v>3764</v>
      </c>
      <c r="R177" s="36">
        <f>SUMIFS('Equip Billings'!I:I,'Equip Billings'!B:B,Table6[[#This Row],[Equip '#]])</f>
        <v>1</v>
      </c>
      <c r="S177" s="87" t="str">
        <f t="shared" si="3"/>
        <v/>
      </c>
      <c r="T177" s="87"/>
    </row>
    <row r="178" spans="17:20" x14ac:dyDescent="0.25">
      <c r="Q178" s="36" t="s">
        <v>3766</v>
      </c>
      <c r="R178" s="36">
        <f>SUMIFS('Equip Billings'!I:I,'Equip Billings'!B:B,Table6[[#This Row],[Equip '#]])</f>
        <v>1</v>
      </c>
      <c r="S178" s="87" t="str">
        <f t="shared" si="3"/>
        <v/>
      </c>
      <c r="T178" s="87"/>
    </row>
    <row r="179" spans="17:20" x14ac:dyDescent="0.25">
      <c r="Q179" s="36" t="s">
        <v>4066</v>
      </c>
      <c r="R179" s="36">
        <f>SUMIFS('Equip Billings'!I:I,'Equip Billings'!B:B,Table6[[#This Row],[Equip '#]])</f>
        <v>1</v>
      </c>
      <c r="S179" s="87" t="str">
        <f t="shared" si="3"/>
        <v/>
      </c>
      <c r="T179" s="87"/>
    </row>
    <row r="180" spans="17:20" x14ac:dyDescent="0.25">
      <c r="Q180" s="36" t="s">
        <v>4067</v>
      </c>
      <c r="R180" s="36">
        <f>SUMIFS('Equip Billings'!I:I,'Equip Billings'!B:B,Table6[[#This Row],[Equip '#]])</f>
        <v>0.5</v>
      </c>
      <c r="S180" s="87" t="str">
        <f t="shared" si="3"/>
        <v/>
      </c>
      <c r="T180" s="87"/>
    </row>
    <row r="181" spans="17:20" x14ac:dyDescent="0.25">
      <c r="Q181" s="36" t="s">
        <v>4068</v>
      </c>
      <c r="R181" s="36">
        <f>SUMIFS('Equip Billings'!I:I,'Equip Billings'!B:B,Table6[[#This Row],[Equip '#]])</f>
        <v>1</v>
      </c>
      <c r="S181" s="87" t="str">
        <f t="shared" si="3"/>
        <v/>
      </c>
      <c r="T181" s="87"/>
    </row>
    <row r="182" spans="17:20" x14ac:dyDescent="0.25">
      <c r="Q182" s="36" t="s">
        <v>4068</v>
      </c>
      <c r="R182" s="36">
        <f>SUMIFS('Equip Billings'!I:I,'Equip Billings'!B:B,Table6[[#This Row],[Equip '#]])</f>
        <v>1</v>
      </c>
      <c r="S182" s="87" t="str">
        <f t="shared" si="3"/>
        <v/>
      </c>
      <c r="T182" s="87"/>
    </row>
    <row r="183" spans="17:20" x14ac:dyDescent="0.25">
      <c r="Q183" s="36" t="s">
        <v>4069</v>
      </c>
      <c r="R183" s="36">
        <f>SUMIFS('Equip Billings'!I:I,'Equip Billings'!B:B,Table6[[#This Row],[Equip '#]])</f>
        <v>1</v>
      </c>
      <c r="S183" s="87" t="str">
        <f t="shared" si="3"/>
        <v/>
      </c>
      <c r="T183" s="87"/>
    </row>
    <row r="184" spans="17:20" x14ac:dyDescent="0.25">
      <c r="Q184" s="36" t="s">
        <v>4069</v>
      </c>
      <c r="R184" s="36">
        <f>SUMIFS('Equip Billings'!I:I,'Equip Billings'!B:B,Table6[[#This Row],[Equip '#]])</f>
        <v>1</v>
      </c>
      <c r="S184" s="87" t="str">
        <f t="shared" si="3"/>
        <v/>
      </c>
      <c r="T184" s="87"/>
    </row>
    <row r="185" spans="17:20" x14ac:dyDescent="0.25">
      <c r="Q185" s="36" t="s">
        <v>4071</v>
      </c>
      <c r="R185" s="36">
        <f>SUMIFS('Equip Billings'!I:I,'Equip Billings'!B:B,Table6[[#This Row],[Equip '#]])</f>
        <v>1</v>
      </c>
      <c r="S185" s="87" t="str">
        <f t="shared" si="3"/>
        <v/>
      </c>
      <c r="T185" s="87"/>
    </row>
    <row r="186" spans="17:20" x14ac:dyDescent="0.25">
      <c r="Q186" s="36" t="s">
        <v>4071</v>
      </c>
      <c r="R186" s="36">
        <f>SUMIFS('Equip Billings'!I:I,'Equip Billings'!B:B,Table6[[#This Row],[Equip '#]])</f>
        <v>1</v>
      </c>
      <c r="S186" s="87" t="str">
        <f t="shared" si="3"/>
        <v/>
      </c>
      <c r="T186" s="87"/>
    </row>
    <row r="187" spans="17:20" x14ac:dyDescent="0.25">
      <c r="Q187" s="36" t="s">
        <v>4072</v>
      </c>
      <c r="R187" s="36">
        <f>SUMIFS('Equip Billings'!I:I,'Equip Billings'!B:B,Table6[[#This Row],[Equip '#]])</f>
        <v>1</v>
      </c>
      <c r="S187" s="87" t="str">
        <f t="shared" si="3"/>
        <v/>
      </c>
      <c r="T187" s="87"/>
    </row>
    <row r="188" spans="17:20" x14ac:dyDescent="0.25">
      <c r="Q188" s="36" t="s">
        <v>4072</v>
      </c>
      <c r="R188" s="36">
        <f>SUMIFS('Equip Billings'!I:I,'Equip Billings'!B:B,Table6[[#This Row],[Equip '#]])</f>
        <v>1</v>
      </c>
      <c r="S188" s="87" t="str">
        <f t="shared" si="3"/>
        <v/>
      </c>
      <c r="T188" s="87"/>
    </row>
    <row r="189" spans="17:20" x14ac:dyDescent="0.25">
      <c r="Q189" s="36" t="s">
        <v>50</v>
      </c>
      <c r="R189" s="36">
        <f>SUMIFS('Equip Billings'!I:I,'Equip Billings'!B:B,Table6[[#This Row],[Equip '#]])</f>
        <v>1</v>
      </c>
      <c r="S189" s="87" t="str">
        <f t="shared" si="3"/>
        <v/>
      </c>
      <c r="T189" s="87"/>
    </row>
    <row r="190" spans="17:20" x14ac:dyDescent="0.25">
      <c r="Q190" s="36" t="s">
        <v>50</v>
      </c>
      <c r="R190" s="36">
        <f>SUMIFS('Equip Billings'!I:I,'Equip Billings'!B:B,Table6[[#This Row],[Equip '#]])</f>
        <v>1</v>
      </c>
      <c r="S190" s="87" t="str">
        <f t="shared" si="3"/>
        <v/>
      </c>
      <c r="T190" s="87"/>
    </row>
    <row r="191" spans="17:20" x14ac:dyDescent="0.25">
      <c r="Q191" s="36" t="s">
        <v>3744</v>
      </c>
      <c r="R191" s="36">
        <f>SUMIFS('Equip Billings'!I:I,'Equip Billings'!B:B,Table6[[#This Row],[Equip '#]])</f>
        <v>0.25</v>
      </c>
      <c r="S191" s="87">
        <f t="shared" si="3"/>
        <v>1</v>
      </c>
      <c r="T191" s="87"/>
    </row>
    <row r="192" spans="17:20" x14ac:dyDescent="0.25">
      <c r="Q192" s="36" t="s">
        <v>3856</v>
      </c>
      <c r="R192" s="36">
        <f>SUMIFS('Equip Billings'!I:I,'Equip Billings'!B:B,Table6[[#This Row],[Equip '#]])</f>
        <v>1</v>
      </c>
      <c r="S192" s="87" t="str">
        <f t="shared" si="3"/>
        <v/>
      </c>
      <c r="T192" s="87"/>
    </row>
    <row r="193" spans="17:20" x14ac:dyDescent="0.25">
      <c r="Q193" s="36" t="s">
        <v>3995</v>
      </c>
      <c r="R193" s="36">
        <f>SUMIFS('Equip Billings'!I:I,'Equip Billings'!B:B,Table6[[#This Row],[Equip '#]])</f>
        <v>1</v>
      </c>
      <c r="S193" s="87" t="str">
        <f t="shared" si="3"/>
        <v/>
      </c>
      <c r="T193" s="87"/>
    </row>
    <row r="194" spans="17:20" x14ac:dyDescent="0.25">
      <c r="Q194" s="36" t="s">
        <v>4042</v>
      </c>
      <c r="R194" s="36">
        <f>SUMIFS('Equip Billings'!I:I,'Equip Billings'!B:B,Table6[[#This Row],[Equip '#]])</f>
        <v>1</v>
      </c>
      <c r="S194" s="87" t="str">
        <f t="shared" ref="S194:S257" si="4">IF(R194&lt;0.5,1,"")</f>
        <v/>
      </c>
      <c r="T194" s="87"/>
    </row>
    <row r="195" spans="17:20" x14ac:dyDescent="0.25">
      <c r="Q195" s="36" t="s">
        <v>4043</v>
      </c>
      <c r="R195" s="36">
        <f>SUMIFS('Equip Billings'!I:I,'Equip Billings'!B:B,Table6[[#This Row],[Equip '#]])</f>
        <v>1</v>
      </c>
      <c r="S195" s="87" t="str">
        <f t="shared" si="4"/>
        <v/>
      </c>
      <c r="T195" s="87"/>
    </row>
    <row r="196" spans="17:20" x14ac:dyDescent="0.25">
      <c r="Q196" s="36" t="s">
        <v>198</v>
      </c>
      <c r="R196" s="36">
        <f>SUMIFS('Equip Billings'!I:I,'Equip Billings'!B:B,Table6[[#This Row],[Equip '#]])</f>
        <v>0.5</v>
      </c>
      <c r="S196" s="87" t="str">
        <f t="shared" si="4"/>
        <v/>
      </c>
      <c r="T196" s="87"/>
    </row>
    <row r="197" spans="17:20" x14ac:dyDescent="0.25">
      <c r="Q197" s="36" t="s">
        <v>198</v>
      </c>
      <c r="R197" s="36">
        <f>SUMIFS('Equip Billings'!I:I,'Equip Billings'!B:B,Table6[[#This Row],[Equip '#]])</f>
        <v>0.5</v>
      </c>
      <c r="S197" s="87" t="str">
        <f t="shared" si="4"/>
        <v/>
      </c>
      <c r="T197" s="87"/>
    </row>
    <row r="198" spans="17:20" x14ac:dyDescent="0.25">
      <c r="Q198" s="36" t="s">
        <v>227</v>
      </c>
      <c r="R198" s="36">
        <f>SUMIFS('Equip Billings'!I:I,'Equip Billings'!B:B,Table6[[#This Row],[Equip '#]])</f>
        <v>0.5</v>
      </c>
      <c r="S198" s="87" t="str">
        <f t="shared" si="4"/>
        <v/>
      </c>
      <c r="T198" s="87"/>
    </row>
    <row r="199" spans="17:20" x14ac:dyDescent="0.25">
      <c r="Q199" s="36" t="s">
        <v>227</v>
      </c>
      <c r="R199" s="36">
        <f>SUMIFS('Equip Billings'!I:I,'Equip Billings'!B:B,Table6[[#This Row],[Equip '#]])</f>
        <v>0.5</v>
      </c>
      <c r="S199" s="87" t="str">
        <f t="shared" si="4"/>
        <v/>
      </c>
      <c r="T199" s="87"/>
    </row>
    <row r="200" spans="17:20" x14ac:dyDescent="0.25">
      <c r="Q200" s="36" t="s">
        <v>3701</v>
      </c>
      <c r="R200" s="36">
        <f>SUMIFS('Equip Billings'!I:I,'Equip Billings'!B:B,Table6[[#This Row],[Equip '#]])</f>
        <v>0.5</v>
      </c>
      <c r="S200" s="87" t="str">
        <f t="shared" si="4"/>
        <v/>
      </c>
      <c r="T200" s="87"/>
    </row>
    <row r="201" spans="17:20" x14ac:dyDescent="0.25">
      <c r="Q201" s="36" t="s">
        <v>3701</v>
      </c>
      <c r="R201" s="36">
        <f>SUMIFS('Equip Billings'!I:I,'Equip Billings'!B:B,Table6[[#This Row],[Equip '#]])</f>
        <v>0.5</v>
      </c>
      <c r="S201" s="87" t="str">
        <f t="shared" si="4"/>
        <v/>
      </c>
      <c r="T201" s="87"/>
    </row>
    <row r="202" spans="17:20" x14ac:dyDescent="0.25">
      <c r="Q202" s="36" t="s">
        <v>3701</v>
      </c>
      <c r="R202" s="36">
        <f>SUMIFS('Equip Billings'!I:I,'Equip Billings'!B:B,Table6[[#This Row],[Equip '#]])</f>
        <v>0.5</v>
      </c>
      <c r="S202" s="87" t="str">
        <f t="shared" si="4"/>
        <v/>
      </c>
      <c r="T202" s="87"/>
    </row>
    <row r="203" spans="17:20" x14ac:dyDescent="0.25">
      <c r="Q203" s="36" t="s">
        <v>3701</v>
      </c>
      <c r="R203" s="36">
        <f>SUMIFS('Equip Billings'!I:I,'Equip Billings'!B:B,Table6[[#This Row],[Equip '#]])</f>
        <v>0.5</v>
      </c>
      <c r="S203" s="87" t="str">
        <f t="shared" si="4"/>
        <v/>
      </c>
      <c r="T203" s="87"/>
    </row>
    <row r="204" spans="17:20" x14ac:dyDescent="0.25">
      <c r="Q204" s="36" t="s">
        <v>3701</v>
      </c>
      <c r="R204" s="36">
        <f>SUMIFS('Equip Billings'!I:I,'Equip Billings'!B:B,Table6[[#This Row],[Equip '#]])</f>
        <v>0.5</v>
      </c>
      <c r="S204" s="87" t="str">
        <f t="shared" si="4"/>
        <v/>
      </c>
      <c r="T204" s="87"/>
    </row>
    <row r="205" spans="17:20" x14ac:dyDescent="0.25">
      <c r="Q205" s="36" t="s">
        <v>3701</v>
      </c>
      <c r="R205" s="36">
        <f>SUMIFS('Equip Billings'!I:I,'Equip Billings'!B:B,Table6[[#This Row],[Equip '#]])</f>
        <v>0.5</v>
      </c>
      <c r="S205" s="87" t="str">
        <f t="shared" si="4"/>
        <v/>
      </c>
      <c r="T205" s="87"/>
    </row>
    <row r="206" spans="17:20" x14ac:dyDescent="0.25">
      <c r="Q206" s="36" t="s">
        <v>3701</v>
      </c>
      <c r="R206" s="36">
        <f>SUMIFS('Equip Billings'!I:I,'Equip Billings'!B:B,Table6[[#This Row],[Equip '#]])</f>
        <v>0.5</v>
      </c>
      <c r="S206" s="87" t="str">
        <f t="shared" si="4"/>
        <v/>
      </c>
      <c r="T206" s="87"/>
    </row>
    <row r="207" spans="17:20" x14ac:dyDescent="0.25">
      <c r="Q207" s="36" t="s">
        <v>4264</v>
      </c>
      <c r="R207" s="36">
        <f>SUMIFS('Equip Billings'!I:I,'Equip Billings'!B:B,Table6[[#This Row],[Equip '#]])</f>
        <v>1</v>
      </c>
      <c r="S207" s="87" t="str">
        <f t="shared" si="4"/>
        <v/>
      </c>
      <c r="T207" s="87"/>
    </row>
    <row r="208" spans="17:20" x14ac:dyDescent="0.25">
      <c r="Q208" s="36" t="s">
        <v>4264</v>
      </c>
      <c r="R208" s="36">
        <f>SUMIFS('Equip Billings'!I:I,'Equip Billings'!B:B,Table6[[#This Row],[Equip '#]])</f>
        <v>1</v>
      </c>
      <c r="S208" s="87" t="str">
        <f t="shared" si="4"/>
        <v/>
      </c>
      <c r="T208" s="87"/>
    </row>
    <row r="209" spans="17:20" x14ac:dyDescent="0.25">
      <c r="Q209" s="36" t="s">
        <v>4264</v>
      </c>
      <c r="R209" s="36">
        <f>SUMIFS('Equip Billings'!I:I,'Equip Billings'!B:B,Table6[[#This Row],[Equip '#]])</f>
        <v>1</v>
      </c>
      <c r="S209" s="87" t="str">
        <f t="shared" si="4"/>
        <v/>
      </c>
      <c r="T209" s="87"/>
    </row>
    <row r="210" spans="17:20" x14ac:dyDescent="0.25">
      <c r="Q210" s="36" t="s">
        <v>4264</v>
      </c>
      <c r="R210" s="36">
        <f>SUMIFS('Equip Billings'!I:I,'Equip Billings'!B:B,Table6[[#This Row],[Equip '#]])</f>
        <v>1</v>
      </c>
      <c r="S210" s="87" t="str">
        <f t="shared" si="4"/>
        <v/>
      </c>
      <c r="T210" s="87"/>
    </row>
    <row r="211" spans="17:20" x14ac:dyDescent="0.25">
      <c r="Q211" s="36" t="s">
        <v>4264</v>
      </c>
      <c r="R211" s="36">
        <f>SUMIFS('Equip Billings'!I:I,'Equip Billings'!B:B,Table6[[#This Row],[Equip '#]])</f>
        <v>1</v>
      </c>
      <c r="S211" s="87" t="str">
        <f t="shared" si="4"/>
        <v/>
      </c>
      <c r="T211" s="87"/>
    </row>
    <row r="212" spans="17:20" x14ac:dyDescent="0.25">
      <c r="Q212" s="36" t="s">
        <v>4264</v>
      </c>
      <c r="R212" s="36">
        <f>SUMIFS('Equip Billings'!I:I,'Equip Billings'!B:B,Table6[[#This Row],[Equip '#]])</f>
        <v>1</v>
      </c>
      <c r="S212" s="87" t="str">
        <f t="shared" si="4"/>
        <v/>
      </c>
      <c r="T212" s="87"/>
    </row>
    <row r="213" spans="17:20" x14ac:dyDescent="0.25">
      <c r="Q213" s="36" t="s">
        <v>4264</v>
      </c>
      <c r="R213" s="36">
        <f>SUMIFS('Equip Billings'!I:I,'Equip Billings'!B:B,Table6[[#This Row],[Equip '#]])</f>
        <v>1</v>
      </c>
      <c r="S213" s="87" t="str">
        <f t="shared" si="4"/>
        <v/>
      </c>
      <c r="T213" s="87"/>
    </row>
    <row r="214" spans="17:20" x14ac:dyDescent="0.25">
      <c r="Q214" s="36" t="s">
        <v>4264</v>
      </c>
      <c r="R214" s="36">
        <f>SUMIFS('Equip Billings'!I:I,'Equip Billings'!B:B,Table6[[#This Row],[Equip '#]])</f>
        <v>1</v>
      </c>
      <c r="S214" s="87" t="str">
        <f t="shared" si="4"/>
        <v/>
      </c>
      <c r="T214" s="87"/>
    </row>
    <row r="215" spans="17:20" x14ac:dyDescent="0.25">
      <c r="Q215" s="36" t="s">
        <v>3351</v>
      </c>
      <c r="R215" s="36">
        <f>SUMIFS('Equip Billings'!I:I,'Equip Billings'!B:B,Table6[[#This Row],[Equip '#]])</f>
        <v>1</v>
      </c>
      <c r="S215" s="87" t="str">
        <f t="shared" si="4"/>
        <v/>
      </c>
      <c r="T215" s="87"/>
    </row>
    <row r="216" spans="17:20" x14ac:dyDescent="0.25">
      <c r="Q216" s="36" t="s">
        <v>252</v>
      </c>
      <c r="R216" s="36">
        <f>SUMIFS('Equip Billings'!I:I,'Equip Billings'!B:B,Table6[[#This Row],[Equip '#]])</f>
        <v>1</v>
      </c>
      <c r="S216" s="87" t="str">
        <f t="shared" si="4"/>
        <v/>
      </c>
      <c r="T216" s="87"/>
    </row>
    <row r="217" spans="17:20" x14ac:dyDescent="0.25">
      <c r="Q217" s="36" t="s">
        <v>252</v>
      </c>
      <c r="R217" s="36">
        <f>SUMIFS('Equip Billings'!I:I,'Equip Billings'!B:B,Table6[[#This Row],[Equip '#]])</f>
        <v>1</v>
      </c>
      <c r="S217" s="87" t="str">
        <f t="shared" si="4"/>
        <v/>
      </c>
      <c r="T217" s="87"/>
    </row>
    <row r="218" spans="17:20" x14ac:dyDescent="0.25">
      <c r="Q218" s="36" t="s">
        <v>252</v>
      </c>
      <c r="R218" s="36">
        <f>SUMIFS('Equip Billings'!I:I,'Equip Billings'!B:B,Table6[[#This Row],[Equip '#]])</f>
        <v>1</v>
      </c>
      <c r="S218" s="87" t="str">
        <f t="shared" si="4"/>
        <v/>
      </c>
      <c r="T218" s="87"/>
    </row>
    <row r="219" spans="17:20" x14ac:dyDescent="0.25">
      <c r="Q219" s="36" t="s">
        <v>208</v>
      </c>
      <c r="R219" s="36">
        <f>SUMIFS('Equip Billings'!I:I,'Equip Billings'!B:B,Table6[[#This Row],[Equip '#]])</f>
        <v>1</v>
      </c>
      <c r="S219" s="87" t="str">
        <f t="shared" si="4"/>
        <v/>
      </c>
      <c r="T219" s="87"/>
    </row>
    <row r="220" spans="17:20" x14ac:dyDescent="0.25">
      <c r="Q220" s="36" t="s">
        <v>208</v>
      </c>
      <c r="R220" s="36">
        <f>SUMIFS('Equip Billings'!I:I,'Equip Billings'!B:B,Table6[[#This Row],[Equip '#]])</f>
        <v>1</v>
      </c>
      <c r="S220" s="87" t="str">
        <f t="shared" si="4"/>
        <v/>
      </c>
      <c r="T220" s="87"/>
    </row>
    <row r="221" spans="17:20" x14ac:dyDescent="0.25">
      <c r="Q221" s="36" t="s">
        <v>208</v>
      </c>
      <c r="R221" s="36">
        <f>SUMIFS('Equip Billings'!I:I,'Equip Billings'!B:B,Table6[[#This Row],[Equip '#]])</f>
        <v>1</v>
      </c>
      <c r="S221" s="87" t="str">
        <f t="shared" si="4"/>
        <v/>
      </c>
      <c r="T221" s="87"/>
    </row>
    <row r="222" spans="17:20" x14ac:dyDescent="0.25">
      <c r="Q222" s="36" t="s">
        <v>208</v>
      </c>
      <c r="R222" s="36">
        <f>SUMIFS('Equip Billings'!I:I,'Equip Billings'!B:B,Table6[[#This Row],[Equip '#]])</f>
        <v>1</v>
      </c>
      <c r="S222" s="87" t="str">
        <f t="shared" si="4"/>
        <v/>
      </c>
      <c r="T222" s="87"/>
    </row>
    <row r="223" spans="17:20" x14ac:dyDescent="0.25">
      <c r="Q223" s="36" t="s">
        <v>208</v>
      </c>
      <c r="R223" s="36">
        <f>SUMIFS('Equip Billings'!I:I,'Equip Billings'!B:B,Table6[[#This Row],[Equip '#]])</f>
        <v>1</v>
      </c>
      <c r="S223" s="87" t="str">
        <f t="shared" si="4"/>
        <v/>
      </c>
      <c r="T223" s="87"/>
    </row>
    <row r="224" spans="17:20" x14ac:dyDescent="0.25">
      <c r="Q224" s="36" t="s">
        <v>208</v>
      </c>
      <c r="R224" s="36">
        <f>SUMIFS('Equip Billings'!I:I,'Equip Billings'!B:B,Table6[[#This Row],[Equip '#]])</f>
        <v>1</v>
      </c>
      <c r="S224" s="87" t="str">
        <f t="shared" si="4"/>
        <v/>
      </c>
      <c r="T224" s="87"/>
    </row>
    <row r="225" spans="17:20" x14ac:dyDescent="0.25">
      <c r="Q225" s="36" t="s">
        <v>112</v>
      </c>
      <c r="R225" s="36">
        <f>SUMIFS('Equip Billings'!I:I,'Equip Billings'!B:B,Table6[[#This Row],[Equip '#]])</f>
        <v>1</v>
      </c>
      <c r="S225" s="87" t="str">
        <f t="shared" si="4"/>
        <v/>
      </c>
      <c r="T225" s="87"/>
    </row>
    <row r="226" spans="17:20" x14ac:dyDescent="0.25">
      <c r="Q226" s="36" t="s">
        <v>119</v>
      </c>
      <c r="R226" s="36">
        <f>SUMIFS('Equip Billings'!I:I,'Equip Billings'!B:B,Table6[[#This Row],[Equip '#]])</f>
        <v>1</v>
      </c>
      <c r="S226" s="87" t="str">
        <f t="shared" si="4"/>
        <v/>
      </c>
      <c r="T226" s="87"/>
    </row>
    <row r="227" spans="17:20" x14ac:dyDescent="0.25">
      <c r="Q227" s="36" t="s">
        <v>119</v>
      </c>
      <c r="R227" s="36">
        <f>SUMIFS('Equip Billings'!I:I,'Equip Billings'!B:B,Table6[[#This Row],[Equip '#]])</f>
        <v>1</v>
      </c>
      <c r="S227" s="87" t="str">
        <f t="shared" si="4"/>
        <v/>
      </c>
      <c r="T227" s="87"/>
    </row>
    <row r="228" spans="17:20" x14ac:dyDescent="0.25">
      <c r="Q228" s="36" t="s">
        <v>119</v>
      </c>
      <c r="R228" s="36">
        <f>SUMIFS('Equip Billings'!I:I,'Equip Billings'!B:B,Table6[[#This Row],[Equip '#]])</f>
        <v>1</v>
      </c>
      <c r="S228" s="87" t="str">
        <f t="shared" si="4"/>
        <v/>
      </c>
      <c r="T228" s="87"/>
    </row>
    <row r="229" spans="17:20" x14ac:dyDescent="0.25">
      <c r="Q229" s="36" t="s">
        <v>119</v>
      </c>
      <c r="R229" s="36">
        <f>SUMIFS('Equip Billings'!I:I,'Equip Billings'!B:B,Table6[[#This Row],[Equip '#]])</f>
        <v>1</v>
      </c>
      <c r="S229" s="87" t="str">
        <f t="shared" si="4"/>
        <v/>
      </c>
      <c r="T229" s="87"/>
    </row>
    <row r="230" spans="17:20" x14ac:dyDescent="0.25">
      <c r="Q230" s="36" t="s">
        <v>119</v>
      </c>
      <c r="R230" s="36">
        <f>SUMIFS('Equip Billings'!I:I,'Equip Billings'!B:B,Table6[[#This Row],[Equip '#]])</f>
        <v>1</v>
      </c>
      <c r="S230" s="87" t="str">
        <f t="shared" si="4"/>
        <v/>
      </c>
      <c r="T230" s="87"/>
    </row>
    <row r="231" spans="17:20" x14ac:dyDescent="0.25">
      <c r="Q231" s="36" t="s">
        <v>237</v>
      </c>
      <c r="R231" s="36">
        <f>SUMIFS('Equip Billings'!I:I,'Equip Billings'!B:B,Table6[[#This Row],[Equip '#]])</f>
        <v>1</v>
      </c>
      <c r="S231" s="87" t="str">
        <f t="shared" si="4"/>
        <v/>
      </c>
      <c r="T231" s="87"/>
    </row>
    <row r="232" spans="17:20" x14ac:dyDescent="0.25">
      <c r="Q232" s="36" t="s">
        <v>237</v>
      </c>
      <c r="R232" s="36">
        <f>SUMIFS('Equip Billings'!I:I,'Equip Billings'!B:B,Table6[[#This Row],[Equip '#]])</f>
        <v>1</v>
      </c>
      <c r="S232" s="87" t="str">
        <f t="shared" si="4"/>
        <v/>
      </c>
      <c r="T232" s="87"/>
    </row>
    <row r="233" spans="17:20" x14ac:dyDescent="0.25">
      <c r="Q233" s="36" t="s">
        <v>237</v>
      </c>
      <c r="R233" s="36">
        <f>SUMIFS('Equip Billings'!I:I,'Equip Billings'!B:B,Table6[[#This Row],[Equip '#]])</f>
        <v>1</v>
      </c>
      <c r="S233" s="87" t="str">
        <f t="shared" si="4"/>
        <v/>
      </c>
      <c r="T233" s="87"/>
    </row>
    <row r="234" spans="17:20" x14ac:dyDescent="0.25">
      <c r="Q234" s="36" t="s">
        <v>237</v>
      </c>
      <c r="R234" s="36">
        <f>SUMIFS('Equip Billings'!I:I,'Equip Billings'!B:B,Table6[[#This Row],[Equip '#]])</f>
        <v>1</v>
      </c>
      <c r="S234" s="87" t="str">
        <f t="shared" si="4"/>
        <v/>
      </c>
      <c r="T234" s="87"/>
    </row>
    <row r="235" spans="17:20" x14ac:dyDescent="0.25">
      <c r="Q235" s="36" t="s">
        <v>237</v>
      </c>
      <c r="R235" s="36">
        <f>SUMIFS('Equip Billings'!I:I,'Equip Billings'!B:B,Table6[[#This Row],[Equip '#]])</f>
        <v>1</v>
      </c>
      <c r="S235" s="87" t="str">
        <f t="shared" si="4"/>
        <v/>
      </c>
      <c r="T235" s="87"/>
    </row>
    <row r="236" spans="17:20" x14ac:dyDescent="0.25">
      <c r="Q236" s="36" t="s">
        <v>218</v>
      </c>
      <c r="R236" s="36">
        <f>SUMIFS('Equip Billings'!I:I,'Equip Billings'!B:B,Table6[[#This Row],[Equip '#]])</f>
        <v>0.99999999999999989</v>
      </c>
      <c r="S236" s="87" t="str">
        <f t="shared" si="4"/>
        <v/>
      </c>
      <c r="T236" s="87"/>
    </row>
    <row r="237" spans="17:20" x14ac:dyDescent="0.25">
      <c r="Q237" s="36" t="s">
        <v>218</v>
      </c>
      <c r="R237" s="36">
        <f>SUMIFS('Equip Billings'!I:I,'Equip Billings'!B:B,Table6[[#This Row],[Equip '#]])</f>
        <v>0.99999999999999989</v>
      </c>
      <c r="S237" s="87" t="str">
        <f t="shared" si="4"/>
        <v/>
      </c>
      <c r="T237" s="87"/>
    </row>
    <row r="238" spans="17:20" x14ac:dyDescent="0.25">
      <c r="Q238" s="36" t="s">
        <v>218</v>
      </c>
      <c r="R238" s="36">
        <f>SUMIFS('Equip Billings'!I:I,'Equip Billings'!B:B,Table6[[#This Row],[Equip '#]])</f>
        <v>0.99999999999999989</v>
      </c>
      <c r="S238" s="87" t="str">
        <f t="shared" si="4"/>
        <v/>
      </c>
      <c r="T238" s="87"/>
    </row>
    <row r="239" spans="17:20" x14ac:dyDescent="0.25">
      <c r="Q239" s="36" t="s">
        <v>218</v>
      </c>
      <c r="R239" s="36">
        <f>SUMIFS('Equip Billings'!I:I,'Equip Billings'!B:B,Table6[[#This Row],[Equip '#]])</f>
        <v>0.99999999999999989</v>
      </c>
      <c r="S239" s="87" t="str">
        <f t="shared" si="4"/>
        <v/>
      </c>
      <c r="T239" s="87"/>
    </row>
    <row r="240" spans="17:20" x14ac:dyDescent="0.25">
      <c r="Q240" s="36" t="s">
        <v>218</v>
      </c>
      <c r="R240" s="36">
        <f>SUMIFS('Equip Billings'!I:I,'Equip Billings'!B:B,Table6[[#This Row],[Equip '#]])</f>
        <v>0.99999999999999989</v>
      </c>
      <c r="S240" s="87" t="str">
        <f t="shared" si="4"/>
        <v/>
      </c>
      <c r="T240" s="87"/>
    </row>
    <row r="241" spans="17:20" x14ac:dyDescent="0.25">
      <c r="Q241" s="36" t="s">
        <v>218</v>
      </c>
      <c r="R241" s="36">
        <f>SUMIFS('Equip Billings'!I:I,'Equip Billings'!B:B,Table6[[#This Row],[Equip '#]])</f>
        <v>0.99999999999999989</v>
      </c>
      <c r="S241" s="87" t="str">
        <f t="shared" si="4"/>
        <v/>
      </c>
      <c r="T241" s="87"/>
    </row>
    <row r="242" spans="17:20" x14ac:dyDescent="0.25">
      <c r="Q242" s="36" t="s">
        <v>238</v>
      </c>
      <c r="R242" s="36">
        <f>SUMIFS('Equip Billings'!I:I,'Equip Billings'!B:B,Table6[[#This Row],[Equip '#]])</f>
        <v>1</v>
      </c>
      <c r="S242" s="87" t="str">
        <f t="shared" si="4"/>
        <v/>
      </c>
      <c r="T242" s="87"/>
    </row>
    <row r="243" spans="17:20" x14ac:dyDescent="0.25">
      <c r="Q243" s="36" t="s">
        <v>123</v>
      </c>
      <c r="R243" s="36">
        <f>SUMIFS('Equip Billings'!I:I,'Equip Billings'!B:B,Table6[[#This Row],[Equip '#]])</f>
        <v>1</v>
      </c>
      <c r="S243" s="87" t="str">
        <f t="shared" si="4"/>
        <v/>
      </c>
      <c r="T243" s="87"/>
    </row>
    <row r="244" spans="17:20" x14ac:dyDescent="0.25">
      <c r="Q244" s="36" t="s">
        <v>124</v>
      </c>
      <c r="R244" s="36">
        <f>SUMIFS('Equip Billings'!I:I,'Equip Billings'!B:B,Table6[[#This Row],[Equip '#]])</f>
        <v>1</v>
      </c>
      <c r="S244" s="87" t="str">
        <f t="shared" si="4"/>
        <v/>
      </c>
      <c r="T244" s="87"/>
    </row>
    <row r="245" spans="17:20" x14ac:dyDescent="0.25">
      <c r="Q245" s="36" t="s">
        <v>124</v>
      </c>
      <c r="R245" s="36">
        <f>SUMIFS('Equip Billings'!I:I,'Equip Billings'!B:B,Table6[[#This Row],[Equip '#]])</f>
        <v>1</v>
      </c>
      <c r="S245" s="87" t="str">
        <f t="shared" si="4"/>
        <v/>
      </c>
      <c r="T245" s="87"/>
    </row>
    <row r="246" spans="17:20" x14ac:dyDescent="0.25">
      <c r="Q246" s="36" t="s">
        <v>124</v>
      </c>
      <c r="R246" s="36">
        <f>SUMIFS('Equip Billings'!I:I,'Equip Billings'!B:B,Table6[[#This Row],[Equip '#]])</f>
        <v>1</v>
      </c>
      <c r="S246" s="87" t="str">
        <f t="shared" si="4"/>
        <v/>
      </c>
      <c r="T246" s="87"/>
    </row>
    <row r="247" spans="17:20" x14ac:dyDescent="0.25">
      <c r="Q247" s="36" t="s">
        <v>125</v>
      </c>
      <c r="R247" s="36">
        <f>SUMIFS('Equip Billings'!I:I,'Equip Billings'!B:B,Table6[[#This Row],[Equip '#]])</f>
        <v>1</v>
      </c>
      <c r="S247" s="87" t="str">
        <f t="shared" si="4"/>
        <v/>
      </c>
      <c r="T247" s="87"/>
    </row>
    <row r="248" spans="17:20" x14ac:dyDescent="0.25">
      <c r="Q248" s="36" t="s">
        <v>125</v>
      </c>
      <c r="R248" s="36">
        <f>SUMIFS('Equip Billings'!I:I,'Equip Billings'!B:B,Table6[[#This Row],[Equip '#]])</f>
        <v>1</v>
      </c>
      <c r="S248" s="87" t="str">
        <f t="shared" si="4"/>
        <v/>
      </c>
      <c r="T248" s="87"/>
    </row>
    <row r="249" spans="17:20" x14ac:dyDescent="0.25">
      <c r="Q249" s="36" t="s">
        <v>219</v>
      </c>
      <c r="R249" s="36">
        <f>SUMIFS('Equip Billings'!I:I,'Equip Billings'!B:B,Table6[[#This Row],[Equip '#]])</f>
        <v>1</v>
      </c>
      <c r="S249" s="87" t="str">
        <f t="shared" si="4"/>
        <v/>
      </c>
      <c r="T249" s="87"/>
    </row>
    <row r="250" spans="17:20" x14ac:dyDescent="0.25">
      <c r="Q250" s="36" t="s">
        <v>219</v>
      </c>
      <c r="R250" s="36">
        <f>SUMIFS('Equip Billings'!I:I,'Equip Billings'!B:B,Table6[[#This Row],[Equip '#]])</f>
        <v>1</v>
      </c>
      <c r="S250" s="87" t="str">
        <f t="shared" si="4"/>
        <v/>
      </c>
      <c r="T250" s="87"/>
    </row>
    <row r="251" spans="17:20" x14ac:dyDescent="0.25">
      <c r="Q251" s="36" t="s">
        <v>130</v>
      </c>
      <c r="R251" s="36">
        <f>SUMIFS('Equip Billings'!I:I,'Equip Billings'!B:B,Table6[[#This Row],[Equip '#]])</f>
        <v>0.05</v>
      </c>
      <c r="S251" s="87">
        <f t="shared" si="4"/>
        <v>1</v>
      </c>
      <c r="T251" s="87"/>
    </row>
    <row r="252" spans="17:20" x14ac:dyDescent="0.25">
      <c r="Q252" s="36" t="s">
        <v>220</v>
      </c>
      <c r="R252" s="36">
        <f>SUMIFS('Equip Billings'!I:I,'Equip Billings'!B:B,Table6[[#This Row],[Equip '#]])</f>
        <v>1</v>
      </c>
      <c r="S252" s="87" t="str">
        <f t="shared" si="4"/>
        <v/>
      </c>
      <c r="T252" s="87"/>
    </row>
    <row r="253" spans="17:20" x14ac:dyDescent="0.25">
      <c r="Q253" s="36" t="s">
        <v>220</v>
      </c>
      <c r="R253" s="36">
        <f>SUMIFS('Equip Billings'!I:I,'Equip Billings'!B:B,Table6[[#This Row],[Equip '#]])</f>
        <v>1</v>
      </c>
      <c r="S253" s="87" t="str">
        <f t="shared" si="4"/>
        <v/>
      </c>
      <c r="T253" s="87"/>
    </row>
    <row r="254" spans="17:20" x14ac:dyDescent="0.25">
      <c r="Q254" s="36" t="s">
        <v>220</v>
      </c>
      <c r="R254" s="36">
        <f>SUMIFS('Equip Billings'!I:I,'Equip Billings'!B:B,Table6[[#This Row],[Equip '#]])</f>
        <v>1</v>
      </c>
      <c r="S254" s="87" t="str">
        <f t="shared" si="4"/>
        <v/>
      </c>
      <c r="T254" s="87"/>
    </row>
    <row r="255" spans="17:20" x14ac:dyDescent="0.25">
      <c r="Q255" s="36" t="s">
        <v>220</v>
      </c>
      <c r="R255" s="36">
        <f>SUMIFS('Equip Billings'!I:I,'Equip Billings'!B:B,Table6[[#This Row],[Equip '#]])</f>
        <v>1</v>
      </c>
      <c r="S255" s="87" t="str">
        <f t="shared" si="4"/>
        <v/>
      </c>
      <c r="T255" s="87"/>
    </row>
    <row r="256" spans="17:20" x14ac:dyDescent="0.25">
      <c r="Q256" s="36" t="s">
        <v>220</v>
      </c>
      <c r="R256" s="36">
        <f>SUMIFS('Equip Billings'!I:I,'Equip Billings'!B:B,Table6[[#This Row],[Equip '#]])</f>
        <v>1</v>
      </c>
      <c r="S256" s="87" t="str">
        <f t="shared" si="4"/>
        <v/>
      </c>
      <c r="T256" s="87"/>
    </row>
    <row r="257" spans="17:20" x14ac:dyDescent="0.25">
      <c r="Q257" s="36" t="s">
        <v>253</v>
      </c>
      <c r="R257" s="36">
        <f>SUMIFS('Equip Billings'!I:I,'Equip Billings'!B:B,Table6[[#This Row],[Equip '#]])</f>
        <v>1</v>
      </c>
      <c r="S257" s="87" t="str">
        <f t="shared" si="4"/>
        <v/>
      </c>
      <c r="T257" s="87"/>
    </row>
    <row r="258" spans="17:20" x14ac:dyDescent="0.25">
      <c r="Q258" s="36" t="s">
        <v>253</v>
      </c>
      <c r="R258" s="36">
        <f>SUMIFS('Equip Billings'!I:I,'Equip Billings'!B:B,Table6[[#This Row],[Equip '#]])</f>
        <v>1</v>
      </c>
      <c r="S258" s="87" t="str">
        <f t="shared" ref="S258:S269" si="5">IF(R258&lt;0.5,1,"")</f>
        <v/>
      </c>
      <c r="T258" s="87"/>
    </row>
    <row r="259" spans="17:20" x14ac:dyDescent="0.25">
      <c r="Q259" s="36" t="s">
        <v>253</v>
      </c>
      <c r="R259" s="36">
        <f>SUMIFS('Equip Billings'!I:I,'Equip Billings'!B:B,Table6[[#This Row],[Equip '#]])</f>
        <v>1</v>
      </c>
      <c r="S259" s="87" t="str">
        <f t="shared" si="5"/>
        <v/>
      </c>
      <c r="T259" s="87"/>
    </row>
    <row r="260" spans="17:20" x14ac:dyDescent="0.25">
      <c r="Q260" s="36" t="s">
        <v>133</v>
      </c>
      <c r="R260" s="36">
        <f>SUMIFS('Equip Billings'!I:I,'Equip Billings'!B:B,Table6[[#This Row],[Equip '#]])</f>
        <v>1</v>
      </c>
      <c r="S260" s="87" t="str">
        <f t="shared" si="5"/>
        <v/>
      </c>
      <c r="T260" s="87"/>
    </row>
    <row r="261" spans="17:20" x14ac:dyDescent="0.25">
      <c r="Q261" s="36" t="s">
        <v>133</v>
      </c>
      <c r="R261" s="36">
        <f>SUMIFS('Equip Billings'!I:I,'Equip Billings'!B:B,Table6[[#This Row],[Equip '#]])</f>
        <v>1</v>
      </c>
      <c r="S261" s="87" t="str">
        <f t="shared" si="5"/>
        <v/>
      </c>
      <c r="T261" s="87"/>
    </row>
    <row r="262" spans="17:20" x14ac:dyDescent="0.25">
      <c r="Q262" s="36" t="s">
        <v>133</v>
      </c>
      <c r="R262" s="36">
        <f>SUMIFS('Equip Billings'!I:I,'Equip Billings'!B:B,Table6[[#This Row],[Equip '#]])</f>
        <v>1</v>
      </c>
      <c r="S262" s="87" t="str">
        <f t="shared" si="5"/>
        <v/>
      </c>
      <c r="T262" s="87"/>
    </row>
    <row r="263" spans="17:20" x14ac:dyDescent="0.25">
      <c r="Q263" s="36" t="s">
        <v>134</v>
      </c>
      <c r="R263" s="36">
        <f>SUMIFS('Equip Billings'!I:I,'Equip Billings'!B:B,Table6[[#This Row],[Equip '#]])</f>
        <v>1</v>
      </c>
      <c r="S263" s="87" t="str">
        <f t="shared" si="5"/>
        <v/>
      </c>
      <c r="T263" s="87"/>
    </row>
    <row r="264" spans="17:20" x14ac:dyDescent="0.25">
      <c r="Q264" s="36" t="s">
        <v>254</v>
      </c>
      <c r="R264" s="36">
        <f>SUMIFS('Equip Billings'!I:I,'Equip Billings'!B:B,Table6[[#This Row],[Equip '#]])</f>
        <v>1</v>
      </c>
      <c r="S264" s="87" t="str">
        <f t="shared" si="5"/>
        <v/>
      </c>
      <c r="T264" s="87"/>
    </row>
    <row r="265" spans="17:20" x14ac:dyDescent="0.25">
      <c r="Q265" s="36" t="s">
        <v>255</v>
      </c>
      <c r="R265" s="36">
        <f>SUMIFS('Equip Billings'!I:I,'Equip Billings'!B:B,Table6[[#This Row],[Equip '#]])</f>
        <v>0.05</v>
      </c>
      <c r="S265" s="87">
        <f t="shared" si="5"/>
        <v>1</v>
      </c>
      <c r="T265" s="87"/>
    </row>
    <row r="266" spans="17:20" x14ac:dyDescent="0.25">
      <c r="Q266" s="36" t="s">
        <v>138</v>
      </c>
      <c r="R266" s="36">
        <f>SUMIFS('Equip Billings'!I:I,'Equip Billings'!B:B,Table6[[#This Row],[Equip '#]])</f>
        <v>1</v>
      </c>
      <c r="S266" s="87" t="str">
        <f t="shared" si="5"/>
        <v/>
      </c>
      <c r="T266" s="87"/>
    </row>
    <row r="267" spans="17:20" x14ac:dyDescent="0.25">
      <c r="Q267" s="36" t="s">
        <v>138</v>
      </c>
      <c r="R267" s="36">
        <f>SUMIFS('Equip Billings'!I:I,'Equip Billings'!B:B,Table6[[#This Row],[Equip '#]])</f>
        <v>1</v>
      </c>
      <c r="S267" s="87" t="str">
        <f t="shared" si="5"/>
        <v/>
      </c>
      <c r="T267" s="87"/>
    </row>
    <row r="268" spans="17:20" x14ac:dyDescent="0.25">
      <c r="Q268" s="36" t="s">
        <v>138</v>
      </c>
      <c r="R268" s="36">
        <f>SUMIFS('Equip Billings'!I:I,'Equip Billings'!B:B,Table6[[#This Row],[Equip '#]])</f>
        <v>1</v>
      </c>
      <c r="S268" s="87" t="str">
        <f t="shared" si="5"/>
        <v/>
      </c>
      <c r="T268" s="87"/>
    </row>
    <row r="269" spans="17:20" x14ac:dyDescent="0.25">
      <c r="Q269" s="36" t="s">
        <v>138</v>
      </c>
      <c r="R269" s="36">
        <f>SUMIFS('Equip Billings'!I:I,'Equip Billings'!B:B,Table6[[#This Row],[Equip '#]])</f>
        <v>1</v>
      </c>
      <c r="S269" s="87" t="str">
        <f t="shared" si="5"/>
        <v/>
      </c>
      <c r="T269" s="87"/>
    </row>
    <row r="270" spans="17:20" x14ac:dyDescent="0.25">
      <c r="Q270" s="36" t="s">
        <v>138</v>
      </c>
      <c r="R270" s="36">
        <f>SUMIFS('Equip Billings'!I:I,'Equip Billings'!B:B,Table6[[#This Row],[Equip '#]])</f>
        <v>1</v>
      </c>
      <c r="S270" s="87" t="str">
        <f t="shared" ref="S270:S333" si="6">IF(R270&lt;0.5,1,"")</f>
        <v/>
      </c>
      <c r="T270" s="87"/>
    </row>
    <row r="271" spans="17:20" x14ac:dyDescent="0.25">
      <c r="Q271" s="36" t="s">
        <v>138</v>
      </c>
      <c r="R271" s="36">
        <f>SUMIFS('Equip Billings'!I:I,'Equip Billings'!B:B,Table6[[#This Row],[Equip '#]])</f>
        <v>1</v>
      </c>
      <c r="S271" s="87" t="str">
        <f t="shared" si="6"/>
        <v/>
      </c>
      <c r="T271" s="87"/>
    </row>
    <row r="272" spans="17:20" x14ac:dyDescent="0.25">
      <c r="Q272" s="36" t="s">
        <v>141</v>
      </c>
      <c r="R272" s="36">
        <f>SUMIFS('Equip Billings'!I:I,'Equip Billings'!B:B,Table6[[#This Row],[Equip '#]])</f>
        <v>1</v>
      </c>
      <c r="S272" s="87" t="str">
        <f t="shared" si="6"/>
        <v/>
      </c>
      <c r="T272" s="87"/>
    </row>
    <row r="273" spans="17:20" x14ac:dyDescent="0.25">
      <c r="Q273" s="36" t="s">
        <v>141</v>
      </c>
      <c r="R273" s="36">
        <f>SUMIFS('Equip Billings'!I:I,'Equip Billings'!B:B,Table6[[#This Row],[Equip '#]])</f>
        <v>1</v>
      </c>
      <c r="S273" s="87" t="str">
        <f t="shared" si="6"/>
        <v/>
      </c>
      <c r="T273" s="87"/>
    </row>
    <row r="274" spans="17:20" x14ac:dyDescent="0.25">
      <c r="Q274" s="36" t="s">
        <v>224</v>
      </c>
      <c r="R274" s="36">
        <f>SUMIFS('Equip Billings'!I:I,'Equip Billings'!B:B,Table6[[#This Row],[Equip '#]])</f>
        <v>1</v>
      </c>
      <c r="S274" s="87" t="str">
        <f t="shared" si="6"/>
        <v/>
      </c>
      <c r="T274" s="87"/>
    </row>
    <row r="275" spans="17:20" x14ac:dyDescent="0.25">
      <c r="Q275" s="36" t="s">
        <v>143</v>
      </c>
      <c r="R275" s="36">
        <f>SUMIFS('Equip Billings'!I:I,'Equip Billings'!B:B,Table6[[#This Row],[Equip '#]])</f>
        <v>0.1</v>
      </c>
      <c r="S275" s="87">
        <f t="shared" si="6"/>
        <v>1</v>
      </c>
      <c r="T275" s="87"/>
    </row>
    <row r="276" spans="17:20" x14ac:dyDescent="0.25">
      <c r="Q276" s="36" t="s">
        <v>143</v>
      </c>
      <c r="R276" s="36">
        <f>SUMIFS('Equip Billings'!I:I,'Equip Billings'!B:B,Table6[[#This Row],[Equip '#]])</f>
        <v>0.1</v>
      </c>
      <c r="S276" s="87">
        <f t="shared" si="6"/>
        <v>1</v>
      </c>
      <c r="T276" s="87"/>
    </row>
    <row r="277" spans="17:20" x14ac:dyDescent="0.25">
      <c r="Q277" s="36" t="s">
        <v>256</v>
      </c>
      <c r="R277" s="36">
        <f>SUMIFS('Equip Billings'!I:I,'Equip Billings'!B:B,Table6[[#This Row],[Equip '#]])</f>
        <v>1</v>
      </c>
      <c r="S277" s="87" t="str">
        <f t="shared" si="6"/>
        <v/>
      </c>
      <c r="T277" s="87"/>
    </row>
    <row r="278" spans="17:20" x14ac:dyDescent="0.25">
      <c r="Q278" s="36" t="s">
        <v>256</v>
      </c>
      <c r="R278" s="36">
        <f>SUMIFS('Equip Billings'!I:I,'Equip Billings'!B:B,Table6[[#This Row],[Equip '#]])</f>
        <v>1</v>
      </c>
      <c r="S278" s="87" t="str">
        <f t="shared" si="6"/>
        <v/>
      </c>
      <c r="T278" s="87"/>
    </row>
    <row r="279" spans="17:20" x14ac:dyDescent="0.25">
      <c r="Q279" s="36" t="s">
        <v>256</v>
      </c>
      <c r="R279" s="36">
        <f>SUMIFS('Equip Billings'!I:I,'Equip Billings'!B:B,Table6[[#This Row],[Equip '#]])</f>
        <v>1</v>
      </c>
      <c r="S279" s="87" t="str">
        <f t="shared" si="6"/>
        <v/>
      </c>
      <c r="T279" s="87"/>
    </row>
    <row r="280" spans="17:20" x14ac:dyDescent="0.25">
      <c r="Q280" s="36" t="s">
        <v>146</v>
      </c>
      <c r="R280" s="36">
        <f>SUMIFS('Equip Billings'!I:I,'Equip Billings'!B:B,Table6[[#This Row],[Equip '#]])</f>
        <v>1</v>
      </c>
      <c r="S280" s="87" t="str">
        <f t="shared" si="6"/>
        <v/>
      </c>
      <c r="T280" s="87"/>
    </row>
    <row r="281" spans="17:20" x14ac:dyDescent="0.25">
      <c r="Q281" s="36" t="s">
        <v>146</v>
      </c>
      <c r="R281" s="36">
        <f>SUMIFS('Equip Billings'!I:I,'Equip Billings'!B:B,Table6[[#This Row],[Equip '#]])</f>
        <v>1</v>
      </c>
      <c r="S281" s="87" t="str">
        <f t="shared" si="6"/>
        <v/>
      </c>
      <c r="T281" s="87"/>
    </row>
    <row r="282" spans="17:20" x14ac:dyDescent="0.25">
      <c r="Q282" s="36" t="s">
        <v>146</v>
      </c>
      <c r="R282" s="36">
        <f>SUMIFS('Equip Billings'!I:I,'Equip Billings'!B:B,Table6[[#This Row],[Equip '#]])</f>
        <v>1</v>
      </c>
      <c r="S282" s="87" t="str">
        <f t="shared" si="6"/>
        <v/>
      </c>
      <c r="T282" s="87"/>
    </row>
    <row r="283" spans="17:20" x14ac:dyDescent="0.25">
      <c r="Q283" s="36" t="s">
        <v>147</v>
      </c>
      <c r="R283" s="36">
        <f>SUMIFS('Equip Billings'!I:I,'Equip Billings'!B:B,Table6[[#This Row],[Equip '#]])</f>
        <v>1</v>
      </c>
      <c r="S283" s="87" t="str">
        <f t="shared" si="6"/>
        <v/>
      </c>
      <c r="T283" s="87"/>
    </row>
    <row r="284" spans="17:20" x14ac:dyDescent="0.25">
      <c r="Q284" s="36" t="s">
        <v>147</v>
      </c>
      <c r="R284" s="36">
        <f>SUMIFS('Equip Billings'!I:I,'Equip Billings'!B:B,Table6[[#This Row],[Equip '#]])</f>
        <v>1</v>
      </c>
      <c r="S284" s="87" t="str">
        <f t="shared" si="6"/>
        <v/>
      </c>
      <c r="T284" s="87"/>
    </row>
    <row r="285" spans="17:20" x14ac:dyDescent="0.25">
      <c r="Q285" s="36" t="s">
        <v>149</v>
      </c>
      <c r="R285" s="36">
        <f>SUMIFS('Equip Billings'!I:I,'Equip Billings'!B:B,Table6[[#This Row],[Equip '#]])</f>
        <v>1</v>
      </c>
      <c r="S285" s="87" t="str">
        <f t="shared" si="6"/>
        <v/>
      </c>
      <c r="T285" s="87"/>
    </row>
    <row r="286" spans="17:20" x14ac:dyDescent="0.25">
      <c r="Q286" s="36" t="s">
        <v>149</v>
      </c>
      <c r="R286" s="36">
        <f>SUMIFS('Equip Billings'!I:I,'Equip Billings'!B:B,Table6[[#This Row],[Equip '#]])</f>
        <v>1</v>
      </c>
      <c r="S286" s="87" t="str">
        <f t="shared" si="6"/>
        <v/>
      </c>
      <c r="T286" s="87"/>
    </row>
    <row r="287" spans="17:20" x14ac:dyDescent="0.25">
      <c r="Q287" s="36" t="s">
        <v>151</v>
      </c>
      <c r="R287" s="36">
        <f>SUMIFS('Equip Billings'!I:I,'Equip Billings'!B:B,Table6[[#This Row],[Equip '#]])</f>
        <v>1</v>
      </c>
      <c r="S287" s="87" t="str">
        <f t="shared" si="6"/>
        <v/>
      </c>
      <c r="T287" s="87"/>
    </row>
    <row r="288" spans="17:20" x14ac:dyDescent="0.25">
      <c r="Q288" s="36" t="s">
        <v>151</v>
      </c>
      <c r="R288" s="36">
        <f>SUMIFS('Equip Billings'!I:I,'Equip Billings'!B:B,Table6[[#This Row],[Equip '#]])</f>
        <v>1</v>
      </c>
      <c r="S288" s="87" t="str">
        <f t="shared" si="6"/>
        <v/>
      </c>
      <c r="T288" s="87"/>
    </row>
    <row r="289" spans="17:20" x14ac:dyDescent="0.25">
      <c r="Q289" s="36" t="s">
        <v>151</v>
      </c>
      <c r="R289" s="36">
        <f>SUMIFS('Equip Billings'!I:I,'Equip Billings'!B:B,Table6[[#This Row],[Equip '#]])</f>
        <v>1</v>
      </c>
      <c r="S289" s="87" t="str">
        <f t="shared" si="6"/>
        <v/>
      </c>
      <c r="T289" s="87"/>
    </row>
    <row r="290" spans="17:20" x14ac:dyDescent="0.25">
      <c r="Q290" s="36" t="s">
        <v>152</v>
      </c>
      <c r="R290" s="36">
        <f>SUMIFS('Equip Billings'!I:I,'Equip Billings'!B:B,Table6[[#This Row],[Equip '#]])</f>
        <v>0.99999999999999989</v>
      </c>
      <c r="S290" s="87" t="str">
        <f t="shared" si="6"/>
        <v/>
      </c>
      <c r="T290" s="87"/>
    </row>
    <row r="291" spans="17:20" x14ac:dyDescent="0.25">
      <c r="Q291" s="36" t="s">
        <v>152</v>
      </c>
      <c r="R291" s="36">
        <f>SUMIFS('Equip Billings'!I:I,'Equip Billings'!B:B,Table6[[#This Row],[Equip '#]])</f>
        <v>0.99999999999999989</v>
      </c>
      <c r="S291" s="87" t="str">
        <f t="shared" si="6"/>
        <v/>
      </c>
      <c r="T291" s="87"/>
    </row>
    <row r="292" spans="17:20" x14ac:dyDescent="0.25">
      <c r="Q292" s="36" t="s">
        <v>152</v>
      </c>
      <c r="R292" s="36">
        <f>SUMIFS('Equip Billings'!I:I,'Equip Billings'!B:B,Table6[[#This Row],[Equip '#]])</f>
        <v>0.99999999999999989</v>
      </c>
      <c r="S292" s="87" t="str">
        <f t="shared" si="6"/>
        <v/>
      </c>
      <c r="T292" s="87"/>
    </row>
    <row r="293" spans="17:20" x14ac:dyDescent="0.25">
      <c r="Q293" s="36" t="s">
        <v>153</v>
      </c>
      <c r="R293" s="36">
        <f>SUMIFS('Equip Billings'!I:I,'Equip Billings'!B:B,Table6[[#This Row],[Equip '#]])</f>
        <v>1</v>
      </c>
      <c r="S293" s="87" t="str">
        <f t="shared" si="6"/>
        <v/>
      </c>
      <c r="T293" s="87"/>
    </row>
    <row r="294" spans="17:20" x14ac:dyDescent="0.25">
      <c r="Q294" s="36" t="s">
        <v>469</v>
      </c>
      <c r="R294" s="36">
        <f>SUMIFS('Equip Billings'!I:I,'Equip Billings'!B:B,Table6[[#This Row],[Equip '#]])</f>
        <v>1</v>
      </c>
      <c r="S294" s="87" t="str">
        <f t="shared" si="6"/>
        <v/>
      </c>
      <c r="T294" s="87"/>
    </row>
    <row r="295" spans="17:20" x14ac:dyDescent="0.25">
      <c r="Q295" s="36" t="s">
        <v>469</v>
      </c>
      <c r="R295" s="36">
        <f>SUMIFS('Equip Billings'!I:I,'Equip Billings'!B:B,Table6[[#This Row],[Equip '#]])</f>
        <v>1</v>
      </c>
      <c r="S295" s="87" t="str">
        <f t="shared" si="6"/>
        <v/>
      </c>
      <c r="T295" s="87"/>
    </row>
    <row r="296" spans="17:20" x14ac:dyDescent="0.25">
      <c r="Q296" s="36" t="s">
        <v>469</v>
      </c>
      <c r="R296" s="36">
        <f>SUMIFS('Equip Billings'!I:I,'Equip Billings'!B:B,Table6[[#This Row],[Equip '#]])</f>
        <v>1</v>
      </c>
      <c r="S296" s="87" t="str">
        <f t="shared" si="6"/>
        <v/>
      </c>
      <c r="T296" s="87"/>
    </row>
    <row r="297" spans="17:20" x14ac:dyDescent="0.25">
      <c r="Q297" s="36" t="s">
        <v>3102</v>
      </c>
      <c r="R297" s="36">
        <f>SUMIFS('Equip Billings'!I:I,'Equip Billings'!B:B,Table6[[#This Row],[Equip '#]])</f>
        <v>1</v>
      </c>
      <c r="S297" s="87" t="str">
        <f t="shared" si="6"/>
        <v/>
      </c>
      <c r="T297" s="87"/>
    </row>
    <row r="298" spans="17:20" x14ac:dyDescent="0.25">
      <c r="Q298" s="36" t="s">
        <v>3102</v>
      </c>
      <c r="R298" s="36">
        <f>SUMIFS('Equip Billings'!I:I,'Equip Billings'!B:B,Table6[[#This Row],[Equip '#]])</f>
        <v>1</v>
      </c>
      <c r="S298" s="87" t="str">
        <f t="shared" si="6"/>
        <v/>
      </c>
      <c r="T298" s="87"/>
    </row>
    <row r="299" spans="17:20" x14ac:dyDescent="0.25">
      <c r="Q299" s="36" t="s">
        <v>3102</v>
      </c>
      <c r="R299" s="36">
        <f>SUMIFS('Equip Billings'!I:I,'Equip Billings'!B:B,Table6[[#This Row],[Equip '#]])</f>
        <v>1</v>
      </c>
      <c r="S299" s="87" t="str">
        <f t="shared" si="6"/>
        <v/>
      </c>
      <c r="T299" s="87"/>
    </row>
    <row r="300" spans="17:20" x14ac:dyDescent="0.25">
      <c r="Q300" s="36" t="s">
        <v>3103</v>
      </c>
      <c r="R300" s="36">
        <f>SUMIFS('Equip Billings'!I:I,'Equip Billings'!B:B,Table6[[#This Row],[Equip '#]])</f>
        <v>1</v>
      </c>
      <c r="S300" s="87" t="str">
        <f t="shared" si="6"/>
        <v/>
      </c>
      <c r="T300" s="87"/>
    </row>
    <row r="301" spans="17:20" x14ac:dyDescent="0.25">
      <c r="Q301" s="36" t="s">
        <v>3103</v>
      </c>
      <c r="R301" s="36">
        <f>SUMIFS('Equip Billings'!I:I,'Equip Billings'!B:B,Table6[[#This Row],[Equip '#]])</f>
        <v>1</v>
      </c>
      <c r="S301" s="87" t="str">
        <f t="shared" si="6"/>
        <v/>
      </c>
      <c r="T301" s="87"/>
    </row>
    <row r="302" spans="17:20" x14ac:dyDescent="0.25">
      <c r="Q302" s="36" t="s">
        <v>3103</v>
      </c>
      <c r="R302" s="36">
        <f>SUMIFS('Equip Billings'!I:I,'Equip Billings'!B:B,Table6[[#This Row],[Equip '#]])</f>
        <v>1</v>
      </c>
      <c r="S302" s="87" t="str">
        <f t="shared" si="6"/>
        <v/>
      </c>
      <c r="T302" s="87"/>
    </row>
    <row r="303" spans="17:20" x14ac:dyDescent="0.25">
      <c r="Q303" s="36" t="s">
        <v>3103</v>
      </c>
      <c r="R303" s="36">
        <f>SUMIFS('Equip Billings'!I:I,'Equip Billings'!B:B,Table6[[#This Row],[Equip '#]])</f>
        <v>1</v>
      </c>
      <c r="S303" s="87" t="str">
        <f t="shared" si="6"/>
        <v/>
      </c>
      <c r="T303" s="87"/>
    </row>
    <row r="304" spans="17:20" x14ac:dyDescent="0.25">
      <c r="Q304" s="36" t="s">
        <v>3131</v>
      </c>
      <c r="R304" s="36">
        <f>SUMIFS('Equip Billings'!I:I,'Equip Billings'!B:B,Table6[[#This Row],[Equip '#]])</f>
        <v>1</v>
      </c>
      <c r="S304" s="87" t="str">
        <f t="shared" si="6"/>
        <v/>
      </c>
      <c r="T304" s="87"/>
    </row>
    <row r="305" spans="17:20" x14ac:dyDescent="0.25">
      <c r="Q305" s="36" t="s">
        <v>3131</v>
      </c>
      <c r="R305" s="36">
        <f>SUMIFS('Equip Billings'!I:I,'Equip Billings'!B:B,Table6[[#This Row],[Equip '#]])</f>
        <v>1</v>
      </c>
      <c r="S305" s="87" t="str">
        <f t="shared" si="6"/>
        <v/>
      </c>
      <c r="T305" s="87"/>
    </row>
    <row r="306" spans="17:20" x14ac:dyDescent="0.25">
      <c r="Q306" s="36" t="s">
        <v>3104</v>
      </c>
      <c r="R306" s="36">
        <f>SUMIFS('Equip Billings'!I:I,'Equip Billings'!B:B,Table6[[#This Row],[Equip '#]])</f>
        <v>0.99999999999999989</v>
      </c>
      <c r="S306" s="87" t="str">
        <f t="shared" si="6"/>
        <v/>
      </c>
      <c r="T306" s="87"/>
    </row>
    <row r="307" spans="17:20" x14ac:dyDescent="0.25">
      <c r="Q307" s="36" t="s">
        <v>3104</v>
      </c>
      <c r="R307" s="36">
        <f>SUMIFS('Equip Billings'!I:I,'Equip Billings'!B:B,Table6[[#This Row],[Equip '#]])</f>
        <v>0.99999999999999989</v>
      </c>
      <c r="S307" s="87" t="str">
        <f t="shared" si="6"/>
        <v/>
      </c>
      <c r="T307" s="87"/>
    </row>
    <row r="308" spans="17:20" x14ac:dyDescent="0.25">
      <c r="Q308" s="36" t="s">
        <v>3104</v>
      </c>
      <c r="R308" s="36">
        <f>SUMIFS('Equip Billings'!I:I,'Equip Billings'!B:B,Table6[[#This Row],[Equip '#]])</f>
        <v>0.99999999999999989</v>
      </c>
      <c r="S308" s="87" t="str">
        <f t="shared" si="6"/>
        <v/>
      </c>
      <c r="T308" s="87"/>
    </row>
    <row r="309" spans="17:20" x14ac:dyDescent="0.25">
      <c r="Q309" s="36" t="s">
        <v>3104</v>
      </c>
      <c r="R309" s="36">
        <f>SUMIFS('Equip Billings'!I:I,'Equip Billings'!B:B,Table6[[#This Row],[Equip '#]])</f>
        <v>0.99999999999999989</v>
      </c>
      <c r="S309" s="87" t="str">
        <f t="shared" si="6"/>
        <v/>
      </c>
      <c r="T309" s="87"/>
    </row>
    <row r="310" spans="17:20" x14ac:dyDescent="0.25">
      <c r="Q310" s="36" t="s">
        <v>3104</v>
      </c>
      <c r="R310" s="36">
        <f>SUMIFS('Equip Billings'!I:I,'Equip Billings'!B:B,Table6[[#This Row],[Equip '#]])</f>
        <v>0.99999999999999989</v>
      </c>
      <c r="S310" s="87" t="str">
        <f t="shared" si="6"/>
        <v/>
      </c>
      <c r="T310" s="87"/>
    </row>
    <row r="311" spans="17:20" x14ac:dyDescent="0.25">
      <c r="Q311" s="36" t="s">
        <v>3229</v>
      </c>
      <c r="R311" s="36">
        <f>SUMIFS('Equip Billings'!I:I,'Equip Billings'!B:B,Table6[[#This Row],[Equip '#]])</f>
        <v>0.99999999999999989</v>
      </c>
      <c r="S311" s="87" t="str">
        <f t="shared" si="6"/>
        <v/>
      </c>
      <c r="T311" s="87"/>
    </row>
    <row r="312" spans="17:20" x14ac:dyDescent="0.25">
      <c r="Q312" s="36" t="s">
        <v>3229</v>
      </c>
      <c r="R312" s="36">
        <f>SUMIFS('Equip Billings'!I:I,'Equip Billings'!B:B,Table6[[#This Row],[Equip '#]])</f>
        <v>0.99999999999999989</v>
      </c>
      <c r="S312" s="87" t="str">
        <f t="shared" si="6"/>
        <v/>
      </c>
      <c r="T312" s="87"/>
    </row>
    <row r="313" spans="17:20" x14ac:dyDescent="0.25">
      <c r="Q313" s="36" t="s">
        <v>3229</v>
      </c>
      <c r="R313" s="36">
        <f>SUMIFS('Equip Billings'!I:I,'Equip Billings'!B:B,Table6[[#This Row],[Equip '#]])</f>
        <v>0.99999999999999989</v>
      </c>
      <c r="S313" s="87" t="str">
        <f t="shared" si="6"/>
        <v/>
      </c>
      <c r="T313" s="87"/>
    </row>
    <row r="314" spans="17:20" x14ac:dyDescent="0.25">
      <c r="Q314" s="36" t="s">
        <v>3229</v>
      </c>
      <c r="R314" s="36">
        <f>SUMIFS('Equip Billings'!I:I,'Equip Billings'!B:B,Table6[[#This Row],[Equip '#]])</f>
        <v>0.99999999999999989</v>
      </c>
      <c r="S314" s="87" t="str">
        <f t="shared" si="6"/>
        <v/>
      </c>
      <c r="T314" s="87"/>
    </row>
    <row r="315" spans="17:20" x14ac:dyDescent="0.25">
      <c r="Q315" s="36" t="s">
        <v>3269</v>
      </c>
      <c r="R315" s="36">
        <f>SUMIFS('Equip Billings'!I:I,'Equip Billings'!B:B,Table6[[#This Row],[Equip '#]])</f>
        <v>1</v>
      </c>
      <c r="S315" s="87" t="str">
        <f t="shared" si="6"/>
        <v/>
      </c>
      <c r="T315" s="87"/>
    </row>
    <row r="316" spans="17:20" x14ac:dyDescent="0.25">
      <c r="Q316" s="36" t="s">
        <v>3270</v>
      </c>
      <c r="R316" s="36">
        <f>SUMIFS('Equip Billings'!I:I,'Equip Billings'!B:B,Table6[[#This Row],[Equip '#]])</f>
        <v>1</v>
      </c>
      <c r="S316" s="87" t="str">
        <f t="shared" si="6"/>
        <v/>
      </c>
      <c r="T316" s="87"/>
    </row>
    <row r="317" spans="17:20" x14ac:dyDescent="0.25">
      <c r="Q317" s="36" t="s">
        <v>3270</v>
      </c>
      <c r="R317" s="36">
        <f>SUMIFS('Equip Billings'!I:I,'Equip Billings'!B:B,Table6[[#This Row],[Equip '#]])</f>
        <v>1</v>
      </c>
      <c r="S317" s="87" t="str">
        <f t="shared" si="6"/>
        <v/>
      </c>
      <c r="T317" s="87"/>
    </row>
    <row r="318" spans="17:20" x14ac:dyDescent="0.25">
      <c r="Q318" s="36" t="s">
        <v>3270</v>
      </c>
      <c r="R318" s="36">
        <f>SUMIFS('Equip Billings'!I:I,'Equip Billings'!B:B,Table6[[#This Row],[Equip '#]])</f>
        <v>1</v>
      </c>
      <c r="S318" s="87" t="str">
        <f t="shared" si="6"/>
        <v/>
      </c>
      <c r="T318" s="87"/>
    </row>
    <row r="319" spans="17:20" x14ac:dyDescent="0.25">
      <c r="Q319" s="36" t="s">
        <v>3270</v>
      </c>
      <c r="R319" s="36">
        <f>SUMIFS('Equip Billings'!I:I,'Equip Billings'!B:B,Table6[[#This Row],[Equip '#]])</f>
        <v>1</v>
      </c>
      <c r="S319" s="87" t="str">
        <f t="shared" si="6"/>
        <v/>
      </c>
      <c r="T319" s="87"/>
    </row>
    <row r="320" spans="17:20" x14ac:dyDescent="0.25">
      <c r="Q320" s="36" t="s">
        <v>3270</v>
      </c>
      <c r="R320" s="36">
        <f>SUMIFS('Equip Billings'!I:I,'Equip Billings'!B:B,Table6[[#This Row],[Equip '#]])</f>
        <v>1</v>
      </c>
      <c r="S320" s="87" t="str">
        <f t="shared" si="6"/>
        <v/>
      </c>
      <c r="T320" s="87"/>
    </row>
    <row r="321" spans="17:20" x14ac:dyDescent="0.25">
      <c r="Q321" s="36" t="s">
        <v>3270</v>
      </c>
      <c r="R321" s="36">
        <f>SUMIFS('Equip Billings'!I:I,'Equip Billings'!B:B,Table6[[#This Row],[Equip '#]])</f>
        <v>1</v>
      </c>
      <c r="S321" s="87" t="str">
        <f t="shared" si="6"/>
        <v/>
      </c>
      <c r="T321" s="87"/>
    </row>
    <row r="322" spans="17:20" x14ac:dyDescent="0.25">
      <c r="Q322" s="36" t="s">
        <v>3278</v>
      </c>
      <c r="R322" s="36">
        <f>SUMIFS('Equip Billings'!I:I,'Equip Billings'!B:B,Table6[[#This Row],[Equip '#]])</f>
        <v>1</v>
      </c>
      <c r="S322" s="87" t="str">
        <f t="shared" si="6"/>
        <v/>
      </c>
      <c r="T322" s="87"/>
    </row>
    <row r="323" spans="17:20" x14ac:dyDescent="0.25">
      <c r="Q323" s="36" t="s">
        <v>3279</v>
      </c>
      <c r="R323" s="36">
        <f>SUMIFS('Equip Billings'!I:I,'Equip Billings'!B:B,Table6[[#This Row],[Equip '#]])</f>
        <v>1</v>
      </c>
      <c r="S323" s="87" t="str">
        <f t="shared" si="6"/>
        <v/>
      </c>
      <c r="T323" s="87"/>
    </row>
    <row r="324" spans="17:20" x14ac:dyDescent="0.25">
      <c r="Q324" s="36" t="s">
        <v>3279</v>
      </c>
      <c r="R324" s="36">
        <f>SUMIFS('Equip Billings'!I:I,'Equip Billings'!B:B,Table6[[#This Row],[Equip '#]])</f>
        <v>1</v>
      </c>
      <c r="S324" s="87" t="str">
        <f t="shared" si="6"/>
        <v/>
      </c>
      <c r="T324" s="87"/>
    </row>
    <row r="325" spans="17:20" x14ac:dyDescent="0.25">
      <c r="Q325" s="36" t="s">
        <v>3280</v>
      </c>
      <c r="R325" s="36">
        <f>SUMIFS('Equip Billings'!I:I,'Equip Billings'!B:B,Table6[[#This Row],[Equip '#]])</f>
        <v>0</v>
      </c>
      <c r="S325" s="87">
        <f t="shared" si="6"/>
        <v>1</v>
      </c>
      <c r="T325" s="87"/>
    </row>
    <row r="326" spans="17:20" x14ac:dyDescent="0.25">
      <c r="Q326" s="36" t="s">
        <v>3285</v>
      </c>
      <c r="R326" s="36">
        <f>SUMIFS('Equip Billings'!I:I,'Equip Billings'!B:B,Table6[[#This Row],[Equip '#]])</f>
        <v>1</v>
      </c>
      <c r="S326" s="87" t="str">
        <f t="shared" si="6"/>
        <v/>
      </c>
      <c r="T326" s="87"/>
    </row>
    <row r="327" spans="17:20" x14ac:dyDescent="0.25">
      <c r="Q327" s="36" t="s">
        <v>3287</v>
      </c>
      <c r="R327" s="36">
        <f>SUMIFS('Equip Billings'!I:I,'Equip Billings'!B:B,Table6[[#This Row],[Equip '#]])</f>
        <v>1</v>
      </c>
      <c r="S327" s="87" t="str">
        <f t="shared" si="6"/>
        <v/>
      </c>
      <c r="T327" s="87"/>
    </row>
    <row r="328" spans="17:20" x14ac:dyDescent="0.25">
      <c r="Q328" s="36" t="s">
        <v>3287</v>
      </c>
      <c r="R328" s="36">
        <f>SUMIFS('Equip Billings'!I:I,'Equip Billings'!B:B,Table6[[#This Row],[Equip '#]])</f>
        <v>1</v>
      </c>
      <c r="S328" s="87" t="str">
        <f t="shared" si="6"/>
        <v/>
      </c>
      <c r="T328" s="87"/>
    </row>
    <row r="329" spans="17:20" x14ac:dyDescent="0.25">
      <c r="Q329" s="36" t="s">
        <v>3287</v>
      </c>
      <c r="R329" s="36">
        <f>SUMIFS('Equip Billings'!I:I,'Equip Billings'!B:B,Table6[[#This Row],[Equip '#]])</f>
        <v>1</v>
      </c>
      <c r="S329" s="87" t="str">
        <f t="shared" si="6"/>
        <v/>
      </c>
      <c r="T329" s="87"/>
    </row>
    <row r="330" spans="17:20" x14ac:dyDescent="0.25">
      <c r="Q330" s="36" t="s">
        <v>3288</v>
      </c>
      <c r="R330" s="36">
        <f>SUMIFS('Equip Billings'!I:I,'Equip Billings'!B:B,Table6[[#This Row],[Equip '#]])</f>
        <v>1</v>
      </c>
      <c r="S330" s="87" t="str">
        <f t="shared" si="6"/>
        <v/>
      </c>
      <c r="T330" s="87"/>
    </row>
    <row r="331" spans="17:20" x14ac:dyDescent="0.25">
      <c r="Q331" s="36" t="s">
        <v>3288</v>
      </c>
      <c r="R331" s="36">
        <f>SUMIFS('Equip Billings'!I:I,'Equip Billings'!B:B,Table6[[#This Row],[Equip '#]])</f>
        <v>1</v>
      </c>
      <c r="S331" s="87" t="str">
        <f t="shared" si="6"/>
        <v/>
      </c>
      <c r="T331" s="87"/>
    </row>
    <row r="332" spans="17:20" x14ac:dyDescent="0.25">
      <c r="Q332" s="36" t="s">
        <v>3289</v>
      </c>
      <c r="R332" s="36">
        <f>SUMIFS('Equip Billings'!I:I,'Equip Billings'!B:B,Table6[[#This Row],[Equip '#]])</f>
        <v>1</v>
      </c>
      <c r="S332" s="87" t="str">
        <f t="shared" si="6"/>
        <v/>
      </c>
      <c r="T332" s="87"/>
    </row>
    <row r="333" spans="17:20" x14ac:dyDescent="0.25">
      <c r="Q333" s="36" t="s">
        <v>3289</v>
      </c>
      <c r="R333" s="36">
        <f>SUMIFS('Equip Billings'!I:I,'Equip Billings'!B:B,Table6[[#This Row],[Equip '#]])</f>
        <v>1</v>
      </c>
      <c r="S333" s="87" t="str">
        <f t="shared" si="6"/>
        <v/>
      </c>
      <c r="T333" s="87"/>
    </row>
    <row r="334" spans="17:20" x14ac:dyDescent="0.25">
      <c r="Q334" s="36" t="s">
        <v>3290</v>
      </c>
      <c r="R334" s="36">
        <f>SUMIFS('Equip Billings'!I:I,'Equip Billings'!B:B,Table6[[#This Row],[Equip '#]])</f>
        <v>1</v>
      </c>
      <c r="S334" s="87" t="str">
        <f t="shared" ref="S334:S397" si="7">IF(R334&lt;0.5,1,"")</f>
        <v/>
      </c>
      <c r="T334" s="87"/>
    </row>
    <row r="335" spans="17:20" x14ac:dyDescent="0.25">
      <c r="Q335" s="36" t="s">
        <v>3290</v>
      </c>
      <c r="R335" s="36">
        <f>SUMIFS('Equip Billings'!I:I,'Equip Billings'!B:B,Table6[[#This Row],[Equip '#]])</f>
        <v>1</v>
      </c>
      <c r="S335" s="87" t="str">
        <f t="shared" si="7"/>
        <v/>
      </c>
      <c r="T335" s="87"/>
    </row>
    <row r="336" spans="17:20" x14ac:dyDescent="0.25">
      <c r="Q336" s="36" t="s">
        <v>3290</v>
      </c>
      <c r="R336" s="36">
        <f>SUMIFS('Equip Billings'!I:I,'Equip Billings'!B:B,Table6[[#This Row],[Equip '#]])</f>
        <v>1</v>
      </c>
      <c r="S336" s="87" t="str">
        <f t="shared" si="7"/>
        <v/>
      </c>
      <c r="T336" s="87"/>
    </row>
    <row r="337" spans="17:20" x14ac:dyDescent="0.25">
      <c r="Q337" s="36" t="s">
        <v>3301</v>
      </c>
      <c r="R337" s="36">
        <f>SUMIFS('Equip Billings'!I:I,'Equip Billings'!B:B,Table6[[#This Row],[Equip '#]])</f>
        <v>1</v>
      </c>
      <c r="S337" s="87" t="str">
        <f t="shared" si="7"/>
        <v/>
      </c>
      <c r="T337" s="87"/>
    </row>
    <row r="338" spans="17:20" x14ac:dyDescent="0.25">
      <c r="Q338" s="36" t="s">
        <v>3301</v>
      </c>
      <c r="R338" s="36">
        <f>SUMIFS('Equip Billings'!I:I,'Equip Billings'!B:B,Table6[[#This Row],[Equip '#]])</f>
        <v>1</v>
      </c>
      <c r="S338" s="87" t="str">
        <f t="shared" si="7"/>
        <v/>
      </c>
      <c r="T338" s="87"/>
    </row>
    <row r="339" spans="17:20" x14ac:dyDescent="0.25">
      <c r="Q339" s="36" t="s">
        <v>3953</v>
      </c>
      <c r="R339" s="36">
        <f>SUMIFS('Equip Billings'!I:I,'Equip Billings'!B:B,Table6[[#This Row],[Equip '#]])</f>
        <v>1</v>
      </c>
      <c r="S339" s="87" t="str">
        <f t="shared" si="7"/>
        <v/>
      </c>
      <c r="T339" s="87"/>
    </row>
    <row r="340" spans="17:20" x14ac:dyDescent="0.25">
      <c r="Q340" s="36" t="s">
        <v>3953</v>
      </c>
      <c r="R340" s="36">
        <f>SUMIFS('Equip Billings'!I:I,'Equip Billings'!B:B,Table6[[#This Row],[Equip '#]])</f>
        <v>1</v>
      </c>
      <c r="S340" s="87" t="str">
        <f t="shared" si="7"/>
        <v/>
      </c>
      <c r="T340" s="87"/>
    </row>
    <row r="341" spans="17:20" x14ac:dyDescent="0.25">
      <c r="Q341" s="36" t="s">
        <v>3953</v>
      </c>
      <c r="R341" s="36">
        <f>SUMIFS('Equip Billings'!I:I,'Equip Billings'!B:B,Table6[[#This Row],[Equip '#]])</f>
        <v>1</v>
      </c>
      <c r="S341" s="87" t="str">
        <f t="shared" si="7"/>
        <v/>
      </c>
      <c r="T341" s="87"/>
    </row>
    <row r="342" spans="17:20" x14ac:dyDescent="0.25">
      <c r="Q342" s="36" t="s">
        <v>3953</v>
      </c>
      <c r="R342" s="36">
        <f>SUMIFS('Equip Billings'!I:I,'Equip Billings'!B:B,Table6[[#This Row],[Equip '#]])</f>
        <v>1</v>
      </c>
      <c r="S342" s="87" t="str">
        <f t="shared" si="7"/>
        <v/>
      </c>
      <c r="T342" s="87"/>
    </row>
    <row r="343" spans="17:20" x14ac:dyDescent="0.25">
      <c r="Q343" s="36" t="s">
        <v>3953</v>
      </c>
      <c r="R343" s="36">
        <f>SUMIFS('Equip Billings'!I:I,'Equip Billings'!B:B,Table6[[#This Row],[Equip '#]])</f>
        <v>1</v>
      </c>
      <c r="S343" s="87" t="str">
        <f t="shared" si="7"/>
        <v/>
      </c>
      <c r="T343" s="87"/>
    </row>
    <row r="344" spans="17:20" x14ac:dyDescent="0.25">
      <c r="Q344" s="36" t="s">
        <v>3953</v>
      </c>
      <c r="R344" s="36">
        <f>SUMIFS('Equip Billings'!I:I,'Equip Billings'!B:B,Table6[[#This Row],[Equip '#]])</f>
        <v>1</v>
      </c>
      <c r="S344" s="87" t="str">
        <f t="shared" si="7"/>
        <v/>
      </c>
      <c r="T344" s="87"/>
    </row>
    <row r="345" spans="17:20" x14ac:dyDescent="0.25">
      <c r="Q345" s="36" t="s">
        <v>3954</v>
      </c>
      <c r="R345" s="36">
        <f>SUMIFS('Equip Billings'!I:I,'Equip Billings'!B:B,Table6[[#This Row],[Equip '#]])</f>
        <v>1</v>
      </c>
      <c r="S345" s="87" t="str">
        <f t="shared" si="7"/>
        <v/>
      </c>
      <c r="T345" s="87"/>
    </row>
    <row r="346" spans="17:20" x14ac:dyDescent="0.25">
      <c r="Q346" s="36" t="s">
        <v>3954</v>
      </c>
      <c r="R346" s="36">
        <f>SUMIFS('Equip Billings'!I:I,'Equip Billings'!B:B,Table6[[#This Row],[Equip '#]])</f>
        <v>1</v>
      </c>
      <c r="S346" s="87" t="str">
        <f t="shared" si="7"/>
        <v/>
      </c>
      <c r="T346" s="87"/>
    </row>
    <row r="347" spans="17:20" x14ac:dyDescent="0.25">
      <c r="Q347" s="36" t="s">
        <v>3954</v>
      </c>
      <c r="R347" s="36">
        <f>SUMIFS('Equip Billings'!I:I,'Equip Billings'!B:B,Table6[[#This Row],[Equip '#]])</f>
        <v>1</v>
      </c>
      <c r="S347" s="87" t="str">
        <f t="shared" si="7"/>
        <v/>
      </c>
      <c r="T347" s="87"/>
    </row>
    <row r="348" spans="17:20" x14ac:dyDescent="0.25">
      <c r="Q348" s="36" t="s">
        <v>3954</v>
      </c>
      <c r="R348" s="36">
        <f>SUMIFS('Equip Billings'!I:I,'Equip Billings'!B:B,Table6[[#This Row],[Equip '#]])</f>
        <v>1</v>
      </c>
      <c r="S348" s="87" t="str">
        <f t="shared" si="7"/>
        <v/>
      </c>
      <c r="T348" s="87"/>
    </row>
    <row r="349" spans="17:20" x14ac:dyDescent="0.25">
      <c r="Q349" s="36" t="s">
        <v>4094</v>
      </c>
      <c r="R349" s="36">
        <f>SUMIFS('Equip Billings'!I:I,'Equip Billings'!B:B,Table6[[#This Row],[Equip '#]])</f>
        <v>1</v>
      </c>
      <c r="S349" s="87" t="str">
        <f t="shared" si="7"/>
        <v/>
      </c>
      <c r="T349" s="87"/>
    </row>
    <row r="350" spans="17:20" x14ac:dyDescent="0.25">
      <c r="Q350" s="36" t="s">
        <v>4094</v>
      </c>
      <c r="R350" s="36">
        <f>SUMIFS('Equip Billings'!I:I,'Equip Billings'!B:B,Table6[[#This Row],[Equip '#]])</f>
        <v>1</v>
      </c>
      <c r="S350" s="87" t="str">
        <f t="shared" si="7"/>
        <v/>
      </c>
      <c r="T350" s="87"/>
    </row>
    <row r="351" spans="17:20" x14ac:dyDescent="0.25">
      <c r="Q351" s="36" t="s">
        <v>4094</v>
      </c>
      <c r="R351" s="36">
        <f>SUMIFS('Equip Billings'!I:I,'Equip Billings'!B:B,Table6[[#This Row],[Equip '#]])</f>
        <v>1</v>
      </c>
      <c r="S351" s="87" t="str">
        <f t="shared" si="7"/>
        <v/>
      </c>
      <c r="T351" s="87"/>
    </row>
    <row r="352" spans="17:20" x14ac:dyDescent="0.25">
      <c r="Q352" s="36" t="s">
        <v>4096</v>
      </c>
      <c r="R352" s="36">
        <f>SUMIFS('Equip Billings'!I:I,'Equip Billings'!B:B,Table6[[#This Row],[Equip '#]])</f>
        <v>1</v>
      </c>
      <c r="S352" s="87" t="str">
        <f t="shared" si="7"/>
        <v/>
      </c>
      <c r="T352" s="87"/>
    </row>
    <row r="353" spans="17:20" x14ac:dyDescent="0.25">
      <c r="Q353" s="36" t="s">
        <v>4096</v>
      </c>
      <c r="R353" s="36">
        <f>SUMIFS('Equip Billings'!I:I,'Equip Billings'!B:B,Table6[[#This Row],[Equip '#]])</f>
        <v>1</v>
      </c>
      <c r="S353" s="87" t="str">
        <f t="shared" si="7"/>
        <v/>
      </c>
      <c r="T353" s="87"/>
    </row>
    <row r="354" spans="17:20" x14ac:dyDescent="0.25">
      <c r="Q354" s="36" t="s">
        <v>4096</v>
      </c>
      <c r="R354" s="36">
        <f>SUMIFS('Equip Billings'!I:I,'Equip Billings'!B:B,Table6[[#This Row],[Equip '#]])</f>
        <v>1</v>
      </c>
      <c r="S354" s="87" t="str">
        <f t="shared" si="7"/>
        <v/>
      </c>
      <c r="T354" s="87"/>
    </row>
    <row r="355" spans="17:20" x14ac:dyDescent="0.25">
      <c r="Q355" s="36" t="s">
        <v>4096</v>
      </c>
      <c r="R355" s="36">
        <f>SUMIFS('Equip Billings'!I:I,'Equip Billings'!B:B,Table6[[#This Row],[Equip '#]])</f>
        <v>1</v>
      </c>
      <c r="S355" s="87" t="str">
        <f t="shared" si="7"/>
        <v/>
      </c>
      <c r="T355" s="87"/>
    </row>
    <row r="356" spans="17:20" x14ac:dyDescent="0.25">
      <c r="Q356" s="36" t="s">
        <v>4096</v>
      </c>
      <c r="R356" s="36">
        <f>SUMIFS('Equip Billings'!I:I,'Equip Billings'!B:B,Table6[[#This Row],[Equip '#]])</f>
        <v>1</v>
      </c>
      <c r="S356" s="87" t="str">
        <f t="shared" si="7"/>
        <v/>
      </c>
      <c r="T356" s="87"/>
    </row>
    <row r="357" spans="17:20" x14ac:dyDescent="0.25">
      <c r="Q357" s="36" t="s">
        <v>4096</v>
      </c>
      <c r="R357" s="36">
        <f>SUMIFS('Equip Billings'!I:I,'Equip Billings'!B:B,Table6[[#This Row],[Equip '#]])</f>
        <v>1</v>
      </c>
      <c r="S357" s="87" t="str">
        <f t="shared" si="7"/>
        <v/>
      </c>
      <c r="T357" s="87"/>
    </row>
    <row r="358" spans="17:20" x14ac:dyDescent="0.25">
      <c r="Q358" s="36" t="s">
        <v>4097</v>
      </c>
      <c r="R358" s="36">
        <f>SUMIFS('Equip Billings'!I:I,'Equip Billings'!B:B,Table6[[#This Row],[Equip '#]])</f>
        <v>1</v>
      </c>
      <c r="S358" s="87" t="str">
        <f t="shared" si="7"/>
        <v/>
      </c>
      <c r="T358" s="87"/>
    </row>
    <row r="359" spans="17:20" x14ac:dyDescent="0.25">
      <c r="Q359" s="36" t="s">
        <v>4097</v>
      </c>
      <c r="R359" s="36">
        <f>SUMIFS('Equip Billings'!I:I,'Equip Billings'!B:B,Table6[[#This Row],[Equip '#]])</f>
        <v>1</v>
      </c>
      <c r="S359" s="87" t="str">
        <f t="shared" si="7"/>
        <v/>
      </c>
      <c r="T359" s="87"/>
    </row>
    <row r="360" spans="17:20" x14ac:dyDescent="0.25">
      <c r="Q360" s="36" t="s">
        <v>4097</v>
      </c>
      <c r="R360" s="36">
        <f>SUMIFS('Equip Billings'!I:I,'Equip Billings'!B:B,Table6[[#This Row],[Equip '#]])</f>
        <v>1</v>
      </c>
      <c r="S360" s="87" t="str">
        <f t="shared" si="7"/>
        <v/>
      </c>
      <c r="T360" s="87"/>
    </row>
    <row r="361" spans="17:20" x14ac:dyDescent="0.25">
      <c r="Q361" s="36" t="s">
        <v>4097</v>
      </c>
      <c r="R361" s="36">
        <f>SUMIFS('Equip Billings'!I:I,'Equip Billings'!B:B,Table6[[#This Row],[Equip '#]])</f>
        <v>1</v>
      </c>
      <c r="S361" s="87" t="str">
        <f t="shared" si="7"/>
        <v/>
      </c>
      <c r="T361" s="87"/>
    </row>
    <row r="362" spans="17:20" x14ac:dyDescent="0.25">
      <c r="Q362" s="36" t="s">
        <v>4097</v>
      </c>
      <c r="R362" s="36">
        <f>SUMIFS('Equip Billings'!I:I,'Equip Billings'!B:B,Table6[[#This Row],[Equip '#]])</f>
        <v>1</v>
      </c>
      <c r="S362" s="87" t="str">
        <f t="shared" si="7"/>
        <v/>
      </c>
      <c r="T362" s="87"/>
    </row>
    <row r="363" spans="17:20" x14ac:dyDescent="0.25">
      <c r="Q363" s="36" t="s">
        <v>4098</v>
      </c>
      <c r="R363" s="36">
        <f>SUMIFS('Equip Billings'!I:I,'Equip Billings'!B:B,Table6[[#This Row],[Equip '#]])</f>
        <v>1</v>
      </c>
      <c r="S363" s="87" t="str">
        <f t="shared" si="7"/>
        <v/>
      </c>
      <c r="T363" s="87"/>
    </row>
    <row r="364" spans="17:20" x14ac:dyDescent="0.25">
      <c r="Q364" s="36" t="s">
        <v>4098</v>
      </c>
      <c r="R364" s="36">
        <f>SUMIFS('Equip Billings'!I:I,'Equip Billings'!B:B,Table6[[#This Row],[Equip '#]])</f>
        <v>1</v>
      </c>
      <c r="S364" s="87" t="str">
        <f t="shared" si="7"/>
        <v/>
      </c>
      <c r="T364" s="87"/>
    </row>
    <row r="365" spans="17:20" x14ac:dyDescent="0.25">
      <c r="Q365" s="36" t="s">
        <v>4098</v>
      </c>
      <c r="R365" s="36">
        <f>SUMIFS('Equip Billings'!I:I,'Equip Billings'!B:B,Table6[[#This Row],[Equip '#]])</f>
        <v>1</v>
      </c>
      <c r="S365" s="87" t="str">
        <f t="shared" si="7"/>
        <v/>
      </c>
      <c r="T365" s="87"/>
    </row>
    <row r="366" spans="17:20" x14ac:dyDescent="0.25">
      <c r="Q366" s="36" t="s">
        <v>4098</v>
      </c>
      <c r="R366" s="36">
        <f>SUMIFS('Equip Billings'!I:I,'Equip Billings'!B:B,Table6[[#This Row],[Equip '#]])</f>
        <v>1</v>
      </c>
      <c r="S366" s="87" t="str">
        <f t="shared" si="7"/>
        <v/>
      </c>
      <c r="T366" s="87"/>
    </row>
    <row r="367" spans="17:20" x14ac:dyDescent="0.25">
      <c r="Q367" s="36" t="s">
        <v>4098</v>
      </c>
      <c r="R367" s="36">
        <f>SUMIFS('Equip Billings'!I:I,'Equip Billings'!B:B,Table6[[#This Row],[Equip '#]])</f>
        <v>1</v>
      </c>
      <c r="S367" s="87" t="str">
        <f t="shared" si="7"/>
        <v/>
      </c>
      <c r="T367" s="87"/>
    </row>
    <row r="368" spans="17:20" x14ac:dyDescent="0.25">
      <c r="Q368" s="36" t="s">
        <v>4098</v>
      </c>
      <c r="R368" s="36">
        <f>SUMIFS('Equip Billings'!I:I,'Equip Billings'!B:B,Table6[[#This Row],[Equip '#]])</f>
        <v>1</v>
      </c>
      <c r="S368" s="87" t="str">
        <f t="shared" si="7"/>
        <v/>
      </c>
      <c r="T368" s="87"/>
    </row>
    <row r="369" spans="17:20" x14ac:dyDescent="0.25">
      <c r="Q369" s="36" t="s">
        <v>4129</v>
      </c>
      <c r="R369" s="36">
        <f>SUMIFS('Equip Billings'!I:I,'Equip Billings'!B:B,Table6[[#This Row],[Equip '#]])</f>
        <v>1</v>
      </c>
      <c r="S369" s="87" t="str">
        <f t="shared" si="7"/>
        <v/>
      </c>
      <c r="T369" s="87"/>
    </row>
    <row r="370" spans="17:20" x14ac:dyDescent="0.25">
      <c r="Q370" s="36" t="s">
        <v>4129</v>
      </c>
      <c r="R370" s="36">
        <f>SUMIFS('Equip Billings'!I:I,'Equip Billings'!B:B,Table6[[#This Row],[Equip '#]])</f>
        <v>1</v>
      </c>
      <c r="S370" s="87" t="str">
        <f t="shared" si="7"/>
        <v/>
      </c>
      <c r="T370" s="87"/>
    </row>
    <row r="371" spans="17:20" x14ac:dyDescent="0.25">
      <c r="Q371" s="36" t="s">
        <v>4129</v>
      </c>
      <c r="R371" s="36">
        <f>SUMIFS('Equip Billings'!I:I,'Equip Billings'!B:B,Table6[[#This Row],[Equip '#]])</f>
        <v>1</v>
      </c>
      <c r="S371" s="87" t="str">
        <f t="shared" si="7"/>
        <v/>
      </c>
      <c r="T371" s="87"/>
    </row>
    <row r="372" spans="17:20" x14ac:dyDescent="0.25">
      <c r="Q372" s="36" t="s">
        <v>4130</v>
      </c>
      <c r="R372" s="36">
        <f>SUMIFS('Equip Billings'!I:I,'Equip Billings'!B:B,Table6[[#This Row],[Equip '#]])</f>
        <v>1</v>
      </c>
      <c r="S372" s="87" t="str">
        <f t="shared" si="7"/>
        <v/>
      </c>
      <c r="T372" s="87"/>
    </row>
    <row r="373" spans="17:20" x14ac:dyDescent="0.25">
      <c r="Q373" s="36" t="s">
        <v>4130</v>
      </c>
      <c r="R373" s="36">
        <f>SUMIFS('Equip Billings'!I:I,'Equip Billings'!B:B,Table6[[#This Row],[Equip '#]])</f>
        <v>1</v>
      </c>
      <c r="S373" s="87" t="str">
        <f t="shared" si="7"/>
        <v/>
      </c>
      <c r="T373" s="87"/>
    </row>
    <row r="374" spans="17:20" x14ac:dyDescent="0.25">
      <c r="Q374" s="36" t="s">
        <v>4131</v>
      </c>
      <c r="R374" s="36">
        <f>SUMIFS('Equip Billings'!I:I,'Equip Billings'!B:B,Table6[[#This Row],[Equip '#]])</f>
        <v>1</v>
      </c>
      <c r="S374" s="87" t="str">
        <f t="shared" si="7"/>
        <v/>
      </c>
      <c r="T374" s="87"/>
    </row>
    <row r="375" spans="17:20" x14ac:dyDescent="0.25">
      <c r="Q375" s="36" t="s">
        <v>4131</v>
      </c>
      <c r="R375" s="36">
        <f>SUMIFS('Equip Billings'!I:I,'Equip Billings'!B:B,Table6[[#This Row],[Equip '#]])</f>
        <v>1</v>
      </c>
      <c r="S375" s="87" t="str">
        <f t="shared" si="7"/>
        <v/>
      </c>
      <c r="T375" s="87"/>
    </row>
    <row r="376" spans="17:20" x14ac:dyDescent="0.25">
      <c r="Q376" s="36" t="s">
        <v>4131</v>
      </c>
      <c r="R376" s="36">
        <f>SUMIFS('Equip Billings'!I:I,'Equip Billings'!B:B,Table6[[#This Row],[Equip '#]])</f>
        <v>1</v>
      </c>
      <c r="S376" s="87" t="str">
        <f t="shared" si="7"/>
        <v/>
      </c>
      <c r="T376" s="87"/>
    </row>
    <row r="377" spans="17:20" x14ac:dyDescent="0.25">
      <c r="Q377" s="36" t="s">
        <v>4138</v>
      </c>
      <c r="R377" s="36">
        <f>SUMIFS('Equip Billings'!I:I,'Equip Billings'!B:B,Table6[[#This Row],[Equip '#]])</f>
        <v>1</v>
      </c>
      <c r="S377" s="87" t="str">
        <f t="shared" si="7"/>
        <v/>
      </c>
      <c r="T377" s="87"/>
    </row>
    <row r="378" spans="17:20" x14ac:dyDescent="0.25">
      <c r="Q378" s="36" t="s">
        <v>4138</v>
      </c>
      <c r="R378" s="36">
        <f>SUMIFS('Equip Billings'!I:I,'Equip Billings'!B:B,Table6[[#This Row],[Equip '#]])</f>
        <v>1</v>
      </c>
      <c r="S378" s="87" t="str">
        <f t="shared" si="7"/>
        <v/>
      </c>
      <c r="T378" s="87"/>
    </row>
    <row r="379" spans="17:20" x14ac:dyDescent="0.25">
      <c r="Q379" s="36" t="s">
        <v>4138</v>
      </c>
      <c r="R379" s="36">
        <f>SUMIFS('Equip Billings'!I:I,'Equip Billings'!B:B,Table6[[#This Row],[Equip '#]])</f>
        <v>1</v>
      </c>
      <c r="S379" s="87" t="str">
        <f t="shared" si="7"/>
        <v/>
      </c>
      <c r="T379" s="87"/>
    </row>
    <row r="380" spans="17:20" x14ac:dyDescent="0.25">
      <c r="Q380" s="36" t="s">
        <v>4354</v>
      </c>
      <c r="R380" s="36">
        <f>SUMIFS('Equip Billings'!I:I,'Equip Billings'!B:B,Table6[[#This Row],[Equip '#]])</f>
        <v>1</v>
      </c>
      <c r="S380" s="87" t="str">
        <f t="shared" si="7"/>
        <v/>
      </c>
      <c r="T380" s="87"/>
    </row>
    <row r="381" spans="17:20" x14ac:dyDescent="0.25">
      <c r="Q381" s="36" t="s">
        <v>4354</v>
      </c>
      <c r="R381" s="36">
        <f>SUMIFS('Equip Billings'!I:I,'Equip Billings'!B:B,Table6[[#This Row],[Equip '#]])</f>
        <v>1</v>
      </c>
      <c r="S381" s="87" t="str">
        <f t="shared" si="7"/>
        <v/>
      </c>
      <c r="T381" s="87"/>
    </row>
    <row r="382" spans="17:20" x14ac:dyDescent="0.25">
      <c r="Q382" s="36" t="s">
        <v>4354</v>
      </c>
      <c r="R382" s="36">
        <f>SUMIFS('Equip Billings'!I:I,'Equip Billings'!B:B,Table6[[#This Row],[Equip '#]])</f>
        <v>1</v>
      </c>
      <c r="S382" s="87" t="str">
        <f t="shared" si="7"/>
        <v/>
      </c>
      <c r="T382" s="87"/>
    </row>
    <row r="383" spans="17:20" x14ac:dyDescent="0.25">
      <c r="Q383" s="36" t="s">
        <v>104</v>
      </c>
      <c r="R383" s="36">
        <f>SUMIFS('Equip Billings'!I:I,'Equip Billings'!B:B,Table6[[#This Row],[Equip '#]])</f>
        <v>1</v>
      </c>
      <c r="S383" s="87" t="str">
        <f t="shared" si="7"/>
        <v/>
      </c>
      <c r="T383" s="87"/>
    </row>
    <row r="384" spans="17:20" x14ac:dyDescent="0.25">
      <c r="Q384" s="36" t="s">
        <v>104</v>
      </c>
      <c r="R384" s="36">
        <f>SUMIFS('Equip Billings'!I:I,'Equip Billings'!B:B,Table6[[#This Row],[Equip '#]])</f>
        <v>1</v>
      </c>
      <c r="S384" s="87" t="str">
        <f t="shared" si="7"/>
        <v/>
      </c>
      <c r="T384" s="87"/>
    </row>
    <row r="385" spans="17:20" x14ac:dyDescent="0.25">
      <c r="Q385" s="36" t="s">
        <v>104</v>
      </c>
      <c r="R385" s="36">
        <f>SUMIFS('Equip Billings'!I:I,'Equip Billings'!B:B,Table6[[#This Row],[Equip '#]])</f>
        <v>1</v>
      </c>
      <c r="S385" s="87" t="str">
        <f t="shared" si="7"/>
        <v/>
      </c>
      <c r="T385" s="87"/>
    </row>
    <row r="386" spans="17:20" x14ac:dyDescent="0.25">
      <c r="Q386" s="36" t="s">
        <v>104</v>
      </c>
      <c r="R386" s="36">
        <f>SUMIFS('Equip Billings'!I:I,'Equip Billings'!B:B,Table6[[#This Row],[Equip '#]])</f>
        <v>1</v>
      </c>
      <c r="S386" s="87" t="str">
        <f t="shared" si="7"/>
        <v/>
      </c>
      <c r="T386" s="87"/>
    </row>
    <row r="387" spans="17:20" x14ac:dyDescent="0.25">
      <c r="Q387" s="36" t="s">
        <v>104</v>
      </c>
      <c r="R387" s="36">
        <f>SUMIFS('Equip Billings'!I:I,'Equip Billings'!B:B,Table6[[#This Row],[Equip '#]])</f>
        <v>1</v>
      </c>
      <c r="S387" s="87" t="str">
        <f t="shared" si="7"/>
        <v/>
      </c>
      <c r="T387" s="87"/>
    </row>
    <row r="388" spans="17:20" x14ac:dyDescent="0.25">
      <c r="Q388" s="36" t="s">
        <v>105</v>
      </c>
      <c r="R388" s="36">
        <f>SUMIFS('Equip Billings'!I:I,'Equip Billings'!B:B,Table6[[#This Row],[Equip '#]])</f>
        <v>0.05</v>
      </c>
      <c r="S388" s="87">
        <f t="shared" si="7"/>
        <v>1</v>
      </c>
      <c r="T388" s="87"/>
    </row>
    <row r="389" spans="17:20" x14ac:dyDescent="0.25">
      <c r="Q389" s="36" t="s">
        <v>63</v>
      </c>
      <c r="R389" s="36">
        <f>SUMIFS('Equip Billings'!I:I,'Equip Billings'!B:B,Table6[[#This Row],[Equip '#]])</f>
        <v>1</v>
      </c>
      <c r="S389" s="87" t="str">
        <f t="shared" si="7"/>
        <v/>
      </c>
      <c r="T389" s="87"/>
    </row>
    <row r="390" spans="17:20" x14ac:dyDescent="0.25">
      <c r="Q390" s="36" t="s">
        <v>64</v>
      </c>
      <c r="R390" s="36">
        <f>SUMIFS('Equip Billings'!I:I,'Equip Billings'!B:B,Table6[[#This Row],[Equip '#]])</f>
        <v>1</v>
      </c>
      <c r="S390" s="87" t="str">
        <f t="shared" si="7"/>
        <v/>
      </c>
      <c r="T390" s="87"/>
    </row>
    <row r="391" spans="17:20" x14ac:dyDescent="0.25">
      <c r="Q391" s="36" t="s">
        <v>307</v>
      </c>
      <c r="R391" s="36">
        <f>SUMIFS('Equip Billings'!I:I,'Equip Billings'!B:B,Table6[[#This Row],[Equip '#]])</f>
        <v>1</v>
      </c>
      <c r="S391" s="87" t="str">
        <f t="shared" si="7"/>
        <v/>
      </c>
      <c r="T391" s="87"/>
    </row>
    <row r="392" spans="17:20" x14ac:dyDescent="0.25">
      <c r="Q392" s="36" t="s">
        <v>66</v>
      </c>
      <c r="R392" s="36">
        <f>SUMIFS('Equip Billings'!I:I,'Equip Billings'!B:B,Table6[[#This Row],[Equip '#]])</f>
        <v>0.05</v>
      </c>
      <c r="S392" s="87">
        <f t="shared" si="7"/>
        <v>1</v>
      </c>
      <c r="T392" s="87"/>
    </row>
    <row r="393" spans="17:20" x14ac:dyDescent="0.25">
      <c r="Q393" s="36" t="s">
        <v>67</v>
      </c>
      <c r="R393" s="36">
        <f>SUMIFS('Equip Billings'!I:I,'Equip Billings'!B:B,Table6[[#This Row],[Equip '#]])</f>
        <v>0.59</v>
      </c>
      <c r="S393" s="87" t="str">
        <f t="shared" si="7"/>
        <v/>
      </c>
      <c r="T393" s="87"/>
    </row>
    <row r="394" spans="17:20" x14ac:dyDescent="0.25">
      <c r="Q394" s="36" t="s">
        <v>249</v>
      </c>
      <c r="R394" s="36">
        <f>SUMIFS('Equip Billings'!I:I,'Equip Billings'!B:B,Table6[[#This Row],[Equip '#]])</f>
        <v>1</v>
      </c>
      <c r="S394" s="87" t="str">
        <f t="shared" si="7"/>
        <v/>
      </c>
      <c r="T394" s="87"/>
    </row>
    <row r="395" spans="17:20" x14ac:dyDescent="0.25">
      <c r="Q395" s="36" t="s">
        <v>68</v>
      </c>
      <c r="R395" s="36">
        <f>SUMIFS('Equip Billings'!I:I,'Equip Billings'!B:B,Table6[[#This Row],[Equip '#]])</f>
        <v>0.48</v>
      </c>
      <c r="S395" s="87">
        <f t="shared" si="7"/>
        <v>1</v>
      </c>
      <c r="T395" s="87"/>
    </row>
    <row r="396" spans="17:20" x14ac:dyDescent="0.25">
      <c r="Q396" s="36" t="s">
        <v>302</v>
      </c>
      <c r="R396" s="36">
        <f>SUMIFS('Equip Billings'!I:I,'Equip Billings'!B:B,Table6[[#This Row],[Equip '#]])</f>
        <v>1</v>
      </c>
      <c r="S396" s="87" t="str">
        <f t="shared" si="7"/>
        <v/>
      </c>
      <c r="T396" s="87"/>
    </row>
    <row r="397" spans="17:20" x14ac:dyDescent="0.25">
      <c r="Q397" s="36" t="s">
        <v>308</v>
      </c>
      <c r="R397" s="36">
        <f>SUMIFS('Equip Billings'!I:I,'Equip Billings'!B:B,Table6[[#This Row],[Equip '#]])</f>
        <v>0.11</v>
      </c>
      <c r="S397" s="87">
        <f t="shared" si="7"/>
        <v>1</v>
      </c>
      <c r="T397" s="87"/>
    </row>
    <row r="398" spans="17:20" x14ac:dyDescent="0.25">
      <c r="Q398" s="36" t="s">
        <v>303</v>
      </c>
      <c r="R398" s="36">
        <f>SUMIFS('Equip Billings'!I:I,'Equip Billings'!B:B,Table6[[#This Row],[Equip '#]])</f>
        <v>1</v>
      </c>
      <c r="S398" s="87" t="str">
        <f t="shared" ref="S398:S461" si="8">IF(R398&lt;0.5,1,"")</f>
        <v/>
      </c>
      <c r="T398" s="87"/>
    </row>
    <row r="399" spans="17:20" x14ac:dyDescent="0.25">
      <c r="Q399" s="36" t="s">
        <v>3745</v>
      </c>
      <c r="R399" s="36">
        <f>SUMIFS('Equip Billings'!I:I,'Equip Billings'!B:B,Table6[[#This Row],[Equip '#]])</f>
        <v>0.65</v>
      </c>
      <c r="S399" s="87" t="str">
        <f t="shared" si="8"/>
        <v/>
      </c>
      <c r="T399" s="87"/>
    </row>
    <row r="400" spans="17:20" x14ac:dyDescent="0.25">
      <c r="Q400" s="36" t="s">
        <v>3746</v>
      </c>
      <c r="R400" s="36">
        <f>SUMIFS('Equip Billings'!I:I,'Equip Billings'!B:B,Table6[[#This Row],[Equip '#]])</f>
        <v>1</v>
      </c>
      <c r="S400" s="87" t="str">
        <f t="shared" si="8"/>
        <v/>
      </c>
      <c r="T400" s="87"/>
    </row>
    <row r="401" spans="17:20" x14ac:dyDescent="0.25">
      <c r="Q401" s="36" t="s">
        <v>29</v>
      </c>
      <c r="R401" s="36">
        <f>SUMIFS('Equip Billings'!I:I,'Equip Billings'!B:B,Table6[[#This Row],[Equip '#]])</f>
        <v>1</v>
      </c>
      <c r="S401" s="87" t="str">
        <f t="shared" si="8"/>
        <v/>
      </c>
      <c r="T401" s="87"/>
    </row>
    <row r="402" spans="17:20" x14ac:dyDescent="0.25">
      <c r="Q402" s="36" t="s">
        <v>29</v>
      </c>
      <c r="R402" s="36">
        <f>SUMIFS('Equip Billings'!I:I,'Equip Billings'!B:B,Table6[[#This Row],[Equip '#]])</f>
        <v>1</v>
      </c>
      <c r="S402" s="87" t="str">
        <f t="shared" si="8"/>
        <v/>
      </c>
      <c r="T402" s="87"/>
    </row>
    <row r="403" spans="17:20" x14ac:dyDescent="0.25">
      <c r="Q403" s="36" t="s">
        <v>30</v>
      </c>
      <c r="R403" s="36">
        <f>SUMIFS('Equip Billings'!I:I,'Equip Billings'!B:B,Table6[[#This Row],[Equip '#]])</f>
        <v>1</v>
      </c>
      <c r="S403" s="87" t="str">
        <f t="shared" si="8"/>
        <v/>
      </c>
      <c r="T403" s="87"/>
    </row>
    <row r="404" spans="17:20" x14ac:dyDescent="0.25">
      <c r="Q404" s="36" t="s">
        <v>30</v>
      </c>
      <c r="R404" s="36">
        <f>SUMIFS('Equip Billings'!I:I,'Equip Billings'!B:B,Table6[[#This Row],[Equip '#]])</f>
        <v>1</v>
      </c>
      <c r="S404" s="87" t="str">
        <f t="shared" si="8"/>
        <v/>
      </c>
      <c r="T404" s="87"/>
    </row>
    <row r="405" spans="17:20" x14ac:dyDescent="0.25">
      <c r="Q405" s="36" t="s">
        <v>4044</v>
      </c>
      <c r="R405" s="36">
        <f>SUMIFS('Equip Billings'!I:I,'Equip Billings'!B:B,Table6[[#This Row],[Equip '#]])</f>
        <v>0.1</v>
      </c>
      <c r="S405" s="87">
        <f t="shared" si="8"/>
        <v>1</v>
      </c>
      <c r="T405" s="87"/>
    </row>
    <row r="406" spans="17:20" x14ac:dyDescent="0.25">
      <c r="Q406" s="36" t="s">
        <v>3352</v>
      </c>
      <c r="R406" s="36">
        <f>SUMIFS('Equip Billings'!I:I,'Equip Billings'!B:B,Table6[[#This Row],[Equip '#]])</f>
        <v>0.5</v>
      </c>
      <c r="S406" s="87" t="str">
        <f t="shared" si="8"/>
        <v/>
      </c>
      <c r="T406" s="87"/>
    </row>
    <row r="407" spans="17:20" x14ac:dyDescent="0.25">
      <c r="Q407" s="36" t="s">
        <v>4263</v>
      </c>
      <c r="R407" s="36">
        <f>SUMIFS('Equip Billings'!I:I,'Equip Billings'!B:B,Table6[[#This Row],[Equip '#]])</f>
        <v>1</v>
      </c>
      <c r="S407" s="87" t="str">
        <f t="shared" si="8"/>
        <v/>
      </c>
      <c r="T407" s="87"/>
    </row>
    <row r="408" spans="17:20" x14ac:dyDescent="0.25">
      <c r="Q408" s="36" t="s">
        <v>4263</v>
      </c>
      <c r="R408" s="36">
        <f>SUMIFS('Equip Billings'!I:I,'Equip Billings'!B:B,Table6[[#This Row],[Equip '#]])</f>
        <v>1</v>
      </c>
      <c r="S408" s="87" t="str">
        <f t="shared" si="8"/>
        <v/>
      </c>
      <c r="T408" s="87"/>
    </row>
    <row r="409" spans="17:20" x14ac:dyDescent="0.25">
      <c r="Q409" s="36" t="s">
        <v>4263</v>
      </c>
      <c r="R409" s="36">
        <f>SUMIFS('Equip Billings'!I:I,'Equip Billings'!B:B,Table6[[#This Row],[Equip '#]])</f>
        <v>1</v>
      </c>
      <c r="S409" s="87" t="str">
        <f t="shared" si="8"/>
        <v/>
      </c>
      <c r="T409" s="87"/>
    </row>
    <row r="410" spans="17:20" x14ac:dyDescent="0.25">
      <c r="Q410" s="36" t="s">
        <v>154</v>
      </c>
      <c r="R410" s="36">
        <f>SUMIFS('Equip Billings'!I:I,'Equip Billings'!B:B,Table6[[#This Row],[Equip '#]])</f>
        <v>1</v>
      </c>
      <c r="S410" s="87" t="str">
        <f t="shared" si="8"/>
        <v/>
      </c>
      <c r="T410" s="87"/>
    </row>
    <row r="411" spans="17:20" x14ac:dyDescent="0.25">
      <c r="Q411" s="36" t="s">
        <v>154</v>
      </c>
      <c r="R411" s="36">
        <f>SUMIFS('Equip Billings'!I:I,'Equip Billings'!B:B,Table6[[#This Row],[Equip '#]])</f>
        <v>1</v>
      </c>
      <c r="S411" s="87" t="str">
        <f t="shared" si="8"/>
        <v/>
      </c>
      <c r="T411" s="87"/>
    </row>
    <row r="412" spans="17:20" x14ac:dyDescent="0.25">
      <c r="Q412" s="36" t="s">
        <v>154</v>
      </c>
      <c r="R412" s="36">
        <f>SUMIFS('Equip Billings'!I:I,'Equip Billings'!B:B,Table6[[#This Row],[Equip '#]])</f>
        <v>1</v>
      </c>
      <c r="S412" s="87" t="str">
        <f t="shared" si="8"/>
        <v/>
      </c>
      <c r="T412" s="87"/>
    </row>
    <row r="413" spans="17:20" x14ac:dyDescent="0.25">
      <c r="Q413" s="36" t="s">
        <v>155</v>
      </c>
      <c r="R413" s="36">
        <f>SUMIFS('Equip Billings'!I:I,'Equip Billings'!B:B,Table6[[#This Row],[Equip '#]])</f>
        <v>0.25</v>
      </c>
      <c r="S413" s="87">
        <f t="shared" si="8"/>
        <v>1</v>
      </c>
      <c r="T413" s="87"/>
    </row>
    <row r="414" spans="17:20" x14ac:dyDescent="0.25">
      <c r="Q414" s="36" t="s">
        <v>229</v>
      </c>
      <c r="R414" s="36">
        <f>SUMIFS('Equip Billings'!I:I,'Equip Billings'!B:B,Table6[[#This Row],[Equip '#]])</f>
        <v>1</v>
      </c>
      <c r="S414" s="87" t="str">
        <f t="shared" si="8"/>
        <v/>
      </c>
      <c r="T414" s="87"/>
    </row>
    <row r="415" spans="17:20" x14ac:dyDescent="0.25">
      <c r="Q415" s="36" t="s">
        <v>258</v>
      </c>
      <c r="R415" s="36">
        <f>SUMIFS('Equip Billings'!I:I,'Equip Billings'!B:B,Table6[[#This Row],[Equip '#]])</f>
        <v>1</v>
      </c>
      <c r="S415" s="87" t="str">
        <f t="shared" si="8"/>
        <v/>
      </c>
      <c r="T415" s="87"/>
    </row>
    <row r="416" spans="17:20" x14ac:dyDescent="0.25">
      <c r="Q416" s="36" t="s">
        <v>158</v>
      </c>
      <c r="R416" s="36">
        <f>SUMIFS('Equip Billings'!I:I,'Equip Billings'!B:B,Table6[[#This Row],[Equip '#]])</f>
        <v>1</v>
      </c>
      <c r="S416" s="87" t="str">
        <f t="shared" si="8"/>
        <v/>
      </c>
      <c r="T416" s="87"/>
    </row>
    <row r="417" spans="17:20" x14ac:dyDescent="0.25">
      <c r="Q417" s="36" t="s">
        <v>158</v>
      </c>
      <c r="R417" s="36">
        <f>SUMIFS('Equip Billings'!I:I,'Equip Billings'!B:B,Table6[[#This Row],[Equip '#]])</f>
        <v>1</v>
      </c>
      <c r="S417" s="87" t="str">
        <f t="shared" si="8"/>
        <v/>
      </c>
      <c r="T417" s="87"/>
    </row>
    <row r="418" spans="17:20" x14ac:dyDescent="0.25">
      <c r="Q418" s="36" t="s">
        <v>158</v>
      </c>
      <c r="R418" s="36">
        <f>SUMIFS('Equip Billings'!I:I,'Equip Billings'!B:B,Table6[[#This Row],[Equip '#]])</f>
        <v>1</v>
      </c>
      <c r="S418" s="87" t="str">
        <f t="shared" si="8"/>
        <v/>
      </c>
      <c r="T418" s="87"/>
    </row>
    <row r="419" spans="17:20" x14ac:dyDescent="0.25">
      <c r="Q419" s="36" t="s">
        <v>230</v>
      </c>
      <c r="R419" s="36">
        <f>SUMIFS('Equip Billings'!I:I,'Equip Billings'!B:B,Table6[[#This Row],[Equip '#]])</f>
        <v>1</v>
      </c>
      <c r="S419" s="87" t="str">
        <f t="shared" si="8"/>
        <v/>
      </c>
      <c r="T419" s="87"/>
    </row>
    <row r="420" spans="17:20" x14ac:dyDescent="0.25">
      <c r="Q420" s="36" t="s">
        <v>231</v>
      </c>
      <c r="R420" s="36">
        <f>SUMIFS('Equip Billings'!I:I,'Equip Billings'!B:B,Table6[[#This Row],[Equip '#]])</f>
        <v>1</v>
      </c>
      <c r="S420" s="87" t="str">
        <f t="shared" si="8"/>
        <v/>
      </c>
      <c r="T420" s="87"/>
    </row>
    <row r="421" spans="17:20" x14ac:dyDescent="0.25">
      <c r="Q421" s="36" t="s">
        <v>1710</v>
      </c>
      <c r="R421" s="36">
        <f>SUMIFS('Equip Billings'!I:I,'Equip Billings'!B:B,Table6[[#This Row],[Equip '#]])</f>
        <v>1</v>
      </c>
      <c r="S421" s="87" t="str">
        <f t="shared" si="8"/>
        <v/>
      </c>
      <c r="T421" s="87"/>
    </row>
    <row r="422" spans="17:20" x14ac:dyDescent="0.25">
      <c r="Q422" s="36" t="s">
        <v>1710</v>
      </c>
      <c r="R422" s="36">
        <f>SUMIFS('Equip Billings'!I:I,'Equip Billings'!B:B,Table6[[#This Row],[Equip '#]])</f>
        <v>1</v>
      </c>
      <c r="S422" s="87" t="str">
        <f t="shared" si="8"/>
        <v/>
      </c>
      <c r="T422" s="87"/>
    </row>
    <row r="423" spans="17:20" x14ac:dyDescent="0.25">
      <c r="Q423" s="36" t="s">
        <v>1712</v>
      </c>
      <c r="R423" s="36">
        <f>SUMIFS('Equip Billings'!I:I,'Equip Billings'!B:B,Table6[[#This Row],[Equip '#]])</f>
        <v>1</v>
      </c>
      <c r="S423" s="87" t="str">
        <f t="shared" si="8"/>
        <v/>
      </c>
      <c r="T423" s="87"/>
    </row>
    <row r="424" spans="17:20" x14ac:dyDescent="0.25">
      <c r="Q424" s="36" t="s">
        <v>1712</v>
      </c>
      <c r="R424" s="36">
        <f>SUMIFS('Equip Billings'!I:I,'Equip Billings'!B:B,Table6[[#This Row],[Equip '#]])</f>
        <v>1</v>
      </c>
      <c r="S424" s="87" t="str">
        <f t="shared" si="8"/>
        <v/>
      </c>
      <c r="T424" s="87"/>
    </row>
    <row r="425" spans="17:20" x14ac:dyDescent="0.25">
      <c r="Q425" s="36" t="s">
        <v>3674</v>
      </c>
      <c r="R425" s="36">
        <f>SUMIFS('Equip Billings'!I:I,'Equip Billings'!B:B,Table6[[#This Row],[Equip '#]])</f>
        <v>1</v>
      </c>
      <c r="S425" s="87" t="str">
        <f t="shared" si="8"/>
        <v/>
      </c>
      <c r="T425" s="87"/>
    </row>
    <row r="426" spans="17:20" x14ac:dyDescent="0.25">
      <c r="Q426" s="36" t="s">
        <v>3674</v>
      </c>
      <c r="R426" s="36">
        <f>SUMIFS('Equip Billings'!I:I,'Equip Billings'!B:B,Table6[[#This Row],[Equip '#]])</f>
        <v>1</v>
      </c>
      <c r="S426" s="87" t="str">
        <f t="shared" si="8"/>
        <v/>
      </c>
      <c r="T426" s="87"/>
    </row>
    <row r="427" spans="17:20" x14ac:dyDescent="0.25">
      <c r="Q427" s="36" t="s">
        <v>3675</v>
      </c>
      <c r="R427" s="36">
        <f>SUMIFS('Equip Billings'!I:I,'Equip Billings'!B:B,Table6[[#This Row],[Equip '#]])</f>
        <v>1</v>
      </c>
      <c r="S427" s="87" t="str">
        <f t="shared" si="8"/>
        <v/>
      </c>
      <c r="T427" s="87"/>
    </row>
    <row r="428" spans="17:20" x14ac:dyDescent="0.25">
      <c r="Q428" s="36" t="s">
        <v>3675</v>
      </c>
      <c r="R428" s="36">
        <f>SUMIFS('Equip Billings'!I:I,'Equip Billings'!B:B,Table6[[#This Row],[Equip '#]])</f>
        <v>1</v>
      </c>
      <c r="S428" s="87" t="str">
        <f t="shared" si="8"/>
        <v/>
      </c>
      <c r="T428" s="87"/>
    </row>
    <row r="429" spans="17:20" x14ac:dyDescent="0.25">
      <c r="Q429" s="36" t="s">
        <v>3676</v>
      </c>
      <c r="R429" s="36">
        <f>SUMIFS('Equip Billings'!I:I,'Equip Billings'!B:B,Table6[[#This Row],[Equip '#]])</f>
        <v>1</v>
      </c>
      <c r="S429" s="87" t="str">
        <f t="shared" si="8"/>
        <v/>
      </c>
      <c r="T429" s="87"/>
    </row>
    <row r="430" spans="17:20" x14ac:dyDescent="0.25">
      <c r="Q430" s="36" t="s">
        <v>3676</v>
      </c>
      <c r="R430" s="36">
        <f>SUMIFS('Equip Billings'!I:I,'Equip Billings'!B:B,Table6[[#This Row],[Equip '#]])</f>
        <v>1</v>
      </c>
      <c r="S430" s="87" t="str">
        <f t="shared" si="8"/>
        <v/>
      </c>
      <c r="T430" s="87"/>
    </row>
    <row r="431" spans="17:20" x14ac:dyDescent="0.25">
      <c r="Q431" s="36" t="s">
        <v>3676</v>
      </c>
      <c r="R431" s="36">
        <f>SUMIFS('Equip Billings'!I:I,'Equip Billings'!B:B,Table6[[#This Row],[Equip '#]])</f>
        <v>1</v>
      </c>
      <c r="S431" s="87" t="str">
        <f t="shared" si="8"/>
        <v/>
      </c>
      <c r="T431" s="87"/>
    </row>
    <row r="432" spans="17:20" x14ac:dyDescent="0.25">
      <c r="Q432" s="36" t="s">
        <v>3676</v>
      </c>
      <c r="R432" s="36">
        <f>SUMIFS('Equip Billings'!I:I,'Equip Billings'!B:B,Table6[[#This Row],[Equip '#]])</f>
        <v>1</v>
      </c>
      <c r="S432" s="87" t="str">
        <f t="shared" si="8"/>
        <v/>
      </c>
      <c r="T432" s="87"/>
    </row>
    <row r="433" spans="17:20" x14ac:dyDescent="0.25">
      <c r="Q433" s="36" t="s">
        <v>4002</v>
      </c>
      <c r="R433" s="36">
        <f>SUMIFS('Equip Billings'!I:I,'Equip Billings'!B:B,Table6[[#This Row],[Equip '#]])</f>
        <v>1</v>
      </c>
      <c r="S433" s="87" t="str">
        <f t="shared" si="8"/>
        <v/>
      </c>
      <c r="T433" s="87"/>
    </row>
    <row r="434" spans="17:20" x14ac:dyDescent="0.25">
      <c r="Q434" s="36" t="s">
        <v>4002</v>
      </c>
      <c r="R434" s="36">
        <f>SUMIFS('Equip Billings'!I:I,'Equip Billings'!B:B,Table6[[#This Row],[Equip '#]])</f>
        <v>1</v>
      </c>
      <c r="S434" s="87" t="str">
        <f t="shared" si="8"/>
        <v/>
      </c>
      <c r="T434" s="87"/>
    </row>
    <row r="435" spans="17:20" x14ac:dyDescent="0.25">
      <c r="Q435" s="36" t="s">
        <v>4002</v>
      </c>
      <c r="R435" s="36">
        <f>SUMIFS('Equip Billings'!I:I,'Equip Billings'!B:B,Table6[[#This Row],[Equip '#]])</f>
        <v>1</v>
      </c>
      <c r="S435" s="87" t="str">
        <f t="shared" si="8"/>
        <v/>
      </c>
      <c r="T435" s="87"/>
    </row>
    <row r="436" spans="17:20" x14ac:dyDescent="0.25">
      <c r="Q436" s="36" t="s">
        <v>4002</v>
      </c>
      <c r="R436" s="36">
        <f>SUMIFS('Equip Billings'!I:I,'Equip Billings'!B:B,Table6[[#This Row],[Equip '#]])</f>
        <v>1</v>
      </c>
      <c r="S436" s="87" t="str">
        <f t="shared" si="8"/>
        <v/>
      </c>
      <c r="T436" s="87"/>
    </row>
    <row r="437" spans="17:20" x14ac:dyDescent="0.25">
      <c r="Q437" s="36" t="s">
        <v>4002</v>
      </c>
      <c r="R437" s="36">
        <f>SUMIFS('Equip Billings'!I:I,'Equip Billings'!B:B,Table6[[#This Row],[Equip '#]])</f>
        <v>1</v>
      </c>
      <c r="S437" s="87" t="str">
        <f t="shared" si="8"/>
        <v/>
      </c>
      <c r="T437" s="87"/>
    </row>
    <row r="438" spans="17:20" x14ac:dyDescent="0.25">
      <c r="Q438" s="36" t="s">
        <v>4002</v>
      </c>
      <c r="R438" s="36">
        <f>SUMIFS('Equip Billings'!I:I,'Equip Billings'!B:B,Table6[[#This Row],[Equip '#]])</f>
        <v>1</v>
      </c>
      <c r="S438" s="87" t="str">
        <f t="shared" si="8"/>
        <v/>
      </c>
      <c r="T438" s="87"/>
    </row>
    <row r="439" spans="17:20" x14ac:dyDescent="0.25">
      <c r="Q439" s="36" t="s">
        <v>75</v>
      </c>
      <c r="R439" s="36">
        <f>SUMIFS('Equip Billings'!I:I,'Equip Billings'!B:B,Table6[[#This Row],[Equip '#]])</f>
        <v>1</v>
      </c>
      <c r="S439" s="87" t="str">
        <f t="shared" si="8"/>
        <v/>
      </c>
      <c r="T439" s="87"/>
    </row>
    <row r="440" spans="17:20" x14ac:dyDescent="0.25">
      <c r="Q440" s="36" t="s">
        <v>76</v>
      </c>
      <c r="R440" s="36">
        <f>SUMIFS('Equip Billings'!I:I,'Equip Billings'!B:B,Table6[[#This Row],[Equip '#]])</f>
        <v>1</v>
      </c>
      <c r="S440" s="87" t="str">
        <f t="shared" si="8"/>
        <v/>
      </c>
      <c r="T440" s="87"/>
    </row>
    <row r="441" spans="17:20" x14ac:dyDescent="0.25">
      <c r="Q441" s="36" t="s">
        <v>77</v>
      </c>
      <c r="R441" s="36">
        <f>SUMIFS('Equip Billings'!I:I,'Equip Billings'!B:B,Table6[[#This Row],[Equip '#]])</f>
        <v>0.75</v>
      </c>
      <c r="S441" s="87" t="str">
        <f t="shared" si="8"/>
        <v/>
      </c>
      <c r="T441" s="87"/>
    </row>
    <row r="442" spans="17:20" x14ac:dyDescent="0.25">
      <c r="Q442" s="36" t="s">
        <v>78</v>
      </c>
      <c r="R442" s="36">
        <f>SUMIFS('Equip Billings'!I:I,'Equip Billings'!B:B,Table6[[#This Row],[Equip '#]])</f>
        <v>0.75</v>
      </c>
      <c r="S442" s="87" t="str">
        <f t="shared" si="8"/>
        <v/>
      </c>
      <c r="T442" s="87"/>
    </row>
    <row r="443" spans="17:20" x14ac:dyDescent="0.25">
      <c r="Q443" s="36" t="s">
        <v>196</v>
      </c>
      <c r="R443" s="36">
        <f>SUMIFS('Equip Billings'!I:I,'Equip Billings'!B:B,Table6[[#This Row],[Equip '#]])</f>
        <v>1</v>
      </c>
      <c r="S443" s="87" t="str">
        <f t="shared" si="8"/>
        <v/>
      </c>
      <c r="T443" s="87"/>
    </row>
    <row r="444" spans="17:20" x14ac:dyDescent="0.25">
      <c r="Q444" s="36" t="s">
        <v>196</v>
      </c>
      <c r="R444" s="36">
        <f>SUMIFS('Equip Billings'!I:I,'Equip Billings'!B:B,Table6[[#This Row],[Equip '#]])</f>
        <v>1</v>
      </c>
      <c r="S444" s="87" t="str">
        <f t="shared" si="8"/>
        <v/>
      </c>
      <c r="T444" s="87"/>
    </row>
    <row r="445" spans="17:20" x14ac:dyDescent="0.25">
      <c r="Q445" s="36" t="s">
        <v>79</v>
      </c>
      <c r="R445" s="36">
        <f>SUMIFS('Equip Billings'!I:I,'Equip Billings'!B:B,Table6[[#This Row],[Equip '#]])</f>
        <v>1</v>
      </c>
      <c r="S445" s="87" t="str">
        <f t="shared" si="8"/>
        <v/>
      </c>
      <c r="T445" s="87"/>
    </row>
    <row r="446" spans="17:20" x14ac:dyDescent="0.25">
      <c r="Q446" s="36" t="s">
        <v>80</v>
      </c>
      <c r="R446" s="36">
        <f>SUMIFS('Equip Billings'!I:I,'Equip Billings'!B:B,Table6[[#This Row],[Equip '#]])</f>
        <v>1</v>
      </c>
      <c r="S446" s="87" t="str">
        <f t="shared" si="8"/>
        <v/>
      </c>
      <c r="T446" s="87"/>
    </row>
    <row r="447" spans="17:20" x14ac:dyDescent="0.25">
      <c r="Q447" s="36" t="s">
        <v>81</v>
      </c>
      <c r="R447" s="36">
        <f>SUMIFS('Equip Billings'!I:I,'Equip Billings'!B:B,Table6[[#This Row],[Equip '#]])</f>
        <v>0.5</v>
      </c>
      <c r="S447" s="87" t="str">
        <f t="shared" si="8"/>
        <v/>
      </c>
      <c r="T447" s="87"/>
    </row>
    <row r="448" spans="17:20" x14ac:dyDescent="0.25">
      <c r="Q448" s="36" t="s">
        <v>82</v>
      </c>
      <c r="R448" s="36">
        <f>SUMIFS('Equip Billings'!I:I,'Equip Billings'!B:B,Table6[[#This Row],[Equip '#]])</f>
        <v>1</v>
      </c>
      <c r="S448" s="87" t="str">
        <f t="shared" si="8"/>
        <v/>
      </c>
      <c r="T448" s="87"/>
    </row>
    <row r="449" spans="17:20" x14ac:dyDescent="0.25">
      <c r="Q449" s="36" t="s">
        <v>83</v>
      </c>
      <c r="R449" s="36">
        <f>SUMIFS('Equip Billings'!I:I,'Equip Billings'!B:B,Table6[[#This Row],[Equip '#]])</f>
        <v>1</v>
      </c>
      <c r="S449" s="87" t="str">
        <f t="shared" si="8"/>
        <v/>
      </c>
      <c r="T449" s="87"/>
    </row>
    <row r="450" spans="17:20" x14ac:dyDescent="0.25">
      <c r="Q450" s="36" t="s">
        <v>3063</v>
      </c>
      <c r="R450" s="36">
        <f>SUMIFS('Equip Billings'!I:I,'Equip Billings'!B:B,Table6[[#This Row],[Equip '#]])</f>
        <v>0.5</v>
      </c>
      <c r="S450" s="87" t="str">
        <f t="shared" si="8"/>
        <v/>
      </c>
      <c r="T450" s="87"/>
    </row>
    <row r="451" spans="17:20" x14ac:dyDescent="0.25">
      <c r="Q451" s="36" t="s">
        <v>3064</v>
      </c>
      <c r="R451" s="36">
        <f>SUMIFS('Equip Billings'!I:I,'Equip Billings'!B:B,Table6[[#This Row],[Equip '#]])</f>
        <v>0.25</v>
      </c>
      <c r="S451" s="87">
        <f t="shared" si="8"/>
        <v>1</v>
      </c>
      <c r="T451" s="87"/>
    </row>
    <row r="452" spans="17:20" x14ac:dyDescent="0.25">
      <c r="Q452" s="36" t="s">
        <v>3070</v>
      </c>
      <c r="R452" s="36">
        <f>SUMIFS('Equip Billings'!I:I,'Equip Billings'!B:B,Table6[[#This Row],[Equip '#]])</f>
        <v>1</v>
      </c>
      <c r="S452" s="87" t="str">
        <f t="shared" si="8"/>
        <v/>
      </c>
      <c r="T452" s="87"/>
    </row>
    <row r="453" spans="17:20" x14ac:dyDescent="0.25">
      <c r="Q453" s="36" t="s">
        <v>3071</v>
      </c>
      <c r="R453" s="36">
        <f>SUMIFS('Equip Billings'!I:I,'Equip Billings'!B:B,Table6[[#This Row],[Equip '#]])</f>
        <v>0.5</v>
      </c>
      <c r="S453" s="87" t="str">
        <f t="shared" si="8"/>
        <v/>
      </c>
      <c r="T453" s="87"/>
    </row>
    <row r="454" spans="17:20" x14ac:dyDescent="0.25">
      <c r="Q454" s="36" t="s">
        <v>3072</v>
      </c>
      <c r="R454" s="36">
        <f>SUMIFS('Equip Billings'!I:I,'Equip Billings'!B:B,Table6[[#This Row],[Equip '#]])</f>
        <v>1</v>
      </c>
      <c r="S454" s="87" t="str">
        <f t="shared" si="8"/>
        <v/>
      </c>
      <c r="T454" s="87"/>
    </row>
    <row r="455" spans="17:20" x14ac:dyDescent="0.25">
      <c r="Q455" s="36" t="s">
        <v>3105</v>
      </c>
      <c r="R455" s="36">
        <f>SUMIFS('Equip Billings'!I:I,'Equip Billings'!B:B,Table6[[#This Row],[Equip '#]])</f>
        <v>1</v>
      </c>
      <c r="S455" s="87" t="str">
        <f t="shared" si="8"/>
        <v/>
      </c>
      <c r="T455" s="87"/>
    </row>
    <row r="456" spans="17:20" x14ac:dyDescent="0.25">
      <c r="Q456" s="36" t="s">
        <v>3106</v>
      </c>
      <c r="R456" s="36">
        <f>SUMIFS('Equip Billings'!I:I,'Equip Billings'!B:B,Table6[[#This Row],[Equip '#]])</f>
        <v>0.75</v>
      </c>
      <c r="S456" s="87" t="str">
        <f t="shared" si="8"/>
        <v/>
      </c>
      <c r="T456" s="87"/>
    </row>
    <row r="457" spans="17:20" x14ac:dyDescent="0.25">
      <c r="Q457" s="36" t="s">
        <v>3303</v>
      </c>
      <c r="R457" s="36">
        <f>SUMIFS('Equip Billings'!I:I,'Equip Billings'!B:B,Table6[[#This Row],[Equip '#]])</f>
        <v>0.5</v>
      </c>
      <c r="S457" s="87" t="str">
        <f t="shared" si="8"/>
        <v/>
      </c>
      <c r="T457" s="87"/>
    </row>
    <row r="458" spans="17:20" x14ac:dyDescent="0.25">
      <c r="Q458" s="36" t="s">
        <v>4356</v>
      </c>
      <c r="R458" s="36">
        <f>SUMIFS('Equip Billings'!I:I,'Equip Billings'!B:B,Table6[[#This Row],[Equip '#]])</f>
        <v>1</v>
      </c>
      <c r="S458" s="87" t="str">
        <f t="shared" si="8"/>
        <v/>
      </c>
      <c r="T458" s="87"/>
    </row>
    <row r="459" spans="17:20" x14ac:dyDescent="0.25">
      <c r="Q459" s="36" t="s">
        <v>4357</v>
      </c>
      <c r="R459" s="36">
        <f>SUMIFS('Equip Billings'!I:I,'Equip Billings'!B:B,Table6[[#This Row],[Equip '#]])</f>
        <v>1</v>
      </c>
      <c r="S459" s="87" t="str">
        <f t="shared" si="8"/>
        <v/>
      </c>
      <c r="T459" s="87"/>
    </row>
    <row r="460" spans="17:20" x14ac:dyDescent="0.25">
      <c r="Q460" s="36" t="s">
        <v>4358</v>
      </c>
      <c r="R460" s="36">
        <f>SUMIFS('Equip Billings'!I:I,'Equip Billings'!B:B,Table6[[#This Row],[Equip '#]])</f>
        <v>1</v>
      </c>
      <c r="S460" s="87" t="str">
        <f t="shared" si="8"/>
        <v/>
      </c>
      <c r="T460" s="87"/>
    </row>
    <row r="461" spans="17:20" x14ac:dyDescent="0.25">
      <c r="Q461" s="36" t="s">
        <v>4358</v>
      </c>
      <c r="R461" s="36">
        <f>SUMIFS('Equip Billings'!I:I,'Equip Billings'!B:B,Table6[[#This Row],[Equip '#]])</f>
        <v>1</v>
      </c>
      <c r="S461" s="87" t="str">
        <f t="shared" si="8"/>
        <v/>
      </c>
      <c r="T461" s="87"/>
    </row>
    <row r="462" spans="17:20" x14ac:dyDescent="0.25">
      <c r="Q462" s="36" t="s">
        <v>4274</v>
      </c>
      <c r="R462" s="36">
        <f>SUMIFS('Equip Billings'!I:I,'Equip Billings'!B:B,Table6[[#This Row],[Equip '#]])</f>
        <v>1</v>
      </c>
      <c r="S462" s="87" t="str">
        <f t="shared" ref="S462:S489" si="9">IF(R462&lt;0.5,1,"")</f>
        <v/>
      </c>
      <c r="T462" s="87"/>
    </row>
    <row r="463" spans="17:20" x14ac:dyDescent="0.25">
      <c r="Q463" s="36" t="s">
        <v>1794</v>
      </c>
      <c r="R463" s="36">
        <f>SUMIFS('Equip Billings'!I:I,'Equip Billings'!B:B,Table6[[#This Row],[Equip '#]])</f>
        <v>1</v>
      </c>
      <c r="S463" s="87" t="str">
        <f t="shared" si="9"/>
        <v/>
      </c>
      <c r="T463" s="87"/>
    </row>
    <row r="464" spans="17:20" x14ac:dyDescent="0.25">
      <c r="Q464" s="36" t="s">
        <v>55</v>
      </c>
      <c r="R464" s="36">
        <f>SUMIFS('Equip Billings'!I:I,'Equip Billings'!B:B,Table6[[#This Row],[Equip '#]])</f>
        <v>0.5</v>
      </c>
      <c r="S464" s="87" t="str">
        <f t="shared" si="9"/>
        <v/>
      </c>
      <c r="T464" s="87"/>
    </row>
    <row r="465" spans="17:20" x14ac:dyDescent="0.25">
      <c r="Q465" s="36" t="s">
        <v>57</v>
      </c>
      <c r="R465" s="36">
        <f>SUMIFS('Equip Billings'!I:I,'Equip Billings'!B:B,Table6[[#This Row],[Equip '#]])</f>
        <v>1</v>
      </c>
      <c r="S465" s="87" t="str">
        <f t="shared" si="9"/>
        <v/>
      </c>
      <c r="T465" s="87"/>
    </row>
    <row r="466" spans="17:20" x14ac:dyDescent="0.25">
      <c r="Q466" s="36" t="s">
        <v>58</v>
      </c>
      <c r="R466" s="36">
        <f>SUMIFS('Equip Billings'!I:I,'Equip Billings'!B:B,Table6[[#This Row],[Equip '#]])</f>
        <v>0.75</v>
      </c>
      <c r="S466" s="87" t="str">
        <f t="shared" si="9"/>
        <v/>
      </c>
      <c r="T466" s="87"/>
    </row>
    <row r="467" spans="17:20" x14ac:dyDescent="0.25">
      <c r="Q467" s="36" t="s">
        <v>193</v>
      </c>
      <c r="R467" s="36">
        <f>SUMIFS('Equip Billings'!I:I,'Equip Billings'!B:B,Table6[[#This Row],[Equip '#]])</f>
        <v>1</v>
      </c>
      <c r="S467" s="87" t="str">
        <f t="shared" si="9"/>
        <v/>
      </c>
      <c r="T467" s="87"/>
    </row>
    <row r="468" spans="17:20" x14ac:dyDescent="0.25">
      <c r="Q468" s="36" t="s">
        <v>3517</v>
      </c>
      <c r="R468" s="36">
        <f>SUMIFS('Equip Billings'!I:I,'Equip Billings'!B:B,Table6[[#This Row],[Equip '#]])</f>
        <v>0.5</v>
      </c>
      <c r="S468" s="87" t="str">
        <f t="shared" si="9"/>
        <v/>
      </c>
      <c r="T468" s="87"/>
    </row>
    <row r="469" spans="17:20" x14ac:dyDescent="0.25">
      <c r="Q469" s="36" t="s">
        <v>4045</v>
      </c>
      <c r="R469" s="36">
        <f>SUMIFS('Equip Billings'!I:I,'Equip Billings'!B:B,Table6[[#This Row],[Equip '#]])</f>
        <v>0.5</v>
      </c>
      <c r="S469" s="87" t="str">
        <f t="shared" si="9"/>
        <v/>
      </c>
      <c r="T469" s="87"/>
    </row>
    <row r="470" spans="17:20" x14ac:dyDescent="0.25">
      <c r="Q470" s="36" t="s">
        <v>4256</v>
      </c>
      <c r="R470" s="36">
        <f>SUMIFS('Equip Billings'!I:I,'Equip Billings'!B:B,Table6[[#This Row],[Equip '#]])</f>
        <v>0.5</v>
      </c>
      <c r="S470" s="87" t="str">
        <f t="shared" si="9"/>
        <v/>
      </c>
      <c r="T470" s="87"/>
    </row>
    <row r="471" spans="17:20" x14ac:dyDescent="0.25">
      <c r="Q471" s="36" t="s">
        <v>3927</v>
      </c>
      <c r="R471" s="36">
        <f>SUMIFS('Equip Billings'!I:I,'Equip Billings'!B:B,Table6[[#This Row],[Equip '#]])</f>
        <v>1</v>
      </c>
      <c r="S471" s="87" t="str">
        <f t="shared" si="9"/>
        <v/>
      </c>
      <c r="T471" s="87"/>
    </row>
    <row r="472" spans="17:20" x14ac:dyDescent="0.25">
      <c r="Q472" s="36" t="s">
        <v>52</v>
      </c>
      <c r="R472" s="36">
        <f>SUMIFS('Equip Billings'!I:I,'Equip Billings'!B:B,Table6[[#This Row],[Equip '#]])</f>
        <v>0.85</v>
      </c>
      <c r="S472" s="87" t="str">
        <f t="shared" si="9"/>
        <v/>
      </c>
      <c r="T472" s="87"/>
    </row>
    <row r="473" spans="17:20" x14ac:dyDescent="0.25">
      <c r="Q473" s="36" t="s">
        <v>52</v>
      </c>
      <c r="R473" s="36">
        <f>SUMIFS('Equip Billings'!I:I,'Equip Billings'!B:B,Table6[[#This Row],[Equip '#]])</f>
        <v>0.85</v>
      </c>
      <c r="S473" s="87" t="str">
        <f t="shared" si="9"/>
        <v/>
      </c>
      <c r="T473" s="87"/>
    </row>
    <row r="474" spans="17:20" x14ac:dyDescent="0.25">
      <c r="Q474" s="36" t="s">
        <v>53</v>
      </c>
      <c r="R474" s="36">
        <f>SUMIFS('Equip Billings'!I:I,'Equip Billings'!B:B,Table6[[#This Row],[Equip '#]])</f>
        <v>0.25</v>
      </c>
      <c r="S474" s="87">
        <f t="shared" si="9"/>
        <v>1</v>
      </c>
      <c r="T474" s="87"/>
    </row>
    <row r="475" spans="17:20" x14ac:dyDescent="0.25">
      <c r="Q475" s="36" t="s">
        <v>190</v>
      </c>
      <c r="R475" s="36">
        <f>SUMIFS('Equip Billings'!I:I,'Equip Billings'!B:B,Table6[[#This Row],[Equip '#]])</f>
        <v>1</v>
      </c>
      <c r="S475" s="87" t="str">
        <f t="shared" si="9"/>
        <v/>
      </c>
      <c r="T475" s="87"/>
    </row>
    <row r="476" spans="17:20" x14ac:dyDescent="0.25">
      <c r="Q476" s="36" t="s">
        <v>191</v>
      </c>
      <c r="R476" s="36">
        <f>SUMIFS('Equip Billings'!I:I,'Equip Billings'!B:B,Table6[[#This Row],[Equip '#]])</f>
        <v>1</v>
      </c>
      <c r="S476" s="87" t="str">
        <f t="shared" si="9"/>
        <v/>
      </c>
      <c r="T476" s="87"/>
    </row>
    <row r="477" spans="17:20" x14ac:dyDescent="0.25">
      <c r="Q477" s="36" t="s">
        <v>251</v>
      </c>
      <c r="R477" s="36">
        <f>SUMIFS('Equip Billings'!I:I,'Equip Billings'!B:B,Table6[[#This Row],[Equip '#]])</f>
        <v>1</v>
      </c>
      <c r="S477" s="87" t="str">
        <f t="shared" si="9"/>
        <v/>
      </c>
      <c r="T477" s="87"/>
    </row>
    <row r="478" spans="17:20" x14ac:dyDescent="0.25">
      <c r="Q478" s="36" t="s">
        <v>3749</v>
      </c>
      <c r="R478" s="36">
        <f>SUMIFS('Equip Billings'!I:I,'Equip Billings'!B:B,Table6[[#This Row],[Equip '#]])</f>
        <v>1</v>
      </c>
      <c r="S478" s="87" t="str">
        <f t="shared" si="9"/>
        <v/>
      </c>
      <c r="T478" s="87"/>
    </row>
    <row r="479" spans="17:20" x14ac:dyDescent="0.25">
      <c r="Q479" s="36" t="s">
        <v>4391</v>
      </c>
      <c r="R479" s="36">
        <f>SUMIFS('Equip Billings'!I:I,'Equip Billings'!B:B,Table6[[#This Row],[Equip '#]])</f>
        <v>0.5</v>
      </c>
      <c r="S479" s="87" t="str">
        <f t="shared" si="9"/>
        <v/>
      </c>
      <c r="T479" s="87"/>
    </row>
    <row r="480" spans="17:20" x14ac:dyDescent="0.25">
      <c r="Q480" s="36" t="s">
        <v>4391</v>
      </c>
      <c r="R480" s="36">
        <f>SUMIFS('Equip Billings'!I:I,'Equip Billings'!B:B,Table6[[#This Row],[Equip '#]])</f>
        <v>0.5</v>
      </c>
      <c r="S480" s="87" t="str">
        <f t="shared" si="9"/>
        <v/>
      </c>
      <c r="T480" s="87"/>
    </row>
    <row r="481" spans="17:20" x14ac:dyDescent="0.25">
      <c r="Q481" s="36" t="s">
        <v>4392</v>
      </c>
      <c r="R481" s="36">
        <f>SUMIFS('Equip Billings'!I:I,'Equip Billings'!B:B,Table6[[#This Row],[Equip '#]])</f>
        <v>0.5</v>
      </c>
      <c r="S481" s="87" t="str">
        <f t="shared" si="9"/>
        <v/>
      </c>
      <c r="T481" s="87"/>
    </row>
    <row r="482" spans="17:20" x14ac:dyDescent="0.25">
      <c r="Q482" s="36" t="s">
        <v>159</v>
      </c>
      <c r="R482" s="36">
        <f>SUMIFS('Equip Billings'!I:I,'Equip Billings'!B:B,Table6[[#This Row],[Equip '#]])</f>
        <v>1</v>
      </c>
      <c r="S482" s="87" t="str">
        <f t="shared" si="9"/>
        <v/>
      </c>
      <c r="T482" s="87"/>
    </row>
    <row r="483" spans="17:20" x14ac:dyDescent="0.25">
      <c r="Q483" s="36" t="s">
        <v>257</v>
      </c>
      <c r="R483" s="36">
        <f>SUMIFS('Equip Billings'!I:I,'Equip Billings'!B:B,Table6[[#This Row],[Equip '#]])</f>
        <v>1</v>
      </c>
      <c r="S483" s="87" t="str">
        <f t="shared" si="9"/>
        <v/>
      </c>
      <c r="T483" s="87"/>
    </row>
    <row r="484" spans="17:20" x14ac:dyDescent="0.25">
      <c r="Q484" s="36" t="s">
        <v>160</v>
      </c>
      <c r="R484" s="36">
        <f>SUMIFS('Equip Billings'!I:I,'Equip Billings'!B:B,Table6[[#This Row],[Equip '#]])</f>
        <v>1</v>
      </c>
      <c r="S484" s="87" t="str">
        <f t="shared" si="9"/>
        <v/>
      </c>
      <c r="T484" s="87"/>
    </row>
    <row r="485" spans="17:20" x14ac:dyDescent="0.25">
      <c r="Q485" s="36" t="s">
        <v>160</v>
      </c>
      <c r="R485" s="36">
        <f>SUMIFS('Equip Billings'!I:I,'Equip Billings'!B:B,Table6[[#This Row],[Equip '#]])</f>
        <v>1</v>
      </c>
      <c r="S485" s="87" t="str">
        <f t="shared" si="9"/>
        <v/>
      </c>
      <c r="T485" s="87"/>
    </row>
    <row r="486" spans="17:20" x14ac:dyDescent="0.25">
      <c r="Q486" s="36" t="s">
        <v>161</v>
      </c>
      <c r="R486" s="36">
        <f>SUMIFS('Equip Billings'!I:I,'Equip Billings'!B:B,Table6[[#This Row],[Equip '#]])</f>
        <v>1</v>
      </c>
      <c r="S486" s="87" t="str">
        <f t="shared" si="9"/>
        <v/>
      </c>
      <c r="T486" s="87"/>
    </row>
    <row r="487" spans="17:20" x14ac:dyDescent="0.25">
      <c r="Q487" s="36" t="s">
        <v>232</v>
      </c>
      <c r="R487" s="36">
        <f>SUMIFS('Equip Billings'!I:I,'Equip Billings'!B:B,Table6[[#This Row],[Equip '#]])</f>
        <v>1</v>
      </c>
      <c r="S487" s="87" t="str">
        <f t="shared" si="9"/>
        <v/>
      </c>
      <c r="T487" s="87"/>
    </row>
    <row r="488" spans="17:20" x14ac:dyDescent="0.25">
      <c r="Q488" s="36" t="s">
        <v>162</v>
      </c>
      <c r="R488" s="36">
        <f>SUMIFS('Equip Billings'!I:I,'Equip Billings'!B:B,Table6[[#This Row],[Equip '#]])</f>
        <v>0.25</v>
      </c>
      <c r="S488" s="87">
        <f t="shared" si="9"/>
        <v>1</v>
      </c>
      <c r="T488" s="87"/>
    </row>
    <row r="489" spans="17:20" x14ac:dyDescent="0.25">
      <c r="Q489" s="36" t="s">
        <v>163</v>
      </c>
      <c r="R489" s="36">
        <f>SUMIFS('Equip Billings'!I:I,'Equip Billings'!B:B,Table6[[#This Row],[Equip '#]])</f>
        <v>0.75</v>
      </c>
      <c r="S489" s="87" t="str">
        <f t="shared" si="9"/>
        <v/>
      </c>
      <c r="T489" s="87"/>
    </row>
    <row r="490" spans="17:20" x14ac:dyDescent="0.25">
      <c r="Q490"/>
      <c r="R490"/>
      <c r="S490"/>
      <c r="T490"/>
    </row>
    <row r="491" spans="17:20" x14ac:dyDescent="0.25">
      <c r="Q491"/>
      <c r="R491"/>
      <c r="S491"/>
      <c r="T491"/>
    </row>
    <row r="492" spans="17:20" x14ac:dyDescent="0.25">
      <c r="Q492"/>
      <c r="R492"/>
      <c r="S492"/>
      <c r="T492"/>
    </row>
    <row r="493" spans="17:20" x14ac:dyDescent="0.25">
      <c r="Q493"/>
      <c r="R493"/>
      <c r="S493"/>
      <c r="T493"/>
    </row>
    <row r="494" spans="17:20" x14ac:dyDescent="0.25">
      <c r="Q494"/>
      <c r="R494"/>
      <c r="S494"/>
      <c r="T494"/>
    </row>
    <row r="495" spans="17:20" x14ac:dyDescent="0.25">
      <c r="Q495"/>
      <c r="R495"/>
      <c r="S495"/>
      <c r="T495"/>
    </row>
    <row r="496" spans="17:20" x14ac:dyDescent="0.25">
      <c r="Q496"/>
      <c r="R496"/>
      <c r="S496"/>
      <c r="T496"/>
    </row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spans="17:20" x14ac:dyDescent="0.25">
      <c r="Q785"/>
      <c r="R785"/>
      <c r="S785"/>
      <c r="T785"/>
    </row>
    <row r="786" spans="17:20" x14ac:dyDescent="0.25">
      <c r="Q786"/>
      <c r="R786"/>
      <c r="S786"/>
      <c r="T786"/>
    </row>
    <row r="787" spans="17:20" x14ac:dyDescent="0.25">
      <c r="Q787"/>
      <c r="R787"/>
      <c r="S787"/>
      <c r="T787"/>
    </row>
    <row r="788" spans="17:20" x14ac:dyDescent="0.25">
      <c r="Q788"/>
      <c r="R788"/>
      <c r="S788"/>
      <c r="T788"/>
    </row>
    <row r="789" spans="17:20" x14ac:dyDescent="0.25">
      <c r="Q789"/>
      <c r="R789"/>
      <c r="S789"/>
      <c r="T789"/>
    </row>
    <row r="790" spans="17:20" x14ac:dyDescent="0.25">
      <c r="Q790"/>
      <c r="R790"/>
      <c r="S790"/>
      <c r="T790"/>
    </row>
    <row r="791" spans="17:20" x14ac:dyDescent="0.25">
      <c r="Q791"/>
      <c r="R791"/>
      <c r="S791"/>
      <c r="T791"/>
    </row>
    <row r="792" spans="17:20" x14ac:dyDescent="0.25">
      <c r="Q792"/>
      <c r="R792"/>
      <c r="S792"/>
      <c r="T792"/>
    </row>
    <row r="793" spans="17:20" x14ac:dyDescent="0.25">
      <c r="Q793"/>
      <c r="R793"/>
      <c r="S793"/>
      <c r="T793"/>
    </row>
    <row r="794" spans="17:20" x14ac:dyDescent="0.25">
      <c r="Q794"/>
      <c r="R794"/>
      <c r="S794"/>
      <c r="T794"/>
    </row>
    <row r="795" spans="17:20" x14ac:dyDescent="0.25">
      <c r="Q795"/>
      <c r="R795"/>
      <c r="S795"/>
      <c r="T795"/>
    </row>
    <row r="796" spans="17:20" x14ac:dyDescent="0.25">
      <c r="Q796"/>
      <c r="R796"/>
      <c r="S796"/>
      <c r="T796"/>
    </row>
    <row r="797" spans="17:20" x14ac:dyDescent="0.25">
      <c r="Q797"/>
      <c r="R797"/>
      <c r="S797"/>
      <c r="T797"/>
    </row>
    <row r="798" spans="17:20" x14ac:dyDescent="0.25">
      <c r="Q798"/>
      <c r="R798"/>
      <c r="S798"/>
      <c r="T798"/>
    </row>
    <row r="799" spans="17:20" x14ac:dyDescent="0.25">
      <c r="R799" s="37">
        <f>SUM(Table6[UNITS])</f>
        <v>441.57000000000011</v>
      </c>
    </row>
    <row r="887" spans="18:18" x14ac:dyDescent="0.25">
      <c r="R887" s="37">
        <f>SUM(Table6[UNITS])</f>
        <v>441.57000000000011</v>
      </c>
    </row>
    <row r="1146" spans="18:18" x14ac:dyDescent="0.25">
      <c r="R1146" s="37">
        <f>SUM(Table6[UNITS])</f>
        <v>441.57000000000011</v>
      </c>
    </row>
    <row r="1574" spans="18:18" x14ac:dyDescent="0.25">
      <c r="R1574" s="37">
        <f>SUM(Table6[UNITS])</f>
        <v>441.57000000000011</v>
      </c>
    </row>
  </sheetData>
  <sortState xmlns:xlrd2="http://schemas.microsoft.com/office/spreadsheetml/2017/richdata2" ref="V2:V521">
    <sortCondition ref="V2:V521"/>
  </sortState>
  <mergeCells count="1">
    <mergeCell ref="E46:F46"/>
  </mergeCells>
  <phoneticPr fontId="2" type="noConversion"/>
  <conditionalFormatting sqref="B493:B518">
    <cfRule type="cellIs" dxfId="527" priority="8" operator="equal">
      <formula>0.99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efresh">
                <anchor moveWithCells="1" sizeWithCells="1">
                  <from>
                    <xdr:col>6</xdr:col>
                    <xdr:colOff>342900</xdr:colOff>
                    <xdr:row>0</xdr:row>
                    <xdr:rowOff>104775</xdr:rowOff>
                  </from>
                  <to>
                    <xdr:col>8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BD84-909A-4178-AA37-8820DBC37239}">
  <sheetPr codeName="Sheet2">
    <pageSetUpPr fitToPage="1"/>
  </sheetPr>
  <dimension ref="A1:P493"/>
  <sheetViews>
    <sheetView tabSelected="1" zoomScale="70" zoomScaleNormal="70" workbookViewId="0">
      <pane ySplit="1" topLeftCell="A445" activePane="bottomLeft" state="frozen"/>
      <selection activeCell="N2" sqref="N2"/>
      <selection pane="bottomLeft" activeCell="I2" sqref="I2:I487"/>
    </sheetView>
  </sheetViews>
  <sheetFormatPr defaultRowHeight="15" x14ac:dyDescent="0.25"/>
  <cols>
    <col min="1" max="1" width="13" style="37" bestFit="1" customWidth="1"/>
    <col min="2" max="2" width="12.85546875" style="37" bestFit="1" customWidth="1"/>
    <col min="3" max="3" width="40.5703125" style="37" bestFit="1" customWidth="1"/>
    <col min="4" max="5" width="12.42578125" style="37" bestFit="1" customWidth="1"/>
    <col min="6" max="6" width="12" style="37" bestFit="1" customWidth="1"/>
    <col min="7" max="7" width="37.7109375" style="37" bestFit="1" customWidth="1"/>
    <col min="8" max="8" width="15.7109375" style="37" bestFit="1" customWidth="1"/>
    <col min="9" max="9" width="10.5703125" style="37" bestFit="1" customWidth="1"/>
    <col min="10" max="10" width="16" style="37" bestFit="1" customWidth="1"/>
    <col min="11" max="11" width="16.42578125" style="37" bestFit="1" customWidth="1"/>
    <col min="12" max="12" width="14.42578125" style="37" bestFit="1" customWidth="1"/>
    <col min="13" max="13" width="6.7109375" style="37" bestFit="1" customWidth="1"/>
    <col min="14" max="14" width="33.85546875" style="37" bestFit="1" customWidth="1"/>
    <col min="15" max="15" width="7.42578125" style="37" bestFit="1" customWidth="1"/>
    <col min="16" max="16" width="23.140625" style="37" bestFit="1" customWidth="1"/>
    <col min="17" max="17" width="13.42578125" style="37" bestFit="1" customWidth="1"/>
    <col min="18" max="18" width="84.28515625" style="37" bestFit="1" customWidth="1"/>
    <col min="19" max="19" width="9.140625" style="37"/>
    <col min="20" max="20" width="14.42578125" style="37" bestFit="1" customWidth="1"/>
    <col min="21" max="22" width="6.28515625" style="37" bestFit="1" customWidth="1"/>
    <col min="23" max="16384" width="9.140625" style="37"/>
  </cols>
  <sheetData>
    <row r="1" spans="1:16" s="50" customFormat="1" ht="30.75" customHeight="1" x14ac:dyDescent="0.25">
      <c r="A1" s="84" t="s">
        <v>272</v>
      </c>
      <c r="B1" s="47" t="s">
        <v>261</v>
      </c>
      <c r="C1" s="48" t="s">
        <v>262</v>
      </c>
      <c r="D1" s="48" t="s">
        <v>263</v>
      </c>
      <c r="E1" s="48" t="s">
        <v>264</v>
      </c>
      <c r="F1" s="48" t="s">
        <v>265</v>
      </c>
      <c r="G1" s="48" t="s">
        <v>266</v>
      </c>
      <c r="H1" s="48" t="s">
        <v>267</v>
      </c>
      <c r="I1" s="48" t="s">
        <v>268</v>
      </c>
      <c r="J1" s="48" t="s">
        <v>269</v>
      </c>
      <c r="K1" s="48" t="s">
        <v>271</v>
      </c>
      <c r="L1" s="46" t="s">
        <v>270</v>
      </c>
      <c r="M1" s="83" t="s">
        <v>3887</v>
      </c>
      <c r="N1" s="49" t="s">
        <v>3476</v>
      </c>
      <c r="O1" s="50" t="s">
        <v>4370</v>
      </c>
      <c r="P1" s="85" t="s">
        <v>3560</v>
      </c>
    </row>
    <row r="2" spans="1:16" x14ac:dyDescent="0.25">
      <c r="A2" s="58" t="str">
        <f>IF(EQB[[#This Row],[Job]]="","",IFERROR(VLOOKUP(EQB[[#This Row],[Job]],Table_Query_from_Cas_Ragle[[Job '#]:[Division]],4,FALSE),"New Job List Needed"))</f>
        <v>DFW</v>
      </c>
      <c r="B2" s="36" t="s">
        <v>3083</v>
      </c>
      <c r="C2" s="36" t="str">
        <f>IFERROR(_xlfn.XLOOKUP(EQB[[#This Row],[Equip '#]],Table7[Equip '#],Table7[Equipment Description],),"NO EQUIPMENT NUMBER")</f>
        <v>2022 DODGE RAM 1500</v>
      </c>
      <c r="D2" s="38">
        <f>Summary!$F$2</f>
        <v>45777</v>
      </c>
      <c r="E2" s="7" t="s">
        <v>276</v>
      </c>
      <c r="F2" s="36">
        <v>1</v>
      </c>
      <c r="G2" s="45" t="s">
        <v>2</v>
      </c>
      <c r="H2" s="36">
        <v>4</v>
      </c>
      <c r="I2" s="36">
        <v>0.12</v>
      </c>
      <c r="J2" s="36" t="s">
        <v>3551</v>
      </c>
      <c r="K2" s="59">
        <f>IFERROR(VLOOKUP(B2,'Equip Rates'!$B:$D,3,FALSE), "No Equipment Rate")</f>
        <v>1300</v>
      </c>
      <c r="L2" s="59">
        <f>IFERROR(K2*I2,0)</f>
        <v>156</v>
      </c>
      <c r="N2" s="36"/>
      <c r="P2" s="87">
        <f>IF(COUNTIF(INDEX(EQB[Equip '#],1):EQB[[#This Row],[Equip '#]], EQB[[#This Row],[Equip '#]])=1, SUMIF(EQB[Equip '#],EQB[[#This Row],[Equip '#]],EQB[Units]),"")</f>
        <v>1</v>
      </c>
    </row>
    <row r="3" spans="1:16" x14ac:dyDescent="0.25">
      <c r="A3" s="58" t="str">
        <f>IF(EQB[[#This Row],[Job]]="","",IFERROR(VLOOKUP(EQB[[#This Row],[Job]],Table_Query_from_Cas_Ragle[[Job '#]:[Division]],4,FALSE),"New Job List Needed"))</f>
        <v>DFW</v>
      </c>
      <c r="B3" s="36" t="s">
        <v>3639</v>
      </c>
      <c r="C3" s="36" t="str">
        <f>IFERROR(_xlfn.XLOOKUP(EQB[[#This Row],[Equip '#]],Table7[Equip '#],Table7[Equipment Description],),"NO EQUIPMENT NUMBER")</f>
        <v>2023 FORD F-250 XL</v>
      </c>
      <c r="D3" s="38">
        <f>Summary!$F$2</f>
        <v>45777</v>
      </c>
      <c r="E3" s="7" t="s">
        <v>276</v>
      </c>
      <c r="F3" s="36">
        <v>1</v>
      </c>
      <c r="G3" s="45" t="s">
        <v>2</v>
      </c>
      <c r="H3" s="36">
        <v>4</v>
      </c>
      <c r="I3" s="36">
        <v>0.11</v>
      </c>
      <c r="J3" s="36" t="s">
        <v>3551</v>
      </c>
      <c r="K3" s="59">
        <f>IFERROR(VLOOKUP(B3,'Equip Rates'!$B:$D,3,FALSE), "No Equipment Rate")</f>
        <v>2000</v>
      </c>
      <c r="L3" s="59">
        <f>IFERROR(K3*I3,0)</f>
        <v>220</v>
      </c>
      <c r="N3" s="36"/>
      <c r="P3" s="87">
        <f>IF(COUNTIF(INDEX(EQB[Equip '#],1):EQB[[#This Row],[Equip '#]], EQB[[#This Row],[Equip '#]])=1, SUMIF(EQB[Equip '#],EQB[[#This Row],[Equip '#]],EQB[Units]),"")</f>
        <v>1</v>
      </c>
    </row>
    <row r="4" spans="1:16" x14ac:dyDescent="0.25">
      <c r="A4" s="58" t="str">
        <f>IF(EQB[[#This Row],[Job]]="","",IFERROR(VLOOKUP(EQB[[#This Row],[Job]],Table_Query_from_Cas_Ragle[[Job '#]:[Division]],4,FALSE),"New Job List Needed"))</f>
        <v>DFW</v>
      </c>
      <c r="B4" s="36" t="s">
        <v>3744</v>
      </c>
      <c r="C4" s="36" t="str">
        <f>IFERROR(_xlfn.XLOOKUP(EQB[[#This Row],[Equip '#]],Table7[Equip '#],Table7[Equipment Description],),"NO EQUIPMENT NUMBER")</f>
        <v>2015 GENIE S-80X 4WD</v>
      </c>
      <c r="D4" s="38">
        <f>Summary!$F$2</f>
        <v>45777</v>
      </c>
      <c r="E4" s="7" t="s">
        <v>276</v>
      </c>
      <c r="F4" s="36">
        <v>1</v>
      </c>
      <c r="G4" s="45" t="s">
        <v>2</v>
      </c>
      <c r="H4" s="36">
        <v>4</v>
      </c>
      <c r="I4" s="36">
        <v>0.25</v>
      </c>
      <c r="J4" s="36" t="s">
        <v>3551</v>
      </c>
      <c r="K4" s="59">
        <f>IFERROR(VLOOKUP(B4,'Equip Rates'!$B:$D,3,FALSE), "No Equipment Rate")</f>
        <v>3500</v>
      </c>
      <c r="L4" s="59">
        <f>IFERROR(K4*I4,0)</f>
        <v>875</v>
      </c>
      <c r="N4" s="36"/>
      <c r="P4" s="87">
        <f>IF(COUNTIF(INDEX(EQB[Equip '#],1):EQB[[#This Row],[Equip '#]], EQB[[#This Row],[Equip '#]])=1, SUMIF(EQB[Equip '#],EQB[[#This Row],[Equip '#]],EQB[Units]),"")</f>
        <v>0.25</v>
      </c>
    </row>
    <row r="5" spans="1:16" x14ac:dyDescent="0.25">
      <c r="A5" s="58" t="str">
        <f>IF(EQB[[#This Row],[Job]]="","",IFERROR(VLOOKUP(EQB[[#This Row],[Job]],Table_Query_from_Cas_Ragle[[Job '#]:[Division]],4,FALSE),"New Job List Needed"))</f>
        <v>DFW</v>
      </c>
      <c r="B5" s="36" t="s">
        <v>237</v>
      </c>
      <c r="C5" s="36" t="str">
        <f>IFERROR(_xlfn.XLOOKUP(EQB[[#This Row],[Equip '#]],Table7[Equip '#],Table7[Equipment Description],),"NO EQUIPMENT NUMBER")</f>
        <v>2019 F250 G54587</v>
      </c>
      <c r="D5" s="38">
        <f>Summary!$F$2</f>
        <v>45777</v>
      </c>
      <c r="E5" s="7" t="s">
        <v>276</v>
      </c>
      <c r="F5" s="36">
        <v>1</v>
      </c>
      <c r="G5" s="45" t="s">
        <v>2</v>
      </c>
      <c r="H5" s="36">
        <v>4</v>
      </c>
      <c r="I5" s="36">
        <v>0.1</v>
      </c>
      <c r="J5" s="36" t="s">
        <v>3551</v>
      </c>
      <c r="K5" s="59">
        <f>IFERROR(VLOOKUP(B5,'Equip Rates'!$B:$D,3,FALSE), "No Equipment Rate")</f>
        <v>1500</v>
      </c>
      <c r="L5" s="59">
        <f>IFERROR(K5*I5,0)</f>
        <v>150</v>
      </c>
      <c r="N5" s="36"/>
      <c r="P5" s="87">
        <f>IF(COUNTIF(INDEX(EQB[Equip '#],1):EQB[[#This Row],[Equip '#]], EQB[[#This Row],[Equip '#]])=1, SUMIF(EQB[Equip '#],EQB[[#This Row],[Equip '#]],EQB[Units]),"")</f>
        <v>1</v>
      </c>
    </row>
    <row r="6" spans="1:16" x14ac:dyDescent="0.25">
      <c r="A6" s="58" t="str">
        <f>IF(EQB[[#This Row],[Job]]="","",IFERROR(VLOOKUP(EQB[[#This Row],[Job]],Table_Query_from_Cas_Ragle[[Job '#]:[Division]],4,FALSE),"New Job List Needed"))</f>
        <v>DFW</v>
      </c>
      <c r="B6" s="36" t="s">
        <v>3270</v>
      </c>
      <c r="C6" s="36" t="str">
        <f>IFERROR(_xlfn.XLOOKUP(EQB[[#This Row],[Equip '#]],Table7[Equip '#],Table7[Equipment Description],),"NO EQUIPMENT NUMBER")</f>
        <v>2023 F-250</v>
      </c>
      <c r="D6" s="38">
        <f>Summary!$F$2</f>
        <v>45777</v>
      </c>
      <c r="E6" s="7" t="s">
        <v>276</v>
      </c>
      <c r="F6" s="36">
        <v>1</v>
      </c>
      <c r="G6" s="45" t="s">
        <v>2</v>
      </c>
      <c r="H6" s="36">
        <v>4</v>
      </c>
      <c r="I6" s="36">
        <v>0.05</v>
      </c>
      <c r="J6" s="36" t="s">
        <v>3551</v>
      </c>
      <c r="K6" s="59">
        <f>IFERROR(VLOOKUP(B6,'Equip Rates'!$B:$D,3,FALSE), "No Equipment Rate")</f>
        <v>1500</v>
      </c>
      <c r="L6" s="59">
        <f>IFERROR(K6*I6,0)</f>
        <v>75</v>
      </c>
      <c r="N6" s="36"/>
      <c r="P6" s="87">
        <f>IF(COUNTIF(INDEX(EQB[Equip '#],1):EQB[[#This Row],[Equip '#]], EQB[[#This Row],[Equip '#]])=1, SUMIF(EQB[Equip '#],EQB[[#This Row],[Equip '#]],EQB[Units]),"")</f>
        <v>1</v>
      </c>
    </row>
    <row r="7" spans="1:16" x14ac:dyDescent="0.25">
      <c r="A7" s="58" t="str">
        <f>IF(EQB[[#This Row],[Job]]="","",IFERROR(VLOOKUP(EQB[[#This Row],[Job]],Table_Query_from_Cas_Ragle[[Job '#]:[Division]],4,FALSE),"New Job List Needed"))</f>
        <v>DFW</v>
      </c>
      <c r="B7" s="36" t="s">
        <v>4131</v>
      </c>
      <c r="C7" s="36" t="str">
        <f>IFERROR(_xlfn.XLOOKUP(EQB[[#This Row],[Equip '#]],Table7[Equip '#],Table7[Equipment Description],),"NO EQUIPMENT NUMBER")</f>
        <v>2024 F250 XL (REE94010)</v>
      </c>
      <c r="D7" s="38">
        <f>Summary!$F$2</f>
        <v>45777</v>
      </c>
      <c r="E7" s="7" t="s">
        <v>276</v>
      </c>
      <c r="F7" s="36">
        <v>1</v>
      </c>
      <c r="G7" s="45" t="s">
        <v>2</v>
      </c>
      <c r="H7" s="36">
        <v>4</v>
      </c>
      <c r="I7" s="36">
        <v>0.2</v>
      </c>
      <c r="J7" s="36" t="s">
        <v>3551</v>
      </c>
      <c r="K7" s="59">
        <f>IFERROR(VLOOKUP(B7,'Equip Rates'!$B:$D,3,FALSE), "No Equipment Rate")</f>
        <v>1500</v>
      </c>
      <c r="L7" s="59">
        <f>IFERROR(K7*I7,0)</f>
        <v>300</v>
      </c>
      <c r="N7" s="36"/>
      <c r="P7" s="87">
        <f>IF(COUNTIF(INDEX(EQB[Equip '#],1):EQB[[#This Row],[Equip '#]], EQB[[#This Row],[Equip '#]])=1, SUMIF(EQB[Equip '#],EQB[[#This Row],[Equip '#]],EQB[Units]),"")</f>
        <v>1</v>
      </c>
    </row>
    <row r="8" spans="1:16" x14ac:dyDescent="0.25">
      <c r="A8" s="58" t="str">
        <f>IF(EQB[[#This Row],[Job]]="","",IFERROR(VLOOKUP(EQB[[#This Row],[Job]],Table_Query_from_Cas_Ragle[[Job '#]:[Division]],4,FALSE),"New Job List Needed"))</f>
        <v>DFW</v>
      </c>
      <c r="B8" s="36" t="s">
        <v>20</v>
      </c>
      <c r="C8" s="36" t="str">
        <f>IFERROR(_xlfn.XLOOKUP(EQB[[#This Row],[Equip '#]],Table7[Equip '#],Table7[Equipment Description],),"NO EQUIPMENT NUMBER")</f>
        <v>Caterpillar CT660 (2015)</v>
      </c>
      <c r="D8" s="38">
        <f>Summary!$F$2</f>
        <v>45777</v>
      </c>
      <c r="E8" s="7" t="s">
        <v>12</v>
      </c>
      <c r="F8" s="36">
        <v>1</v>
      </c>
      <c r="G8" s="45" t="s">
        <v>2</v>
      </c>
      <c r="H8" s="36">
        <v>4</v>
      </c>
      <c r="I8" s="36">
        <v>0.6</v>
      </c>
      <c r="J8" s="36" t="s">
        <v>3551</v>
      </c>
      <c r="K8" s="59">
        <f>IFERROR(VLOOKUP(B8,'Equip Rates'!$B:$D,3,FALSE), "No Equipment Rate")</f>
        <v>2500</v>
      </c>
      <c r="L8" s="59">
        <f>IFERROR(K8*I8,0)</f>
        <v>1500</v>
      </c>
      <c r="N8" s="36"/>
      <c r="P8" s="87">
        <f>IF(COUNTIF(INDEX(EQB[Equip '#],1):EQB[[#This Row],[Equip '#]], EQB[[#This Row],[Equip '#]])=1, SUMIF(EQB[Equip '#],EQB[[#This Row],[Equip '#]],EQB[Units]),"")</f>
        <v>0.6</v>
      </c>
    </row>
    <row r="9" spans="1:16" x14ac:dyDescent="0.25">
      <c r="A9" s="58" t="str">
        <f>IF(EQB[[#This Row],[Job]]="","",IFERROR(VLOOKUP(EQB[[#This Row],[Job]],Table_Query_from_Cas_Ragle[[Job '#]:[Division]],4,FALSE),"New Job List Needed"))</f>
        <v>DFW</v>
      </c>
      <c r="B9" s="36" t="s">
        <v>21</v>
      </c>
      <c r="C9" s="36" t="str">
        <f>IFERROR(_xlfn.XLOOKUP(EQB[[#This Row],[Equip '#]],Table7[Equip '#],Table7[Equipment Description],),"NO EQUIPMENT NUMBER")</f>
        <v>Kenworth Mixer 17283 (2014)</v>
      </c>
      <c r="D9" s="38">
        <f>Summary!$F$2</f>
        <v>45777</v>
      </c>
      <c r="E9" s="7" t="s">
        <v>12</v>
      </c>
      <c r="F9" s="36">
        <v>1</v>
      </c>
      <c r="G9" s="45" t="s">
        <v>2</v>
      </c>
      <c r="H9" s="36">
        <v>4</v>
      </c>
      <c r="I9" s="36">
        <v>0.64</v>
      </c>
      <c r="J9" s="36" t="s">
        <v>3551</v>
      </c>
      <c r="K9" s="59">
        <f>IFERROR(VLOOKUP(B9,'Equip Rates'!$B:$D,3,FALSE), "No Equipment Rate")</f>
        <v>2500</v>
      </c>
      <c r="L9" s="59">
        <f>IFERROR(K9*I9,0)</f>
        <v>1600</v>
      </c>
      <c r="N9" s="36"/>
      <c r="P9" s="87">
        <f>IF(COUNTIF(INDEX(EQB[Equip '#],1):EQB[[#This Row],[Equip '#]], EQB[[#This Row],[Equip '#]])=1, SUMIF(EQB[Equip '#],EQB[[#This Row],[Equip '#]],EQB[Units]),"")</f>
        <v>0.64</v>
      </c>
    </row>
    <row r="10" spans="1:16" x14ac:dyDescent="0.25">
      <c r="A10" s="58" t="str">
        <f>IF(EQB[[#This Row],[Job]]="","",IFERROR(VLOOKUP(EQB[[#This Row],[Job]],Table_Query_from_Cas_Ragle[[Job '#]:[Division]],4,FALSE),"New Job List Needed"))</f>
        <v>DFW</v>
      </c>
      <c r="B10" s="36" t="s">
        <v>3821</v>
      </c>
      <c r="C10" s="36" t="str">
        <f>IFERROR(_xlfn.XLOOKUP(EQB[[#This Row],[Equip '#]],Table7[Equip '#],Table7[Equipment Description],),"NO EQUIPMENT NUMBER")</f>
        <v>2012 KW CONCRETE MIXER (23504)</v>
      </c>
      <c r="D10" s="38">
        <f>Summary!$F$2</f>
        <v>45777</v>
      </c>
      <c r="E10" s="7" t="s">
        <v>12</v>
      </c>
      <c r="F10" s="36">
        <v>1</v>
      </c>
      <c r="G10" s="45" t="s">
        <v>2</v>
      </c>
      <c r="H10" s="36">
        <v>4</v>
      </c>
      <c r="I10" s="36">
        <v>0.65</v>
      </c>
      <c r="J10" s="36" t="s">
        <v>3551</v>
      </c>
      <c r="K10" s="59">
        <f>IFERROR(VLOOKUP(B10,'Equip Rates'!$B:$D,3,FALSE), "No Equipment Rate")</f>
        <v>2500</v>
      </c>
      <c r="L10" s="59">
        <f>IFERROR(K10*I10,0)</f>
        <v>1625</v>
      </c>
      <c r="N10" s="36"/>
      <c r="P10" s="87">
        <f>IF(COUNTIF(INDEX(EQB[Equip '#],1):EQB[[#This Row],[Equip '#]], EQB[[#This Row],[Equip '#]])=1, SUMIF(EQB[Equip '#],EQB[[#This Row],[Equip '#]],EQB[Units]),"")</f>
        <v>0.65</v>
      </c>
    </row>
    <row r="11" spans="1:16" x14ac:dyDescent="0.25">
      <c r="A11" s="58" t="str">
        <f>IF(EQB[[#This Row],[Job]]="","",IFERROR(VLOOKUP(EQB[[#This Row],[Job]],Table_Query_from_Cas_Ragle[[Job '#]:[Division]],4,FALSE),"New Job List Needed"))</f>
        <v>DFW</v>
      </c>
      <c r="B11" s="36" t="s">
        <v>3882</v>
      </c>
      <c r="C11" s="36" t="str">
        <f>IFERROR(_xlfn.XLOOKUP(EQB[[#This Row],[Equip '#]],Table7[Equip '#],Table7[Equipment Description],),"NO EQUIPMENT NUMBER")</f>
        <v>2024 F-150</v>
      </c>
      <c r="D11" s="38">
        <f>Summary!$F$2</f>
        <v>45777</v>
      </c>
      <c r="E11" s="36" t="s">
        <v>12</v>
      </c>
      <c r="F11" s="36">
        <v>1</v>
      </c>
      <c r="G11" s="45" t="s">
        <v>2</v>
      </c>
      <c r="H11" s="36">
        <v>4</v>
      </c>
      <c r="I11" s="36">
        <v>1</v>
      </c>
      <c r="J11" s="36" t="s">
        <v>3551</v>
      </c>
      <c r="K11" s="59">
        <f>IFERROR(VLOOKUP(B11,'Equip Rates'!$B:$D,3,FALSE), "No Equipment Rate")</f>
        <v>1300</v>
      </c>
      <c r="L11" s="59">
        <f>IFERROR(K11*I11,0)</f>
        <v>1300</v>
      </c>
      <c r="N11" s="36"/>
      <c r="P11" s="87">
        <f>IF(COUNTIF(INDEX(EQB[Equip '#],1):EQB[[#This Row],[Equip '#]], EQB[[#This Row],[Equip '#]])=1, SUMIF(EQB[Equip '#],EQB[[#This Row],[Equip '#]],EQB[Units]),"")</f>
        <v>1</v>
      </c>
    </row>
    <row r="12" spans="1:16" x14ac:dyDescent="0.25">
      <c r="A12" s="58" t="str">
        <f>IF(EQB[[#This Row],[Job]]="","",IFERROR(VLOOKUP(EQB[[#This Row],[Job]],Table_Query_from_Cas_Ragle[[Job '#]:[Division]],4,FALSE),"New Job List Needed"))</f>
        <v>DFW</v>
      </c>
      <c r="B12" s="36" t="s">
        <v>183</v>
      </c>
      <c r="C12" s="36" t="str">
        <f>IFERROR(_xlfn.XLOOKUP(EQB[[#This Row],[Equip '#]],Table7[Equip '#],Table7[Equipment Description],),"NO EQUIPMENT NUMBER")</f>
        <v>JD 250G LC 2012</v>
      </c>
      <c r="D12" s="38">
        <f>Summary!$F$2</f>
        <v>45777</v>
      </c>
      <c r="E12" s="7" t="s">
        <v>12</v>
      </c>
      <c r="F12" s="36">
        <v>1</v>
      </c>
      <c r="G12" s="45" t="s">
        <v>2</v>
      </c>
      <c r="H12" s="36">
        <v>4</v>
      </c>
      <c r="I12" s="36">
        <v>0.05</v>
      </c>
      <c r="J12" s="36" t="s">
        <v>3551</v>
      </c>
      <c r="K12" s="59">
        <f>IFERROR(VLOOKUP(B12,'Equip Rates'!$B:$D,3,FALSE), "No Equipment Rate")</f>
        <v>5000</v>
      </c>
      <c r="L12" s="59">
        <f>IFERROR(K12*I12,0)</f>
        <v>250</v>
      </c>
      <c r="N12" s="36"/>
      <c r="P12" s="87">
        <f>IF(COUNTIF(INDEX(EQB[Equip '#],1):EQB[[#This Row],[Equip '#]], EQB[[#This Row],[Equip '#]])=1, SUMIF(EQB[Equip '#],EQB[[#This Row],[Equip '#]],EQB[Units]),"")</f>
        <v>0.15000000000000002</v>
      </c>
    </row>
    <row r="13" spans="1:16" x14ac:dyDescent="0.25">
      <c r="A13" s="58" t="str">
        <f>IF(EQB[[#This Row],[Job]]="","",IFERROR(VLOOKUP(EQB[[#This Row],[Job]],Table_Query_from_Cas_Ragle[[Job '#]:[Division]],4,FALSE),"New Job List Needed"))</f>
        <v>DFW</v>
      </c>
      <c r="B13" s="36" t="s">
        <v>42</v>
      </c>
      <c r="C13" s="36" t="str">
        <f>IFERROR(_xlfn.XLOOKUP(EQB[[#This Row],[Equip '#]],Table7[Equip '#],Table7[Equipment Description],),"NO EQUIPMENT NUMBER")</f>
        <v>2017 CAT 308E2CR</v>
      </c>
      <c r="D13" s="38">
        <f>Summary!$F$2</f>
        <v>45777</v>
      </c>
      <c r="E13" s="7" t="s">
        <v>12</v>
      </c>
      <c r="F13" s="36">
        <v>1</v>
      </c>
      <c r="G13" s="45" t="s">
        <v>2</v>
      </c>
      <c r="H13" s="36">
        <v>4</v>
      </c>
      <c r="I13" s="36">
        <v>1</v>
      </c>
      <c r="J13" s="36" t="s">
        <v>3551</v>
      </c>
      <c r="K13" s="59">
        <f>IFERROR(VLOOKUP(B13,'Equip Rates'!$B:$D,3,FALSE), "No Equipment Rate")</f>
        <v>3000</v>
      </c>
      <c r="L13" s="59">
        <f>IFERROR(K13*I13,0)</f>
        <v>3000</v>
      </c>
      <c r="N13" s="36"/>
      <c r="P13" s="87">
        <f>IF(COUNTIF(INDEX(EQB[Equip '#],1):EQB[[#This Row],[Equip '#]], EQB[[#This Row],[Equip '#]])=1, SUMIF(EQB[Equip '#],EQB[[#This Row],[Equip '#]],EQB[Units]),"")</f>
        <v>1</v>
      </c>
    </row>
    <row r="14" spans="1:16" x14ac:dyDescent="0.25">
      <c r="A14" s="58" t="str">
        <f>IF(EQB[[#This Row],[Job]]="","",IFERROR(VLOOKUP(EQB[[#This Row],[Job]],Table_Query_from_Cas_Ragle[[Job '#]:[Division]],4,FALSE),"New Job List Needed"))</f>
        <v>DFW</v>
      </c>
      <c r="B14" s="36" t="s">
        <v>4264</v>
      </c>
      <c r="C14" s="36" t="str">
        <f>IFERROR(_xlfn.XLOOKUP(EQB[[#This Row],[Equip '#]],Table7[Equip '#],Table7[Equipment Description],),"NO EQUIPMENT NUMBER")</f>
        <v>2024 F550 MT E60786 MT-15</v>
      </c>
      <c r="D14" s="38">
        <f>Summary!$F$2</f>
        <v>45777</v>
      </c>
      <c r="E14" s="36" t="s">
        <v>12</v>
      </c>
      <c r="F14" s="36">
        <v>1</v>
      </c>
      <c r="G14" s="45" t="s">
        <v>2</v>
      </c>
      <c r="H14" s="36">
        <v>4</v>
      </c>
      <c r="I14" s="35">
        <v>0.1</v>
      </c>
      <c r="J14" s="36" t="s">
        <v>3551</v>
      </c>
      <c r="K14" s="59">
        <f>IFERROR(VLOOKUP(B14,'Equip Rates'!$B:$D,3,FALSE), "No Equipment Rate")</f>
        <v>1500</v>
      </c>
      <c r="L14" s="59">
        <f>IFERROR(K14*I14,0)</f>
        <v>150</v>
      </c>
      <c r="N14" s="36"/>
      <c r="P14" s="87">
        <f>IF(COUNTIF(INDEX(EQB[Equip '#],1):EQB[[#This Row],[Equip '#]], EQB[[#This Row],[Equip '#]])=1, SUMIF(EQB[Equip '#],EQB[[#This Row],[Equip '#]],EQB[Units]),"")</f>
        <v>1</v>
      </c>
    </row>
    <row r="15" spans="1:16" x14ac:dyDescent="0.25">
      <c r="A15" s="58" t="str">
        <f>IF(EQB[[#This Row],[Job]]="","",IFERROR(VLOOKUP(EQB[[#This Row],[Job]],Table_Query_from_Cas_Ragle[[Job '#]:[Division]],4,FALSE),"New Job List Needed"))</f>
        <v>DFW</v>
      </c>
      <c r="B15" s="36" t="s">
        <v>112</v>
      </c>
      <c r="C15" s="36" t="str">
        <f>IFERROR(_xlfn.XLOOKUP(EQB[[#This Row],[Equip '#]],Table7[Equip '#],Table7[Equipment Description],),"NO EQUIPMENT NUMBER")</f>
        <v>2018 F-150 C08140</v>
      </c>
      <c r="D15" s="38">
        <f>Summary!$F$2</f>
        <v>45777</v>
      </c>
      <c r="E15" s="7" t="s">
        <v>12</v>
      </c>
      <c r="F15" s="36">
        <v>1</v>
      </c>
      <c r="G15" s="45" t="s">
        <v>2</v>
      </c>
      <c r="H15" s="36">
        <v>4</v>
      </c>
      <c r="I15" s="36">
        <v>1</v>
      </c>
      <c r="J15" s="36" t="s">
        <v>3551</v>
      </c>
      <c r="K15" s="59">
        <f>IFERROR(VLOOKUP(B15,'Equip Rates'!$B:$D,3,FALSE), "No Equipment Rate")</f>
        <v>1300</v>
      </c>
      <c r="L15" s="59">
        <f>IFERROR(K15*I15,0)</f>
        <v>1300</v>
      </c>
      <c r="N15" s="36"/>
      <c r="P15" s="87">
        <f>IF(COUNTIF(INDEX(EQB[Equip '#],1):EQB[[#This Row],[Equip '#]], EQB[[#This Row],[Equip '#]])=1, SUMIF(EQB[Equip '#],EQB[[#This Row],[Equip '#]],EQB[Units]),"")</f>
        <v>1</v>
      </c>
    </row>
    <row r="16" spans="1:16" x14ac:dyDescent="0.25">
      <c r="A16" s="58" t="str">
        <f>IF(EQB[[#This Row],[Job]]="","",IFERROR(VLOOKUP(EQB[[#This Row],[Job]],Table_Query_from_Cas_Ragle[[Job '#]:[Division]],4,FALSE),"New Job List Needed"))</f>
        <v>DFW</v>
      </c>
      <c r="B16" s="36" t="s">
        <v>152</v>
      </c>
      <c r="C16" s="36" t="str">
        <f>IFERROR(_xlfn.XLOOKUP(EQB[[#This Row],[Equip '#]],Table7[Equip '#],Table7[Equipment Description],),"NO EQUIPMENT NUMBER")</f>
        <v>2022 F-250 E64467</v>
      </c>
      <c r="D16" s="38">
        <f>Summary!$F$2</f>
        <v>45777</v>
      </c>
      <c r="E16" s="36" t="s">
        <v>12</v>
      </c>
      <c r="F16" s="36">
        <v>1</v>
      </c>
      <c r="G16" s="45" t="s">
        <v>2</v>
      </c>
      <c r="H16" s="36">
        <v>4</v>
      </c>
      <c r="I16" s="36">
        <v>0.3</v>
      </c>
      <c r="J16" s="36" t="s">
        <v>3551</v>
      </c>
      <c r="K16" s="59">
        <f>IFERROR(VLOOKUP(B16,'Equip Rates'!$B:$D,3,FALSE), "No Equipment Rate")</f>
        <v>1500</v>
      </c>
      <c r="L16" s="59">
        <f>IFERROR(K16*I16,0)</f>
        <v>450</v>
      </c>
      <c r="N16" s="36"/>
      <c r="P16" s="87">
        <f>IF(COUNTIF(INDEX(EQB[Equip '#],1):EQB[[#This Row],[Equip '#]], EQB[[#This Row],[Equip '#]])=1, SUMIF(EQB[Equip '#],EQB[[#This Row],[Equip '#]],EQB[Units]),"")</f>
        <v>0.99999999999999989</v>
      </c>
    </row>
    <row r="17" spans="1:16" x14ac:dyDescent="0.25">
      <c r="A17" s="58" t="str">
        <f>IF(EQB[[#This Row],[Job]]="","",IFERROR(VLOOKUP(EQB[[#This Row],[Job]],Table_Query_from_Cas_Ragle[[Job '#]:[Division]],4,FALSE),"New Job List Needed"))</f>
        <v>DFW</v>
      </c>
      <c r="B17" s="36" t="s">
        <v>3953</v>
      </c>
      <c r="C17" s="36" t="str">
        <f>IFERROR(_xlfn.XLOOKUP(EQB[[#This Row],[Equip '#]],Table7[Equip '#],Table7[Equipment Description],),"NO EQUIPMENT NUMBER")</f>
        <v>2024 FORD MAVERICK XLT (5305)</v>
      </c>
      <c r="D17" s="38">
        <f>Summary!$F$2</f>
        <v>45777</v>
      </c>
      <c r="E17" s="7" t="s">
        <v>12</v>
      </c>
      <c r="F17" s="36">
        <v>1</v>
      </c>
      <c r="G17" s="45" t="s">
        <v>2</v>
      </c>
      <c r="H17" s="36">
        <v>4</v>
      </c>
      <c r="I17" s="36">
        <v>0.1</v>
      </c>
      <c r="J17" s="36" t="s">
        <v>3551</v>
      </c>
      <c r="K17" s="59">
        <f>IFERROR(VLOOKUP(B17,'Equip Rates'!$B:$D,3,FALSE), "No Equipment Rate")</f>
        <v>1000</v>
      </c>
      <c r="L17" s="59">
        <f>IFERROR(K17*I17,0)</f>
        <v>100</v>
      </c>
      <c r="N17" s="36"/>
      <c r="P17" s="87">
        <f>IF(COUNTIF(INDEX(EQB[Equip '#],1):EQB[[#This Row],[Equip '#]], EQB[[#This Row],[Equip '#]])=1, SUMIF(EQB[Equip '#],EQB[[#This Row],[Equip '#]],EQB[Units]),"")</f>
        <v>1</v>
      </c>
    </row>
    <row r="18" spans="1:16" x14ac:dyDescent="0.25">
      <c r="A18" s="58" t="str">
        <f>IF(EQB[[#This Row],[Job]]="","",IFERROR(VLOOKUP(EQB[[#This Row],[Job]],Table_Query_from_Cas_Ragle[[Job '#]:[Division]],4,FALSE),"New Job List Needed"))</f>
        <v>DFW</v>
      </c>
      <c r="B18" s="36" t="s">
        <v>30</v>
      </c>
      <c r="C18" s="36" t="str">
        <f>IFERROR(_xlfn.XLOOKUP(EQB[[#This Row],[Equip '#]],Table7[Equip '#],Table7[Equipment Description],),"NO EQUIPMENT NUMBER")</f>
        <v>2014 TEREX RT555-2 55TON</v>
      </c>
      <c r="D18" s="38">
        <f>Summary!$F$2</f>
        <v>45777</v>
      </c>
      <c r="E18" s="7" t="s">
        <v>12</v>
      </c>
      <c r="F18" s="36">
        <v>1</v>
      </c>
      <c r="G18" s="45" t="s">
        <v>2</v>
      </c>
      <c r="H18" s="36">
        <v>4</v>
      </c>
      <c r="I18" s="36">
        <v>0.35</v>
      </c>
      <c r="J18" s="36" t="s">
        <v>3551</v>
      </c>
      <c r="K18" s="59">
        <f>IFERROR(VLOOKUP(B18,'Equip Rates'!$B:$D,3,FALSE), "No Equipment Rate")</f>
        <v>6000</v>
      </c>
      <c r="L18" s="59">
        <f>IFERROR(K18*I18,0)</f>
        <v>2100</v>
      </c>
      <c r="N18" s="36"/>
      <c r="P18" s="87">
        <f>IF(COUNTIF(INDEX(EQB[Equip '#],1):EQB[[#This Row],[Equip '#]], EQB[[#This Row],[Equip '#]])=1, SUMIF(EQB[Equip '#],EQB[[#This Row],[Equip '#]],EQB[Units]),"")</f>
        <v>1</v>
      </c>
    </row>
    <row r="19" spans="1:16" x14ac:dyDescent="0.25">
      <c r="A19" s="58" t="str">
        <f>IF(EQB[[#This Row],[Job]]="","",IFERROR(VLOOKUP(EQB[[#This Row],[Job]],Table_Query_from_Cas_Ragle[[Job '#]:[Division]],4,FALSE),"New Job List Needed"))</f>
        <v>DFW</v>
      </c>
      <c r="B19" s="36" t="s">
        <v>83</v>
      </c>
      <c r="C19" s="36" t="str">
        <f>IFERROR(_xlfn.XLOOKUP(EQB[[#This Row],[Equip '#]],Table7[Equip '#],Table7[Equipment Description],),"NO EQUIPMENT NUMBER")</f>
        <v>CAT 279D</v>
      </c>
      <c r="D19" s="38">
        <f>Summary!$F$2</f>
        <v>45777</v>
      </c>
      <c r="E19" s="7" t="s">
        <v>12</v>
      </c>
      <c r="F19" s="36">
        <v>1</v>
      </c>
      <c r="G19" s="45" t="s">
        <v>2</v>
      </c>
      <c r="H19" s="36">
        <v>4</v>
      </c>
      <c r="I19" s="36">
        <v>1</v>
      </c>
      <c r="J19" s="36" t="s">
        <v>3551</v>
      </c>
      <c r="K19" s="59">
        <f>IFERROR(VLOOKUP(B19,'Equip Rates'!$B:$D,3,FALSE), "No Equipment Rate")</f>
        <v>2100</v>
      </c>
      <c r="L19" s="59">
        <f>IFERROR(K19*I19,0)</f>
        <v>2100</v>
      </c>
      <c r="N19" s="36"/>
      <c r="P19" s="87">
        <f>IF(COUNTIF(INDEX(EQB[Equip '#],1):EQB[[#This Row],[Equip '#]], EQB[[#This Row],[Equip '#]])=1, SUMIF(EQB[Equip '#],EQB[[#This Row],[Equip '#]],EQB[Units]),"")</f>
        <v>1</v>
      </c>
    </row>
    <row r="20" spans="1:16" x14ac:dyDescent="0.25">
      <c r="A20" s="58" t="str">
        <f>IF(EQB[[#This Row],[Job]]="","",IFERROR(VLOOKUP(EQB[[#This Row],[Job]],Table_Query_from_Cas_Ragle[[Job '#]:[Division]],4,FALSE),"New Job List Needed"))</f>
        <v>DFW</v>
      </c>
      <c r="B20" s="36" t="s">
        <v>159</v>
      </c>
      <c r="C20" s="36" t="str">
        <f>IFERROR(_xlfn.XLOOKUP(EQB[[#This Row],[Equip '#]],Table7[Equip '#],Table7[Equipment Description],),"NO EQUIPMENT NUMBER")</f>
        <v>2012 F-750 458385 Water Truck</v>
      </c>
      <c r="D20" s="38">
        <f>Summary!$F$2</f>
        <v>45777</v>
      </c>
      <c r="E20" s="7" t="s">
        <v>12</v>
      </c>
      <c r="F20" s="36">
        <v>1</v>
      </c>
      <c r="G20" s="45" t="s">
        <v>2</v>
      </c>
      <c r="H20" s="36">
        <v>4</v>
      </c>
      <c r="I20" s="36">
        <v>1</v>
      </c>
      <c r="J20" s="36" t="s">
        <v>3551</v>
      </c>
      <c r="K20" s="59">
        <f>IFERROR(VLOOKUP(B20,'Equip Rates'!$B:$D,3,FALSE), "No Equipment Rate")</f>
        <v>3000</v>
      </c>
      <c r="L20" s="59">
        <f>IFERROR(K20*I20,0)</f>
        <v>3000</v>
      </c>
      <c r="N20" s="36"/>
      <c r="P20" s="87">
        <f>IF(COUNTIF(INDEX(EQB[Equip '#],1):EQB[[#This Row],[Equip '#]], EQB[[#This Row],[Equip '#]])=1, SUMIF(EQB[Equip '#],EQB[[#This Row],[Equip '#]],EQB[Units]),"")</f>
        <v>1</v>
      </c>
    </row>
    <row r="21" spans="1:16" x14ac:dyDescent="0.25">
      <c r="A21" s="58" t="str">
        <f>IF(EQB[[#This Row],[Job]]="","",IFERROR(VLOOKUP(EQB[[#This Row],[Job]],Table_Query_from_Cas_Ragle[[Job '#]:[Division]],4,FALSE),"New Job List Needed"))</f>
        <v>DFW</v>
      </c>
      <c r="B21" s="36" t="s">
        <v>85</v>
      </c>
      <c r="C21" s="36" t="str">
        <f>IFERROR(_xlfn.XLOOKUP(EQB[[#This Row],[Equip '#]],Table7[Equip '#],Table7[Equipment Description],),"NO EQUIPMENT NUMBER")</f>
        <v>2012 F-550 SD A46160</v>
      </c>
      <c r="D21" s="38">
        <f>Summary!$F$2</f>
        <v>45777</v>
      </c>
      <c r="E21" s="7" t="s">
        <v>288</v>
      </c>
      <c r="F21" s="36">
        <v>1</v>
      </c>
      <c r="G21" s="45" t="s">
        <v>2</v>
      </c>
      <c r="H21" s="36">
        <v>4</v>
      </c>
      <c r="I21" s="36">
        <v>1</v>
      </c>
      <c r="J21" s="36" t="s">
        <v>3551</v>
      </c>
      <c r="K21" s="59">
        <f>IFERROR(VLOOKUP(B21,'Equip Rates'!$B:$D,3,FALSE), "No Equipment Rate")</f>
        <v>1700</v>
      </c>
      <c r="L21" s="59">
        <f>IFERROR(K21*I21,0)</f>
        <v>1700</v>
      </c>
      <c r="N21" s="36"/>
      <c r="P21" s="87">
        <f>IF(COUNTIF(INDEX(EQB[Equip '#],1):EQB[[#This Row],[Equip '#]], EQB[[#This Row],[Equip '#]])=1, SUMIF(EQB[Equip '#],EQB[[#This Row],[Equip '#]],EQB[Units]),"")</f>
        <v>1</v>
      </c>
    </row>
    <row r="22" spans="1:16" x14ac:dyDescent="0.25">
      <c r="A22" s="58" t="str">
        <f>IF(EQB[[#This Row],[Job]]="","",IFERROR(VLOOKUP(EQB[[#This Row],[Job]],Table_Query_from_Cas_Ragle[[Job '#]:[Division]],4,FALSE),"New Job List Needed"))</f>
        <v>DFW</v>
      </c>
      <c r="B22" s="36" t="s">
        <v>10</v>
      </c>
      <c r="C22" s="36" t="str">
        <f>IFERROR(_xlfn.XLOOKUP(EQB[[#This Row],[Equip '#]],Table7[Equip '#],Table7[Equipment Description],),"NO EQUIPMENT NUMBER")</f>
        <v>2015 CAT 420F</v>
      </c>
      <c r="D22" s="38">
        <f>Summary!$F$2</f>
        <v>45777</v>
      </c>
      <c r="E22" s="36" t="s">
        <v>290</v>
      </c>
      <c r="F22" s="36">
        <v>1</v>
      </c>
      <c r="G22" s="45" t="s">
        <v>2</v>
      </c>
      <c r="H22" s="36">
        <v>4</v>
      </c>
      <c r="I22" s="36">
        <v>1</v>
      </c>
      <c r="J22" s="36" t="s">
        <v>3551</v>
      </c>
      <c r="K22" s="59">
        <f>IFERROR(VLOOKUP(B22,'Equip Rates'!$B:$D,3,FALSE), "No Equipment Rate")</f>
        <v>2500</v>
      </c>
      <c r="L22" s="59">
        <f>IFERROR(K22*I22,0)</f>
        <v>2500</v>
      </c>
      <c r="N22" s="36"/>
      <c r="P22" s="87">
        <f>IF(COUNTIF(INDEX(EQB[Equip '#],1):EQB[[#This Row],[Equip '#]], EQB[[#This Row],[Equip '#]])=1, SUMIF(EQB[Equip '#],EQB[[#This Row],[Equip '#]],EQB[Units]),"")</f>
        <v>1</v>
      </c>
    </row>
    <row r="23" spans="1:16" x14ac:dyDescent="0.25">
      <c r="A23" s="58" t="str">
        <f>IF(EQB[[#This Row],[Job]]="","",IFERROR(VLOOKUP(EQB[[#This Row],[Job]],Table_Query_from_Cas_Ragle[[Job '#]:[Division]],4,FALSE),"New Job List Needed"))</f>
        <v>DFW</v>
      </c>
      <c r="B23" s="36" t="s">
        <v>32</v>
      </c>
      <c r="C23" s="36" t="str">
        <f>IFERROR(_xlfn.XLOOKUP(EQB[[#This Row],[Equip '#]],Table7[Equip '#],Table7[Equipment Description],),"NO EQUIPMENT NUMBER")</f>
        <v>John Deere 700K</v>
      </c>
      <c r="D23" s="38">
        <f>Summary!$F$2</f>
        <v>45777</v>
      </c>
      <c r="E23" s="7" t="s">
        <v>290</v>
      </c>
      <c r="F23" s="36">
        <v>1</v>
      </c>
      <c r="G23" s="45" t="s">
        <v>2</v>
      </c>
      <c r="H23" s="36">
        <v>4</v>
      </c>
      <c r="I23" s="36">
        <v>1</v>
      </c>
      <c r="J23" s="36" t="s">
        <v>3551</v>
      </c>
      <c r="K23" s="59">
        <f>IFERROR(VLOOKUP(B23,'Equip Rates'!$B:$D,3,FALSE), "No Equipment Rate")</f>
        <v>5500</v>
      </c>
      <c r="L23" s="59">
        <f>IFERROR(K23*I23,0)</f>
        <v>5500</v>
      </c>
      <c r="N23" s="36"/>
      <c r="P23" s="87">
        <f>IF(COUNTIF(INDEX(EQB[Equip '#],1):EQB[[#This Row],[Equip '#]], EQB[[#This Row],[Equip '#]])=1, SUMIF(EQB[Equip '#],EQB[[#This Row],[Equip '#]],EQB[Units]),"")</f>
        <v>1</v>
      </c>
    </row>
    <row r="24" spans="1:16" x14ac:dyDescent="0.25">
      <c r="A24" s="58" t="str">
        <f>IF(EQB[[#This Row],[Job]]="","",IFERROR(VLOOKUP(EQB[[#This Row],[Job]],Table_Query_from_Cas_Ragle[[Job '#]:[Division]],4,FALSE),"New Job List Needed"))</f>
        <v>DFW</v>
      </c>
      <c r="B24" s="36" t="s">
        <v>3348</v>
      </c>
      <c r="C24" s="36" t="str">
        <f>IFERROR(_xlfn.XLOOKUP(EQB[[#This Row],[Equip '#]],Table7[Equip '#],Table7[Equipment Description],),"NO EQUIPMENT NUMBER")</f>
        <v>2023 FORD F-250</v>
      </c>
      <c r="D24" s="38">
        <f>Summary!$F$2</f>
        <v>45777</v>
      </c>
      <c r="E24" s="7" t="s">
        <v>290</v>
      </c>
      <c r="F24" s="36">
        <v>1</v>
      </c>
      <c r="G24" s="45" t="s">
        <v>2</v>
      </c>
      <c r="H24" s="36">
        <v>4</v>
      </c>
      <c r="I24" s="36">
        <v>0.71</v>
      </c>
      <c r="J24" s="36" t="s">
        <v>3551</v>
      </c>
      <c r="K24" s="59">
        <f>IFERROR(VLOOKUP(B24,'Equip Rates'!$B:$D,3,FALSE), "No Equipment Rate")</f>
        <v>2000</v>
      </c>
      <c r="L24" s="59">
        <f>IFERROR(K24*I24,0)</f>
        <v>1420</v>
      </c>
      <c r="N24" s="36"/>
      <c r="P24" s="87">
        <f>IF(COUNTIF(INDEX(EQB[Equip '#],1):EQB[[#This Row],[Equip '#]], EQB[[#This Row],[Equip '#]])=1, SUMIF(EQB[Equip '#],EQB[[#This Row],[Equip '#]],EQB[Units]),"")</f>
        <v>1</v>
      </c>
    </row>
    <row r="25" spans="1:16" x14ac:dyDescent="0.25">
      <c r="A25" s="58" t="str">
        <f>IF(EQB[[#This Row],[Job]]="","",IFERROR(VLOOKUP(EQB[[#This Row],[Job]],Table_Query_from_Cas_Ragle[[Job '#]:[Division]],4,FALSE),"New Job List Needed"))</f>
        <v>DFW</v>
      </c>
      <c r="B25" s="36" t="s">
        <v>37</v>
      </c>
      <c r="C25" s="36" t="str">
        <f>IFERROR(_xlfn.XLOOKUP(EQB[[#This Row],[Equip '#]],Table7[Equip '#],Table7[Equipment Description],),"NO EQUIPMENT NUMBER")</f>
        <v>JD 250GLC</v>
      </c>
      <c r="D25" s="38">
        <f>Summary!$F$2</f>
        <v>45777</v>
      </c>
      <c r="E25" s="7" t="s">
        <v>290</v>
      </c>
      <c r="F25" s="36">
        <v>1</v>
      </c>
      <c r="G25" s="45" t="s">
        <v>2</v>
      </c>
      <c r="H25" s="36">
        <v>4</v>
      </c>
      <c r="I25" s="36">
        <v>0.45</v>
      </c>
      <c r="J25" s="36" t="s">
        <v>3551</v>
      </c>
      <c r="K25" s="59">
        <f>IFERROR(VLOOKUP(B25,'Equip Rates'!$B:$D,3,FALSE), "No Equipment Rate")</f>
        <v>5000</v>
      </c>
      <c r="L25" s="59">
        <f>IFERROR(K25*I25,0)</f>
        <v>2250</v>
      </c>
      <c r="N25" s="36"/>
      <c r="P25" s="87">
        <f>IF(COUNTIF(INDEX(EQB[Equip '#],1):EQB[[#This Row],[Equip '#]], EQB[[#This Row],[Equip '#]])=1, SUMIF(EQB[Equip '#],EQB[[#This Row],[Equip '#]],EQB[Units]),"")</f>
        <v>0.45</v>
      </c>
    </row>
    <row r="26" spans="1:16" x14ac:dyDescent="0.25">
      <c r="A26" s="58" t="str">
        <f>IF(EQB[[#This Row],[Job]]="","",IFERROR(VLOOKUP(EQB[[#This Row],[Job]],Table_Query_from_Cas_Ragle[[Job '#]:[Division]],4,FALSE),"New Job List Needed"))</f>
        <v>DFW</v>
      </c>
      <c r="B26" s="36" t="s">
        <v>3701</v>
      </c>
      <c r="C26" s="36" t="str">
        <f>IFERROR(_xlfn.XLOOKUP(EQB[[#This Row],[Equip '#]],Table7[Equip '#],Table7[Equipment Description],),"NO EQUIPMENT NUMBER")</f>
        <v>2023 F550 D21569 Lube Truck</v>
      </c>
      <c r="D26" s="38">
        <f>Summary!$F$2</f>
        <v>45777</v>
      </c>
      <c r="E26" s="36" t="s">
        <v>290</v>
      </c>
      <c r="F26" s="36">
        <v>1</v>
      </c>
      <c r="G26" s="45" t="s">
        <v>2</v>
      </c>
      <c r="H26" s="36">
        <v>4</v>
      </c>
      <c r="I26" s="36">
        <v>0.05</v>
      </c>
      <c r="J26" s="36" t="s">
        <v>3551</v>
      </c>
      <c r="K26" s="59">
        <f>IFERROR(VLOOKUP(B26,'Equip Rates'!$B:$D,3,FALSE), "No Equipment Rate")</f>
        <v>1500</v>
      </c>
      <c r="L26" s="59">
        <f>IFERROR(K26*I26,0)</f>
        <v>75</v>
      </c>
      <c r="N26" s="36"/>
      <c r="P26" s="87">
        <f>IF(COUNTIF(INDEX(EQB[Equip '#],1):EQB[[#This Row],[Equip '#]], EQB[[#This Row],[Equip '#]])=1, SUMIF(EQB[Equip '#],EQB[[#This Row],[Equip '#]],EQB[Units]),"")</f>
        <v>0.5</v>
      </c>
    </row>
    <row r="27" spans="1:16" x14ac:dyDescent="0.25">
      <c r="A27" s="58" t="str">
        <f>IF(EQB[[#This Row],[Job]]="","",IFERROR(VLOOKUP(EQB[[#This Row],[Job]],Table_Query_from_Cas_Ragle[[Job '#]:[Division]],4,FALSE),"New Job List Needed"))</f>
        <v>DFW</v>
      </c>
      <c r="B27" s="36" t="s">
        <v>218</v>
      </c>
      <c r="C27" s="36" t="str">
        <f>IFERROR(_xlfn.XLOOKUP(EQB[[#This Row],[Equip '#]],Table7[Equip '#],Table7[Equipment Description],),"NO EQUIPMENT NUMBER")</f>
        <v>2019 Ford G54586</v>
      </c>
      <c r="D27" s="38">
        <f>Summary!$F$2</f>
        <v>45777</v>
      </c>
      <c r="E27" s="7" t="s">
        <v>290</v>
      </c>
      <c r="F27" s="36">
        <v>1</v>
      </c>
      <c r="G27" s="45" t="s">
        <v>2</v>
      </c>
      <c r="H27" s="36">
        <v>4</v>
      </c>
      <c r="I27" s="36">
        <v>0.18</v>
      </c>
      <c r="J27" s="36" t="s">
        <v>3551</v>
      </c>
      <c r="K27" s="59">
        <f>IFERROR(VLOOKUP(B27,'Equip Rates'!$B:$D,3,FALSE), "No Equipment Rate")</f>
        <v>1500</v>
      </c>
      <c r="L27" s="59">
        <f>IFERROR(K27*I27,0)</f>
        <v>270</v>
      </c>
      <c r="N27" s="36"/>
      <c r="P27" s="87">
        <f>IF(COUNTIF(INDEX(EQB[Equip '#],1):EQB[[#This Row],[Equip '#]], EQB[[#This Row],[Equip '#]])=1, SUMIF(EQB[Equip '#],EQB[[#This Row],[Equip '#]],EQB[Units]),"")</f>
        <v>0.99999999999999989</v>
      </c>
    </row>
    <row r="28" spans="1:16" x14ac:dyDescent="0.25">
      <c r="A28" s="58" t="str">
        <f>IF(EQB[[#This Row],[Job]]="","",IFERROR(VLOOKUP(EQB[[#This Row],[Job]],Table_Query_from_Cas_Ragle[[Job '#]:[Division]],4,FALSE),"New Job List Needed"))</f>
        <v>DFW</v>
      </c>
      <c r="B28" s="36" t="s">
        <v>149</v>
      </c>
      <c r="C28" s="36" t="str">
        <f>IFERROR(_xlfn.XLOOKUP(EQB[[#This Row],[Equip '#]],Table7[Equip '#],Table7[Equipment Description],),"NO EQUIPMENT NUMBER")</f>
        <v>2021 F-250 D19753</v>
      </c>
      <c r="D28" s="38">
        <f>Summary!$F$2</f>
        <v>45777</v>
      </c>
      <c r="E28" s="36" t="s">
        <v>290</v>
      </c>
      <c r="F28" s="36">
        <v>1</v>
      </c>
      <c r="G28" s="45" t="s">
        <v>2</v>
      </c>
      <c r="H28" s="36">
        <v>4</v>
      </c>
      <c r="I28" s="36">
        <v>7.0000000000000007E-2</v>
      </c>
      <c r="J28" s="36" t="s">
        <v>3551</v>
      </c>
      <c r="K28" s="59">
        <f>IFERROR(VLOOKUP(B28,'Equip Rates'!$B:$D,3,FALSE), "No Equipment Rate")</f>
        <v>1500</v>
      </c>
      <c r="L28" s="59">
        <f>IFERROR(K28*I28,0)</f>
        <v>105.00000000000001</v>
      </c>
      <c r="N28" s="36"/>
      <c r="P28" s="87">
        <f>IF(COUNTIF(INDEX(EQB[Equip '#],1):EQB[[#This Row],[Equip '#]], EQB[[#This Row],[Equip '#]])=1, SUMIF(EQB[Equip '#],EQB[[#This Row],[Equip '#]],EQB[Units]),"")</f>
        <v>1</v>
      </c>
    </row>
    <row r="29" spans="1:16" x14ac:dyDescent="0.25">
      <c r="A29" s="58" t="str">
        <f>IF(EQB[[#This Row],[Job]]="","",IFERROR(VLOOKUP(EQB[[#This Row],[Job]],Table_Query_from_Cas_Ragle[[Job '#]:[Division]],4,FALSE),"New Job List Needed"))</f>
        <v>DFW</v>
      </c>
      <c r="B29" s="36" t="s">
        <v>469</v>
      </c>
      <c r="C29" s="36" t="str">
        <f>IFERROR(_xlfn.XLOOKUP(EQB[[#This Row],[Equip '#]],Table7[Equip '#],Table7[Equipment Description],),"NO EQUIPMENT NUMBER")</f>
        <v>2022 F-150 D92568</v>
      </c>
      <c r="D29" s="38">
        <f>Summary!$F$2</f>
        <v>45777</v>
      </c>
      <c r="E29" s="7" t="s">
        <v>290</v>
      </c>
      <c r="F29" s="36">
        <v>1</v>
      </c>
      <c r="G29" s="45" t="s">
        <v>2</v>
      </c>
      <c r="H29" s="36">
        <v>4</v>
      </c>
      <c r="I29" s="36">
        <v>0.05</v>
      </c>
      <c r="J29" s="36" t="s">
        <v>3551</v>
      </c>
      <c r="K29" s="59">
        <f>IFERROR(VLOOKUP(B29,'Equip Rates'!$B:$D,3,FALSE), "No Equipment Rate")</f>
        <v>1300</v>
      </c>
      <c r="L29" s="59">
        <f>IFERROR(K29*I29,0)</f>
        <v>65</v>
      </c>
      <c r="N29" s="36"/>
      <c r="P29" s="87">
        <f>IF(COUNTIF(INDEX(EQB[Equip '#],1):EQB[[#This Row],[Equip '#]], EQB[[#This Row],[Equip '#]])=1, SUMIF(EQB[Equip '#],EQB[[#This Row],[Equip '#]],EQB[Units]),"")</f>
        <v>1</v>
      </c>
    </row>
    <row r="30" spans="1:16" x14ac:dyDescent="0.25">
      <c r="A30" s="58" t="str">
        <f>IF(EQB[[#This Row],[Job]]="","",IFERROR(VLOOKUP(EQB[[#This Row],[Job]],Table_Query_from_Cas_Ragle[[Job '#]:[Division]],4,FALSE),"New Job List Needed"))</f>
        <v>DFW</v>
      </c>
      <c r="B30" s="36" t="s">
        <v>3102</v>
      </c>
      <c r="C30" s="36" t="str">
        <f>IFERROR(_xlfn.XLOOKUP(EQB[[#This Row],[Equip '#]],Table7[Equip '#],Table7[Equipment Description],),"NO EQUIPMENT NUMBER")</f>
        <v>2022 F-250 G40582</v>
      </c>
      <c r="D30" s="38">
        <f>Summary!$F$2</f>
        <v>45777</v>
      </c>
      <c r="E30" s="7" t="s">
        <v>290</v>
      </c>
      <c r="F30" s="36">
        <v>1</v>
      </c>
      <c r="G30" s="45" t="s">
        <v>2</v>
      </c>
      <c r="H30" s="36">
        <v>4</v>
      </c>
      <c r="I30" s="36">
        <v>0.46</v>
      </c>
      <c r="J30" s="36" t="s">
        <v>3551</v>
      </c>
      <c r="K30" s="59">
        <f>IFERROR(VLOOKUP(B30,'Equip Rates'!$B:$D,3,FALSE), "No Equipment Rate")</f>
        <v>1500</v>
      </c>
      <c r="L30" s="59">
        <f>IFERROR(K30*I30,0)</f>
        <v>690</v>
      </c>
      <c r="N30" s="36"/>
      <c r="P30" s="87">
        <f>IF(COUNTIF(INDEX(EQB[Equip '#],1):EQB[[#This Row],[Equip '#]], EQB[[#This Row],[Equip '#]])=1, SUMIF(EQB[Equip '#],EQB[[#This Row],[Equip '#]],EQB[Units]),"")</f>
        <v>1</v>
      </c>
    </row>
    <row r="31" spans="1:16" x14ac:dyDescent="0.25">
      <c r="A31" s="58" t="str">
        <f>IF(EQB[[#This Row],[Job]]="","",IFERROR(VLOOKUP(EQB[[#This Row],[Job]],Table_Query_from_Cas_Ragle[[Job '#]:[Division]],4,FALSE),"New Job List Needed"))</f>
        <v>DFW</v>
      </c>
      <c r="B31" s="36" t="s">
        <v>3103</v>
      </c>
      <c r="C31" s="36" t="str">
        <f>IFERROR(_xlfn.XLOOKUP(EQB[[#This Row],[Equip '#]],Table7[Equip '#],Table7[Equipment Description],),"NO EQUIPMENT NUMBER")</f>
        <v>2022 F-250 G40597</v>
      </c>
      <c r="D31" s="38">
        <f>Summary!$F$2</f>
        <v>45777</v>
      </c>
      <c r="E31" s="7" t="s">
        <v>290</v>
      </c>
      <c r="F31" s="36">
        <v>1</v>
      </c>
      <c r="G31" s="45" t="s">
        <v>2</v>
      </c>
      <c r="H31" s="36">
        <v>4</v>
      </c>
      <c r="I31" s="36">
        <v>0.25</v>
      </c>
      <c r="J31" s="36" t="s">
        <v>3551</v>
      </c>
      <c r="K31" s="59">
        <f>IFERROR(VLOOKUP(B31,'Equip Rates'!$B:$D,3,FALSE), "No Equipment Rate")</f>
        <v>1500</v>
      </c>
      <c r="L31" s="59">
        <f>IFERROR(K31*I31,0)</f>
        <v>375</v>
      </c>
      <c r="N31" s="36"/>
      <c r="P31" s="87">
        <f>IF(COUNTIF(INDEX(EQB[Equip '#],1):EQB[[#This Row],[Equip '#]], EQB[[#This Row],[Equip '#]])=1, SUMIF(EQB[Equip '#],EQB[[#This Row],[Equip '#]],EQB[Units]),"")</f>
        <v>1</v>
      </c>
    </row>
    <row r="32" spans="1:16" x14ac:dyDescent="0.25">
      <c r="A32" s="58" t="str">
        <f>IF(EQB[[#This Row],[Job]]="","",IFERROR(VLOOKUP(EQB[[#This Row],[Job]],Table_Query_from_Cas_Ragle[[Job '#]:[Division]],4,FALSE),"New Job List Needed"))</f>
        <v>DFW</v>
      </c>
      <c r="B32" s="36" t="s">
        <v>3104</v>
      </c>
      <c r="C32" s="36" t="str">
        <f>IFERROR(_xlfn.XLOOKUP(EQB[[#This Row],[Equip '#]],Table7[Equip '#],Table7[Equipment Description],),"NO EQUIPMENT NUMBER")</f>
        <v>2022 F-250 G40594</v>
      </c>
      <c r="D32" s="38">
        <f>Summary!$F$2</f>
        <v>45777</v>
      </c>
      <c r="E32" s="7" t="s">
        <v>290</v>
      </c>
      <c r="F32" s="36">
        <v>1</v>
      </c>
      <c r="G32" s="45" t="s">
        <v>2</v>
      </c>
      <c r="H32" s="36">
        <v>4</v>
      </c>
      <c r="I32" s="36">
        <v>0.22</v>
      </c>
      <c r="J32" s="36" t="s">
        <v>3551</v>
      </c>
      <c r="K32" s="59">
        <f>IFERROR(VLOOKUP(B32,'Equip Rates'!$B:$D,3,FALSE), "No Equipment Rate")</f>
        <v>1500</v>
      </c>
      <c r="L32" s="59">
        <f>IFERROR(K32*I32,0)</f>
        <v>330</v>
      </c>
      <c r="N32" s="36"/>
      <c r="P32" s="87">
        <f>IF(COUNTIF(INDEX(EQB[Equip '#],1):EQB[[#This Row],[Equip '#]], EQB[[#This Row],[Equip '#]])=1, SUMIF(EQB[Equip '#],EQB[[#This Row],[Equip '#]],EQB[Units]),"")</f>
        <v>0.99999999999999989</v>
      </c>
    </row>
    <row r="33" spans="1:16" x14ac:dyDescent="0.25">
      <c r="A33" s="58" t="str">
        <f>IF(EQB[[#This Row],[Job]]="","",IFERROR(VLOOKUP(EQB[[#This Row],[Job]],Table_Query_from_Cas_Ragle[[Job '#]:[Division]],4,FALSE),"New Job List Needed"))</f>
        <v>DFW</v>
      </c>
      <c r="B33" s="36" t="s">
        <v>3290</v>
      </c>
      <c r="C33" s="36" t="str">
        <f>IFERROR(_xlfn.XLOOKUP(EQB[[#This Row],[Equip '#]],Table7[Equip '#],Table7[Equipment Description],),"NO EQUIPMENT NUMBER")</f>
        <v>2023 F-150 STX</v>
      </c>
      <c r="D33" s="38">
        <f>Summary!$F$2</f>
        <v>45777</v>
      </c>
      <c r="E33" s="7" t="s">
        <v>290</v>
      </c>
      <c r="F33" s="36">
        <v>1</v>
      </c>
      <c r="G33" s="45" t="s">
        <v>2</v>
      </c>
      <c r="H33" s="36">
        <v>4</v>
      </c>
      <c r="I33" s="36">
        <v>0.23</v>
      </c>
      <c r="J33" s="36" t="s">
        <v>3551</v>
      </c>
      <c r="K33" s="59">
        <f>IFERROR(VLOOKUP(B33,'Equip Rates'!$B:$D,3,FALSE), "No Equipment Rate")</f>
        <v>1300</v>
      </c>
      <c r="L33" s="59">
        <f>IFERROR(K33*I33,0)</f>
        <v>299</v>
      </c>
      <c r="N33" s="36"/>
      <c r="P33" s="87">
        <f>IF(COUNTIF(INDEX(EQB[Equip '#],1):EQB[[#This Row],[Equip '#]], EQB[[#This Row],[Equip '#]])=1, SUMIF(EQB[Equip '#],EQB[[#This Row],[Equip '#]],EQB[Units]),"")</f>
        <v>1</v>
      </c>
    </row>
    <row r="34" spans="1:16" x14ac:dyDescent="0.25">
      <c r="A34" s="58" t="str">
        <f>IF(EQB[[#This Row],[Job]]="","",IFERROR(VLOOKUP(EQB[[#This Row],[Job]],Table_Query_from_Cas_Ragle[[Job '#]:[Division]],4,FALSE),"New Job List Needed"))</f>
        <v>DFW</v>
      </c>
      <c r="B34" s="36" t="s">
        <v>3301</v>
      </c>
      <c r="C34" s="36" t="str">
        <f>IFERROR(_xlfn.XLOOKUP(EQB[[#This Row],[Equip '#]],Table7[Equip '#],Table7[Equipment Description],),"NO EQUIPMENT NUMBER")</f>
        <v>2023 F-250 XL</v>
      </c>
      <c r="D34" s="38">
        <f>Summary!$F$2</f>
        <v>45777</v>
      </c>
      <c r="E34" s="7" t="s">
        <v>290</v>
      </c>
      <c r="F34" s="36">
        <v>1</v>
      </c>
      <c r="G34" s="45" t="s">
        <v>2</v>
      </c>
      <c r="H34" s="36">
        <v>4</v>
      </c>
      <c r="I34" s="36">
        <v>0.91</v>
      </c>
      <c r="J34" s="36" t="s">
        <v>3551</v>
      </c>
      <c r="K34" s="59">
        <f>IFERROR(VLOOKUP(B34,'Equip Rates'!$B:$D,3,FALSE), "No Equipment Rate")</f>
        <v>1500</v>
      </c>
      <c r="L34" s="59">
        <f>IFERROR(K34*I34,0)</f>
        <v>1365</v>
      </c>
      <c r="N34" s="36"/>
      <c r="P34" s="87">
        <f>IF(COUNTIF(INDEX(EQB[Equip '#],1):EQB[[#This Row],[Equip '#]], EQB[[#This Row],[Equip '#]])=1, SUMIF(EQB[Equip '#],EQB[[#This Row],[Equip '#]],EQB[Units]),"")</f>
        <v>1</v>
      </c>
    </row>
    <row r="35" spans="1:16" x14ac:dyDescent="0.25">
      <c r="A35" s="58" t="str">
        <f>IF(EQB[[#This Row],[Job]]="","",IFERROR(VLOOKUP(EQB[[#This Row],[Job]],Table_Query_from_Cas_Ragle[[Job '#]:[Division]],4,FALSE),"New Job List Needed"))</f>
        <v>DFW</v>
      </c>
      <c r="B35" s="36" t="s">
        <v>4129</v>
      </c>
      <c r="C35" s="36" t="str">
        <f>IFERROR(_xlfn.XLOOKUP(EQB[[#This Row],[Equip '#]],Table7[Equip '#],Table7[Equipment Description],),"NO EQUIPMENT NUMBER")</f>
        <v>2024 F250 XL (REE94240)</v>
      </c>
      <c r="D35" s="38">
        <f>Summary!$F$2</f>
        <v>45777</v>
      </c>
      <c r="E35" s="7" t="s">
        <v>290</v>
      </c>
      <c r="F35" s="36">
        <v>1</v>
      </c>
      <c r="G35" s="45" t="s">
        <v>2</v>
      </c>
      <c r="H35" s="36">
        <v>4</v>
      </c>
      <c r="I35" s="36">
        <v>0.3</v>
      </c>
      <c r="J35" s="36" t="s">
        <v>3551</v>
      </c>
      <c r="K35" s="59">
        <f>IFERROR(VLOOKUP(B35,'Equip Rates'!$B:$D,3,FALSE), "No Equipment Rate")</f>
        <v>1500</v>
      </c>
      <c r="L35" s="59">
        <f>IFERROR(K35*I35,0)</f>
        <v>450</v>
      </c>
      <c r="N35" s="36"/>
      <c r="P35" s="87">
        <f>IF(COUNTIF(INDEX(EQB[Equip '#],1):EQB[[#This Row],[Equip '#]], EQB[[#This Row],[Equip '#]])=1, SUMIF(EQB[Equip '#],EQB[[#This Row],[Equip '#]],EQB[Units]),"")</f>
        <v>1</v>
      </c>
    </row>
    <row r="36" spans="1:16" x14ac:dyDescent="0.25">
      <c r="A36" s="58" t="str">
        <f>IF(EQB[[#This Row],[Job]]="","",IFERROR(VLOOKUP(EQB[[#This Row],[Job]],Table_Query_from_Cas_Ragle[[Job '#]:[Division]],4,FALSE),"New Job List Needed"))</f>
        <v>DFW</v>
      </c>
      <c r="B36" s="36" t="s">
        <v>66</v>
      </c>
      <c r="C36" s="36" t="str">
        <f>IFERROR(_xlfn.XLOOKUP(EQB[[#This Row],[Equip '#]],Table7[Equip '#],Table7[Equipment Description],),"NO EQUIPMENT NUMBER")</f>
        <v>Wacker Neuson RD12A (2013)</v>
      </c>
      <c r="D36" s="38">
        <f>Summary!$F$2</f>
        <v>45777</v>
      </c>
      <c r="E36" s="7" t="s">
        <v>290</v>
      </c>
      <c r="F36" s="36">
        <v>1</v>
      </c>
      <c r="G36" s="45" t="s">
        <v>2</v>
      </c>
      <c r="H36" s="36">
        <v>4</v>
      </c>
      <c r="I36" s="36">
        <v>0.05</v>
      </c>
      <c r="J36" s="36" t="s">
        <v>3551</v>
      </c>
      <c r="K36" s="59">
        <f>IFERROR(VLOOKUP(B36,'Equip Rates'!$B:$D,3,FALSE), "No Equipment Rate")</f>
        <v>2000</v>
      </c>
      <c r="L36" s="59">
        <f>IFERROR(K36*I36,0)</f>
        <v>100</v>
      </c>
      <c r="N36" s="36"/>
      <c r="P36" s="87">
        <f>IF(COUNTIF(INDEX(EQB[Equip '#],1):EQB[[#This Row],[Equip '#]], EQB[[#This Row],[Equip '#]])=1, SUMIF(EQB[Equip '#],EQB[[#This Row],[Equip '#]],EQB[Units]),"")</f>
        <v>0.05</v>
      </c>
    </row>
    <row r="37" spans="1:16" x14ac:dyDescent="0.25">
      <c r="A37" s="58" t="str">
        <f>IF(EQB[[#This Row],[Job]]="","",IFERROR(VLOOKUP(EQB[[#This Row],[Job]],Table_Query_from_Cas_Ragle[[Job '#]:[Division]],4,FALSE),"New Job List Needed"))</f>
        <v>DFW</v>
      </c>
      <c r="B37" s="36" t="s">
        <v>308</v>
      </c>
      <c r="C37" s="36" t="str">
        <f>IFERROR(_xlfn.XLOOKUP(EQB[[#This Row],[Equip '#]],Table7[Equip '#],Table7[Equipment Description],),"NO EQUIPMENT NUMBER")</f>
        <v>2015 Wacker Neuson RTSC3</v>
      </c>
      <c r="D37" s="38">
        <f>Summary!$F$2</f>
        <v>45777</v>
      </c>
      <c r="E37" s="7" t="s">
        <v>290</v>
      </c>
      <c r="F37" s="36">
        <v>1</v>
      </c>
      <c r="G37" s="45" t="s">
        <v>2</v>
      </c>
      <c r="H37" s="36">
        <v>4</v>
      </c>
      <c r="I37" s="36">
        <v>0.11</v>
      </c>
      <c r="J37" s="36" t="s">
        <v>3551</v>
      </c>
      <c r="K37" s="59">
        <f>IFERROR(VLOOKUP(B37,'Equip Rates'!$B:$D,3,FALSE), "No Equipment Rate")</f>
        <v>1500</v>
      </c>
      <c r="L37" s="59">
        <f>IFERROR(K37*I37,0)</f>
        <v>165</v>
      </c>
      <c r="N37" s="36"/>
      <c r="P37" s="87">
        <f>IF(COUNTIF(INDEX(EQB[Equip '#],1):EQB[[#This Row],[Equip '#]], EQB[[#This Row],[Equip '#]])=1, SUMIF(EQB[Equip '#],EQB[[#This Row],[Equip '#]],EQB[Units]),"")</f>
        <v>0.11</v>
      </c>
    </row>
    <row r="38" spans="1:16" x14ac:dyDescent="0.25">
      <c r="A38" s="58" t="str">
        <f>IF(EQB[[#This Row],[Job]]="","",IFERROR(VLOOKUP(EQB[[#This Row],[Job]],Table_Query_from_Cas_Ragle[[Job '#]:[Division]],4,FALSE),"New Job List Needed"))</f>
        <v>DFW</v>
      </c>
      <c r="B38" s="36" t="s">
        <v>78</v>
      </c>
      <c r="C38" s="36" t="str">
        <f>IFERROR(_xlfn.XLOOKUP(EQB[[#This Row],[Equip '#]],Table7[Equip '#],Table7[Equipment Description],),"NO EQUIPMENT NUMBER")</f>
        <v>2017 CAT 279D</v>
      </c>
      <c r="D38" s="38">
        <f>Summary!$F$2</f>
        <v>45777</v>
      </c>
      <c r="E38" s="7" t="s">
        <v>290</v>
      </c>
      <c r="F38" s="36">
        <v>1</v>
      </c>
      <c r="G38" s="45" t="s">
        <v>2</v>
      </c>
      <c r="H38" s="36">
        <v>4</v>
      </c>
      <c r="I38" s="36">
        <v>0.75</v>
      </c>
      <c r="J38" s="36" t="s">
        <v>3551</v>
      </c>
      <c r="K38" s="59">
        <f>IFERROR(VLOOKUP(B38,'Equip Rates'!$B:$D,3,FALSE), "No Equipment Rate")</f>
        <v>2100</v>
      </c>
      <c r="L38" s="59">
        <f>IFERROR(K38*I38,0)</f>
        <v>1575</v>
      </c>
      <c r="N38" s="36"/>
      <c r="P38" s="87">
        <f>IF(COUNTIF(INDEX(EQB[Equip '#],1):EQB[[#This Row],[Equip '#]], EQB[[#This Row],[Equip '#]])=1, SUMIF(EQB[Equip '#],EQB[[#This Row],[Equip '#]],EQB[Units]),"")</f>
        <v>0.75</v>
      </c>
    </row>
    <row r="39" spans="1:16" x14ac:dyDescent="0.25">
      <c r="A39" s="58" t="str">
        <f>IF(EQB[[#This Row],[Job]]="","",IFERROR(VLOOKUP(EQB[[#This Row],[Job]],Table_Query_from_Cas_Ragle[[Job '#]:[Division]],4,FALSE),"New Job List Needed"))</f>
        <v>DFW</v>
      </c>
      <c r="B39" s="36" t="s">
        <v>232</v>
      </c>
      <c r="C39" s="36" t="str">
        <f>IFERROR(_xlfn.XLOOKUP(EQB[[#This Row],[Equip '#]],Table7[Equip '#],Table7[Equipment Description],),"NO EQUIPMENT NUMBER")</f>
        <v>2014 Freightliner M2 106 2000g</v>
      </c>
      <c r="D39" s="38">
        <f>Summary!$F$2</f>
        <v>45777</v>
      </c>
      <c r="E39" s="7" t="s">
        <v>290</v>
      </c>
      <c r="F39" s="36">
        <v>1</v>
      </c>
      <c r="G39" s="45" t="s">
        <v>2</v>
      </c>
      <c r="H39" s="36">
        <v>4</v>
      </c>
      <c r="I39" s="36">
        <v>1</v>
      </c>
      <c r="J39" s="36" t="s">
        <v>3551</v>
      </c>
      <c r="K39" s="59">
        <f>IFERROR(VLOOKUP(B39,'Equip Rates'!$B:$D,3,FALSE), "No Equipment Rate")</f>
        <v>3000</v>
      </c>
      <c r="L39" s="59">
        <f>IFERROR(K39*I39,0)</f>
        <v>3000</v>
      </c>
      <c r="N39" s="36"/>
      <c r="P39" s="87">
        <f>IF(COUNTIF(INDEX(EQB[Equip '#],1):EQB[[#This Row],[Equip '#]], EQB[[#This Row],[Equip '#]])=1, SUMIF(EQB[Equip '#],EQB[[#This Row],[Equip '#]],EQB[Units]),"")</f>
        <v>1</v>
      </c>
    </row>
    <row r="40" spans="1:16" x14ac:dyDescent="0.25">
      <c r="A40" s="58" t="str">
        <f>IF(EQB[[#This Row],[Job]]="","",IFERROR(VLOOKUP(EQB[[#This Row],[Job]],Table_Query_from_Cas_Ragle[[Job '#]:[Division]],4,FALSE),"New Job List Needed"))</f>
        <v>DFW</v>
      </c>
      <c r="B40" s="36" t="s">
        <v>7</v>
      </c>
      <c r="C40" s="36" t="str">
        <f>IFERROR(_xlfn.XLOOKUP(EQB[[#This Row],[Equip '#]],Table7[Equip '#],Table7[Equipment Description],),"NO EQUIPMENT NUMBER")</f>
        <v>2012 CAT 420E</v>
      </c>
      <c r="D40" s="38">
        <f>Summary!$F$2</f>
        <v>45777</v>
      </c>
      <c r="E40" s="36" t="s">
        <v>292</v>
      </c>
      <c r="F40" s="36">
        <v>1</v>
      </c>
      <c r="G40" s="45" t="s">
        <v>2</v>
      </c>
      <c r="H40" s="36">
        <v>4</v>
      </c>
      <c r="I40" s="36">
        <v>1</v>
      </c>
      <c r="J40" s="36" t="s">
        <v>3551</v>
      </c>
      <c r="K40" s="59">
        <f>IFERROR(VLOOKUP(B40,'Equip Rates'!$B:$D,3,FALSE), "No Equipment Rate")</f>
        <v>2500</v>
      </c>
      <c r="L40" s="59">
        <f>IFERROR(K40*I40,0)</f>
        <v>2500</v>
      </c>
      <c r="N40" s="36"/>
      <c r="P40" s="87">
        <f>IF(COUNTIF(INDEX(EQB[Equip '#],1):EQB[[#This Row],[Equip '#]], EQB[[#This Row],[Equip '#]])=1, SUMIF(EQB[Equip '#],EQB[[#This Row],[Equip '#]],EQB[Units]),"")</f>
        <v>1</v>
      </c>
    </row>
    <row r="41" spans="1:16" x14ac:dyDescent="0.25">
      <c r="A41" s="58" t="str">
        <f>IF(EQB[[#This Row],[Job]]="","",IFERROR(VLOOKUP(EQB[[#This Row],[Job]],Table_Query_from_Cas_Ragle[[Job '#]:[Division]],4,FALSE),"New Job List Needed"))</f>
        <v>DFW</v>
      </c>
      <c r="B41" s="36" t="s">
        <v>14</v>
      </c>
      <c r="C41" s="36" t="str">
        <f>IFERROR(_xlfn.XLOOKUP(EQB[[#This Row],[Equip '#]],Table7[Equip '#],Table7[Equipment Description],),"NO EQUIPMENT NUMBER")</f>
        <v>Broce RJ350 Broom (2008)</v>
      </c>
      <c r="D41" s="38">
        <f>Summary!$F$2</f>
        <v>45777</v>
      </c>
      <c r="E41" s="36" t="s">
        <v>292</v>
      </c>
      <c r="F41" s="36">
        <v>1</v>
      </c>
      <c r="G41" s="45" t="s">
        <v>2</v>
      </c>
      <c r="H41" s="36">
        <v>4</v>
      </c>
      <c r="I41" s="36">
        <v>1</v>
      </c>
      <c r="J41" s="36" t="s">
        <v>3551</v>
      </c>
      <c r="K41" s="59">
        <f>IFERROR(VLOOKUP(B41,'Equip Rates'!$B:$D,3,FALSE), "No Equipment Rate")</f>
        <v>1200</v>
      </c>
      <c r="L41" s="59">
        <f>IFERROR(K41*I41,0)</f>
        <v>1200</v>
      </c>
      <c r="N41" s="36"/>
      <c r="P41" s="87">
        <f>IF(COUNTIF(INDEX(EQB[Equip '#],1):EQB[[#This Row],[Equip '#]], EQB[[#This Row],[Equip '#]])=1, SUMIF(EQB[Equip '#],EQB[[#This Row],[Equip '#]],EQB[Units]),"")</f>
        <v>1</v>
      </c>
    </row>
    <row r="42" spans="1:16" x14ac:dyDescent="0.25">
      <c r="A42" s="58" t="str">
        <f>IF(EQB[[#This Row],[Job]]="","",IFERROR(VLOOKUP(EQB[[#This Row],[Job]],Table_Query_from_Cas_Ragle[[Job '#]:[Division]],4,FALSE),"New Job List Needed"))</f>
        <v>DFW</v>
      </c>
      <c r="B42" s="36" t="s">
        <v>3462</v>
      </c>
      <c r="C42" s="36" t="str">
        <f>IFERROR(_xlfn.XLOOKUP(EQB[[#This Row],[Equip '#]],Table7[Equip '#],Table7[Equipment Description],),"NO EQUIPMENT NUMBER")</f>
        <v>2022 SPARTAN CR 7X16 (033611)</v>
      </c>
      <c r="D42" s="38">
        <f>Summary!$F$2</f>
        <v>45777</v>
      </c>
      <c r="E42" s="7" t="s">
        <v>292</v>
      </c>
      <c r="F42" s="36">
        <v>1</v>
      </c>
      <c r="G42" s="45" t="s">
        <v>2</v>
      </c>
      <c r="H42" s="36">
        <v>4</v>
      </c>
      <c r="I42" s="36">
        <v>0.16</v>
      </c>
      <c r="J42" s="36" t="s">
        <v>3551</v>
      </c>
      <c r="K42" s="59">
        <f>IFERROR(VLOOKUP(B42,'Equip Rates'!$B:$D,3,FALSE), "No Equipment Rate")</f>
        <v>200</v>
      </c>
      <c r="L42" s="59">
        <f>IFERROR(K42*I42,0)</f>
        <v>32</v>
      </c>
      <c r="N42" s="36"/>
      <c r="P42" s="87">
        <f>IF(COUNTIF(INDEX(EQB[Equip '#],1):EQB[[#This Row],[Equip '#]], EQB[[#This Row],[Equip '#]])=1, SUMIF(EQB[Equip '#],EQB[[#This Row],[Equip '#]],EQB[Units]),"")</f>
        <v>1</v>
      </c>
    </row>
    <row r="43" spans="1:16" x14ac:dyDescent="0.25">
      <c r="A43" s="58" t="str">
        <f>IF(EQB[[#This Row],[Job]]="","",IFERROR(VLOOKUP(EQB[[#This Row],[Job]],Table_Query_from_Cas_Ragle[[Job '#]:[Division]],4,FALSE),"New Job List Needed"))</f>
        <v>DFW</v>
      </c>
      <c r="B43" s="36" t="s">
        <v>179</v>
      </c>
      <c r="C43" s="36" t="str">
        <f>IFERROR(_xlfn.XLOOKUP(EQB[[#This Row],[Equip '#]],Table7[Equip '#],Table7[Equipment Description],),"NO EQUIPMENT NUMBER")</f>
        <v>CAT D3K2XL (2016)</v>
      </c>
      <c r="D43" s="38">
        <f>Summary!$F$2</f>
        <v>45777</v>
      </c>
      <c r="E43" s="7" t="s">
        <v>292</v>
      </c>
      <c r="F43" s="36">
        <v>1</v>
      </c>
      <c r="G43" s="45" t="s">
        <v>2</v>
      </c>
      <c r="H43" s="36">
        <v>4</v>
      </c>
      <c r="I43" s="36">
        <v>1</v>
      </c>
      <c r="J43" s="36" t="s">
        <v>3551</v>
      </c>
      <c r="K43" s="59">
        <f>IFERROR(VLOOKUP(B43,'Equip Rates'!$B:$D,3,FALSE), "No Equipment Rate")</f>
        <v>4500</v>
      </c>
      <c r="L43" s="59">
        <f>IFERROR(K43*I43,0)</f>
        <v>4500</v>
      </c>
      <c r="N43" s="36"/>
      <c r="P43" s="87">
        <f>IF(COUNTIF(INDEX(EQB[Equip '#],1):EQB[[#This Row],[Equip '#]], EQB[[#This Row],[Equip '#]])=1, SUMIF(EQB[Equip '#],EQB[[#This Row],[Equip '#]],EQB[Units]),"")</f>
        <v>1</v>
      </c>
    </row>
    <row r="44" spans="1:16" x14ac:dyDescent="0.25">
      <c r="A44" s="58" t="str">
        <f>IF(EQB[[#This Row],[Job]]="","",IFERROR(VLOOKUP(EQB[[#This Row],[Job]],Table_Query_from_Cas_Ragle[[Job '#]:[Division]],4,FALSE),"New Job List Needed"))</f>
        <v>DFW</v>
      </c>
      <c r="B44" s="36" t="s">
        <v>3873</v>
      </c>
      <c r="C44" s="36" t="str">
        <f>IFERROR(_xlfn.XLOOKUP(EQB[[#This Row],[Equip '#]],Table7[Equip '#],Table7[Equipment Description],),"NO EQUIPMENT NUMBER")</f>
        <v>2024 F-150</v>
      </c>
      <c r="D44" s="38">
        <f>Summary!$F$2</f>
        <v>45777</v>
      </c>
      <c r="E44" s="7" t="s">
        <v>292</v>
      </c>
      <c r="F44" s="36">
        <v>1</v>
      </c>
      <c r="G44" s="45" t="s">
        <v>2</v>
      </c>
      <c r="H44" s="36">
        <v>4</v>
      </c>
      <c r="I44" s="36">
        <v>0.4</v>
      </c>
      <c r="J44" s="36" t="s">
        <v>3551</v>
      </c>
      <c r="K44" s="59">
        <f>IFERROR(VLOOKUP(B44,'Equip Rates'!$B:$D,3,FALSE), "No Equipment Rate")</f>
        <v>1300</v>
      </c>
      <c r="L44" s="59">
        <f>IFERROR(K44*I44,0)</f>
        <v>520</v>
      </c>
      <c r="N44" s="36"/>
      <c r="P44" s="87">
        <f>IF(COUNTIF(INDEX(EQB[Equip '#],1):EQB[[#This Row],[Equip '#]], EQB[[#This Row],[Equip '#]])=1, SUMIF(EQB[Equip '#],EQB[[#This Row],[Equip '#]],EQB[Units]),"")</f>
        <v>1</v>
      </c>
    </row>
    <row r="45" spans="1:16" x14ac:dyDescent="0.25">
      <c r="A45" s="58" t="str">
        <f>IF(EQB[[#This Row],[Job]]="","",IFERROR(VLOOKUP(EQB[[#This Row],[Job]],Table_Query_from_Cas_Ragle[[Job '#]:[Division]],4,FALSE),"New Job List Needed"))</f>
        <v>DFW</v>
      </c>
      <c r="B45" s="36" t="s">
        <v>183</v>
      </c>
      <c r="C45" s="36" t="str">
        <f>IFERROR(_xlfn.XLOOKUP(EQB[[#This Row],[Equip '#]],Table7[Equip '#],Table7[Equipment Description],),"NO EQUIPMENT NUMBER")</f>
        <v>JD 250G LC 2012</v>
      </c>
      <c r="D45" s="38">
        <f>Summary!$F$2</f>
        <v>45777</v>
      </c>
      <c r="E45" s="7" t="s">
        <v>292</v>
      </c>
      <c r="F45" s="36">
        <v>1</v>
      </c>
      <c r="G45" s="45" t="s">
        <v>2</v>
      </c>
      <c r="H45" s="36">
        <v>4</v>
      </c>
      <c r="I45" s="36">
        <v>0.1</v>
      </c>
      <c r="J45" s="36" t="s">
        <v>3551</v>
      </c>
      <c r="K45" s="59">
        <f>IFERROR(VLOOKUP(B45,'Equip Rates'!$B:$D,3,FALSE), "No Equipment Rate")</f>
        <v>5000</v>
      </c>
      <c r="L45" s="59">
        <f>IFERROR(K45*I45,0)</f>
        <v>500</v>
      </c>
      <c r="N45" s="36"/>
      <c r="P45" s="87" t="str">
        <f>IF(COUNTIF(INDEX(EQB[Equip '#],1):EQB[[#This Row],[Equip '#]], EQB[[#This Row],[Equip '#]])=1, SUMIF(EQB[Equip '#],EQB[[#This Row],[Equip '#]],EQB[Units]),"")</f>
        <v/>
      </c>
    </row>
    <row r="46" spans="1:16" x14ac:dyDescent="0.25">
      <c r="A46" s="58" t="str">
        <f>IF(EQB[[#This Row],[Job]]="","",IFERROR(VLOOKUP(EQB[[#This Row],[Job]],Table_Query_from_Cas_Ragle[[Job '#]:[Division]],4,FALSE),"New Job List Needed"))</f>
        <v>DFW</v>
      </c>
      <c r="B46" s="36" t="s">
        <v>4065</v>
      </c>
      <c r="C46" s="36" t="str">
        <f>IFERROR(_xlfn.XLOOKUP(EQB[[#This Row],[Equip '#]],Table7[Equip '#],Table7[Equipment Description],),"NO EQUIPMENT NUMBER")</f>
        <v>2022 JD 300G LC (731956) EX-80</v>
      </c>
      <c r="D46" s="38">
        <f>Summary!$F$2</f>
        <v>45777</v>
      </c>
      <c r="E46" s="7" t="s">
        <v>292</v>
      </c>
      <c r="F46" s="36">
        <v>1</v>
      </c>
      <c r="G46" s="45" t="s">
        <v>2</v>
      </c>
      <c r="H46" s="36">
        <v>4</v>
      </c>
      <c r="I46" s="36">
        <v>0.64</v>
      </c>
      <c r="J46" s="36" t="s">
        <v>3551</v>
      </c>
      <c r="K46" s="59">
        <f>IFERROR(VLOOKUP(B46,'Equip Rates'!$B:$D,3,FALSE), "No Equipment Rate")</f>
        <v>5000</v>
      </c>
      <c r="L46" s="59">
        <f>IFERROR(K46*I46,0)</f>
        <v>3200</v>
      </c>
      <c r="N46" s="36"/>
      <c r="P46" s="87">
        <f>IF(COUNTIF(INDEX(EQB[Equip '#],1):EQB[[#This Row],[Equip '#]], EQB[[#This Row],[Equip '#]])=1, SUMIF(EQB[Equip '#],EQB[[#This Row],[Equip '#]],EQB[Units]),"")</f>
        <v>1</v>
      </c>
    </row>
    <row r="47" spans="1:16" x14ac:dyDescent="0.25">
      <c r="A47" s="58" t="str">
        <f>IF(EQB[[#This Row],[Job]]="","",IFERROR(VLOOKUP(EQB[[#This Row],[Job]],Table_Query_from_Cas_Ragle[[Job '#]:[Division]],4,FALSE),"New Job List Needed"))</f>
        <v>DFW</v>
      </c>
      <c r="B47" s="36" t="s">
        <v>3701</v>
      </c>
      <c r="C47" s="36" t="str">
        <f>IFERROR(_xlfn.XLOOKUP(EQB[[#This Row],[Equip '#]],Table7[Equip '#],Table7[Equipment Description],),"NO EQUIPMENT NUMBER")</f>
        <v>2023 F550 D21569 Lube Truck</v>
      </c>
      <c r="D47" s="38">
        <f>Summary!$F$2</f>
        <v>45777</v>
      </c>
      <c r="E47" s="36" t="s">
        <v>292</v>
      </c>
      <c r="F47" s="36">
        <v>1</v>
      </c>
      <c r="G47" s="45" t="s">
        <v>2</v>
      </c>
      <c r="H47" s="36">
        <v>4</v>
      </c>
      <c r="I47" s="36">
        <v>0.09</v>
      </c>
      <c r="J47" s="36" t="s">
        <v>3551</v>
      </c>
      <c r="K47" s="59">
        <f>IFERROR(VLOOKUP(B47,'Equip Rates'!$B:$D,3,FALSE), "No Equipment Rate")</f>
        <v>1500</v>
      </c>
      <c r="L47" s="59">
        <f>IFERROR(K47*I47,0)</f>
        <v>135</v>
      </c>
      <c r="N47" s="36"/>
      <c r="P47" s="87" t="str">
        <f>IF(COUNTIF(INDEX(EQB[Equip '#],1):EQB[[#This Row],[Equip '#]], EQB[[#This Row],[Equip '#]])=1, SUMIF(EQB[Equip '#],EQB[[#This Row],[Equip '#]],EQB[Units]),"")</f>
        <v/>
      </c>
    </row>
    <row r="48" spans="1:16" x14ac:dyDescent="0.25">
      <c r="A48" s="58" t="str">
        <f>IF(EQB[[#This Row],[Job]]="","",IFERROR(VLOOKUP(EQB[[#This Row],[Job]],Table_Query_from_Cas_Ragle[[Job '#]:[Division]],4,FALSE),"New Job List Needed"))</f>
        <v>DFW</v>
      </c>
      <c r="B48" s="36" t="s">
        <v>252</v>
      </c>
      <c r="C48" s="36" t="str">
        <f>IFERROR(_xlfn.XLOOKUP(EQB[[#This Row],[Equip '#]],Table7[Equip '#],Table7[Equipment Description],),"NO EQUIPMENT NUMBER")</f>
        <v>2017 F-150 E48666</v>
      </c>
      <c r="D48" s="38">
        <f>Summary!$F$2</f>
        <v>45777</v>
      </c>
      <c r="E48" s="7" t="s">
        <v>292</v>
      </c>
      <c r="F48" s="36">
        <v>1</v>
      </c>
      <c r="G48" s="45" t="s">
        <v>2</v>
      </c>
      <c r="H48" s="36">
        <v>4</v>
      </c>
      <c r="I48" s="36">
        <v>0.7</v>
      </c>
      <c r="J48" s="36" t="s">
        <v>3551</v>
      </c>
      <c r="K48" s="59">
        <f>IFERROR(VLOOKUP(B48,'Equip Rates'!$B:$D,3,FALSE), "No Equipment Rate")</f>
        <v>1300</v>
      </c>
      <c r="L48" s="59">
        <f>IFERROR(K48*I48,0)</f>
        <v>909.99999999999989</v>
      </c>
      <c r="N48" s="36"/>
      <c r="P48" s="87">
        <f>IF(COUNTIF(INDEX(EQB[Equip '#],1):EQB[[#This Row],[Equip '#]], EQB[[#This Row],[Equip '#]])=1, SUMIF(EQB[Equip '#],EQB[[#This Row],[Equip '#]],EQB[Units]),"")</f>
        <v>1</v>
      </c>
    </row>
    <row r="49" spans="1:16" x14ac:dyDescent="0.25">
      <c r="A49" s="58" t="str">
        <f>IF(EQB[[#This Row],[Job]]="","",IFERROR(VLOOKUP(EQB[[#This Row],[Job]],Table_Query_from_Cas_Ragle[[Job '#]:[Division]],4,FALSE),"New Job List Needed"))</f>
        <v>DFW</v>
      </c>
      <c r="B49" s="36" t="s">
        <v>220</v>
      </c>
      <c r="C49" s="36" t="str">
        <f>IFERROR(_xlfn.XLOOKUP(EQB[[#This Row],[Equip '#]],Table7[Equip '#],Table7[Equipment Description],),"NO EQUIPMENT NUMBER")</f>
        <v>2020 F-150 E09535</v>
      </c>
      <c r="D49" s="38">
        <f>Summary!$F$2</f>
        <v>45777</v>
      </c>
      <c r="E49" s="7" t="s">
        <v>292</v>
      </c>
      <c r="F49" s="36">
        <v>1</v>
      </c>
      <c r="G49" s="45" t="s">
        <v>2</v>
      </c>
      <c r="H49" s="36">
        <v>4</v>
      </c>
      <c r="I49" s="36">
        <v>0.06</v>
      </c>
      <c r="J49" s="36" t="s">
        <v>3551</v>
      </c>
      <c r="K49" s="59">
        <f>IFERROR(VLOOKUP(B49,'Equip Rates'!$B:$D,3,FALSE), "No Equipment Rate")</f>
        <v>1300</v>
      </c>
      <c r="L49" s="59">
        <f>IFERROR(K49*I49,0)</f>
        <v>78</v>
      </c>
      <c r="N49" s="36"/>
      <c r="P49" s="87">
        <f>IF(COUNTIF(INDEX(EQB[Equip '#],1):EQB[[#This Row],[Equip '#]], EQB[[#This Row],[Equip '#]])=1, SUMIF(EQB[Equip '#],EQB[[#This Row],[Equip '#]],EQB[Units]),"")</f>
        <v>1</v>
      </c>
    </row>
    <row r="50" spans="1:16" x14ac:dyDescent="0.25">
      <c r="A50" s="58" t="str">
        <f>IF(EQB[[#This Row],[Job]]="","",IFERROR(VLOOKUP(EQB[[#This Row],[Job]],Table_Query_from_Cas_Ragle[[Job '#]:[Division]],4,FALSE),"New Job List Needed"))</f>
        <v>DFW</v>
      </c>
      <c r="B50" s="36" t="s">
        <v>146</v>
      </c>
      <c r="C50" s="36" t="str">
        <f>IFERROR(_xlfn.XLOOKUP(EQB[[#This Row],[Equip '#]],Table7[Equip '#],Table7[Equipment Description],),"NO EQUIPMENT NUMBER")</f>
        <v>2020 F-250 D24350</v>
      </c>
      <c r="D50" s="38">
        <f>Summary!$F$2</f>
        <v>45777</v>
      </c>
      <c r="E50" s="36" t="s">
        <v>292</v>
      </c>
      <c r="F50" s="36">
        <v>1</v>
      </c>
      <c r="G50" s="45" t="s">
        <v>2</v>
      </c>
      <c r="H50" s="36">
        <v>4</v>
      </c>
      <c r="I50" s="36">
        <v>0.15</v>
      </c>
      <c r="J50" s="36" t="s">
        <v>3551</v>
      </c>
      <c r="K50" s="59">
        <f>IFERROR(VLOOKUP(B50,'Equip Rates'!$B:$D,3,FALSE), "No Equipment Rate")</f>
        <v>1500</v>
      </c>
      <c r="L50" s="59">
        <f>IFERROR(K50*I50,0)</f>
        <v>225</v>
      </c>
      <c r="N50" s="36"/>
      <c r="P50" s="87">
        <f>IF(COUNTIF(INDEX(EQB[Equip '#],1):EQB[[#This Row],[Equip '#]], EQB[[#This Row],[Equip '#]])=1, SUMIF(EQB[Equip '#],EQB[[#This Row],[Equip '#]],EQB[Units]),"")</f>
        <v>1</v>
      </c>
    </row>
    <row r="51" spans="1:16" x14ac:dyDescent="0.25">
      <c r="A51" s="58" t="str">
        <f>IF(EQB[[#This Row],[Job]]="","",IFERROR(VLOOKUP(EQB[[#This Row],[Job]],Table_Query_from_Cas_Ragle[[Job '#]:[Division]],4,FALSE),"New Job List Needed"))</f>
        <v>DFW</v>
      </c>
      <c r="B51" s="36" t="s">
        <v>4097</v>
      </c>
      <c r="C51" s="36" t="str">
        <f>IFERROR(_xlfn.XLOOKUP(EQB[[#This Row],[Equip '#]],Table7[Equip '#],Table7[Equipment Description],),"NO EQUIPMENT NUMBER")</f>
        <v>2024 FORD MAVERICK (RRB40474)</v>
      </c>
      <c r="D51" s="38">
        <f>Summary!$F$2</f>
        <v>45777</v>
      </c>
      <c r="E51" s="7" t="s">
        <v>292</v>
      </c>
      <c r="F51" s="36">
        <v>1</v>
      </c>
      <c r="G51" s="45" t="s">
        <v>2</v>
      </c>
      <c r="H51" s="36">
        <v>4</v>
      </c>
      <c r="I51" s="36">
        <v>0.25</v>
      </c>
      <c r="J51" s="36" t="s">
        <v>3551</v>
      </c>
      <c r="K51" s="59">
        <f>IFERROR(VLOOKUP(B51,'Equip Rates'!$B:$D,3,FALSE), "No Equipment Rate")</f>
        <v>1000</v>
      </c>
      <c r="L51" s="59">
        <f>IFERROR(K51*I51,0)</f>
        <v>250</v>
      </c>
      <c r="N51" s="36"/>
      <c r="P51" s="87">
        <f>IF(COUNTIF(INDEX(EQB[Equip '#],1):EQB[[#This Row],[Equip '#]], EQB[[#This Row],[Equip '#]])=1, SUMIF(EQB[Equip '#],EQB[[#This Row],[Equip '#]],EQB[Units]),"")</f>
        <v>1</v>
      </c>
    </row>
    <row r="52" spans="1:16" x14ac:dyDescent="0.25">
      <c r="A52" s="58" t="str">
        <f>IF(EQB[[#This Row],[Job]]="","",IFERROR(VLOOKUP(EQB[[#This Row],[Job]],Table_Query_from_Cas_Ragle[[Job '#]:[Division]],4,FALSE),"New Job List Needed"))</f>
        <v>DFW</v>
      </c>
      <c r="B52" s="36" t="s">
        <v>4098</v>
      </c>
      <c r="C52" s="36" t="str">
        <f>IFERROR(_xlfn.XLOOKUP(EQB[[#This Row],[Equip '#]],Table7[Equip '#],Table7[Equipment Description],),"NO EQUIPMENT NUMBER")</f>
        <v>2024 FORD MAVERICK (RRB41295)</v>
      </c>
      <c r="D52" s="38">
        <f>Summary!$F$2</f>
        <v>45777</v>
      </c>
      <c r="E52" s="7" t="s">
        <v>292</v>
      </c>
      <c r="F52" s="36">
        <v>1</v>
      </c>
      <c r="G52" s="45" t="s">
        <v>2</v>
      </c>
      <c r="H52" s="36">
        <v>4</v>
      </c>
      <c r="I52" s="36">
        <v>0.15</v>
      </c>
      <c r="J52" s="36" t="s">
        <v>3551</v>
      </c>
      <c r="K52" s="59">
        <f>IFERROR(VLOOKUP(B52,'Equip Rates'!$B:$D,3,FALSE), "No Equipment Rate")</f>
        <v>1000</v>
      </c>
      <c r="L52" s="59">
        <f>IFERROR(K52*I52,0)</f>
        <v>150</v>
      </c>
      <c r="N52" s="36"/>
      <c r="P52" s="87">
        <f>IF(COUNTIF(INDEX(EQB[Equip '#],1):EQB[[#This Row],[Equip '#]], EQB[[#This Row],[Equip '#]])=1, SUMIF(EQB[Equip '#],EQB[[#This Row],[Equip '#]],EQB[Units]),"")</f>
        <v>1</v>
      </c>
    </row>
    <row r="53" spans="1:16" x14ac:dyDescent="0.25">
      <c r="A53" s="58" t="str">
        <f>IF(EQB[[#This Row],[Job]]="","",IFERROR(VLOOKUP(EQB[[#This Row],[Job]],Table_Query_from_Cas_Ragle[[Job '#]:[Division]],4,FALSE),"New Job List Needed"))</f>
        <v>DFW</v>
      </c>
      <c r="B53" s="36" t="s">
        <v>4138</v>
      </c>
      <c r="C53" s="36" t="str">
        <f>IFERROR(_xlfn.XLOOKUP(EQB[[#This Row],[Equip '#]],Table7[Equip '#],Table7[Equipment Description],),"NO EQUIPMENT NUMBER")</f>
        <v>2024 F250 XL (REF26875)</v>
      </c>
      <c r="D53" s="38">
        <f>Summary!$F$2</f>
        <v>45777</v>
      </c>
      <c r="E53" s="7" t="s">
        <v>292</v>
      </c>
      <c r="F53" s="36">
        <v>1</v>
      </c>
      <c r="G53" s="45" t="s">
        <v>2</v>
      </c>
      <c r="H53" s="36">
        <v>4</v>
      </c>
      <c r="I53" s="36">
        <v>0.32</v>
      </c>
      <c r="J53" s="36" t="s">
        <v>3551</v>
      </c>
      <c r="K53" s="59">
        <f>IFERROR(VLOOKUP(B53,'Equip Rates'!$B:$D,3,FALSE), "No Equipment Rate")</f>
        <v>1500</v>
      </c>
      <c r="L53" s="59">
        <f>IFERROR(K53*I53,0)</f>
        <v>480</v>
      </c>
      <c r="N53" s="36"/>
      <c r="P53" s="87">
        <f>IF(COUNTIF(INDEX(EQB[Equip '#],1):EQB[[#This Row],[Equip '#]], EQB[[#This Row],[Equip '#]])=1, SUMIF(EQB[Equip '#],EQB[[#This Row],[Equip '#]],EQB[Units]),"")</f>
        <v>1</v>
      </c>
    </row>
    <row r="54" spans="1:16" x14ac:dyDescent="0.25">
      <c r="A54" s="58" t="str">
        <f>IF(EQB[[#This Row],[Job]]="","",IFERROR(VLOOKUP(EQB[[#This Row],[Job]],Table_Query_from_Cas_Ragle[[Job '#]:[Division]],4,FALSE),"New Job List Needed"))</f>
        <v>DFW</v>
      </c>
      <c r="B54" s="36" t="s">
        <v>104</v>
      </c>
      <c r="C54" s="36" t="str">
        <f>IFERROR(_xlfn.XLOOKUP(EQB[[#This Row],[Equip '#]],Table7[Equip '#],Table7[Equipment Description],),"NO EQUIPMENT NUMBER")</f>
        <v>2017 F-150 D58127</v>
      </c>
      <c r="D54" s="38">
        <f>Summary!$F$2</f>
        <v>45777</v>
      </c>
      <c r="E54" s="7" t="s">
        <v>292</v>
      </c>
      <c r="F54" s="36">
        <v>1</v>
      </c>
      <c r="G54" s="45" t="s">
        <v>2</v>
      </c>
      <c r="H54" s="36">
        <v>4</v>
      </c>
      <c r="I54" s="36">
        <v>0.3</v>
      </c>
      <c r="J54" s="36" t="s">
        <v>3551</v>
      </c>
      <c r="K54" s="59">
        <f>IFERROR(VLOOKUP(B54,'Equip Rates'!$B:$D,3,FALSE), "No Equipment Rate")</f>
        <v>1300</v>
      </c>
      <c r="L54" s="59">
        <f>IFERROR(K54*I54,0)</f>
        <v>390</v>
      </c>
      <c r="N54" s="36"/>
      <c r="P54" s="87">
        <f>IF(COUNTIF(INDEX(EQB[Equip '#],1):EQB[[#This Row],[Equip '#]], EQB[[#This Row],[Equip '#]])=1, SUMIF(EQB[Equip '#],EQB[[#This Row],[Equip '#]],EQB[Units]),"")</f>
        <v>1</v>
      </c>
    </row>
    <row r="55" spans="1:16" x14ac:dyDescent="0.25">
      <c r="A55" s="58" t="str">
        <f>IF(EQB[[#This Row],[Job]]="","",IFERROR(VLOOKUP(EQB[[#This Row],[Job]],Table_Query_from_Cas_Ragle[[Job '#]:[Division]],4,FALSE),"New Job List Needed"))</f>
        <v>DFW</v>
      </c>
      <c r="B55" s="36" t="s">
        <v>190</v>
      </c>
      <c r="C55" s="36" t="str">
        <f>IFERROR(_xlfn.XLOOKUP(EQB[[#This Row],[Equip '#]],Table7[Equip '#],Table7[Equipment Description],),"NO EQUIPMENT NUMBER")</f>
        <v>2017 CAT 938M</v>
      </c>
      <c r="D55" s="38">
        <f>Summary!$F$2</f>
        <v>45777</v>
      </c>
      <c r="E55" s="7" t="s">
        <v>292</v>
      </c>
      <c r="F55" s="36">
        <v>1</v>
      </c>
      <c r="G55" s="45" t="s">
        <v>2</v>
      </c>
      <c r="H55" s="36">
        <v>4</v>
      </c>
      <c r="I55" s="36">
        <v>1</v>
      </c>
      <c r="J55" s="36" t="s">
        <v>3551</v>
      </c>
      <c r="K55" s="59">
        <f>IFERROR(VLOOKUP(B55,'Equip Rates'!$B:$D,3,FALSE), "No Equipment Rate")</f>
        <v>4000</v>
      </c>
      <c r="L55" s="59">
        <f>IFERROR(K55*I55,0)</f>
        <v>4000</v>
      </c>
      <c r="N55" s="36"/>
      <c r="P55" s="87">
        <f>IF(COUNTIF(INDEX(EQB[Equip '#],1):EQB[[#This Row],[Equip '#]], EQB[[#This Row],[Equip '#]])=1, SUMIF(EQB[Equip '#],EQB[[#This Row],[Equip '#]],EQB[Units]),"")</f>
        <v>1</v>
      </c>
    </row>
    <row r="56" spans="1:16" x14ac:dyDescent="0.25">
      <c r="A56" s="58" t="str">
        <f>IF(EQB[[#This Row],[Job]]="","",IFERROR(VLOOKUP(EQB[[#This Row],[Job]],Table_Query_from_Cas_Ragle[[Job '#]:[Division]],4,FALSE),"New Job List Needed"))</f>
        <v>DFW</v>
      </c>
      <c r="B56" s="36" t="s">
        <v>4391</v>
      </c>
      <c r="C56" s="36" t="str">
        <f>IFERROR(_xlfn.XLOOKUP(EQB[[#This Row],[Equip '#]],Table7[Equip '#],Table7[Equipment Description],),"NO EQUIPMENT NUMBER")</f>
        <v>2022 CAT 938M (K03394) WL-12</v>
      </c>
      <c r="D56" s="38">
        <f>Summary!$F$2</f>
        <v>45777</v>
      </c>
      <c r="E56" s="7" t="s">
        <v>292</v>
      </c>
      <c r="F56" s="36">
        <v>1</v>
      </c>
      <c r="G56" s="45" t="s">
        <v>2</v>
      </c>
      <c r="H56" s="36">
        <v>4</v>
      </c>
      <c r="I56" s="36">
        <v>0.25</v>
      </c>
      <c r="J56" s="36" t="s">
        <v>3551</v>
      </c>
      <c r="K56" s="59">
        <f>IFERROR(VLOOKUP(B56,'Equip Rates'!$B:$D,3,FALSE), "No Equipment Rate")</f>
        <v>4000</v>
      </c>
      <c r="L56" s="59">
        <f>IFERROR(K56*I56,0)</f>
        <v>1000</v>
      </c>
      <c r="N56" s="36"/>
      <c r="P56" s="87">
        <f>IF(COUNTIF(INDEX(EQB[Equip '#],1):EQB[[#This Row],[Equip '#]], EQB[[#This Row],[Equip '#]])=1, SUMIF(EQB[Equip '#],EQB[[#This Row],[Equip '#]],EQB[Units]),"")</f>
        <v>0.5</v>
      </c>
    </row>
    <row r="57" spans="1:16" x14ac:dyDescent="0.25">
      <c r="A57" s="58" t="str">
        <f>IF(EQB[[#This Row],[Job]]="","",IFERROR(VLOOKUP(EQB[[#This Row],[Job]],Table_Query_from_Cas_Ragle[[Job '#]:[Division]],4,FALSE),"New Job List Needed"))</f>
        <v>HOU</v>
      </c>
      <c r="B57" s="36" t="s">
        <v>218</v>
      </c>
      <c r="C57" s="36" t="str">
        <f>IFERROR(_xlfn.XLOOKUP(EQB[[#This Row],[Equip '#]],Table7[Equip '#],Table7[Equipment Description],),"NO EQUIPMENT NUMBER")</f>
        <v>2019 Ford G54586</v>
      </c>
      <c r="D57" s="38">
        <f>Summary!$F$2</f>
        <v>45777</v>
      </c>
      <c r="E57" s="7" t="s">
        <v>576</v>
      </c>
      <c r="F57" s="36">
        <v>1</v>
      </c>
      <c r="G57" s="45" t="s">
        <v>2</v>
      </c>
      <c r="H57" s="36">
        <v>4</v>
      </c>
      <c r="I57" s="36">
        <v>0.06</v>
      </c>
      <c r="J57" s="36" t="s">
        <v>3551</v>
      </c>
      <c r="K57" s="59">
        <f>IFERROR(VLOOKUP(B57,'Equip Rates'!$B:$D,3,FALSE), "No Equipment Rate")</f>
        <v>1500</v>
      </c>
      <c r="L57" s="59">
        <f>IFERROR(K57*I57,0)</f>
        <v>90</v>
      </c>
      <c r="N57" s="36"/>
      <c r="P57" s="87" t="str">
        <f>IF(COUNTIF(INDEX(EQB[Equip '#],1):EQB[[#This Row],[Equip '#]], EQB[[#This Row],[Equip '#]])=1, SUMIF(EQB[Equip '#],EQB[[#This Row],[Equip '#]],EQB[Units]),"")</f>
        <v/>
      </c>
    </row>
    <row r="58" spans="1:16" x14ac:dyDescent="0.25">
      <c r="A58" s="58" t="str">
        <f>IF(EQB[[#This Row],[Job]]="","",IFERROR(VLOOKUP(EQB[[#This Row],[Job]],Table_Query_from_Cas_Ragle[[Job '#]:[Division]],4,FALSE),"New Job List Needed"))</f>
        <v>HOU</v>
      </c>
      <c r="B58" s="36" t="s">
        <v>3103</v>
      </c>
      <c r="C58" s="36" t="str">
        <f>IFERROR(_xlfn.XLOOKUP(EQB[[#This Row],[Equip '#]],Table7[Equip '#],Table7[Equipment Description],),"NO EQUIPMENT NUMBER")</f>
        <v>2022 F-250 G40597</v>
      </c>
      <c r="D58" s="38">
        <f>Summary!$F$2</f>
        <v>45777</v>
      </c>
      <c r="E58" s="7" t="s">
        <v>576</v>
      </c>
      <c r="F58" s="36">
        <v>1</v>
      </c>
      <c r="G58" s="45" t="s">
        <v>2</v>
      </c>
      <c r="H58" s="36">
        <v>4</v>
      </c>
      <c r="I58" s="36">
        <v>0.25</v>
      </c>
      <c r="J58" s="36" t="s">
        <v>3551</v>
      </c>
      <c r="K58" s="59">
        <f>IFERROR(VLOOKUP(B58,'Equip Rates'!$B:$D,3,FALSE), "No Equipment Rate")</f>
        <v>1500</v>
      </c>
      <c r="L58" s="59">
        <f>IFERROR(K58*I58,0)</f>
        <v>375</v>
      </c>
      <c r="N58" s="36"/>
      <c r="P58" s="87" t="str">
        <f>IF(COUNTIF(INDEX(EQB[Equip '#],1):EQB[[#This Row],[Equip '#]], EQB[[#This Row],[Equip '#]])=1, SUMIF(EQB[Equip '#],EQB[[#This Row],[Equip '#]],EQB[Units]),"")</f>
        <v/>
      </c>
    </row>
    <row r="59" spans="1:16" x14ac:dyDescent="0.25">
      <c r="A59" s="58" t="str">
        <f>IF(EQB[[#This Row],[Job]]="","",IFERROR(VLOOKUP(EQB[[#This Row],[Job]],Table_Query_from_Cas_Ragle[[Job '#]:[Division]],4,FALSE),"New Job List Needed"))</f>
        <v>HOU</v>
      </c>
      <c r="B59" s="36" t="s">
        <v>155</v>
      </c>
      <c r="C59" s="36" t="str">
        <f>IFERROR(_xlfn.XLOOKUP(EQB[[#This Row],[Equip '#]],Table7[Equip '#],Table7[Equipment Description],),"NO EQUIPMENT NUMBER")</f>
        <v>2007 Freightliner M2</v>
      </c>
      <c r="D59" s="38">
        <f>Summary!$F$2</f>
        <v>45777</v>
      </c>
      <c r="E59" s="7" t="s">
        <v>576</v>
      </c>
      <c r="F59" s="36">
        <v>1</v>
      </c>
      <c r="G59" s="45" t="s">
        <v>2</v>
      </c>
      <c r="H59" s="36">
        <v>4</v>
      </c>
      <c r="I59" s="36">
        <v>0.25</v>
      </c>
      <c r="J59" s="36" t="s">
        <v>3551</v>
      </c>
      <c r="K59" s="59">
        <f>IFERROR(VLOOKUP(B59,'Equip Rates'!$B:$D,3,FALSE), "No Equipment Rate")</f>
        <v>3650</v>
      </c>
      <c r="L59" s="59">
        <f>IFERROR(K59*I59,0)</f>
        <v>912.5</v>
      </c>
      <c r="N59" s="36"/>
      <c r="P59" s="87">
        <f>IF(COUNTIF(INDEX(EQB[Equip '#],1):EQB[[#This Row],[Equip '#]], EQB[[#This Row],[Equip '#]])=1, SUMIF(EQB[Equip '#],EQB[[#This Row],[Equip '#]],EQB[Units]),"")</f>
        <v>0.25</v>
      </c>
    </row>
    <row r="60" spans="1:16" x14ac:dyDescent="0.25">
      <c r="A60" s="58" t="str">
        <f>IF(EQB[[#This Row],[Job]]="","",IFERROR(VLOOKUP(EQB[[#This Row],[Job]],Table_Query_from_Cas_Ragle[[Job '#]:[Division]],4,FALSE),"New Job List Needed"))</f>
        <v>DFW</v>
      </c>
      <c r="B60" s="36" t="s">
        <v>252</v>
      </c>
      <c r="C60" s="36" t="str">
        <f>IFERROR(_xlfn.XLOOKUP(EQB[[#This Row],[Equip '#]],Table7[Equip '#],Table7[Equipment Description],),"NO EQUIPMENT NUMBER")</f>
        <v>2017 F-150 E48666</v>
      </c>
      <c r="D60" s="38">
        <f>Summary!$F$2</f>
        <v>45777</v>
      </c>
      <c r="E60" s="36" t="s">
        <v>3171</v>
      </c>
      <c r="F60" s="36">
        <v>1</v>
      </c>
      <c r="G60" s="45" t="s">
        <v>2</v>
      </c>
      <c r="H60" s="36">
        <v>4</v>
      </c>
      <c r="I60" s="36">
        <v>7.0000000000000007E-2</v>
      </c>
      <c r="J60" s="36" t="s">
        <v>3551</v>
      </c>
      <c r="K60" s="59">
        <f>IFERROR(VLOOKUP(B60,'Equip Rates'!$B:$D,3,FALSE), "No Equipment Rate")</f>
        <v>1300</v>
      </c>
      <c r="L60" s="59">
        <f>IFERROR(K60*I60,0)</f>
        <v>91.000000000000014</v>
      </c>
      <c r="N60" s="36"/>
      <c r="P60" s="87" t="str">
        <f>IF(COUNTIF(INDEX(EQB[Equip '#],1):EQB[[#This Row],[Equip '#]], EQB[[#This Row],[Equip '#]])=1, SUMIF(EQB[Equip '#],EQB[[#This Row],[Equip '#]],EQB[Units]),"")</f>
        <v/>
      </c>
    </row>
    <row r="61" spans="1:16" x14ac:dyDescent="0.25">
      <c r="A61" s="58" t="str">
        <f>IF(EQB[[#This Row],[Job]]="","",IFERROR(VLOOKUP(EQB[[#This Row],[Job]],Table_Query_from_Cas_Ragle[[Job '#]:[Division]],4,FALSE),"New Job List Needed"))</f>
        <v>DFW</v>
      </c>
      <c r="B61" s="36" t="s">
        <v>104</v>
      </c>
      <c r="C61" s="36" t="str">
        <f>IFERROR(_xlfn.XLOOKUP(EQB[[#This Row],[Equip '#]],Table7[Equip '#],Table7[Equipment Description],),"NO EQUIPMENT NUMBER")</f>
        <v>2017 F-150 D58127</v>
      </c>
      <c r="D61" s="38">
        <f>Summary!$F$2</f>
        <v>45777</v>
      </c>
      <c r="E61" s="36" t="s">
        <v>3171</v>
      </c>
      <c r="F61" s="36">
        <v>1</v>
      </c>
      <c r="G61" s="45" t="s">
        <v>2</v>
      </c>
      <c r="H61" s="36">
        <v>4</v>
      </c>
      <c r="I61" s="36">
        <v>0.2</v>
      </c>
      <c r="J61" s="36" t="s">
        <v>3551</v>
      </c>
      <c r="K61" s="59">
        <f>IFERROR(VLOOKUP(B61,'Equip Rates'!$B:$D,3,FALSE), "No Equipment Rate")</f>
        <v>1300</v>
      </c>
      <c r="L61" s="59">
        <f>IFERROR(K61*I61,0)</f>
        <v>260</v>
      </c>
      <c r="N61" s="36"/>
      <c r="P61" s="87" t="str">
        <f>IF(COUNTIF(INDEX(EQB[Equip '#],1):EQB[[#This Row],[Equip '#]], EQB[[#This Row],[Equip '#]])=1, SUMIF(EQB[Equip '#],EQB[[#This Row],[Equip '#]],EQB[Units]),"")</f>
        <v/>
      </c>
    </row>
    <row r="62" spans="1:16" x14ac:dyDescent="0.25">
      <c r="A62" s="58" t="str">
        <f>IF(EQB[[#This Row],[Job]]="","",IFERROR(VLOOKUP(EQB[[#This Row],[Job]],Table_Query_from_Cas_Ragle[[Job '#]:[Division]],4,FALSE),"New Job List Needed"))</f>
        <v>DFW</v>
      </c>
      <c r="B62" s="36" t="s">
        <v>17</v>
      </c>
      <c r="C62" s="36" t="str">
        <f>IFERROR(_xlfn.XLOOKUP(EQB[[#This Row],[Equip '#]],Table7[Equip '#],Table7[Equipment Description],),"NO EQUIPMENT NUMBER")</f>
        <v>Lay-Mor SM300 Broom (2013)</v>
      </c>
      <c r="D62" s="38">
        <f>Summary!$F$2</f>
        <v>45777</v>
      </c>
      <c r="E62" s="7" t="s">
        <v>3173</v>
      </c>
      <c r="F62" s="36">
        <v>1</v>
      </c>
      <c r="G62" s="45" t="s">
        <v>2</v>
      </c>
      <c r="H62" s="36">
        <v>4</v>
      </c>
      <c r="I62" s="36">
        <v>0.5</v>
      </c>
      <c r="J62" s="36" t="s">
        <v>3551</v>
      </c>
      <c r="K62" s="59">
        <f>IFERROR(VLOOKUP(B62,'Equip Rates'!$B:$D,3,FALSE), "No Equipment Rate")</f>
        <v>1200</v>
      </c>
      <c r="L62" s="59">
        <f>IFERROR(K62*I62,0)</f>
        <v>600</v>
      </c>
      <c r="N62" s="36"/>
      <c r="P62" s="87">
        <f>IF(COUNTIF(INDEX(EQB[Equip '#],1):EQB[[#This Row],[Equip '#]], EQB[[#This Row],[Equip '#]])=1, SUMIF(EQB[Equip '#],EQB[[#This Row],[Equip '#]],EQB[Units]),"")</f>
        <v>0.5</v>
      </c>
    </row>
    <row r="63" spans="1:16" x14ac:dyDescent="0.25">
      <c r="A63" s="58" t="str">
        <f>IF(EQB[[#This Row],[Job]]="","",IFERROR(VLOOKUP(EQB[[#This Row],[Job]],Table_Query_from_Cas_Ragle[[Job '#]:[Division]],4,FALSE),"New Job List Needed"))</f>
        <v>DFW</v>
      </c>
      <c r="B63" s="36" t="s">
        <v>3090</v>
      </c>
      <c r="C63" s="36" t="str">
        <f>IFERROR(_xlfn.XLOOKUP(EQB[[#This Row],[Equip '#]],Table7[Equip '#],Table7[Equipment Description],),"NO EQUIPMENT NUMBER")</f>
        <v>2022 DODGE RAM 1500</v>
      </c>
      <c r="D63" s="38">
        <f>Summary!$F$2</f>
        <v>45777</v>
      </c>
      <c r="E63" s="7" t="s">
        <v>3173</v>
      </c>
      <c r="F63" s="36">
        <v>1</v>
      </c>
      <c r="G63" s="45" t="s">
        <v>2</v>
      </c>
      <c r="H63" s="36">
        <v>4</v>
      </c>
      <c r="I63" s="36">
        <v>1</v>
      </c>
      <c r="J63" s="36" t="s">
        <v>3551</v>
      </c>
      <c r="K63" s="59">
        <f>IFERROR(VLOOKUP(B63,'Equip Rates'!$B:$D,3,FALSE), "No Equipment Rate")</f>
        <v>1300</v>
      </c>
      <c r="L63" s="59">
        <f>IFERROR(K63*I63,0)</f>
        <v>1300</v>
      </c>
      <c r="N63" s="36"/>
      <c r="P63" s="87">
        <f>IF(COUNTIF(INDEX(EQB[Equip '#],1):EQB[[#This Row],[Equip '#]], EQB[[#This Row],[Equip '#]])=1, SUMIF(EQB[Equip '#],EQB[[#This Row],[Equip '#]],EQB[Units]),"")</f>
        <v>1</v>
      </c>
    </row>
    <row r="64" spans="1:16" x14ac:dyDescent="0.25">
      <c r="A64" s="58" t="str">
        <f>IF(EQB[[#This Row],[Job]]="","",IFERROR(VLOOKUP(EQB[[#This Row],[Job]],Table_Query_from_Cas_Ragle[[Job '#]:[Division]],4,FALSE),"New Job List Needed"))</f>
        <v>DFW</v>
      </c>
      <c r="B64" s="36" t="s">
        <v>3091</v>
      </c>
      <c r="C64" s="36" t="str">
        <f>IFERROR(_xlfn.XLOOKUP(EQB[[#This Row],[Equip '#]],Table7[Equip '#],Table7[Equipment Description],),"NO EQUIPMENT NUMBER")</f>
        <v>2022 DODGE RAM 1500</v>
      </c>
      <c r="D64" s="38">
        <f>Summary!$F$2</f>
        <v>45777</v>
      </c>
      <c r="E64" s="7" t="s">
        <v>3173</v>
      </c>
      <c r="F64" s="36">
        <v>1</v>
      </c>
      <c r="G64" s="45" t="s">
        <v>2</v>
      </c>
      <c r="H64" s="36">
        <v>4</v>
      </c>
      <c r="I64" s="36">
        <v>0.2</v>
      </c>
      <c r="J64" s="36" t="s">
        <v>3551</v>
      </c>
      <c r="K64" s="59">
        <f>IFERROR(VLOOKUP(B64,'Equip Rates'!$B:$D,3,FALSE), "No Equipment Rate")</f>
        <v>1300</v>
      </c>
      <c r="L64" s="59">
        <f>IFERROR(K64*I64,0)</f>
        <v>260</v>
      </c>
      <c r="N64" s="36"/>
      <c r="P64" s="87">
        <f>IF(COUNTIF(INDEX(EQB[Equip '#],1):EQB[[#This Row],[Equip '#]], EQB[[#This Row],[Equip '#]])=1, SUMIF(EQB[Equip '#],EQB[[#This Row],[Equip '#]],EQB[Units]),"")</f>
        <v>1</v>
      </c>
    </row>
    <row r="65" spans="1:16" x14ac:dyDescent="0.25">
      <c r="A65" s="58" t="str">
        <f>IF(EQB[[#This Row],[Job]]="","",IFERROR(VLOOKUP(EQB[[#This Row],[Job]],Table_Query_from_Cas_Ragle[[Job '#]:[Division]],4,FALSE),"New Job List Needed"))</f>
        <v>DFW</v>
      </c>
      <c r="B65" s="36" t="s">
        <v>3101</v>
      </c>
      <c r="C65" s="36" t="str">
        <f>IFERROR(_xlfn.XLOOKUP(EQB[[#This Row],[Equip '#]],Table7[Equip '#],Table7[Equipment Description],),"NO EQUIPMENT NUMBER")</f>
        <v>2022 DODGE RAM 1500</v>
      </c>
      <c r="D65" s="38">
        <f>Summary!$F$2</f>
        <v>45777</v>
      </c>
      <c r="E65" s="7" t="s">
        <v>3173</v>
      </c>
      <c r="F65" s="36">
        <v>1</v>
      </c>
      <c r="G65" s="45" t="s">
        <v>2</v>
      </c>
      <c r="H65" s="36">
        <v>4</v>
      </c>
      <c r="I65" s="36">
        <v>0.2</v>
      </c>
      <c r="J65" s="36" t="s">
        <v>3551</v>
      </c>
      <c r="K65" s="59">
        <f>IFERROR(VLOOKUP(B65,'Equip Rates'!$B:$D,3,FALSE), "No Equipment Rate")</f>
        <v>1300</v>
      </c>
      <c r="L65" s="59">
        <f>IFERROR(K65*I65,0)</f>
        <v>260</v>
      </c>
      <c r="N65" s="36"/>
      <c r="P65" s="87">
        <f>IF(COUNTIF(INDEX(EQB[Equip '#],1):EQB[[#This Row],[Equip '#]], EQB[[#This Row],[Equip '#]])=1, SUMIF(EQB[Equip '#],EQB[[#This Row],[Equip '#]],EQB[Units]),"")</f>
        <v>1</v>
      </c>
    </row>
    <row r="66" spans="1:16" x14ac:dyDescent="0.25">
      <c r="A66" s="58" t="str">
        <f>IF(EQB[[#This Row],[Job]]="","",IFERROR(VLOOKUP(EQB[[#This Row],[Job]],Table_Query_from_Cas_Ragle[[Job '#]:[Division]],4,FALSE),"New Job List Needed"))</f>
        <v>DFW</v>
      </c>
      <c r="B66" s="36" t="s">
        <v>3639</v>
      </c>
      <c r="C66" s="36" t="str">
        <f>IFERROR(_xlfn.XLOOKUP(EQB[[#This Row],[Equip '#]],Table7[Equip '#],Table7[Equipment Description],),"NO EQUIPMENT NUMBER")</f>
        <v>2023 FORD F-250 XL</v>
      </c>
      <c r="D66" s="38">
        <f>Summary!$F$2</f>
        <v>45777</v>
      </c>
      <c r="E66" s="7" t="s">
        <v>3173</v>
      </c>
      <c r="F66" s="36">
        <v>1</v>
      </c>
      <c r="G66" s="45" t="s">
        <v>2</v>
      </c>
      <c r="H66" s="36">
        <v>4</v>
      </c>
      <c r="I66" s="36">
        <v>0.89</v>
      </c>
      <c r="J66" s="36" t="s">
        <v>3551</v>
      </c>
      <c r="K66" s="59">
        <f>IFERROR(VLOOKUP(B66,'Equip Rates'!$B:$D,3,FALSE), "No Equipment Rate")</f>
        <v>2000</v>
      </c>
      <c r="L66" s="59">
        <f>IFERROR(K66*I66,0)</f>
        <v>1780</v>
      </c>
      <c r="N66" s="36"/>
      <c r="P66" s="87" t="str">
        <f>IF(COUNTIF(INDEX(EQB[Equip '#],1):EQB[[#This Row],[Equip '#]], EQB[[#This Row],[Equip '#]])=1, SUMIF(EQB[Equip '#],EQB[[#This Row],[Equip '#]],EQB[Units]),"")</f>
        <v/>
      </c>
    </row>
    <row r="67" spans="1:16" x14ac:dyDescent="0.25">
      <c r="A67" s="58" t="str">
        <f>IF(EQB[[#This Row],[Job]]="","",IFERROR(VLOOKUP(EQB[[#This Row],[Job]],Table_Query_from_Cas_Ragle[[Job '#]:[Division]],4,FALSE),"New Job List Needed"))</f>
        <v>DFW</v>
      </c>
      <c r="B67" s="36" t="s">
        <v>40</v>
      </c>
      <c r="C67" s="36" t="str">
        <f>IFERROR(_xlfn.XLOOKUP(EQB[[#This Row],[Equip '#]],Table7[Equip '#],Table7[Equipment Description],),"NO EQUIPMENT NUMBER")</f>
        <v>CAT 308E2CRSB (2013)</v>
      </c>
      <c r="D67" s="38">
        <f>Summary!$F$2</f>
        <v>45777</v>
      </c>
      <c r="E67" s="36" t="s">
        <v>3173</v>
      </c>
      <c r="F67" s="36">
        <v>1</v>
      </c>
      <c r="G67" s="45" t="s">
        <v>2</v>
      </c>
      <c r="H67" s="36">
        <v>4</v>
      </c>
      <c r="I67" s="36">
        <v>0.82</v>
      </c>
      <c r="J67" s="36" t="s">
        <v>3551</v>
      </c>
      <c r="K67" s="59">
        <f>IFERROR(VLOOKUP(B67,'Equip Rates'!$B:$D,3,FALSE), "No Equipment Rate")</f>
        <v>3000</v>
      </c>
      <c r="L67" s="59">
        <f>IFERROR(K67*I67,0)</f>
        <v>2460</v>
      </c>
      <c r="N67" s="36"/>
      <c r="P67" s="87">
        <f>IF(COUNTIF(INDEX(EQB[Equip '#],1):EQB[[#This Row],[Equip '#]], EQB[[#This Row],[Equip '#]])=1, SUMIF(EQB[Equip '#],EQB[[#This Row],[Equip '#]],EQB[Units]),"")</f>
        <v>1</v>
      </c>
    </row>
    <row r="68" spans="1:16" x14ac:dyDescent="0.25">
      <c r="A68" s="58" t="str">
        <f>IF(EQB[[#This Row],[Job]]="","",IFERROR(VLOOKUP(EQB[[#This Row],[Job]],Table_Query_from_Cas_Ragle[[Job '#]:[Division]],4,FALSE),"New Job List Needed"))</f>
        <v>DFW</v>
      </c>
      <c r="B68" s="36" t="s">
        <v>185</v>
      </c>
      <c r="C68" s="36" t="str">
        <f>IFERROR(_xlfn.XLOOKUP(EQB[[#This Row],[Equip '#]],Table7[Equip '#],Table7[Equipment Description],),"NO EQUIPMENT NUMBER")</f>
        <v>JD 75G (2015)</v>
      </c>
      <c r="D68" s="38">
        <f>Summary!$F$2</f>
        <v>45777</v>
      </c>
      <c r="E68" s="7" t="s">
        <v>3173</v>
      </c>
      <c r="F68" s="36">
        <v>1</v>
      </c>
      <c r="G68" s="45" t="s">
        <v>2</v>
      </c>
      <c r="H68" s="36">
        <v>4</v>
      </c>
      <c r="I68" s="36">
        <v>0.55000000000000004</v>
      </c>
      <c r="J68" s="36" t="s">
        <v>3551</v>
      </c>
      <c r="K68" s="59">
        <f>IFERROR(VLOOKUP(B68,'Equip Rates'!$B:$D,3,FALSE), "No Equipment Rate")</f>
        <v>3000</v>
      </c>
      <c r="L68" s="59">
        <f>IFERROR(K68*I68,0)</f>
        <v>1650.0000000000002</v>
      </c>
      <c r="N68" s="36"/>
      <c r="P68" s="87">
        <f>IF(COUNTIF(INDEX(EQB[Equip '#],1):EQB[[#This Row],[Equip '#]], EQB[[#This Row],[Equip '#]])=1, SUMIF(EQB[Equip '#],EQB[[#This Row],[Equip '#]],EQB[Units]),"")</f>
        <v>0.55000000000000004</v>
      </c>
    </row>
    <row r="69" spans="1:16" x14ac:dyDescent="0.25">
      <c r="A69" s="58" t="str">
        <f>IF(EQB[[#This Row],[Job]]="","",IFERROR(VLOOKUP(EQB[[#This Row],[Job]],Table_Query_from_Cas_Ragle[[Job '#]:[Division]],4,FALSE),"New Job List Needed"))</f>
        <v>DFW</v>
      </c>
      <c r="B69" s="36" t="s">
        <v>3141</v>
      </c>
      <c r="C69" s="36" t="str">
        <f>IFERROR(_xlfn.XLOOKUP(EQB[[#This Row],[Equip '#]],Table7[Equip '#],Table7[Equipment Description],),"NO EQUIPMENT NUMBER")</f>
        <v>JD 250G LC (2019)</v>
      </c>
      <c r="D69" s="38">
        <f>Summary!$F$2</f>
        <v>45777</v>
      </c>
      <c r="E69" s="7" t="s">
        <v>3173</v>
      </c>
      <c r="F69" s="36">
        <v>1</v>
      </c>
      <c r="G69" s="45" t="s">
        <v>2</v>
      </c>
      <c r="H69" s="36">
        <v>4</v>
      </c>
      <c r="I69" s="36">
        <v>1</v>
      </c>
      <c r="J69" s="36" t="s">
        <v>3551</v>
      </c>
      <c r="K69" s="59">
        <f>IFERROR(VLOOKUP(B69,'Equip Rates'!$B:$D,3,FALSE), "No Equipment Rate")</f>
        <v>5000</v>
      </c>
      <c r="L69" s="59">
        <f>IFERROR(K69*I69,0)</f>
        <v>5000</v>
      </c>
      <c r="N69" s="36"/>
      <c r="P69" s="87">
        <f>IF(COUNTIF(INDEX(EQB[Equip '#],1):EQB[[#This Row],[Equip '#]], EQB[[#This Row],[Equip '#]])=1, SUMIF(EQB[Equip '#],EQB[[#This Row],[Equip '#]],EQB[Units]),"")</f>
        <v>1</v>
      </c>
    </row>
    <row r="70" spans="1:16" x14ac:dyDescent="0.25">
      <c r="A70" s="58" t="str">
        <f>IF(EQB[[#This Row],[Job]]="","",IFERROR(VLOOKUP(EQB[[#This Row],[Job]],Table_Query_from_Cas_Ragle[[Job '#]:[Division]],4,FALSE),"New Job List Needed"))</f>
        <v>DFW</v>
      </c>
      <c r="B70" s="36" t="s">
        <v>3255</v>
      </c>
      <c r="C70" s="36" t="str">
        <f>IFERROR(_xlfn.XLOOKUP(EQB[[#This Row],[Equip '#]],Table7[Equip '#],Table7[Equipment Description],),"NO EQUIPMENT NUMBER")</f>
        <v>WANCO MESSAGE BOARD (1005011)</v>
      </c>
      <c r="D70" s="38">
        <f>Summary!$F$2</f>
        <v>45777</v>
      </c>
      <c r="E70" s="7" t="s">
        <v>3173</v>
      </c>
      <c r="F70" s="36">
        <v>1</v>
      </c>
      <c r="G70" s="45" t="s">
        <v>2</v>
      </c>
      <c r="H70" s="36">
        <v>4</v>
      </c>
      <c r="I70" s="36">
        <v>1</v>
      </c>
      <c r="J70" s="36" t="s">
        <v>3551</v>
      </c>
      <c r="K70" s="59">
        <f>IFERROR(VLOOKUP(B70,'Equip Rates'!$B:$D,3,FALSE), "No Equipment Rate")</f>
        <v>1250</v>
      </c>
      <c r="L70" s="59">
        <f>IFERROR(K70*I70,0)</f>
        <v>1250</v>
      </c>
      <c r="N70" s="36"/>
      <c r="P70" s="87">
        <f>IF(COUNTIF(INDEX(EQB[Equip '#],1):EQB[[#This Row],[Equip '#]], EQB[[#This Row],[Equip '#]])=1, SUMIF(EQB[Equip '#],EQB[[#This Row],[Equip '#]],EQB[Units]),"")</f>
        <v>1</v>
      </c>
    </row>
    <row r="71" spans="1:16" x14ac:dyDescent="0.25">
      <c r="A71" s="58" t="str">
        <f>IF(EQB[[#This Row],[Job]]="","",IFERROR(VLOOKUP(EQB[[#This Row],[Job]],Table_Query_from_Cas_Ragle[[Job '#]:[Division]],4,FALSE),"New Job List Needed"))</f>
        <v>DFW</v>
      </c>
      <c r="B71" s="36" t="s">
        <v>3247</v>
      </c>
      <c r="C71" s="36" t="str">
        <f>IFERROR(_xlfn.XLOOKUP(EQB[[#This Row],[Equip '#]],Table7[Equip '#],Table7[Equipment Description],),"NO EQUIPMENT NUMBER")</f>
        <v>WANCO MESSAGE BOARD (1005012)</v>
      </c>
      <c r="D71" s="38">
        <f>Summary!$F$2</f>
        <v>45777</v>
      </c>
      <c r="E71" s="7" t="s">
        <v>3173</v>
      </c>
      <c r="F71" s="36">
        <v>1</v>
      </c>
      <c r="G71" s="45" t="s">
        <v>2</v>
      </c>
      <c r="H71" s="36">
        <v>4</v>
      </c>
      <c r="I71" s="36">
        <v>1</v>
      </c>
      <c r="J71" s="36" t="s">
        <v>3551</v>
      </c>
      <c r="K71" s="59">
        <f>IFERROR(VLOOKUP(B71,'Equip Rates'!$B:$D,3,FALSE), "No Equipment Rate")</f>
        <v>1250</v>
      </c>
      <c r="L71" s="59">
        <f>IFERROR(K71*I71,0)</f>
        <v>1250</v>
      </c>
      <c r="N71" s="36"/>
      <c r="P71" s="87">
        <f>IF(COUNTIF(INDEX(EQB[Equip '#],1):EQB[[#This Row],[Equip '#]], EQB[[#This Row],[Equip '#]])=1, SUMIF(EQB[Equip '#],EQB[[#This Row],[Equip '#]],EQB[Units]),"")</f>
        <v>1</v>
      </c>
    </row>
    <row r="72" spans="1:16" x14ac:dyDescent="0.25">
      <c r="A72" s="58" t="str">
        <f>IF(EQB[[#This Row],[Job]]="","",IFERROR(VLOOKUP(EQB[[#This Row],[Job]],Table_Query_from_Cas_Ragle[[Job '#]:[Division]],4,FALSE),"New Job List Needed"))</f>
        <v>DFW</v>
      </c>
      <c r="B72" s="36" t="s">
        <v>3766</v>
      </c>
      <c r="C72" s="36" t="str">
        <f>IFERROR(_xlfn.XLOOKUP(EQB[[#This Row],[Equip '#]],Table7[Equip '#],Table7[Equipment Description],),"NO EQUIPMENT NUMBER")</f>
        <v>2024 VM MATRIX MB (MB-H000976)</v>
      </c>
      <c r="D72" s="38">
        <f>Summary!$F$2</f>
        <v>45777</v>
      </c>
      <c r="E72" s="7" t="s">
        <v>3173</v>
      </c>
      <c r="F72" s="36">
        <v>1</v>
      </c>
      <c r="G72" s="45" t="s">
        <v>2</v>
      </c>
      <c r="H72" s="36">
        <v>4</v>
      </c>
      <c r="I72" s="36">
        <v>1</v>
      </c>
      <c r="J72" s="36" t="s">
        <v>3551</v>
      </c>
      <c r="K72" s="59">
        <f>IFERROR(VLOOKUP(B72,'Equip Rates'!$B:$D,3,FALSE), "No Equipment Rate")</f>
        <v>1250</v>
      </c>
      <c r="L72" s="59">
        <f>IFERROR(K72*I72,0)</f>
        <v>1250</v>
      </c>
      <c r="N72" s="36"/>
      <c r="P72" s="87">
        <f>IF(COUNTIF(INDEX(EQB[Equip '#],1):EQB[[#This Row],[Equip '#]], EQB[[#This Row],[Equip '#]])=1, SUMIF(EQB[Equip '#],EQB[[#This Row],[Equip '#]],EQB[Units]),"")</f>
        <v>1</v>
      </c>
    </row>
    <row r="73" spans="1:16" x14ac:dyDescent="0.25">
      <c r="A73" s="58" t="str">
        <f>IF(EQB[[#This Row],[Job]]="","",IFERROR(VLOOKUP(EQB[[#This Row],[Job]],Table_Query_from_Cas_Ragle[[Job '#]:[Division]],4,FALSE),"New Job List Needed"))</f>
        <v>DFW</v>
      </c>
      <c r="B73" s="36" t="s">
        <v>3701</v>
      </c>
      <c r="C73" s="36" t="str">
        <f>IFERROR(_xlfn.XLOOKUP(EQB[[#This Row],[Equip '#]],Table7[Equip '#],Table7[Equipment Description],),"NO EQUIPMENT NUMBER")</f>
        <v>2023 F550 D21569 Lube Truck</v>
      </c>
      <c r="D73" s="38">
        <f>Summary!$F$2</f>
        <v>45777</v>
      </c>
      <c r="E73" s="36" t="s">
        <v>3173</v>
      </c>
      <c r="F73" s="36">
        <v>1</v>
      </c>
      <c r="G73" s="45" t="s">
        <v>2</v>
      </c>
      <c r="H73" s="36">
        <v>4</v>
      </c>
      <c r="I73" s="36">
        <v>0.05</v>
      </c>
      <c r="J73" s="36" t="s">
        <v>3551</v>
      </c>
      <c r="K73" s="59">
        <f>IFERROR(VLOOKUP(B73,'Equip Rates'!$B:$D,3,FALSE), "No Equipment Rate")</f>
        <v>1500</v>
      </c>
      <c r="L73" s="59">
        <f>IFERROR(K73*I73,0)</f>
        <v>75</v>
      </c>
      <c r="N73" s="36"/>
      <c r="P73" s="87" t="str">
        <f>IF(COUNTIF(INDEX(EQB[Equip '#],1):EQB[[#This Row],[Equip '#]], EQB[[#This Row],[Equip '#]])=1, SUMIF(EQB[Equip '#],EQB[[#This Row],[Equip '#]],EQB[Units]),"")</f>
        <v/>
      </c>
    </row>
    <row r="74" spans="1:16" x14ac:dyDescent="0.25">
      <c r="A74" s="58" t="str">
        <f>IF(EQB[[#This Row],[Job]]="","",IFERROR(VLOOKUP(EQB[[#This Row],[Job]],Table_Query_from_Cas_Ragle[[Job '#]:[Division]],4,FALSE),"New Job List Needed"))</f>
        <v>DFW</v>
      </c>
      <c r="B74" s="36" t="s">
        <v>119</v>
      </c>
      <c r="C74" s="36" t="str">
        <f>IFERROR(_xlfn.XLOOKUP(EQB[[#This Row],[Equip '#]],Table7[Equip '#],Table7[Equipment Description],),"NO EQUIPMENT NUMBER")</f>
        <v>2019 F150 F14517</v>
      </c>
      <c r="D74" s="38">
        <f>Summary!$F$2</f>
        <v>45777</v>
      </c>
      <c r="E74" s="7" t="s">
        <v>3173</v>
      </c>
      <c r="F74" s="36">
        <v>1</v>
      </c>
      <c r="G74" s="45" t="s">
        <v>2</v>
      </c>
      <c r="H74" s="36">
        <v>4</v>
      </c>
      <c r="I74" s="36">
        <v>0.1</v>
      </c>
      <c r="J74" s="36" t="s">
        <v>3551</v>
      </c>
      <c r="K74" s="59">
        <f>IFERROR(VLOOKUP(B74,'Equip Rates'!$B:$D,3,FALSE), "No Equipment Rate")</f>
        <v>1300</v>
      </c>
      <c r="L74" s="59">
        <f>IFERROR(K74*I74,0)</f>
        <v>130</v>
      </c>
      <c r="N74" s="36"/>
      <c r="P74" s="87">
        <f>IF(COUNTIF(INDEX(EQB[Equip '#],1):EQB[[#This Row],[Equip '#]], EQB[[#This Row],[Equip '#]])=1, SUMIF(EQB[Equip '#],EQB[[#This Row],[Equip '#]],EQB[Units]),"")</f>
        <v>1</v>
      </c>
    </row>
    <row r="75" spans="1:16" x14ac:dyDescent="0.25">
      <c r="A75" s="58" t="str">
        <f>IF(EQB[[#This Row],[Job]]="","",IFERROR(VLOOKUP(EQB[[#This Row],[Job]],Table_Query_from_Cas_Ragle[[Job '#]:[Division]],4,FALSE),"New Job List Needed"))</f>
        <v>DFW</v>
      </c>
      <c r="B75" s="36" t="s">
        <v>237</v>
      </c>
      <c r="C75" s="36" t="str">
        <f>IFERROR(_xlfn.XLOOKUP(EQB[[#This Row],[Equip '#]],Table7[Equip '#],Table7[Equipment Description],),"NO EQUIPMENT NUMBER")</f>
        <v>2019 F250 G54587</v>
      </c>
      <c r="D75" s="38">
        <f>Summary!$F$2</f>
        <v>45777</v>
      </c>
      <c r="E75" s="7" t="s">
        <v>3173</v>
      </c>
      <c r="F75" s="36">
        <v>1</v>
      </c>
      <c r="G75" s="45" t="s">
        <v>2</v>
      </c>
      <c r="H75" s="36">
        <v>4</v>
      </c>
      <c r="I75" s="36">
        <v>0.4</v>
      </c>
      <c r="J75" s="36" t="s">
        <v>3551</v>
      </c>
      <c r="K75" s="59">
        <f>IFERROR(VLOOKUP(B75,'Equip Rates'!$B:$D,3,FALSE), "No Equipment Rate")</f>
        <v>1500</v>
      </c>
      <c r="L75" s="59">
        <f>IFERROR(K75*I75,0)</f>
        <v>600</v>
      </c>
      <c r="N75" s="36"/>
      <c r="P75" s="87" t="str">
        <f>IF(COUNTIF(INDEX(EQB[Equip '#],1):EQB[[#This Row],[Equip '#]], EQB[[#This Row],[Equip '#]])=1, SUMIF(EQB[Equip '#],EQB[[#This Row],[Equip '#]],EQB[Units]),"")</f>
        <v/>
      </c>
    </row>
    <row r="76" spans="1:16" x14ac:dyDescent="0.25">
      <c r="A76" s="58" t="str">
        <f>IF(EQB[[#This Row],[Job]]="","",IFERROR(VLOOKUP(EQB[[#This Row],[Job]],Table_Query_from_Cas_Ragle[[Job '#]:[Division]],4,FALSE),"New Job List Needed"))</f>
        <v>DFW</v>
      </c>
      <c r="B76" s="36" t="s">
        <v>3270</v>
      </c>
      <c r="C76" s="36" t="str">
        <f>IFERROR(_xlfn.XLOOKUP(EQB[[#This Row],[Equip '#]],Table7[Equip '#],Table7[Equipment Description],),"NO EQUIPMENT NUMBER")</f>
        <v>2023 F-250</v>
      </c>
      <c r="D76" s="38">
        <f>Summary!$F$2</f>
        <v>45777</v>
      </c>
      <c r="E76" s="7" t="s">
        <v>3173</v>
      </c>
      <c r="F76" s="36">
        <v>1</v>
      </c>
      <c r="G76" s="45" t="s">
        <v>2</v>
      </c>
      <c r="H76" s="36">
        <v>4</v>
      </c>
      <c r="I76" s="36">
        <v>0.43</v>
      </c>
      <c r="J76" s="36" t="s">
        <v>3551</v>
      </c>
      <c r="K76" s="59">
        <f>IFERROR(VLOOKUP(B76,'Equip Rates'!$B:$D,3,FALSE), "No Equipment Rate")</f>
        <v>1500</v>
      </c>
      <c r="L76" s="59">
        <f>IFERROR(K76*I76,0)</f>
        <v>645</v>
      </c>
      <c r="N76" s="36"/>
      <c r="P76" s="87" t="str">
        <f>IF(COUNTIF(INDEX(EQB[Equip '#],1):EQB[[#This Row],[Equip '#]], EQB[[#This Row],[Equip '#]])=1, SUMIF(EQB[Equip '#],EQB[[#This Row],[Equip '#]],EQB[Units]),"")</f>
        <v/>
      </c>
    </row>
    <row r="77" spans="1:16" x14ac:dyDescent="0.25">
      <c r="A77" s="58" t="str">
        <f>IF(EQB[[#This Row],[Job]]="","",IFERROR(VLOOKUP(EQB[[#This Row],[Job]],Table_Query_from_Cas_Ragle[[Job '#]:[Division]],4,FALSE),"New Job List Needed"))</f>
        <v>DFW</v>
      </c>
      <c r="B77" s="36" t="s">
        <v>3279</v>
      </c>
      <c r="C77" s="36" t="str">
        <f>IFERROR(_xlfn.XLOOKUP(EQB[[#This Row],[Equip '#]],Table7[Equip '#],Table7[Equipment Description],),"NO EQUIPMENT NUMBER")</f>
        <v>2023 F-150 XL</v>
      </c>
      <c r="D77" s="38">
        <f>Summary!$F$2</f>
        <v>45777</v>
      </c>
      <c r="E77" s="7" t="s">
        <v>3173</v>
      </c>
      <c r="F77" s="36">
        <v>1</v>
      </c>
      <c r="G77" s="45" t="s">
        <v>2</v>
      </c>
      <c r="H77" s="36">
        <v>4</v>
      </c>
      <c r="I77" s="36">
        <v>0.5</v>
      </c>
      <c r="J77" s="36" t="s">
        <v>3551</v>
      </c>
      <c r="K77" s="59">
        <f>IFERROR(VLOOKUP(B77,'Equip Rates'!$B:$D,3,FALSE), "No Equipment Rate")</f>
        <v>1300</v>
      </c>
      <c r="L77" s="59">
        <f>IFERROR(K77*I77,0)</f>
        <v>650</v>
      </c>
      <c r="N77" s="36"/>
      <c r="P77" s="87">
        <f>IF(COUNTIF(INDEX(EQB[Equip '#],1):EQB[[#This Row],[Equip '#]], EQB[[#This Row],[Equip '#]])=1, SUMIF(EQB[Equip '#],EQB[[#This Row],[Equip '#]],EQB[Units]),"")</f>
        <v>1</v>
      </c>
    </row>
    <row r="78" spans="1:16" x14ac:dyDescent="0.25">
      <c r="A78" s="58" t="str">
        <f>IF(EQB[[#This Row],[Job]]="","",IFERROR(VLOOKUP(EQB[[#This Row],[Job]],Table_Query_from_Cas_Ragle[[Job '#]:[Division]],4,FALSE),"New Job List Needed"))</f>
        <v>DFW</v>
      </c>
      <c r="B78" s="36" t="s">
        <v>3288</v>
      </c>
      <c r="C78" s="36" t="str">
        <f>IFERROR(_xlfn.XLOOKUP(EQB[[#This Row],[Equip '#]],Table7[Equip '#],Table7[Equipment Description],),"NO EQUIPMENT NUMBER")</f>
        <v>2023 F-150 STX</v>
      </c>
      <c r="D78" s="38">
        <f>Summary!$F$2</f>
        <v>45777</v>
      </c>
      <c r="E78" s="7" t="s">
        <v>3173</v>
      </c>
      <c r="F78" s="36">
        <v>1</v>
      </c>
      <c r="G78" s="45" t="s">
        <v>2</v>
      </c>
      <c r="H78" s="36">
        <v>4</v>
      </c>
      <c r="I78" s="36">
        <v>0.9</v>
      </c>
      <c r="J78" s="36" t="s">
        <v>3551</v>
      </c>
      <c r="K78" s="59">
        <f>IFERROR(VLOOKUP(B78,'Equip Rates'!$B:$D,3,FALSE), "No Equipment Rate")</f>
        <v>1300</v>
      </c>
      <c r="L78" s="59">
        <f>IFERROR(K78*I78,0)</f>
        <v>1170</v>
      </c>
      <c r="N78" s="36"/>
      <c r="P78" s="87">
        <f>IF(COUNTIF(INDEX(EQB[Equip '#],1):EQB[[#This Row],[Equip '#]], EQB[[#This Row],[Equip '#]])=1, SUMIF(EQB[Equip '#],EQB[[#This Row],[Equip '#]],EQB[Units]),"")</f>
        <v>1</v>
      </c>
    </row>
    <row r="79" spans="1:16" x14ac:dyDescent="0.25">
      <c r="A79" s="58" t="str">
        <f>IF(EQB[[#This Row],[Job]]="","",IFERROR(VLOOKUP(EQB[[#This Row],[Job]],Table_Query_from_Cas_Ragle[[Job '#]:[Division]],4,FALSE),"New Job List Needed"))</f>
        <v>DFW</v>
      </c>
      <c r="B79" s="36" t="s">
        <v>3953</v>
      </c>
      <c r="C79" s="36" t="str">
        <f>IFERROR(_xlfn.XLOOKUP(EQB[[#This Row],[Equip '#]],Table7[Equip '#],Table7[Equipment Description],),"NO EQUIPMENT NUMBER")</f>
        <v>2024 FORD MAVERICK XLT (5305)</v>
      </c>
      <c r="D79" s="38">
        <f>Summary!$F$2</f>
        <v>45777</v>
      </c>
      <c r="E79" s="7" t="s">
        <v>3173</v>
      </c>
      <c r="F79" s="36">
        <v>1</v>
      </c>
      <c r="G79" s="45" t="s">
        <v>2</v>
      </c>
      <c r="H79" s="36">
        <v>4</v>
      </c>
      <c r="I79" s="36">
        <v>0.2</v>
      </c>
      <c r="J79" s="36" t="s">
        <v>3551</v>
      </c>
      <c r="K79" s="59">
        <f>IFERROR(VLOOKUP(B79,'Equip Rates'!$B:$D,3,FALSE), "No Equipment Rate")</f>
        <v>1000</v>
      </c>
      <c r="L79" s="59">
        <f>IFERROR(K79*I79,0)</f>
        <v>200</v>
      </c>
      <c r="N79" s="36"/>
      <c r="P79" s="87" t="str">
        <f>IF(COUNTIF(INDEX(EQB[Equip '#],1):EQB[[#This Row],[Equip '#]], EQB[[#This Row],[Equip '#]])=1, SUMIF(EQB[Equip '#],EQB[[#This Row],[Equip '#]],EQB[Units]),"")</f>
        <v/>
      </c>
    </row>
    <row r="80" spans="1:16" x14ac:dyDescent="0.25">
      <c r="A80" s="58" t="str">
        <f>IF(EQB[[#This Row],[Job]]="","",IFERROR(VLOOKUP(EQB[[#This Row],[Job]],Table_Query_from_Cas_Ragle[[Job '#]:[Division]],4,FALSE),"New Job List Needed"))</f>
        <v>DFW</v>
      </c>
      <c r="B80" s="36" t="s">
        <v>4096</v>
      </c>
      <c r="C80" s="36" t="str">
        <f>IFERROR(_xlfn.XLOOKUP(EQB[[#This Row],[Equip '#]],Table7[Equip '#],Table7[Equipment Description],),"NO EQUIPMENT NUMBER")</f>
        <v>2024 FORD MAVERICK (RRB41388)</v>
      </c>
      <c r="D80" s="38">
        <f>Summary!$F$2</f>
        <v>45777</v>
      </c>
      <c r="E80" s="7" t="s">
        <v>3173</v>
      </c>
      <c r="F80" s="36">
        <v>1</v>
      </c>
      <c r="G80" s="45" t="s">
        <v>2</v>
      </c>
      <c r="H80" s="36">
        <v>4</v>
      </c>
      <c r="I80" s="36">
        <v>0.1</v>
      </c>
      <c r="J80" s="36" t="s">
        <v>3551</v>
      </c>
      <c r="K80" s="59">
        <f>IFERROR(VLOOKUP(B80,'Equip Rates'!$B:$D,3,FALSE), "No Equipment Rate")</f>
        <v>1000</v>
      </c>
      <c r="L80" s="59">
        <f>IFERROR(K80*I80,0)</f>
        <v>100</v>
      </c>
      <c r="N80" s="36"/>
      <c r="P80" s="87">
        <f>IF(COUNTIF(INDEX(EQB[Equip '#],1):EQB[[#This Row],[Equip '#]], EQB[[#This Row],[Equip '#]])=1, SUMIF(EQB[Equip '#],EQB[[#This Row],[Equip '#]],EQB[Units]),"")</f>
        <v>1</v>
      </c>
    </row>
    <row r="81" spans="1:16" x14ac:dyDescent="0.25">
      <c r="A81" s="58" t="str">
        <f>IF(EQB[[#This Row],[Job]]="","",IFERROR(VLOOKUP(EQB[[#This Row],[Job]],Table_Query_from_Cas_Ragle[[Job '#]:[Division]],4,FALSE),"New Job List Needed"))</f>
        <v>DFW</v>
      </c>
      <c r="B81" s="36" t="s">
        <v>104</v>
      </c>
      <c r="C81" s="36" t="str">
        <f>IFERROR(_xlfn.XLOOKUP(EQB[[#This Row],[Equip '#]],Table7[Equip '#],Table7[Equipment Description],),"NO EQUIPMENT NUMBER")</f>
        <v>2017 F-150 D58127</v>
      </c>
      <c r="D81" s="38">
        <f>Summary!$F$2</f>
        <v>45777</v>
      </c>
      <c r="E81" s="7" t="s">
        <v>3173</v>
      </c>
      <c r="F81" s="36">
        <v>1</v>
      </c>
      <c r="G81" s="45" t="s">
        <v>2</v>
      </c>
      <c r="H81" s="36">
        <v>4</v>
      </c>
      <c r="I81" s="36">
        <v>0.2</v>
      </c>
      <c r="J81" s="36" t="s">
        <v>3551</v>
      </c>
      <c r="K81" s="59">
        <f>IFERROR(VLOOKUP(B81,'Equip Rates'!$B:$D,3,FALSE), "No Equipment Rate")</f>
        <v>1300</v>
      </c>
      <c r="L81" s="59">
        <f>IFERROR(K81*I81,0)</f>
        <v>260</v>
      </c>
      <c r="N81" s="36"/>
      <c r="P81" s="87" t="str">
        <f>IF(COUNTIF(INDEX(EQB[Equip '#],1):EQB[[#This Row],[Equip '#]], EQB[[#This Row],[Equip '#]])=1, SUMIF(EQB[Equip '#],EQB[[#This Row],[Equip '#]],EQB[Units]),"")</f>
        <v/>
      </c>
    </row>
    <row r="82" spans="1:16" x14ac:dyDescent="0.25">
      <c r="A82" s="58" t="str">
        <f>IF(EQB[[#This Row],[Job]]="","",IFERROR(VLOOKUP(EQB[[#This Row],[Job]],Table_Query_from_Cas_Ragle[[Job '#]:[Division]],4,FALSE),"New Job List Needed"))</f>
        <v>DFW</v>
      </c>
      <c r="B82" s="36" t="s">
        <v>302</v>
      </c>
      <c r="C82" s="36" t="str">
        <f>IFERROR(_xlfn.XLOOKUP(EQB[[#This Row],[Equip '#]],Table7[Equip '#],Table7[Equipment Description],),"NO EQUIPMENT NUMBER")</f>
        <v>Wacker RTLX-SC3</v>
      </c>
      <c r="D82" s="38">
        <f>Summary!$F$2</f>
        <v>45777</v>
      </c>
      <c r="E82" s="7" t="s">
        <v>3173</v>
      </c>
      <c r="F82" s="36">
        <v>1</v>
      </c>
      <c r="G82" s="45" t="s">
        <v>2</v>
      </c>
      <c r="H82" s="36">
        <v>4</v>
      </c>
      <c r="I82" s="36">
        <v>1</v>
      </c>
      <c r="J82" s="36" t="s">
        <v>3551</v>
      </c>
      <c r="K82" s="59">
        <f>IFERROR(VLOOKUP(B82,'Equip Rates'!$B:$D,3,FALSE), "No Equipment Rate")</f>
        <v>2000</v>
      </c>
      <c r="L82" s="59">
        <f>IFERROR(K82*I82,0)</f>
        <v>2000</v>
      </c>
      <c r="N82" s="36"/>
      <c r="P82" s="87">
        <f>IF(COUNTIF(INDEX(EQB[Equip '#],1):EQB[[#This Row],[Equip '#]], EQB[[#This Row],[Equip '#]])=1, SUMIF(EQB[Equip '#],EQB[[#This Row],[Equip '#]],EQB[Units]),"")</f>
        <v>1</v>
      </c>
    </row>
    <row r="83" spans="1:16" x14ac:dyDescent="0.25">
      <c r="A83" s="58" t="str">
        <f>IF(EQB[[#This Row],[Job]]="","",IFERROR(VLOOKUP(EQB[[#This Row],[Job]],Table_Query_from_Cas_Ragle[[Job '#]:[Division]],4,FALSE),"New Job List Needed"))</f>
        <v>DFW</v>
      </c>
      <c r="B83" s="36" t="s">
        <v>3746</v>
      </c>
      <c r="C83" s="36" t="str">
        <f>IFERROR(_xlfn.XLOOKUP(EQB[[#This Row],[Equip '#]],Table7[Equip '#],Table7[Equipment Description],),"NO EQUIPMENT NUMBER")</f>
        <v>2017 WACKER RD12A DDR</v>
      </c>
      <c r="D83" s="38">
        <f>Summary!$F$2</f>
        <v>45777</v>
      </c>
      <c r="E83" s="7" t="s">
        <v>3173</v>
      </c>
      <c r="F83" s="36">
        <v>1</v>
      </c>
      <c r="G83" s="45" t="s">
        <v>2</v>
      </c>
      <c r="H83" s="36">
        <v>4</v>
      </c>
      <c r="I83" s="36">
        <v>1</v>
      </c>
      <c r="J83" s="36" t="s">
        <v>3551</v>
      </c>
      <c r="K83" s="59">
        <f>IFERROR(VLOOKUP(B83,'Equip Rates'!$B:$D,3,FALSE), "No Equipment Rate")</f>
        <v>2000</v>
      </c>
      <c r="L83" s="59">
        <f>IFERROR(K83*I83,0)</f>
        <v>2000</v>
      </c>
      <c r="N83" s="36"/>
      <c r="P83" s="87">
        <f>IF(COUNTIF(INDEX(EQB[Equip '#],1):EQB[[#This Row],[Equip '#]], EQB[[#This Row],[Equip '#]])=1, SUMIF(EQB[Equip '#],EQB[[#This Row],[Equip '#]],EQB[Units]),"")</f>
        <v>1</v>
      </c>
    </row>
    <row r="84" spans="1:16" x14ac:dyDescent="0.25">
      <c r="A84" s="58" t="str">
        <f>IF(EQB[[#This Row],[Job]]="","",IFERROR(VLOOKUP(EQB[[#This Row],[Job]],Table_Query_from_Cas_Ragle[[Job '#]:[Division]],4,FALSE),"New Job List Needed"))</f>
        <v>DFW</v>
      </c>
      <c r="B84" s="36" t="s">
        <v>29</v>
      </c>
      <c r="C84" s="36" t="str">
        <f>IFERROR(_xlfn.XLOOKUP(EQB[[#This Row],[Equip '#]],Table7[Equip '#],Table7[Equipment Description],),"NO EQUIPMENT NUMBER")</f>
        <v>Terex 65 Ton Crane</v>
      </c>
      <c r="D84" s="38">
        <f>Summary!$F$2</f>
        <v>45777</v>
      </c>
      <c r="E84" s="7" t="s">
        <v>3173</v>
      </c>
      <c r="F84" s="36">
        <v>1</v>
      </c>
      <c r="G84" s="45" t="s">
        <v>2</v>
      </c>
      <c r="H84" s="36">
        <v>4</v>
      </c>
      <c r="I84" s="36">
        <v>0.49</v>
      </c>
      <c r="J84" s="36" t="s">
        <v>3551</v>
      </c>
      <c r="K84" s="59">
        <f>IFERROR(VLOOKUP(B84,'Equip Rates'!$B:$D,3,FALSE), "No Equipment Rate")</f>
        <v>6000</v>
      </c>
      <c r="L84" s="59">
        <f>IFERROR(K84*I84,0)</f>
        <v>2940</v>
      </c>
      <c r="N84" s="36"/>
      <c r="P84" s="87">
        <f>IF(COUNTIF(INDEX(EQB[Equip '#],1):EQB[[#This Row],[Equip '#]], EQB[[#This Row],[Equip '#]])=1, SUMIF(EQB[Equip '#],EQB[[#This Row],[Equip '#]],EQB[Units]),"")</f>
        <v>1</v>
      </c>
    </row>
    <row r="85" spans="1:16" x14ac:dyDescent="0.25">
      <c r="A85" s="58" t="str">
        <f>IF(EQB[[#This Row],[Job]]="","",IFERROR(VLOOKUP(EQB[[#This Row],[Job]],Table_Query_from_Cas_Ragle[[Job '#]:[Division]],4,FALSE),"New Job List Needed"))</f>
        <v>DFW</v>
      </c>
      <c r="B85" s="36" t="s">
        <v>82</v>
      </c>
      <c r="C85" s="36" t="str">
        <f>IFERROR(_xlfn.XLOOKUP(EQB[[#This Row],[Equip '#]],Table7[Equip '#],Table7[Equipment Description],),"NO EQUIPMENT NUMBER")</f>
        <v>2018 CAT 279D</v>
      </c>
      <c r="D85" s="38">
        <f>Summary!$F$2</f>
        <v>45777</v>
      </c>
      <c r="E85" s="7" t="s">
        <v>3173</v>
      </c>
      <c r="F85" s="36">
        <v>1</v>
      </c>
      <c r="G85" s="45" t="s">
        <v>2</v>
      </c>
      <c r="H85" s="36">
        <v>4</v>
      </c>
      <c r="I85" s="36">
        <v>1</v>
      </c>
      <c r="J85" s="36" t="s">
        <v>3551</v>
      </c>
      <c r="K85" s="59">
        <f>IFERROR(VLOOKUP(B85,'Equip Rates'!$B:$D,3,FALSE), "No Equipment Rate")</f>
        <v>2100</v>
      </c>
      <c r="L85" s="59">
        <f>IFERROR(K85*I85,0)</f>
        <v>2100</v>
      </c>
      <c r="N85" s="36"/>
      <c r="P85" s="87">
        <f>IF(COUNTIF(INDEX(EQB[Equip '#],1):EQB[[#This Row],[Equip '#]], EQB[[#This Row],[Equip '#]])=1, SUMIF(EQB[Equip '#],EQB[[#This Row],[Equip '#]],EQB[Units]),"")</f>
        <v>1</v>
      </c>
    </row>
    <row r="86" spans="1:16" x14ac:dyDescent="0.25">
      <c r="A86" s="58" t="str">
        <f>IF(EQB[[#This Row],[Job]]="","",IFERROR(VLOOKUP(EQB[[#This Row],[Job]],Table_Query_from_Cas_Ragle[[Job '#]:[Division]],4,FALSE),"New Job List Needed"))</f>
        <v>DFW</v>
      </c>
      <c r="B86" s="36" t="s">
        <v>4357</v>
      </c>
      <c r="C86" s="36" t="str">
        <f>IFERROR(_xlfn.XLOOKUP(EQB[[#This Row],[Equip '#]],Table7[Equip '#],Table7[Equipment Description],),"NO EQUIPMENT NUMBER")</f>
        <v>2025 CAT 265 CTL (KR405358) SS-45</v>
      </c>
      <c r="D86" s="38">
        <f>Summary!$F$2</f>
        <v>45777</v>
      </c>
      <c r="E86" s="7" t="s">
        <v>3173</v>
      </c>
      <c r="F86" s="36">
        <v>1</v>
      </c>
      <c r="G86" s="45" t="s">
        <v>2</v>
      </c>
      <c r="H86" s="36">
        <v>4</v>
      </c>
      <c r="I86" s="36">
        <v>1</v>
      </c>
      <c r="J86" s="36" t="s">
        <v>3551</v>
      </c>
      <c r="K86" s="59">
        <f>IFERROR(VLOOKUP(B86,'Equip Rates'!$B:$D,3,FALSE), "No Equipment Rate")</f>
        <v>2100</v>
      </c>
      <c r="L86" s="59">
        <f>IFERROR(K86*I86,0)</f>
        <v>2100</v>
      </c>
      <c r="N86" s="36"/>
      <c r="P86" s="87">
        <f>IF(COUNTIF(INDEX(EQB[Equip '#],1):EQB[[#This Row],[Equip '#]], EQB[[#This Row],[Equip '#]])=1, SUMIF(EQB[Equip '#],EQB[[#This Row],[Equip '#]],EQB[Units]),"")</f>
        <v>1</v>
      </c>
    </row>
    <row r="87" spans="1:16" x14ac:dyDescent="0.25">
      <c r="A87" s="58" t="str">
        <f>IF(EQB[[#This Row],[Job]]="","",IFERROR(VLOOKUP(EQB[[#This Row],[Job]],Table_Query_from_Cas_Ragle[[Job '#]:[Division]],4,FALSE),"New Job List Needed"))</f>
        <v>DFW</v>
      </c>
      <c r="B87" s="36" t="s">
        <v>4358</v>
      </c>
      <c r="C87" s="36" t="str">
        <f>IFERROR(_xlfn.XLOOKUP(EQB[[#This Row],[Equip '#]],Table7[Equip '#],Table7[Equipment Description],),"NO EQUIPMENT NUMBER")</f>
        <v>2025 CAT 265 CTL (KR405362) SS-46</v>
      </c>
      <c r="D87" s="38">
        <f>Summary!$F$2</f>
        <v>45777</v>
      </c>
      <c r="E87" s="7" t="s">
        <v>3173</v>
      </c>
      <c r="F87" s="36">
        <v>1</v>
      </c>
      <c r="G87" s="45" t="s">
        <v>2</v>
      </c>
      <c r="H87" s="36">
        <v>4</v>
      </c>
      <c r="I87" s="36">
        <v>0.16</v>
      </c>
      <c r="J87" s="36" t="s">
        <v>3551</v>
      </c>
      <c r="K87" s="59">
        <f>IFERROR(VLOOKUP(B87,'Equip Rates'!$B:$D,3,FALSE), "No Equipment Rate")</f>
        <v>2100</v>
      </c>
      <c r="L87" s="59">
        <f>IFERROR(K87*I87,0)</f>
        <v>336</v>
      </c>
      <c r="N87" s="36"/>
      <c r="P87" s="87">
        <f>IF(COUNTIF(INDEX(EQB[Equip '#],1):EQB[[#This Row],[Equip '#]], EQB[[#This Row],[Equip '#]])=1, SUMIF(EQB[Equip '#],EQB[[#This Row],[Equip '#]],EQB[Units]),"")</f>
        <v>1</v>
      </c>
    </row>
    <row r="88" spans="1:16" x14ac:dyDescent="0.25">
      <c r="A88" s="58" t="str">
        <f>IF(EQB[[#This Row],[Job]]="","",IFERROR(VLOOKUP(EQB[[#This Row],[Job]],Table_Query_from_Cas_Ragle[[Job '#]:[Division]],4,FALSE),"New Job List Needed"))</f>
        <v>DFW</v>
      </c>
      <c r="B88" s="36" t="s">
        <v>1794</v>
      </c>
      <c r="C88" s="36" t="str">
        <f>IFERROR(_xlfn.XLOOKUP(EQB[[#This Row],[Equip '#]],Table7[Equip '#],Table7[Equipment Description],),"NO EQUIPMENT NUMBER")</f>
        <v>2020 Ford Explorer A41584</v>
      </c>
      <c r="D88" s="38">
        <f>Summary!$F$2</f>
        <v>45777</v>
      </c>
      <c r="E88" s="7" t="s">
        <v>3173</v>
      </c>
      <c r="F88" s="36">
        <v>1</v>
      </c>
      <c r="G88" s="45" t="s">
        <v>2</v>
      </c>
      <c r="H88" s="36">
        <v>4</v>
      </c>
      <c r="I88" s="36">
        <v>1</v>
      </c>
      <c r="J88" s="36" t="s">
        <v>3551</v>
      </c>
      <c r="K88" s="59">
        <f>IFERROR(VLOOKUP(B88,'Equip Rates'!$B:$D,3,FALSE), "No Equipment Rate")</f>
        <v>1250</v>
      </c>
      <c r="L88" s="59">
        <f>IFERROR(K88*I88,0)</f>
        <v>1250</v>
      </c>
      <c r="N88" s="36"/>
      <c r="P88" s="87">
        <f>IF(COUNTIF(INDEX(EQB[Equip '#],1):EQB[[#This Row],[Equip '#]], EQB[[#This Row],[Equip '#]])=1, SUMIF(EQB[Equip '#],EQB[[#This Row],[Equip '#]],EQB[Units]),"")</f>
        <v>1</v>
      </c>
    </row>
    <row r="89" spans="1:16" x14ac:dyDescent="0.25">
      <c r="A89" s="58" t="str">
        <f>IF(EQB[[#This Row],[Job]]="","",IFERROR(VLOOKUP(EQB[[#This Row],[Job]],Table_Query_from_Cas_Ragle[[Job '#]:[Division]],4,FALSE),"New Job List Needed"))</f>
        <v>DFW</v>
      </c>
      <c r="B89" s="36" t="s">
        <v>193</v>
      </c>
      <c r="C89" s="36" t="str">
        <f>IFERROR(_xlfn.XLOOKUP(EQB[[#This Row],[Equip '#]],Table7[Equip '#],Table7[Equipment Description],),"NO EQUIPMENT NUMBER")</f>
        <v>2013 JLG G1255A</v>
      </c>
      <c r="D89" s="38">
        <f>Summary!$F$2</f>
        <v>45777</v>
      </c>
      <c r="E89" s="7" t="s">
        <v>3173</v>
      </c>
      <c r="F89" s="36">
        <v>1</v>
      </c>
      <c r="G89" s="45" t="s">
        <v>2</v>
      </c>
      <c r="H89" s="36">
        <v>4</v>
      </c>
      <c r="I89" s="36">
        <v>1</v>
      </c>
      <c r="J89" s="36" t="s">
        <v>3551</v>
      </c>
      <c r="K89" s="59">
        <f>IFERROR(VLOOKUP(B89,'Equip Rates'!$B:$D,3,FALSE), "No Equipment Rate")</f>
        <v>4000</v>
      </c>
      <c r="L89" s="59">
        <f>IFERROR(K89*I89,0)</f>
        <v>4000</v>
      </c>
      <c r="N89" s="36"/>
      <c r="P89" s="87">
        <f>IF(COUNTIF(INDEX(EQB[Equip '#],1):EQB[[#This Row],[Equip '#]], EQB[[#This Row],[Equip '#]])=1, SUMIF(EQB[Equip '#],EQB[[#This Row],[Equip '#]],EQB[Units]),"")</f>
        <v>1</v>
      </c>
    </row>
    <row r="90" spans="1:16" x14ac:dyDescent="0.25">
      <c r="A90" s="58" t="str">
        <f>IF(EQB[[#This Row],[Job]]="","",IFERROR(VLOOKUP(EQB[[#This Row],[Job]],Table_Query_from_Cas_Ragle[[Job '#]:[Division]],4,FALSE),"New Job List Needed"))</f>
        <v>DFW</v>
      </c>
      <c r="B90" s="36" t="s">
        <v>4256</v>
      </c>
      <c r="C90" s="36" t="str">
        <f>IFERROR(_xlfn.XLOOKUP(EQB[[#This Row],[Equip '#]],Table7[Equip '#],Table7[Equipment Description],),"NO EQUIPMENT NUMBER")</f>
        <v>2016 JLG1255 TELEHANDLER TH-12</v>
      </c>
      <c r="D90" s="38">
        <f>Summary!$F$2</f>
        <v>45777</v>
      </c>
      <c r="E90" s="7" t="s">
        <v>3173</v>
      </c>
      <c r="F90" s="36">
        <v>1</v>
      </c>
      <c r="G90" s="45" t="s">
        <v>2</v>
      </c>
      <c r="H90" s="36">
        <v>4</v>
      </c>
      <c r="I90" s="36">
        <v>0.5</v>
      </c>
      <c r="J90" s="36" t="s">
        <v>3551</v>
      </c>
      <c r="K90" s="59">
        <f>IFERROR(VLOOKUP(B90,'Equip Rates'!$B:$D,3,FALSE), "No Equipment Rate")</f>
        <v>4000</v>
      </c>
      <c r="L90" s="59">
        <f>IFERROR(K90*I90,0)</f>
        <v>2000</v>
      </c>
      <c r="N90" s="36"/>
      <c r="P90" s="87">
        <f>IF(COUNTIF(INDEX(EQB[Equip '#],1):EQB[[#This Row],[Equip '#]], EQB[[#This Row],[Equip '#]])=1, SUMIF(EQB[Equip '#],EQB[[#This Row],[Equip '#]],EQB[Units]),"")</f>
        <v>0.5</v>
      </c>
    </row>
    <row r="91" spans="1:16" x14ac:dyDescent="0.25">
      <c r="A91" s="58" t="str">
        <f>IF(EQB[[#This Row],[Job]]="","",IFERROR(VLOOKUP(EQB[[#This Row],[Job]],Table_Query_from_Cas_Ragle[[Job '#]:[Division]],4,FALSE),"New Job List Needed"))</f>
        <v>DFW</v>
      </c>
      <c r="B91" s="36" t="s">
        <v>53</v>
      </c>
      <c r="C91" s="36" t="str">
        <f>IFERROR(_xlfn.XLOOKUP(EQB[[#This Row],[Equip '#]],Table7[Equip '#],Table7[Equipment Description],),"NO EQUIPMENT NUMBER")</f>
        <v>CAT 928H Loader (2012)</v>
      </c>
      <c r="D91" s="38">
        <f>Summary!$F$2</f>
        <v>45777</v>
      </c>
      <c r="E91" s="7" t="s">
        <v>3173</v>
      </c>
      <c r="F91" s="36">
        <v>1</v>
      </c>
      <c r="G91" s="45" t="s">
        <v>2</v>
      </c>
      <c r="H91" s="36">
        <v>4</v>
      </c>
      <c r="I91" s="36">
        <v>0.25</v>
      </c>
      <c r="J91" s="36" t="s">
        <v>3551</v>
      </c>
      <c r="K91" s="59">
        <f>IFERROR(VLOOKUP(B91,'Equip Rates'!$B:$D,3,FALSE), "No Equipment Rate")</f>
        <v>4000</v>
      </c>
      <c r="L91" s="59">
        <f>IFERROR(K91*I91,0)</f>
        <v>1000</v>
      </c>
      <c r="N91" s="36"/>
      <c r="P91" s="87">
        <f>IF(COUNTIF(INDEX(EQB[Equip '#],1):EQB[[#This Row],[Equip '#]], EQB[[#This Row],[Equip '#]])=1, SUMIF(EQB[Equip '#],EQB[[#This Row],[Equip '#]],EQB[Units]),"")</f>
        <v>0.25</v>
      </c>
    </row>
    <row r="92" spans="1:16" x14ac:dyDescent="0.25">
      <c r="A92" s="58" t="str">
        <f>IF(EQB[[#This Row],[Job]]="","",IFERROR(VLOOKUP(EQB[[#This Row],[Job]],Table_Query_from_Cas_Ragle[[Job '#]:[Division]],4,FALSE),"New Job List Needed"))</f>
        <v>WT</v>
      </c>
      <c r="B92" s="36" t="s">
        <v>3461</v>
      </c>
      <c r="C92" s="36" t="str">
        <f>IFERROR(_xlfn.XLOOKUP(EQB[[#This Row],[Equip '#]],Table7[Equip '#],Table7[Equipment Description],),"NO EQUIPMENT NUMBER")</f>
        <v>2024 102X22 BP HD</v>
      </c>
      <c r="D92" s="38">
        <f>Summary!$F$2</f>
        <v>45777</v>
      </c>
      <c r="E92" s="7" t="s">
        <v>3175</v>
      </c>
      <c r="F92" s="36">
        <v>1</v>
      </c>
      <c r="G92" s="45" t="s">
        <v>7781</v>
      </c>
      <c r="H92" s="36">
        <v>4</v>
      </c>
      <c r="I92" s="36">
        <v>1</v>
      </c>
      <c r="J92" s="36" t="s">
        <v>3551</v>
      </c>
      <c r="K92" s="59">
        <f>IFERROR(VLOOKUP(B92,'Equip Rates'!$B:$D,3,FALSE), "No Equipment Rate")</f>
        <v>200</v>
      </c>
      <c r="L92" s="59">
        <f>IFERROR(K92*I92,0)</f>
        <v>200</v>
      </c>
      <c r="N92" s="36"/>
      <c r="P92" s="87">
        <f>IF(COUNTIF(INDEX(EQB[Equip '#],1):EQB[[#This Row],[Equip '#]], EQB[[#This Row],[Equip '#]])=1, SUMIF(EQB[Equip '#],EQB[[#This Row],[Equip '#]],EQB[Units]),"")</f>
        <v>1</v>
      </c>
    </row>
    <row r="93" spans="1:16" x14ac:dyDescent="0.25">
      <c r="A93" s="58" t="str">
        <f>IF(EQB[[#This Row],[Job]]="","",IFERROR(VLOOKUP(EQB[[#This Row],[Job]],Table_Query_from_Cas_Ragle[[Job '#]:[Division]],4,FALSE),"New Job List Needed"))</f>
        <v>WT</v>
      </c>
      <c r="B93" s="36" t="s">
        <v>11</v>
      </c>
      <c r="C93" s="36" t="str">
        <f>IFERROR(_xlfn.XLOOKUP(EQB[[#This Row],[Equip '#]],Table7[Equip '#],Table7[Equipment Description],),"NO EQUIPMENT NUMBER")</f>
        <v>2012 CAT 420E IT</v>
      </c>
      <c r="D93" s="38">
        <f>Summary!$F$2</f>
        <v>45777</v>
      </c>
      <c r="E93" s="7" t="s">
        <v>3175</v>
      </c>
      <c r="F93" s="36">
        <v>1</v>
      </c>
      <c r="G93" s="45" t="s">
        <v>7781</v>
      </c>
      <c r="H93" s="36">
        <v>4</v>
      </c>
      <c r="I93" s="36">
        <v>0.2</v>
      </c>
      <c r="J93" s="36" t="s">
        <v>3551</v>
      </c>
      <c r="K93" s="59">
        <f>IFERROR(VLOOKUP(B93,'Equip Rates'!$B:$D,3,FALSE), "No Equipment Rate")</f>
        <v>2500</v>
      </c>
      <c r="L93" s="59">
        <f>IFERROR(K93*I93,0)</f>
        <v>500</v>
      </c>
      <c r="N93" s="36" t="s">
        <v>7873</v>
      </c>
      <c r="P93" s="87">
        <f>IF(COUNTIF(INDEX(EQB[Equip '#],1):EQB[[#This Row],[Equip '#]], EQB[[#This Row],[Equip '#]])=1, SUMIF(EQB[Equip '#],EQB[[#This Row],[Equip '#]],EQB[Units]),"")</f>
        <v>0.2</v>
      </c>
    </row>
    <row r="94" spans="1:16" x14ac:dyDescent="0.25">
      <c r="A94" s="58" t="str">
        <f>IF(EQB[[#This Row],[Job]]="","",IFERROR(VLOOKUP(EQB[[#This Row],[Job]],Table_Query_from_Cas_Ragle[[Job '#]:[Division]],4,FALSE),"New Job List Needed"))</f>
        <v>WT</v>
      </c>
      <c r="B94" s="36" t="s">
        <v>239</v>
      </c>
      <c r="C94" s="36" t="str">
        <f>IFERROR(_xlfn.XLOOKUP(EQB[[#This Row],[Equip '#]],Table7[Equip '#],Table7[Equipment Description],),"NO EQUIPMENT NUMBER")</f>
        <v>Broce RJ350 Broom</v>
      </c>
      <c r="D94" s="38">
        <f>Summary!$F$2</f>
        <v>45777</v>
      </c>
      <c r="E94" s="36" t="s">
        <v>3175</v>
      </c>
      <c r="F94" s="36">
        <v>1</v>
      </c>
      <c r="G94" s="45" t="s">
        <v>7781</v>
      </c>
      <c r="H94" s="36">
        <v>4</v>
      </c>
      <c r="I94" s="36">
        <v>1</v>
      </c>
      <c r="J94" s="36" t="s">
        <v>3551</v>
      </c>
      <c r="K94" s="59">
        <f>IFERROR(VLOOKUP(B94,'Equip Rates'!$B:$D,3,FALSE), "No Equipment Rate")</f>
        <v>1200</v>
      </c>
      <c r="L94" s="59">
        <f>IFERROR(K94*I94,0)</f>
        <v>1200</v>
      </c>
      <c r="N94" s="36"/>
      <c r="P94" s="87">
        <f>IF(COUNTIF(INDEX(EQB[Equip '#],1):EQB[[#This Row],[Equip '#]], EQB[[#This Row],[Equip '#]])=1, SUMIF(EQB[Equip '#],EQB[[#This Row],[Equip '#]],EQB[Units]),"")</f>
        <v>1</v>
      </c>
    </row>
    <row r="95" spans="1:16" x14ac:dyDescent="0.25">
      <c r="A95" s="58" t="str">
        <f>IF(EQB[[#This Row],[Job]]="","",IFERROR(VLOOKUP(EQB[[#This Row],[Job]],Table_Query_from_Cas_Ragle[[Job '#]:[Division]],4,FALSE),"New Job List Needed"))</f>
        <v>WT</v>
      </c>
      <c r="B95" s="36" t="s">
        <v>3344</v>
      </c>
      <c r="C95" s="36" t="str">
        <f>IFERROR(_xlfn.XLOOKUP(EQB[[#This Row],[Equip '#]],Table7[Equip '#],Table7[Equipment Description],),"NO EQUIPMENT NUMBER")</f>
        <v>DYNAPAC CC5200 ROLLER</v>
      </c>
      <c r="D95" s="38">
        <f>Summary!$F$2</f>
        <v>45777</v>
      </c>
      <c r="E95" s="7" t="s">
        <v>3175</v>
      </c>
      <c r="F95" s="36">
        <v>1</v>
      </c>
      <c r="G95" s="45" t="s">
        <v>7781</v>
      </c>
      <c r="H95" s="36">
        <v>4</v>
      </c>
      <c r="I95" s="36">
        <v>0.5</v>
      </c>
      <c r="J95" s="36" t="s">
        <v>3551</v>
      </c>
      <c r="K95" s="59">
        <f>IFERROR(VLOOKUP(B95,'Equip Rates'!$B:$D,3,FALSE), "No Equipment Rate")</f>
        <v>4000</v>
      </c>
      <c r="L95" s="59">
        <f>IFERROR(K95*I95,0)</f>
        <v>2000</v>
      </c>
      <c r="N95" s="36" t="s">
        <v>7817</v>
      </c>
      <c r="P95" s="87">
        <f>IF(COUNTIF(INDEX(EQB[Equip '#],1):EQB[[#This Row],[Equip '#]], EQB[[#This Row],[Equip '#]])=1, SUMIF(EQB[Equip '#],EQB[[#This Row],[Equip '#]],EQB[Units]),"")</f>
        <v>0.5</v>
      </c>
    </row>
    <row r="96" spans="1:16" x14ac:dyDescent="0.25">
      <c r="A96" s="58" t="str">
        <f>IF(EQB[[#This Row],[Job]]="","",IFERROR(VLOOKUP(EQB[[#This Row],[Job]],Table_Query_from_Cas_Ragle[[Job '#]:[Division]],4,FALSE),"New Job List Needed"))</f>
        <v>WT</v>
      </c>
      <c r="B96" s="36" t="s">
        <v>3345</v>
      </c>
      <c r="C96" s="36" t="str">
        <f>IFERROR(_xlfn.XLOOKUP(EQB[[#This Row],[Equip '#]],Table7[Equip '#],Table7[Equipment Description],),"NO EQUIPMENT NUMBER")</f>
        <v>2018 DYNAPAC CC6200</v>
      </c>
      <c r="D96" s="38">
        <f>Summary!$F$2</f>
        <v>45777</v>
      </c>
      <c r="E96" s="7" t="s">
        <v>3175</v>
      </c>
      <c r="F96" s="36">
        <v>1</v>
      </c>
      <c r="G96" s="45" t="s">
        <v>7781</v>
      </c>
      <c r="H96" s="36">
        <v>4</v>
      </c>
      <c r="I96" s="36">
        <v>0.5</v>
      </c>
      <c r="J96" s="36" t="s">
        <v>3551</v>
      </c>
      <c r="K96" s="59">
        <f>IFERROR(VLOOKUP(B96,'Equip Rates'!$B:$D,3,FALSE), "No Equipment Rate")</f>
        <v>4000</v>
      </c>
      <c r="L96" s="59">
        <f>IFERROR(K96*I96,0)</f>
        <v>2000</v>
      </c>
      <c r="N96" s="36" t="s">
        <v>7817</v>
      </c>
      <c r="P96" s="87">
        <f>IF(COUNTIF(INDEX(EQB[Equip '#],1):EQB[[#This Row],[Equip '#]], EQB[[#This Row],[Equip '#]])=1, SUMIF(EQB[Equip '#],EQB[[#This Row],[Equip '#]],EQB[Units]),"")</f>
        <v>0.5</v>
      </c>
    </row>
    <row r="97" spans="1:16" x14ac:dyDescent="0.25">
      <c r="A97" s="58" t="str">
        <f>IF(EQB[[#This Row],[Job]]="","",IFERROR(VLOOKUP(EQB[[#This Row],[Job]],Table_Query_from_Cas_Ragle[[Job '#]:[Division]],4,FALSE),"New Job List Needed"))</f>
        <v>WT</v>
      </c>
      <c r="B97" s="36" t="s">
        <v>3586</v>
      </c>
      <c r="C97" s="36" t="str">
        <f>IFERROR(_xlfn.XLOOKUP(EQB[[#This Row],[Equip '#]],Table7[Equip '#],Table7[Equipment Description],),"NO EQUIPMENT NUMBER")</f>
        <v>DYNAPAC CC1400VI TANDEM ROLLER</v>
      </c>
      <c r="D97" s="38">
        <f>Summary!$F$2</f>
        <v>45777</v>
      </c>
      <c r="E97" s="36" t="s">
        <v>3175</v>
      </c>
      <c r="F97" s="36">
        <v>1</v>
      </c>
      <c r="G97" s="45" t="s">
        <v>7781</v>
      </c>
      <c r="H97" s="36">
        <v>4</v>
      </c>
      <c r="I97" s="36">
        <v>0.5</v>
      </c>
      <c r="J97" s="36" t="s">
        <v>3551</v>
      </c>
      <c r="K97" s="59">
        <f>IFERROR(VLOOKUP(B97,'Equip Rates'!$B:$D,3,FALSE), "No Equipment Rate")</f>
        <v>2500</v>
      </c>
      <c r="L97" s="59">
        <f>IFERROR(K97*I97,0)</f>
        <v>1250</v>
      </c>
      <c r="N97" s="36" t="s">
        <v>7817</v>
      </c>
      <c r="P97" s="87">
        <f>IF(COUNTIF(INDEX(EQB[Equip '#],1):EQB[[#This Row],[Equip '#]], EQB[[#This Row],[Equip '#]])=1, SUMIF(EQB[Equip '#],EQB[[#This Row],[Equip '#]],EQB[Units]),"")</f>
        <v>0.5</v>
      </c>
    </row>
    <row r="98" spans="1:16" x14ac:dyDescent="0.25">
      <c r="A98" s="58" t="str">
        <f>IF(EQB[[#This Row],[Job]]="","",IFERROR(VLOOKUP(EQB[[#This Row],[Job]],Table_Query_from_Cas_Ragle[[Job '#]:[Division]],4,FALSE),"New Job List Needed"))</f>
        <v>WT</v>
      </c>
      <c r="B98" s="36" t="s">
        <v>3587</v>
      </c>
      <c r="C98" s="36" t="str">
        <f>IFERROR(_xlfn.XLOOKUP(EQB[[#This Row],[Equip '#]],Table7[Equip '#],Table7[Equipment Description],),"NO EQUIPMENT NUMBER")</f>
        <v>2018 2K DISTRIBUTOR TK (J6213)</v>
      </c>
      <c r="D98" s="38">
        <f>Summary!$F$2</f>
        <v>45777</v>
      </c>
      <c r="E98" s="36" t="s">
        <v>3175</v>
      </c>
      <c r="F98" s="36">
        <v>1</v>
      </c>
      <c r="G98" s="45" t="s">
        <v>7781</v>
      </c>
      <c r="H98" s="36">
        <v>4</v>
      </c>
      <c r="I98" s="36">
        <v>0.5</v>
      </c>
      <c r="J98" s="36" t="s">
        <v>3551</v>
      </c>
      <c r="K98" s="59">
        <f>IFERROR(VLOOKUP(B98,'Equip Rates'!$B:$D,3,FALSE), "No Equipment Rate")</f>
        <v>2500</v>
      </c>
      <c r="L98" s="59">
        <f>IFERROR(K98*I98,0)</f>
        <v>1250</v>
      </c>
      <c r="N98" s="36" t="s">
        <v>7817</v>
      </c>
      <c r="P98" s="87">
        <f>IF(COUNTIF(INDEX(EQB[Equip '#],1):EQB[[#This Row],[Equip '#]], EQB[[#This Row],[Equip '#]])=1, SUMIF(EQB[Equip '#],EQB[[#This Row],[Equip '#]],EQB[Units]),"")</f>
        <v>0.5</v>
      </c>
    </row>
    <row r="99" spans="1:16" x14ac:dyDescent="0.25">
      <c r="A99" s="58" t="str">
        <f>IF(EQB[[#This Row],[Job]]="","",IFERROR(VLOOKUP(EQB[[#This Row],[Job]],Table_Query_from_Cas_Ragle[[Job '#]:[Division]],4,FALSE),"New Job List Needed"))</f>
        <v>WT</v>
      </c>
      <c r="B99" s="36" t="s">
        <v>3088</v>
      </c>
      <c r="C99" s="36" t="str">
        <f>IFERROR(_xlfn.XLOOKUP(EQB[[#This Row],[Equip '#]],Table7[Equip '#],Table7[Equipment Description],),"NO EQUIPMENT NUMBER")</f>
        <v>2022 DODGE RAM 1500</v>
      </c>
      <c r="D99" s="38">
        <f>Summary!$F$2</f>
        <v>45777</v>
      </c>
      <c r="E99" s="7" t="s">
        <v>3175</v>
      </c>
      <c r="F99" s="36">
        <v>1</v>
      </c>
      <c r="G99" s="45" t="s">
        <v>2</v>
      </c>
      <c r="H99" s="36">
        <v>4</v>
      </c>
      <c r="I99" s="36">
        <v>1</v>
      </c>
      <c r="J99" s="36" t="s">
        <v>3551</v>
      </c>
      <c r="K99" s="59">
        <f>IFERROR(VLOOKUP(B99,'Equip Rates'!$B:$D,3,FALSE), "No Equipment Rate")</f>
        <v>1300</v>
      </c>
      <c r="L99" s="59">
        <f>IFERROR(K99*I99,0)</f>
        <v>1300</v>
      </c>
      <c r="N99" s="36"/>
      <c r="P99" s="87">
        <f>IF(COUNTIF(INDEX(EQB[Equip '#],1):EQB[[#This Row],[Equip '#]], EQB[[#This Row],[Equip '#]])=1, SUMIF(EQB[Equip '#],EQB[[#This Row],[Equip '#]],EQB[Units]),"")</f>
        <v>1</v>
      </c>
    </row>
    <row r="100" spans="1:16" x14ac:dyDescent="0.25">
      <c r="A100" s="58" t="str">
        <f>IF(EQB[[#This Row],[Job]]="","",IFERROR(VLOOKUP(EQB[[#This Row],[Job]],Table_Query_from_Cas_Ragle[[Job '#]:[Division]],4,FALSE),"New Job List Needed"))</f>
        <v>WT</v>
      </c>
      <c r="B100" s="36" t="s">
        <v>3091</v>
      </c>
      <c r="C100" s="36" t="str">
        <f>IFERROR(_xlfn.XLOOKUP(EQB[[#This Row],[Equip '#]],Table7[Equip '#],Table7[Equipment Description],),"NO EQUIPMENT NUMBER")</f>
        <v>2022 DODGE RAM 1500</v>
      </c>
      <c r="D100" s="38">
        <f>Summary!$F$2</f>
        <v>45777</v>
      </c>
      <c r="E100" s="36" t="s">
        <v>3175</v>
      </c>
      <c r="F100" s="36">
        <v>1</v>
      </c>
      <c r="G100" s="45" t="s">
        <v>2</v>
      </c>
      <c r="H100" s="36">
        <v>4</v>
      </c>
      <c r="I100" s="36">
        <v>0.4</v>
      </c>
      <c r="J100" s="36" t="s">
        <v>3551</v>
      </c>
      <c r="K100" s="59">
        <f>IFERROR(VLOOKUP(B100,'Equip Rates'!$B:$D,3,FALSE), "No Equipment Rate")</f>
        <v>1300</v>
      </c>
      <c r="L100" s="59">
        <f>IFERROR(K100*I100,0)</f>
        <v>520</v>
      </c>
      <c r="N100" s="36"/>
      <c r="P100" s="87" t="str">
        <f>IF(COUNTIF(INDEX(EQB[Equip '#],1):EQB[[#This Row],[Equip '#]], EQB[[#This Row],[Equip '#]])=1, SUMIF(EQB[Equip '#],EQB[[#This Row],[Equip '#]],EQB[Units]),"")</f>
        <v/>
      </c>
    </row>
    <row r="101" spans="1:16" x14ac:dyDescent="0.25">
      <c r="A101" s="58" t="str">
        <f>IF(EQB[[#This Row],[Job]]="","",IFERROR(VLOOKUP(EQB[[#This Row],[Job]],Table_Query_from_Cas_Ragle[[Job '#]:[Division]],4,FALSE),"New Job List Needed"))</f>
        <v>WT</v>
      </c>
      <c r="B101" s="36" t="s">
        <v>3101</v>
      </c>
      <c r="C101" s="36" t="str">
        <f>IFERROR(_xlfn.XLOOKUP(EQB[[#This Row],[Equip '#]],Table7[Equip '#],Table7[Equipment Description],),"NO EQUIPMENT NUMBER")</f>
        <v>2022 DODGE RAM 1500</v>
      </c>
      <c r="D101" s="38">
        <f>Summary!$F$2</f>
        <v>45777</v>
      </c>
      <c r="E101" s="7" t="s">
        <v>3175</v>
      </c>
      <c r="F101" s="36">
        <v>1</v>
      </c>
      <c r="G101" s="45" t="s">
        <v>2</v>
      </c>
      <c r="H101" s="36">
        <v>4</v>
      </c>
      <c r="I101" s="36">
        <v>0.45</v>
      </c>
      <c r="J101" s="36" t="s">
        <v>3551</v>
      </c>
      <c r="K101" s="59">
        <f>IFERROR(VLOOKUP(B101,'Equip Rates'!$B:$D,3,FALSE), "No Equipment Rate")</f>
        <v>1300</v>
      </c>
      <c r="L101" s="59">
        <f>IFERROR(K101*I101,0)</f>
        <v>585</v>
      </c>
      <c r="N101" s="36"/>
      <c r="P101" s="87" t="str">
        <f>IF(COUNTIF(INDEX(EQB[Equip '#],1):EQB[[#This Row],[Equip '#]], EQB[[#This Row],[Equip '#]])=1, SUMIF(EQB[Equip '#],EQB[[#This Row],[Equip '#]],EQB[Units]),"")</f>
        <v/>
      </c>
    </row>
    <row r="102" spans="1:16" x14ac:dyDescent="0.25">
      <c r="A102" s="58" t="str">
        <f>IF(EQB[[#This Row],[Job]]="","",IFERROR(VLOOKUP(EQB[[#This Row],[Job]],Table_Query_from_Cas_Ragle[[Job '#]:[Division]],4,FALSE),"New Job List Needed"))</f>
        <v>WT</v>
      </c>
      <c r="B102" s="36" t="s">
        <v>3638</v>
      </c>
      <c r="C102" s="36" t="str">
        <f>IFERROR(_xlfn.XLOOKUP(EQB[[#This Row],[Equip '#]],Table7[Equip '#],Table7[Equipment Description],),"NO EQUIPMENT NUMBER")</f>
        <v>2023 FORD F-250 XL</v>
      </c>
      <c r="D102" s="38">
        <f>Summary!$F$2</f>
        <v>45777</v>
      </c>
      <c r="E102" s="36" t="s">
        <v>3175</v>
      </c>
      <c r="F102" s="36">
        <v>1</v>
      </c>
      <c r="G102" s="45" t="s">
        <v>2</v>
      </c>
      <c r="H102" s="36">
        <v>4</v>
      </c>
      <c r="I102" s="36">
        <v>0.25</v>
      </c>
      <c r="J102" s="36" t="s">
        <v>3551</v>
      </c>
      <c r="K102" s="59">
        <f>IFERROR(VLOOKUP(B102,'Equip Rates'!$B:$D,3,FALSE), "No Equipment Rate")</f>
        <v>2000</v>
      </c>
      <c r="L102" s="59">
        <f>IFERROR(K102*I102,0)</f>
        <v>500</v>
      </c>
      <c r="N102" s="36"/>
      <c r="P102" s="87">
        <f>IF(COUNTIF(INDEX(EQB[Equip '#],1):EQB[[#This Row],[Equip '#]], EQB[[#This Row],[Equip '#]])=1, SUMIF(EQB[Equip '#],EQB[[#This Row],[Equip '#]],EQB[Units]),"")</f>
        <v>1</v>
      </c>
    </row>
    <row r="103" spans="1:16" x14ac:dyDescent="0.25">
      <c r="A103" s="58" t="str">
        <f>IF(EQB[[#This Row],[Job]]="","",IFERROR(VLOOKUP(EQB[[#This Row],[Job]],Table_Query_from_Cas_Ragle[[Job '#]:[Division]],4,FALSE),"New Job List Needed"))</f>
        <v>WT</v>
      </c>
      <c r="B103" s="36" t="s">
        <v>3664</v>
      </c>
      <c r="C103" s="36" t="str">
        <f>IFERROR(_xlfn.XLOOKUP(EQB[[#This Row],[Equip '#]],Table7[Equip '#],Table7[Equipment Description],),"NO EQUIPMENT NUMBER")</f>
        <v>2023 FORD F-250 XL</v>
      </c>
      <c r="D103" s="38">
        <f>Summary!$F$2</f>
        <v>45777</v>
      </c>
      <c r="E103" s="7" t="s">
        <v>3175</v>
      </c>
      <c r="F103" s="36">
        <v>1</v>
      </c>
      <c r="G103" s="45" t="s">
        <v>2</v>
      </c>
      <c r="H103" s="36">
        <v>4</v>
      </c>
      <c r="I103" s="36">
        <v>1</v>
      </c>
      <c r="J103" s="36" t="s">
        <v>3551</v>
      </c>
      <c r="K103" s="59">
        <f>IFERROR(VLOOKUP(B103,'Equip Rates'!$B:$D,3,FALSE), "No Equipment Rate")</f>
        <v>2000</v>
      </c>
      <c r="L103" s="59">
        <f>IFERROR(K103*I103,0)</f>
        <v>2000</v>
      </c>
      <c r="N103" s="36"/>
      <c r="P103" s="87">
        <f>IF(COUNTIF(INDEX(EQB[Equip '#],1):EQB[[#This Row],[Equip '#]], EQB[[#This Row],[Equip '#]])=1, SUMIF(EQB[Equip '#],EQB[[#This Row],[Equip '#]],EQB[Units]),"")</f>
        <v>1</v>
      </c>
    </row>
    <row r="104" spans="1:16" x14ac:dyDescent="0.25">
      <c r="A104" s="58" t="str">
        <f>IF(EQB[[#This Row],[Job]]="","",IFERROR(VLOOKUP(EQB[[#This Row],[Job]],Table_Query_from_Cas_Ragle[[Job '#]:[Division]],4,FALSE),"New Job List Needed"))</f>
        <v>WT</v>
      </c>
      <c r="B104" s="36" t="s">
        <v>3646</v>
      </c>
      <c r="C104" s="36" t="str">
        <f>IFERROR(_xlfn.XLOOKUP(EQB[[#This Row],[Equip '#]],Table7[Equip '#],Table7[Equipment Description],),"NO EQUIPMENT NUMBER")</f>
        <v>2023 FORD F-250 XL</v>
      </c>
      <c r="D104" s="38">
        <f>Summary!$F$2</f>
        <v>45777</v>
      </c>
      <c r="E104" s="7" t="s">
        <v>3175</v>
      </c>
      <c r="F104" s="36">
        <v>1</v>
      </c>
      <c r="G104" s="45" t="s">
        <v>2</v>
      </c>
      <c r="H104" s="36">
        <v>4</v>
      </c>
      <c r="I104" s="36">
        <v>0.82</v>
      </c>
      <c r="J104" s="36" t="s">
        <v>3551</v>
      </c>
      <c r="K104" s="59">
        <f>IFERROR(VLOOKUP(B104,'Equip Rates'!$B:$D,3,FALSE), "No Equipment Rate")</f>
        <v>2000</v>
      </c>
      <c r="L104" s="59">
        <f>IFERROR(K104*I104,0)</f>
        <v>1640</v>
      </c>
      <c r="N104" s="36"/>
      <c r="P104" s="87">
        <f>IF(COUNTIF(INDEX(EQB[Equip '#],1):EQB[[#This Row],[Equip '#]], EQB[[#This Row],[Equip '#]])=1, SUMIF(EQB[Equip '#],EQB[[#This Row],[Equip '#]],EQB[Units]),"")</f>
        <v>1</v>
      </c>
    </row>
    <row r="105" spans="1:16" x14ac:dyDescent="0.25">
      <c r="A105" s="58" t="str">
        <f>IF(EQB[[#This Row],[Job]]="","",IFERROR(VLOOKUP(EQB[[#This Row],[Job]],Table_Query_from_Cas_Ragle[[Job '#]:[Division]],4,FALSE),"New Job List Needed"))</f>
        <v>WT</v>
      </c>
      <c r="B105" s="36" t="s">
        <v>244</v>
      </c>
      <c r="C105" s="36" t="str">
        <f>IFERROR(_xlfn.XLOOKUP(EQB[[#This Row],[Equip '#]],Table7[Equip '#],Table7[Equipment Description],),"NO EQUIPMENT NUMBER")</f>
        <v>2015 CAT 329FL</v>
      </c>
      <c r="D105" s="38">
        <f>Summary!$F$2</f>
        <v>45777</v>
      </c>
      <c r="E105" s="36" t="s">
        <v>3175</v>
      </c>
      <c r="F105" s="36">
        <v>1</v>
      </c>
      <c r="G105" s="45" t="s">
        <v>7781</v>
      </c>
      <c r="H105" s="36">
        <v>4</v>
      </c>
      <c r="I105" s="36">
        <v>0.75</v>
      </c>
      <c r="J105" s="36" t="s">
        <v>3551</v>
      </c>
      <c r="K105" s="59">
        <f>IFERROR(VLOOKUP(B105,'Equip Rates'!$B:$D,3,FALSE), "No Equipment Rate")</f>
        <v>5000</v>
      </c>
      <c r="L105" s="59">
        <f>IFERROR(K105*I105,0)</f>
        <v>3750</v>
      </c>
      <c r="N105" s="36"/>
      <c r="P105" s="87">
        <f>IF(COUNTIF(INDEX(EQB[Equip '#],1):EQB[[#This Row],[Equip '#]], EQB[[#This Row],[Equip '#]])=1, SUMIF(EQB[Equip '#],EQB[[#This Row],[Equip '#]],EQB[Units]),"")</f>
        <v>0.75</v>
      </c>
    </row>
    <row r="106" spans="1:16" x14ac:dyDescent="0.25">
      <c r="A106" s="58" t="str">
        <f>IF(EQB[[#This Row],[Job]]="","",IFERROR(VLOOKUP(EQB[[#This Row],[Job]],Table_Query_from_Cas_Ragle[[Job '#]:[Division]],4,FALSE),"New Job List Needed"))</f>
        <v>WT</v>
      </c>
      <c r="B106" s="36" t="s">
        <v>49</v>
      </c>
      <c r="C106" s="36" t="str">
        <f>IFERROR(_xlfn.XLOOKUP(EQB[[#This Row],[Equip '#]],Table7[Equip '#],Table7[Equipment Description],),"NO EQUIPMENT NUMBER")</f>
        <v>CAT 140M3 (2014)</v>
      </c>
      <c r="D106" s="38">
        <f>Summary!$F$2</f>
        <v>45777</v>
      </c>
      <c r="E106" s="7" t="s">
        <v>3175</v>
      </c>
      <c r="F106" s="36">
        <v>1</v>
      </c>
      <c r="G106" s="45" t="s">
        <v>7781</v>
      </c>
      <c r="H106" s="36">
        <v>4</v>
      </c>
      <c r="I106" s="36">
        <v>1</v>
      </c>
      <c r="J106" s="36" t="s">
        <v>3551</v>
      </c>
      <c r="K106" s="59">
        <f>IFERROR(VLOOKUP(B106,'Equip Rates'!$B:$D,3,FALSE), "No Equipment Rate")</f>
        <v>4500</v>
      </c>
      <c r="L106" s="59">
        <f>IFERROR(K106*I106,0)</f>
        <v>4500</v>
      </c>
      <c r="N106" s="36"/>
      <c r="P106" s="87">
        <f>IF(COUNTIF(INDEX(EQB[Equip '#],1):EQB[[#This Row],[Equip '#]], EQB[[#This Row],[Equip '#]])=1, SUMIF(EQB[Equip '#],EQB[[#This Row],[Equip '#]],EQB[Units]),"")</f>
        <v>1</v>
      </c>
    </row>
    <row r="107" spans="1:16" x14ac:dyDescent="0.25">
      <c r="A107" s="58" t="str">
        <f>IF(EQB[[#This Row],[Job]]="","",IFERROR(VLOOKUP(EQB[[#This Row],[Job]],Table_Query_from_Cas_Ragle[[Job '#]:[Division]],4,FALSE),"New Job List Needed"))</f>
        <v>WT</v>
      </c>
      <c r="B107" s="36" t="s">
        <v>3383</v>
      </c>
      <c r="C107" s="36" t="str">
        <f>IFERROR(_xlfn.XLOOKUP(EQB[[#This Row],[Equip '#]],Table7[Equip '#],Table7[Equipment Description],),"NO EQUIPMENT NUMBER")</f>
        <v>VER-MAC PCMS-1500LP (H223790)</v>
      </c>
      <c r="D107" s="38">
        <f>Summary!$F$2</f>
        <v>45777</v>
      </c>
      <c r="E107" s="7" t="s">
        <v>3175</v>
      </c>
      <c r="F107" s="36">
        <v>1</v>
      </c>
      <c r="G107" s="45" t="s">
        <v>7781</v>
      </c>
      <c r="H107" s="36">
        <v>4</v>
      </c>
      <c r="I107" s="36">
        <v>1</v>
      </c>
      <c r="J107" s="36" t="s">
        <v>3551</v>
      </c>
      <c r="K107" s="59">
        <f>IFERROR(VLOOKUP(B107,'Equip Rates'!$B:$D,3,FALSE), "No Equipment Rate")</f>
        <v>1250</v>
      </c>
      <c r="L107" s="59">
        <f>IFERROR(K107*I107,0)</f>
        <v>1250</v>
      </c>
      <c r="N107" s="36"/>
      <c r="P107" s="87">
        <f>IF(COUNTIF(INDEX(EQB[Equip '#],1):EQB[[#This Row],[Equip '#]], EQB[[#This Row],[Equip '#]])=1, SUMIF(EQB[Equip '#],EQB[[#This Row],[Equip '#]],EQB[Units]),"")</f>
        <v>1</v>
      </c>
    </row>
    <row r="108" spans="1:16" x14ac:dyDescent="0.25">
      <c r="A108" s="58" t="str">
        <f>IF(EQB[[#This Row],[Job]]="","",IFERROR(VLOOKUP(EQB[[#This Row],[Job]],Table_Query_from_Cas_Ragle[[Job '#]:[Division]],4,FALSE),"New Job List Needed"))</f>
        <v>WT</v>
      </c>
      <c r="B108" s="36" t="s">
        <v>3385</v>
      </c>
      <c r="C108" s="36" t="str">
        <f>IFERROR(_xlfn.XLOOKUP(EQB[[#This Row],[Equip '#]],Table7[Equip '#],Table7[Equipment Description],),"NO EQUIPMENT NUMBER")</f>
        <v>VER-MAC PCMS-1500LP (H223773)</v>
      </c>
      <c r="D108" s="38">
        <f>Summary!$F$2</f>
        <v>45777</v>
      </c>
      <c r="E108" s="7" t="s">
        <v>3175</v>
      </c>
      <c r="F108" s="36">
        <v>1</v>
      </c>
      <c r="G108" s="45" t="s">
        <v>7781</v>
      </c>
      <c r="H108" s="36">
        <v>4</v>
      </c>
      <c r="I108" s="36">
        <v>1</v>
      </c>
      <c r="J108" s="36" t="s">
        <v>3551</v>
      </c>
      <c r="K108" s="59">
        <f>IFERROR(VLOOKUP(B108,'Equip Rates'!$B:$D,3,FALSE), "No Equipment Rate")</f>
        <v>1250</v>
      </c>
      <c r="L108" s="59">
        <f>IFERROR(K108*I108,0)</f>
        <v>1250</v>
      </c>
      <c r="N108" s="36"/>
      <c r="P108" s="87">
        <f>IF(COUNTIF(INDEX(EQB[Equip '#],1):EQB[[#This Row],[Equip '#]], EQB[[#This Row],[Equip '#]])=1, SUMIF(EQB[Equip '#],EQB[[#This Row],[Equip '#]],EQB[Units]),"")</f>
        <v>1</v>
      </c>
    </row>
    <row r="109" spans="1:16" x14ac:dyDescent="0.25">
      <c r="A109" s="58" t="str">
        <f>IF(EQB[[#This Row],[Job]]="","",IFERROR(VLOOKUP(EQB[[#This Row],[Job]],Table_Query_from_Cas_Ragle[[Job '#]:[Division]],4,FALSE),"New Job List Needed"))</f>
        <v>WT</v>
      </c>
      <c r="B109" s="36" t="s">
        <v>3351</v>
      </c>
      <c r="C109" s="36" t="str">
        <f>IFERROR(_xlfn.XLOOKUP(EQB[[#This Row],[Equip '#]],Table7[Equip '#],Table7[Equipment Description],),"NO EQUIPMENT NUMBER")</f>
        <v>2015 CAT AP1055F</v>
      </c>
      <c r="D109" s="38">
        <f>Summary!$F$2</f>
        <v>45777</v>
      </c>
      <c r="E109" s="7" t="s">
        <v>3175</v>
      </c>
      <c r="F109" s="36">
        <v>1</v>
      </c>
      <c r="G109" s="45" t="s">
        <v>7781</v>
      </c>
      <c r="H109" s="36">
        <v>4</v>
      </c>
      <c r="I109" s="36">
        <v>1</v>
      </c>
      <c r="J109" s="36" t="s">
        <v>3551</v>
      </c>
      <c r="K109" s="59">
        <f>IFERROR(VLOOKUP(B109,'Equip Rates'!$B:$D,3,FALSE), "No Equipment Rate")</f>
        <v>10000</v>
      </c>
      <c r="L109" s="59">
        <f>IFERROR(K109*I109,0)</f>
        <v>10000</v>
      </c>
      <c r="N109" s="36"/>
      <c r="P109" s="87">
        <f>IF(COUNTIF(INDEX(EQB[Equip '#],1):EQB[[#This Row],[Equip '#]], EQB[[#This Row],[Equip '#]])=1, SUMIF(EQB[Equip '#],EQB[[#This Row],[Equip '#]],EQB[Units]),"")</f>
        <v>1</v>
      </c>
    </row>
    <row r="110" spans="1:16" x14ac:dyDescent="0.25">
      <c r="A110" s="58" t="str">
        <f>IF(EQB[[#This Row],[Job]]="","",IFERROR(VLOOKUP(EQB[[#This Row],[Job]],Table_Query_from_Cas_Ragle[[Job '#]:[Division]],4,FALSE),"New Job List Needed"))</f>
        <v>WT</v>
      </c>
      <c r="B110" s="36" t="s">
        <v>252</v>
      </c>
      <c r="C110" s="36" t="str">
        <f>IFERROR(_xlfn.XLOOKUP(EQB[[#This Row],[Equip '#]],Table7[Equip '#],Table7[Equipment Description],),"NO EQUIPMENT NUMBER")</f>
        <v>2017 F-150 E48666</v>
      </c>
      <c r="D110" s="38">
        <f>Summary!$F$2</f>
        <v>45777</v>
      </c>
      <c r="E110" s="36" t="s">
        <v>3175</v>
      </c>
      <c r="F110" s="36">
        <v>1</v>
      </c>
      <c r="G110" s="45" t="s">
        <v>2</v>
      </c>
      <c r="H110" s="36">
        <v>4</v>
      </c>
      <c r="I110" s="36">
        <v>0.23</v>
      </c>
      <c r="J110" s="36" t="s">
        <v>3551</v>
      </c>
      <c r="K110" s="59">
        <f>IFERROR(VLOOKUP(B110,'Equip Rates'!$B:$D,3,FALSE), "No Equipment Rate")</f>
        <v>1300</v>
      </c>
      <c r="L110" s="59">
        <f>IFERROR(K110*I110,0)</f>
        <v>299</v>
      </c>
      <c r="N110" s="36"/>
      <c r="P110" s="87" t="str">
        <f>IF(COUNTIF(INDEX(EQB[Equip '#],1):EQB[[#This Row],[Equip '#]], EQB[[#This Row],[Equip '#]])=1, SUMIF(EQB[Equip '#],EQB[[#This Row],[Equip '#]],EQB[Units]),"")</f>
        <v/>
      </c>
    </row>
    <row r="111" spans="1:16" x14ac:dyDescent="0.25">
      <c r="A111" s="58" t="str">
        <f>IF(EQB[[#This Row],[Job]]="","",IFERROR(VLOOKUP(EQB[[#This Row],[Job]],Table_Query_from_Cas_Ragle[[Job '#]:[Division]],4,FALSE),"New Job List Needed"))</f>
        <v>WT</v>
      </c>
      <c r="B111" s="36" t="s">
        <v>119</v>
      </c>
      <c r="C111" s="36" t="str">
        <f>IFERROR(_xlfn.XLOOKUP(EQB[[#This Row],[Equip '#]],Table7[Equip '#],Table7[Equipment Description],),"NO EQUIPMENT NUMBER")</f>
        <v>2019 F150 F14517</v>
      </c>
      <c r="D111" s="38">
        <f>Summary!$F$2</f>
        <v>45777</v>
      </c>
      <c r="E111" s="7" t="s">
        <v>3175</v>
      </c>
      <c r="F111" s="36">
        <v>1</v>
      </c>
      <c r="G111" s="45" t="s">
        <v>2</v>
      </c>
      <c r="H111" s="36">
        <v>4</v>
      </c>
      <c r="I111" s="36">
        <v>0.05</v>
      </c>
      <c r="J111" s="36" t="s">
        <v>3551</v>
      </c>
      <c r="K111" s="59">
        <f>IFERROR(VLOOKUP(B111,'Equip Rates'!$B:$D,3,FALSE), "No Equipment Rate")</f>
        <v>1300</v>
      </c>
      <c r="L111" s="59">
        <f>IFERROR(K111*I111,0)</f>
        <v>65</v>
      </c>
      <c r="N111" s="36"/>
      <c r="P111" s="87" t="str">
        <f>IF(COUNTIF(INDEX(EQB[Equip '#],1):EQB[[#This Row],[Equip '#]], EQB[[#This Row],[Equip '#]])=1, SUMIF(EQB[Equip '#],EQB[[#This Row],[Equip '#]],EQB[Units]),"")</f>
        <v/>
      </c>
    </row>
    <row r="112" spans="1:16" x14ac:dyDescent="0.25">
      <c r="A112" s="58" t="str">
        <f>IF(EQB[[#This Row],[Job]]="","",IFERROR(VLOOKUP(EQB[[#This Row],[Job]],Table_Query_from_Cas_Ragle[[Job '#]:[Division]],4,FALSE),"New Job List Needed"))</f>
        <v>WT</v>
      </c>
      <c r="B112" s="36" t="s">
        <v>238</v>
      </c>
      <c r="C112" s="36" t="str">
        <f>IFERROR(_xlfn.XLOOKUP(EQB[[#This Row],[Equip '#]],Table7[Equip '#],Table7[Equipment Description],),"NO EQUIPMENT NUMBER")</f>
        <v>2020 F-250 D40370</v>
      </c>
      <c r="D112" s="38">
        <f>Summary!$F$2</f>
        <v>45777</v>
      </c>
      <c r="E112" s="7" t="s">
        <v>3175</v>
      </c>
      <c r="F112" s="36">
        <v>1</v>
      </c>
      <c r="G112" s="45" t="s">
        <v>2</v>
      </c>
      <c r="H112" s="36">
        <v>4</v>
      </c>
      <c r="I112" s="36">
        <v>1</v>
      </c>
      <c r="J112" s="36" t="s">
        <v>3551</v>
      </c>
      <c r="K112" s="59">
        <f>IFERROR(VLOOKUP(B112,'Equip Rates'!$B:$D,3,FALSE), "No Equipment Rate")</f>
        <v>1500</v>
      </c>
      <c r="L112" s="59">
        <f>IFERROR(K112*I112,0)</f>
        <v>1500</v>
      </c>
      <c r="N112" s="36"/>
      <c r="P112" s="87">
        <f>IF(COUNTIF(INDEX(EQB[Equip '#],1):EQB[[#This Row],[Equip '#]], EQB[[#This Row],[Equip '#]])=1, SUMIF(EQB[Equip '#],EQB[[#This Row],[Equip '#]],EQB[Units]),"")</f>
        <v>1</v>
      </c>
    </row>
    <row r="113" spans="1:16" x14ac:dyDescent="0.25">
      <c r="A113" s="58" t="str">
        <f>IF(EQB[[#This Row],[Job]]="","",IFERROR(VLOOKUP(EQB[[#This Row],[Job]],Table_Query_from_Cas_Ragle[[Job '#]:[Division]],4,FALSE),"New Job List Needed"))</f>
        <v>WT</v>
      </c>
      <c r="B113" s="36" t="s">
        <v>134</v>
      </c>
      <c r="C113" s="36" t="str">
        <f>IFERROR(_xlfn.XLOOKUP(EQB[[#This Row],[Equip '#]],Table7[Equip '#],Table7[Equipment Description],),"NO EQUIPMENT NUMBER")</f>
        <v>2020 F-250 D97616</v>
      </c>
      <c r="D113" s="38">
        <f>Summary!$F$2</f>
        <v>45777</v>
      </c>
      <c r="E113" s="7" t="s">
        <v>3175</v>
      </c>
      <c r="F113" s="36">
        <v>1</v>
      </c>
      <c r="G113" s="45" t="s">
        <v>2</v>
      </c>
      <c r="H113" s="36">
        <v>4</v>
      </c>
      <c r="I113" s="36">
        <v>1</v>
      </c>
      <c r="J113" s="36" t="s">
        <v>3551</v>
      </c>
      <c r="K113" s="59">
        <f>IFERROR(VLOOKUP(B113,'Equip Rates'!$B:$D,3,FALSE), "No Equipment Rate")</f>
        <v>1500</v>
      </c>
      <c r="L113" s="59">
        <f>IFERROR(K113*I113,0)</f>
        <v>1500</v>
      </c>
      <c r="N113" s="36"/>
      <c r="P113" s="87">
        <f>IF(COUNTIF(INDEX(EQB[Equip '#],1):EQB[[#This Row],[Equip '#]], EQB[[#This Row],[Equip '#]])=1, SUMIF(EQB[Equip '#],EQB[[#This Row],[Equip '#]],EQB[Units]),"")</f>
        <v>1</v>
      </c>
    </row>
    <row r="114" spans="1:16" x14ac:dyDescent="0.25">
      <c r="A114" s="58" t="str">
        <f>IF(EQB[[#This Row],[Job]]="","",IFERROR(VLOOKUP(EQB[[#This Row],[Job]],Table_Query_from_Cas_Ragle[[Job '#]:[Division]],4,FALSE),"New Job List Needed"))</f>
        <v>WT</v>
      </c>
      <c r="B114" s="36" t="s">
        <v>224</v>
      </c>
      <c r="C114" s="36" t="str">
        <f>IFERROR(_xlfn.XLOOKUP(EQB[[#This Row],[Equip '#]],Table7[Equip '#],Table7[Equipment Description],),"NO EQUIPMENT NUMBER")</f>
        <v>2022 F-250 C70266</v>
      </c>
      <c r="D114" s="38">
        <f>Summary!$F$2</f>
        <v>45777</v>
      </c>
      <c r="E114" s="7" t="s">
        <v>3175</v>
      </c>
      <c r="F114" s="36">
        <v>1</v>
      </c>
      <c r="G114" s="45" t="s">
        <v>7781</v>
      </c>
      <c r="H114" s="36">
        <v>4</v>
      </c>
      <c r="I114" s="36">
        <v>1</v>
      </c>
      <c r="J114" s="36" t="s">
        <v>3551</v>
      </c>
      <c r="K114" s="59">
        <f>IFERROR(VLOOKUP(B114,'Equip Rates'!$B:$D,3,FALSE), "No Equipment Rate")</f>
        <v>1500</v>
      </c>
      <c r="L114" s="59">
        <f>IFERROR(K114*I114,0)</f>
        <v>1500</v>
      </c>
      <c r="N114" s="36"/>
      <c r="P114" s="87">
        <f>IF(COUNTIF(INDEX(EQB[Equip '#],1):EQB[[#This Row],[Equip '#]], EQB[[#This Row],[Equip '#]])=1, SUMIF(EQB[Equip '#],EQB[[#This Row],[Equip '#]],EQB[Units]),"")</f>
        <v>1</v>
      </c>
    </row>
    <row r="115" spans="1:16" x14ac:dyDescent="0.25">
      <c r="A115" s="58" t="str">
        <f>IF(EQB[[#This Row],[Job]]="","",IFERROR(VLOOKUP(EQB[[#This Row],[Job]],Table_Query_from_Cas_Ragle[[Job '#]:[Division]],4,FALSE),"New Job List Needed"))</f>
        <v>WT</v>
      </c>
      <c r="B115" s="36" t="s">
        <v>3102</v>
      </c>
      <c r="C115" s="36" t="str">
        <f>IFERROR(_xlfn.XLOOKUP(EQB[[#This Row],[Equip '#]],Table7[Equip '#],Table7[Equipment Description],),"NO EQUIPMENT NUMBER")</f>
        <v>2022 F-250 G40582</v>
      </c>
      <c r="D115" s="38">
        <f>Summary!$F$2</f>
        <v>45777</v>
      </c>
      <c r="E115" s="7" t="s">
        <v>3175</v>
      </c>
      <c r="F115" s="36">
        <v>1</v>
      </c>
      <c r="G115" s="45" t="s">
        <v>2</v>
      </c>
      <c r="H115" s="36">
        <v>4</v>
      </c>
      <c r="I115" s="36">
        <v>0.45</v>
      </c>
      <c r="J115" s="36" t="s">
        <v>3551</v>
      </c>
      <c r="K115" s="59">
        <f>IFERROR(VLOOKUP(B115,'Equip Rates'!$B:$D,3,FALSE), "No Equipment Rate")</f>
        <v>1500</v>
      </c>
      <c r="L115" s="59">
        <f>IFERROR(K115*I115,0)</f>
        <v>675</v>
      </c>
      <c r="N115" s="36"/>
      <c r="P115" s="87" t="str">
        <f>IF(COUNTIF(INDEX(EQB[Equip '#],1):EQB[[#This Row],[Equip '#]], EQB[[#This Row],[Equip '#]])=1, SUMIF(EQB[Equip '#],EQB[[#This Row],[Equip '#]],EQB[Units]),"")</f>
        <v/>
      </c>
    </row>
    <row r="116" spans="1:16" x14ac:dyDescent="0.25">
      <c r="A116" s="58" t="str">
        <f>IF(EQB[[#This Row],[Job]]="","",IFERROR(VLOOKUP(EQB[[#This Row],[Job]],Table_Query_from_Cas_Ragle[[Job '#]:[Division]],4,FALSE),"New Job List Needed"))</f>
        <v>WT</v>
      </c>
      <c r="B116" s="36" t="s">
        <v>4096</v>
      </c>
      <c r="C116" s="36" t="str">
        <f>IFERROR(_xlfn.XLOOKUP(EQB[[#This Row],[Equip '#]],Table7[Equip '#],Table7[Equipment Description],),"NO EQUIPMENT NUMBER")</f>
        <v>2024 FORD MAVERICK (RRB41388)</v>
      </c>
      <c r="D116" s="38">
        <f>Summary!$F$2</f>
        <v>45777</v>
      </c>
      <c r="E116" s="36" t="s">
        <v>3175</v>
      </c>
      <c r="F116" s="36">
        <v>1</v>
      </c>
      <c r="G116" s="45" t="s">
        <v>2</v>
      </c>
      <c r="H116" s="36">
        <v>4</v>
      </c>
      <c r="I116" s="36">
        <v>0.2</v>
      </c>
      <c r="J116" s="36" t="s">
        <v>3551</v>
      </c>
      <c r="K116" s="59">
        <f>IFERROR(VLOOKUP(B116,'Equip Rates'!$B:$D,3,FALSE), "No Equipment Rate")</f>
        <v>1000</v>
      </c>
      <c r="L116" s="59">
        <f>IFERROR(K116*I116,0)</f>
        <v>200</v>
      </c>
      <c r="N116" s="36"/>
      <c r="P116" s="87" t="str">
        <f>IF(COUNTIF(INDEX(EQB[Equip '#],1):EQB[[#This Row],[Equip '#]], EQB[[#This Row],[Equip '#]])=1, SUMIF(EQB[Equip '#],EQB[[#This Row],[Equip '#]],EQB[Units]),"")</f>
        <v/>
      </c>
    </row>
    <row r="117" spans="1:16" x14ac:dyDescent="0.25">
      <c r="A117" s="58" t="str">
        <f>IF(EQB[[#This Row],[Job]]="","",IFERROR(VLOOKUP(EQB[[#This Row],[Job]],Table_Query_from_Cas_Ragle[[Job '#]:[Division]],4,FALSE),"New Job List Needed"))</f>
        <v>WT</v>
      </c>
      <c r="B117" s="36" t="s">
        <v>63</v>
      </c>
      <c r="C117" s="36" t="str">
        <f>IFERROR(_xlfn.XLOOKUP(EQB[[#This Row],[Equip '#]],Table7[Equip '#],Table7[Equipment Description],),"NO EQUIPMENT NUMBER")</f>
        <v>84" CAT 563 Padfoot Roller</v>
      </c>
      <c r="D117" s="38">
        <f>Summary!$F$2</f>
        <v>45777</v>
      </c>
      <c r="E117" s="7" t="s">
        <v>3175</v>
      </c>
      <c r="F117" s="36">
        <v>1</v>
      </c>
      <c r="G117" s="45" t="s">
        <v>7781</v>
      </c>
      <c r="H117" s="36">
        <v>4</v>
      </c>
      <c r="I117" s="36">
        <v>1</v>
      </c>
      <c r="J117" s="36" t="s">
        <v>3551</v>
      </c>
      <c r="K117" s="59">
        <f>IFERROR(VLOOKUP(B117,'Equip Rates'!$B:$D,3,FALSE), "No Equipment Rate")</f>
        <v>3000</v>
      </c>
      <c r="L117" s="59">
        <f>IFERROR(K117*I117,0)</f>
        <v>3000</v>
      </c>
      <c r="N117" s="36"/>
      <c r="P117" s="87">
        <f>IF(COUNTIF(INDEX(EQB[Equip '#],1):EQB[[#This Row],[Equip '#]], EQB[[#This Row],[Equip '#]])=1, SUMIF(EQB[Equip '#],EQB[[#This Row],[Equip '#]],EQB[Units]),"")</f>
        <v>1</v>
      </c>
    </row>
    <row r="118" spans="1:16" x14ac:dyDescent="0.25">
      <c r="A118" s="58" t="str">
        <f>IF(EQB[[#This Row],[Job]]="","",IFERROR(VLOOKUP(EQB[[#This Row],[Job]],Table_Query_from_Cas_Ragle[[Job '#]:[Division]],4,FALSE),"New Job List Needed"))</f>
        <v>WT</v>
      </c>
      <c r="B118" s="36" t="s">
        <v>307</v>
      </c>
      <c r="C118" s="36" t="str">
        <f>IFERROR(_xlfn.XLOOKUP(EQB[[#This Row],[Equip '#]],Table7[Equip '#],Table7[Equipment Description],),"NO EQUIPMENT NUMBER")</f>
        <v>33" Wacker Neuson Trench Roll</v>
      </c>
      <c r="D118" s="38">
        <f>Summary!$F$2</f>
        <v>45777</v>
      </c>
      <c r="E118" s="7" t="s">
        <v>3175</v>
      </c>
      <c r="F118" s="36">
        <v>1</v>
      </c>
      <c r="G118" s="45" t="s">
        <v>7781</v>
      </c>
      <c r="H118" s="36">
        <v>4</v>
      </c>
      <c r="I118" s="36">
        <v>1</v>
      </c>
      <c r="J118" s="36" t="s">
        <v>3551</v>
      </c>
      <c r="K118" s="59">
        <f>IFERROR(VLOOKUP(B118,'Equip Rates'!$B:$D,3,FALSE), "No Equipment Rate")</f>
        <v>1500</v>
      </c>
      <c r="L118" s="59">
        <f>IFERROR(K118*I118,0)</f>
        <v>1500</v>
      </c>
      <c r="N118" s="36"/>
      <c r="P118" s="87">
        <f>IF(COUNTIF(INDEX(EQB[Equip '#],1):EQB[[#This Row],[Equip '#]], EQB[[#This Row],[Equip '#]])=1, SUMIF(EQB[Equip '#],EQB[[#This Row],[Equip '#]],EQB[Units]),"")</f>
        <v>1</v>
      </c>
    </row>
    <row r="119" spans="1:16" x14ac:dyDescent="0.25">
      <c r="A119" s="58" t="str">
        <f>IF(EQB[[#This Row],[Job]]="","",IFERROR(VLOOKUP(EQB[[#This Row],[Job]],Table_Query_from_Cas_Ragle[[Job '#]:[Division]],4,FALSE),"New Job List Needed"))</f>
        <v>WT</v>
      </c>
      <c r="B119" s="36" t="s">
        <v>249</v>
      </c>
      <c r="C119" s="36" t="str">
        <f>IFERROR(_xlfn.XLOOKUP(EQB[[#This Row],[Equip '#]],Table7[Equip '#],Table7[Equipment Description],),"NO EQUIPMENT NUMBER")</f>
        <v>2011 CAT CS54</v>
      </c>
      <c r="D119" s="38">
        <f>Summary!$F$2</f>
        <v>45777</v>
      </c>
      <c r="E119" s="7" t="s">
        <v>3175</v>
      </c>
      <c r="F119" s="36">
        <v>1</v>
      </c>
      <c r="G119" s="45" t="s">
        <v>7781</v>
      </c>
      <c r="H119" s="36">
        <v>4</v>
      </c>
      <c r="I119" s="36">
        <v>1</v>
      </c>
      <c r="J119" s="36" t="s">
        <v>3551</v>
      </c>
      <c r="K119" s="59">
        <f>IFERROR(VLOOKUP(B119,'Equip Rates'!$B:$D,3,FALSE), "No Equipment Rate")</f>
        <v>2000</v>
      </c>
      <c r="L119" s="59">
        <f>IFERROR(K119*I119,0)</f>
        <v>2000</v>
      </c>
      <c r="N119" s="36"/>
      <c r="P119" s="87">
        <f>IF(COUNTIF(INDEX(EQB[Equip '#],1):EQB[[#This Row],[Equip '#]], EQB[[#This Row],[Equip '#]])=1, SUMIF(EQB[Equip '#],EQB[[#This Row],[Equip '#]],EQB[Units]),"")</f>
        <v>1</v>
      </c>
    </row>
    <row r="120" spans="1:16" x14ac:dyDescent="0.25">
      <c r="A120" s="58" t="str">
        <f>IF(EQB[[#This Row],[Job]]="","",IFERROR(VLOOKUP(EQB[[#This Row],[Job]],Table_Query_from_Cas_Ragle[[Job '#]:[Division]],4,FALSE),"New Job List Needed"))</f>
        <v>WT</v>
      </c>
      <c r="B120" s="36" t="s">
        <v>3352</v>
      </c>
      <c r="C120" s="36" t="str">
        <f>IFERROR(_xlfn.XLOOKUP(EQB[[#This Row],[Equip '#]],Table7[Equip '#],Table7[Equipment Description],),"NO EQUIPMENT NUMBER")</f>
        <v>ROADTEC SB2500E SHUTTLE BUGGY</v>
      </c>
      <c r="D120" s="38">
        <f>Summary!$F$2</f>
        <v>45777</v>
      </c>
      <c r="E120" s="7" t="s">
        <v>3175</v>
      </c>
      <c r="F120" s="36">
        <v>1</v>
      </c>
      <c r="G120" s="45" t="s">
        <v>7781</v>
      </c>
      <c r="H120" s="36">
        <v>4</v>
      </c>
      <c r="I120" s="36">
        <v>0.5</v>
      </c>
      <c r="J120" s="36" t="s">
        <v>3551</v>
      </c>
      <c r="K120" s="59">
        <f>IFERROR(VLOOKUP(B120,'Equip Rates'!$B:$D,3,FALSE), "No Equipment Rate")</f>
        <v>16000</v>
      </c>
      <c r="L120" s="59">
        <f>IFERROR(K120*I120,0)</f>
        <v>8000</v>
      </c>
      <c r="N120" s="36" t="s">
        <v>7817</v>
      </c>
      <c r="P120" s="87">
        <f>IF(COUNTIF(INDEX(EQB[Equip '#],1):EQB[[#This Row],[Equip '#]], EQB[[#This Row],[Equip '#]])=1, SUMIF(EQB[Equip '#],EQB[[#This Row],[Equip '#]],EQB[Units]),"")</f>
        <v>0.5</v>
      </c>
    </row>
    <row r="121" spans="1:16" x14ac:dyDescent="0.25">
      <c r="A121" s="58" t="str">
        <f>IF(EQB[[#This Row],[Job]]="","",IFERROR(VLOOKUP(EQB[[#This Row],[Job]],Table_Query_from_Cas_Ragle[[Job '#]:[Division]],4,FALSE),"New Job List Needed"))</f>
        <v>WT</v>
      </c>
      <c r="B121" s="36" t="s">
        <v>258</v>
      </c>
      <c r="C121" s="36" t="str">
        <f>IFERROR(_xlfn.XLOOKUP(EQB[[#This Row],[Equip '#]],Table7[Equip '#],Table7[Equipment Description],),"NO EQUIPMENT NUMBER")</f>
        <v>2013 Freightliner M2 FA9530</v>
      </c>
      <c r="D121" s="38">
        <f>Summary!$F$2</f>
        <v>45777</v>
      </c>
      <c r="E121" s="36" t="s">
        <v>3175</v>
      </c>
      <c r="F121" s="36">
        <v>1</v>
      </c>
      <c r="G121" s="45" t="s">
        <v>7783</v>
      </c>
      <c r="H121" s="36">
        <v>4</v>
      </c>
      <c r="I121" s="36">
        <v>1</v>
      </c>
      <c r="J121" s="36" t="s">
        <v>3551</v>
      </c>
      <c r="K121" s="59">
        <f>IFERROR(VLOOKUP(B121,'Equip Rates'!$B:$D,3,FALSE), "No Equipment Rate")</f>
        <v>3650</v>
      </c>
      <c r="L121" s="59">
        <f>IFERROR(K121*I121,0)</f>
        <v>3650</v>
      </c>
      <c r="N121" s="36"/>
      <c r="P121" s="87">
        <f>IF(COUNTIF(INDEX(EQB[Equip '#],1):EQB[[#This Row],[Equip '#]], EQB[[#This Row],[Equip '#]])=1, SUMIF(EQB[Equip '#],EQB[[#This Row],[Equip '#]],EQB[Units]),"")</f>
        <v>1</v>
      </c>
    </row>
    <row r="122" spans="1:16" x14ac:dyDescent="0.25">
      <c r="A122" s="58" t="str">
        <f>IF(EQB[[#This Row],[Job]]="","",IFERROR(VLOOKUP(EQB[[#This Row],[Job]],Table_Query_from_Cas_Ragle[[Job '#]:[Division]],4,FALSE),"New Job List Needed"))</f>
        <v>WT</v>
      </c>
      <c r="B122" s="36" t="s">
        <v>3675</v>
      </c>
      <c r="C122" s="36" t="str">
        <f>IFERROR(_xlfn.XLOOKUP(EQB[[#This Row],[Equip '#]],Table7[Equip '#],Table7[Equipment Description],),"NO EQUIPMENT NUMBER")</f>
        <v>2017 FREIGHTLINER M2 (H9217)</v>
      </c>
      <c r="D122" s="38">
        <f>Summary!$F$2</f>
        <v>45777</v>
      </c>
      <c r="E122" s="36" t="s">
        <v>3175</v>
      </c>
      <c r="F122" s="36">
        <v>1</v>
      </c>
      <c r="G122" s="45" t="s">
        <v>7783</v>
      </c>
      <c r="H122" s="36">
        <v>4</v>
      </c>
      <c r="I122" s="36">
        <v>0.05</v>
      </c>
      <c r="J122" s="36" t="s">
        <v>3551</v>
      </c>
      <c r="K122" s="59">
        <f>IFERROR(VLOOKUP(B122,'Equip Rates'!$B:$D,3,FALSE), "No Equipment Rate")</f>
        <v>3650</v>
      </c>
      <c r="L122" s="59">
        <f>IFERROR(K122*I122,0)</f>
        <v>182.5</v>
      </c>
      <c r="N122" s="36"/>
      <c r="P122" s="87">
        <f>IF(COUNTIF(INDEX(EQB[Equip '#],1):EQB[[#This Row],[Equip '#]], EQB[[#This Row],[Equip '#]])=1, SUMIF(EQB[Equip '#],EQB[[#This Row],[Equip '#]],EQB[Units]),"")</f>
        <v>1</v>
      </c>
    </row>
    <row r="123" spans="1:16" x14ac:dyDescent="0.25">
      <c r="A123" s="58" t="str">
        <f>IF(EQB[[#This Row],[Job]]="","",IFERROR(VLOOKUP(EQB[[#This Row],[Job]],Table_Query_from_Cas_Ragle[[Job '#]:[Division]],4,FALSE),"New Job List Needed"))</f>
        <v>WT</v>
      </c>
      <c r="B123" s="36" t="s">
        <v>3675</v>
      </c>
      <c r="C123" s="36" t="str">
        <f>IFERROR(_xlfn.XLOOKUP(EQB[[#This Row],[Equip '#]],Table7[Equip '#],Table7[Equipment Description],),"NO EQUIPMENT NUMBER")</f>
        <v>2017 FREIGHTLINER M2 (H9217)</v>
      </c>
      <c r="D123" s="38">
        <f>Summary!$F$2</f>
        <v>45777</v>
      </c>
      <c r="E123" s="7" t="s">
        <v>3175</v>
      </c>
      <c r="F123" s="36">
        <v>1</v>
      </c>
      <c r="G123" s="45" t="s">
        <v>7783</v>
      </c>
      <c r="H123" s="36">
        <v>4</v>
      </c>
      <c r="I123" s="36">
        <v>0.95</v>
      </c>
      <c r="J123" s="36" t="s">
        <v>3551</v>
      </c>
      <c r="K123" s="59">
        <f>IFERROR(VLOOKUP(B123,'Equip Rates'!$B:$D,3,FALSE), "No Equipment Rate")</f>
        <v>3650</v>
      </c>
      <c r="L123" s="59">
        <f>IFERROR(K123*I123,0)</f>
        <v>3467.5</v>
      </c>
      <c r="N123" s="36"/>
      <c r="P123" s="87" t="str">
        <f>IF(COUNTIF(INDEX(EQB[Equip '#],1):EQB[[#This Row],[Equip '#]], EQB[[#This Row],[Equip '#]])=1, SUMIF(EQB[Equip '#],EQB[[#This Row],[Equip '#]],EQB[Units]),"")</f>
        <v/>
      </c>
    </row>
    <row r="124" spans="1:16" x14ac:dyDescent="0.25">
      <c r="A124" s="58" t="str">
        <f>IF(EQB[[#This Row],[Job]]="","",IFERROR(VLOOKUP(EQB[[#This Row],[Job]],Table_Query_from_Cas_Ragle[[Job '#]:[Division]],4,FALSE),"New Job List Needed"))</f>
        <v>WT</v>
      </c>
      <c r="B124" s="36" t="s">
        <v>77</v>
      </c>
      <c r="C124" s="36" t="str">
        <f>IFERROR(_xlfn.XLOOKUP(EQB[[#This Row],[Equip '#]],Table7[Equip '#],Table7[Equipment Description],),"NO EQUIPMENT NUMBER")</f>
        <v>2017 CAT 279D</v>
      </c>
      <c r="D124" s="38">
        <f>Summary!$F$2</f>
        <v>45777</v>
      </c>
      <c r="E124" s="7" t="s">
        <v>3175</v>
      </c>
      <c r="F124" s="36">
        <v>1</v>
      </c>
      <c r="G124" s="45" t="s">
        <v>7781</v>
      </c>
      <c r="H124" s="36">
        <v>4</v>
      </c>
      <c r="I124" s="36">
        <v>0.75</v>
      </c>
      <c r="J124" s="36" t="s">
        <v>3551</v>
      </c>
      <c r="K124" s="59">
        <f>IFERROR(VLOOKUP(B124,'Equip Rates'!$B:$D,3,FALSE), "No Equipment Rate")</f>
        <v>2100</v>
      </c>
      <c r="L124" s="59">
        <f>IFERROR(K124*I124,0)</f>
        <v>1575</v>
      </c>
      <c r="N124" s="36"/>
      <c r="P124" s="87">
        <f>IF(COUNTIF(INDEX(EQB[Equip '#],1):EQB[[#This Row],[Equip '#]], EQB[[#This Row],[Equip '#]])=1, SUMIF(EQB[Equip '#],EQB[[#This Row],[Equip '#]],EQB[Units]),"")</f>
        <v>0.75</v>
      </c>
    </row>
    <row r="125" spans="1:16" x14ac:dyDescent="0.25">
      <c r="A125" s="58" t="str">
        <f>IF(EQB[[#This Row],[Job]]="","",IFERROR(VLOOKUP(EQB[[#This Row],[Job]],Table_Query_from_Cas_Ragle[[Job '#]:[Division]],4,FALSE),"New Job List Needed"))</f>
        <v>WT</v>
      </c>
      <c r="B125" s="36" t="s">
        <v>3106</v>
      </c>
      <c r="C125" s="36" t="str">
        <f>IFERROR(_xlfn.XLOOKUP(EQB[[#This Row],[Equip '#]],Table7[Equip '#],Table7[Equipment Description],),"NO EQUIPMENT NUMBER")</f>
        <v>CAT 289D3 (2022)</v>
      </c>
      <c r="D125" s="38">
        <f>Summary!$F$2</f>
        <v>45777</v>
      </c>
      <c r="E125" s="7" t="s">
        <v>3175</v>
      </c>
      <c r="F125" s="36">
        <v>1</v>
      </c>
      <c r="G125" s="45" t="s">
        <v>7781</v>
      </c>
      <c r="H125" s="36">
        <v>4</v>
      </c>
      <c r="I125" s="36">
        <v>0.75</v>
      </c>
      <c r="J125" s="36" t="s">
        <v>3551</v>
      </c>
      <c r="K125" s="59">
        <f>IFERROR(VLOOKUP(B125,'Equip Rates'!$B:$D,3,FALSE), "No Equipment Rate")</f>
        <v>2100</v>
      </c>
      <c r="L125" s="59">
        <f>IFERROR(K125*I125,0)</f>
        <v>1575</v>
      </c>
      <c r="N125" s="36"/>
      <c r="P125" s="87">
        <f>IF(COUNTIF(INDEX(EQB[Equip '#],1):EQB[[#This Row],[Equip '#]], EQB[[#This Row],[Equip '#]])=1, SUMIF(EQB[Equip '#],EQB[[#This Row],[Equip '#]],EQB[Units]),"")</f>
        <v>0.75</v>
      </c>
    </row>
    <row r="126" spans="1:16" x14ac:dyDescent="0.25">
      <c r="A126" s="58" t="str">
        <f>IF(EQB[[#This Row],[Job]]="","",IFERROR(VLOOKUP(EQB[[#This Row],[Job]],Table_Query_from_Cas_Ragle[[Job '#]:[Division]],4,FALSE),"New Job List Needed"))</f>
        <v>WT</v>
      </c>
      <c r="B126" s="36" t="s">
        <v>251</v>
      </c>
      <c r="C126" s="36" t="str">
        <f>IFERROR(_xlfn.XLOOKUP(EQB[[#This Row],[Equip '#]],Table7[Equip '#],Table7[Equipment Description],),"NO EQUIPMENT NUMBER")</f>
        <v>2013 CAT 950K</v>
      </c>
      <c r="D126" s="38">
        <f>Summary!$F$2</f>
        <v>45777</v>
      </c>
      <c r="E126" s="7" t="s">
        <v>3175</v>
      </c>
      <c r="F126" s="36">
        <v>1</v>
      </c>
      <c r="G126" s="45" t="s">
        <v>7781</v>
      </c>
      <c r="H126" s="36">
        <v>4</v>
      </c>
      <c r="I126" s="36">
        <v>1</v>
      </c>
      <c r="J126" s="36" t="s">
        <v>3551</v>
      </c>
      <c r="K126" s="59">
        <f>IFERROR(VLOOKUP(B126,'Equip Rates'!$B:$D,3,FALSE), "No Equipment Rate")</f>
        <v>4500</v>
      </c>
      <c r="L126" s="59">
        <f>IFERROR(K126*I126,0)</f>
        <v>4500</v>
      </c>
      <c r="N126" s="36"/>
      <c r="P126" s="87">
        <f>IF(COUNTIF(INDEX(EQB[Equip '#],1):EQB[[#This Row],[Equip '#]], EQB[[#This Row],[Equip '#]])=1, SUMIF(EQB[Equip '#],EQB[[#This Row],[Equip '#]],EQB[Units]),"")</f>
        <v>1</v>
      </c>
    </row>
    <row r="127" spans="1:16" x14ac:dyDescent="0.25">
      <c r="A127" s="58" t="str">
        <f>IF(EQB[[#This Row],[Job]]="","",IFERROR(VLOOKUP(EQB[[#This Row],[Job]],Table_Query_from_Cas_Ragle[[Job '#]:[Division]],4,FALSE),"New Job List Needed"))</f>
        <v>WT</v>
      </c>
      <c r="B127" s="36" t="s">
        <v>163</v>
      </c>
      <c r="C127" s="36" t="str">
        <f>IFERROR(_xlfn.XLOOKUP(EQB[[#This Row],[Equip '#]],Table7[Equip '#],Table7[Equipment Description],),"NO EQUIPMENT NUMBER")</f>
        <v>Freightliner M2 4000gal (2015)</v>
      </c>
      <c r="D127" s="38">
        <f>Summary!$F$2</f>
        <v>45777</v>
      </c>
      <c r="E127" s="7" t="s">
        <v>3175</v>
      </c>
      <c r="F127" s="36">
        <v>1</v>
      </c>
      <c r="G127" s="45" t="s">
        <v>7781</v>
      </c>
      <c r="H127" s="36">
        <v>4</v>
      </c>
      <c r="I127" s="36">
        <v>0.75</v>
      </c>
      <c r="J127" s="36" t="s">
        <v>3551</v>
      </c>
      <c r="K127" s="59">
        <f>IFERROR(VLOOKUP(B127,'Equip Rates'!$B:$D,3,FALSE), "No Equipment Rate")</f>
        <v>3000</v>
      </c>
      <c r="L127" s="59">
        <f>IFERROR(K127*I127,0)</f>
        <v>2250</v>
      </c>
      <c r="N127" s="36"/>
      <c r="P127" s="87">
        <f>IF(COUNTIF(INDEX(EQB[Equip '#],1):EQB[[#This Row],[Equip '#]], EQB[[#This Row],[Equip '#]])=1, SUMIF(EQB[Equip '#],EQB[[#This Row],[Equip '#]],EQB[Units]),"")</f>
        <v>0.75</v>
      </c>
    </row>
    <row r="128" spans="1:16" x14ac:dyDescent="0.25">
      <c r="A128" s="58" t="str">
        <f>IF(EQB[[#This Row],[Job]]="","",IFERROR(VLOOKUP(EQB[[#This Row],[Job]],Table_Query_from_Cas_Ragle[[Job '#]:[Division]],4,FALSE),"New Job List Needed"))</f>
        <v>DFW</v>
      </c>
      <c r="B128" s="36" t="s">
        <v>3093</v>
      </c>
      <c r="C128" s="36" t="str">
        <f>IFERROR(_xlfn.XLOOKUP(EQB[[#This Row],[Equip '#]],Table7[Equip '#],Table7[Equipment Description],),"NO EQUIPMENT NUMBER")</f>
        <v>2022 DODGE RAM 1500</v>
      </c>
      <c r="D128" s="38">
        <f>Summary!$F$2</f>
        <v>45777</v>
      </c>
      <c r="E128" s="7" t="s">
        <v>3222</v>
      </c>
      <c r="F128" s="36">
        <v>1</v>
      </c>
      <c r="G128" s="45" t="s">
        <v>2</v>
      </c>
      <c r="H128" s="36">
        <v>4</v>
      </c>
      <c r="I128" s="36">
        <v>1</v>
      </c>
      <c r="J128" s="36" t="s">
        <v>3551</v>
      </c>
      <c r="K128" s="59">
        <f>IFERROR(VLOOKUP(B128,'Equip Rates'!$B:$D,3,FALSE), "No Equipment Rate")</f>
        <v>1300</v>
      </c>
      <c r="L128" s="59">
        <f>IFERROR(K128*I128,0)</f>
        <v>1300</v>
      </c>
      <c r="N128" s="36"/>
      <c r="P128" s="87">
        <f>IF(COUNTIF(INDEX(EQB[Equip '#],1):EQB[[#This Row],[Equip '#]], EQB[[#This Row],[Equip '#]])=1, SUMIF(EQB[Equip '#],EQB[[#This Row],[Equip '#]],EQB[Units]),"")</f>
        <v>1</v>
      </c>
    </row>
    <row r="129" spans="1:16" x14ac:dyDescent="0.25">
      <c r="A129" s="58" t="str">
        <f>IF(EQB[[#This Row],[Job]]="","",IFERROR(VLOOKUP(EQB[[#This Row],[Job]],Table_Query_from_Cas_Ragle[[Job '#]:[Division]],4,FALSE),"New Job List Needed"))</f>
        <v>DFW</v>
      </c>
      <c r="B129" s="36" t="s">
        <v>3350</v>
      </c>
      <c r="C129" s="36" t="str">
        <f>IFERROR(_xlfn.XLOOKUP(EQB[[#This Row],[Equip '#]],Table7[Equip '#],Table7[Equipment Description],),"NO EQUIPMENT NUMBER")</f>
        <v>2023 FORD F-250</v>
      </c>
      <c r="D129" s="38">
        <f>Summary!$F$2</f>
        <v>45777</v>
      </c>
      <c r="E129" s="36" t="s">
        <v>3222</v>
      </c>
      <c r="F129" s="36">
        <v>1</v>
      </c>
      <c r="G129" s="45" t="s">
        <v>2</v>
      </c>
      <c r="H129" s="36">
        <v>4</v>
      </c>
      <c r="I129" s="36">
        <v>0.46</v>
      </c>
      <c r="J129" s="36" t="s">
        <v>3551</v>
      </c>
      <c r="K129" s="59">
        <f>IFERROR(VLOOKUP(B129,'Equip Rates'!$B:$D,3,FALSE), "No Equipment Rate")</f>
        <v>2000</v>
      </c>
      <c r="L129" s="59">
        <f>IFERROR(K129*I129,0)</f>
        <v>920</v>
      </c>
      <c r="N129" s="36"/>
      <c r="P129" s="87">
        <f>IF(COUNTIF(INDEX(EQB[Equip '#],1):EQB[[#This Row],[Equip '#]], EQB[[#This Row],[Equip '#]])=1, SUMIF(EQB[Equip '#],EQB[[#This Row],[Equip '#]],EQB[Units]),"")</f>
        <v>1</v>
      </c>
    </row>
    <row r="130" spans="1:16" x14ac:dyDescent="0.25">
      <c r="A130" s="58" t="str">
        <f>IF(EQB[[#This Row],[Job]]="","",IFERROR(VLOOKUP(EQB[[#This Row],[Job]],Table_Query_from_Cas_Ragle[[Job '#]:[Division]],4,FALSE),"New Job List Needed"))</f>
        <v>DFW</v>
      </c>
      <c r="B130" s="36" t="s">
        <v>3249</v>
      </c>
      <c r="C130" s="36" t="str">
        <f>IFERROR(_xlfn.XLOOKUP(EQB[[#This Row],[Equip '#]],Table7[Equip '#],Table7[Equipment Description],),"NO EQUIPMENT NUMBER")</f>
        <v>WANCO ARROW BOARD (1005266)</v>
      </c>
      <c r="D130" s="38">
        <f>Summary!$F$2</f>
        <v>45777</v>
      </c>
      <c r="E130" s="7" t="s">
        <v>3222</v>
      </c>
      <c r="F130" s="36">
        <v>1</v>
      </c>
      <c r="G130" s="45" t="s">
        <v>2</v>
      </c>
      <c r="H130" s="36">
        <v>4</v>
      </c>
      <c r="I130" s="36">
        <v>0.2</v>
      </c>
      <c r="J130" s="36" t="s">
        <v>3551</v>
      </c>
      <c r="K130" s="59">
        <f>IFERROR(VLOOKUP(B130,'Equip Rates'!$B:$D,3,FALSE), "No Equipment Rate")</f>
        <v>800</v>
      </c>
      <c r="L130" s="59">
        <f>IFERROR(K130*I130,0)</f>
        <v>160</v>
      </c>
      <c r="N130" s="36"/>
      <c r="P130" s="87">
        <f>IF(COUNTIF(INDEX(EQB[Equip '#],1):EQB[[#This Row],[Equip '#]], EQB[[#This Row],[Equip '#]])=1, SUMIF(EQB[Equip '#],EQB[[#This Row],[Equip '#]],EQB[Units]),"")</f>
        <v>1</v>
      </c>
    </row>
    <row r="131" spans="1:16" x14ac:dyDescent="0.25">
      <c r="A131" s="58" t="str">
        <f>IF(EQB[[#This Row],[Job]]="","",IFERROR(VLOOKUP(EQB[[#This Row],[Job]],Table_Query_from_Cas_Ragle[[Job '#]:[Division]],4,FALSE),"New Job List Needed"))</f>
        <v>DFW</v>
      </c>
      <c r="B131" s="36" t="s">
        <v>3382</v>
      </c>
      <c r="C131" s="36" t="str">
        <f>IFERROR(_xlfn.XLOOKUP(EQB[[#This Row],[Equip '#]],Table7[Equip '#],Table7[Equipment Description],),"NO EQUIPMENT NUMBER")</f>
        <v>VER-MAC PCMS-1500LP (H223778)</v>
      </c>
      <c r="D131" s="38">
        <f>Summary!$F$2</f>
        <v>45777</v>
      </c>
      <c r="E131" s="7" t="s">
        <v>3222</v>
      </c>
      <c r="F131" s="36">
        <v>1</v>
      </c>
      <c r="G131" s="45" t="s">
        <v>2</v>
      </c>
      <c r="H131" s="36">
        <v>4</v>
      </c>
      <c r="I131" s="36">
        <v>1</v>
      </c>
      <c r="J131" s="36" t="s">
        <v>3551</v>
      </c>
      <c r="K131" s="59">
        <f>IFERROR(VLOOKUP(B131,'Equip Rates'!$B:$D,3,FALSE), "No Equipment Rate")</f>
        <v>1250</v>
      </c>
      <c r="L131" s="59">
        <f>IFERROR(K131*I131,0)</f>
        <v>1250</v>
      </c>
      <c r="N131" s="36"/>
      <c r="P131" s="87">
        <f>IF(COUNTIF(INDEX(EQB[Equip '#],1):EQB[[#This Row],[Equip '#]], EQB[[#This Row],[Equip '#]])=1, SUMIF(EQB[Equip '#],EQB[[#This Row],[Equip '#]],EQB[Units]),"")</f>
        <v>1</v>
      </c>
    </row>
    <row r="132" spans="1:16" x14ac:dyDescent="0.25">
      <c r="A132" s="58" t="str">
        <f>IF(EQB[[#This Row],[Job]]="","",IFERROR(VLOOKUP(EQB[[#This Row],[Job]],Table_Query_from_Cas_Ragle[[Job '#]:[Division]],4,FALSE),"New Job List Needed"))</f>
        <v>DFW</v>
      </c>
      <c r="B132" s="36" t="s">
        <v>3764</v>
      </c>
      <c r="C132" s="36" t="str">
        <f>IFERROR(_xlfn.XLOOKUP(EQB[[#This Row],[Equip '#]],Table7[Equip '#],Table7[Equipment Description],),"NO EQUIPMENT NUMBER")</f>
        <v>2024 VM MATRIX MB (MB-H000135)</v>
      </c>
      <c r="D132" s="38">
        <f>Summary!$F$2</f>
        <v>45777</v>
      </c>
      <c r="E132" s="7" t="s">
        <v>3222</v>
      </c>
      <c r="F132" s="36">
        <v>1</v>
      </c>
      <c r="G132" s="45" t="s">
        <v>2</v>
      </c>
      <c r="H132" s="36">
        <v>4</v>
      </c>
      <c r="I132" s="36">
        <v>0.28000000000000003</v>
      </c>
      <c r="J132" s="36" t="s">
        <v>3551</v>
      </c>
      <c r="K132" s="59">
        <f>IFERROR(VLOOKUP(B132,'Equip Rates'!$B:$D,3,FALSE), "No Equipment Rate")</f>
        <v>1250</v>
      </c>
      <c r="L132" s="59">
        <f>IFERROR(K132*I132,0)</f>
        <v>350.00000000000006</v>
      </c>
      <c r="N132" s="36"/>
      <c r="P132" s="87">
        <f>IF(COUNTIF(INDEX(EQB[Equip '#],1):EQB[[#This Row],[Equip '#]], EQB[[#This Row],[Equip '#]])=1, SUMIF(EQB[Equip '#],EQB[[#This Row],[Equip '#]],EQB[Units]),"")</f>
        <v>1</v>
      </c>
    </row>
    <row r="133" spans="1:16" x14ac:dyDescent="0.25">
      <c r="A133" s="58" t="str">
        <f>IF(EQB[[#This Row],[Job]]="","",IFERROR(VLOOKUP(EQB[[#This Row],[Job]],Table_Query_from_Cas_Ragle[[Job '#]:[Division]],4,FALSE),"New Job List Needed"))</f>
        <v>DFW</v>
      </c>
      <c r="B133" s="36" t="s">
        <v>4067</v>
      </c>
      <c r="C133" s="36" t="str">
        <f>IFERROR(_xlfn.XLOOKUP(EQB[[#This Row],[Equip '#]],Table7[Equip '#],Table7[Equipment Description],),"NO EQUIPMENT NUMBER")</f>
        <v>2024 WANCO WTSP AB</v>
      </c>
      <c r="D133" s="38">
        <f>Summary!$F$2</f>
        <v>45777</v>
      </c>
      <c r="E133" s="7" t="s">
        <v>3222</v>
      </c>
      <c r="F133" s="36">
        <v>1</v>
      </c>
      <c r="G133" s="45" t="s">
        <v>2</v>
      </c>
      <c r="H133" s="36">
        <v>4</v>
      </c>
      <c r="I133" s="36">
        <v>0.5</v>
      </c>
      <c r="J133" s="36" t="s">
        <v>3551</v>
      </c>
      <c r="K133" s="59">
        <f>IFERROR(VLOOKUP(B133,'Equip Rates'!$B:$D,3,FALSE), "No Equipment Rate")</f>
        <v>800</v>
      </c>
      <c r="L133" s="59">
        <f>IFERROR(K133*I133,0)</f>
        <v>400</v>
      </c>
      <c r="N133" s="36"/>
      <c r="P133" s="87">
        <f>IF(COUNTIF(INDEX(EQB[Equip '#],1):EQB[[#This Row],[Equip '#]], EQB[[#This Row],[Equip '#]])=1, SUMIF(EQB[Equip '#],EQB[[#This Row],[Equip '#]],EQB[Units]),"")</f>
        <v>0.5</v>
      </c>
    </row>
    <row r="134" spans="1:16" x14ac:dyDescent="0.25">
      <c r="A134" s="58" t="str">
        <f>IF(EQB[[#This Row],[Job]]="","",IFERROR(VLOOKUP(EQB[[#This Row],[Job]],Table_Query_from_Cas_Ragle[[Job '#]:[Division]],4,FALSE),"New Job List Needed"))</f>
        <v>DFW</v>
      </c>
      <c r="B134" s="36" t="s">
        <v>198</v>
      </c>
      <c r="C134" s="36" t="str">
        <f>IFERROR(_xlfn.XLOOKUP(EQB[[#This Row],[Equip '#]],Table7[Equip '#],Table7[Equipment Description],),"NO EQUIPMENT NUMBER")</f>
        <v>2017 F-750 B12651 (TMA)</v>
      </c>
      <c r="D134" s="38">
        <f>Summary!$F$2</f>
        <v>45777</v>
      </c>
      <c r="E134" s="7" t="s">
        <v>3222</v>
      </c>
      <c r="F134" s="36">
        <v>1</v>
      </c>
      <c r="G134" s="45" t="s">
        <v>2</v>
      </c>
      <c r="H134" s="36">
        <v>4</v>
      </c>
      <c r="I134" s="36">
        <v>0.25</v>
      </c>
      <c r="J134" s="36" t="s">
        <v>3551</v>
      </c>
      <c r="K134" s="59">
        <f>IFERROR(VLOOKUP(B134,'Equip Rates'!$B:$D,3,FALSE), "No Equipment Rate")</f>
        <v>3500</v>
      </c>
      <c r="L134" s="59">
        <f>IFERROR(K134*I134,0)</f>
        <v>875</v>
      </c>
      <c r="N134" s="36"/>
      <c r="P134" s="87">
        <f>IF(COUNTIF(INDEX(EQB[Equip '#],1):EQB[[#This Row],[Equip '#]], EQB[[#This Row],[Equip '#]])=1, SUMIF(EQB[Equip '#],EQB[[#This Row],[Equip '#]],EQB[Units]),"")</f>
        <v>0.5</v>
      </c>
    </row>
    <row r="135" spans="1:16" x14ac:dyDescent="0.25">
      <c r="A135" s="58" t="str">
        <f>IF(EQB[[#This Row],[Job]]="","",IFERROR(VLOOKUP(EQB[[#This Row],[Job]],Table_Query_from_Cas_Ragle[[Job '#]:[Division]],4,FALSE),"New Job List Needed"))</f>
        <v>DFW</v>
      </c>
      <c r="B135" s="36" t="s">
        <v>3701</v>
      </c>
      <c r="C135" s="36" t="str">
        <f>IFERROR(_xlfn.XLOOKUP(EQB[[#This Row],[Equip '#]],Table7[Equip '#],Table7[Equipment Description],),"NO EQUIPMENT NUMBER")</f>
        <v>2023 F550 D21569 Lube Truck</v>
      </c>
      <c r="D135" s="38">
        <f>Summary!$F$2</f>
        <v>45777</v>
      </c>
      <c r="E135" s="36" t="s">
        <v>3222</v>
      </c>
      <c r="F135" s="36">
        <v>1</v>
      </c>
      <c r="G135" s="45" t="s">
        <v>2</v>
      </c>
      <c r="H135" s="36">
        <v>4</v>
      </c>
      <c r="I135" s="36">
        <v>0.08</v>
      </c>
      <c r="J135" s="36" t="s">
        <v>3551</v>
      </c>
      <c r="K135" s="59">
        <f>IFERROR(VLOOKUP(B135,'Equip Rates'!$B:$D,3,FALSE), "No Equipment Rate")</f>
        <v>1500</v>
      </c>
      <c r="L135" s="59">
        <f>IFERROR(K135*I135,0)</f>
        <v>120</v>
      </c>
      <c r="N135" s="36"/>
      <c r="P135" s="87" t="str">
        <f>IF(COUNTIF(INDEX(EQB[Equip '#],1):EQB[[#This Row],[Equip '#]], EQB[[#This Row],[Equip '#]])=1, SUMIF(EQB[Equip '#],EQB[[#This Row],[Equip '#]],EQB[Units]),"")</f>
        <v/>
      </c>
    </row>
    <row r="136" spans="1:16" x14ac:dyDescent="0.25">
      <c r="A136" s="58" t="str">
        <f>IF(EQB[[#This Row],[Job]]="","",IFERROR(VLOOKUP(EQB[[#This Row],[Job]],Table_Query_from_Cas_Ragle[[Job '#]:[Division]],4,FALSE),"New Job List Needed"))</f>
        <v>DFW</v>
      </c>
      <c r="B136" s="36" t="s">
        <v>237</v>
      </c>
      <c r="C136" s="36" t="str">
        <f>IFERROR(_xlfn.XLOOKUP(EQB[[#This Row],[Equip '#]],Table7[Equip '#],Table7[Equipment Description],),"NO EQUIPMENT NUMBER")</f>
        <v>2019 F250 G54587</v>
      </c>
      <c r="D136" s="38">
        <f>Summary!$F$2</f>
        <v>45777</v>
      </c>
      <c r="E136" s="7" t="s">
        <v>3222</v>
      </c>
      <c r="F136" s="36">
        <v>1</v>
      </c>
      <c r="G136" s="45" t="s">
        <v>2</v>
      </c>
      <c r="H136" s="36">
        <v>4</v>
      </c>
      <c r="I136" s="36">
        <v>0.1</v>
      </c>
      <c r="J136" s="36" t="s">
        <v>3551</v>
      </c>
      <c r="K136" s="59">
        <f>IFERROR(VLOOKUP(B136,'Equip Rates'!$B:$D,3,FALSE), "No Equipment Rate")</f>
        <v>1500</v>
      </c>
      <c r="L136" s="59">
        <f>IFERROR(K136*I136,0)</f>
        <v>150</v>
      </c>
      <c r="N136" s="36"/>
      <c r="P136" s="87" t="str">
        <f>IF(COUNTIF(INDEX(EQB[Equip '#],1):EQB[[#This Row],[Equip '#]], EQB[[#This Row],[Equip '#]])=1, SUMIF(EQB[Equip '#],EQB[[#This Row],[Equip '#]],EQB[Units]),"")</f>
        <v/>
      </c>
    </row>
    <row r="137" spans="1:16" x14ac:dyDescent="0.25">
      <c r="A137" s="58" t="str">
        <f>IF(EQB[[#This Row],[Job]]="","",IFERROR(VLOOKUP(EQB[[#This Row],[Job]],Table_Query_from_Cas_Ragle[[Job '#]:[Division]],4,FALSE),"New Job List Needed"))</f>
        <v>DFW</v>
      </c>
      <c r="B137" s="36" t="s">
        <v>3270</v>
      </c>
      <c r="C137" s="36" t="str">
        <f>IFERROR(_xlfn.XLOOKUP(EQB[[#This Row],[Equip '#]],Table7[Equip '#],Table7[Equipment Description],),"NO EQUIPMENT NUMBER")</f>
        <v>2023 F-250</v>
      </c>
      <c r="D137" s="38">
        <f>Summary!$F$2</f>
        <v>45777</v>
      </c>
      <c r="E137" s="7" t="s">
        <v>3222</v>
      </c>
      <c r="F137" s="36">
        <v>1</v>
      </c>
      <c r="G137" s="45" t="s">
        <v>2</v>
      </c>
      <c r="H137" s="36">
        <v>4</v>
      </c>
      <c r="I137" s="36">
        <v>0.08</v>
      </c>
      <c r="J137" s="36" t="s">
        <v>3551</v>
      </c>
      <c r="K137" s="59">
        <f>IFERROR(VLOOKUP(B137,'Equip Rates'!$B:$D,3,FALSE), "No Equipment Rate")</f>
        <v>1500</v>
      </c>
      <c r="L137" s="59">
        <f>IFERROR(K137*I137,0)</f>
        <v>120</v>
      </c>
      <c r="N137" s="36"/>
      <c r="P137" s="87" t="str">
        <f>IF(COUNTIF(INDEX(EQB[Equip '#],1):EQB[[#This Row],[Equip '#]], EQB[[#This Row],[Equip '#]])=1, SUMIF(EQB[Equip '#],EQB[[#This Row],[Equip '#]],EQB[Units]),"")</f>
        <v/>
      </c>
    </row>
    <row r="138" spans="1:16" x14ac:dyDescent="0.25">
      <c r="A138" s="58" t="str">
        <f>IF(EQB[[#This Row],[Job]]="","",IFERROR(VLOOKUP(EQB[[#This Row],[Job]],Table_Query_from_Cas_Ragle[[Job '#]:[Division]],4,FALSE),"New Job List Needed"))</f>
        <v>DFW</v>
      </c>
      <c r="B138" s="36" t="s">
        <v>4131</v>
      </c>
      <c r="C138" s="36" t="str">
        <f>IFERROR(_xlfn.XLOOKUP(EQB[[#This Row],[Equip '#]],Table7[Equip '#],Table7[Equipment Description],),"NO EQUIPMENT NUMBER")</f>
        <v>2024 F250 XL (REE94010)</v>
      </c>
      <c r="D138" s="38">
        <f>Summary!$F$2</f>
        <v>45777</v>
      </c>
      <c r="E138" s="7" t="s">
        <v>3222</v>
      </c>
      <c r="F138" s="36">
        <v>1</v>
      </c>
      <c r="G138" s="45" t="s">
        <v>2</v>
      </c>
      <c r="H138" s="36">
        <v>4</v>
      </c>
      <c r="I138" s="36">
        <v>0.1</v>
      </c>
      <c r="J138" s="36" t="s">
        <v>3551</v>
      </c>
      <c r="K138" s="59">
        <f>IFERROR(VLOOKUP(B138,'Equip Rates'!$B:$D,3,FALSE), "No Equipment Rate")</f>
        <v>1500</v>
      </c>
      <c r="L138" s="59">
        <f>IFERROR(K138*I138,0)</f>
        <v>150</v>
      </c>
      <c r="N138" s="36"/>
      <c r="P138" s="87" t="str">
        <f>IF(COUNTIF(INDEX(EQB[Equip '#],1):EQB[[#This Row],[Equip '#]], EQB[[#This Row],[Equip '#]])=1, SUMIF(EQB[Equip '#],EQB[[#This Row],[Equip '#]],EQB[Units]),"")</f>
        <v/>
      </c>
    </row>
    <row r="139" spans="1:16" x14ac:dyDescent="0.25">
      <c r="A139" s="58" t="str">
        <f>IF(EQB[[#This Row],[Job]]="","",IFERROR(VLOOKUP(EQB[[#This Row],[Job]],Table_Query_from_Cas_Ragle[[Job '#]:[Division]],4,FALSE),"New Job List Needed"))</f>
        <v>DFW</v>
      </c>
      <c r="B139" s="36" t="s">
        <v>4354</v>
      </c>
      <c r="C139" s="36" t="str">
        <f>IFERROR(_xlfn.XLOOKUP(EQB[[#This Row],[Equip '#]],Table7[Equip '#],Table7[Equipment Description],),"NO EQUIPMENT NUMBER")</f>
        <v>2024 F250 F26104 PT-284</v>
      </c>
      <c r="D139" s="38">
        <f>Summary!$F$2</f>
        <v>45777</v>
      </c>
      <c r="E139" s="7" t="s">
        <v>3222</v>
      </c>
      <c r="F139" s="36">
        <v>1</v>
      </c>
      <c r="G139" s="45" t="s">
        <v>2</v>
      </c>
      <c r="H139" s="36">
        <v>4</v>
      </c>
      <c r="I139" s="36">
        <v>0.4</v>
      </c>
      <c r="J139" s="36" t="s">
        <v>3551</v>
      </c>
      <c r="K139" s="59">
        <f>IFERROR(VLOOKUP(B139,'Equip Rates'!$B:$D,3,FALSE), "No Equipment Rate")</f>
        <v>1500</v>
      </c>
      <c r="L139" s="59">
        <f>IFERROR(K139*I139,0)</f>
        <v>600</v>
      </c>
      <c r="N139" s="36"/>
      <c r="P139" s="87">
        <f>IF(COUNTIF(INDEX(EQB[Equip '#],1):EQB[[#This Row],[Equip '#]], EQB[[#This Row],[Equip '#]])=1, SUMIF(EQB[Equip '#],EQB[[#This Row],[Equip '#]],EQB[Units]),"")</f>
        <v>1</v>
      </c>
    </row>
    <row r="140" spans="1:16" x14ac:dyDescent="0.25">
      <c r="A140" s="58" t="str">
        <f>IF(EQB[[#This Row],[Job]]="","",IFERROR(VLOOKUP(EQB[[#This Row],[Job]],Table_Query_from_Cas_Ragle[[Job '#]:[Division]],4,FALSE),"New Job List Needed"))</f>
        <v>DFW</v>
      </c>
      <c r="B140" s="36" t="s">
        <v>58</v>
      </c>
      <c r="C140" s="36" t="str">
        <f>IFERROR(_xlfn.XLOOKUP(EQB[[#This Row],[Equip '#]],Table7[Equip '#],Table7[Equipment Description],),"NO EQUIPMENT NUMBER")</f>
        <v>2014 JLG G1255A</v>
      </c>
      <c r="D140" s="38">
        <f>Summary!$F$2</f>
        <v>45777</v>
      </c>
      <c r="E140" s="7" t="s">
        <v>3222</v>
      </c>
      <c r="F140" s="36">
        <v>1</v>
      </c>
      <c r="G140" s="45" t="s">
        <v>2</v>
      </c>
      <c r="H140" s="36">
        <v>4</v>
      </c>
      <c r="I140" s="36">
        <v>0.75</v>
      </c>
      <c r="J140" s="36" t="s">
        <v>3551</v>
      </c>
      <c r="K140" s="59">
        <f>IFERROR(VLOOKUP(B140,'Equip Rates'!$B:$D,3,FALSE), "No Equipment Rate")</f>
        <v>4000</v>
      </c>
      <c r="L140" s="59">
        <f>IFERROR(K140*I140,0)</f>
        <v>3000</v>
      </c>
      <c r="N140" s="36"/>
      <c r="P140" s="87">
        <f>IF(COUNTIF(INDEX(EQB[Equip '#],1):EQB[[#This Row],[Equip '#]], EQB[[#This Row],[Equip '#]])=1, SUMIF(EQB[Equip '#],EQB[[#This Row],[Equip '#]],EQB[Units]),"")</f>
        <v>0.75</v>
      </c>
    </row>
    <row r="141" spans="1:16" x14ac:dyDescent="0.25">
      <c r="A141" s="58" t="str">
        <f>IF(EQB[[#This Row],[Job]]="","",IFERROR(VLOOKUP(EQB[[#This Row],[Job]],Table_Query_from_Cas_Ragle[[Job '#]:[Division]],4,FALSE),"New Job List Needed"))</f>
        <v>DFW</v>
      </c>
      <c r="B141" s="36" t="s">
        <v>3517</v>
      </c>
      <c r="C141" s="36" t="str">
        <f>IFERROR(_xlfn.XLOOKUP(EQB[[#This Row],[Equip '#]],Table7[Equip '#],Table7[Equipment Description],),"NO EQUIPMENT NUMBER")</f>
        <v>2016 JLG G5-18A (76908)</v>
      </c>
      <c r="D141" s="38">
        <f>Summary!$F$2</f>
        <v>45777</v>
      </c>
      <c r="E141" s="7" t="s">
        <v>3222</v>
      </c>
      <c r="F141" s="36">
        <v>1</v>
      </c>
      <c r="G141" s="45" t="s">
        <v>2</v>
      </c>
      <c r="H141" s="36">
        <v>4</v>
      </c>
      <c r="I141" s="36">
        <v>0.5</v>
      </c>
      <c r="J141" s="36" t="s">
        <v>3551</v>
      </c>
      <c r="K141" s="59">
        <f>IFERROR(VLOOKUP(B141,'Equip Rates'!$B:$D,3,FALSE), "No Equipment Rate")</f>
        <v>2000</v>
      </c>
      <c r="L141" s="59">
        <f>IFERROR(K141*I141,0)</f>
        <v>1000</v>
      </c>
      <c r="N141" s="36"/>
      <c r="P141" s="87">
        <f>IF(COUNTIF(INDEX(EQB[Equip '#],1):EQB[[#This Row],[Equip '#]], EQB[[#This Row],[Equip '#]])=1, SUMIF(EQB[Equip '#],EQB[[#This Row],[Equip '#]],EQB[Units]),"")</f>
        <v>0.5</v>
      </c>
    </row>
    <row r="142" spans="1:16" x14ac:dyDescent="0.25">
      <c r="A142" s="58" t="str">
        <f>IF(EQB[[#This Row],[Job]]="","",IFERROR(VLOOKUP(EQB[[#This Row],[Job]],Table_Query_from_Cas_Ragle[[Job '#]:[Division]],4,FALSE),"New Job List Needed"))</f>
        <v>DFW</v>
      </c>
      <c r="B142" s="36" t="s">
        <v>4392</v>
      </c>
      <c r="C142" s="36" t="str">
        <f>IFERROR(_xlfn.XLOOKUP(EQB[[#This Row],[Equip '#]],Table7[Equip '#],Table7[Equipment Description],),"NO EQUIPMENT NUMBER")</f>
        <v>2019 CAT 938M (R08392) WL-13</v>
      </c>
      <c r="D142" s="38">
        <f>Summary!$F$2</f>
        <v>45777</v>
      </c>
      <c r="E142" s="7" t="s">
        <v>3222</v>
      </c>
      <c r="F142" s="36">
        <v>1</v>
      </c>
      <c r="G142" s="45" t="s">
        <v>2</v>
      </c>
      <c r="H142" s="36">
        <v>4</v>
      </c>
      <c r="I142" s="36">
        <v>0.5</v>
      </c>
      <c r="J142" s="36" t="s">
        <v>3551</v>
      </c>
      <c r="K142" s="59">
        <f>IFERROR(VLOOKUP(B142,'Equip Rates'!$B:$D,3,FALSE), "No Equipment Rate")</f>
        <v>4000</v>
      </c>
      <c r="L142" s="59">
        <f>IFERROR(K142*I142,0)</f>
        <v>2000</v>
      </c>
      <c r="N142" s="36"/>
      <c r="P142" s="87">
        <f>IF(COUNTIF(INDEX(EQB[Equip '#],1):EQB[[#This Row],[Equip '#]], EQB[[#This Row],[Equip '#]])=1, SUMIF(EQB[Equip '#],EQB[[#This Row],[Equip '#]],EQB[Units]),"")</f>
        <v>0.5</v>
      </c>
    </row>
    <row r="143" spans="1:16" x14ac:dyDescent="0.25">
      <c r="A143" s="58" t="str">
        <f>IF(EQB[[#This Row],[Job]]="","",IFERROR(VLOOKUP(EQB[[#This Row],[Job]],Table_Query_from_Cas_Ragle[[Job '#]:[Division]],4,FALSE),"New Job List Needed"))</f>
        <v>WT</v>
      </c>
      <c r="B143" s="36" t="s">
        <v>3091</v>
      </c>
      <c r="C143" s="36" t="str">
        <f>IFERROR(_xlfn.XLOOKUP(EQB[[#This Row],[Equip '#]],Table7[Equip '#],Table7[Equipment Description],),"NO EQUIPMENT NUMBER")</f>
        <v>2022 DODGE RAM 1500</v>
      </c>
      <c r="D143" s="38">
        <f>Summary!$F$2</f>
        <v>45777</v>
      </c>
      <c r="E143" s="36" t="s">
        <v>3275</v>
      </c>
      <c r="F143" s="36">
        <v>1</v>
      </c>
      <c r="G143" s="45" t="s">
        <v>7781</v>
      </c>
      <c r="H143" s="36">
        <v>4</v>
      </c>
      <c r="I143" s="36">
        <v>0.2</v>
      </c>
      <c r="J143" s="36" t="s">
        <v>3551</v>
      </c>
      <c r="K143" s="59">
        <f>IFERROR(VLOOKUP(B143,'Equip Rates'!$B:$D,3,FALSE), "No Equipment Rate")</f>
        <v>1300</v>
      </c>
      <c r="L143" s="59">
        <f>IFERROR(K143*I143,0)</f>
        <v>260</v>
      </c>
      <c r="N143" s="36"/>
      <c r="P143" s="87" t="str">
        <f>IF(COUNTIF(INDEX(EQB[Equip '#],1):EQB[[#This Row],[Equip '#]], EQB[[#This Row],[Equip '#]])=1, SUMIF(EQB[Equip '#],EQB[[#This Row],[Equip '#]],EQB[Units]),"")</f>
        <v/>
      </c>
    </row>
    <row r="144" spans="1:16" x14ac:dyDescent="0.25">
      <c r="A144" s="58" t="str">
        <f>IF(EQB[[#This Row],[Job]]="","",IFERROR(VLOOKUP(EQB[[#This Row],[Job]],Table_Query_from_Cas_Ragle[[Job '#]:[Division]],4,FALSE),"New Job List Needed"))</f>
        <v>WT</v>
      </c>
      <c r="B144" s="36" t="s">
        <v>254</v>
      </c>
      <c r="C144" s="36" t="str">
        <f>IFERROR(_xlfn.XLOOKUP(EQB[[#This Row],[Equip '#]],Table7[Equip '#],Table7[Equipment Description],),"NO EQUIPMENT NUMBER")</f>
        <v>2020 F150 F16442</v>
      </c>
      <c r="D144" s="38">
        <f>Summary!$F$2</f>
        <v>45777</v>
      </c>
      <c r="E144" s="36" t="s">
        <v>3275</v>
      </c>
      <c r="F144" s="36">
        <v>1</v>
      </c>
      <c r="G144" s="45" t="s">
        <v>7781</v>
      </c>
      <c r="H144" s="36">
        <v>4</v>
      </c>
      <c r="I144" s="36">
        <v>1</v>
      </c>
      <c r="J144" s="36" t="s">
        <v>3551</v>
      </c>
      <c r="K144" s="59">
        <f>IFERROR(VLOOKUP(B144,'Equip Rates'!$B:$D,3,FALSE), "No Equipment Rate")</f>
        <v>1300</v>
      </c>
      <c r="L144" s="59">
        <f>IFERROR(K144*I144,0)</f>
        <v>1300</v>
      </c>
      <c r="N144" s="36"/>
      <c r="P144" s="87">
        <f>IF(COUNTIF(INDEX(EQB[Equip '#],1):EQB[[#This Row],[Equip '#]], EQB[[#This Row],[Equip '#]])=1, SUMIF(EQB[Equip '#],EQB[[#This Row],[Equip '#]],EQB[Units]),"")</f>
        <v>1</v>
      </c>
    </row>
    <row r="145" spans="1:16" x14ac:dyDescent="0.25">
      <c r="A145" s="58" t="str">
        <f>IF(EQB[[#This Row],[Job]]="","",IFERROR(VLOOKUP(EQB[[#This Row],[Job]],Table_Query_from_Cas_Ragle[[Job '#]:[Division]],4,FALSE),"New Job List Needed"))</f>
        <v>DFW</v>
      </c>
      <c r="B145" s="36" t="s">
        <v>3080</v>
      </c>
      <c r="C145" s="36" t="str">
        <f>IFERROR(_xlfn.XLOOKUP(EQB[[#This Row],[Equip '#]],Table7[Equip '#],Table7[Equipment Description],),"NO EQUIPMENT NUMBER")</f>
        <v>SOUTHLAND SL7 DUMP TRAILER</v>
      </c>
      <c r="D145" s="38">
        <f>Summary!$F$2</f>
        <v>45777</v>
      </c>
      <c r="E145" s="7" t="s">
        <v>3457</v>
      </c>
      <c r="F145" s="36">
        <v>1</v>
      </c>
      <c r="G145" s="45" t="s">
        <v>7781</v>
      </c>
      <c r="H145" s="36">
        <v>4</v>
      </c>
      <c r="I145" s="36">
        <v>0.96</v>
      </c>
      <c r="J145" s="36" t="s">
        <v>3551</v>
      </c>
      <c r="K145" s="59">
        <f>IFERROR(VLOOKUP(B145,'Equip Rates'!$B:$D,3,FALSE), "No Equipment Rate")</f>
        <v>200</v>
      </c>
      <c r="L145" s="59">
        <f>IFERROR(K145*I145,0)</f>
        <v>192</v>
      </c>
      <c r="N145" s="36"/>
      <c r="P145" s="87">
        <f>IF(COUNTIF(INDEX(EQB[Equip '#],1):EQB[[#This Row],[Equip '#]], EQB[[#This Row],[Equip '#]])=1, SUMIF(EQB[Equip '#],EQB[[#This Row],[Equip '#]],EQB[Units]),"")</f>
        <v>1</v>
      </c>
    </row>
    <row r="146" spans="1:16" x14ac:dyDescent="0.25">
      <c r="A146" s="58" t="str">
        <f>IF(EQB[[#This Row],[Job]]="","",IFERROR(VLOOKUP(EQB[[#This Row],[Job]],Table_Query_from_Cas_Ragle[[Job '#]:[Division]],4,FALSE),"New Job List Needed"))</f>
        <v>DFW</v>
      </c>
      <c r="B146" s="36" t="s">
        <v>3939</v>
      </c>
      <c r="C146" s="36" t="str">
        <f>IFERROR(_xlfn.XLOOKUP(EQB[[#This Row],[Equip '#]],Table7[Equip '#],Table7[Equipment Description],),"NO EQUIPMENT NUMBER")</f>
        <v>2024 BIG TEX 70ST-16BK (3155)</v>
      </c>
      <c r="D146" s="38">
        <f>Summary!$F$2</f>
        <v>45777</v>
      </c>
      <c r="E146" s="36" t="s">
        <v>3457</v>
      </c>
      <c r="F146" s="36">
        <v>1</v>
      </c>
      <c r="G146" s="45" t="s">
        <v>7781</v>
      </c>
      <c r="H146" s="36">
        <v>4</v>
      </c>
      <c r="I146" s="36">
        <v>1</v>
      </c>
      <c r="J146" s="36" t="s">
        <v>3551</v>
      </c>
      <c r="K146" s="59">
        <f>IFERROR(VLOOKUP(B146,'Equip Rates'!$B:$D,3,FALSE), "No Equipment Rate")</f>
        <v>200</v>
      </c>
      <c r="L146" s="59">
        <f>IFERROR(K146*I146,0)</f>
        <v>200</v>
      </c>
      <c r="N146" s="36"/>
      <c r="P146" s="87">
        <f>IF(COUNTIF(INDEX(EQB[Equip '#],1):EQB[[#This Row],[Equip '#]], EQB[[#This Row],[Equip '#]])=1, SUMIF(EQB[Equip '#],EQB[[#This Row],[Equip '#]],EQB[Units]),"")</f>
        <v>1</v>
      </c>
    </row>
    <row r="147" spans="1:16" x14ac:dyDescent="0.25">
      <c r="A147" s="58" t="str">
        <f>IF(EQB[[#This Row],[Job]]="","",IFERROR(VLOOKUP(EQB[[#This Row],[Job]],Table_Query_from_Cas_Ragle[[Job '#]:[Division]],4,FALSE),"New Job List Needed"))</f>
        <v>DFW</v>
      </c>
      <c r="B147" s="36" t="s">
        <v>3844</v>
      </c>
      <c r="C147" s="36" t="str">
        <f>IFERROR(_xlfn.XLOOKUP(EQB[[#This Row],[Equip '#]],Table7[Equip '#],Table7[Equipment Description],),"NO EQUIPMENT NUMBER")</f>
        <v>2024 SULLAIR 185 AIR COMPRESSOR</v>
      </c>
      <c r="D147" s="38">
        <f>Summary!$F$2</f>
        <v>45777</v>
      </c>
      <c r="E147" s="36" t="s">
        <v>3457</v>
      </c>
      <c r="F147" s="36">
        <v>1</v>
      </c>
      <c r="G147" s="45" t="s">
        <v>7781</v>
      </c>
      <c r="H147" s="36">
        <v>4</v>
      </c>
      <c r="I147" s="36">
        <v>0.94</v>
      </c>
      <c r="J147" s="36" t="s">
        <v>3551</v>
      </c>
      <c r="K147" s="59">
        <f>IFERROR(VLOOKUP(B147,'Equip Rates'!$B:$D,3,FALSE), "No Equipment Rate")</f>
        <v>800</v>
      </c>
      <c r="L147" s="59">
        <f>IFERROR(K147*I147,0)</f>
        <v>752</v>
      </c>
      <c r="N147" s="36"/>
      <c r="P147" s="87">
        <f>IF(COUNTIF(INDEX(EQB[Equip '#],1):EQB[[#This Row],[Equip '#]], EQB[[#This Row],[Equip '#]])=1, SUMIF(EQB[Equip '#],EQB[[#This Row],[Equip '#]],EQB[Units]),"")</f>
        <v>1</v>
      </c>
    </row>
    <row r="148" spans="1:16" x14ac:dyDescent="0.25">
      <c r="A148" s="58" t="str">
        <f>IF(EQB[[#This Row],[Job]]="","",IFERROR(VLOOKUP(EQB[[#This Row],[Job]],Table_Query_from_Cas_Ragle[[Job '#]:[Division]],4,FALSE),"New Job List Needed"))</f>
        <v>DFW</v>
      </c>
      <c r="B148" s="36" t="s">
        <v>3846</v>
      </c>
      <c r="C148" s="36" t="str">
        <f>IFERROR(_xlfn.XLOOKUP(EQB[[#This Row],[Equip '#]],Table7[Equip '#],Table7[Equipment Description],),"NO EQUIPMENT NUMBER")</f>
        <v>2024 SULLAIR 185 AIR COMPRESSOR</v>
      </c>
      <c r="D148" s="38">
        <f>Summary!$F$2</f>
        <v>45777</v>
      </c>
      <c r="E148" s="7" t="s">
        <v>3457</v>
      </c>
      <c r="F148" s="36">
        <v>1</v>
      </c>
      <c r="G148" s="45" t="s">
        <v>7781</v>
      </c>
      <c r="H148" s="36">
        <v>4</v>
      </c>
      <c r="I148" s="36">
        <v>0.96</v>
      </c>
      <c r="J148" s="36" t="s">
        <v>3551</v>
      </c>
      <c r="K148" s="59">
        <f>IFERROR(VLOOKUP(B148,'Equip Rates'!$B:$D,3,FALSE), "No Equipment Rate")</f>
        <v>800</v>
      </c>
      <c r="L148" s="59">
        <f>IFERROR(K148*I148,0)</f>
        <v>768</v>
      </c>
      <c r="N148" s="36"/>
      <c r="P148" s="87">
        <f>IF(COUNTIF(INDEX(EQB[Equip '#],1):EQB[[#This Row],[Equip '#]], EQB[[#This Row],[Equip '#]])=1, SUMIF(EQB[Equip '#],EQB[[#This Row],[Equip '#]],EQB[Units]),"")</f>
        <v>1</v>
      </c>
    </row>
    <row r="149" spans="1:16" x14ac:dyDescent="0.25">
      <c r="A149" s="58" t="str">
        <f>IF(EQB[[#This Row],[Job]]="","",IFERROR(VLOOKUP(EQB[[#This Row],[Job]],Table_Query_from_Cas_Ragle[[Job '#]:[Division]],4,FALSE),"New Job List Needed"))</f>
        <v>DFW</v>
      </c>
      <c r="B149" s="36" t="s">
        <v>9</v>
      </c>
      <c r="C149" s="36" t="str">
        <f>IFERROR(_xlfn.XLOOKUP(EQB[[#This Row],[Equip '#]],Table7[Equip '#],Table7[Equipment Description],),"NO EQUIPMENT NUMBER")</f>
        <v>2015 CAT 420F2 IT</v>
      </c>
      <c r="D149" s="38">
        <f>Summary!$F$2</f>
        <v>45777</v>
      </c>
      <c r="E149" s="36" t="s">
        <v>3457</v>
      </c>
      <c r="F149" s="36">
        <v>1</v>
      </c>
      <c r="G149" s="45" t="s">
        <v>7781</v>
      </c>
      <c r="H149" s="36">
        <v>4</v>
      </c>
      <c r="I149" s="36">
        <v>1</v>
      </c>
      <c r="J149" s="36" t="s">
        <v>3551</v>
      </c>
      <c r="K149" s="59">
        <f>IFERROR(VLOOKUP(B149,'Equip Rates'!$B:$D,3,FALSE), "No Equipment Rate")</f>
        <v>2500</v>
      </c>
      <c r="L149" s="59">
        <f>IFERROR(K149*I149,0)</f>
        <v>2500</v>
      </c>
      <c r="N149" s="36"/>
      <c r="P149" s="87">
        <f>IF(COUNTIF(INDEX(EQB[Equip '#],1):EQB[[#This Row],[Equip '#]], EQB[[#This Row],[Equip '#]])=1, SUMIF(EQB[Equip '#],EQB[[#This Row],[Equip '#]],EQB[Units]),"")</f>
        <v>1</v>
      </c>
    </row>
    <row r="150" spans="1:16" x14ac:dyDescent="0.25">
      <c r="A150" s="58" t="str">
        <f>IF(EQB[[#This Row],[Job]]="","",IFERROR(VLOOKUP(EQB[[#This Row],[Job]],Table_Query_from_Cas_Ragle[[Job '#]:[Division]],4,FALSE),"New Job List Needed"))</f>
        <v>DFW</v>
      </c>
      <c r="B150" s="36" t="s">
        <v>13</v>
      </c>
      <c r="C150" s="36" t="str">
        <f>IFERROR(_xlfn.XLOOKUP(EQB[[#This Row],[Equip '#]],Table7[Equip '#],Table7[Equipment Description],),"NO EQUIPMENT NUMBER")</f>
        <v>Broce RJ 350 Broom</v>
      </c>
      <c r="D150" s="38">
        <f>Summary!$F$2</f>
        <v>45777</v>
      </c>
      <c r="E150" s="7" t="s">
        <v>3457</v>
      </c>
      <c r="F150" s="36">
        <v>1</v>
      </c>
      <c r="G150" s="45" t="s">
        <v>7781</v>
      </c>
      <c r="H150" s="36">
        <v>4</v>
      </c>
      <c r="I150" s="36">
        <v>0.93</v>
      </c>
      <c r="J150" s="36" t="s">
        <v>3551</v>
      </c>
      <c r="K150" s="59">
        <f>IFERROR(VLOOKUP(B150,'Equip Rates'!$B:$D,3,FALSE), "No Equipment Rate")</f>
        <v>1200</v>
      </c>
      <c r="L150" s="59">
        <f>IFERROR(K150*I150,0)</f>
        <v>1116</v>
      </c>
      <c r="N150" s="36"/>
      <c r="P150" s="87">
        <f>IF(COUNTIF(INDEX(EQB[Equip '#],1):EQB[[#This Row],[Equip '#]], EQB[[#This Row],[Equip '#]])=1, SUMIF(EQB[Equip '#],EQB[[#This Row],[Equip '#]],EQB[Units]),"")</f>
        <v>1</v>
      </c>
    </row>
    <row r="151" spans="1:16" x14ac:dyDescent="0.25">
      <c r="A151" s="58" t="str">
        <f>IF(EQB[[#This Row],[Job]]="","",IFERROR(VLOOKUP(EQB[[#This Row],[Job]],Table_Query_from_Cas_Ragle[[Job '#]:[Division]],4,FALSE),"New Job List Needed"))</f>
        <v>DFW</v>
      </c>
      <c r="B151" s="36" t="s">
        <v>177</v>
      </c>
      <c r="C151" s="36" t="str">
        <f>IFERROR(_xlfn.XLOOKUP(EQB[[#This Row],[Equip '#]],Table7[Equip '#],Table7[Equipment Description],),"NO EQUIPMENT NUMBER")</f>
        <v>2017 Gomaco Comm III</v>
      </c>
      <c r="D151" s="38">
        <f>Summary!$F$2</f>
        <v>45777</v>
      </c>
      <c r="E151" s="7" t="s">
        <v>3457</v>
      </c>
      <c r="F151" s="36">
        <v>1</v>
      </c>
      <c r="G151" s="45" t="s">
        <v>7781</v>
      </c>
      <c r="H151" s="36">
        <v>4</v>
      </c>
      <c r="I151" s="36">
        <v>0.1</v>
      </c>
      <c r="J151" s="36" t="s">
        <v>3551</v>
      </c>
      <c r="K151" s="59">
        <f>IFERROR(VLOOKUP(B151,'Equip Rates'!$B:$D,3,FALSE), "No Equipment Rate")</f>
        <v>8883</v>
      </c>
      <c r="L151" s="59">
        <f>IFERROR(K151*I151,0)</f>
        <v>888.30000000000007</v>
      </c>
      <c r="N151" s="36"/>
      <c r="P151" s="87">
        <f>IF(COUNTIF(INDEX(EQB[Equip '#],1):EQB[[#This Row],[Equip '#]], EQB[[#This Row],[Equip '#]])=1, SUMIF(EQB[Equip '#],EQB[[#This Row],[Equip '#]],EQB[Units]),"")</f>
        <v>0.1</v>
      </c>
    </row>
    <row r="152" spans="1:16" x14ac:dyDescent="0.25">
      <c r="A152" s="58" t="str">
        <f>IF(EQB[[#This Row],[Job]]="","",IFERROR(VLOOKUP(EQB[[#This Row],[Job]],Table_Query_from_Cas_Ragle[[Job '#]:[Division]],4,FALSE),"New Job List Needed"))</f>
        <v>DFW</v>
      </c>
      <c r="B152" s="36" t="s">
        <v>3506</v>
      </c>
      <c r="C152" s="36" t="str">
        <f>IFERROR(_xlfn.XLOOKUP(EQB[[#This Row],[Equip '#]],Table7[Equip '#],Table7[Equipment Description],),"NO EQUIPMENT NUMBER")</f>
        <v>2025 WESTERN STAR POLYMIXER</v>
      </c>
      <c r="D152" s="38">
        <f>Summary!$F$2</f>
        <v>45777</v>
      </c>
      <c r="E152" s="7" t="s">
        <v>3457</v>
      </c>
      <c r="F152" s="36">
        <v>1</v>
      </c>
      <c r="G152" s="45" t="s">
        <v>7781</v>
      </c>
      <c r="H152" s="36">
        <v>4</v>
      </c>
      <c r="I152" s="36">
        <v>0.5</v>
      </c>
      <c r="J152" s="36" t="s">
        <v>3551</v>
      </c>
      <c r="K152" s="59">
        <f>IFERROR(VLOOKUP(B152,'Equip Rates'!$B:$D,3,FALSE), "No Equipment Rate")</f>
        <v>7300</v>
      </c>
      <c r="L152" s="59">
        <f>IFERROR(K152*I152,0)</f>
        <v>3650</v>
      </c>
      <c r="N152" s="36"/>
      <c r="P152" s="87">
        <f>IF(COUNTIF(INDEX(EQB[Equip '#],1):EQB[[#This Row],[Equip '#]], EQB[[#This Row],[Equip '#]])=1, SUMIF(EQB[Equip '#],EQB[[#This Row],[Equip '#]],EQB[Units]),"")</f>
        <v>0.5</v>
      </c>
    </row>
    <row r="153" spans="1:16" x14ac:dyDescent="0.25">
      <c r="A153" s="58" t="str">
        <f>IF(EQB[[#This Row],[Job]]="","",IFERROR(VLOOKUP(EQB[[#This Row],[Job]],Table_Query_from_Cas_Ragle[[Job '#]:[Division]],4,FALSE),"New Job List Needed"))</f>
        <v>DFW</v>
      </c>
      <c r="B153" s="36" t="s">
        <v>86</v>
      </c>
      <c r="C153" s="36" t="str">
        <f>IFERROR(_xlfn.XLOOKUP(EQB[[#This Row],[Equip '#]],Table7[Equip '#],Table7[Equipment Description],),"NO EQUIPMENT NUMBER")</f>
        <v>2013 F-550 B64200</v>
      </c>
      <c r="D153" s="38">
        <f>Summary!$F$2</f>
        <v>45777</v>
      </c>
      <c r="E153" s="7" t="s">
        <v>3457</v>
      </c>
      <c r="F153" s="36">
        <v>1</v>
      </c>
      <c r="G153" s="45" t="s">
        <v>7781</v>
      </c>
      <c r="H153" s="36">
        <v>4</v>
      </c>
      <c r="I153" s="36">
        <v>0.95</v>
      </c>
      <c r="J153" s="36" t="s">
        <v>3551</v>
      </c>
      <c r="K153" s="59">
        <f>IFERROR(VLOOKUP(B153,'Equip Rates'!$B:$D,3,FALSE), "No Equipment Rate")</f>
        <v>1700</v>
      </c>
      <c r="L153" s="59">
        <f>IFERROR(K153*I153,0)</f>
        <v>1615</v>
      </c>
      <c r="N153" s="36"/>
      <c r="P153" s="87">
        <f>IF(COUNTIF(INDEX(EQB[Equip '#],1):EQB[[#This Row],[Equip '#]], EQB[[#This Row],[Equip '#]])=1, SUMIF(EQB[Equip '#],EQB[[#This Row],[Equip '#]],EQB[Units]),"")</f>
        <v>1</v>
      </c>
    </row>
    <row r="154" spans="1:16" x14ac:dyDescent="0.25">
      <c r="A154" s="58" t="str">
        <f>IF(EQB[[#This Row],[Job]]="","",IFERROR(VLOOKUP(EQB[[#This Row],[Job]],Table_Query_from_Cas_Ragle[[Job '#]:[Division]],4,FALSE),"New Job List Needed"))</f>
        <v>DFW</v>
      </c>
      <c r="B154" s="36" t="s">
        <v>3347</v>
      </c>
      <c r="C154" s="36" t="str">
        <f>IFERROR(_xlfn.XLOOKUP(EQB[[#This Row],[Equip '#]],Table7[Equip '#],Table7[Equipment Description],),"NO EQUIPMENT NUMBER")</f>
        <v>2023 FORD F-250</v>
      </c>
      <c r="D154" s="38">
        <f>Summary!$F$2</f>
        <v>45777</v>
      </c>
      <c r="E154" s="7" t="s">
        <v>3457</v>
      </c>
      <c r="F154" s="36">
        <v>1</v>
      </c>
      <c r="G154" s="45" t="s">
        <v>7781</v>
      </c>
      <c r="H154" s="36">
        <v>4</v>
      </c>
      <c r="I154" s="36">
        <v>0.57999999999999996</v>
      </c>
      <c r="J154" s="36" t="s">
        <v>3551</v>
      </c>
      <c r="K154" s="59">
        <f>IFERROR(VLOOKUP(B154,'Equip Rates'!$B:$D,3,FALSE), "No Equipment Rate")</f>
        <v>2000</v>
      </c>
      <c r="L154" s="59">
        <f>IFERROR(K154*I154,0)</f>
        <v>1160</v>
      </c>
      <c r="N154" s="36"/>
      <c r="P154" s="87">
        <f>IF(COUNTIF(INDEX(EQB[Equip '#],1):EQB[[#This Row],[Equip '#]], EQB[[#This Row],[Equip '#]])=1, SUMIF(EQB[Equip '#],EQB[[#This Row],[Equip '#]],EQB[Units]),"")</f>
        <v>1</v>
      </c>
    </row>
    <row r="155" spans="1:16" x14ac:dyDescent="0.25">
      <c r="A155" s="58" t="str">
        <f>IF(EQB[[#This Row],[Job]]="","",IFERROR(VLOOKUP(EQB[[#This Row],[Job]],Table_Query_from_Cas_Ragle[[Job '#]:[Division]],4,FALSE),"New Job List Needed"))</f>
        <v>DFW</v>
      </c>
      <c r="B155" s="36" t="s">
        <v>3638</v>
      </c>
      <c r="C155" s="36" t="str">
        <f>IFERROR(_xlfn.XLOOKUP(EQB[[#This Row],[Equip '#]],Table7[Equip '#],Table7[Equipment Description],),"NO EQUIPMENT NUMBER")</f>
        <v>2023 FORD F-250 XL</v>
      </c>
      <c r="D155" s="38">
        <f>Summary!$F$2</f>
        <v>45777</v>
      </c>
      <c r="E155" s="7" t="s">
        <v>3457</v>
      </c>
      <c r="F155" s="36">
        <v>1</v>
      </c>
      <c r="G155" s="45" t="s">
        <v>7781</v>
      </c>
      <c r="H155" s="36">
        <v>4</v>
      </c>
      <c r="I155" s="36">
        <v>0.25</v>
      </c>
      <c r="J155" s="36" t="s">
        <v>3551</v>
      </c>
      <c r="K155" s="59">
        <f>IFERROR(VLOOKUP(B155,'Equip Rates'!$B:$D,3,FALSE), "No Equipment Rate")</f>
        <v>2000</v>
      </c>
      <c r="L155" s="59">
        <f>IFERROR(K155*I155,0)</f>
        <v>500</v>
      </c>
      <c r="N155" s="36"/>
      <c r="P155" s="87" t="str">
        <f>IF(COUNTIF(INDEX(EQB[Equip '#],1):EQB[[#This Row],[Equip '#]], EQB[[#This Row],[Equip '#]])=1, SUMIF(EQB[Equip '#],EQB[[#This Row],[Equip '#]],EQB[Units]),"")</f>
        <v/>
      </c>
    </row>
    <row r="156" spans="1:16" x14ac:dyDescent="0.25">
      <c r="A156" s="58" t="str">
        <f>IF(EQB[[#This Row],[Job]]="","",IFERROR(VLOOKUP(EQB[[#This Row],[Job]],Table_Query_from_Cas_Ragle[[Job '#]:[Division]],4,FALSE),"New Job List Needed"))</f>
        <v>DFW</v>
      </c>
      <c r="B156" s="36" t="s">
        <v>3640</v>
      </c>
      <c r="C156" s="36" t="str">
        <f>IFERROR(_xlfn.XLOOKUP(EQB[[#This Row],[Equip '#]],Table7[Equip '#],Table7[Equipment Description],),"NO EQUIPMENT NUMBER")</f>
        <v>2023 FORD F-250 XL</v>
      </c>
      <c r="D156" s="38">
        <f>Summary!$F$2</f>
        <v>45777</v>
      </c>
      <c r="E156" s="7" t="s">
        <v>3457</v>
      </c>
      <c r="F156" s="36">
        <v>1</v>
      </c>
      <c r="G156" s="45" t="s">
        <v>7781</v>
      </c>
      <c r="H156" s="36">
        <v>4</v>
      </c>
      <c r="I156" s="36">
        <v>0.42</v>
      </c>
      <c r="J156" s="36" t="s">
        <v>3551</v>
      </c>
      <c r="K156" s="59">
        <f>IFERROR(VLOOKUP(B156,'Equip Rates'!$B:$D,3,FALSE), "No Equipment Rate")</f>
        <v>2000</v>
      </c>
      <c r="L156" s="59">
        <f>IFERROR(K156*I156,0)</f>
        <v>840</v>
      </c>
      <c r="N156" s="36"/>
      <c r="P156" s="87">
        <f>IF(COUNTIF(INDEX(EQB[Equip '#],1):EQB[[#This Row],[Equip '#]], EQB[[#This Row],[Equip '#]])=1, SUMIF(EQB[Equip '#],EQB[[#This Row],[Equip '#]],EQB[Units]),"")</f>
        <v>1</v>
      </c>
    </row>
    <row r="157" spans="1:16" x14ac:dyDescent="0.25">
      <c r="A157" s="58" t="str">
        <f>IF(EQB[[#This Row],[Job]]="","",IFERROR(VLOOKUP(EQB[[#This Row],[Job]],Table_Query_from_Cas_Ragle[[Job '#]:[Division]],4,FALSE),"New Job List Needed"))</f>
        <v>DFW</v>
      </c>
      <c r="B157" s="36" t="s">
        <v>3908</v>
      </c>
      <c r="C157" s="36" t="str">
        <f>IFERROR(_xlfn.XLOOKUP(EQB[[#This Row],[Equip '#]],Table7[Equip '#],Table7[Equipment Description],),"NO EQUIPMENT NUMBER")</f>
        <v>2024 F-150</v>
      </c>
      <c r="D157" s="38">
        <f>Summary!$F$2</f>
        <v>45777</v>
      </c>
      <c r="E157" s="7" t="s">
        <v>3457</v>
      </c>
      <c r="F157" s="36">
        <v>1</v>
      </c>
      <c r="G157" s="45" t="s">
        <v>7781</v>
      </c>
      <c r="H157" s="36">
        <v>4</v>
      </c>
      <c r="I157" s="36">
        <v>0.55000000000000004</v>
      </c>
      <c r="J157" s="36" t="s">
        <v>3551</v>
      </c>
      <c r="K157" s="59">
        <f>IFERROR(VLOOKUP(B157,'Equip Rates'!$B:$D,3,FALSE), "No Equipment Rate")</f>
        <v>1300</v>
      </c>
      <c r="L157" s="59">
        <f>IFERROR(K157*I157,0)</f>
        <v>715.00000000000011</v>
      </c>
      <c r="N157" s="36"/>
      <c r="P157" s="87">
        <f>IF(COUNTIF(INDEX(EQB[Equip '#],1):EQB[[#This Row],[Equip '#]], EQB[[#This Row],[Equip '#]])=1, SUMIF(EQB[Equip '#],EQB[[#This Row],[Equip '#]],EQB[Units]),"")</f>
        <v>1</v>
      </c>
    </row>
    <row r="158" spans="1:16" x14ac:dyDescent="0.25">
      <c r="A158" s="58" t="str">
        <f>IF(EQB[[#This Row],[Job]]="","",IFERROR(VLOOKUP(EQB[[#This Row],[Job]],Table_Query_from_Cas_Ragle[[Job '#]:[Division]],4,FALSE),"New Job List Needed"))</f>
        <v>DFW</v>
      </c>
      <c r="B158" s="36" t="s">
        <v>38</v>
      </c>
      <c r="C158" s="36" t="str">
        <f>IFERROR(_xlfn.XLOOKUP(EQB[[#This Row],[Equip '#]],Table7[Equip '#],Table7[Equipment Description],),"NO EQUIPMENT NUMBER")</f>
        <v>2014 JD 290GLC</v>
      </c>
      <c r="D158" s="38">
        <f>Summary!$F$2</f>
        <v>45777</v>
      </c>
      <c r="E158" s="36" t="s">
        <v>3457</v>
      </c>
      <c r="F158" s="36">
        <v>1</v>
      </c>
      <c r="G158" s="45" t="s">
        <v>7781</v>
      </c>
      <c r="H158" s="36">
        <v>4</v>
      </c>
      <c r="I158" s="36">
        <v>1</v>
      </c>
      <c r="J158" s="36" t="s">
        <v>3551</v>
      </c>
      <c r="K158" s="59">
        <f>IFERROR(VLOOKUP(B158,'Equip Rates'!$B:$D,3,FALSE), "No Equipment Rate")</f>
        <v>5000</v>
      </c>
      <c r="L158" s="59">
        <f>IFERROR(K158*I158,0)</f>
        <v>5000</v>
      </c>
      <c r="N158" s="36"/>
      <c r="P158" s="87">
        <f>IF(COUNTIF(INDEX(EQB[Equip '#],1):EQB[[#This Row],[Equip '#]], EQB[[#This Row],[Equip '#]])=1, SUMIF(EQB[Equip '#],EQB[[#This Row],[Equip '#]],EQB[Units]),"")</f>
        <v>1</v>
      </c>
    </row>
    <row r="159" spans="1:16" x14ac:dyDescent="0.25">
      <c r="A159" s="58" t="str">
        <f>IF(EQB[[#This Row],[Job]]="","",IFERROR(VLOOKUP(EQB[[#This Row],[Job]],Table_Query_from_Cas_Ragle[[Job '#]:[Division]],4,FALSE),"New Job List Needed"))</f>
        <v>DFW</v>
      </c>
      <c r="B159" s="36" t="s">
        <v>4065</v>
      </c>
      <c r="C159" s="36" t="str">
        <f>IFERROR(_xlfn.XLOOKUP(EQB[[#This Row],[Equip '#]],Table7[Equip '#],Table7[Equipment Description],),"NO EQUIPMENT NUMBER")</f>
        <v>2022 JD 300G LC (731956) EX-80</v>
      </c>
      <c r="D159" s="38">
        <f>Summary!$F$2</f>
        <v>45777</v>
      </c>
      <c r="E159" s="7" t="s">
        <v>3457</v>
      </c>
      <c r="F159" s="36">
        <v>1</v>
      </c>
      <c r="G159" s="45" t="s">
        <v>7781</v>
      </c>
      <c r="H159" s="36">
        <v>4</v>
      </c>
      <c r="I159" s="36">
        <v>0.36</v>
      </c>
      <c r="J159" s="36" t="s">
        <v>3551</v>
      </c>
      <c r="K159" s="59">
        <f>IFERROR(VLOOKUP(B159,'Equip Rates'!$B:$D,3,FALSE), "No Equipment Rate")</f>
        <v>5000</v>
      </c>
      <c r="L159" s="59">
        <f>IFERROR(K159*I159,0)</f>
        <v>1800</v>
      </c>
      <c r="N159" s="36"/>
      <c r="P159" s="87" t="str">
        <f>IF(COUNTIF(INDEX(EQB[Equip '#],1):EQB[[#This Row],[Equip '#]], EQB[[#This Row],[Equip '#]])=1, SUMIF(EQB[Equip '#],EQB[[#This Row],[Equip '#]],EQB[Units]),"")</f>
        <v/>
      </c>
    </row>
    <row r="160" spans="1:16" x14ac:dyDescent="0.25">
      <c r="A160" s="58" t="str">
        <f>IF(EQB[[#This Row],[Job]]="","",IFERROR(VLOOKUP(EQB[[#This Row],[Job]],Table_Query_from_Cas_Ragle[[Job '#]:[Division]],4,FALSE),"New Job List Needed"))</f>
        <v>DFW</v>
      </c>
      <c r="B160" s="36" t="s">
        <v>5897</v>
      </c>
      <c r="C160" s="36" t="str">
        <f>IFERROR(_xlfn.XLOOKUP(EQB[[#This Row],[Equip '#]],Table7[Equip '#],Table7[Equipment Description],),"NO EQUIPMENT NUMBER")</f>
        <v>2024 CAT 336 08C (L20433) EX-84</v>
      </c>
      <c r="D160" s="38">
        <f>Summary!$F$2</f>
        <v>45777</v>
      </c>
      <c r="E160" s="7" t="s">
        <v>3457</v>
      </c>
      <c r="F160" s="36">
        <v>1</v>
      </c>
      <c r="G160" s="45" t="s">
        <v>7781</v>
      </c>
      <c r="H160" s="36">
        <v>4</v>
      </c>
      <c r="I160" s="36">
        <v>1</v>
      </c>
      <c r="J160" s="36" t="s">
        <v>3551</v>
      </c>
      <c r="K160" s="59">
        <f>IFERROR(VLOOKUP(B160,'Equip Rates'!$B:$D,3,FALSE), "No Equipment Rate")</f>
        <v>7250</v>
      </c>
      <c r="L160" s="59">
        <f>IFERROR(K160*I160,0)</f>
        <v>7250</v>
      </c>
      <c r="N160" s="36"/>
      <c r="P160" s="87">
        <f>IF(COUNTIF(INDEX(EQB[Equip '#],1):EQB[[#This Row],[Equip '#]], EQB[[#This Row],[Equip '#]])=1, SUMIF(EQB[Equip '#],EQB[[#This Row],[Equip '#]],EQB[Units]),"")</f>
        <v>1</v>
      </c>
    </row>
    <row r="161" spans="1:16" x14ac:dyDescent="0.25">
      <c r="A161" s="58" t="str">
        <f>IF(EQB[[#This Row],[Job]]="","",IFERROR(VLOOKUP(EQB[[#This Row],[Job]],Table_Query_from_Cas_Ragle[[Job '#]:[Division]],4,FALSE),"New Job List Needed"))</f>
        <v>DFW</v>
      </c>
      <c r="B161" s="36" t="s">
        <v>3850</v>
      </c>
      <c r="C161" s="36" t="str">
        <f>IFERROR(_xlfn.XLOOKUP(EQB[[#This Row],[Equip '#]],Table7[Equip '#],Table7[Equipment Description],),"NO EQUIPMENT NUMBER")</f>
        <v>WANCO LIGHT TOWER 4-7KW VERT</v>
      </c>
      <c r="D161" s="38">
        <f>Summary!$F$2</f>
        <v>45777</v>
      </c>
      <c r="E161" s="7" t="s">
        <v>3457</v>
      </c>
      <c r="F161" s="36">
        <v>1</v>
      </c>
      <c r="G161" s="45" t="s">
        <v>7781</v>
      </c>
      <c r="H161" s="36">
        <v>4</v>
      </c>
      <c r="I161" s="36">
        <v>1</v>
      </c>
      <c r="J161" s="36" t="s">
        <v>3551</v>
      </c>
      <c r="K161" s="59">
        <f>IFERROR(VLOOKUP(B161,'Equip Rates'!$B:$D,3,FALSE), "No Equipment Rate")</f>
        <v>800</v>
      </c>
      <c r="L161" s="59">
        <f>IFERROR(K161*I161,0)</f>
        <v>800</v>
      </c>
      <c r="N161" s="36"/>
      <c r="P161" s="87">
        <f>IF(COUNTIF(INDEX(EQB[Equip '#],1):EQB[[#This Row],[Equip '#]], EQB[[#This Row],[Equip '#]])=1, SUMIF(EQB[Equip '#],EQB[[#This Row],[Equip '#]],EQB[Units]),"")</f>
        <v>1</v>
      </c>
    </row>
    <row r="162" spans="1:16" x14ac:dyDescent="0.25">
      <c r="A162" s="58" t="str">
        <f>IF(EQB[[#This Row],[Job]]="","",IFERROR(VLOOKUP(EQB[[#This Row],[Job]],Table_Query_from_Cas_Ragle[[Job '#]:[Division]],4,FALSE),"New Job List Needed"))</f>
        <v>DFW</v>
      </c>
      <c r="B162" s="36" t="s">
        <v>3244</v>
      </c>
      <c r="C162" s="36" t="str">
        <f>IFERROR(_xlfn.XLOOKUP(EQB[[#This Row],[Equip '#]],Table7[Equip '#],Table7[Equipment Description],),"NO EQUIPMENT NUMBER")</f>
        <v>WANCO MESSAGE BOARD (1005008)</v>
      </c>
      <c r="D162" s="38">
        <f>Summary!$F$2</f>
        <v>45777</v>
      </c>
      <c r="E162" s="36" t="s">
        <v>3457</v>
      </c>
      <c r="F162" s="36">
        <v>1</v>
      </c>
      <c r="G162" s="45" t="s">
        <v>7781</v>
      </c>
      <c r="H162" s="36">
        <v>4</v>
      </c>
      <c r="I162" s="36">
        <v>0.74</v>
      </c>
      <c r="J162" s="36" t="s">
        <v>3551</v>
      </c>
      <c r="K162" s="59">
        <f>IFERROR(VLOOKUP(B162,'Equip Rates'!$B:$D,3,FALSE), "No Equipment Rate")</f>
        <v>1250</v>
      </c>
      <c r="L162" s="59">
        <f>IFERROR(K162*I162,0)</f>
        <v>925</v>
      </c>
      <c r="N162" s="36"/>
      <c r="P162" s="87">
        <f>IF(COUNTIF(INDEX(EQB[Equip '#],1):EQB[[#This Row],[Equip '#]], EQB[[#This Row],[Equip '#]])=1, SUMIF(EQB[Equip '#],EQB[[#This Row],[Equip '#]],EQB[Units]),"")</f>
        <v>1</v>
      </c>
    </row>
    <row r="163" spans="1:16" x14ac:dyDescent="0.25">
      <c r="A163" s="58" t="str">
        <f>IF(EQB[[#This Row],[Job]]="","",IFERROR(VLOOKUP(EQB[[#This Row],[Job]],Table_Query_from_Cas_Ragle[[Job '#]:[Division]],4,FALSE),"New Job List Needed"))</f>
        <v>DFW</v>
      </c>
      <c r="B163" s="36" t="s">
        <v>3245</v>
      </c>
      <c r="C163" s="36" t="str">
        <f>IFERROR(_xlfn.XLOOKUP(EQB[[#This Row],[Equip '#]],Table7[Equip '#],Table7[Equipment Description],),"NO EQUIPMENT NUMBER")</f>
        <v>WANCO MESSAGE BOARD (1005009)</v>
      </c>
      <c r="D163" s="38">
        <f>Summary!$F$2</f>
        <v>45777</v>
      </c>
      <c r="E163" s="7" t="s">
        <v>3457</v>
      </c>
      <c r="F163" s="36">
        <v>1</v>
      </c>
      <c r="G163" s="45" t="s">
        <v>7781</v>
      </c>
      <c r="H163" s="36">
        <v>4</v>
      </c>
      <c r="I163" s="36">
        <v>0.27</v>
      </c>
      <c r="J163" s="36" t="s">
        <v>3551</v>
      </c>
      <c r="K163" s="59">
        <f>IFERROR(VLOOKUP(B163,'Equip Rates'!$B:$D,3,FALSE), "No Equipment Rate")</f>
        <v>1250</v>
      </c>
      <c r="L163" s="59">
        <f>IFERROR(K163*I163,0)</f>
        <v>337.5</v>
      </c>
      <c r="N163" s="36"/>
      <c r="P163" s="87">
        <f>IF(COUNTIF(INDEX(EQB[Equip '#],1):EQB[[#This Row],[Equip '#]], EQB[[#This Row],[Equip '#]])=1, SUMIF(EQB[Equip '#],EQB[[#This Row],[Equip '#]],EQB[Units]),"")</f>
        <v>1</v>
      </c>
    </row>
    <row r="164" spans="1:16" x14ac:dyDescent="0.25">
      <c r="A164" s="58" t="str">
        <f>IF(EQB[[#This Row],[Job]]="","",IFERROR(VLOOKUP(EQB[[#This Row],[Job]],Table_Query_from_Cas_Ragle[[Job '#]:[Division]],4,FALSE),"New Job List Needed"))</f>
        <v>DFW</v>
      </c>
      <c r="B164" s="36" t="s">
        <v>3251</v>
      </c>
      <c r="C164" s="36" t="str">
        <f>IFERROR(_xlfn.XLOOKUP(EQB[[#This Row],[Equip '#]],Table7[Equip '#],Table7[Equipment Description],),"NO EQUIPMENT NUMBER")</f>
        <v>WANCO ARROW BOARD (1005268)</v>
      </c>
      <c r="D164" s="38">
        <f>Summary!$F$2</f>
        <v>45777</v>
      </c>
      <c r="E164" s="7" t="s">
        <v>3457</v>
      </c>
      <c r="F164" s="36">
        <v>1</v>
      </c>
      <c r="G164" s="45" t="s">
        <v>7781</v>
      </c>
      <c r="H164" s="36">
        <v>4</v>
      </c>
      <c r="I164" s="36">
        <v>0.95</v>
      </c>
      <c r="J164" s="36" t="s">
        <v>3551</v>
      </c>
      <c r="K164" s="59">
        <f>IFERROR(VLOOKUP(B164,'Equip Rates'!$B:$D,3,FALSE), "No Equipment Rate")</f>
        <v>800</v>
      </c>
      <c r="L164" s="59">
        <f>IFERROR(K164*I164,0)</f>
        <v>760</v>
      </c>
      <c r="N164" s="36"/>
      <c r="P164" s="87">
        <f>IF(COUNTIF(INDEX(EQB[Equip '#],1):EQB[[#This Row],[Equip '#]], EQB[[#This Row],[Equip '#]])=1, SUMIF(EQB[Equip '#],EQB[[#This Row],[Equip '#]],EQB[Units]),"")</f>
        <v>1</v>
      </c>
    </row>
    <row r="165" spans="1:16" x14ac:dyDescent="0.25">
      <c r="A165" s="58" t="str">
        <f>IF(EQB[[#This Row],[Job]]="","",IFERROR(VLOOKUP(EQB[[#This Row],[Job]],Table_Query_from_Cas_Ragle[[Job '#]:[Division]],4,FALSE),"New Job List Needed"))</f>
        <v>DFW</v>
      </c>
      <c r="B165" s="36" t="s">
        <v>3381</v>
      </c>
      <c r="C165" s="36" t="str">
        <f>IFERROR(_xlfn.XLOOKUP(EQB[[#This Row],[Equip '#]],Table7[Equip '#],Table7[Equipment Description],),"NO EQUIPMENT NUMBER")</f>
        <v>VER-MAC PCMS-1500LP (H223772)</v>
      </c>
      <c r="D165" s="38">
        <f>Summary!$F$2</f>
        <v>45777</v>
      </c>
      <c r="E165" s="7" t="s">
        <v>3457</v>
      </c>
      <c r="F165" s="36">
        <v>1</v>
      </c>
      <c r="G165" s="45" t="s">
        <v>7781</v>
      </c>
      <c r="H165" s="36">
        <v>4</v>
      </c>
      <c r="I165" s="36">
        <v>1</v>
      </c>
      <c r="J165" s="36" t="s">
        <v>3551</v>
      </c>
      <c r="K165" s="59">
        <f>IFERROR(VLOOKUP(B165,'Equip Rates'!$B:$D,3,FALSE), "No Equipment Rate")</f>
        <v>1250</v>
      </c>
      <c r="L165" s="59">
        <f>IFERROR(K165*I165,0)</f>
        <v>1250</v>
      </c>
      <c r="N165" s="36"/>
      <c r="P165" s="87">
        <f>IF(COUNTIF(INDEX(EQB[Equip '#],1):EQB[[#This Row],[Equip '#]], EQB[[#This Row],[Equip '#]])=1, SUMIF(EQB[Equip '#],EQB[[#This Row],[Equip '#]],EQB[Units]),"")</f>
        <v>1</v>
      </c>
    </row>
    <row r="166" spans="1:16" x14ac:dyDescent="0.25">
      <c r="A166" s="58" t="str">
        <f>IF(EQB[[#This Row],[Job]]="","",IFERROR(VLOOKUP(EQB[[#This Row],[Job]],Table_Query_from_Cas_Ragle[[Job '#]:[Division]],4,FALSE),"New Job List Needed"))</f>
        <v>DFW</v>
      </c>
      <c r="B166" s="36" t="s">
        <v>3384</v>
      </c>
      <c r="C166" s="36" t="str">
        <f>IFERROR(_xlfn.XLOOKUP(EQB[[#This Row],[Equip '#]],Table7[Equip '#],Table7[Equipment Description],),"NO EQUIPMENT NUMBER")</f>
        <v>VER-MAC PCMS-1500LP (H223795)</v>
      </c>
      <c r="D166" s="38">
        <f>Summary!$F$2</f>
        <v>45777</v>
      </c>
      <c r="E166" s="7" t="s">
        <v>3457</v>
      </c>
      <c r="F166" s="36">
        <v>1</v>
      </c>
      <c r="G166" s="45" t="s">
        <v>7781</v>
      </c>
      <c r="H166" s="36">
        <v>4</v>
      </c>
      <c r="I166" s="36">
        <v>1</v>
      </c>
      <c r="J166" s="36" t="s">
        <v>3551</v>
      </c>
      <c r="K166" s="59">
        <f>IFERROR(VLOOKUP(B166,'Equip Rates'!$B:$D,3,FALSE), "No Equipment Rate")</f>
        <v>1250</v>
      </c>
      <c r="L166" s="59">
        <f>IFERROR(K166*I166,0)</f>
        <v>1250</v>
      </c>
      <c r="N166" s="36"/>
      <c r="P166" s="87">
        <f>IF(COUNTIF(INDEX(EQB[Equip '#],1):EQB[[#This Row],[Equip '#]], EQB[[#This Row],[Equip '#]])=1, SUMIF(EQB[Equip '#],EQB[[#This Row],[Equip '#]],EQB[Units]),"")</f>
        <v>1</v>
      </c>
    </row>
    <row r="167" spans="1:16" x14ac:dyDescent="0.25">
      <c r="A167" s="58" t="str">
        <f>IF(EQB[[#This Row],[Job]]="","",IFERROR(VLOOKUP(EQB[[#This Row],[Job]],Table_Query_from_Cas_Ragle[[Job '#]:[Division]],4,FALSE),"New Job List Needed"))</f>
        <v>DFW</v>
      </c>
      <c r="B167" s="36" t="s">
        <v>3763</v>
      </c>
      <c r="C167" s="36" t="str">
        <f>IFERROR(_xlfn.XLOOKUP(EQB[[#This Row],[Equip '#]],Table7[Equip '#],Table7[Equipment Description],),"NO EQUIPMENT NUMBER")</f>
        <v>2024 VM MATRIX MB (MB-H000139)</v>
      </c>
      <c r="D167" s="38">
        <f>Summary!$F$2</f>
        <v>45777</v>
      </c>
      <c r="E167" s="7" t="s">
        <v>3457</v>
      </c>
      <c r="F167" s="36">
        <v>1</v>
      </c>
      <c r="G167" s="45" t="s">
        <v>7781</v>
      </c>
      <c r="H167" s="36">
        <v>4</v>
      </c>
      <c r="I167" s="36">
        <v>1</v>
      </c>
      <c r="J167" s="36" t="s">
        <v>3551</v>
      </c>
      <c r="K167" s="59">
        <f>IFERROR(VLOOKUP(B167,'Equip Rates'!$B:$D,3,FALSE), "No Equipment Rate")</f>
        <v>1250</v>
      </c>
      <c r="L167" s="59">
        <f>IFERROR(K167*I167,0)</f>
        <v>1250</v>
      </c>
      <c r="N167" s="36"/>
      <c r="P167" s="87">
        <f>IF(COUNTIF(INDEX(EQB[Equip '#],1):EQB[[#This Row],[Equip '#]], EQB[[#This Row],[Equip '#]])=1, SUMIF(EQB[Equip '#],EQB[[#This Row],[Equip '#]],EQB[Units]),"")</f>
        <v>1</v>
      </c>
    </row>
    <row r="168" spans="1:16" x14ac:dyDescent="0.25">
      <c r="A168" s="58" t="str">
        <f>IF(EQB[[#This Row],[Job]]="","",IFERROR(VLOOKUP(EQB[[#This Row],[Job]],Table_Query_from_Cas_Ragle[[Job '#]:[Division]],4,FALSE),"New Job List Needed"))</f>
        <v>DFW</v>
      </c>
      <c r="B168" s="36" t="s">
        <v>4068</v>
      </c>
      <c r="C168" s="36" t="str">
        <f>IFERROR(_xlfn.XLOOKUP(EQB[[#This Row],[Equip '#]],Table7[Equip '#],Table7[Equipment Description],),"NO EQUIPMENT NUMBER")</f>
        <v>2024 WANCO SILENT SENTINAL AB</v>
      </c>
      <c r="D168" s="38">
        <f>Summary!$F$2</f>
        <v>45777</v>
      </c>
      <c r="E168" s="7" t="s">
        <v>3457</v>
      </c>
      <c r="F168" s="36">
        <v>1</v>
      </c>
      <c r="G168" s="45" t="s">
        <v>7781</v>
      </c>
      <c r="H168" s="36">
        <v>4</v>
      </c>
      <c r="I168" s="36">
        <v>0.85</v>
      </c>
      <c r="J168" s="36" t="s">
        <v>3551</v>
      </c>
      <c r="K168" s="59">
        <f>IFERROR(VLOOKUP(B168,'Equip Rates'!$B:$D,3,FALSE), "No Equipment Rate")</f>
        <v>800</v>
      </c>
      <c r="L168" s="59">
        <f>IFERROR(K168*I168,0)</f>
        <v>680</v>
      </c>
      <c r="N168" s="36"/>
      <c r="P168" s="87">
        <f>IF(COUNTIF(INDEX(EQB[Equip '#],1):EQB[[#This Row],[Equip '#]], EQB[[#This Row],[Equip '#]])=1, SUMIF(EQB[Equip '#],EQB[[#This Row],[Equip '#]],EQB[Units]),"")</f>
        <v>1</v>
      </c>
    </row>
    <row r="169" spans="1:16" x14ac:dyDescent="0.25">
      <c r="A169" s="58" t="str">
        <f>IF(EQB[[#This Row],[Job]]="","",IFERROR(VLOOKUP(EQB[[#This Row],[Job]],Table_Query_from_Cas_Ragle[[Job '#]:[Division]],4,FALSE),"New Job List Needed"))</f>
        <v>DFW</v>
      </c>
      <c r="B169" s="36" t="s">
        <v>4069</v>
      </c>
      <c r="C169" s="36" t="str">
        <f>IFERROR(_xlfn.XLOOKUP(EQB[[#This Row],[Equip '#]],Table7[Equip '#],Table7[Equipment Description],),"NO EQUIPMENT NUMBER")</f>
        <v>2024 WANCO SILENT SENTINAL AB</v>
      </c>
      <c r="D169" s="38">
        <f>Summary!$F$2</f>
        <v>45777</v>
      </c>
      <c r="E169" s="7" t="s">
        <v>3457</v>
      </c>
      <c r="F169" s="36">
        <v>1</v>
      </c>
      <c r="G169" s="45" t="s">
        <v>7781</v>
      </c>
      <c r="H169" s="36">
        <v>4</v>
      </c>
      <c r="I169" s="36">
        <v>0.91</v>
      </c>
      <c r="J169" s="36" t="s">
        <v>3551</v>
      </c>
      <c r="K169" s="59">
        <f>IFERROR(VLOOKUP(B169,'Equip Rates'!$B:$D,3,FALSE), "No Equipment Rate")</f>
        <v>800</v>
      </c>
      <c r="L169" s="59">
        <f>IFERROR(K169*I169,0)</f>
        <v>728</v>
      </c>
      <c r="N169" s="36"/>
      <c r="P169" s="87">
        <f>IF(COUNTIF(INDEX(EQB[Equip '#],1):EQB[[#This Row],[Equip '#]], EQB[[#This Row],[Equip '#]])=1, SUMIF(EQB[Equip '#],EQB[[#This Row],[Equip '#]],EQB[Units]),"")</f>
        <v>1</v>
      </c>
    </row>
    <row r="170" spans="1:16" x14ac:dyDescent="0.25">
      <c r="A170" s="58" t="str">
        <f>IF(EQB[[#This Row],[Job]]="","",IFERROR(VLOOKUP(EQB[[#This Row],[Job]],Table_Query_from_Cas_Ragle[[Job '#]:[Division]],4,FALSE),"New Job List Needed"))</f>
        <v>DFW</v>
      </c>
      <c r="B170" s="36" t="s">
        <v>4071</v>
      </c>
      <c r="C170" s="36" t="str">
        <f>IFERROR(_xlfn.XLOOKUP(EQB[[#This Row],[Equip '#]],Table7[Equip '#],Table7[Equipment Description],),"NO EQUIPMENT NUMBER")</f>
        <v>2024 WANCO SILENT SENTINAL AB</v>
      </c>
      <c r="D170" s="38">
        <f>Summary!$F$2</f>
        <v>45777</v>
      </c>
      <c r="E170" s="7" t="s">
        <v>3457</v>
      </c>
      <c r="F170" s="36">
        <v>1</v>
      </c>
      <c r="G170" s="45" t="s">
        <v>7781</v>
      </c>
      <c r="H170" s="36">
        <v>4</v>
      </c>
      <c r="I170" s="36">
        <v>0.96</v>
      </c>
      <c r="J170" s="36" t="s">
        <v>3551</v>
      </c>
      <c r="K170" s="59">
        <f>IFERROR(VLOOKUP(B170,'Equip Rates'!$B:$D,3,FALSE), "No Equipment Rate")</f>
        <v>800</v>
      </c>
      <c r="L170" s="59">
        <f>IFERROR(K170*I170,0)</f>
        <v>768</v>
      </c>
      <c r="N170" s="36"/>
      <c r="P170" s="87">
        <f>IF(COUNTIF(INDEX(EQB[Equip '#],1):EQB[[#This Row],[Equip '#]], EQB[[#This Row],[Equip '#]])=1, SUMIF(EQB[Equip '#],EQB[[#This Row],[Equip '#]],EQB[Units]),"")</f>
        <v>1</v>
      </c>
    </row>
    <row r="171" spans="1:16" x14ac:dyDescent="0.25">
      <c r="A171" s="58" t="str">
        <f>IF(EQB[[#This Row],[Job]]="","",IFERROR(VLOOKUP(EQB[[#This Row],[Job]],Table_Query_from_Cas_Ragle[[Job '#]:[Division]],4,FALSE),"New Job List Needed"))</f>
        <v>DFW</v>
      </c>
      <c r="B171" s="36" t="s">
        <v>4072</v>
      </c>
      <c r="C171" s="36" t="str">
        <f>IFERROR(_xlfn.XLOOKUP(EQB[[#This Row],[Equip '#]],Table7[Equip '#],Table7[Equipment Description],),"NO EQUIPMENT NUMBER")</f>
        <v>2024 WANCO SILENT SENTINAL AB</v>
      </c>
      <c r="D171" s="38">
        <f>Summary!$F$2</f>
        <v>45777</v>
      </c>
      <c r="E171" s="7" t="s">
        <v>3457</v>
      </c>
      <c r="F171" s="36">
        <v>1</v>
      </c>
      <c r="G171" s="45" t="s">
        <v>7781</v>
      </c>
      <c r="H171" s="36">
        <v>4</v>
      </c>
      <c r="I171" s="36">
        <v>0.85</v>
      </c>
      <c r="J171" s="36" t="s">
        <v>3551</v>
      </c>
      <c r="K171" s="59">
        <f>IFERROR(VLOOKUP(B171,'Equip Rates'!$B:$D,3,FALSE), "No Equipment Rate")</f>
        <v>800</v>
      </c>
      <c r="L171" s="59">
        <f>IFERROR(K171*I171,0)</f>
        <v>680</v>
      </c>
      <c r="N171" s="36"/>
      <c r="P171" s="87">
        <f>IF(COUNTIF(INDEX(EQB[Equip '#],1):EQB[[#This Row],[Equip '#]], EQB[[#This Row],[Equip '#]])=1, SUMIF(EQB[Equip '#],EQB[[#This Row],[Equip '#]],EQB[Units]),"")</f>
        <v>1</v>
      </c>
    </row>
    <row r="172" spans="1:16" x14ac:dyDescent="0.25">
      <c r="A172" s="58" t="str">
        <f>IF(EQB[[#This Row],[Job]]="","",IFERROR(VLOOKUP(EQB[[#This Row],[Job]],Table_Query_from_Cas_Ragle[[Job '#]:[Division]],4,FALSE),"New Job List Needed"))</f>
        <v>DFW</v>
      </c>
      <c r="B172" s="36" t="s">
        <v>50</v>
      </c>
      <c r="C172" s="36" t="str">
        <f>IFERROR(_xlfn.XLOOKUP(EQB[[#This Row],[Equip '#]],Table7[Equip '#],Table7[Equipment Description],),"NO EQUIPMENT NUMBER")</f>
        <v>2011 Genie S-60X 4WD</v>
      </c>
      <c r="D172" s="38">
        <f>Summary!$F$2</f>
        <v>45777</v>
      </c>
      <c r="E172" s="7" t="s">
        <v>3457</v>
      </c>
      <c r="F172" s="36">
        <v>1</v>
      </c>
      <c r="G172" s="45" t="s">
        <v>7781</v>
      </c>
      <c r="H172" s="36">
        <v>4</v>
      </c>
      <c r="I172" s="36">
        <v>0.85</v>
      </c>
      <c r="J172" s="36" t="s">
        <v>3551</v>
      </c>
      <c r="K172" s="59">
        <f>IFERROR(VLOOKUP(B172,'Equip Rates'!$B:$D,3,FALSE), "No Equipment Rate")</f>
        <v>2500</v>
      </c>
      <c r="L172" s="59">
        <f>IFERROR(K172*I172,0)</f>
        <v>2125</v>
      </c>
      <c r="N172" s="36"/>
      <c r="P172" s="87">
        <f>IF(COUNTIF(INDEX(EQB[Equip '#],1):EQB[[#This Row],[Equip '#]], EQB[[#This Row],[Equip '#]])=1, SUMIF(EQB[Equip '#],EQB[[#This Row],[Equip '#]],EQB[Units]),"")</f>
        <v>1</v>
      </c>
    </row>
    <row r="173" spans="1:16" x14ac:dyDescent="0.25">
      <c r="A173" s="58" t="str">
        <f>IF(EQB[[#This Row],[Job]]="","",IFERROR(VLOOKUP(EQB[[#This Row],[Job]],Table_Query_from_Cas_Ragle[[Job '#]:[Division]],4,FALSE),"New Job List Needed"))</f>
        <v>DFW</v>
      </c>
      <c r="B173" s="36" t="s">
        <v>3856</v>
      </c>
      <c r="C173" s="36" t="str">
        <f>IFERROR(_xlfn.XLOOKUP(EQB[[#This Row],[Equip '#]],Table7[Equip '#],Table7[Equipment Description],),"NO EQUIPMENT NUMBER")</f>
        <v>2016 GENIE S-45 4WD (22865)</v>
      </c>
      <c r="D173" s="38">
        <f>Summary!$F$2</f>
        <v>45777</v>
      </c>
      <c r="E173" s="7" t="s">
        <v>3457</v>
      </c>
      <c r="F173" s="36">
        <v>1</v>
      </c>
      <c r="G173" s="45" t="s">
        <v>7781</v>
      </c>
      <c r="H173" s="36">
        <v>4</v>
      </c>
      <c r="I173" s="36">
        <v>1</v>
      </c>
      <c r="J173" s="36" t="s">
        <v>3551</v>
      </c>
      <c r="K173" s="59">
        <f>IFERROR(VLOOKUP(B173,'Equip Rates'!$B:$D,3,FALSE), "No Equipment Rate")</f>
        <v>2500</v>
      </c>
      <c r="L173" s="59">
        <f>IFERROR(K173*I173,0)</f>
        <v>2500</v>
      </c>
      <c r="N173" s="36"/>
      <c r="P173" s="87">
        <f>IF(COUNTIF(INDEX(EQB[Equip '#],1):EQB[[#This Row],[Equip '#]], EQB[[#This Row],[Equip '#]])=1, SUMIF(EQB[Equip '#],EQB[[#This Row],[Equip '#]],EQB[Units]),"")</f>
        <v>1</v>
      </c>
    </row>
    <row r="174" spans="1:16" x14ac:dyDescent="0.25">
      <c r="A174" s="58" t="str">
        <f>IF(EQB[[#This Row],[Job]]="","",IFERROR(VLOOKUP(EQB[[#This Row],[Job]],Table_Query_from_Cas_Ragle[[Job '#]:[Division]],4,FALSE),"New Job List Needed"))</f>
        <v>DFW</v>
      </c>
      <c r="B174" s="36" t="s">
        <v>3995</v>
      </c>
      <c r="C174" s="36" t="str">
        <f>IFERROR(_xlfn.XLOOKUP(EQB[[#This Row],[Equip '#]],Table7[Equip '#],Table7[Equipment Description],),"NO EQUIPMENT NUMBER")</f>
        <v>2016 GENIE S45 MANLIFT</v>
      </c>
      <c r="D174" s="38">
        <f>Summary!$F$2</f>
        <v>45777</v>
      </c>
      <c r="E174" s="7" t="s">
        <v>3457</v>
      </c>
      <c r="F174" s="36">
        <v>1</v>
      </c>
      <c r="G174" s="45" t="s">
        <v>7781</v>
      </c>
      <c r="H174" s="36">
        <v>4</v>
      </c>
      <c r="I174" s="36">
        <v>1</v>
      </c>
      <c r="J174" s="36" t="s">
        <v>3551</v>
      </c>
      <c r="K174" s="59">
        <f>IFERROR(VLOOKUP(B174,'Equip Rates'!$B:$D,3,FALSE), "No Equipment Rate")</f>
        <v>2500</v>
      </c>
      <c r="L174" s="59">
        <f>IFERROR(K174*I174,0)</f>
        <v>2500</v>
      </c>
      <c r="N174" s="36"/>
      <c r="P174" s="87">
        <f>IF(COUNTIF(INDEX(EQB[Equip '#],1):EQB[[#This Row],[Equip '#]], EQB[[#This Row],[Equip '#]])=1, SUMIF(EQB[Equip '#],EQB[[#This Row],[Equip '#]],EQB[Units]),"")</f>
        <v>1</v>
      </c>
    </row>
    <row r="175" spans="1:16" x14ac:dyDescent="0.25">
      <c r="A175" s="58" t="str">
        <f>IF(EQB[[#This Row],[Job]]="","",IFERROR(VLOOKUP(EQB[[#This Row],[Job]],Table_Query_from_Cas_Ragle[[Job '#]:[Division]],4,FALSE),"New Job List Needed"))</f>
        <v>DFW</v>
      </c>
      <c r="B175" s="36" t="s">
        <v>4042</v>
      </c>
      <c r="C175" s="36" t="str">
        <f>IFERROR(_xlfn.XLOOKUP(EQB[[#This Row],[Equip '#]],Table7[Equip '#],Table7[Equipment Description],),"NO EQUIPMENT NUMBER")</f>
        <v>JLG 400S BOOM LIFT 40-46'</v>
      </c>
      <c r="D175" s="38">
        <f>Summary!$F$2</f>
        <v>45777</v>
      </c>
      <c r="E175" s="7" t="s">
        <v>3457</v>
      </c>
      <c r="F175" s="36">
        <v>1</v>
      </c>
      <c r="G175" s="45" t="s">
        <v>7781</v>
      </c>
      <c r="H175" s="36">
        <v>4</v>
      </c>
      <c r="I175" s="36">
        <v>1</v>
      </c>
      <c r="J175" s="36" t="s">
        <v>3551</v>
      </c>
      <c r="K175" s="59">
        <f>IFERROR(VLOOKUP(B175,'Equip Rates'!$B:$D,3,FALSE), "No Equipment Rate")</f>
        <v>2500</v>
      </c>
      <c r="L175" s="59">
        <f>IFERROR(K175*I175,0)</f>
        <v>2500</v>
      </c>
      <c r="N175" s="36"/>
      <c r="P175" s="87">
        <f>IF(COUNTIF(INDEX(EQB[Equip '#],1):EQB[[#This Row],[Equip '#]], EQB[[#This Row],[Equip '#]])=1, SUMIF(EQB[Equip '#],EQB[[#This Row],[Equip '#]],EQB[Units]),"")</f>
        <v>1</v>
      </c>
    </row>
    <row r="176" spans="1:16" x14ac:dyDescent="0.25">
      <c r="A176" s="58" t="str">
        <f>IF(EQB[[#This Row],[Job]]="","",IFERROR(VLOOKUP(EQB[[#This Row],[Job]],Table_Query_from_Cas_Ragle[[Job '#]:[Division]],4,FALSE),"New Job List Needed"))</f>
        <v>DFW</v>
      </c>
      <c r="B176" s="36" t="s">
        <v>4043</v>
      </c>
      <c r="C176" s="36" t="str">
        <f>IFERROR(_xlfn.XLOOKUP(EQB[[#This Row],[Equip '#]],Table7[Equip '#],Table7[Equipment Description],),"NO EQUIPMENT NUMBER")</f>
        <v>JLG 400S BOOM LIFT 40-46'</v>
      </c>
      <c r="D176" s="38">
        <f>Summary!$F$2</f>
        <v>45777</v>
      </c>
      <c r="E176" s="7" t="s">
        <v>3457</v>
      </c>
      <c r="F176" s="36">
        <v>1</v>
      </c>
      <c r="G176" s="45" t="s">
        <v>7781</v>
      </c>
      <c r="H176" s="36">
        <v>4</v>
      </c>
      <c r="I176" s="36">
        <v>1</v>
      </c>
      <c r="J176" s="36" t="s">
        <v>3551</v>
      </c>
      <c r="K176" s="59">
        <f>IFERROR(VLOOKUP(B176,'Equip Rates'!$B:$D,3,FALSE), "No Equipment Rate")</f>
        <v>2500</v>
      </c>
      <c r="L176" s="59">
        <f>IFERROR(K176*I176,0)</f>
        <v>2500</v>
      </c>
      <c r="N176" s="36"/>
      <c r="P176" s="87">
        <f>IF(COUNTIF(INDEX(EQB[Equip '#],1):EQB[[#This Row],[Equip '#]], EQB[[#This Row],[Equip '#]])=1, SUMIF(EQB[Equip '#],EQB[[#This Row],[Equip '#]],EQB[Units]),"")</f>
        <v>1</v>
      </c>
    </row>
    <row r="177" spans="1:16" x14ac:dyDescent="0.25">
      <c r="A177" s="58" t="str">
        <f>IF(EQB[[#This Row],[Job]]="","",IFERROR(VLOOKUP(EQB[[#This Row],[Job]],Table_Query_from_Cas_Ragle[[Job '#]:[Division]],4,FALSE),"New Job List Needed"))</f>
        <v>DFW</v>
      </c>
      <c r="B177" s="36" t="s">
        <v>227</v>
      </c>
      <c r="C177" s="36" t="str">
        <f>IFERROR(_xlfn.XLOOKUP(EQB[[#This Row],[Equip '#]],Table7[Equip '#],Table7[Equipment Description],),"NO EQUIPMENT NUMBER")</f>
        <v>2019 F-550 w/Service Body/Cran</v>
      </c>
      <c r="D177" s="38">
        <f>Summary!$F$2</f>
        <v>45777</v>
      </c>
      <c r="E177" s="36" t="s">
        <v>3457</v>
      </c>
      <c r="F177" s="36">
        <v>1</v>
      </c>
      <c r="G177" s="45" t="s">
        <v>7781</v>
      </c>
      <c r="H177" s="36">
        <v>4</v>
      </c>
      <c r="I177" s="36">
        <v>0.25</v>
      </c>
      <c r="J177" s="36" t="s">
        <v>3551</v>
      </c>
      <c r="K177" s="59">
        <f>IFERROR(VLOOKUP(B177,'Equip Rates'!$B:$D,3,FALSE), "No Equipment Rate")</f>
        <v>1500</v>
      </c>
      <c r="L177" s="59">
        <f>IFERROR(K177*I177,0)</f>
        <v>375</v>
      </c>
      <c r="N177" s="36"/>
      <c r="P177" s="87">
        <f>IF(COUNTIF(INDEX(EQB[Equip '#],1):EQB[[#This Row],[Equip '#]], EQB[[#This Row],[Equip '#]])=1, SUMIF(EQB[Equip '#],EQB[[#This Row],[Equip '#]],EQB[Units]),"")</f>
        <v>0.5</v>
      </c>
    </row>
    <row r="178" spans="1:16" x14ac:dyDescent="0.25">
      <c r="A178" s="58" t="str">
        <f>IF(EQB[[#This Row],[Job]]="","",IFERROR(VLOOKUP(EQB[[#This Row],[Job]],Table_Query_from_Cas_Ragle[[Job '#]:[Division]],4,FALSE),"New Job List Needed"))</f>
        <v>DFW</v>
      </c>
      <c r="B178" s="36" t="s">
        <v>3701</v>
      </c>
      <c r="C178" s="36" t="str">
        <f>IFERROR(_xlfn.XLOOKUP(EQB[[#This Row],[Equip '#]],Table7[Equip '#],Table7[Equipment Description],),"NO EQUIPMENT NUMBER")</f>
        <v>2023 F550 D21569 Lube Truck</v>
      </c>
      <c r="D178" s="38">
        <f>Summary!$F$2</f>
        <v>45777</v>
      </c>
      <c r="E178" s="36" t="s">
        <v>3457</v>
      </c>
      <c r="F178" s="36">
        <v>1</v>
      </c>
      <c r="G178" s="45" t="s">
        <v>7781</v>
      </c>
      <c r="H178" s="36">
        <v>4</v>
      </c>
      <c r="I178" s="36">
        <v>0.12</v>
      </c>
      <c r="J178" s="36" t="s">
        <v>3551</v>
      </c>
      <c r="K178" s="59">
        <f>IFERROR(VLOOKUP(B178,'Equip Rates'!$B:$D,3,FALSE), "No Equipment Rate")</f>
        <v>1500</v>
      </c>
      <c r="L178" s="59">
        <f>IFERROR(K178*I178,0)</f>
        <v>180</v>
      </c>
      <c r="N178" s="36"/>
      <c r="P178" s="87" t="str">
        <f>IF(COUNTIF(INDEX(EQB[Equip '#],1):EQB[[#This Row],[Equip '#]], EQB[[#This Row],[Equip '#]])=1, SUMIF(EQB[Equip '#],EQB[[#This Row],[Equip '#]],EQB[Units]),"")</f>
        <v/>
      </c>
    </row>
    <row r="179" spans="1:16" x14ac:dyDescent="0.25">
      <c r="A179" s="58" t="str">
        <f>IF(EQB[[#This Row],[Job]]="","",IFERROR(VLOOKUP(EQB[[#This Row],[Job]],Table_Query_from_Cas_Ragle[[Job '#]:[Division]],4,FALSE),"New Job List Needed"))</f>
        <v>DFW</v>
      </c>
      <c r="B179" s="36" t="s">
        <v>4264</v>
      </c>
      <c r="C179" s="36" t="str">
        <f>IFERROR(_xlfn.XLOOKUP(EQB[[#This Row],[Equip '#]],Table7[Equip '#],Table7[Equipment Description],),"NO EQUIPMENT NUMBER")</f>
        <v>2024 F550 MT E60786 MT-15</v>
      </c>
      <c r="D179" s="38">
        <f>Summary!$F$2</f>
        <v>45777</v>
      </c>
      <c r="E179" s="36" t="s">
        <v>3457</v>
      </c>
      <c r="F179" s="36">
        <v>1</v>
      </c>
      <c r="G179" s="45" t="s">
        <v>7781</v>
      </c>
      <c r="H179" s="36">
        <v>4</v>
      </c>
      <c r="I179" s="36">
        <v>0.15</v>
      </c>
      <c r="J179" s="36" t="s">
        <v>3551</v>
      </c>
      <c r="K179" s="59">
        <f>IFERROR(VLOOKUP(B179,'Equip Rates'!$B:$D,3,FALSE), "No Equipment Rate")</f>
        <v>1500</v>
      </c>
      <c r="L179" s="59">
        <f>IFERROR(K179*I179,0)</f>
        <v>225</v>
      </c>
      <c r="N179" s="36"/>
      <c r="P179" s="87" t="str">
        <f>IF(COUNTIF(INDEX(EQB[Equip '#],1):EQB[[#This Row],[Equip '#]], EQB[[#This Row],[Equip '#]])=1, SUMIF(EQB[Equip '#],EQB[[#This Row],[Equip '#]],EQB[Units]),"")</f>
        <v/>
      </c>
    </row>
    <row r="180" spans="1:16" x14ac:dyDescent="0.25">
      <c r="A180" s="58" t="str">
        <f>IF(EQB[[#This Row],[Job]]="","",IFERROR(VLOOKUP(EQB[[#This Row],[Job]],Table_Query_from_Cas_Ragle[[Job '#]:[Division]],4,FALSE),"New Job List Needed"))</f>
        <v>DFW</v>
      </c>
      <c r="B180" s="36" t="s">
        <v>4264</v>
      </c>
      <c r="C180" s="36" t="str">
        <f>IFERROR(_xlfn.XLOOKUP(EQB[[#This Row],[Equip '#]],Table7[Equip '#],Table7[Equipment Description],),"NO EQUIPMENT NUMBER")</f>
        <v>2024 F550 MT E60786 MT-15</v>
      </c>
      <c r="D180" s="38">
        <f>Summary!$F$2</f>
        <v>45777</v>
      </c>
      <c r="E180" s="7" t="s">
        <v>3457</v>
      </c>
      <c r="F180" s="36">
        <v>1</v>
      </c>
      <c r="G180" s="45" t="s">
        <v>7781</v>
      </c>
      <c r="H180" s="36">
        <v>4</v>
      </c>
      <c r="I180" s="36">
        <v>0.15</v>
      </c>
      <c r="J180" s="36" t="s">
        <v>3551</v>
      </c>
      <c r="K180" s="59">
        <f>IFERROR(VLOOKUP(B180,'Equip Rates'!$B:$D,3,FALSE), "No Equipment Rate")</f>
        <v>1500</v>
      </c>
      <c r="L180" s="59">
        <f>IFERROR(K180*I180,0)</f>
        <v>225</v>
      </c>
      <c r="N180" s="36"/>
      <c r="P180" s="87" t="str">
        <f>IF(COUNTIF(INDEX(EQB[Equip '#],1):EQB[[#This Row],[Equip '#]], EQB[[#This Row],[Equip '#]])=1, SUMIF(EQB[Equip '#],EQB[[#This Row],[Equip '#]],EQB[Units]),"")</f>
        <v/>
      </c>
    </row>
    <row r="181" spans="1:16" x14ac:dyDescent="0.25">
      <c r="A181" s="58" t="str">
        <f>IF(EQB[[#This Row],[Job]]="","",IFERROR(VLOOKUP(EQB[[#This Row],[Job]],Table_Query_from_Cas_Ragle[[Job '#]:[Division]],4,FALSE),"New Job List Needed"))</f>
        <v>DFW</v>
      </c>
      <c r="B181" s="36" t="s">
        <v>125</v>
      </c>
      <c r="C181" s="36" t="str">
        <f>IFERROR(_xlfn.XLOOKUP(EQB[[#This Row],[Equip '#]],Table7[Equip '#],Table7[Equipment Description],),"NO EQUIPMENT NUMBER")</f>
        <v>2020 F-150 D20018</v>
      </c>
      <c r="D181" s="38">
        <f>Summary!$F$2</f>
        <v>45777</v>
      </c>
      <c r="E181" s="7" t="s">
        <v>3457</v>
      </c>
      <c r="F181" s="36">
        <v>1</v>
      </c>
      <c r="G181" s="45" t="s">
        <v>7781</v>
      </c>
      <c r="H181" s="36">
        <v>4</v>
      </c>
      <c r="I181" s="36">
        <v>0.4</v>
      </c>
      <c r="J181" s="36" t="s">
        <v>3551</v>
      </c>
      <c r="K181" s="59">
        <f>IFERROR(VLOOKUP(B181,'Equip Rates'!$B:$D,3,FALSE), "No Equipment Rate")</f>
        <v>1300</v>
      </c>
      <c r="L181" s="59">
        <f>IFERROR(K181*I181,0)</f>
        <v>520</v>
      </c>
      <c r="N181" s="36"/>
      <c r="P181" s="87">
        <f>IF(COUNTIF(INDEX(EQB[Equip '#],1):EQB[[#This Row],[Equip '#]], EQB[[#This Row],[Equip '#]])=1, SUMIF(EQB[Equip '#],EQB[[#This Row],[Equip '#]],EQB[Units]),"")</f>
        <v>1</v>
      </c>
    </row>
    <row r="182" spans="1:16" x14ac:dyDescent="0.25">
      <c r="A182" s="58" t="str">
        <f>IF(EQB[[#This Row],[Job]]="","",IFERROR(VLOOKUP(EQB[[#This Row],[Job]],Table_Query_from_Cas_Ragle[[Job '#]:[Division]],4,FALSE),"New Job List Needed"))</f>
        <v>DFW</v>
      </c>
      <c r="B182" s="36" t="s">
        <v>219</v>
      </c>
      <c r="C182" s="36" t="str">
        <f>IFERROR(_xlfn.XLOOKUP(EQB[[#This Row],[Equip '#]],Table7[Equip '#],Table7[Equipment Description],),"NO EQUIPMENT NUMBER")</f>
        <v>2020 F-150 D38566</v>
      </c>
      <c r="D182" s="38">
        <f>Summary!$F$2</f>
        <v>45777</v>
      </c>
      <c r="E182" s="7" t="s">
        <v>3457</v>
      </c>
      <c r="F182" s="36">
        <v>1</v>
      </c>
      <c r="G182" s="45" t="s">
        <v>7781</v>
      </c>
      <c r="H182" s="36">
        <v>4</v>
      </c>
      <c r="I182" s="36">
        <v>0.56999999999999995</v>
      </c>
      <c r="J182" s="36" t="s">
        <v>3551</v>
      </c>
      <c r="K182" s="59">
        <f>IFERROR(VLOOKUP(B182,'Equip Rates'!$B:$D,3,FALSE), "No Equipment Rate")</f>
        <v>1300</v>
      </c>
      <c r="L182" s="59">
        <f>IFERROR(K182*I182,0)</f>
        <v>740.99999999999989</v>
      </c>
      <c r="N182" s="36"/>
      <c r="P182" s="87">
        <f>IF(COUNTIF(INDEX(EQB[Equip '#],1):EQB[[#This Row],[Equip '#]], EQB[[#This Row],[Equip '#]])=1, SUMIF(EQB[Equip '#],EQB[[#This Row],[Equip '#]],EQB[Units]),"")</f>
        <v>1</v>
      </c>
    </row>
    <row r="183" spans="1:16" x14ac:dyDescent="0.25">
      <c r="A183" s="58" t="str">
        <f>IF(EQB[[#This Row],[Job]]="","",IFERROR(VLOOKUP(EQB[[#This Row],[Job]],Table_Query_from_Cas_Ragle[[Job '#]:[Division]],4,FALSE),"New Job List Needed"))</f>
        <v>DFW</v>
      </c>
      <c r="B183" s="36" t="s">
        <v>253</v>
      </c>
      <c r="C183" s="36" t="str">
        <f>IFERROR(_xlfn.XLOOKUP(EQB[[#This Row],[Equip '#]],Table7[Equip '#],Table7[Equipment Description],),"NO EQUIPMENT NUMBER")</f>
        <v>2020 F-250 D40364</v>
      </c>
      <c r="D183" s="38">
        <f>Summary!$F$2</f>
        <v>45777</v>
      </c>
      <c r="E183" s="7" t="s">
        <v>3457</v>
      </c>
      <c r="F183" s="36">
        <v>1</v>
      </c>
      <c r="G183" s="45" t="s">
        <v>7781</v>
      </c>
      <c r="H183" s="36">
        <v>4</v>
      </c>
      <c r="I183" s="36">
        <v>0.37</v>
      </c>
      <c r="J183" s="36" t="s">
        <v>3551</v>
      </c>
      <c r="K183" s="59">
        <f>IFERROR(VLOOKUP(B183,'Equip Rates'!$B:$D,3,FALSE), "No Equipment Rate")</f>
        <v>1500</v>
      </c>
      <c r="L183" s="59">
        <f>IFERROR(K183*I183,0)</f>
        <v>555</v>
      </c>
      <c r="N183" s="36"/>
      <c r="P183" s="87">
        <f>IF(COUNTIF(INDEX(EQB[Equip '#],1):EQB[[#This Row],[Equip '#]], EQB[[#This Row],[Equip '#]])=1, SUMIF(EQB[Equip '#],EQB[[#This Row],[Equip '#]],EQB[Units]),"")</f>
        <v>1</v>
      </c>
    </row>
    <row r="184" spans="1:16" x14ac:dyDescent="0.25">
      <c r="A184" s="58" t="str">
        <f>IF(EQB[[#This Row],[Job]]="","",IFERROR(VLOOKUP(EQB[[#This Row],[Job]],Table_Query_from_Cas_Ragle[[Job '#]:[Division]],4,FALSE),"New Job List Needed"))</f>
        <v>DFW</v>
      </c>
      <c r="B184" s="36" t="s">
        <v>141</v>
      </c>
      <c r="C184" s="36" t="str">
        <f>IFERROR(_xlfn.XLOOKUP(EQB[[#This Row],[Equip '#]],Table7[Equip '#],Table7[Equipment Description],),"NO EQUIPMENT NUMBER")</f>
        <v>2021 F-250 C11822</v>
      </c>
      <c r="D184" s="38">
        <f>Summary!$F$2</f>
        <v>45777</v>
      </c>
      <c r="E184" s="7" t="s">
        <v>3457</v>
      </c>
      <c r="F184" s="36">
        <v>1</v>
      </c>
      <c r="G184" s="45" t="s">
        <v>7781</v>
      </c>
      <c r="H184" s="36">
        <v>4</v>
      </c>
      <c r="I184" s="36">
        <v>0.85</v>
      </c>
      <c r="J184" s="36" t="s">
        <v>3551</v>
      </c>
      <c r="K184" s="59">
        <f>IFERROR(VLOOKUP(B184,'Equip Rates'!$B:$D,3,FALSE), "No Equipment Rate")</f>
        <v>1500</v>
      </c>
      <c r="L184" s="59">
        <f>IFERROR(K184*I184,0)</f>
        <v>1275</v>
      </c>
      <c r="N184" s="36"/>
      <c r="P184" s="87">
        <f>IF(COUNTIF(INDEX(EQB[Equip '#],1):EQB[[#This Row],[Equip '#]], EQB[[#This Row],[Equip '#]])=1, SUMIF(EQB[Equip '#],EQB[[#This Row],[Equip '#]],EQB[Units]),"")</f>
        <v>1</v>
      </c>
    </row>
    <row r="185" spans="1:16" x14ac:dyDescent="0.25">
      <c r="A185" s="58" t="str">
        <f>IF(EQB[[#This Row],[Job]]="","",IFERROR(VLOOKUP(EQB[[#This Row],[Job]],Table_Query_from_Cas_Ragle[[Job '#]:[Division]],4,FALSE),"New Job List Needed"))</f>
        <v>DFW</v>
      </c>
      <c r="B185" s="36" t="s">
        <v>147</v>
      </c>
      <c r="C185" s="36" t="str">
        <f>IFERROR(_xlfn.XLOOKUP(EQB[[#This Row],[Equip '#]],Table7[Equip '#],Table7[Equipment Description],),"NO EQUIPMENT NUMBER")</f>
        <v>2019 F-250 D92216</v>
      </c>
      <c r="D185" s="38">
        <f>Summary!$F$2</f>
        <v>45777</v>
      </c>
      <c r="E185" s="7" t="s">
        <v>3457</v>
      </c>
      <c r="F185" s="36">
        <v>1</v>
      </c>
      <c r="G185" s="45" t="s">
        <v>7781</v>
      </c>
      <c r="H185" s="36">
        <v>4</v>
      </c>
      <c r="I185" s="36">
        <v>0.73</v>
      </c>
      <c r="J185" s="36" t="s">
        <v>3551</v>
      </c>
      <c r="K185" s="59">
        <f>IFERROR(VLOOKUP(B185,'Equip Rates'!$B:$D,3,FALSE), "No Equipment Rate")</f>
        <v>1500</v>
      </c>
      <c r="L185" s="59">
        <f>IFERROR(K185*I185,0)</f>
        <v>1095</v>
      </c>
      <c r="N185" s="36"/>
      <c r="P185" s="87">
        <f>IF(COUNTIF(INDEX(EQB[Equip '#],1):EQB[[#This Row],[Equip '#]], EQB[[#This Row],[Equip '#]])=1, SUMIF(EQB[Equip '#],EQB[[#This Row],[Equip '#]],EQB[Units]),"")</f>
        <v>1</v>
      </c>
    </row>
    <row r="186" spans="1:16" x14ac:dyDescent="0.25">
      <c r="A186" s="58" t="str">
        <f>IF(EQB[[#This Row],[Job]]="","",IFERROR(VLOOKUP(EQB[[#This Row],[Job]],Table_Query_from_Cas_Ragle[[Job '#]:[Division]],4,FALSE),"New Job List Needed"))</f>
        <v>DFW</v>
      </c>
      <c r="B186" s="36" t="s">
        <v>152</v>
      </c>
      <c r="C186" s="36" t="str">
        <f>IFERROR(_xlfn.XLOOKUP(EQB[[#This Row],[Equip '#]],Table7[Equip '#],Table7[Equipment Description],),"NO EQUIPMENT NUMBER")</f>
        <v>2022 F-250 E64467</v>
      </c>
      <c r="D186" s="38">
        <f>Summary!$F$2</f>
        <v>45777</v>
      </c>
      <c r="E186" s="36" t="s">
        <v>3457</v>
      </c>
      <c r="F186" s="36">
        <v>1</v>
      </c>
      <c r="G186" s="45" t="s">
        <v>7781</v>
      </c>
      <c r="H186" s="36">
        <v>4</v>
      </c>
      <c r="I186" s="36">
        <v>0.35</v>
      </c>
      <c r="J186" s="36" t="s">
        <v>3551</v>
      </c>
      <c r="K186" s="59">
        <f>IFERROR(VLOOKUP(B186,'Equip Rates'!$B:$D,3,FALSE), "No Equipment Rate")</f>
        <v>1500</v>
      </c>
      <c r="L186" s="59">
        <f>IFERROR(K186*I186,0)</f>
        <v>525</v>
      </c>
      <c r="N186" s="36"/>
      <c r="P186" s="87" t="str">
        <f>IF(COUNTIF(INDEX(EQB[Equip '#],1):EQB[[#This Row],[Equip '#]], EQB[[#This Row],[Equip '#]])=1, SUMIF(EQB[Equip '#],EQB[[#This Row],[Equip '#]],EQB[Units]),"")</f>
        <v/>
      </c>
    </row>
    <row r="187" spans="1:16" x14ac:dyDescent="0.25">
      <c r="A187" s="58" t="str">
        <f>IF(EQB[[#This Row],[Job]]="","",IFERROR(VLOOKUP(EQB[[#This Row],[Job]],Table_Query_from_Cas_Ragle[[Job '#]:[Division]],4,FALSE),"New Job List Needed"))</f>
        <v>DFW</v>
      </c>
      <c r="B187" s="36" t="s">
        <v>469</v>
      </c>
      <c r="C187" s="36" t="str">
        <f>IFERROR(_xlfn.XLOOKUP(EQB[[#This Row],[Equip '#]],Table7[Equip '#],Table7[Equipment Description],),"NO EQUIPMENT NUMBER")</f>
        <v>2022 F-150 D92568</v>
      </c>
      <c r="D187" s="38">
        <f>Summary!$F$2</f>
        <v>45777</v>
      </c>
      <c r="E187" s="36" t="s">
        <v>3457</v>
      </c>
      <c r="F187" s="36">
        <v>1</v>
      </c>
      <c r="G187" s="45" t="s">
        <v>7781</v>
      </c>
      <c r="H187" s="36">
        <v>4</v>
      </c>
      <c r="I187" s="36">
        <v>0.9</v>
      </c>
      <c r="J187" s="36" t="s">
        <v>3551</v>
      </c>
      <c r="K187" s="59">
        <f>IFERROR(VLOOKUP(B187,'Equip Rates'!$B:$D,3,FALSE), "No Equipment Rate")</f>
        <v>1300</v>
      </c>
      <c r="L187" s="59">
        <f>IFERROR(K187*I187,0)</f>
        <v>1170</v>
      </c>
      <c r="N187" s="36"/>
      <c r="P187" s="87" t="str">
        <f>IF(COUNTIF(INDEX(EQB[Equip '#],1):EQB[[#This Row],[Equip '#]], EQB[[#This Row],[Equip '#]])=1, SUMIF(EQB[Equip '#],EQB[[#This Row],[Equip '#]],EQB[Units]),"")</f>
        <v/>
      </c>
    </row>
    <row r="188" spans="1:16" x14ac:dyDescent="0.25">
      <c r="A188" s="58" t="str">
        <f>IF(EQB[[#This Row],[Job]]="","",IFERROR(VLOOKUP(EQB[[#This Row],[Job]],Table_Query_from_Cas_Ragle[[Job '#]:[Division]],4,FALSE),"New Job List Needed"))</f>
        <v>DFW</v>
      </c>
      <c r="B188" s="36" t="s">
        <v>3103</v>
      </c>
      <c r="C188" s="36" t="str">
        <f>IFERROR(_xlfn.XLOOKUP(EQB[[#This Row],[Equip '#]],Table7[Equip '#],Table7[Equipment Description],),"NO EQUIPMENT NUMBER")</f>
        <v>2022 F-250 G40597</v>
      </c>
      <c r="D188" s="38">
        <f>Summary!$F$2</f>
        <v>45777</v>
      </c>
      <c r="E188" s="7" t="s">
        <v>3457</v>
      </c>
      <c r="F188" s="36">
        <v>1</v>
      </c>
      <c r="G188" s="45" t="s">
        <v>7781</v>
      </c>
      <c r="H188" s="36">
        <v>4</v>
      </c>
      <c r="I188" s="36">
        <v>0.1</v>
      </c>
      <c r="J188" s="36" t="s">
        <v>3551</v>
      </c>
      <c r="K188" s="59">
        <f>IFERROR(VLOOKUP(B188,'Equip Rates'!$B:$D,3,FALSE), "No Equipment Rate")</f>
        <v>1500</v>
      </c>
      <c r="L188" s="59">
        <f>IFERROR(K188*I188,0)</f>
        <v>150</v>
      </c>
      <c r="N188" s="36"/>
      <c r="P188" s="87" t="str">
        <f>IF(COUNTIF(INDEX(EQB[Equip '#],1):EQB[[#This Row],[Equip '#]], EQB[[#This Row],[Equip '#]])=1, SUMIF(EQB[Equip '#],EQB[[#This Row],[Equip '#]],EQB[Units]),"")</f>
        <v/>
      </c>
    </row>
    <row r="189" spans="1:16" x14ac:dyDescent="0.25">
      <c r="A189" s="58" t="str">
        <f>IF(EQB[[#This Row],[Job]]="","",IFERROR(VLOOKUP(EQB[[#This Row],[Job]],Table_Query_from_Cas_Ragle[[Job '#]:[Division]],4,FALSE),"New Job List Needed"))</f>
        <v>DFW</v>
      </c>
      <c r="B189" s="36" t="s">
        <v>3287</v>
      </c>
      <c r="C189" s="36" t="str">
        <f>IFERROR(_xlfn.XLOOKUP(EQB[[#This Row],[Equip '#]],Table7[Equip '#],Table7[Equipment Description],),"NO EQUIPMENT NUMBER")</f>
        <v>2023 F-150 STX</v>
      </c>
      <c r="D189" s="38">
        <f>Summary!$F$2</f>
        <v>45777</v>
      </c>
      <c r="E189" s="7" t="s">
        <v>3457</v>
      </c>
      <c r="F189" s="36">
        <v>1</v>
      </c>
      <c r="G189" s="45" t="s">
        <v>7781</v>
      </c>
      <c r="H189" s="36">
        <v>4</v>
      </c>
      <c r="I189" s="36">
        <v>0.72</v>
      </c>
      <c r="J189" s="36" t="s">
        <v>3551</v>
      </c>
      <c r="K189" s="59">
        <f>IFERROR(VLOOKUP(B189,'Equip Rates'!$B:$D,3,FALSE), "No Equipment Rate")</f>
        <v>1300</v>
      </c>
      <c r="L189" s="59">
        <f>IFERROR(K189*I189,0)</f>
        <v>936</v>
      </c>
      <c r="N189" s="36"/>
      <c r="P189" s="87">
        <f>IF(COUNTIF(INDEX(EQB[Equip '#],1):EQB[[#This Row],[Equip '#]], EQB[[#This Row],[Equip '#]])=1, SUMIF(EQB[Equip '#],EQB[[#This Row],[Equip '#]],EQB[Units]),"")</f>
        <v>1</v>
      </c>
    </row>
    <row r="190" spans="1:16" x14ac:dyDescent="0.25">
      <c r="A190" s="58" t="str">
        <f>IF(EQB[[#This Row],[Job]]="","",IFERROR(VLOOKUP(EQB[[#This Row],[Job]],Table_Query_from_Cas_Ragle[[Job '#]:[Division]],4,FALSE),"New Job List Needed"))</f>
        <v>DFW</v>
      </c>
      <c r="B190" s="36" t="s">
        <v>3290</v>
      </c>
      <c r="C190" s="36" t="str">
        <f>IFERROR(_xlfn.XLOOKUP(EQB[[#This Row],[Equip '#]],Table7[Equip '#],Table7[Equipment Description],),"NO EQUIPMENT NUMBER")</f>
        <v>2023 F-150 STX</v>
      </c>
      <c r="D190" s="38">
        <f>Summary!$F$2</f>
        <v>45777</v>
      </c>
      <c r="E190" s="7" t="s">
        <v>3457</v>
      </c>
      <c r="F190" s="36">
        <v>1</v>
      </c>
      <c r="G190" s="45" t="s">
        <v>7781</v>
      </c>
      <c r="H190" s="36">
        <v>4</v>
      </c>
      <c r="I190" s="36">
        <v>0.5</v>
      </c>
      <c r="J190" s="36" t="s">
        <v>3551</v>
      </c>
      <c r="K190" s="59">
        <f>IFERROR(VLOOKUP(B190,'Equip Rates'!$B:$D,3,FALSE), "No Equipment Rate")</f>
        <v>1300</v>
      </c>
      <c r="L190" s="59">
        <f>IFERROR(K190*I190,0)</f>
        <v>650</v>
      </c>
      <c r="N190" s="36"/>
      <c r="P190" s="87" t="str">
        <f>IF(COUNTIF(INDEX(EQB[Equip '#],1):EQB[[#This Row],[Equip '#]], EQB[[#This Row],[Equip '#]])=1, SUMIF(EQB[Equip '#],EQB[[#This Row],[Equip '#]],EQB[Units]),"")</f>
        <v/>
      </c>
    </row>
    <row r="191" spans="1:16" x14ac:dyDescent="0.25">
      <c r="A191" s="58" t="str">
        <f>IF(EQB[[#This Row],[Job]]="","",IFERROR(VLOOKUP(EQB[[#This Row],[Job]],Table_Query_from_Cas_Ragle[[Job '#]:[Division]],4,FALSE),"New Job List Needed"))</f>
        <v>DFW</v>
      </c>
      <c r="B191" s="36" t="s">
        <v>3954</v>
      </c>
      <c r="C191" s="36" t="str">
        <f>IFERROR(_xlfn.XLOOKUP(EQB[[#This Row],[Equip '#]],Table7[Equip '#],Table7[Equipment Description],),"NO EQUIPMENT NUMBER")</f>
        <v>2024 F350 FLATBED WELDING TK</v>
      </c>
      <c r="D191" s="38">
        <f>Summary!$F$2</f>
        <v>45777</v>
      </c>
      <c r="E191" s="7" t="s">
        <v>3457</v>
      </c>
      <c r="F191" s="36">
        <v>1</v>
      </c>
      <c r="G191" s="45" t="s">
        <v>7781</v>
      </c>
      <c r="H191" s="36">
        <v>4</v>
      </c>
      <c r="I191" s="36">
        <v>0.64</v>
      </c>
      <c r="J191" s="36" t="s">
        <v>3551</v>
      </c>
      <c r="K191" s="59">
        <f>IFERROR(VLOOKUP(B191,'Equip Rates'!$B:$D,3,FALSE), "No Equipment Rate")</f>
        <v>2500</v>
      </c>
      <c r="L191" s="59">
        <f>IFERROR(K191*I191,0)</f>
        <v>1600</v>
      </c>
      <c r="N191" s="36"/>
      <c r="P191" s="87">
        <f>IF(COUNTIF(INDEX(EQB[Equip '#],1):EQB[[#This Row],[Equip '#]], EQB[[#This Row],[Equip '#]])=1, SUMIF(EQB[Equip '#],EQB[[#This Row],[Equip '#]],EQB[Units]),"")</f>
        <v>1</v>
      </c>
    </row>
    <row r="192" spans="1:16" x14ac:dyDescent="0.25">
      <c r="A192" s="58" t="str">
        <f>IF(EQB[[#This Row],[Job]]="","",IFERROR(VLOOKUP(EQB[[#This Row],[Job]],Table_Query_from_Cas_Ragle[[Job '#]:[Division]],4,FALSE),"New Job List Needed"))</f>
        <v>DFW</v>
      </c>
      <c r="B192" s="36" t="s">
        <v>4094</v>
      </c>
      <c r="C192" s="36" t="str">
        <f>IFERROR(_xlfn.XLOOKUP(EQB[[#This Row],[Equip '#]],Table7[Equip '#],Table7[Equipment Description],),"NO EQUIPMENT NUMBER")</f>
        <v>2024 FORD MAVERICK (RRB41786)</v>
      </c>
      <c r="D192" s="38">
        <f>Summary!$F$2</f>
        <v>45777</v>
      </c>
      <c r="E192" s="7" t="s">
        <v>3457</v>
      </c>
      <c r="F192" s="36">
        <v>1</v>
      </c>
      <c r="G192" s="45" t="s">
        <v>7781</v>
      </c>
      <c r="H192" s="36">
        <v>4</v>
      </c>
      <c r="I192" s="36">
        <v>0.7</v>
      </c>
      <c r="J192" s="36" t="s">
        <v>3551</v>
      </c>
      <c r="K192" s="59">
        <f>IFERROR(VLOOKUP(B192,'Equip Rates'!$B:$D,3,FALSE), "No Equipment Rate")</f>
        <v>1000</v>
      </c>
      <c r="L192" s="59">
        <f>IFERROR(K192*I192,0)</f>
        <v>700</v>
      </c>
      <c r="N192" s="36"/>
      <c r="P192" s="87">
        <f>IF(COUNTIF(INDEX(EQB[Equip '#],1):EQB[[#This Row],[Equip '#]], EQB[[#This Row],[Equip '#]])=1, SUMIF(EQB[Equip '#],EQB[[#This Row],[Equip '#]],EQB[Units]),"")</f>
        <v>1</v>
      </c>
    </row>
    <row r="193" spans="1:16" x14ac:dyDescent="0.25">
      <c r="A193" s="58" t="str">
        <f>IF(EQB[[#This Row],[Job]]="","",IFERROR(VLOOKUP(EQB[[#This Row],[Job]],Table_Query_from_Cas_Ragle[[Job '#]:[Division]],4,FALSE),"New Job List Needed"))</f>
        <v>DFW</v>
      </c>
      <c r="B193" s="36" t="s">
        <v>4096</v>
      </c>
      <c r="C193" s="36" t="str">
        <f>IFERROR(_xlfn.XLOOKUP(EQB[[#This Row],[Equip '#]],Table7[Equip '#],Table7[Equipment Description],),"NO EQUIPMENT NUMBER")</f>
        <v>2024 FORD MAVERICK (RRB41388)</v>
      </c>
      <c r="D193" s="38">
        <f>Summary!$F$2</f>
        <v>45777</v>
      </c>
      <c r="E193" s="7" t="s">
        <v>3457</v>
      </c>
      <c r="F193" s="36">
        <v>1</v>
      </c>
      <c r="G193" s="45" t="s">
        <v>7781</v>
      </c>
      <c r="H193" s="36">
        <v>4</v>
      </c>
      <c r="I193" s="36">
        <v>0.15</v>
      </c>
      <c r="J193" s="36" t="s">
        <v>3551</v>
      </c>
      <c r="K193" s="59">
        <f>IFERROR(VLOOKUP(B193,'Equip Rates'!$B:$D,3,FALSE), "No Equipment Rate")</f>
        <v>1000</v>
      </c>
      <c r="L193" s="59">
        <f>IFERROR(K193*I193,0)</f>
        <v>150</v>
      </c>
      <c r="N193" s="36"/>
      <c r="P193" s="87" t="str">
        <f>IF(COUNTIF(INDEX(EQB[Equip '#],1):EQB[[#This Row],[Equip '#]], EQB[[#This Row],[Equip '#]])=1, SUMIF(EQB[Equip '#],EQB[[#This Row],[Equip '#]],EQB[Units]),"")</f>
        <v/>
      </c>
    </row>
    <row r="194" spans="1:16" x14ac:dyDescent="0.25">
      <c r="A194" s="58" t="str">
        <f>IF(EQB[[#This Row],[Job]]="","",IFERROR(VLOOKUP(EQB[[#This Row],[Job]],Table_Query_from_Cas_Ragle[[Job '#]:[Division]],4,FALSE),"New Job List Needed"))</f>
        <v>DFW</v>
      </c>
      <c r="B194" s="36" t="s">
        <v>4097</v>
      </c>
      <c r="C194" s="36" t="str">
        <f>IFERROR(_xlfn.XLOOKUP(EQB[[#This Row],[Equip '#]],Table7[Equip '#],Table7[Equipment Description],),"NO EQUIPMENT NUMBER")</f>
        <v>2024 FORD MAVERICK (RRB40474)</v>
      </c>
      <c r="D194" s="38">
        <f>Summary!$F$2</f>
        <v>45777</v>
      </c>
      <c r="E194" s="7" t="s">
        <v>3457</v>
      </c>
      <c r="F194" s="36">
        <v>1</v>
      </c>
      <c r="G194" s="45" t="s">
        <v>7781</v>
      </c>
      <c r="H194" s="36">
        <v>4</v>
      </c>
      <c r="I194" s="36">
        <v>0.15</v>
      </c>
      <c r="J194" s="36" t="s">
        <v>3551</v>
      </c>
      <c r="K194" s="59">
        <f>IFERROR(VLOOKUP(B194,'Equip Rates'!$B:$D,3,FALSE), "No Equipment Rate")</f>
        <v>1000</v>
      </c>
      <c r="L194" s="59">
        <f>IFERROR(K194*I194,0)</f>
        <v>150</v>
      </c>
      <c r="N194" s="36"/>
      <c r="P194" s="87" t="str">
        <f>IF(COUNTIF(INDEX(EQB[Equip '#],1):EQB[[#This Row],[Equip '#]], EQB[[#This Row],[Equip '#]])=1, SUMIF(EQB[Equip '#],EQB[[#This Row],[Equip '#]],EQB[Units]),"")</f>
        <v/>
      </c>
    </row>
    <row r="195" spans="1:16" x14ac:dyDescent="0.25">
      <c r="A195" s="58" t="str">
        <f>IF(EQB[[#This Row],[Job]]="","",IFERROR(VLOOKUP(EQB[[#This Row],[Job]],Table_Query_from_Cas_Ragle[[Job '#]:[Division]],4,FALSE),"New Job List Needed"))</f>
        <v>DFW</v>
      </c>
      <c r="B195" s="36" t="s">
        <v>4098</v>
      </c>
      <c r="C195" s="36" t="str">
        <f>IFERROR(_xlfn.XLOOKUP(EQB[[#This Row],[Equip '#]],Table7[Equip '#],Table7[Equipment Description],),"NO EQUIPMENT NUMBER")</f>
        <v>2024 FORD MAVERICK (RRB41295)</v>
      </c>
      <c r="D195" s="38">
        <f>Summary!$F$2</f>
        <v>45777</v>
      </c>
      <c r="E195" s="7" t="s">
        <v>3457</v>
      </c>
      <c r="F195" s="36">
        <v>1</v>
      </c>
      <c r="G195" s="45" t="s">
        <v>7781</v>
      </c>
      <c r="H195" s="36">
        <v>4</v>
      </c>
      <c r="I195" s="36">
        <v>0.15</v>
      </c>
      <c r="J195" s="36" t="s">
        <v>3551</v>
      </c>
      <c r="K195" s="59">
        <f>IFERROR(VLOOKUP(B195,'Equip Rates'!$B:$D,3,FALSE), "No Equipment Rate")</f>
        <v>1000</v>
      </c>
      <c r="L195" s="59">
        <f>IFERROR(K195*I195,0)</f>
        <v>150</v>
      </c>
      <c r="N195" s="36"/>
      <c r="P195" s="87" t="str">
        <f>IF(COUNTIF(INDEX(EQB[Equip '#],1):EQB[[#This Row],[Equip '#]], EQB[[#This Row],[Equip '#]])=1, SUMIF(EQB[Equip '#],EQB[[#This Row],[Equip '#]],EQB[Units]),"")</f>
        <v/>
      </c>
    </row>
    <row r="196" spans="1:16" x14ac:dyDescent="0.25">
      <c r="A196" s="58" t="str">
        <f>IF(EQB[[#This Row],[Job]]="","",IFERROR(VLOOKUP(EQB[[#This Row],[Job]],Table_Query_from_Cas_Ragle[[Job '#]:[Division]],4,FALSE),"New Job List Needed"))</f>
        <v>DFW</v>
      </c>
      <c r="B196" s="36" t="s">
        <v>4044</v>
      </c>
      <c r="C196" s="36" t="str">
        <f>IFERROR(_xlfn.XLOOKUP(EQB[[#This Row],[Equip '#]],Table7[Equip '#],Table7[Equipment Description],),"NO EQUIPMENT NUMBER")</f>
        <v>2025 KW T880 (S-10)</v>
      </c>
      <c r="D196" s="38">
        <f>Summary!$F$2</f>
        <v>45777</v>
      </c>
      <c r="E196" s="7" t="s">
        <v>3457</v>
      </c>
      <c r="F196" s="36">
        <v>1</v>
      </c>
      <c r="G196" s="45" t="s">
        <v>7781</v>
      </c>
      <c r="H196" s="36">
        <v>4</v>
      </c>
      <c r="I196" s="36">
        <v>0.1</v>
      </c>
      <c r="J196" s="36" t="s">
        <v>3551</v>
      </c>
      <c r="K196" s="59">
        <f>IFERROR(VLOOKUP(B196,'Equip Rates'!$B:$D,3,FALSE), "No Equipment Rate")</f>
        <v>3193</v>
      </c>
      <c r="L196" s="59">
        <f>IFERROR(K196*I196,0)</f>
        <v>319.3</v>
      </c>
      <c r="N196" s="36"/>
      <c r="P196" s="87">
        <f>IF(COUNTIF(INDEX(EQB[Equip '#],1):EQB[[#This Row],[Equip '#]], EQB[[#This Row],[Equip '#]])=1, SUMIF(EQB[Equip '#],EQB[[#This Row],[Equip '#]],EQB[Units]),"")</f>
        <v>0.1</v>
      </c>
    </row>
    <row r="197" spans="1:16" x14ac:dyDescent="0.25">
      <c r="A197" s="58" t="str">
        <f>IF(EQB[[#This Row],[Job]]="","",IFERROR(VLOOKUP(EQB[[#This Row],[Job]],Table_Query_from_Cas_Ragle[[Job '#]:[Division]],4,FALSE),"New Job List Needed"))</f>
        <v>DFW</v>
      </c>
      <c r="B197" s="36" t="s">
        <v>4263</v>
      </c>
      <c r="C197" s="36" t="str">
        <f>IFERROR(_xlfn.XLOOKUP(EQB[[#This Row],[Equip '#]],Table7[Equip '#],Table7[Equipment Description],),"NO EQUIPMENT NUMBER")</f>
        <v>2021 UTILITY TRAILER 85605 SDT-01</v>
      </c>
      <c r="D197" s="38">
        <f>Summary!$F$2</f>
        <v>45777</v>
      </c>
      <c r="E197" s="7" t="s">
        <v>3457</v>
      </c>
      <c r="F197" s="36">
        <v>1</v>
      </c>
      <c r="G197" s="45" t="s">
        <v>7781</v>
      </c>
      <c r="H197" s="36">
        <v>4</v>
      </c>
      <c r="I197" s="36">
        <v>0.89</v>
      </c>
      <c r="J197" s="36" t="s">
        <v>3551</v>
      </c>
      <c r="K197" s="59">
        <f>IFERROR(VLOOKUP(B197,'Equip Rates'!$B:$D,3,FALSE), "No Equipment Rate")</f>
        <v>850</v>
      </c>
      <c r="L197" s="59">
        <f>IFERROR(K197*I197,0)</f>
        <v>756.5</v>
      </c>
      <c r="N197" s="36"/>
      <c r="P197" s="87">
        <f>IF(COUNTIF(INDEX(EQB[Equip '#],1):EQB[[#This Row],[Equip '#]], EQB[[#This Row],[Equip '#]])=1, SUMIF(EQB[Equip '#],EQB[[#This Row],[Equip '#]],EQB[Units]),"")</f>
        <v>1</v>
      </c>
    </row>
    <row r="198" spans="1:16" x14ac:dyDescent="0.25">
      <c r="A198" s="58" t="str">
        <f>IF(EQB[[#This Row],[Job]]="","",IFERROR(VLOOKUP(EQB[[#This Row],[Job]],Table_Query_from_Cas_Ragle[[Job '#]:[Division]],4,FALSE),"New Job List Needed"))</f>
        <v>DFW</v>
      </c>
      <c r="B198" s="36" t="s">
        <v>154</v>
      </c>
      <c r="C198" s="36" t="str">
        <f>IFERROR(_xlfn.XLOOKUP(EQB[[#This Row],[Equip '#]],Table7[Equip '#],Table7[Equipment Description],),"NO EQUIPMENT NUMBER")</f>
        <v>2012 Freightliner with Access</v>
      </c>
      <c r="D198" s="38">
        <f>Summary!$F$2</f>
        <v>45777</v>
      </c>
      <c r="E198" s="7" t="s">
        <v>3457</v>
      </c>
      <c r="F198" s="36">
        <v>1</v>
      </c>
      <c r="G198" s="45" t="s">
        <v>7781</v>
      </c>
      <c r="H198" s="36">
        <v>4</v>
      </c>
      <c r="I198" s="36">
        <v>0.65</v>
      </c>
      <c r="J198" s="36" t="s">
        <v>3551</v>
      </c>
      <c r="K198" s="59">
        <f>IFERROR(VLOOKUP(B198,'Equip Rates'!$B:$D,3,FALSE), "No Equipment Rate")</f>
        <v>3650</v>
      </c>
      <c r="L198" s="59">
        <f>IFERROR(K198*I198,0)</f>
        <v>2372.5</v>
      </c>
      <c r="N198" s="36"/>
      <c r="P198" s="87">
        <f>IF(COUNTIF(INDEX(EQB[Equip '#],1):EQB[[#This Row],[Equip '#]], EQB[[#This Row],[Equip '#]])=1, SUMIF(EQB[Equip '#],EQB[[#This Row],[Equip '#]],EQB[Units]),"")</f>
        <v>1</v>
      </c>
    </row>
    <row r="199" spans="1:16" x14ac:dyDescent="0.25">
      <c r="A199" s="58" t="str">
        <f>IF(EQB[[#This Row],[Job]]="","",IFERROR(VLOOKUP(EQB[[#This Row],[Job]],Table_Query_from_Cas_Ragle[[Job '#]:[Division]],4,FALSE),"New Job List Needed"))</f>
        <v>DFW</v>
      </c>
      <c r="B199" s="36" t="s">
        <v>1710</v>
      </c>
      <c r="C199" s="36" t="str">
        <f>IFERROR(_xlfn.XLOOKUP(EQB[[#This Row],[Equip '#]],Table7[Equip '#],Table7[Equipment Description],),"NO EQUIPMENT NUMBER")</f>
        <v>Mack MD6 TMA (2023)</v>
      </c>
      <c r="D199" s="38">
        <f>Summary!$F$2</f>
        <v>45777</v>
      </c>
      <c r="E199" s="7" t="s">
        <v>3457</v>
      </c>
      <c r="F199" s="36">
        <v>1</v>
      </c>
      <c r="G199" s="45" t="s">
        <v>7781</v>
      </c>
      <c r="H199" s="36">
        <v>4</v>
      </c>
      <c r="I199" s="36">
        <v>0.69</v>
      </c>
      <c r="J199" s="36" t="s">
        <v>3551</v>
      </c>
      <c r="K199" s="59">
        <f>IFERROR(VLOOKUP(B199,'Equip Rates'!$B:$D,3,FALSE), "No Equipment Rate")</f>
        <v>3650</v>
      </c>
      <c r="L199" s="59">
        <f>IFERROR(K199*I199,0)</f>
        <v>2518.5</v>
      </c>
      <c r="N199" s="36"/>
      <c r="P199" s="87">
        <f>IF(COUNTIF(INDEX(EQB[Equip '#],1):EQB[[#This Row],[Equip '#]], EQB[[#This Row],[Equip '#]])=1, SUMIF(EQB[Equip '#],EQB[[#This Row],[Equip '#]],EQB[Units]),"")</f>
        <v>1</v>
      </c>
    </row>
    <row r="200" spans="1:16" x14ac:dyDescent="0.25">
      <c r="A200" s="58" t="str">
        <f>IF(EQB[[#This Row],[Job]]="","",IFERROR(VLOOKUP(EQB[[#This Row],[Job]],Table_Query_from_Cas_Ragle[[Job '#]:[Division]],4,FALSE),"New Job List Needed"))</f>
        <v>DFW</v>
      </c>
      <c r="B200" s="36" t="s">
        <v>1712</v>
      </c>
      <c r="C200" s="36" t="str">
        <f>IFERROR(_xlfn.XLOOKUP(EQB[[#This Row],[Equip '#]],Table7[Equip '#],Table7[Equipment Description],),"NO EQUIPMENT NUMBER")</f>
        <v>Mack MD6 TMA (2023)</v>
      </c>
      <c r="D200" s="38">
        <f>Summary!$F$2</f>
        <v>45777</v>
      </c>
      <c r="E200" s="7" t="s">
        <v>3457</v>
      </c>
      <c r="F200" s="36">
        <v>1</v>
      </c>
      <c r="G200" s="45" t="s">
        <v>7781</v>
      </c>
      <c r="H200" s="36">
        <v>4</v>
      </c>
      <c r="I200" s="36">
        <v>0.63</v>
      </c>
      <c r="J200" s="36" t="s">
        <v>3551</v>
      </c>
      <c r="K200" s="59">
        <f>IFERROR(VLOOKUP(B200,'Equip Rates'!$B:$D,3,FALSE), "No Equipment Rate")</f>
        <v>3650</v>
      </c>
      <c r="L200" s="59">
        <f>IFERROR(K200*I200,0)</f>
        <v>2299.5</v>
      </c>
      <c r="N200" s="36"/>
      <c r="P200" s="87">
        <f>IF(COUNTIF(INDEX(EQB[Equip '#],1):EQB[[#This Row],[Equip '#]], EQB[[#This Row],[Equip '#]])=1, SUMIF(EQB[Equip '#],EQB[[#This Row],[Equip '#]],EQB[Units]),"")</f>
        <v>1</v>
      </c>
    </row>
    <row r="201" spans="1:16" x14ac:dyDescent="0.25">
      <c r="A201" s="58" t="str">
        <f>IF(EQB[[#This Row],[Job]]="","",IFERROR(VLOOKUP(EQB[[#This Row],[Job]],Table_Query_from_Cas_Ragle[[Job '#]:[Division]],4,FALSE),"New Job List Needed"))</f>
        <v>DFW</v>
      </c>
      <c r="B201" s="36" t="s">
        <v>3674</v>
      </c>
      <c r="C201" s="36" t="str">
        <f>IFERROR(_xlfn.XLOOKUP(EQB[[#This Row],[Equip '#]],Table7[Equip '#],Table7[Equipment Description],),"NO EQUIPMENT NUMBER")</f>
        <v>2018 INTL 4300 (H736688)</v>
      </c>
      <c r="D201" s="38">
        <f>Summary!$F$2</f>
        <v>45777</v>
      </c>
      <c r="E201" s="36" t="s">
        <v>3457</v>
      </c>
      <c r="F201" s="36">
        <v>1</v>
      </c>
      <c r="G201" s="45" t="s">
        <v>7781</v>
      </c>
      <c r="H201" s="36">
        <v>4</v>
      </c>
      <c r="I201" s="36">
        <v>0.66</v>
      </c>
      <c r="J201" s="36" t="s">
        <v>3551</v>
      </c>
      <c r="K201" s="59">
        <f>IFERROR(VLOOKUP(B201,'Equip Rates'!$B:$D,3,FALSE), "No Equipment Rate")</f>
        <v>3650</v>
      </c>
      <c r="L201" s="59">
        <f>IFERROR(K201*I201,0)</f>
        <v>2409</v>
      </c>
      <c r="N201" s="36"/>
      <c r="P201" s="87">
        <f>IF(COUNTIF(INDEX(EQB[Equip '#],1):EQB[[#This Row],[Equip '#]], EQB[[#This Row],[Equip '#]])=1, SUMIF(EQB[Equip '#],EQB[[#This Row],[Equip '#]],EQB[Units]),"")</f>
        <v>1</v>
      </c>
    </row>
    <row r="202" spans="1:16" x14ac:dyDescent="0.25">
      <c r="A202" s="58" t="str">
        <f>IF(EQB[[#This Row],[Job]]="","",IFERROR(VLOOKUP(EQB[[#This Row],[Job]],Table_Query_from_Cas_Ragle[[Job '#]:[Division]],4,FALSE),"New Job List Needed"))</f>
        <v>DFW</v>
      </c>
      <c r="B202" s="36" t="s">
        <v>3676</v>
      </c>
      <c r="C202" s="36" t="str">
        <f>IFERROR(_xlfn.XLOOKUP(EQB[[#This Row],[Equip '#]],Table7[Equip '#],Table7[Equipment Description],),"NO EQUIPMENT NUMBER")</f>
        <v>2019 INTL 4300 (L592806)</v>
      </c>
      <c r="D202" s="38">
        <f>Summary!$F$2</f>
        <v>45777</v>
      </c>
      <c r="E202" s="7" t="s">
        <v>3457</v>
      </c>
      <c r="F202" s="36">
        <v>1</v>
      </c>
      <c r="G202" s="45" t="s">
        <v>7781</v>
      </c>
      <c r="H202" s="36">
        <v>4</v>
      </c>
      <c r="I202" s="36">
        <v>0.5</v>
      </c>
      <c r="J202" s="36" t="s">
        <v>3551</v>
      </c>
      <c r="K202" s="59">
        <f>IFERROR(VLOOKUP(B202,'Equip Rates'!$B:$D,3,FALSE), "No Equipment Rate")</f>
        <v>3650</v>
      </c>
      <c r="L202" s="59">
        <f>IFERROR(K202*I202,0)</f>
        <v>1825</v>
      </c>
      <c r="N202" s="36"/>
      <c r="P202" s="87">
        <f>IF(COUNTIF(INDEX(EQB[Equip '#],1):EQB[[#This Row],[Equip '#]], EQB[[#This Row],[Equip '#]])=1, SUMIF(EQB[Equip '#],EQB[[#This Row],[Equip '#]],EQB[Units]),"")</f>
        <v>1</v>
      </c>
    </row>
    <row r="203" spans="1:16" x14ac:dyDescent="0.25">
      <c r="A203" s="58" t="str">
        <f>IF(EQB[[#This Row],[Job]]="","",IFERROR(VLOOKUP(EQB[[#This Row],[Job]],Table_Query_from_Cas_Ragle[[Job '#]:[Division]],4,FALSE),"New Job List Needed"))</f>
        <v>DFW</v>
      </c>
      <c r="B203" s="36" t="s">
        <v>4002</v>
      </c>
      <c r="C203" s="36" t="str">
        <f>IFERROR(_xlfn.XLOOKUP(EQB[[#This Row],[Equip '#]],Table7[Equip '#],Table7[Equipment Description],),"NO EQUIPMENT NUMBER")</f>
        <v>2016 FRGHT M2 (V9036)</v>
      </c>
      <c r="D203" s="38">
        <f>Summary!$F$2</f>
        <v>45777</v>
      </c>
      <c r="E203" s="7" t="s">
        <v>3457</v>
      </c>
      <c r="F203" s="36">
        <v>1</v>
      </c>
      <c r="G203" s="45" t="s">
        <v>7781</v>
      </c>
      <c r="H203" s="36">
        <v>4</v>
      </c>
      <c r="I203" s="36">
        <v>0.05</v>
      </c>
      <c r="J203" s="36" t="s">
        <v>3551</v>
      </c>
      <c r="K203" s="59">
        <f>IFERROR(VLOOKUP(B203,'Equip Rates'!$B:$D,3,FALSE), "No Equipment Rate")</f>
        <v>3650</v>
      </c>
      <c r="L203" s="59">
        <f>IFERROR(K203*I203,0)</f>
        <v>182.5</v>
      </c>
      <c r="N203" s="36"/>
      <c r="P203" s="87">
        <f>IF(COUNTIF(INDEX(EQB[Equip '#],1):EQB[[#This Row],[Equip '#]], EQB[[#This Row],[Equip '#]])=1, SUMIF(EQB[Equip '#],EQB[[#This Row],[Equip '#]],EQB[Units]),"")</f>
        <v>1</v>
      </c>
    </row>
    <row r="204" spans="1:16" x14ac:dyDescent="0.25">
      <c r="A204" s="58" t="str">
        <f>IF(EQB[[#This Row],[Job]]="","",IFERROR(VLOOKUP(EQB[[#This Row],[Job]],Table_Query_from_Cas_Ragle[[Job '#]:[Division]],4,FALSE),"New Job List Needed"))</f>
        <v>DFW</v>
      </c>
      <c r="B204" s="36" t="s">
        <v>4002</v>
      </c>
      <c r="C204" s="36" t="str">
        <f>IFERROR(_xlfn.XLOOKUP(EQB[[#This Row],[Equip '#]],Table7[Equip '#],Table7[Equipment Description],),"NO EQUIPMENT NUMBER")</f>
        <v>2016 FRGHT M2 (V9036)</v>
      </c>
      <c r="D204" s="38">
        <f>Summary!$F$2</f>
        <v>45777</v>
      </c>
      <c r="E204" s="7" t="s">
        <v>3457</v>
      </c>
      <c r="F204" s="36">
        <v>1</v>
      </c>
      <c r="G204" s="45" t="s">
        <v>7781</v>
      </c>
      <c r="H204" s="36">
        <v>4</v>
      </c>
      <c r="I204" s="36">
        <v>0.3</v>
      </c>
      <c r="J204" s="36" t="s">
        <v>3551</v>
      </c>
      <c r="K204" s="59">
        <f>IFERROR(VLOOKUP(B204,'Equip Rates'!$B:$D,3,FALSE), "No Equipment Rate")</f>
        <v>3650</v>
      </c>
      <c r="L204" s="59">
        <f>IFERROR(K204*I204,0)</f>
        <v>1095</v>
      </c>
      <c r="N204" s="36"/>
      <c r="P204" s="87" t="str">
        <f>IF(COUNTIF(INDEX(EQB[Equip '#],1):EQB[[#This Row],[Equip '#]], EQB[[#This Row],[Equip '#]])=1, SUMIF(EQB[Equip '#],EQB[[#This Row],[Equip '#]],EQB[Units]),"")</f>
        <v/>
      </c>
    </row>
    <row r="205" spans="1:16" x14ac:dyDescent="0.25">
      <c r="A205" s="58" t="str">
        <f>IF(EQB[[#This Row],[Job]]="","",IFERROR(VLOOKUP(EQB[[#This Row],[Job]],Table_Query_from_Cas_Ragle[[Job '#]:[Division]],4,FALSE),"New Job List Needed"))</f>
        <v>DFW</v>
      </c>
      <c r="B205" s="36" t="s">
        <v>196</v>
      </c>
      <c r="C205" s="36" t="str">
        <f>IFERROR(_xlfn.XLOOKUP(EQB[[#This Row],[Equip '#]],Table7[Equip '#],Table7[Equipment Description],),"NO EQUIPMENT NUMBER")</f>
        <v>2015 CAT 242D</v>
      </c>
      <c r="D205" s="38">
        <f>Summary!$F$2</f>
        <v>45777</v>
      </c>
      <c r="E205" s="7" t="s">
        <v>3457</v>
      </c>
      <c r="F205" s="36">
        <v>1</v>
      </c>
      <c r="G205" s="45" t="s">
        <v>7781</v>
      </c>
      <c r="H205" s="36">
        <v>4</v>
      </c>
      <c r="I205" s="36">
        <v>0.9</v>
      </c>
      <c r="J205" s="36" t="s">
        <v>3551</v>
      </c>
      <c r="K205" s="59">
        <f>IFERROR(VLOOKUP(B205,'Equip Rates'!$B:$D,3,FALSE), "No Equipment Rate")</f>
        <v>2100</v>
      </c>
      <c r="L205" s="59">
        <f>IFERROR(K205*I205,0)</f>
        <v>1890</v>
      </c>
      <c r="N205" s="36"/>
      <c r="P205" s="87">
        <f>IF(COUNTIF(INDEX(EQB[Equip '#],1):EQB[[#This Row],[Equip '#]], EQB[[#This Row],[Equip '#]])=1, SUMIF(EQB[Equip '#],EQB[[#This Row],[Equip '#]],EQB[Units]),"")</f>
        <v>1</v>
      </c>
    </row>
    <row r="206" spans="1:16" x14ac:dyDescent="0.25">
      <c r="A206" s="58" t="str">
        <f>IF(EQB[[#This Row],[Job]]="","",IFERROR(VLOOKUP(EQB[[#This Row],[Job]],Table_Query_from_Cas_Ragle[[Job '#]:[Division]],4,FALSE),"New Job List Needed"))</f>
        <v>DFW</v>
      </c>
      <c r="B206" s="36" t="s">
        <v>3070</v>
      </c>
      <c r="C206" s="36" t="str">
        <f>IFERROR(_xlfn.XLOOKUP(EQB[[#This Row],[Equip '#]],Table7[Equip '#],Table7[Equipment Description],),"NO EQUIPMENT NUMBER")</f>
        <v>CAT 279D3 (2022)</v>
      </c>
      <c r="D206" s="38">
        <f>Summary!$F$2</f>
        <v>45777</v>
      </c>
      <c r="E206" s="7" t="s">
        <v>3457</v>
      </c>
      <c r="F206" s="36">
        <v>1</v>
      </c>
      <c r="G206" s="45" t="s">
        <v>7781</v>
      </c>
      <c r="H206" s="36">
        <v>4</v>
      </c>
      <c r="I206" s="36">
        <v>1</v>
      </c>
      <c r="J206" s="36" t="s">
        <v>3551</v>
      </c>
      <c r="K206" s="59">
        <f>IFERROR(VLOOKUP(B206,'Equip Rates'!$B:$D,3,FALSE), "No Equipment Rate")</f>
        <v>2100</v>
      </c>
      <c r="L206" s="59">
        <f>IFERROR(K206*I206,0)</f>
        <v>2100</v>
      </c>
      <c r="N206" s="36"/>
      <c r="P206" s="87">
        <f>IF(COUNTIF(INDEX(EQB[Equip '#],1):EQB[[#This Row],[Equip '#]], EQB[[#This Row],[Equip '#]])=1, SUMIF(EQB[Equip '#],EQB[[#This Row],[Equip '#]],EQB[Units]),"")</f>
        <v>1</v>
      </c>
    </row>
    <row r="207" spans="1:16" x14ac:dyDescent="0.25">
      <c r="A207" s="58" t="str">
        <f>IF(EQB[[#This Row],[Job]]="","",IFERROR(VLOOKUP(EQB[[#This Row],[Job]],Table_Query_from_Cas_Ragle[[Job '#]:[Division]],4,FALSE),"New Job List Needed"))</f>
        <v>DFW</v>
      </c>
      <c r="B207" s="36" t="s">
        <v>3071</v>
      </c>
      <c r="C207" s="36" t="str">
        <f>IFERROR(_xlfn.XLOOKUP(EQB[[#This Row],[Equip '#]],Table7[Equip '#],Table7[Equipment Description],),"NO EQUIPMENT NUMBER")</f>
        <v>CAT 279D3 (2022)</v>
      </c>
      <c r="D207" s="38">
        <f>Summary!$F$2</f>
        <v>45777</v>
      </c>
      <c r="E207" s="7" t="s">
        <v>3457</v>
      </c>
      <c r="F207" s="36">
        <v>1</v>
      </c>
      <c r="G207" s="45" t="s">
        <v>7781</v>
      </c>
      <c r="H207" s="36">
        <v>4</v>
      </c>
      <c r="I207" s="36">
        <v>0.5</v>
      </c>
      <c r="J207" s="36" t="s">
        <v>3551</v>
      </c>
      <c r="K207" s="59">
        <f>IFERROR(VLOOKUP(B207,'Equip Rates'!$B:$D,3,FALSE), "No Equipment Rate")</f>
        <v>2100</v>
      </c>
      <c r="L207" s="59">
        <f>IFERROR(K207*I207,0)</f>
        <v>1050</v>
      </c>
      <c r="N207" s="36"/>
      <c r="P207" s="87">
        <f>IF(COUNTIF(INDEX(EQB[Equip '#],1):EQB[[#This Row],[Equip '#]], EQB[[#This Row],[Equip '#]])=1, SUMIF(EQB[Equip '#],EQB[[#This Row],[Equip '#]],EQB[Units]),"")</f>
        <v>0.5</v>
      </c>
    </row>
    <row r="208" spans="1:16" x14ac:dyDescent="0.25">
      <c r="A208" s="58" t="str">
        <f>IF(EQB[[#This Row],[Job]]="","",IFERROR(VLOOKUP(EQB[[#This Row],[Job]],Table_Query_from_Cas_Ragle[[Job '#]:[Division]],4,FALSE),"New Job List Needed"))</f>
        <v>DFW</v>
      </c>
      <c r="B208" s="36" t="s">
        <v>4274</v>
      </c>
      <c r="C208" s="36" t="str">
        <f>IFERROR(_xlfn.XLOOKUP(EQB[[#This Row],[Equip '#]],Table7[Equip '#],Table7[Equipment Description],),"NO EQUIPMENT NUMBER")</f>
        <v>2018 FRGHT M2 W5278 STK-01</v>
      </c>
      <c r="D208" s="38">
        <f>Summary!$F$2</f>
        <v>45777</v>
      </c>
      <c r="E208" s="7" t="s">
        <v>3457</v>
      </c>
      <c r="F208" s="36">
        <v>1</v>
      </c>
      <c r="G208" s="45" t="s">
        <v>7781</v>
      </c>
      <c r="H208" s="36">
        <v>4</v>
      </c>
      <c r="I208" s="36">
        <v>1</v>
      </c>
      <c r="J208" s="36" t="s">
        <v>3551</v>
      </c>
      <c r="K208" s="59">
        <f>IFERROR(VLOOKUP(B208,'Equip Rates'!$B:$D,3,FALSE), "No Equipment Rate")</f>
        <v>1500</v>
      </c>
      <c r="L208" s="59">
        <f>IFERROR(K208*I208,0)</f>
        <v>1500</v>
      </c>
      <c r="N208" s="36"/>
      <c r="P208" s="87">
        <f>IF(COUNTIF(INDEX(EQB[Equip '#],1):EQB[[#This Row],[Equip '#]], EQB[[#This Row],[Equip '#]])=1, SUMIF(EQB[Equip '#],EQB[[#This Row],[Equip '#]],EQB[Units]),"")</f>
        <v>1</v>
      </c>
    </row>
    <row r="209" spans="1:16" x14ac:dyDescent="0.25">
      <c r="A209" s="58" t="str">
        <f>IF(EQB[[#This Row],[Job]]="","",IFERROR(VLOOKUP(EQB[[#This Row],[Job]],Table_Query_from_Cas_Ragle[[Job '#]:[Division]],4,FALSE),"New Job List Needed"))</f>
        <v>DFW</v>
      </c>
      <c r="B209" s="36" t="s">
        <v>3927</v>
      </c>
      <c r="C209" s="36" t="str">
        <f>IFERROR(_xlfn.XLOOKUP(EQB[[#This Row],[Equip '#]],Table7[Equip '#],Table7[Equipment Description],),"NO EQUIPMENT NUMBER")</f>
        <v>RANGER 305 WELDER</v>
      </c>
      <c r="D209" s="38">
        <f>Summary!$F$2</f>
        <v>45777</v>
      </c>
      <c r="E209" s="7" t="s">
        <v>3457</v>
      </c>
      <c r="F209" s="36">
        <v>1</v>
      </c>
      <c r="G209" s="45" t="s">
        <v>7781</v>
      </c>
      <c r="H209" s="36">
        <v>4</v>
      </c>
      <c r="I209" s="36">
        <v>1</v>
      </c>
      <c r="J209" s="36" t="s">
        <v>3551</v>
      </c>
      <c r="K209" s="59">
        <f>IFERROR(VLOOKUP(B209,'Equip Rates'!$B:$D,3,FALSE), "No Equipment Rate")</f>
        <v>200</v>
      </c>
      <c r="L209" s="59">
        <f>IFERROR(K209*I209,0)</f>
        <v>200</v>
      </c>
      <c r="N209" s="36"/>
      <c r="P209" s="87">
        <f>IF(COUNTIF(INDEX(EQB[Equip '#],1):EQB[[#This Row],[Equip '#]], EQB[[#This Row],[Equip '#]])=1, SUMIF(EQB[Equip '#],EQB[[#This Row],[Equip '#]],EQB[Units]),"")</f>
        <v>1</v>
      </c>
    </row>
    <row r="210" spans="1:16" x14ac:dyDescent="0.25">
      <c r="A210" s="58" t="str">
        <f>IF(EQB[[#This Row],[Job]]="","",IFERROR(VLOOKUP(EQB[[#This Row],[Job]],Table_Query_from_Cas_Ragle[[Job '#]:[Division]],4,FALSE),"New Job List Needed"))</f>
        <v>DFW</v>
      </c>
      <c r="B210" s="36" t="s">
        <v>160</v>
      </c>
      <c r="C210" s="36" t="str">
        <f>IFERROR(_xlfn.XLOOKUP(EQB[[#This Row],[Equip '#]],Table7[Equip '#],Table7[Equipment Description],),"NO EQUIPMENT NUMBER")</f>
        <v>2019 Peterbilt 337 2000gal</v>
      </c>
      <c r="D210" s="38">
        <f>Summary!$F$2</f>
        <v>45777</v>
      </c>
      <c r="E210" s="7" t="s">
        <v>3457</v>
      </c>
      <c r="F210" s="36">
        <v>1</v>
      </c>
      <c r="G210" s="45" t="s">
        <v>7781</v>
      </c>
      <c r="H210" s="36">
        <v>4</v>
      </c>
      <c r="I210" s="36">
        <v>0.9</v>
      </c>
      <c r="J210" s="36" t="s">
        <v>3551</v>
      </c>
      <c r="K210" s="59">
        <f>IFERROR(VLOOKUP(B210,'Equip Rates'!$B:$D,3,FALSE), "No Equipment Rate")</f>
        <v>3000</v>
      </c>
      <c r="L210" s="59">
        <f>IFERROR(K210*I210,0)</f>
        <v>2700</v>
      </c>
      <c r="N210" s="36"/>
      <c r="P210" s="87">
        <f>IF(COUNTIF(INDEX(EQB[Equip '#],1):EQB[[#This Row],[Equip '#]], EQB[[#This Row],[Equip '#]])=1, SUMIF(EQB[Equip '#],EQB[[#This Row],[Equip '#]],EQB[Units]),"")</f>
        <v>1</v>
      </c>
    </row>
    <row r="211" spans="1:16" x14ac:dyDescent="0.25">
      <c r="A211" s="58" t="str">
        <f>IF(EQB[[#This Row],[Job]]="","",IFERROR(VLOOKUP(EQB[[#This Row],[Job]],Table_Query_from_Cas_Ragle[[Job '#]:[Division]],4,FALSE),"New Job List Needed"))</f>
        <v>DFW</v>
      </c>
      <c r="B211" s="36" t="s">
        <v>161</v>
      </c>
      <c r="C211" s="36" t="str">
        <f>IFERROR(_xlfn.XLOOKUP(EQB[[#This Row],[Equip '#]],Table7[Equip '#],Table7[Equipment Description],),"NO EQUIPMENT NUMBER")</f>
        <v>2007 Ford F750 XL 2000gal</v>
      </c>
      <c r="D211" s="38">
        <f>Summary!$F$2</f>
        <v>45777</v>
      </c>
      <c r="E211" s="7" t="s">
        <v>3457</v>
      </c>
      <c r="F211" s="36">
        <v>1</v>
      </c>
      <c r="G211" s="45" t="s">
        <v>7781</v>
      </c>
      <c r="H211" s="36">
        <v>4</v>
      </c>
      <c r="I211" s="36">
        <v>1</v>
      </c>
      <c r="J211" s="36" t="s">
        <v>3551</v>
      </c>
      <c r="K211" s="59">
        <f>IFERROR(VLOOKUP(B211,'Equip Rates'!$B:$D,3,FALSE), "No Equipment Rate")</f>
        <v>3000</v>
      </c>
      <c r="L211" s="59">
        <f>IFERROR(K211*I211,0)</f>
        <v>3000</v>
      </c>
      <c r="N211" s="36"/>
      <c r="P211" s="87">
        <f>IF(COUNTIF(INDEX(EQB[Equip '#],1):EQB[[#This Row],[Equip '#]], EQB[[#This Row],[Equip '#]])=1, SUMIF(EQB[Equip '#],EQB[[#This Row],[Equip '#]],EQB[Units]),"")</f>
        <v>1</v>
      </c>
    </row>
    <row r="212" spans="1:16" x14ac:dyDescent="0.25">
      <c r="A212" s="58" t="str">
        <f>IF(EQB[[#This Row],[Job]]="","",IFERROR(VLOOKUP(EQB[[#This Row],[Job]],Table_Query_from_Cas_Ragle[[Job '#]:[Division]],4,FALSE),"New Job List Needed"))</f>
        <v>DFW</v>
      </c>
      <c r="B212" s="36" t="s">
        <v>3080</v>
      </c>
      <c r="C212" s="36" t="str">
        <f>IFERROR(_xlfn.XLOOKUP(EQB[[#This Row],[Equip '#]],Table7[Equip '#],Table7[Equipment Description],),"NO EQUIPMENT NUMBER")</f>
        <v>SOUTHLAND SL7 DUMP TRAILER</v>
      </c>
      <c r="D212" s="38">
        <f>Summary!$F$2</f>
        <v>45777</v>
      </c>
      <c r="E212" s="36" t="s">
        <v>3477</v>
      </c>
      <c r="F212" s="36">
        <v>1</v>
      </c>
      <c r="G212" s="45" t="s">
        <v>7781</v>
      </c>
      <c r="H212" s="36">
        <v>4</v>
      </c>
      <c r="I212" s="36">
        <v>0.04</v>
      </c>
      <c r="J212" s="36" t="s">
        <v>3551</v>
      </c>
      <c r="K212" s="59">
        <f>IFERROR(VLOOKUP(B212,'Equip Rates'!$B:$D,3,FALSE), "No Equipment Rate")</f>
        <v>200</v>
      </c>
      <c r="L212" s="59">
        <f>IFERROR(K212*I212,0)</f>
        <v>8</v>
      </c>
      <c r="N212" s="36"/>
      <c r="P212" s="87" t="str">
        <f>IF(COUNTIF(INDEX(EQB[Equip '#],1):EQB[[#This Row],[Equip '#]], EQB[[#This Row],[Equip '#]])=1, SUMIF(EQB[Equip '#],EQB[[#This Row],[Equip '#]],EQB[Units]),"")</f>
        <v/>
      </c>
    </row>
    <row r="213" spans="1:16" x14ac:dyDescent="0.25">
      <c r="A213" s="58" t="str">
        <f>IF(EQB[[#This Row],[Job]]="","",IFERROR(VLOOKUP(EQB[[#This Row],[Job]],Table_Query_from_Cas_Ragle[[Job '#]:[Division]],4,FALSE),"New Job List Needed"))</f>
        <v>DFW</v>
      </c>
      <c r="B213" s="36" t="s">
        <v>3844</v>
      </c>
      <c r="C213" s="36" t="str">
        <f>IFERROR(_xlfn.XLOOKUP(EQB[[#This Row],[Equip '#]],Table7[Equip '#],Table7[Equipment Description],),"NO EQUIPMENT NUMBER")</f>
        <v>2024 SULLAIR 185 AIR COMPRESSOR</v>
      </c>
      <c r="D213" s="38">
        <f>Summary!$F$2</f>
        <v>45777</v>
      </c>
      <c r="E213" s="7" t="s">
        <v>3477</v>
      </c>
      <c r="F213" s="36">
        <v>1</v>
      </c>
      <c r="G213" s="45" t="s">
        <v>7781</v>
      </c>
      <c r="H213" s="36">
        <v>4</v>
      </c>
      <c r="I213" s="36">
        <v>0.06</v>
      </c>
      <c r="J213" s="36" t="s">
        <v>3551</v>
      </c>
      <c r="K213" s="59">
        <f>IFERROR(VLOOKUP(B213,'Equip Rates'!$B:$D,3,FALSE), "No Equipment Rate")</f>
        <v>800</v>
      </c>
      <c r="L213" s="59">
        <f>IFERROR(K213*I213,0)</f>
        <v>48</v>
      </c>
      <c r="N213" s="36"/>
      <c r="P213" s="87" t="str">
        <f>IF(COUNTIF(INDEX(EQB[Equip '#],1):EQB[[#This Row],[Equip '#]], EQB[[#This Row],[Equip '#]])=1, SUMIF(EQB[Equip '#],EQB[[#This Row],[Equip '#]],EQB[Units]),"")</f>
        <v/>
      </c>
    </row>
    <row r="214" spans="1:16" x14ac:dyDescent="0.25">
      <c r="A214" s="58" t="str">
        <f>IF(EQB[[#This Row],[Job]]="","",IFERROR(VLOOKUP(EQB[[#This Row],[Job]],Table_Query_from_Cas_Ragle[[Job '#]:[Division]],4,FALSE),"New Job List Needed"))</f>
        <v>DFW</v>
      </c>
      <c r="B214" s="36" t="s">
        <v>3846</v>
      </c>
      <c r="C214" s="36" t="str">
        <f>IFERROR(_xlfn.XLOOKUP(EQB[[#This Row],[Equip '#]],Table7[Equip '#],Table7[Equipment Description],),"NO EQUIPMENT NUMBER")</f>
        <v>2024 SULLAIR 185 AIR COMPRESSOR</v>
      </c>
      <c r="D214" s="38">
        <f>Summary!$F$2</f>
        <v>45777</v>
      </c>
      <c r="E214" s="7" t="s">
        <v>3477</v>
      </c>
      <c r="F214" s="36">
        <v>1</v>
      </c>
      <c r="G214" s="45" t="s">
        <v>7781</v>
      </c>
      <c r="H214" s="36">
        <v>4</v>
      </c>
      <c r="I214" s="36">
        <v>0.04</v>
      </c>
      <c r="J214" s="36" t="s">
        <v>3551</v>
      </c>
      <c r="K214" s="59">
        <f>IFERROR(VLOOKUP(B214,'Equip Rates'!$B:$D,3,FALSE), "No Equipment Rate")</f>
        <v>800</v>
      </c>
      <c r="L214" s="59">
        <f>IFERROR(K214*I214,0)</f>
        <v>32</v>
      </c>
      <c r="N214" s="36"/>
      <c r="P214" s="87" t="str">
        <f>IF(COUNTIF(INDEX(EQB[Equip '#],1):EQB[[#This Row],[Equip '#]], EQB[[#This Row],[Equip '#]])=1, SUMIF(EQB[Equip '#],EQB[[#This Row],[Equip '#]],EQB[Units]),"")</f>
        <v/>
      </c>
    </row>
    <row r="215" spans="1:16" x14ac:dyDescent="0.25">
      <c r="A215" s="58" t="str">
        <f>IF(EQB[[#This Row],[Job]]="","",IFERROR(VLOOKUP(EQB[[#This Row],[Job]],Table_Query_from_Cas_Ragle[[Job '#]:[Division]],4,FALSE),"New Job List Needed"))</f>
        <v>DFW</v>
      </c>
      <c r="B215" s="36" t="s">
        <v>13</v>
      </c>
      <c r="C215" s="36" t="str">
        <f>IFERROR(_xlfn.XLOOKUP(EQB[[#This Row],[Equip '#]],Table7[Equip '#],Table7[Equipment Description],),"NO EQUIPMENT NUMBER")</f>
        <v>Broce RJ 350 Broom</v>
      </c>
      <c r="D215" s="38">
        <f>Summary!$F$2</f>
        <v>45777</v>
      </c>
      <c r="E215" s="7" t="s">
        <v>3477</v>
      </c>
      <c r="F215" s="36">
        <v>1</v>
      </c>
      <c r="G215" s="45" t="s">
        <v>7781</v>
      </c>
      <c r="H215" s="36">
        <v>4</v>
      </c>
      <c r="I215" s="36">
        <v>7.0000000000000007E-2</v>
      </c>
      <c r="J215" s="36" t="s">
        <v>3551</v>
      </c>
      <c r="K215" s="59">
        <f>IFERROR(VLOOKUP(B215,'Equip Rates'!$B:$D,3,FALSE), "No Equipment Rate")</f>
        <v>1200</v>
      </c>
      <c r="L215" s="59">
        <f>IFERROR(K215*I215,0)</f>
        <v>84.000000000000014</v>
      </c>
      <c r="N215" s="36"/>
      <c r="P215" s="87" t="str">
        <f>IF(COUNTIF(INDEX(EQB[Equip '#],1):EQB[[#This Row],[Equip '#]], EQB[[#This Row],[Equip '#]])=1, SUMIF(EQB[Equip '#],EQB[[#This Row],[Equip '#]],EQB[Units]),"")</f>
        <v/>
      </c>
    </row>
    <row r="216" spans="1:16" x14ac:dyDescent="0.25">
      <c r="A216" s="58" t="str">
        <f>IF(EQB[[#This Row],[Job]]="","",IFERROR(VLOOKUP(EQB[[#This Row],[Job]],Table_Query_from_Cas_Ragle[[Job '#]:[Division]],4,FALSE),"New Job List Needed"))</f>
        <v>DFW</v>
      </c>
      <c r="B216" s="36" t="s">
        <v>86</v>
      </c>
      <c r="C216" s="36" t="str">
        <f>IFERROR(_xlfn.XLOOKUP(EQB[[#This Row],[Equip '#]],Table7[Equip '#],Table7[Equipment Description],),"NO EQUIPMENT NUMBER")</f>
        <v>2013 F-550 B64200</v>
      </c>
      <c r="D216" s="38">
        <f>Summary!$F$2</f>
        <v>45777</v>
      </c>
      <c r="E216" s="36" t="s">
        <v>3477</v>
      </c>
      <c r="F216" s="36">
        <v>1</v>
      </c>
      <c r="G216" s="45" t="s">
        <v>7781</v>
      </c>
      <c r="H216" s="36">
        <v>4</v>
      </c>
      <c r="I216" s="36">
        <v>0.05</v>
      </c>
      <c r="J216" s="36" t="s">
        <v>3551</v>
      </c>
      <c r="K216" s="59">
        <f>IFERROR(VLOOKUP(B216,'Equip Rates'!$B:$D,3,FALSE), "No Equipment Rate")</f>
        <v>1700</v>
      </c>
      <c r="L216" s="59">
        <f>IFERROR(K216*I216,0)</f>
        <v>85</v>
      </c>
      <c r="N216" s="36"/>
      <c r="P216" s="87" t="str">
        <f>IF(COUNTIF(INDEX(EQB[Equip '#],1):EQB[[#This Row],[Equip '#]], EQB[[#This Row],[Equip '#]])=1, SUMIF(EQB[Equip '#],EQB[[#This Row],[Equip '#]],EQB[Units]),"")</f>
        <v/>
      </c>
    </row>
    <row r="217" spans="1:16" x14ac:dyDescent="0.25">
      <c r="A217" s="58" t="str">
        <f>IF(EQB[[#This Row],[Job]]="","",IFERROR(VLOOKUP(EQB[[#This Row],[Job]],Table_Query_from_Cas_Ragle[[Job '#]:[Division]],4,FALSE),"New Job List Needed"))</f>
        <v>DFW</v>
      </c>
      <c r="B217" s="36" t="s">
        <v>3347</v>
      </c>
      <c r="C217" s="36" t="str">
        <f>IFERROR(_xlfn.XLOOKUP(EQB[[#This Row],[Equip '#]],Table7[Equip '#],Table7[Equipment Description],),"NO EQUIPMENT NUMBER")</f>
        <v>2023 FORD F-250</v>
      </c>
      <c r="D217" s="38">
        <f>Summary!$F$2</f>
        <v>45777</v>
      </c>
      <c r="E217" s="7" t="s">
        <v>3477</v>
      </c>
      <c r="F217" s="36">
        <v>1</v>
      </c>
      <c r="G217" s="45" t="s">
        <v>7781</v>
      </c>
      <c r="H217" s="36">
        <v>4</v>
      </c>
      <c r="I217" s="36">
        <v>0.42</v>
      </c>
      <c r="J217" s="36" t="s">
        <v>3551</v>
      </c>
      <c r="K217" s="59">
        <f>IFERROR(VLOOKUP(B217,'Equip Rates'!$B:$D,3,FALSE), "No Equipment Rate")</f>
        <v>2000</v>
      </c>
      <c r="L217" s="59">
        <f>IFERROR(K217*I217,0)</f>
        <v>840</v>
      </c>
      <c r="N217" s="36"/>
      <c r="P217" s="87" t="str">
        <f>IF(COUNTIF(INDEX(EQB[Equip '#],1):EQB[[#This Row],[Equip '#]], EQB[[#This Row],[Equip '#]])=1, SUMIF(EQB[Equip '#],EQB[[#This Row],[Equip '#]],EQB[Units]),"")</f>
        <v/>
      </c>
    </row>
    <row r="218" spans="1:16" x14ac:dyDescent="0.25">
      <c r="A218" s="58" t="str">
        <f>IF(EQB[[#This Row],[Job]]="","",IFERROR(VLOOKUP(EQB[[#This Row],[Job]],Table_Query_from_Cas_Ragle[[Job '#]:[Division]],4,FALSE),"New Job List Needed"))</f>
        <v>DFW</v>
      </c>
      <c r="B218" s="36" t="s">
        <v>3638</v>
      </c>
      <c r="C218" s="36" t="str">
        <f>IFERROR(_xlfn.XLOOKUP(EQB[[#This Row],[Equip '#]],Table7[Equip '#],Table7[Equipment Description],),"NO EQUIPMENT NUMBER")</f>
        <v>2023 FORD F-250 XL</v>
      </c>
      <c r="D218" s="38">
        <f>Summary!$F$2</f>
        <v>45777</v>
      </c>
      <c r="E218" s="7" t="s">
        <v>3477</v>
      </c>
      <c r="F218" s="36">
        <v>1</v>
      </c>
      <c r="G218" s="45" t="s">
        <v>7781</v>
      </c>
      <c r="H218" s="36">
        <v>4</v>
      </c>
      <c r="I218" s="36">
        <v>0.23</v>
      </c>
      <c r="J218" s="36" t="s">
        <v>3551</v>
      </c>
      <c r="K218" s="59">
        <f>IFERROR(VLOOKUP(B218,'Equip Rates'!$B:$D,3,FALSE), "No Equipment Rate")</f>
        <v>2000</v>
      </c>
      <c r="L218" s="59">
        <f>IFERROR(K218*I218,0)</f>
        <v>460</v>
      </c>
      <c r="N218" s="36"/>
      <c r="P218" s="87" t="str">
        <f>IF(COUNTIF(INDEX(EQB[Equip '#],1):EQB[[#This Row],[Equip '#]], EQB[[#This Row],[Equip '#]])=1, SUMIF(EQB[Equip '#],EQB[[#This Row],[Equip '#]],EQB[Units]),"")</f>
        <v/>
      </c>
    </row>
    <row r="219" spans="1:16" x14ac:dyDescent="0.25">
      <c r="A219" s="58" t="str">
        <f>IF(EQB[[#This Row],[Job]]="","",IFERROR(VLOOKUP(EQB[[#This Row],[Job]],Table_Query_from_Cas_Ragle[[Job '#]:[Division]],4,FALSE),"New Job List Needed"))</f>
        <v>DFW</v>
      </c>
      <c r="B219" s="36" t="s">
        <v>3640</v>
      </c>
      <c r="C219" s="36" t="str">
        <f>IFERROR(_xlfn.XLOOKUP(EQB[[#This Row],[Equip '#]],Table7[Equip '#],Table7[Equipment Description],),"NO EQUIPMENT NUMBER")</f>
        <v>2023 FORD F-250 XL</v>
      </c>
      <c r="D219" s="38">
        <f>Summary!$F$2</f>
        <v>45777</v>
      </c>
      <c r="E219" s="7" t="s">
        <v>3477</v>
      </c>
      <c r="F219" s="36">
        <v>1</v>
      </c>
      <c r="G219" s="45" t="s">
        <v>7781</v>
      </c>
      <c r="H219" s="36">
        <v>4</v>
      </c>
      <c r="I219" s="36">
        <v>0.57999999999999996</v>
      </c>
      <c r="J219" s="36" t="s">
        <v>3551</v>
      </c>
      <c r="K219" s="59">
        <f>IFERROR(VLOOKUP(B219,'Equip Rates'!$B:$D,3,FALSE), "No Equipment Rate")</f>
        <v>2000</v>
      </c>
      <c r="L219" s="59">
        <f>IFERROR(K219*I219,0)</f>
        <v>1160</v>
      </c>
      <c r="N219" s="36"/>
      <c r="P219" s="87" t="str">
        <f>IF(COUNTIF(INDEX(EQB[Equip '#],1):EQB[[#This Row],[Equip '#]], EQB[[#This Row],[Equip '#]])=1, SUMIF(EQB[Equip '#],EQB[[#This Row],[Equip '#]],EQB[Units]),"")</f>
        <v/>
      </c>
    </row>
    <row r="220" spans="1:16" x14ac:dyDescent="0.25">
      <c r="A220" s="58" t="str">
        <f>IF(EQB[[#This Row],[Job]]="","",IFERROR(VLOOKUP(EQB[[#This Row],[Job]],Table_Query_from_Cas_Ragle[[Job '#]:[Division]],4,FALSE),"New Job List Needed"))</f>
        <v>DFW</v>
      </c>
      <c r="B220" s="36" t="s">
        <v>3908</v>
      </c>
      <c r="C220" s="36" t="str">
        <f>IFERROR(_xlfn.XLOOKUP(EQB[[#This Row],[Equip '#]],Table7[Equip '#],Table7[Equipment Description],),"NO EQUIPMENT NUMBER")</f>
        <v>2024 F-150</v>
      </c>
      <c r="D220" s="38">
        <f>Summary!$F$2</f>
        <v>45777</v>
      </c>
      <c r="E220" s="7" t="s">
        <v>3477</v>
      </c>
      <c r="F220" s="36">
        <v>1</v>
      </c>
      <c r="G220" s="45" t="s">
        <v>7781</v>
      </c>
      <c r="H220" s="36">
        <v>4</v>
      </c>
      <c r="I220" s="36">
        <v>0.4</v>
      </c>
      <c r="J220" s="36" t="s">
        <v>3551</v>
      </c>
      <c r="K220" s="59">
        <f>IFERROR(VLOOKUP(B220,'Equip Rates'!$B:$D,3,FALSE), "No Equipment Rate")</f>
        <v>1300</v>
      </c>
      <c r="L220" s="59">
        <f>IFERROR(K220*I220,0)</f>
        <v>520</v>
      </c>
      <c r="N220" s="36"/>
      <c r="P220" s="87" t="str">
        <f>IF(COUNTIF(INDEX(EQB[Equip '#],1):EQB[[#This Row],[Equip '#]], EQB[[#This Row],[Equip '#]])=1, SUMIF(EQB[Equip '#],EQB[[#This Row],[Equip '#]],EQB[Units]),"")</f>
        <v/>
      </c>
    </row>
    <row r="221" spans="1:16" x14ac:dyDescent="0.25">
      <c r="A221" s="58" t="str">
        <f>IF(EQB[[#This Row],[Job]]="","",IFERROR(VLOOKUP(EQB[[#This Row],[Job]],Table_Query_from_Cas_Ragle[[Job '#]:[Division]],4,FALSE),"New Job List Needed"))</f>
        <v>DFW</v>
      </c>
      <c r="B221" s="36" t="s">
        <v>3244</v>
      </c>
      <c r="C221" s="36" t="str">
        <f>IFERROR(_xlfn.XLOOKUP(EQB[[#This Row],[Equip '#]],Table7[Equip '#],Table7[Equipment Description],),"NO EQUIPMENT NUMBER")</f>
        <v>WANCO MESSAGE BOARD (1005008)</v>
      </c>
      <c r="D221" s="38">
        <f>Summary!$F$2</f>
        <v>45777</v>
      </c>
      <c r="E221" s="7" t="s">
        <v>3477</v>
      </c>
      <c r="F221" s="36">
        <v>1</v>
      </c>
      <c r="G221" s="45" t="s">
        <v>7781</v>
      </c>
      <c r="H221" s="36">
        <v>4</v>
      </c>
      <c r="I221" s="36">
        <v>0.26</v>
      </c>
      <c r="J221" s="36" t="s">
        <v>3551</v>
      </c>
      <c r="K221" s="59">
        <f>IFERROR(VLOOKUP(B221,'Equip Rates'!$B:$D,3,FALSE), "No Equipment Rate")</f>
        <v>1250</v>
      </c>
      <c r="L221" s="59">
        <f>IFERROR(K221*I221,0)</f>
        <v>325</v>
      </c>
      <c r="N221" s="36"/>
      <c r="P221" s="87" t="str">
        <f>IF(COUNTIF(INDEX(EQB[Equip '#],1):EQB[[#This Row],[Equip '#]], EQB[[#This Row],[Equip '#]])=1, SUMIF(EQB[Equip '#],EQB[[#This Row],[Equip '#]],EQB[Units]),"")</f>
        <v/>
      </c>
    </row>
    <row r="222" spans="1:16" x14ac:dyDescent="0.25">
      <c r="A222" s="58" t="str">
        <f>IF(EQB[[#This Row],[Job]]="","",IFERROR(VLOOKUP(EQB[[#This Row],[Job]],Table_Query_from_Cas_Ragle[[Job '#]:[Division]],4,FALSE),"New Job List Needed"))</f>
        <v>DFW</v>
      </c>
      <c r="B222" s="36" t="s">
        <v>3245</v>
      </c>
      <c r="C222" s="36" t="str">
        <f>IFERROR(_xlfn.XLOOKUP(EQB[[#This Row],[Equip '#]],Table7[Equip '#],Table7[Equipment Description],),"NO EQUIPMENT NUMBER")</f>
        <v>WANCO MESSAGE BOARD (1005009)</v>
      </c>
      <c r="D222" s="38">
        <f>Summary!$F$2</f>
        <v>45777</v>
      </c>
      <c r="E222" s="7" t="s">
        <v>3477</v>
      </c>
      <c r="F222" s="36">
        <v>1</v>
      </c>
      <c r="G222" s="45" t="s">
        <v>7781</v>
      </c>
      <c r="H222" s="36">
        <v>4</v>
      </c>
      <c r="I222" s="36">
        <v>0.73</v>
      </c>
      <c r="J222" s="36" t="s">
        <v>3551</v>
      </c>
      <c r="K222" s="59">
        <f>IFERROR(VLOOKUP(B222,'Equip Rates'!$B:$D,3,FALSE), "No Equipment Rate")</f>
        <v>1250</v>
      </c>
      <c r="L222" s="59">
        <f>IFERROR(K222*I222,0)</f>
        <v>912.5</v>
      </c>
      <c r="N222" s="36"/>
      <c r="P222" s="87" t="str">
        <f>IF(COUNTIF(INDEX(EQB[Equip '#],1):EQB[[#This Row],[Equip '#]], EQB[[#This Row],[Equip '#]])=1, SUMIF(EQB[Equip '#],EQB[[#This Row],[Equip '#]],EQB[Units]),"")</f>
        <v/>
      </c>
    </row>
    <row r="223" spans="1:16" x14ac:dyDescent="0.25">
      <c r="A223" s="58" t="str">
        <f>IF(EQB[[#This Row],[Job]]="","",IFERROR(VLOOKUP(EQB[[#This Row],[Job]],Table_Query_from_Cas_Ragle[[Job '#]:[Division]],4,FALSE),"New Job List Needed"))</f>
        <v>DFW</v>
      </c>
      <c r="B223" s="36" t="s">
        <v>3251</v>
      </c>
      <c r="C223" s="36" t="str">
        <f>IFERROR(_xlfn.XLOOKUP(EQB[[#This Row],[Equip '#]],Table7[Equip '#],Table7[Equipment Description],),"NO EQUIPMENT NUMBER")</f>
        <v>WANCO ARROW BOARD (1005268)</v>
      </c>
      <c r="D223" s="38">
        <f>Summary!$F$2</f>
        <v>45777</v>
      </c>
      <c r="E223" s="7" t="s">
        <v>3477</v>
      </c>
      <c r="F223" s="36">
        <v>1</v>
      </c>
      <c r="G223" s="45" t="s">
        <v>7781</v>
      </c>
      <c r="H223" s="36">
        <v>4</v>
      </c>
      <c r="I223" s="36">
        <v>0.05</v>
      </c>
      <c r="J223" s="36" t="s">
        <v>3551</v>
      </c>
      <c r="K223" s="59">
        <f>IFERROR(VLOOKUP(B223,'Equip Rates'!$B:$D,3,FALSE), "No Equipment Rate")</f>
        <v>800</v>
      </c>
      <c r="L223" s="59">
        <f>IFERROR(K223*I223,0)</f>
        <v>40</v>
      </c>
      <c r="N223" s="36"/>
      <c r="P223" s="87" t="str">
        <f>IF(COUNTIF(INDEX(EQB[Equip '#],1):EQB[[#This Row],[Equip '#]], EQB[[#This Row],[Equip '#]])=1, SUMIF(EQB[Equip '#],EQB[[#This Row],[Equip '#]],EQB[Units]),"")</f>
        <v/>
      </c>
    </row>
    <row r="224" spans="1:16" x14ac:dyDescent="0.25">
      <c r="A224" s="58" t="str">
        <f>IF(EQB[[#This Row],[Job]]="","",IFERROR(VLOOKUP(EQB[[#This Row],[Job]],Table_Query_from_Cas_Ragle[[Job '#]:[Division]],4,FALSE),"New Job List Needed"))</f>
        <v>DFW</v>
      </c>
      <c r="B224" s="36" t="s">
        <v>4068</v>
      </c>
      <c r="C224" s="36" t="str">
        <f>IFERROR(_xlfn.XLOOKUP(EQB[[#This Row],[Equip '#]],Table7[Equip '#],Table7[Equipment Description],),"NO EQUIPMENT NUMBER")</f>
        <v>2024 WANCO SILENT SENTINAL AB</v>
      </c>
      <c r="D224" s="38">
        <f>Summary!$F$2</f>
        <v>45777</v>
      </c>
      <c r="E224" s="7" t="s">
        <v>3477</v>
      </c>
      <c r="F224" s="36">
        <v>1</v>
      </c>
      <c r="G224" s="45" t="s">
        <v>7781</v>
      </c>
      <c r="H224" s="36">
        <v>4</v>
      </c>
      <c r="I224" s="36">
        <v>0.15</v>
      </c>
      <c r="J224" s="36" t="s">
        <v>3551</v>
      </c>
      <c r="K224" s="59">
        <f>IFERROR(VLOOKUP(B224,'Equip Rates'!$B:$D,3,FALSE), "No Equipment Rate")</f>
        <v>800</v>
      </c>
      <c r="L224" s="59">
        <f>IFERROR(K224*I224,0)</f>
        <v>120</v>
      </c>
      <c r="N224" s="36"/>
      <c r="P224" s="87" t="str">
        <f>IF(COUNTIF(INDEX(EQB[Equip '#],1):EQB[[#This Row],[Equip '#]], EQB[[#This Row],[Equip '#]])=1, SUMIF(EQB[Equip '#],EQB[[#This Row],[Equip '#]],EQB[Units]),"")</f>
        <v/>
      </c>
    </row>
    <row r="225" spans="1:16" x14ac:dyDescent="0.25">
      <c r="A225" s="58" t="str">
        <f>IF(EQB[[#This Row],[Job]]="","",IFERROR(VLOOKUP(EQB[[#This Row],[Job]],Table_Query_from_Cas_Ragle[[Job '#]:[Division]],4,FALSE),"New Job List Needed"))</f>
        <v>DFW</v>
      </c>
      <c r="B225" s="36" t="s">
        <v>4069</v>
      </c>
      <c r="C225" s="36" t="str">
        <f>IFERROR(_xlfn.XLOOKUP(EQB[[#This Row],[Equip '#]],Table7[Equip '#],Table7[Equipment Description],),"NO EQUIPMENT NUMBER")</f>
        <v>2024 WANCO SILENT SENTINAL AB</v>
      </c>
      <c r="D225" s="38">
        <f>Summary!$F$2</f>
        <v>45777</v>
      </c>
      <c r="E225" s="7" t="s">
        <v>3477</v>
      </c>
      <c r="F225" s="36">
        <v>1</v>
      </c>
      <c r="G225" s="45" t="s">
        <v>7781</v>
      </c>
      <c r="H225" s="36">
        <v>4</v>
      </c>
      <c r="I225" s="36">
        <v>0.09</v>
      </c>
      <c r="J225" s="36" t="s">
        <v>3551</v>
      </c>
      <c r="K225" s="59">
        <f>IFERROR(VLOOKUP(B225,'Equip Rates'!$B:$D,3,FALSE), "No Equipment Rate")</f>
        <v>800</v>
      </c>
      <c r="L225" s="59">
        <f>IFERROR(K225*I225,0)</f>
        <v>72</v>
      </c>
      <c r="N225" s="36"/>
      <c r="P225" s="87" t="str">
        <f>IF(COUNTIF(INDEX(EQB[Equip '#],1):EQB[[#This Row],[Equip '#]], EQB[[#This Row],[Equip '#]])=1, SUMIF(EQB[Equip '#],EQB[[#This Row],[Equip '#]],EQB[Units]),"")</f>
        <v/>
      </c>
    </row>
    <row r="226" spans="1:16" x14ac:dyDescent="0.25">
      <c r="A226" s="58" t="str">
        <f>IF(EQB[[#This Row],[Job]]="","",IFERROR(VLOOKUP(EQB[[#This Row],[Job]],Table_Query_from_Cas_Ragle[[Job '#]:[Division]],4,FALSE),"New Job List Needed"))</f>
        <v>DFW</v>
      </c>
      <c r="B226" s="36" t="s">
        <v>4071</v>
      </c>
      <c r="C226" s="36" t="str">
        <f>IFERROR(_xlfn.XLOOKUP(EQB[[#This Row],[Equip '#]],Table7[Equip '#],Table7[Equipment Description],),"NO EQUIPMENT NUMBER")</f>
        <v>2024 WANCO SILENT SENTINAL AB</v>
      </c>
      <c r="D226" s="38">
        <f>Summary!$F$2</f>
        <v>45777</v>
      </c>
      <c r="E226" s="7" t="s">
        <v>3477</v>
      </c>
      <c r="F226" s="36">
        <v>1</v>
      </c>
      <c r="G226" s="45" t="s">
        <v>7781</v>
      </c>
      <c r="H226" s="36">
        <v>4</v>
      </c>
      <c r="I226" s="36">
        <v>0.04</v>
      </c>
      <c r="J226" s="36" t="s">
        <v>3551</v>
      </c>
      <c r="K226" s="59">
        <f>IFERROR(VLOOKUP(B226,'Equip Rates'!$B:$D,3,FALSE), "No Equipment Rate")</f>
        <v>800</v>
      </c>
      <c r="L226" s="59">
        <f>IFERROR(K226*I226,0)</f>
        <v>32</v>
      </c>
      <c r="N226" s="36"/>
      <c r="P226" s="87" t="str">
        <f>IF(COUNTIF(INDEX(EQB[Equip '#],1):EQB[[#This Row],[Equip '#]], EQB[[#This Row],[Equip '#]])=1, SUMIF(EQB[Equip '#],EQB[[#This Row],[Equip '#]],EQB[Units]),"")</f>
        <v/>
      </c>
    </row>
    <row r="227" spans="1:16" x14ac:dyDescent="0.25">
      <c r="A227" s="58" t="str">
        <f>IF(EQB[[#This Row],[Job]]="","",IFERROR(VLOOKUP(EQB[[#This Row],[Job]],Table_Query_from_Cas_Ragle[[Job '#]:[Division]],4,FALSE),"New Job List Needed"))</f>
        <v>DFW</v>
      </c>
      <c r="B227" s="36" t="s">
        <v>4072</v>
      </c>
      <c r="C227" s="36" t="str">
        <f>IFERROR(_xlfn.XLOOKUP(EQB[[#This Row],[Equip '#]],Table7[Equip '#],Table7[Equipment Description],),"NO EQUIPMENT NUMBER")</f>
        <v>2024 WANCO SILENT SENTINAL AB</v>
      </c>
      <c r="D227" s="38">
        <f>Summary!$F$2</f>
        <v>45777</v>
      </c>
      <c r="E227" s="7" t="s">
        <v>3477</v>
      </c>
      <c r="F227" s="36">
        <v>1</v>
      </c>
      <c r="G227" s="45" t="s">
        <v>7781</v>
      </c>
      <c r="H227" s="36">
        <v>4</v>
      </c>
      <c r="I227" s="36">
        <v>0.15</v>
      </c>
      <c r="J227" s="36" t="s">
        <v>3551</v>
      </c>
      <c r="K227" s="59">
        <f>IFERROR(VLOOKUP(B227,'Equip Rates'!$B:$D,3,FALSE), "No Equipment Rate")</f>
        <v>800</v>
      </c>
      <c r="L227" s="59">
        <f>IFERROR(K227*I227,0)</f>
        <v>120</v>
      </c>
      <c r="N227" s="36"/>
      <c r="P227" s="87" t="str">
        <f>IF(COUNTIF(INDEX(EQB[Equip '#],1):EQB[[#This Row],[Equip '#]], EQB[[#This Row],[Equip '#]])=1, SUMIF(EQB[Equip '#],EQB[[#This Row],[Equip '#]],EQB[Units]),"")</f>
        <v/>
      </c>
    </row>
    <row r="228" spans="1:16" x14ac:dyDescent="0.25">
      <c r="A228" s="58" t="str">
        <f>IF(EQB[[#This Row],[Job]]="","",IFERROR(VLOOKUP(EQB[[#This Row],[Job]],Table_Query_from_Cas_Ragle[[Job '#]:[Division]],4,FALSE),"New Job List Needed"))</f>
        <v>DFW</v>
      </c>
      <c r="B228" s="36" t="s">
        <v>50</v>
      </c>
      <c r="C228" s="36" t="str">
        <f>IFERROR(_xlfn.XLOOKUP(EQB[[#This Row],[Equip '#]],Table7[Equip '#],Table7[Equipment Description],),"NO EQUIPMENT NUMBER")</f>
        <v>2011 Genie S-60X 4WD</v>
      </c>
      <c r="D228" s="38">
        <f>Summary!$F$2</f>
        <v>45777</v>
      </c>
      <c r="E228" s="7" t="s">
        <v>3477</v>
      </c>
      <c r="F228" s="36">
        <v>1</v>
      </c>
      <c r="G228" s="45" t="s">
        <v>7781</v>
      </c>
      <c r="H228" s="36">
        <v>4</v>
      </c>
      <c r="I228" s="36">
        <v>0.15</v>
      </c>
      <c r="J228" s="36" t="s">
        <v>3551</v>
      </c>
      <c r="K228" s="59">
        <f>IFERROR(VLOOKUP(B228,'Equip Rates'!$B:$D,3,FALSE), "No Equipment Rate")</f>
        <v>2500</v>
      </c>
      <c r="L228" s="59">
        <f>IFERROR(K228*I228,0)</f>
        <v>375</v>
      </c>
      <c r="N228" s="36"/>
      <c r="P228" s="87" t="str">
        <f>IF(COUNTIF(INDEX(EQB[Equip '#],1):EQB[[#This Row],[Equip '#]], EQB[[#This Row],[Equip '#]])=1, SUMIF(EQB[Equip '#],EQB[[#This Row],[Equip '#]],EQB[Units]),"")</f>
        <v/>
      </c>
    </row>
    <row r="229" spans="1:16" x14ac:dyDescent="0.25">
      <c r="A229" s="58" t="str">
        <f>IF(EQB[[#This Row],[Job]]="","",IFERROR(VLOOKUP(EQB[[#This Row],[Job]],Table_Query_from_Cas_Ragle[[Job '#]:[Division]],4,FALSE),"New Job List Needed"))</f>
        <v>DFW</v>
      </c>
      <c r="B229" s="36" t="s">
        <v>227</v>
      </c>
      <c r="C229" s="36" t="str">
        <f>IFERROR(_xlfn.XLOOKUP(EQB[[#This Row],[Equip '#]],Table7[Equip '#],Table7[Equipment Description],),"NO EQUIPMENT NUMBER")</f>
        <v>2019 F-550 w/Service Body/Cran</v>
      </c>
      <c r="D229" s="38">
        <f>Summary!$F$2</f>
        <v>45777</v>
      </c>
      <c r="E229" s="36" t="s">
        <v>3477</v>
      </c>
      <c r="F229" s="36">
        <v>1</v>
      </c>
      <c r="G229" s="45" t="s">
        <v>7781</v>
      </c>
      <c r="H229" s="36">
        <v>4</v>
      </c>
      <c r="I229" s="36">
        <v>0.25</v>
      </c>
      <c r="J229" s="36" t="s">
        <v>3551</v>
      </c>
      <c r="K229" s="59">
        <f>IFERROR(VLOOKUP(B229,'Equip Rates'!$B:$D,3,FALSE), "No Equipment Rate")</f>
        <v>1500</v>
      </c>
      <c r="L229" s="59">
        <f>IFERROR(K229*I229,0)</f>
        <v>375</v>
      </c>
      <c r="N229" s="36"/>
      <c r="P229" s="87" t="str">
        <f>IF(COUNTIF(INDEX(EQB[Equip '#],1):EQB[[#This Row],[Equip '#]], EQB[[#This Row],[Equip '#]])=1, SUMIF(EQB[Equip '#],EQB[[#This Row],[Equip '#]],EQB[Units]),"")</f>
        <v/>
      </c>
    </row>
    <row r="230" spans="1:16" x14ac:dyDescent="0.25">
      <c r="A230" s="58" t="str">
        <f>IF(EQB[[#This Row],[Job]]="","",IFERROR(VLOOKUP(EQB[[#This Row],[Job]],Table_Query_from_Cas_Ragle[[Job '#]:[Division]],4,FALSE),"New Job List Needed"))</f>
        <v>DFW</v>
      </c>
      <c r="B230" s="36" t="s">
        <v>119</v>
      </c>
      <c r="C230" s="36" t="str">
        <f>IFERROR(_xlfn.XLOOKUP(EQB[[#This Row],[Equip '#]],Table7[Equip '#],Table7[Equipment Description],),"NO EQUIPMENT NUMBER")</f>
        <v>2019 F150 F14517</v>
      </c>
      <c r="D230" s="38">
        <f>Summary!$F$2</f>
        <v>45777</v>
      </c>
      <c r="E230" s="7" t="s">
        <v>3477</v>
      </c>
      <c r="F230" s="36">
        <v>1</v>
      </c>
      <c r="G230" s="45" t="s">
        <v>7781</v>
      </c>
      <c r="H230" s="36">
        <v>4</v>
      </c>
      <c r="I230" s="36">
        <v>0.34</v>
      </c>
      <c r="J230" s="36" t="s">
        <v>3551</v>
      </c>
      <c r="K230" s="59">
        <f>IFERROR(VLOOKUP(B230,'Equip Rates'!$B:$D,3,FALSE), "No Equipment Rate")</f>
        <v>1300</v>
      </c>
      <c r="L230" s="59">
        <f>IFERROR(K230*I230,0)</f>
        <v>442.00000000000006</v>
      </c>
      <c r="N230" s="36"/>
      <c r="P230" s="87" t="str">
        <f>IF(COUNTIF(INDEX(EQB[Equip '#],1):EQB[[#This Row],[Equip '#]], EQB[[#This Row],[Equip '#]])=1, SUMIF(EQB[Equip '#],EQB[[#This Row],[Equip '#]],EQB[Units]),"")</f>
        <v/>
      </c>
    </row>
    <row r="231" spans="1:16" x14ac:dyDescent="0.25">
      <c r="A231" s="58" t="str">
        <f>IF(EQB[[#This Row],[Job]]="","",IFERROR(VLOOKUP(EQB[[#This Row],[Job]],Table_Query_from_Cas_Ragle[[Job '#]:[Division]],4,FALSE),"New Job List Needed"))</f>
        <v>DFW</v>
      </c>
      <c r="B231" s="36" t="s">
        <v>125</v>
      </c>
      <c r="C231" s="36" t="str">
        <f>IFERROR(_xlfn.XLOOKUP(EQB[[#This Row],[Equip '#]],Table7[Equip '#],Table7[Equipment Description],),"NO EQUIPMENT NUMBER")</f>
        <v>2020 F-150 D20018</v>
      </c>
      <c r="D231" s="38">
        <f>Summary!$F$2</f>
        <v>45777</v>
      </c>
      <c r="E231" s="7" t="s">
        <v>3477</v>
      </c>
      <c r="F231" s="36">
        <v>1</v>
      </c>
      <c r="G231" s="45" t="s">
        <v>7781</v>
      </c>
      <c r="H231" s="36">
        <v>4</v>
      </c>
      <c r="I231" s="36">
        <v>0.6</v>
      </c>
      <c r="J231" s="36" t="s">
        <v>3551</v>
      </c>
      <c r="K231" s="59">
        <f>IFERROR(VLOOKUP(B231,'Equip Rates'!$B:$D,3,FALSE), "No Equipment Rate")</f>
        <v>1300</v>
      </c>
      <c r="L231" s="59">
        <f>IFERROR(K231*I231,0)</f>
        <v>780</v>
      </c>
      <c r="N231" s="36"/>
      <c r="P231" s="87" t="str">
        <f>IF(COUNTIF(INDEX(EQB[Equip '#],1):EQB[[#This Row],[Equip '#]], EQB[[#This Row],[Equip '#]])=1, SUMIF(EQB[Equip '#],EQB[[#This Row],[Equip '#]],EQB[Units]),"")</f>
        <v/>
      </c>
    </row>
    <row r="232" spans="1:16" x14ac:dyDescent="0.25">
      <c r="A232" s="58" t="str">
        <f>IF(EQB[[#This Row],[Job]]="","",IFERROR(VLOOKUP(EQB[[#This Row],[Job]],Table_Query_from_Cas_Ragle[[Job '#]:[Division]],4,FALSE),"New Job List Needed"))</f>
        <v>DFW</v>
      </c>
      <c r="B232" s="36" t="s">
        <v>219</v>
      </c>
      <c r="C232" s="36" t="str">
        <f>IFERROR(_xlfn.XLOOKUP(EQB[[#This Row],[Equip '#]],Table7[Equip '#],Table7[Equipment Description],),"NO EQUIPMENT NUMBER")</f>
        <v>2020 F-150 D38566</v>
      </c>
      <c r="D232" s="38">
        <f>Summary!$F$2</f>
        <v>45777</v>
      </c>
      <c r="E232" s="7" t="s">
        <v>3477</v>
      </c>
      <c r="F232" s="36">
        <v>1</v>
      </c>
      <c r="G232" s="45" t="s">
        <v>7781</v>
      </c>
      <c r="H232" s="36">
        <v>4</v>
      </c>
      <c r="I232" s="36">
        <v>0.43</v>
      </c>
      <c r="J232" s="36" t="s">
        <v>3551</v>
      </c>
      <c r="K232" s="59">
        <f>IFERROR(VLOOKUP(B232,'Equip Rates'!$B:$D,3,FALSE), "No Equipment Rate")</f>
        <v>1300</v>
      </c>
      <c r="L232" s="59">
        <f>IFERROR(K232*I232,0)</f>
        <v>559</v>
      </c>
      <c r="N232" s="36"/>
      <c r="P232" s="87" t="str">
        <f>IF(COUNTIF(INDEX(EQB[Equip '#],1):EQB[[#This Row],[Equip '#]], EQB[[#This Row],[Equip '#]])=1, SUMIF(EQB[Equip '#],EQB[[#This Row],[Equip '#]],EQB[Units]),"")</f>
        <v/>
      </c>
    </row>
    <row r="233" spans="1:16" x14ac:dyDescent="0.25">
      <c r="A233" s="58" t="str">
        <f>IF(EQB[[#This Row],[Job]]="","",IFERROR(VLOOKUP(EQB[[#This Row],[Job]],Table_Query_from_Cas_Ragle[[Job '#]:[Division]],4,FALSE),"New Job List Needed"))</f>
        <v>DFW</v>
      </c>
      <c r="B233" s="36" t="s">
        <v>220</v>
      </c>
      <c r="C233" s="36" t="str">
        <f>IFERROR(_xlfn.XLOOKUP(EQB[[#This Row],[Equip '#]],Table7[Equip '#],Table7[Equipment Description],),"NO EQUIPMENT NUMBER")</f>
        <v>2020 F-150 E09535</v>
      </c>
      <c r="D233" s="38">
        <f>Summary!$F$2</f>
        <v>45777</v>
      </c>
      <c r="E233" s="36" t="s">
        <v>3477</v>
      </c>
      <c r="F233" s="36">
        <v>1</v>
      </c>
      <c r="G233" s="45" t="s">
        <v>7781</v>
      </c>
      <c r="H233" s="36">
        <v>4</v>
      </c>
      <c r="I233" s="36">
        <v>0.1</v>
      </c>
      <c r="J233" s="36" t="s">
        <v>3551</v>
      </c>
      <c r="K233" s="59">
        <f>IFERROR(VLOOKUP(B233,'Equip Rates'!$B:$D,3,FALSE), "No Equipment Rate")</f>
        <v>1300</v>
      </c>
      <c r="L233" s="59">
        <f>IFERROR(K233*I233,0)</f>
        <v>130</v>
      </c>
      <c r="N233" s="36"/>
      <c r="P233" s="87" t="str">
        <f>IF(COUNTIF(INDEX(EQB[Equip '#],1):EQB[[#This Row],[Equip '#]], EQB[[#This Row],[Equip '#]])=1, SUMIF(EQB[Equip '#],EQB[[#This Row],[Equip '#]],EQB[Units]),"")</f>
        <v/>
      </c>
    </row>
    <row r="234" spans="1:16" x14ac:dyDescent="0.25">
      <c r="A234" s="58" t="str">
        <f>IF(EQB[[#This Row],[Job]]="","",IFERROR(VLOOKUP(EQB[[#This Row],[Job]],Table_Query_from_Cas_Ragle[[Job '#]:[Division]],4,FALSE),"New Job List Needed"))</f>
        <v>DFW</v>
      </c>
      <c r="B234" s="36" t="s">
        <v>253</v>
      </c>
      <c r="C234" s="36" t="str">
        <f>IFERROR(_xlfn.XLOOKUP(EQB[[#This Row],[Equip '#]],Table7[Equip '#],Table7[Equipment Description],),"NO EQUIPMENT NUMBER")</f>
        <v>2020 F-250 D40364</v>
      </c>
      <c r="D234" s="38">
        <f>Summary!$F$2</f>
        <v>45777</v>
      </c>
      <c r="E234" s="7" t="s">
        <v>3477</v>
      </c>
      <c r="F234" s="36">
        <v>1</v>
      </c>
      <c r="G234" s="45" t="s">
        <v>7781</v>
      </c>
      <c r="H234" s="36">
        <v>4</v>
      </c>
      <c r="I234" s="36">
        <v>0.59</v>
      </c>
      <c r="J234" s="36" t="s">
        <v>3551</v>
      </c>
      <c r="K234" s="59">
        <f>IFERROR(VLOOKUP(B234,'Equip Rates'!$B:$D,3,FALSE), "No Equipment Rate")</f>
        <v>1500</v>
      </c>
      <c r="L234" s="59">
        <f>IFERROR(K234*I234,0)</f>
        <v>885</v>
      </c>
      <c r="N234" s="36"/>
      <c r="P234" s="87" t="str">
        <f>IF(COUNTIF(INDEX(EQB[Equip '#],1):EQB[[#This Row],[Equip '#]], EQB[[#This Row],[Equip '#]])=1, SUMIF(EQB[Equip '#],EQB[[#This Row],[Equip '#]],EQB[Units]),"")</f>
        <v/>
      </c>
    </row>
    <row r="235" spans="1:16" x14ac:dyDescent="0.25">
      <c r="A235" s="58" t="str">
        <f>IF(EQB[[#This Row],[Job]]="","",IFERROR(VLOOKUP(EQB[[#This Row],[Job]],Table_Query_from_Cas_Ragle[[Job '#]:[Division]],4,FALSE),"New Job List Needed"))</f>
        <v>DFW</v>
      </c>
      <c r="B235" s="36" t="s">
        <v>255</v>
      </c>
      <c r="C235" s="36" t="str">
        <f>IFERROR(_xlfn.XLOOKUP(EQB[[#This Row],[Equip '#]],Table7[Equip '#],Table7[Equipment Description],),"NO EQUIPMENT NUMBER")</f>
        <v>2021 F-250 C41686</v>
      </c>
      <c r="D235" s="38">
        <f>Summary!$F$2</f>
        <v>45777</v>
      </c>
      <c r="E235" s="7" t="s">
        <v>3477</v>
      </c>
      <c r="F235" s="36">
        <v>1</v>
      </c>
      <c r="G235" s="45" t="s">
        <v>7781</v>
      </c>
      <c r="H235" s="36">
        <v>4</v>
      </c>
      <c r="I235" s="36">
        <v>0.05</v>
      </c>
      <c r="J235" s="36" t="s">
        <v>3551</v>
      </c>
      <c r="K235" s="59">
        <f>IFERROR(VLOOKUP(B235,'Equip Rates'!$B:$D,3,FALSE), "No Equipment Rate")</f>
        <v>1500</v>
      </c>
      <c r="L235" s="59">
        <f>IFERROR(K235*I235,0)</f>
        <v>75</v>
      </c>
      <c r="N235" s="36"/>
      <c r="P235" s="87">
        <f>IF(COUNTIF(INDEX(EQB[Equip '#],1):EQB[[#This Row],[Equip '#]], EQB[[#This Row],[Equip '#]])=1, SUMIF(EQB[Equip '#],EQB[[#This Row],[Equip '#]],EQB[Units]),"")</f>
        <v>0.05</v>
      </c>
    </row>
    <row r="236" spans="1:16" x14ac:dyDescent="0.25">
      <c r="A236" s="58" t="str">
        <f>IF(EQB[[#This Row],[Job]]="","",IFERROR(VLOOKUP(EQB[[#This Row],[Job]],Table_Query_from_Cas_Ragle[[Job '#]:[Division]],4,FALSE),"New Job List Needed"))</f>
        <v>DFW</v>
      </c>
      <c r="B236" s="36" t="s">
        <v>141</v>
      </c>
      <c r="C236" s="36" t="str">
        <f>IFERROR(_xlfn.XLOOKUP(EQB[[#This Row],[Equip '#]],Table7[Equip '#],Table7[Equipment Description],),"NO EQUIPMENT NUMBER")</f>
        <v>2021 F-250 C11822</v>
      </c>
      <c r="D236" s="38">
        <f>Summary!$F$2</f>
        <v>45777</v>
      </c>
      <c r="E236" s="7" t="s">
        <v>3477</v>
      </c>
      <c r="F236" s="36">
        <v>1</v>
      </c>
      <c r="G236" s="45" t="s">
        <v>7781</v>
      </c>
      <c r="H236" s="36">
        <v>4</v>
      </c>
      <c r="I236" s="36">
        <v>0.15</v>
      </c>
      <c r="J236" s="36" t="s">
        <v>3551</v>
      </c>
      <c r="K236" s="59">
        <f>IFERROR(VLOOKUP(B236,'Equip Rates'!$B:$D,3,FALSE), "No Equipment Rate")</f>
        <v>1500</v>
      </c>
      <c r="L236" s="59">
        <f>IFERROR(K236*I236,0)</f>
        <v>225</v>
      </c>
      <c r="N236" s="36"/>
      <c r="P236" s="87" t="str">
        <f>IF(COUNTIF(INDEX(EQB[Equip '#],1):EQB[[#This Row],[Equip '#]], EQB[[#This Row],[Equip '#]])=1, SUMIF(EQB[Equip '#],EQB[[#This Row],[Equip '#]],EQB[Units]),"")</f>
        <v/>
      </c>
    </row>
    <row r="237" spans="1:16" x14ac:dyDescent="0.25">
      <c r="A237" s="58" t="str">
        <f>IF(EQB[[#This Row],[Job]]="","",IFERROR(VLOOKUP(EQB[[#This Row],[Job]],Table_Query_from_Cas_Ragle[[Job '#]:[Division]],4,FALSE),"New Job List Needed"))</f>
        <v>DFW</v>
      </c>
      <c r="B237" s="36" t="s">
        <v>147</v>
      </c>
      <c r="C237" s="36" t="str">
        <f>IFERROR(_xlfn.XLOOKUP(EQB[[#This Row],[Equip '#]],Table7[Equip '#],Table7[Equipment Description],),"NO EQUIPMENT NUMBER")</f>
        <v>2019 F-250 D92216</v>
      </c>
      <c r="D237" s="38">
        <f>Summary!$F$2</f>
        <v>45777</v>
      </c>
      <c r="E237" s="7" t="s">
        <v>3477</v>
      </c>
      <c r="F237" s="36">
        <v>1</v>
      </c>
      <c r="G237" s="45" t="s">
        <v>7781</v>
      </c>
      <c r="H237" s="36">
        <v>4</v>
      </c>
      <c r="I237" s="36">
        <v>0.27</v>
      </c>
      <c r="J237" s="36" t="s">
        <v>3551</v>
      </c>
      <c r="K237" s="59">
        <f>IFERROR(VLOOKUP(B237,'Equip Rates'!$B:$D,3,FALSE), "No Equipment Rate")</f>
        <v>1500</v>
      </c>
      <c r="L237" s="59">
        <f>IFERROR(K237*I237,0)</f>
        <v>405</v>
      </c>
      <c r="N237" s="36"/>
      <c r="P237" s="87" t="str">
        <f>IF(COUNTIF(INDEX(EQB[Equip '#],1):EQB[[#This Row],[Equip '#]], EQB[[#This Row],[Equip '#]])=1, SUMIF(EQB[Equip '#],EQB[[#This Row],[Equip '#]],EQB[Units]),"")</f>
        <v/>
      </c>
    </row>
    <row r="238" spans="1:16" x14ac:dyDescent="0.25">
      <c r="A238" s="58" t="str">
        <f>IF(EQB[[#This Row],[Job]]="","",IFERROR(VLOOKUP(EQB[[#This Row],[Job]],Table_Query_from_Cas_Ragle[[Job '#]:[Division]],4,FALSE),"New Job List Needed"))</f>
        <v>DFW</v>
      </c>
      <c r="B238" s="36" t="s">
        <v>469</v>
      </c>
      <c r="C238" s="36" t="str">
        <f>IFERROR(_xlfn.XLOOKUP(EQB[[#This Row],[Equip '#]],Table7[Equip '#],Table7[Equipment Description],),"NO EQUIPMENT NUMBER")</f>
        <v>2022 F-150 D92568</v>
      </c>
      <c r="D238" s="38">
        <f>Summary!$F$2</f>
        <v>45777</v>
      </c>
      <c r="E238" s="36" t="s">
        <v>3477</v>
      </c>
      <c r="F238" s="36">
        <v>1</v>
      </c>
      <c r="G238" s="45" t="s">
        <v>7781</v>
      </c>
      <c r="H238" s="36">
        <v>4</v>
      </c>
      <c r="I238" s="36">
        <v>0.05</v>
      </c>
      <c r="J238" s="36" t="s">
        <v>3551</v>
      </c>
      <c r="K238" s="59">
        <f>IFERROR(VLOOKUP(B238,'Equip Rates'!$B:$D,3,FALSE), "No Equipment Rate")</f>
        <v>1300</v>
      </c>
      <c r="L238" s="59">
        <f>IFERROR(K238*I238,0)</f>
        <v>65</v>
      </c>
      <c r="N238" s="36"/>
      <c r="P238" s="87" t="str">
        <f>IF(COUNTIF(INDEX(EQB[Equip '#],1):EQB[[#This Row],[Equip '#]], EQB[[#This Row],[Equip '#]])=1, SUMIF(EQB[Equip '#],EQB[[#This Row],[Equip '#]],EQB[Units]),"")</f>
        <v/>
      </c>
    </row>
    <row r="239" spans="1:16" x14ac:dyDescent="0.25">
      <c r="A239" s="58" t="str">
        <f>IF(EQB[[#This Row],[Job]]="","",IFERROR(VLOOKUP(EQB[[#This Row],[Job]],Table_Query_from_Cas_Ragle[[Job '#]:[Division]],4,FALSE),"New Job List Needed"))</f>
        <v>DFW</v>
      </c>
      <c r="B239" s="36" t="s">
        <v>3103</v>
      </c>
      <c r="C239" s="36" t="str">
        <f>IFERROR(_xlfn.XLOOKUP(EQB[[#This Row],[Equip '#]],Table7[Equip '#],Table7[Equipment Description],),"NO EQUIPMENT NUMBER")</f>
        <v>2022 F-250 G40597</v>
      </c>
      <c r="D239" s="38">
        <f>Summary!$F$2</f>
        <v>45777</v>
      </c>
      <c r="E239" s="7" t="s">
        <v>3477</v>
      </c>
      <c r="F239" s="36">
        <v>1</v>
      </c>
      <c r="G239" s="45" t="s">
        <v>7781</v>
      </c>
      <c r="H239" s="36">
        <v>4</v>
      </c>
      <c r="I239" s="36">
        <v>0.4</v>
      </c>
      <c r="J239" s="36" t="s">
        <v>3551</v>
      </c>
      <c r="K239" s="59">
        <f>IFERROR(VLOOKUP(B239,'Equip Rates'!$B:$D,3,FALSE), "No Equipment Rate")</f>
        <v>1500</v>
      </c>
      <c r="L239" s="59">
        <f>IFERROR(K239*I239,0)</f>
        <v>600</v>
      </c>
      <c r="N239" s="36"/>
      <c r="P239" s="87" t="str">
        <f>IF(COUNTIF(INDEX(EQB[Equip '#],1):EQB[[#This Row],[Equip '#]], EQB[[#This Row],[Equip '#]])=1, SUMIF(EQB[Equip '#],EQB[[#This Row],[Equip '#]],EQB[Units]),"")</f>
        <v/>
      </c>
    </row>
    <row r="240" spans="1:16" x14ac:dyDescent="0.25">
      <c r="A240" s="58" t="str">
        <f>IF(EQB[[#This Row],[Job]]="","",IFERROR(VLOOKUP(EQB[[#This Row],[Job]],Table_Query_from_Cas_Ragle[[Job '#]:[Division]],4,FALSE),"New Job List Needed"))</f>
        <v>DFW</v>
      </c>
      <c r="B240" s="36" t="s">
        <v>3131</v>
      </c>
      <c r="C240" s="36" t="str">
        <f>IFERROR(_xlfn.XLOOKUP(EQB[[#This Row],[Equip '#]],Table7[Equip '#],Table7[Equipment Description],),"NO EQUIPMENT NUMBER")</f>
        <v>2022 F-250 G40596</v>
      </c>
      <c r="D240" s="38">
        <f>Summary!$F$2</f>
        <v>45777</v>
      </c>
      <c r="E240" s="7" t="s">
        <v>3477</v>
      </c>
      <c r="F240" s="36">
        <v>1</v>
      </c>
      <c r="G240" s="45" t="s">
        <v>7781</v>
      </c>
      <c r="H240" s="36">
        <v>4</v>
      </c>
      <c r="I240" s="36">
        <v>7.0000000000000007E-2</v>
      </c>
      <c r="J240" s="36" t="s">
        <v>3551</v>
      </c>
      <c r="K240" s="59">
        <f>IFERROR(VLOOKUP(B240,'Equip Rates'!$B:$D,3,FALSE), "No Equipment Rate")</f>
        <v>1500</v>
      </c>
      <c r="L240" s="59">
        <f>IFERROR(K240*I240,0)</f>
        <v>105.00000000000001</v>
      </c>
      <c r="N240" s="36"/>
      <c r="P240" s="87">
        <f>IF(COUNTIF(INDEX(EQB[Equip '#],1):EQB[[#This Row],[Equip '#]], EQB[[#This Row],[Equip '#]])=1, SUMIF(EQB[Equip '#],EQB[[#This Row],[Equip '#]],EQB[Units]),"")</f>
        <v>1</v>
      </c>
    </row>
    <row r="241" spans="1:16" x14ac:dyDescent="0.25">
      <c r="A241" s="58" t="str">
        <f>IF(EQB[[#This Row],[Job]]="","",IFERROR(VLOOKUP(EQB[[#This Row],[Job]],Table_Query_from_Cas_Ragle[[Job '#]:[Division]],4,FALSE),"New Job List Needed"))</f>
        <v>DFW</v>
      </c>
      <c r="B241" s="36" t="s">
        <v>3287</v>
      </c>
      <c r="C241" s="36" t="str">
        <f>IFERROR(_xlfn.XLOOKUP(EQB[[#This Row],[Equip '#]],Table7[Equip '#],Table7[Equipment Description],),"NO EQUIPMENT NUMBER")</f>
        <v>2023 F-150 STX</v>
      </c>
      <c r="D241" s="38">
        <f>Summary!$F$2</f>
        <v>45777</v>
      </c>
      <c r="E241" s="36" t="s">
        <v>3477</v>
      </c>
      <c r="F241" s="36">
        <v>1</v>
      </c>
      <c r="G241" s="45" t="s">
        <v>7781</v>
      </c>
      <c r="H241" s="36">
        <v>4</v>
      </c>
      <c r="I241" s="36">
        <v>0.08</v>
      </c>
      <c r="J241" s="36" t="s">
        <v>3551</v>
      </c>
      <c r="K241" s="59">
        <f>IFERROR(VLOOKUP(B241,'Equip Rates'!$B:$D,3,FALSE), "No Equipment Rate")</f>
        <v>1300</v>
      </c>
      <c r="L241" s="59">
        <f>IFERROR(K241*I241,0)</f>
        <v>104</v>
      </c>
      <c r="N241" s="36"/>
      <c r="P241" s="87" t="str">
        <f>IF(COUNTIF(INDEX(EQB[Equip '#],1):EQB[[#This Row],[Equip '#]], EQB[[#This Row],[Equip '#]])=1, SUMIF(EQB[Equip '#],EQB[[#This Row],[Equip '#]],EQB[Units]),"")</f>
        <v/>
      </c>
    </row>
    <row r="242" spans="1:16" x14ac:dyDescent="0.25">
      <c r="A242" s="58" t="str">
        <f>IF(EQB[[#This Row],[Job]]="","",IFERROR(VLOOKUP(EQB[[#This Row],[Job]],Table_Query_from_Cas_Ragle[[Job '#]:[Division]],4,FALSE),"New Job List Needed"))</f>
        <v>DFW</v>
      </c>
      <c r="B242" s="36" t="s">
        <v>3290</v>
      </c>
      <c r="C242" s="36" t="str">
        <f>IFERROR(_xlfn.XLOOKUP(EQB[[#This Row],[Equip '#]],Table7[Equip '#],Table7[Equipment Description],),"NO EQUIPMENT NUMBER")</f>
        <v>2023 F-150 STX</v>
      </c>
      <c r="D242" s="38">
        <f>Summary!$F$2</f>
        <v>45777</v>
      </c>
      <c r="E242" s="7" t="s">
        <v>3477</v>
      </c>
      <c r="F242" s="36">
        <v>1</v>
      </c>
      <c r="G242" s="45" t="s">
        <v>7781</v>
      </c>
      <c r="H242" s="36">
        <v>4</v>
      </c>
      <c r="I242" s="36">
        <v>0.27</v>
      </c>
      <c r="J242" s="36" t="s">
        <v>3551</v>
      </c>
      <c r="K242" s="59">
        <f>IFERROR(VLOOKUP(B242,'Equip Rates'!$B:$D,3,FALSE), "No Equipment Rate")</f>
        <v>1300</v>
      </c>
      <c r="L242" s="59">
        <f>IFERROR(K242*I242,0)</f>
        <v>351</v>
      </c>
      <c r="N242" s="36"/>
      <c r="P242" s="87" t="str">
        <f>IF(COUNTIF(INDEX(EQB[Equip '#],1):EQB[[#This Row],[Equip '#]], EQB[[#This Row],[Equip '#]])=1, SUMIF(EQB[Equip '#],EQB[[#This Row],[Equip '#]],EQB[Units]),"")</f>
        <v/>
      </c>
    </row>
    <row r="243" spans="1:16" x14ac:dyDescent="0.25">
      <c r="A243" s="58" t="str">
        <f>IF(EQB[[#This Row],[Job]]="","",IFERROR(VLOOKUP(EQB[[#This Row],[Job]],Table_Query_from_Cas_Ragle[[Job '#]:[Division]],4,FALSE),"New Job List Needed"))</f>
        <v>DFW</v>
      </c>
      <c r="B243" s="36" t="s">
        <v>3301</v>
      </c>
      <c r="C243" s="36" t="str">
        <f>IFERROR(_xlfn.XLOOKUP(EQB[[#This Row],[Equip '#]],Table7[Equip '#],Table7[Equipment Description],),"NO EQUIPMENT NUMBER")</f>
        <v>2023 F-250 XL</v>
      </c>
      <c r="D243" s="38">
        <f>Summary!$F$2</f>
        <v>45777</v>
      </c>
      <c r="E243" s="7" t="s">
        <v>3477</v>
      </c>
      <c r="F243" s="36">
        <v>1</v>
      </c>
      <c r="G243" s="45" t="s">
        <v>7781</v>
      </c>
      <c r="H243" s="36">
        <v>4</v>
      </c>
      <c r="I243" s="36">
        <v>0.09</v>
      </c>
      <c r="J243" s="36" t="s">
        <v>3551</v>
      </c>
      <c r="K243" s="59">
        <f>IFERROR(VLOOKUP(B243,'Equip Rates'!$B:$D,3,FALSE), "No Equipment Rate")</f>
        <v>1500</v>
      </c>
      <c r="L243" s="59">
        <f>IFERROR(K243*I243,0)</f>
        <v>135</v>
      </c>
      <c r="N243" s="36"/>
      <c r="P243" s="87" t="str">
        <f>IF(COUNTIF(INDEX(EQB[Equip '#],1):EQB[[#This Row],[Equip '#]], EQB[[#This Row],[Equip '#]])=1, SUMIF(EQB[Equip '#],EQB[[#This Row],[Equip '#]],EQB[Units]),"")</f>
        <v/>
      </c>
    </row>
    <row r="244" spans="1:16" x14ac:dyDescent="0.25">
      <c r="A244" s="58" t="str">
        <f>IF(EQB[[#This Row],[Job]]="","",IFERROR(VLOOKUP(EQB[[#This Row],[Job]],Table_Query_from_Cas_Ragle[[Job '#]:[Division]],4,FALSE),"New Job List Needed"))</f>
        <v>DFW</v>
      </c>
      <c r="B244" s="36" t="s">
        <v>3953</v>
      </c>
      <c r="C244" s="36" t="str">
        <f>IFERROR(_xlfn.XLOOKUP(EQB[[#This Row],[Equip '#]],Table7[Equip '#],Table7[Equipment Description],),"NO EQUIPMENT NUMBER")</f>
        <v>2024 FORD MAVERICK XLT (5305)</v>
      </c>
      <c r="D244" s="38">
        <f>Summary!$F$2</f>
        <v>45777</v>
      </c>
      <c r="E244" s="7" t="s">
        <v>3477</v>
      </c>
      <c r="F244" s="36">
        <v>1</v>
      </c>
      <c r="G244" s="45" t="s">
        <v>7781</v>
      </c>
      <c r="H244" s="36">
        <v>4</v>
      </c>
      <c r="I244" s="36">
        <v>0.15</v>
      </c>
      <c r="J244" s="36" t="s">
        <v>3551</v>
      </c>
      <c r="K244" s="59">
        <f>IFERROR(VLOOKUP(B244,'Equip Rates'!$B:$D,3,FALSE), "No Equipment Rate")</f>
        <v>1000</v>
      </c>
      <c r="L244" s="59">
        <f>IFERROR(K244*I244,0)</f>
        <v>150</v>
      </c>
      <c r="N244" s="36"/>
      <c r="P244" s="87" t="str">
        <f>IF(COUNTIF(INDEX(EQB[Equip '#],1):EQB[[#This Row],[Equip '#]], EQB[[#This Row],[Equip '#]])=1, SUMIF(EQB[Equip '#],EQB[[#This Row],[Equip '#]],EQB[Units]),"")</f>
        <v/>
      </c>
    </row>
    <row r="245" spans="1:16" x14ac:dyDescent="0.25">
      <c r="A245" s="58" t="str">
        <f>IF(EQB[[#This Row],[Job]]="","",IFERROR(VLOOKUP(EQB[[#This Row],[Job]],Table_Query_from_Cas_Ragle[[Job '#]:[Division]],4,FALSE),"New Job List Needed"))</f>
        <v>DFW</v>
      </c>
      <c r="B245" s="36" t="s">
        <v>3954</v>
      </c>
      <c r="C245" s="36" t="str">
        <f>IFERROR(_xlfn.XLOOKUP(EQB[[#This Row],[Equip '#]],Table7[Equip '#],Table7[Equipment Description],),"NO EQUIPMENT NUMBER")</f>
        <v>2024 F350 FLATBED WELDING TK</v>
      </c>
      <c r="D245" s="38">
        <f>Summary!$F$2</f>
        <v>45777</v>
      </c>
      <c r="E245" s="7" t="s">
        <v>3477</v>
      </c>
      <c r="F245" s="36">
        <v>1</v>
      </c>
      <c r="G245" s="45" t="s">
        <v>7781</v>
      </c>
      <c r="H245" s="36">
        <v>4</v>
      </c>
      <c r="I245" s="36">
        <v>0.16</v>
      </c>
      <c r="J245" s="36" t="s">
        <v>3551</v>
      </c>
      <c r="K245" s="59">
        <f>IFERROR(VLOOKUP(B245,'Equip Rates'!$B:$D,3,FALSE), "No Equipment Rate")</f>
        <v>2500</v>
      </c>
      <c r="L245" s="59">
        <f>IFERROR(K245*I245,0)</f>
        <v>400</v>
      </c>
      <c r="N245" s="36"/>
      <c r="P245" s="87" t="str">
        <f>IF(COUNTIF(INDEX(EQB[Equip '#],1):EQB[[#This Row],[Equip '#]], EQB[[#This Row],[Equip '#]])=1, SUMIF(EQB[Equip '#],EQB[[#This Row],[Equip '#]],EQB[Units]),"")</f>
        <v/>
      </c>
    </row>
    <row r="246" spans="1:16" x14ac:dyDescent="0.25">
      <c r="A246" s="58" t="str">
        <f>IF(EQB[[#This Row],[Job]]="","",IFERROR(VLOOKUP(EQB[[#This Row],[Job]],Table_Query_from_Cas_Ragle[[Job '#]:[Division]],4,FALSE),"New Job List Needed"))</f>
        <v>DFW</v>
      </c>
      <c r="B246" s="36" t="s">
        <v>4094</v>
      </c>
      <c r="C246" s="36" t="str">
        <f>IFERROR(_xlfn.XLOOKUP(EQB[[#This Row],[Equip '#]],Table7[Equip '#],Table7[Equipment Description],),"NO EQUIPMENT NUMBER")</f>
        <v>2024 FORD MAVERICK (RRB41786)</v>
      </c>
      <c r="D246" s="38">
        <f>Summary!$F$2</f>
        <v>45777</v>
      </c>
      <c r="E246" s="7" t="s">
        <v>3477</v>
      </c>
      <c r="F246" s="36">
        <v>1</v>
      </c>
      <c r="G246" s="45" t="s">
        <v>7781</v>
      </c>
      <c r="H246" s="36">
        <v>4</v>
      </c>
      <c r="I246" s="36">
        <v>0.11</v>
      </c>
      <c r="J246" s="36" t="s">
        <v>3551</v>
      </c>
      <c r="K246" s="59">
        <f>IFERROR(VLOOKUP(B246,'Equip Rates'!$B:$D,3,FALSE), "No Equipment Rate")</f>
        <v>1000</v>
      </c>
      <c r="L246" s="59">
        <f>IFERROR(K246*I246,0)</f>
        <v>110</v>
      </c>
      <c r="N246" s="36"/>
      <c r="P246" s="87" t="str">
        <f>IF(COUNTIF(INDEX(EQB[Equip '#],1):EQB[[#This Row],[Equip '#]], EQB[[#This Row],[Equip '#]])=1, SUMIF(EQB[Equip '#],EQB[[#This Row],[Equip '#]],EQB[Units]),"")</f>
        <v/>
      </c>
    </row>
    <row r="247" spans="1:16" x14ac:dyDescent="0.25">
      <c r="A247" s="58" t="str">
        <f>IF(EQB[[#This Row],[Job]]="","",IFERROR(VLOOKUP(EQB[[#This Row],[Job]],Table_Query_from_Cas_Ragle[[Job '#]:[Division]],4,FALSE),"New Job List Needed"))</f>
        <v>DFW</v>
      </c>
      <c r="B247" s="36" t="s">
        <v>4098</v>
      </c>
      <c r="C247" s="36" t="str">
        <f>IFERROR(_xlfn.XLOOKUP(EQB[[#This Row],[Equip '#]],Table7[Equip '#],Table7[Equipment Description],),"NO EQUIPMENT NUMBER")</f>
        <v>2024 FORD MAVERICK (RRB41295)</v>
      </c>
      <c r="D247" s="38">
        <f>Summary!$F$2</f>
        <v>45777</v>
      </c>
      <c r="E247" s="36" t="s">
        <v>3477</v>
      </c>
      <c r="F247" s="36">
        <v>1</v>
      </c>
      <c r="G247" s="45" t="s">
        <v>7781</v>
      </c>
      <c r="H247" s="36">
        <v>4</v>
      </c>
      <c r="I247" s="36">
        <v>0.1</v>
      </c>
      <c r="J247" s="36" t="s">
        <v>3551</v>
      </c>
      <c r="K247" s="59">
        <f>IFERROR(VLOOKUP(B247,'Equip Rates'!$B:$D,3,FALSE), "No Equipment Rate")</f>
        <v>1000</v>
      </c>
      <c r="L247" s="59">
        <f>IFERROR(K247*I247,0)</f>
        <v>100</v>
      </c>
      <c r="N247" s="36"/>
      <c r="P247" s="87" t="str">
        <f>IF(COUNTIF(INDEX(EQB[Equip '#],1):EQB[[#This Row],[Equip '#]], EQB[[#This Row],[Equip '#]])=1, SUMIF(EQB[Equip '#],EQB[[#This Row],[Equip '#]],EQB[Units]),"")</f>
        <v/>
      </c>
    </row>
    <row r="248" spans="1:16" x14ac:dyDescent="0.25">
      <c r="A248" s="58" t="str">
        <f>IF(EQB[[#This Row],[Job]]="","",IFERROR(VLOOKUP(EQB[[#This Row],[Job]],Table_Query_from_Cas_Ragle[[Job '#]:[Division]],4,FALSE),"New Job List Needed"))</f>
        <v>DFW</v>
      </c>
      <c r="B248" s="36" t="s">
        <v>4263</v>
      </c>
      <c r="C248" s="36" t="str">
        <f>IFERROR(_xlfn.XLOOKUP(EQB[[#This Row],[Equip '#]],Table7[Equip '#],Table7[Equipment Description],),"NO EQUIPMENT NUMBER")</f>
        <v>2021 UTILITY TRAILER 85605 SDT-01</v>
      </c>
      <c r="D248" s="38">
        <f>Summary!$F$2</f>
        <v>45777</v>
      </c>
      <c r="E248" s="7" t="s">
        <v>3477</v>
      </c>
      <c r="F248" s="36">
        <v>1</v>
      </c>
      <c r="G248" s="45" t="s">
        <v>7781</v>
      </c>
      <c r="H248" s="36">
        <v>4</v>
      </c>
      <c r="I248" s="36">
        <v>7.0000000000000007E-2</v>
      </c>
      <c r="J248" s="36" t="s">
        <v>3551</v>
      </c>
      <c r="K248" s="59">
        <f>IFERROR(VLOOKUP(B248,'Equip Rates'!$B:$D,3,FALSE), "No Equipment Rate")</f>
        <v>850</v>
      </c>
      <c r="L248" s="59">
        <f>IFERROR(K248*I248,0)</f>
        <v>59.500000000000007</v>
      </c>
      <c r="N248" s="36"/>
      <c r="P248" s="87" t="str">
        <f>IF(COUNTIF(INDEX(EQB[Equip '#],1):EQB[[#This Row],[Equip '#]], EQB[[#This Row],[Equip '#]])=1, SUMIF(EQB[Equip '#],EQB[[#This Row],[Equip '#]],EQB[Units]),"")</f>
        <v/>
      </c>
    </row>
    <row r="249" spans="1:16" x14ac:dyDescent="0.25">
      <c r="A249" s="58" t="str">
        <f>IF(EQB[[#This Row],[Job]]="","",IFERROR(VLOOKUP(EQB[[#This Row],[Job]],Table_Query_from_Cas_Ragle[[Job '#]:[Division]],4,FALSE),"New Job List Needed"))</f>
        <v>DFW</v>
      </c>
      <c r="B249" s="36" t="s">
        <v>154</v>
      </c>
      <c r="C249" s="36" t="str">
        <f>IFERROR(_xlfn.XLOOKUP(EQB[[#This Row],[Equip '#]],Table7[Equip '#],Table7[Equipment Description],),"NO EQUIPMENT NUMBER")</f>
        <v>2012 Freightliner with Access</v>
      </c>
      <c r="D249" s="38">
        <f>Summary!$F$2</f>
        <v>45777</v>
      </c>
      <c r="E249" s="7" t="s">
        <v>3477</v>
      </c>
      <c r="F249" s="36">
        <v>1</v>
      </c>
      <c r="G249" s="45" t="s">
        <v>7781</v>
      </c>
      <c r="H249" s="36">
        <v>4</v>
      </c>
      <c r="I249" s="36">
        <v>0.27</v>
      </c>
      <c r="J249" s="36" t="s">
        <v>3551</v>
      </c>
      <c r="K249" s="59">
        <f>IFERROR(VLOOKUP(B249,'Equip Rates'!$B:$D,3,FALSE), "No Equipment Rate")</f>
        <v>3650</v>
      </c>
      <c r="L249" s="59">
        <f>IFERROR(K249*I249,0)</f>
        <v>985.50000000000011</v>
      </c>
      <c r="N249" s="36"/>
      <c r="P249" s="87" t="str">
        <f>IF(COUNTIF(INDEX(EQB[Equip '#],1):EQB[[#This Row],[Equip '#]], EQB[[#This Row],[Equip '#]])=1, SUMIF(EQB[Equip '#],EQB[[#This Row],[Equip '#]],EQB[Units]),"")</f>
        <v/>
      </c>
    </row>
    <row r="250" spans="1:16" x14ac:dyDescent="0.25">
      <c r="A250" s="58" t="str">
        <f>IF(EQB[[#This Row],[Job]]="","",IFERROR(VLOOKUP(EQB[[#This Row],[Job]],Table_Query_from_Cas_Ragle[[Job '#]:[Division]],4,FALSE),"New Job List Needed"))</f>
        <v>DFW</v>
      </c>
      <c r="B250" s="36" t="s">
        <v>1710</v>
      </c>
      <c r="C250" s="36" t="str">
        <f>IFERROR(_xlfn.XLOOKUP(EQB[[#This Row],[Equip '#]],Table7[Equip '#],Table7[Equipment Description],),"NO EQUIPMENT NUMBER")</f>
        <v>Mack MD6 TMA (2023)</v>
      </c>
      <c r="D250" s="38">
        <f>Summary!$F$2</f>
        <v>45777</v>
      </c>
      <c r="E250" s="7" t="s">
        <v>3477</v>
      </c>
      <c r="F250" s="36">
        <v>1</v>
      </c>
      <c r="G250" s="45" t="s">
        <v>7781</v>
      </c>
      <c r="H250" s="36">
        <v>4</v>
      </c>
      <c r="I250" s="36">
        <v>0.31</v>
      </c>
      <c r="J250" s="36" t="s">
        <v>3551</v>
      </c>
      <c r="K250" s="59">
        <f>IFERROR(VLOOKUP(B250,'Equip Rates'!$B:$D,3,FALSE), "No Equipment Rate")</f>
        <v>3650</v>
      </c>
      <c r="L250" s="59">
        <f>IFERROR(K250*I250,0)</f>
        <v>1131.5</v>
      </c>
      <c r="N250" s="36"/>
      <c r="P250" s="87" t="str">
        <f>IF(COUNTIF(INDEX(EQB[Equip '#],1):EQB[[#This Row],[Equip '#]], EQB[[#This Row],[Equip '#]])=1, SUMIF(EQB[Equip '#],EQB[[#This Row],[Equip '#]],EQB[Units]),"")</f>
        <v/>
      </c>
    </row>
    <row r="251" spans="1:16" x14ac:dyDescent="0.25">
      <c r="A251" s="58" t="str">
        <f>IF(EQB[[#This Row],[Job]]="","",IFERROR(VLOOKUP(EQB[[#This Row],[Job]],Table_Query_from_Cas_Ragle[[Job '#]:[Division]],4,FALSE),"New Job List Needed"))</f>
        <v>DFW</v>
      </c>
      <c r="B251" s="36" t="s">
        <v>1712</v>
      </c>
      <c r="C251" s="36" t="str">
        <f>IFERROR(_xlfn.XLOOKUP(EQB[[#This Row],[Equip '#]],Table7[Equip '#],Table7[Equipment Description],),"NO EQUIPMENT NUMBER")</f>
        <v>Mack MD6 TMA (2023)</v>
      </c>
      <c r="D251" s="38">
        <f>Summary!$F$2</f>
        <v>45777</v>
      </c>
      <c r="E251" s="36" t="s">
        <v>3477</v>
      </c>
      <c r="F251" s="36">
        <v>1</v>
      </c>
      <c r="G251" s="45" t="s">
        <v>7781</v>
      </c>
      <c r="H251" s="36">
        <v>4</v>
      </c>
      <c r="I251" s="36">
        <v>0.37</v>
      </c>
      <c r="J251" s="36" t="s">
        <v>3551</v>
      </c>
      <c r="K251" s="59">
        <f>IFERROR(VLOOKUP(B251,'Equip Rates'!$B:$D,3,FALSE), "No Equipment Rate")</f>
        <v>3650</v>
      </c>
      <c r="L251" s="59">
        <f>IFERROR(K251*I251,0)</f>
        <v>1350.5</v>
      </c>
      <c r="N251" s="36"/>
      <c r="P251" s="87" t="str">
        <f>IF(COUNTIF(INDEX(EQB[Equip '#],1):EQB[[#This Row],[Equip '#]], EQB[[#This Row],[Equip '#]])=1, SUMIF(EQB[Equip '#],EQB[[#This Row],[Equip '#]],EQB[Units]),"")</f>
        <v/>
      </c>
    </row>
    <row r="252" spans="1:16" x14ac:dyDescent="0.25">
      <c r="A252" s="58" t="str">
        <f>IF(EQB[[#This Row],[Job]]="","",IFERROR(VLOOKUP(EQB[[#This Row],[Job]],Table_Query_from_Cas_Ragle[[Job '#]:[Division]],4,FALSE),"New Job List Needed"))</f>
        <v>DFW</v>
      </c>
      <c r="B252" s="36" t="s">
        <v>3674</v>
      </c>
      <c r="C252" s="36" t="str">
        <f>IFERROR(_xlfn.XLOOKUP(EQB[[#This Row],[Equip '#]],Table7[Equip '#],Table7[Equipment Description],),"NO EQUIPMENT NUMBER")</f>
        <v>2018 INTL 4300 (H736688)</v>
      </c>
      <c r="D252" s="38">
        <f>Summary!$F$2</f>
        <v>45777</v>
      </c>
      <c r="E252" s="7" t="s">
        <v>3477</v>
      </c>
      <c r="F252" s="36">
        <v>1</v>
      </c>
      <c r="G252" s="45" t="s">
        <v>7781</v>
      </c>
      <c r="H252" s="36">
        <v>4</v>
      </c>
      <c r="I252" s="36">
        <v>0.34</v>
      </c>
      <c r="J252" s="36" t="s">
        <v>3551</v>
      </c>
      <c r="K252" s="59">
        <f>IFERROR(VLOOKUP(B252,'Equip Rates'!$B:$D,3,FALSE), "No Equipment Rate")</f>
        <v>3650</v>
      </c>
      <c r="L252" s="59">
        <f>IFERROR(K252*I252,0)</f>
        <v>1241</v>
      </c>
      <c r="N252" s="36"/>
      <c r="P252" s="87" t="str">
        <f>IF(COUNTIF(INDEX(EQB[Equip '#],1):EQB[[#This Row],[Equip '#]], EQB[[#This Row],[Equip '#]])=1, SUMIF(EQB[Equip '#],EQB[[#This Row],[Equip '#]],EQB[Units]),"")</f>
        <v/>
      </c>
    </row>
    <row r="253" spans="1:16" x14ac:dyDescent="0.25">
      <c r="A253" s="58" t="str">
        <f>IF(EQB[[#This Row],[Job]]="","",IFERROR(VLOOKUP(EQB[[#This Row],[Job]],Table_Query_from_Cas_Ragle[[Job '#]:[Division]],4,FALSE),"New Job List Needed"))</f>
        <v>DFW</v>
      </c>
      <c r="B253" s="36" t="s">
        <v>3676</v>
      </c>
      <c r="C253" s="36" t="str">
        <f>IFERROR(_xlfn.XLOOKUP(EQB[[#This Row],[Equip '#]],Table7[Equip '#],Table7[Equipment Description],),"NO EQUIPMENT NUMBER")</f>
        <v>2019 INTL 4300 (L592806)</v>
      </c>
      <c r="D253" s="38">
        <f>Summary!$F$2</f>
        <v>45777</v>
      </c>
      <c r="E253" s="36" t="s">
        <v>3477</v>
      </c>
      <c r="F253" s="36">
        <v>1</v>
      </c>
      <c r="G253" s="45" t="s">
        <v>7781</v>
      </c>
      <c r="H253" s="36">
        <v>4</v>
      </c>
      <c r="I253" s="36">
        <v>0.2</v>
      </c>
      <c r="J253" s="36" t="s">
        <v>3551</v>
      </c>
      <c r="K253" s="59">
        <f>IFERROR(VLOOKUP(B253,'Equip Rates'!$B:$D,3,FALSE), "No Equipment Rate")</f>
        <v>3650</v>
      </c>
      <c r="L253" s="59">
        <f>IFERROR(K253*I253,0)</f>
        <v>730</v>
      </c>
      <c r="N253" s="36"/>
      <c r="P253" s="87" t="str">
        <f>IF(COUNTIF(INDEX(EQB[Equip '#],1):EQB[[#This Row],[Equip '#]], EQB[[#This Row],[Equip '#]])=1, SUMIF(EQB[Equip '#],EQB[[#This Row],[Equip '#]],EQB[Units]),"")</f>
        <v/>
      </c>
    </row>
    <row r="254" spans="1:16" x14ac:dyDescent="0.25">
      <c r="A254" s="58" t="str">
        <f>IF(EQB[[#This Row],[Job]]="","",IFERROR(VLOOKUP(EQB[[#This Row],[Job]],Table_Query_from_Cas_Ragle[[Job '#]:[Division]],4,FALSE),"New Job List Needed"))</f>
        <v>DFW</v>
      </c>
      <c r="B254" s="36" t="s">
        <v>4002</v>
      </c>
      <c r="C254" s="36" t="str">
        <f>IFERROR(_xlfn.XLOOKUP(EQB[[#This Row],[Equip '#]],Table7[Equip '#],Table7[Equipment Description],),"NO EQUIPMENT NUMBER")</f>
        <v>2016 FRGHT M2 (V9036)</v>
      </c>
      <c r="D254" s="38">
        <f>Summary!$F$2</f>
        <v>45777</v>
      </c>
      <c r="E254" s="7" t="s">
        <v>3477</v>
      </c>
      <c r="F254" s="36">
        <v>1</v>
      </c>
      <c r="G254" s="45" t="s">
        <v>7781</v>
      </c>
      <c r="H254" s="36">
        <v>4</v>
      </c>
      <c r="I254" s="36">
        <v>0.05</v>
      </c>
      <c r="J254" s="36" t="s">
        <v>3551</v>
      </c>
      <c r="K254" s="59">
        <f>IFERROR(VLOOKUP(B254,'Equip Rates'!$B:$D,3,FALSE), "No Equipment Rate")</f>
        <v>3650</v>
      </c>
      <c r="L254" s="59">
        <f>IFERROR(K254*I254,0)</f>
        <v>182.5</v>
      </c>
      <c r="N254" s="36"/>
      <c r="P254" s="87" t="str">
        <f>IF(COUNTIF(INDEX(EQB[Equip '#],1):EQB[[#This Row],[Equip '#]], EQB[[#This Row],[Equip '#]])=1, SUMIF(EQB[Equip '#],EQB[[#This Row],[Equip '#]],EQB[Units]),"")</f>
        <v/>
      </c>
    </row>
    <row r="255" spans="1:16" x14ac:dyDescent="0.25">
      <c r="A255" s="58" t="str">
        <f>IF(EQB[[#This Row],[Job]]="","",IFERROR(VLOOKUP(EQB[[#This Row],[Job]],Table_Query_from_Cas_Ragle[[Job '#]:[Division]],4,FALSE),"New Job List Needed"))</f>
        <v>DFW</v>
      </c>
      <c r="B255" s="36" t="s">
        <v>4002</v>
      </c>
      <c r="C255" s="36" t="str">
        <f>IFERROR(_xlfn.XLOOKUP(EQB[[#This Row],[Equip '#]],Table7[Equip '#],Table7[Equipment Description],),"NO EQUIPMENT NUMBER")</f>
        <v>2016 FRGHT M2 (V9036)</v>
      </c>
      <c r="D255" s="38">
        <f>Summary!$F$2</f>
        <v>45777</v>
      </c>
      <c r="E255" s="36" t="s">
        <v>3477</v>
      </c>
      <c r="F255" s="36">
        <v>1</v>
      </c>
      <c r="G255" s="45" t="s">
        <v>7781</v>
      </c>
      <c r="H255" s="36">
        <v>4</v>
      </c>
      <c r="I255" s="36">
        <v>0.5</v>
      </c>
      <c r="J255" s="36" t="s">
        <v>3551</v>
      </c>
      <c r="K255" s="59">
        <f>IFERROR(VLOOKUP(B255,'Equip Rates'!$B:$D,3,FALSE), "No Equipment Rate")</f>
        <v>3650</v>
      </c>
      <c r="L255" s="59">
        <f>IFERROR(K255*I255,0)</f>
        <v>1825</v>
      </c>
      <c r="N255" s="36"/>
      <c r="P255" s="87" t="str">
        <f>IF(COUNTIF(INDEX(EQB[Equip '#],1):EQB[[#This Row],[Equip '#]], EQB[[#This Row],[Equip '#]])=1, SUMIF(EQB[Equip '#],EQB[[#This Row],[Equip '#]],EQB[Units]),"")</f>
        <v/>
      </c>
    </row>
    <row r="256" spans="1:16" x14ac:dyDescent="0.25">
      <c r="A256" s="58" t="str">
        <f>IF(EQB[[#This Row],[Job]]="","",IFERROR(VLOOKUP(EQB[[#This Row],[Job]],Table_Query_from_Cas_Ragle[[Job '#]:[Division]],4,FALSE),"New Job List Needed"))</f>
        <v>DFW</v>
      </c>
      <c r="B256" s="36" t="s">
        <v>196</v>
      </c>
      <c r="C256" s="36" t="str">
        <f>IFERROR(_xlfn.XLOOKUP(EQB[[#This Row],[Equip '#]],Table7[Equip '#],Table7[Equipment Description],),"NO EQUIPMENT NUMBER")</f>
        <v>2015 CAT 242D</v>
      </c>
      <c r="D256" s="38">
        <f>Summary!$F$2</f>
        <v>45777</v>
      </c>
      <c r="E256" s="7" t="s">
        <v>3477</v>
      </c>
      <c r="F256" s="36">
        <v>1</v>
      </c>
      <c r="G256" s="45" t="s">
        <v>7781</v>
      </c>
      <c r="H256" s="36">
        <v>4</v>
      </c>
      <c r="I256" s="36">
        <v>0.1</v>
      </c>
      <c r="J256" s="36" t="s">
        <v>3551</v>
      </c>
      <c r="K256" s="59">
        <f>IFERROR(VLOOKUP(B256,'Equip Rates'!$B:$D,3,FALSE), "No Equipment Rate")</f>
        <v>2100</v>
      </c>
      <c r="L256" s="59">
        <f>IFERROR(K256*I256,0)</f>
        <v>210</v>
      </c>
      <c r="N256" s="36"/>
      <c r="P256" s="87" t="str">
        <f>IF(COUNTIF(INDEX(EQB[Equip '#],1):EQB[[#This Row],[Equip '#]], EQB[[#This Row],[Equip '#]])=1, SUMIF(EQB[Equip '#],EQB[[#This Row],[Equip '#]],EQB[Units]),"")</f>
        <v/>
      </c>
    </row>
    <row r="257" spans="1:16" x14ac:dyDescent="0.25">
      <c r="A257" s="58" t="str">
        <f>IF(EQB[[#This Row],[Job]]="","",IFERROR(VLOOKUP(EQB[[#This Row],[Job]],Table_Query_from_Cas_Ragle[[Job '#]:[Division]],4,FALSE),"New Job List Needed"))</f>
        <v>DFW</v>
      </c>
      <c r="B257" s="36" t="s">
        <v>160</v>
      </c>
      <c r="C257" s="36" t="str">
        <f>IFERROR(_xlfn.XLOOKUP(EQB[[#This Row],[Equip '#]],Table7[Equip '#],Table7[Equipment Description],),"NO EQUIPMENT NUMBER")</f>
        <v>2019 Peterbilt 337 2000gal</v>
      </c>
      <c r="D257" s="38">
        <f>Summary!$F$2</f>
        <v>45777</v>
      </c>
      <c r="E257" s="7" t="s">
        <v>3477</v>
      </c>
      <c r="F257" s="36">
        <v>1</v>
      </c>
      <c r="G257" s="45" t="s">
        <v>7781</v>
      </c>
      <c r="H257" s="36">
        <v>4</v>
      </c>
      <c r="I257" s="36">
        <v>0.1</v>
      </c>
      <c r="J257" s="36" t="s">
        <v>3551</v>
      </c>
      <c r="K257" s="59">
        <f>IFERROR(VLOOKUP(B257,'Equip Rates'!$B:$D,3,FALSE), "No Equipment Rate")</f>
        <v>3000</v>
      </c>
      <c r="L257" s="59">
        <f>IFERROR(K257*I257,0)</f>
        <v>300</v>
      </c>
      <c r="N257" s="36"/>
      <c r="P257" s="87" t="str">
        <f>IF(COUNTIF(INDEX(EQB[Equip '#],1):EQB[[#This Row],[Equip '#]], EQB[[#This Row],[Equip '#]])=1, SUMIF(EQB[Equip '#],EQB[[#This Row],[Equip '#]],EQB[Units]),"")</f>
        <v/>
      </c>
    </row>
    <row r="258" spans="1:16" x14ac:dyDescent="0.25">
      <c r="A258" s="58" t="str">
        <f>IF(EQB[[#This Row],[Job]]="","",IFERROR(VLOOKUP(EQB[[#This Row],[Job]],Table_Query_from_Cas_Ragle[[Job '#]:[Division]],4,FALSE),"New Job List Needed"))</f>
        <v>HOU</v>
      </c>
      <c r="B258" s="36" t="s">
        <v>169</v>
      </c>
      <c r="C258" s="36" t="str">
        <f>IFERROR(_xlfn.XLOOKUP(EQB[[#This Row],[Equip '#]],Table7[Equip '#],Table7[Equipment Description],),"NO EQUIPMENT NUMBER")</f>
        <v>CAT 420F</v>
      </c>
      <c r="D258" s="38">
        <f>Summary!$F$2</f>
        <v>45777</v>
      </c>
      <c r="E258" s="7" t="s">
        <v>3479</v>
      </c>
      <c r="F258" s="36">
        <v>1</v>
      </c>
      <c r="G258" s="45" t="s">
        <v>7781</v>
      </c>
      <c r="H258" s="36">
        <v>4</v>
      </c>
      <c r="I258" s="36">
        <v>0.5</v>
      </c>
      <c r="J258" s="36" t="s">
        <v>3551</v>
      </c>
      <c r="K258" s="59">
        <f>IFERROR(VLOOKUP(B258,'Equip Rates'!$B:$D,3,FALSE), "No Equipment Rate")</f>
        <v>2500</v>
      </c>
      <c r="L258" s="59">
        <f>IFERROR(K258*I258,0)</f>
        <v>1250</v>
      </c>
      <c r="N258" s="36" t="s">
        <v>7873</v>
      </c>
      <c r="P258" s="87">
        <f>IF(COUNTIF(INDEX(EQB[Equip '#],1):EQB[[#This Row],[Equip '#]], EQB[[#This Row],[Equip '#]])=1, SUMIF(EQB[Equip '#],EQB[[#This Row],[Equip '#]],EQB[Units]),"")</f>
        <v>0.5</v>
      </c>
    </row>
    <row r="259" spans="1:16" x14ac:dyDescent="0.25">
      <c r="A259" s="58" t="str">
        <f>IF(EQB[[#This Row],[Job]]="","",IFERROR(VLOOKUP(EQB[[#This Row],[Job]],Table_Query_from_Cas_Ragle[[Job '#]:[Division]],4,FALSE),"New Job List Needed"))</f>
        <v>HOU</v>
      </c>
      <c r="B259" s="36" t="s">
        <v>3085</v>
      </c>
      <c r="C259" s="36" t="str">
        <f>IFERROR(_xlfn.XLOOKUP(EQB[[#This Row],[Equip '#]],Table7[Equip '#],Table7[Equipment Description],),"NO EQUIPMENT NUMBER")</f>
        <v>2022 DODGE RAM 1500</v>
      </c>
      <c r="D259" s="38">
        <f>Summary!$F$2</f>
        <v>45777</v>
      </c>
      <c r="E259" s="7" t="s">
        <v>3479</v>
      </c>
      <c r="F259" s="36">
        <v>1</v>
      </c>
      <c r="G259" s="45" t="s">
        <v>7781</v>
      </c>
      <c r="H259" s="36">
        <v>4</v>
      </c>
      <c r="I259" s="36">
        <v>0.18</v>
      </c>
      <c r="J259" s="36" t="s">
        <v>3551</v>
      </c>
      <c r="K259" s="59">
        <f>IFERROR(VLOOKUP(B259,'Equip Rates'!$B:$D,3,FALSE), "No Equipment Rate")</f>
        <v>1300</v>
      </c>
      <c r="L259" s="59">
        <f>IFERROR(K259*I259,0)</f>
        <v>234</v>
      </c>
      <c r="N259" s="36"/>
      <c r="P259" s="87">
        <f>IF(COUNTIF(INDEX(EQB[Equip '#],1):EQB[[#This Row],[Equip '#]], EQB[[#This Row],[Equip '#]])=1, SUMIF(EQB[Equip '#],EQB[[#This Row],[Equip '#]],EQB[Units]),"")</f>
        <v>1</v>
      </c>
    </row>
    <row r="260" spans="1:16" x14ac:dyDescent="0.25">
      <c r="A260" s="58" t="str">
        <f>IF(EQB[[#This Row],[Job]]="","",IFERROR(VLOOKUP(EQB[[#This Row],[Job]],Table_Query_from_Cas_Ragle[[Job '#]:[Division]],4,FALSE),"New Job List Needed"))</f>
        <v>HOU</v>
      </c>
      <c r="B260" s="36" t="s">
        <v>3178</v>
      </c>
      <c r="C260" s="36" t="str">
        <f>IFERROR(_xlfn.XLOOKUP(EQB[[#This Row],[Equip '#]],Table7[Equip '#],Table7[Equipment Description],),"NO EQUIPMENT NUMBER")</f>
        <v>2022 DODGE RAM 1500</v>
      </c>
      <c r="D260" s="38">
        <f>Summary!$F$2</f>
        <v>45777</v>
      </c>
      <c r="E260" s="7" t="s">
        <v>3479</v>
      </c>
      <c r="F260" s="36">
        <v>1</v>
      </c>
      <c r="G260" s="45" t="s">
        <v>7781</v>
      </c>
      <c r="H260" s="36">
        <v>4</v>
      </c>
      <c r="I260" s="36">
        <v>0.1</v>
      </c>
      <c r="J260" s="36" t="s">
        <v>3551</v>
      </c>
      <c r="K260" s="59">
        <f>IFERROR(VLOOKUP(B260,'Equip Rates'!$B:$D,3,FALSE), "No Equipment Rate")</f>
        <v>1300</v>
      </c>
      <c r="L260" s="59">
        <f>IFERROR(K260*I260,0)</f>
        <v>130</v>
      </c>
      <c r="N260" s="36"/>
      <c r="P260" s="87">
        <f>IF(COUNTIF(INDEX(EQB[Equip '#],1):EQB[[#This Row],[Equip '#]], EQB[[#This Row],[Equip '#]])=1, SUMIF(EQB[Equip '#],EQB[[#This Row],[Equip '#]],EQB[Units]),"")</f>
        <v>0.30000000000000004</v>
      </c>
    </row>
    <row r="261" spans="1:16" x14ac:dyDescent="0.25">
      <c r="A261" s="58" t="str">
        <f>IF(EQB[[#This Row],[Job]]="","",IFERROR(VLOOKUP(EQB[[#This Row],[Job]],Table_Query_from_Cas_Ragle[[Job '#]:[Division]],4,FALSE),"New Job List Needed"))</f>
        <v>HOU</v>
      </c>
      <c r="B261" s="36" t="s">
        <v>3643</v>
      </c>
      <c r="C261" s="36" t="str">
        <f>IFERROR(_xlfn.XLOOKUP(EQB[[#This Row],[Equip '#]],Table7[Equip '#],Table7[Equipment Description],),"NO EQUIPMENT NUMBER")</f>
        <v>2023 FORD F-250 XL</v>
      </c>
      <c r="D261" s="38">
        <f>Summary!$F$2</f>
        <v>45777</v>
      </c>
      <c r="E261" s="7" t="s">
        <v>3479</v>
      </c>
      <c r="F261" s="36">
        <v>1</v>
      </c>
      <c r="G261" s="45" t="s">
        <v>7781</v>
      </c>
      <c r="H261" s="36">
        <v>4</v>
      </c>
      <c r="I261" s="36">
        <v>1</v>
      </c>
      <c r="J261" s="36" t="s">
        <v>3551</v>
      </c>
      <c r="K261" s="59">
        <f>IFERROR(VLOOKUP(B261,'Equip Rates'!$B:$D,3,FALSE), "No Equipment Rate")</f>
        <v>2000</v>
      </c>
      <c r="L261" s="59">
        <f>IFERROR(K261*I261,0)</f>
        <v>2000</v>
      </c>
      <c r="N261" s="36"/>
      <c r="P261" s="87">
        <f>IF(COUNTIF(INDEX(EQB[Equip '#],1):EQB[[#This Row],[Equip '#]], EQB[[#This Row],[Equip '#]])=1, SUMIF(EQB[Equip '#],EQB[[#This Row],[Equip '#]],EQB[Units]),"")</f>
        <v>1</v>
      </c>
    </row>
    <row r="262" spans="1:16" x14ac:dyDescent="0.25">
      <c r="A262" s="58" t="str">
        <f>IF(EQB[[#This Row],[Job]]="","",IFERROR(VLOOKUP(EQB[[#This Row],[Job]],Table_Query_from_Cas_Ragle[[Job '#]:[Division]],4,FALSE),"New Job List Needed"))</f>
        <v>HOU</v>
      </c>
      <c r="B262" s="36" t="s">
        <v>3645</v>
      </c>
      <c r="C262" s="36" t="str">
        <f>IFERROR(_xlfn.XLOOKUP(EQB[[#This Row],[Equip '#]],Table7[Equip '#],Table7[Equipment Description],),"NO EQUIPMENT NUMBER")</f>
        <v>2023 FORD F-250 XL</v>
      </c>
      <c r="D262" s="38">
        <f>Summary!$F$2</f>
        <v>45777</v>
      </c>
      <c r="E262" s="36" t="s">
        <v>3479</v>
      </c>
      <c r="F262" s="36">
        <v>1</v>
      </c>
      <c r="G262" s="45" t="s">
        <v>7781</v>
      </c>
      <c r="H262" s="36">
        <v>4</v>
      </c>
      <c r="I262" s="36">
        <v>0.1</v>
      </c>
      <c r="J262" s="36" t="s">
        <v>3551</v>
      </c>
      <c r="K262" s="59">
        <f>IFERROR(VLOOKUP(B262,'Equip Rates'!$B:$D,3,FALSE), "No Equipment Rate")</f>
        <v>2000</v>
      </c>
      <c r="L262" s="59">
        <f>IFERROR(K262*I262,0)</f>
        <v>200</v>
      </c>
      <c r="N262" s="36"/>
      <c r="P262" s="87">
        <f>IF(COUNTIF(INDEX(EQB[Equip '#],1):EQB[[#This Row],[Equip '#]], EQB[[#This Row],[Equip '#]])=1, SUMIF(EQB[Equip '#],EQB[[#This Row],[Equip '#]],EQB[Units]),"")</f>
        <v>1</v>
      </c>
    </row>
    <row r="263" spans="1:16" x14ac:dyDescent="0.25">
      <c r="A263" s="58" t="str">
        <f>IF(EQB[[#This Row],[Job]]="","",IFERROR(VLOOKUP(EQB[[#This Row],[Job]],Table_Query_from_Cas_Ragle[[Job '#]:[Division]],4,FALSE),"New Job List Needed"))</f>
        <v>HOU</v>
      </c>
      <c r="B263" s="36" t="s">
        <v>3849</v>
      </c>
      <c r="C263" s="36" t="str">
        <f>IFERROR(_xlfn.XLOOKUP(EQB[[#This Row],[Equip '#]],Table7[Equip '#],Table7[Equipment Description],),"NO EQUIPMENT NUMBER")</f>
        <v>WANCO LIGHT TOWER 4-7KW VERT</v>
      </c>
      <c r="D263" s="38">
        <f>Summary!$F$2</f>
        <v>45777</v>
      </c>
      <c r="E263" s="7" t="s">
        <v>3479</v>
      </c>
      <c r="F263" s="36">
        <v>1</v>
      </c>
      <c r="G263" s="45" t="s">
        <v>7781</v>
      </c>
      <c r="H263" s="36">
        <v>4</v>
      </c>
      <c r="I263" s="36">
        <v>1</v>
      </c>
      <c r="J263" s="36" t="s">
        <v>3551</v>
      </c>
      <c r="K263" s="59">
        <f>IFERROR(VLOOKUP(B263,'Equip Rates'!$B:$D,3,FALSE), "No Equipment Rate")</f>
        <v>800</v>
      </c>
      <c r="L263" s="59">
        <f>IFERROR(K263*I263,0)</f>
        <v>800</v>
      </c>
      <c r="N263" s="36"/>
      <c r="P263" s="87">
        <f>IF(COUNTIF(INDEX(EQB[Equip '#],1):EQB[[#This Row],[Equip '#]], EQB[[#This Row],[Equip '#]])=1, SUMIF(EQB[Equip '#],EQB[[#This Row],[Equip '#]],EQB[Units]),"")</f>
        <v>1</v>
      </c>
    </row>
    <row r="264" spans="1:16" x14ac:dyDescent="0.25">
      <c r="A264" s="58" t="str">
        <f>IF(EQB[[#This Row],[Job]]="","",IFERROR(VLOOKUP(EQB[[#This Row],[Job]],Table_Query_from_Cas_Ragle[[Job '#]:[Division]],4,FALSE),"New Job List Needed"))</f>
        <v>HOU</v>
      </c>
      <c r="B264" s="36" t="s">
        <v>208</v>
      </c>
      <c r="C264" s="36" t="str">
        <f>IFERROR(_xlfn.XLOOKUP(EQB[[#This Row],[Equip '#]],Table7[Equip '#],Table7[Equipment Description],),"NO EQUIPMENT NUMBER")</f>
        <v>2018 F-150 D31569</v>
      </c>
      <c r="D264" s="38">
        <f>Summary!$F$2</f>
        <v>45777</v>
      </c>
      <c r="E264" s="36" t="s">
        <v>3479</v>
      </c>
      <c r="F264" s="36">
        <v>1</v>
      </c>
      <c r="G264" s="45" t="s">
        <v>7781</v>
      </c>
      <c r="H264" s="36">
        <v>4</v>
      </c>
      <c r="I264" s="36">
        <v>0.28000000000000003</v>
      </c>
      <c r="J264" s="36" t="s">
        <v>3551</v>
      </c>
      <c r="K264" s="59">
        <f>IFERROR(VLOOKUP(B264,'Equip Rates'!$B:$D,3,FALSE), "No Equipment Rate")</f>
        <v>1300</v>
      </c>
      <c r="L264" s="59">
        <f>IFERROR(K264*I264,0)</f>
        <v>364.00000000000006</v>
      </c>
      <c r="N264" s="36"/>
      <c r="P264" s="87">
        <f>IF(COUNTIF(INDEX(EQB[Equip '#],1):EQB[[#This Row],[Equip '#]], EQB[[#This Row],[Equip '#]])=1, SUMIF(EQB[Equip '#],EQB[[#This Row],[Equip '#]],EQB[Units]),"")</f>
        <v>1</v>
      </c>
    </row>
    <row r="265" spans="1:16" x14ac:dyDescent="0.25">
      <c r="A265" s="58" t="str">
        <f>IF(EQB[[#This Row],[Job]]="","",IFERROR(VLOOKUP(EQB[[#This Row],[Job]],Table_Query_from_Cas_Ragle[[Job '#]:[Division]],4,FALSE),"New Job List Needed"))</f>
        <v>HOU</v>
      </c>
      <c r="B265" s="36" t="s">
        <v>218</v>
      </c>
      <c r="C265" s="36" t="str">
        <f>IFERROR(_xlfn.XLOOKUP(EQB[[#This Row],[Equip '#]],Table7[Equip '#],Table7[Equipment Description],),"NO EQUIPMENT NUMBER")</f>
        <v>2019 Ford G54586</v>
      </c>
      <c r="D265" s="38">
        <f>Summary!$F$2</f>
        <v>45777</v>
      </c>
      <c r="E265" s="7" t="s">
        <v>3479</v>
      </c>
      <c r="F265" s="36">
        <v>1</v>
      </c>
      <c r="G265" s="45" t="s">
        <v>7781</v>
      </c>
      <c r="H265" s="36">
        <v>4</v>
      </c>
      <c r="I265" s="36">
        <v>0.46</v>
      </c>
      <c r="J265" s="36" t="s">
        <v>3551</v>
      </c>
      <c r="K265" s="59">
        <f>IFERROR(VLOOKUP(B265,'Equip Rates'!$B:$D,3,FALSE), "No Equipment Rate")</f>
        <v>1500</v>
      </c>
      <c r="L265" s="59">
        <f>IFERROR(K265*I265,0)</f>
        <v>690</v>
      </c>
      <c r="N265" s="36"/>
      <c r="P265" s="87" t="str">
        <f>IF(COUNTIF(INDEX(EQB[Equip '#],1):EQB[[#This Row],[Equip '#]], EQB[[#This Row],[Equip '#]])=1, SUMIF(EQB[Equip '#],EQB[[#This Row],[Equip '#]],EQB[Units]),"")</f>
        <v/>
      </c>
    </row>
    <row r="266" spans="1:16" x14ac:dyDescent="0.25">
      <c r="A266" s="58" t="str">
        <f>IF(EQB[[#This Row],[Job]]="","",IFERROR(VLOOKUP(EQB[[#This Row],[Job]],Table_Query_from_Cas_Ragle[[Job '#]:[Division]],4,FALSE),"New Job List Needed"))</f>
        <v>HOU</v>
      </c>
      <c r="B266" s="36" t="s">
        <v>138</v>
      </c>
      <c r="C266" s="36" t="str">
        <f>IFERROR(_xlfn.XLOOKUP(EQB[[#This Row],[Equip '#]],Table7[Equip '#],Table7[Equipment Description],),"NO EQUIPMENT NUMBER")</f>
        <v>2021 F-250 D07383</v>
      </c>
      <c r="D266" s="38">
        <f>Summary!$F$2</f>
        <v>45777</v>
      </c>
      <c r="E266" s="36" t="s">
        <v>3479</v>
      </c>
      <c r="F266" s="36">
        <v>1</v>
      </c>
      <c r="G266" s="45" t="s">
        <v>7781</v>
      </c>
      <c r="H266" s="36">
        <v>4</v>
      </c>
      <c r="I266" s="36">
        <v>0.31</v>
      </c>
      <c r="J266" s="36" t="s">
        <v>3551</v>
      </c>
      <c r="K266" s="59">
        <f>IFERROR(VLOOKUP(B266,'Equip Rates'!$B:$D,3,FALSE), "No Equipment Rate")</f>
        <v>1500</v>
      </c>
      <c r="L266" s="59">
        <f>IFERROR(K266*I266,0)</f>
        <v>465</v>
      </c>
      <c r="N266" s="36"/>
      <c r="P266" s="87">
        <f>IF(COUNTIF(INDEX(EQB[Equip '#],1):EQB[[#This Row],[Equip '#]], EQB[[#This Row],[Equip '#]])=1, SUMIF(EQB[Equip '#],EQB[[#This Row],[Equip '#]],EQB[Units]),"")</f>
        <v>1</v>
      </c>
    </row>
    <row r="267" spans="1:16" x14ac:dyDescent="0.25">
      <c r="A267" s="58" t="str">
        <f>IF(EQB[[#This Row],[Job]]="","",IFERROR(VLOOKUP(EQB[[#This Row],[Job]],Table_Query_from_Cas_Ragle[[Job '#]:[Division]],4,FALSE),"New Job List Needed"))</f>
        <v>HOU</v>
      </c>
      <c r="B267" s="36" t="s">
        <v>143</v>
      </c>
      <c r="C267" s="36" t="str">
        <f>IFERROR(_xlfn.XLOOKUP(EQB[[#This Row],[Equip '#]],Table7[Equip '#],Table7[Equipment Description],),"NO EQUIPMENT NUMBER")</f>
        <v>2022 F-250 C70268</v>
      </c>
      <c r="D267" s="38">
        <f>Summary!$F$2</f>
        <v>45777</v>
      </c>
      <c r="E267" s="7" t="s">
        <v>3479</v>
      </c>
      <c r="F267" s="36">
        <v>1</v>
      </c>
      <c r="G267" s="45" t="s">
        <v>7781</v>
      </c>
      <c r="H267" s="36">
        <v>4</v>
      </c>
      <c r="I267" s="36">
        <v>0.05</v>
      </c>
      <c r="J267" s="36" t="s">
        <v>3551</v>
      </c>
      <c r="K267" s="59">
        <f>IFERROR(VLOOKUP(B267,'Equip Rates'!$B:$D,3,FALSE), "No Equipment Rate")</f>
        <v>1500</v>
      </c>
      <c r="L267" s="59">
        <f>IFERROR(K267*I267,0)</f>
        <v>75</v>
      </c>
      <c r="N267" s="36"/>
      <c r="P267" s="87">
        <f>IF(COUNTIF(INDEX(EQB[Equip '#],1):EQB[[#This Row],[Equip '#]], EQB[[#This Row],[Equip '#]])=1, SUMIF(EQB[Equip '#],EQB[[#This Row],[Equip '#]],EQB[Units]),"")</f>
        <v>0.1</v>
      </c>
    </row>
    <row r="268" spans="1:16" x14ac:dyDescent="0.25">
      <c r="A268" s="58" t="str">
        <f>IF(EQB[[#This Row],[Job]]="","",IFERROR(VLOOKUP(EQB[[#This Row],[Job]],Table_Query_from_Cas_Ragle[[Job '#]:[Division]],4,FALSE),"New Job List Needed"))</f>
        <v>HOU</v>
      </c>
      <c r="B268" s="36" t="s">
        <v>3104</v>
      </c>
      <c r="C268" s="36" t="str">
        <f>IFERROR(_xlfn.XLOOKUP(EQB[[#This Row],[Equip '#]],Table7[Equip '#],Table7[Equipment Description],),"NO EQUIPMENT NUMBER")</f>
        <v>2022 F-250 G40594</v>
      </c>
      <c r="D268" s="38">
        <f>Summary!$F$2</f>
        <v>45777</v>
      </c>
      <c r="E268" s="7" t="s">
        <v>3479</v>
      </c>
      <c r="F268" s="36">
        <v>1</v>
      </c>
      <c r="G268" s="45" t="s">
        <v>7781</v>
      </c>
      <c r="H268" s="36">
        <v>4</v>
      </c>
      <c r="I268" s="36">
        <v>0.28000000000000003</v>
      </c>
      <c r="J268" s="36" t="s">
        <v>3551</v>
      </c>
      <c r="K268" s="59">
        <f>IFERROR(VLOOKUP(B268,'Equip Rates'!$B:$D,3,FALSE), "No Equipment Rate")</f>
        <v>1500</v>
      </c>
      <c r="L268" s="59">
        <f>IFERROR(K268*I268,0)</f>
        <v>420.00000000000006</v>
      </c>
      <c r="N268" s="36"/>
      <c r="P268" s="87" t="str">
        <f>IF(COUNTIF(INDEX(EQB[Equip '#],1):EQB[[#This Row],[Equip '#]], EQB[[#This Row],[Equip '#]])=1, SUMIF(EQB[Equip '#],EQB[[#This Row],[Equip '#]],EQB[Units]),"")</f>
        <v/>
      </c>
    </row>
    <row r="269" spans="1:16" x14ac:dyDescent="0.25">
      <c r="A269" s="58" t="str">
        <f>IF(EQB[[#This Row],[Job]]="","",IFERROR(VLOOKUP(EQB[[#This Row],[Job]],Table_Query_from_Cas_Ragle[[Job '#]:[Division]],4,FALSE),"New Job List Needed"))</f>
        <v>HOU</v>
      </c>
      <c r="B269" s="36" t="s">
        <v>3229</v>
      </c>
      <c r="C269" s="36" t="str">
        <f>IFERROR(_xlfn.XLOOKUP(EQB[[#This Row],[Equip '#]],Table7[Equip '#],Table7[Equipment Description],),"NO EQUIPMENT NUMBER")</f>
        <v>2023 F-150 D66303</v>
      </c>
      <c r="D269" s="38">
        <f>Summary!$F$2</f>
        <v>45777</v>
      </c>
      <c r="E269" s="7" t="s">
        <v>3479</v>
      </c>
      <c r="F269" s="36">
        <v>1</v>
      </c>
      <c r="G269" s="45" t="s">
        <v>7781</v>
      </c>
      <c r="H269" s="36">
        <v>4</v>
      </c>
      <c r="I269" s="36">
        <v>0.36</v>
      </c>
      <c r="J269" s="36" t="s">
        <v>3551</v>
      </c>
      <c r="K269" s="59">
        <f>IFERROR(VLOOKUP(B269,'Equip Rates'!$B:$D,3,FALSE), "No Equipment Rate")</f>
        <v>1300</v>
      </c>
      <c r="L269" s="59">
        <f>IFERROR(K269*I269,0)</f>
        <v>468</v>
      </c>
      <c r="N269" s="36"/>
      <c r="P269" s="87">
        <f>IF(COUNTIF(INDEX(EQB[Equip '#],1):EQB[[#This Row],[Equip '#]], EQB[[#This Row],[Equip '#]])=1, SUMIF(EQB[Equip '#],EQB[[#This Row],[Equip '#]],EQB[Units]),"")</f>
        <v>0.99999999999999989</v>
      </c>
    </row>
    <row r="270" spans="1:16" x14ac:dyDescent="0.25">
      <c r="A270" s="58" t="str">
        <f>IF(EQB[[#This Row],[Job]]="","",IFERROR(VLOOKUP(EQB[[#This Row],[Job]],Table_Query_from_Cas_Ragle[[Job '#]:[Division]],4,FALSE),"New Job List Needed"))</f>
        <v>HOU</v>
      </c>
      <c r="B270" s="36" t="s">
        <v>3289</v>
      </c>
      <c r="C270" s="36" t="str">
        <f>IFERROR(_xlfn.XLOOKUP(EQB[[#This Row],[Equip '#]],Table7[Equip '#],Table7[Equipment Description],),"NO EQUIPMENT NUMBER")</f>
        <v>2023 F-150 STX</v>
      </c>
      <c r="D270" s="38">
        <f>Summary!$F$2</f>
        <v>45777</v>
      </c>
      <c r="E270" s="36" t="s">
        <v>3479</v>
      </c>
      <c r="F270" s="36">
        <v>1</v>
      </c>
      <c r="G270" s="45" t="s">
        <v>7781</v>
      </c>
      <c r="H270" s="36">
        <v>4</v>
      </c>
      <c r="I270" s="36">
        <v>0.77</v>
      </c>
      <c r="J270" s="36" t="s">
        <v>3551</v>
      </c>
      <c r="K270" s="59">
        <f>IFERROR(VLOOKUP(B270,'Equip Rates'!$B:$D,3,FALSE), "No Equipment Rate")</f>
        <v>1300</v>
      </c>
      <c r="L270" s="59">
        <f>IFERROR(K270*I270,0)</f>
        <v>1001</v>
      </c>
      <c r="N270" s="36"/>
      <c r="P270" s="87">
        <f>IF(COUNTIF(INDEX(EQB[Equip '#],1):EQB[[#This Row],[Equip '#]], EQB[[#This Row],[Equip '#]])=1, SUMIF(EQB[Equip '#],EQB[[#This Row],[Equip '#]],EQB[Units]),"")</f>
        <v>1</v>
      </c>
    </row>
    <row r="271" spans="1:16" x14ac:dyDescent="0.25">
      <c r="A271" s="58" t="str">
        <f>IF(EQB[[#This Row],[Job]]="","",IFERROR(VLOOKUP(EQB[[#This Row],[Job]],Table_Query_from_Cas_Ragle[[Job '#]:[Division]],4,FALSE),"New Job List Needed"))</f>
        <v>HOU</v>
      </c>
      <c r="B271" s="36" t="s">
        <v>105</v>
      </c>
      <c r="C271" s="36" t="str">
        <f>IFERROR(_xlfn.XLOOKUP(EQB[[#This Row],[Equip '#]],Table7[Equip '#],Table7[Equipment Description],),"NO EQUIPMENT NUMBER")</f>
        <v>2016 F-150 E43112</v>
      </c>
      <c r="D271" s="38">
        <f>Summary!$F$2</f>
        <v>45777</v>
      </c>
      <c r="E271" s="7" t="s">
        <v>3479</v>
      </c>
      <c r="F271" s="36">
        <v>1</v>
      </c>
      <c r="G271" s="45" t="s">
        <v>7781</v>
      </c>
      <c r="H271" s="36">
        <v>4</v>
      </c>
      <c r="I271" s="36">
        <v>0.05</v>
      </c>
      <c r="J271" s="36" t="s">
        <v>3551</v>
      </c>
      <c r="K271" s="59">
        <f>IFERROR(VLOOKUP(B271,'Equip Rates'!$B:$D,3,FALSE), "No Equipment Rate")</f>
        <v>1300</v>
      </c>
      <c r="L271" s="59">
        <f>IFERROR(K271*I271,0)</f>
        <v>65</v>
      </c>
      <c r="N271" s="36"/>
      <c r="P271" s="87">
        <f>IF(COUNTIF(INDEX(EQB[Equip '#],1):EQB[[#This Row],[Equip '#]], EQB[[#This Row],[Equip '#]])=1, SUMIF(EQB[Equip '#],EQB[[#This Row],[Equip '#]],EQB[Units]),"")</f>
        <v>0.05</v>
      </c>
    </row>
    <row r="272" spans="1:16" x14ac:dyDescent="0.25">
      <c r="A272" s="58" t="str">
        <f>IF(EQB[[#This Row],[Job]]="","",IFERROR(VLOOKUP(EQB[[#This Row],[Job]],Table_Query_from_Cas_Ragle[[Job '#]:[Division]],4,FALSE),"New Job List Needed"))</f>
        <v>HOU</v>
      </c>
      <c r="B272" s="36" t="s">
        <v>231</v>
      </c>
      <c r="C272" s="36" t="str">
        <f>IFERROR(_xlfn.XLOOKUP(EQB[[#This Row],[Equip '#]],Table7[Equip '#],Table7[Equipment Description],),"NO EQUIPMENT NUMBER")</f>
        <v>2015 International 4300</v>
      </c>
      <c r="D272" s="38">
        <f>Summary!$F$2</f>
        <v>45777</v>
      </c>
      <c r="E272" s="7" t="s">
        <v>3479</v>
      </c>
      <c r="F272" s="36">
        <v>1</v>
      </c>
      <c r="G272" s="45" t="s">
        <v>7781</v>
      </c>
      <c r="H272" s="36">
        <v>4</v>
      </c>
      <c r="I272" s="36">
        <v>1</v>
      </c>
      <c r="J272" s="36" t="s">
        <v>3551</v>
      </c>
      <c r="K272" s="59">
        <f>IFERROR(VLOOKUP(B272,'Equip Rates'!$B:$D,3,FALSE), "No Equipment Rate")</f>
        <v>3650</v>
      </c>
      <c r="L272" s="59">
        <f>IFERROR(K272*I272,0)</f>
        <v>3650</v>
      </c>
      <c r="N272" s="36"/>
      <c r="P272" s="87">
        <f>IF(COUNTIF(INDEX(EQB[Equip '#],1):EQB[[#This Row],[Equip '#]], EQB[[#This Row],[Equip '#]])=1, SUMIF(EQB[Equip '#],EQB[[#This Row],[Equip '#]],EQB[Units]),"")</f>
        <v>1</v>
      </c>
    </row>
    <row r="273" spans="1:16" x14ac:dyDescent="0.25">
      <c r="A273" s="58" t="str">
        <f>IF(EQB[[#This Row],[Job]]="","",IFERROR(VLOOKUP(EQB[[#This Row],[Job]],Table_Query_from_Cas_Ragle[[Job '#]:[Division]],4,FALSE),"New Job List Needed"))</f>
        <v>HOU</v>
      </c>
      <c r="B273" s="36" t="s">
        <v>55</v>
      </c>
      <c r="C273" s="36" t="str">
        <f>IFERROR(_xlfn.XLOOKUP(EQB[[#This Row],[Equip '#]],Table7[Equip '#],Table7[Equipment Description],),"NO EQUIPMENT NUMBER")</f>
        <v>2013 JLG G1255A 12000LB</v>
      </c>
      <c r="D273" s="38">
        <f>Summary!$F$2</f>
        <v>45777</v>
      </c>
      <c r="E273" s="7" t="s">
        <v>3479</v>
      </c>
      <c r="F273" s="36">
        <v>1</v>
      </c>
      <c r="G273" s="45" t="s">
        <v>7781</v>
      </c>
      <c r="H273" s="36">
        <v>4</v>
      </c>
      <c r="I273" s="36">
        <v>0.5</v>
      </c>
      <c r="J273" s="36" t="s">
        <v>3551</v>
      </c>
      <c r="K273" s="59">
        <f>IFERROR(VLOOKUP(B273,'Equip Rates'!$B:$D,3,FALSE), "No Equipment Rate")</f>
        <v>4000</v>
      </c>
      <c r="L273" s="59">
        <f>IFERROR(K273*I273,0)</f>
        <v>2000</v>
      </c>
      <c r="N273" s="36"/>
      <c r="P273" s="87">
        <f>IF(COUNTIF(INDEX(EQB[Equip '#],1):EQB[[#This Row],[Equip '#]], EQB[[#This Row],[Equip '#]])=1, SUMIF(EQB[Equip '#],EQB[[#This Row],[Equip '#]],EQB[Units]),"")</f>
        <v>0.5</v>
      </c>
    </row>
    <row r="274" spans="1:16" x14ac:dyDescent="0.25">
      <c r="A274" s="58" t="str">
        <f>IF(EQB[[#This Row],[Job]]="","",IFERROR(VLOOKUP(EQB[[#This Row],[Job]],Table_Query_from_Cas_Ragle[[Job '#]:[Division]],4,FALSE),"New Job List Needed"))</f>
        <v>HOU</v>
      </c>
      <c r="B274" s="36" t="s">
        <v>4045</v>
      </c>
      <c r="C274" s="36" t="str">
        <f>IFERROR(_xlfn.XLOOKUP(EQB[[#This Row],[Equip '#]],Table7[Equip '#],Table7[Equipment Description],),"NO EQUIPMENT NUMBER")</f>
        <v>2017 GENIE GTH-5519 TELEHANDLE</v>
      </c>
      <c r="D274" s="38">
        <f>Summary!$F$2</f>
        <v>45777</v>
      </c>
      <c r="E274" s="7" t="s">
        <v>3479</v>
      </c>
      <c r="F274" s="36">
        <v>1</v>
      </c>
      <c r="G274" s="45" t="s">
        <v>7781</v>
      </c>
      <c r="H274" s="36">
        <v>4</v>
      </c>
      <c r="I274" s="36">
        <v>0.5</v>
      </c>
      <c r="J274" s="36" t="s">
        <v>3551</v>
      </c>
      <c r="K274" s="59">
        <f>IFERROR(VLOOKUP(B274,'Equip Rates'!$B:$D,3,FALSE), "No Equipment Rate")</f>
        <v>2000</v>
      </c>
      <c r="L274" s="59">
        <f>IFERROR(K274*I274,0)</f>
        <v>1000</v>
      </c>
      <c r="N274" s="36"/>
      <c r="P274" s="87">
        <f>IF(COUNTIF(INDEX(EQB[Equip '#],1):EQB[[#This Row],[Equip '#]], EQB[[#This Row],[Equip '#]])=1, SUMIF(EQB[Equip '#],EQB[[#This Row],[Equip '#]],EQB[Units]),"")</f>
        <v>0.5</v>
      </c>
    </row>
    <row r="275" spans="1:16" x14ac:dyDescent="0.25">
      <c r="A275" s="58" t="str">
        <f>IF(EQB[[#This Row],[Job]]="","",IFERROR(VLOOKUP(EQB[[#This Row],[Job]],Table_Query_from_Cas_Ragle[[Job '#]:[Division]],4,FALSE),"New Job List Needed"))</f>
        <v>HOU</v>
      </c>
      <c r="B275" s="36" t="s">
        <v>4205</v>
      </c>
      <c r="C275" s="36" t="str">
        <f>IFERROR(_xlfn.XLOOKUP(EQB[[#This Row],[Equip '#]],Table7[Equip '#],Table7[Equipment Description],),"NO EQUIPMENT NUMBER")</f>
        <v>2025 BTX 14LP-16BK6P-4 (9889)</v>
      </c>
      <c r="D275" s="38">
        <f>Summary!$F$2</f>
        <v>45777</v>
      </c>
      <c r="E275" s="7" t="s">
        <v>3481</v>
      </c>
      <c r="F275" s="36">
        <v>1</v>
      </c>
      <c r="G275" s="45" t="s">
        <v>7781</v>
      </c>
      <c r="H275" s="36">
        <v>4</v>
      </c>
      <c r="I275" s="36">
        <v>0.08</v>
      </c>
      <c r="J275" s="36" t="s">
        <v>3551</v>
      </c>
      <c r="K275" s="59">
        <f>IFERROR(VLOOKUP(B275,'Equip Rates'!$B:$D,3,FALSE), "No Equipment Rate")</f>
        <v>200</v>
      </c>
      <c r="L275" s="59">
        <f>IFERROR(K275*I275,0)</f>
        <v>16</v>
      </c>
      <c r="N275" s="36"/>
      <c r="P275" s="87">
        <f>IF(COUNTIF(INDEX(EQB[Equip '#],1):EQB[[#This Row],[Equip '#]], EQB[[#This Row],[Equip '#]])=1, SUMIF(EQB[Equip '#],EQB[[#This Row],[Equip '#]],EQB[Units]),"")</f>
        <v>1</v>
      </c>
    </row>
    <row r="276" spans="1:16" x14ac:dyDescent="0.25">
      <c r="A276" s="58" t="str">
        <f>IF(EQB[[#This Row],[Job]]="","",IFERROR(VLOOKUP(EQB[[#This Row],[Job]],Table_Query_from_Cas_Ragle[[Job '#]:[Division]],4,FALSE),"New Job List Needed"))</f>
        <v>HOU</v>
      </c>
      <c r="B276" s="36" t="s">
        <v>3645</v>
      </c>
      <c r="C276" s="36" t="str">
        <f>IFERROR(_xlfn.XLOOKUP(EQB[[#This Row],[Equip '#]],Table7[Equip '#],Table7[Equipment Description],),"NO EQUIPMENT NUMBER")</f>
        <v>2023 FORD F-250 XL</v>
      </c>
      <c r="D276" s="38">
        <f>Summary!$F$2</f>
        <v>45777</v>
      </c>
      <c r="E276" s="36" t="s">
        <v>3481</v>
      </c>
      <c r="F276" s="36">
        <v>1</v>
      </c>
      <c r="G276" s="45" t="s">
        <v>7781</v>
      </c>
      <c r="H276" s="36">
        <v>4</v>
      </c>
      <c r="I276" s="36">
        <v>0.26</v>
      </c>
      <c r="J276" s="36" t="s">
        <v>3551</v>
      </c>
      <c r="K276" s="59">
        <f>IFERROR(VLOOKUP(B276,'Equip Rates'!$B:$D,3,FALSE), "No Equipment Rate")</f>
        <v>2000</v>
      </c>
      <c r="L276" s="59">
        <f>IFERROR(K276*I276,0)</f>
        <v>520</v>
      </c>
      <c r="N276" s="36"/>
      <c r="P276" s="87" t="str">
        <f>IF(COUNTIF(INDEX(EQB[Equip '#],1):EQB[[#This Row],[Equip '#]], EQB[[#This Row],[Equip '#]])=1, SUMIF(EQB[Equip '#],EQB[[#This Row],[Equip '#]],EQB[Units]),"")</f>
        <v/>
      </c>
    </row>
    <row r="277" spans="1:16" x14ac:dyDescent="0.25">
      <c r="A277" s="58" t="str">
        <f>IF(EQB[[#This Row],[Job]]="","",IFERROR(VLOOKUP(EQB[[#This Row],[Job]],Table_Query_from_Cas_Ragle[[Job '#]:[Division]],4,FALSE),"New Job List Needed"))</f>
        <v>HOU</v>
      </c>
      <c r="B277" s="36" t="s">
        <v>3380</v>
      </c>
      <c r="C277" s="36" t="str">
        <f>IFERROR(_xlfn.XLOOKUP(EQB[[#This Row],[Equip '#]],Table7[Equip '#],Table7[Equipment Description],),"NO EQUIPMENT NUMBER")</f>
        <v>VER-MAC PCMS-1500LP (H223781)</v>
      </c>
      <c r="D277" s="38">
        <f>Summary!$F$2</f>
        <v>45777</v>
      </c>
      <c r="E277" s="7" t="s">
        <v>3481</v>
      </c>
      <c r="F277" s="36">
        <v>1</v>
      </c>
      <c r="G277" s="45" t="s">
        <v>7781</v>
      </c>
      <c r="H277" s="36">
        <v>4</v>
      </c>
      <c r="I277" s="36">
        <v>0.5</v>
      </c>
      <c r="J277" s="36" t="s">
        <v>3551</v>
      </c>
      <c r="K277" s="59">
        <f>IFERROR(VLOOKUP(B277,'Equip Rates'!$B:$D,3,FALSE), "No Equipment Rate")</f>
        <v>1250</v>
      </c>
      <c r="L277" s="59">
        <f>IFERROR(K277*I277,0)</f>
        <v>625</v>
      </c>
      <c r="N277" s="36"/>
      <c r="P277" s="87">
        <f>IF(COUNTIF(INDEX(EQB[Equip '#],1):EQB[[#This Row],[Equip '#]], EQB[[#This Row],[Equip '#]])=1, SUMIF(EQB[Equip '#],EQB[[#This Row],[Equip '#]],EQB[Units]),"")</f>
        <v>0.5</v>
      </c>
    </row>
    <row r="278" spans="1:16" x14ac:dyDescent="0.25">
      <c r="A278" s="58" t="str">
        <f>IF(EQB[[#This Row],[Job]]="","",IFERROR(VLOOKUP(EQB[[#This Row],[Job]],Table_Query_from_Cas_Ragle[[Job '#]:[Division]],4,FALSE),"New Job List Needed"))</f>
        <v>HOU</v>
      </c>
      <c r="B278" s="36" t="s">
        <v>208</v>
      </c>
      <c r="C278" s="36" t="str">
        <f>IFERROR(_xlfn.XLOOKUP(EQB[[#This Row],[Equip '#]],Table7[Equip '#],Table7[Equipment Description],),"NO EQUIPMENT NUMBER")</f>
        <v>2018 F-150 D31569</v>
      </c>
      <c r="D278" s="38">
        <f>Summary!$F$2</f>
        <v>45777</v>
      </c>
      <c r="E278" s="7" t="s">
        <v>3481</v>
      </c>
      <c r="F278" s="36">
        <v>1</v>
      </c>
      <c r="G278" s="45" t="s">
        <v>7781</v>
      </c>
      <c r="H278" s="36">
        <v>4</v>
      </c>
      <c r="I278" s="36">
        <v>0.05</v>
      </c>
      <c r="J278" s="36" t="s">
        <v>3551</v>
      </c>
      <c r="K278" s="59">
        <f>IFERROR(VLOOKUP(B278,'Equip Rates'!$B:$D,3,FALSE), "No Equipment Rate")</f>
        <v>1300</v>
      </c>
      <c r="L278" s="59">
        <f>IFERROR(K278*I278,0)</f>
        <v>65</v>
      </c>
      <c r="N278" s="36"/>
      <c r="P278" s="87" t="str">
        <f>IF(COUNTIF(INDEX(EQB[Equip '#],1):EQB[[#This Row],[Equip '#]], EQB[[#This Row],[Equip '#]])=1, SUMIF(EQB[Equip '#],EQB[[#This Row],[Equip '#]],EQB[Units]),"")</f>
        <v/>
      </c>
    </row>
    <row r="279" spans="1:16" x14ac:dyDescent="0.25">
      <c r="A279" s="58" t="str">
        <f>IF(EQB[[#This Row],[Job]]="","",IFERROR(VLOOKUP(EQB[[#This Row],[Job]],Table_Query_from_Cas_Ragle[[Job '#]:[Division]],4,FALSE),"New Job List Needed"))</f>
        <v>HOU</v>
      </c>
      <c r="B279" s="36" t="s">
        <v>138</v>
      </c>
      <c r="C279" s="36" t="str">
        <f>IFERROR(_xlfn.XLOOKUP(EQB[[#This Row],[Equip '#]],Table7[Equip '#],Table7[Equipment Description],),"NO EQUIPMENT NUMBER")</f>
        <v>2021 F-250 D07383</v>
      </c>
      <c r="D279" s="38">
        <f>Summary!$F$2</f>
        <v>45777</v>
      </c>
      <c r="E279" s="7" t="s">
        <v>3481</v>
      </c>
      <c r="F279" s="36">
        <v>1</v>
      </c>
      <c r="G279" s="45" t="s">
        <v>7781</v>
      </c>
      <c r="H279" s="36">
        <v>4</v>
      </c>
      <c r="I279" s="36">
        <v>0.05</v>
      </c>
      <c r="J279" s="36" t="s">
        <v>3551</v>
      </c>
      <c r="K279" s="59">
        <f>IFERROR(VLOOKUP(B279,'Equip Rates'!$B:$D,3,FALSE), "No Equipment Rate")</f>
        <v>1500</v>
      </c>
      <c r="L279" s="59">
        <f>IFERROR(K279*I279,0)</f>
        <v>75</v>
      </c>
      <c r="N279" s="36"/>
      <c r="P279" s="87" t="str">
        <f>IF(COUNTIF(INDEX(EQB[Equip '#],1):EQB[[#This Row],[Equip '#]], EQB[[#This Row],[Equip '#]])=1, SUMIF(EQB[Equip '#],EQB[[#This Row],[Equip '#]],EQB[Units]),"")</f>
        <v/>
      </c>
    </row>
    <row r="280" spans="1:16" x14ac:dyDescent="0.25">
      <c r="A280" s="58" t="str">
        <f>IF(EQB[[#This Row],[Job]]="","",IFERROR(VLOOKUP(EQB[[#This Row],[Job]],Table_Query_from_Cas_Ragle[[Job '#]:[Division]],4,FALSE),"New Job List Needed"))</f>
        <v>DFW</v>
      </c>
      <c r="B280" s="36" t="s">
        <v>3094</v>
      </c>
      <c r="C280" s="36" t="str">
        <f>IFERROR(_xlfn.XLOOKUP(EQB[[#This Row],[Equip '#]],Table7[Equip '#],Table7[Equipment Description],),"NO EQUIPMENT NUMBER")</f>
        <v>2022 DODGE RAM 1500</v>
      </c>
      <c r="D280" s="38">
        <f>Summary!$F$2</f>
        <v>45777</v>
      </c>
      <c r="E280" s="7" t="s">
        <v>3670</v>
      </c>
      <c r="F280" s="36">
        <v>1</v>
      </c>
      <c r="G280" s="45" t="s">
        <v>7781</v>
      </c>
      <c r="H280" s="36">
        <v>4</v>
      </c>
      <c r="I280" s="36">
        <v>0.2</v>
      </c>
      <c r="J280" s="36" t="s">
        <v>3551</v>
      </c>
      <c r="K280" s="59">
        <f>IFERROR(VLOOKUP(B280,'Equip Rates'!$B:$D,3,FALSE), "No Equipment Rate")</f>
        <v>1300</v>
      </c>
      <c r="L280" s="59">
        <f>IFERROR(K280*I280,0)</f>
        <v>260</v>
      </c>
      <c r="N280" s="36"/>
      <c r="P280" s="87">
        <f>IF(COUNTIF(INDEX(EQB[Equip '#],1):EQB[[#This Row],[Equip '#]], EQB[[#This Row],[Equip '#]])=1, SUMIF(EQB[Equip '#],EQB[[#This Row],[Equip '#]],EQB[Units]),"")</f>
        <v>1</v>
      </c>
    </row>
    <row r="281" spans="1:16" x14ac:dyDescent="0.25">
      <c r="A281" s="58" t="str">
        <f>IF(EQB[[#This Row],[Job]]="","",IFERROR(VLOOKUP(EQB[[#This Row],[Job]],Table_Query_from_Cas_Ragle[[Job '#]:[Division]],4,FALSE),"New Job List Needed"))</f>
        <v>DFW</v>
      </c>
      <c r="B281" s="36" t="s">
        <v>3641</v>
      </c>
      <c r="C281" s="36" t="str">
        <f>IFERROR(_xlfn.XLOOKUP(EQB[[#This Row],[Equip '#]],Table7[Equip '#],Table7[Equipment Description],),"NO EQUIPMENT NUMBER")</f>
        <v>2023 FORD F-250 XL</v>
      </c>
      <c r="D281" s="38">
        <f>Summary!$F$2</f>
        <v>45777</v>
      </c>
      <c r="E281" s="36" t="s">
        <v>3670</v>
      </c>
      <c r="F281" s="36">
        <v>1</v>
      </c>
      <c r="G281" s="45" t="s">
        <v>7781</v>
      </c>
      <c r="H281" s="36">
        <v>4</v>
      </c>
      <c r="I281" s="36">
        <v>0.09</v>
      </c>
      <c r="J281" s="36" t="s">
        <v>3551</v>
      </c>
      <c r="K281" s="59">
        <f>IFERROR(VLOOKUP(B281,'Equip Rates'!$B:$D,3,FALSE), "No Equipment Rate")</f>
        <v>2000</v>
      </c>
      <c r="L281" s="59">
        <f>IFERROR(K281*I281,0)</f>
        <v>180</v>
      </c>
      <c r="N281" s="36"/>
      <c r="P281" s="87">
        <f>IF(COUNTIF(INDEX(EQB[Equip '#],1):EQB[[#This Row],[Equip '#]], EQB[[#This Row],[Equip '#]])=1, SUMIF(EQB[Equip '#],EQB[[#This Row],[Equip '#]],EQB[Units]),"")</f>
        <v>1</v>
      </c>
    </row>
    <row r="282" spans="1:16" x14ac:dyDescent="0.25">
      <c r="A282" s="58" t="str">
        <f>IF(EQB[[#This Row],[Job]]="","",IFERROR(VLOOKUP(EQB[[#This Row],[Job]],Table_Query_from_Cas_Ragle[[Job '#]:[Division]],4,FALSE),"New Job List Needed"))</f>
        <v>DFW</v>
      </c>
      <c r="B282" s="36" t="s">
        <v>198</v>
      </c>
      <c r="C282" s="36" t="str">
        <f>IFERROR(_xlfn.XLOOKUP(EQB[[#This Row],[Equip '#]],Table7[Equip '#],Table7[Equipment Description],),"NO EQUIPMENT NUMBER")</f>
        <v>2017 F-750 B12651 (TMA)</v>
      </c>
      <c r="D282" s="38">
        <f>Summary!$F$2</f>
        <v>45777</v>
      </c>
      <c r="E282" s="7" t="s">
        <v>3670</v>
      </c>
      <c r="F282" s="36">
        <v>1</v>
      </c>
      <c r="G282" s="45" t="s">
        <v>7781</v>
      </c>
      <c r="H282" s="36">
        <v>4</v>
      </c>
      <c r="I282" s="36">
        <v>0.25</v>
      </c>
      <c r="J282" s="36" t="s">
        <v>3551</v>
      </c>
      <c r="K282" s="59">
        <f>IFERROR(VLOOKUP(B282,'Equip Rates'!$B:$D,3,FALSE), "No Equipment Rate")</f>
        <v>3500</v>
      </c>
      <c r="L282" s="59">
        <f>IFERROR(K282*I282,0)</f>
        <v>875</v>
      </c>
      <c r="N282" s="36"/>
      <c r="P282" s="87" t="str">
        <f>IF(COUNTIF(INDEX(EQB[Equip '#],1):EQB[[#This Row],[Equip '#]], EQB[[#This Row],[Equip '#]])=1, SUMIF(EQB[Equip '#],EQB[[#This Row],[Equip '#]],EQB[Units]),"")</f>
        <v/>
      </c>
    </row>
    <row r="283" spans="1:16" x14ac:dyDescent="0.25">
      <c r="A283" s="58" t="str">
        <f>IF(EQB[[#This Row],[Job]]="","",IFERROR(VLOOKUP(EQB[[#This Row],[Job]],Table_Query_from_Cas_Ragle[[Job '#]:[Division]],4,FALSE),"New Job List Needed"))</f>
        <v>DFW</v>
      </c>
      <c r="B283" s="36" t="s">
        <v>123</v>
      </c>
      <c r="C283" s="36" t="str">
        <f>IFERROR(_xlfn.XLOOKUP(EQB[[#This Row],[Equip '#]],Table7[Equip '#],Table7[Equipment Description],),"NO EQUIPMENT NUMBER")</f>
        <v>2020 F-150 D16125</v>
      </c>
      <c r="D283" s="38">
        <f>Summary!$F$2</f>
        <v>45777</v>
      </c>
      <c r="E283" s="7" t="s">
        <v>3670</v>
      </c>
      <c r="F283" s="36">
        <v>1</v>
      </c>
      <c r="G283" s="45" t="s">
        <v>7781</v>
      </c>
      <c r="H283" s="36">
        <v>4</v>
      </c>
      <c r="I283" s="36">
        <v>1</v>
      </c>
      <c r="J283" s="36" t="s">
        <v>3551</v>
      </c>
      <c r="K283" s="59">
        <f>IFERROR(VLOOKUP(B283,'Equip Rates'!$B:$D,3,FALSE), "No Equipment Rate")</f>
        <v>1300</v>
      </c>
      <c r="L283" s="59">
        <f>IFERROR(K283*I283,0)</f>
        <v>1300</v>
      </c>
      <c r="N283" s="36"/>
      <c r="P283" s="87">
        <f>IF(COUNTIF(INDEX(EQB[Equip '#],1):EQB[[#This Row],[Equip '#]], EQB[[#This Row],[Equip '#]])=1, SUMIF(EQB[Equip '#],EQB[[#This Row],[Equip '#]],EQB[Units]),"")</f>
        <v>1</v>
      </c>
    </row>
    <row r="284" spans="1:16" x14ac:dyDescent="0.25">
      <c r="A284" s="58" t="str">
        <f>IF(EQB[[#This Row],[Job]]="","",IFERROR(VLOOKUP(EQB[[#This Row],[Job]],Table_Query_from_Cas_Ragle[[Job '#]:[Division]],4,FALSE),"New Job List Needed"))</f>
        <v>DFW</v>
      </c>
      <c r="B284" s="36" t="s">
        <v>124</v>
      </c>
      <c r="C284" s="36" t="str">
        <f>IFERROR(_xlfn.XLOOKUP(EQB[[#This Row],[Equip '#]],Table7[Equip '#],Table7[Equipment Description],),"NO EQUIPMENT NUMBER")</f>
        <v>2020 F-150 D20016</v>
      </c>
      <c r="D284" s="38">
        <f>Summary!$F$2</f>
        <v>45777</v>
      </c>
      <c r="E284" s="36" t="s">
        <v>3670</v>
      </c>
      <c r="F284" s="36">
        <v>1</v>
      </c>
      <c r="G284" s="45" t="s">
        <v>7781</v>
      </c>
      <c r="H284" s="36">
        <v>4</v>
      </c>
      <c r="I284" s="36">
        <v>0.12</v>
      </c>
      <c r="J284" s="36" t="s">
        <v>3551</v>
      </c>
      <c r="K284" s="59">
        <f>IFERROR(VLOOKUP(B284,'Equip Rates'!$B:$D,3,FALSE), "No Equipment Rate")</f>
        <v>1300</v>
      </c>
      <c r="L284" s="59">
        <f>IFERROR(K284*I284,0)</f>
        <v>156</v>
      </c>
      <c r="N284" s="36"/>
      <c r="P284" s="87">
        <f>IF(COUNTIF(INDEX(EQB[Equip '#],1):EQB[[#This Row],[Equip '#]], EQB[[#This Row],[Equip '#]])=1, SUMIF(EQB[Equip '#],EQB[[#This Row],[Equip '#]],EQB[Units]),"")</f>
        <v>1</v>
      </c>
    </row>
    <row r="285" spans="1:16" x14ac:dyDescent="0.25">
      <c r="A285" s="58" t="str">
        <f>IF(EQB[[#This Row],[Job]]="","",IFERROR(VLOOKUP(EQB[[#This Row],[Job]],Table_Query_from_Cas_Ragle[[Job '#]:[Division]],4,FALSE),"New Job List Needed"))</f>
        <v>DFW</v>
      </c>
      <c r="B285" s="36" t="s">
        <v>256</v>
      </c>
      <c r="C285" s="36" t="str">
        <f>IFERROR(_xlfn.XLOOKUP(EQB[[#This Row],[Equip '#]],Table7[Equip '#],Table7[Equipment Description],),"NO EQUIPMENT NUMBER")</f>
        <v>2022 F-250 C70269</v>
      </c>
      <c r="D285" s="38">
        <f>Summary!$F$2</f>
        <v>45777</v>
      </c>
      <c r="E285" s="7" t="s">
        <v>3670</v>
      </c>
      <c r="F285" s="36">
        <v>1</v>
      </c>
      <c r="G285" s="45" t="s">
        <v>7781</v>
      </c>
      <c r="H285" s="36">
        <v>4</v>
      </c>
      <c r="I285" s="36">
        <v>0.04</v>
      </c>
      <c r="J285" s="36" t="s">
        <v>3551</v>
      </c>
      <c r="K285" s="59">
        <f>IFERROR(VLOOKUP(B285,'Equip Rates'!$B:$D,3,FALSE), "No Equipment Rate")</f>
        <v>1500</v>
      </c>
      <c r="L285" s="59">
        <f>IFERROR(K285*I285,0)</f>
        <v>60</v>
      </c>
      <c r="N285" s="36"/>
      <c r="P285" s="87">
        <f>IF(COUNTIF(INDEX(EQB[Equip '#],1):EQB[[#This Row],[Equip '#]], EQB[[#This Row],[Equip '#]])=1, SUMIF(EQB[Equip '#],EQB[[#This Row],[Equip '#]],EQB[Units]),"")</f>
        <v>1</v>
      </c>
    </row>
    <row r="286" spans="1:16" x14ac:dyDescent="0.25">
      <c r="A286" s="58" t="str">
        <f>IF(EQB[[#This Row],[Job]]="","",IFERROR(VLOOKUP(EQB[[#This Row],[Job]],Table_Query_from_Cas_Ragle[[Job '#]:[Division]],4,FALSE),"New Job List Needed"))</f>
        <v>DFW</v>
      </c>
      <c r="B286" s="36" t="s">
        <v>146</v>
      </c>
      <c r="C286" s="36" t="str">
        <f>IFERROR(_xlfn.XLOOKUP(EQB[[#This Row],[Equip '#]],Table7[Equip '#],Table7[Equipment Description],),"NO EQUIPMENT NUMBER")</f>
        <v>2020 F-250 D24350</v>
      </c>
      <c r="D286" s="38">
        <f>Summary!$F$2</f>
        <v>45777</v>
      </c>
      <c r="E286" s="7" t="s">
        <v>3670</v>
      </c>
      <c r="F286" s="36">
        <v>1</v>
      </c>
      <c r="G286" s="45" t="s">
        <v>7781</v>
      </c>
      <c r="H286" s="36">
        <v>4</v>
      </c>
      <c r="I286" s="36">
        <v>0.09</v>
      </c>
      <c r="J286" s="36" t="s">
        <v>3551</v>
      </c>
      <c r="K286" s="59">
        <f>IFERROR(VLOOKUP(B286,'Equip Rates'!$B:$D,3,FALSE), "No Equipment Rate")</f>
        <v>1500</v>
      </c>
      <c r="L286" s="59">
        <f>IFERROR(K286*I286,0)</f>
        <v>135</v>
      </c>
      <c r="N286" s="36"/>
      <c r="P286" s="87" t="str">
        <f>IF(COUNTIF(INDEX(EQB[Equip '#],1):EQB[[#This Row],[Equip '#]], EQB[[#This Row],[Equip '#]])=1, SUMIF(EQB[Equip '#],EQB[[#This Row],[Equip '#]],EQB[Units]),"")</f>
        <v/>
      </c>
    </row>
    <row r="287" spans="1:16" x14ac:dyDescent="0.25">
      <c r="A287" s="58" t="str">
        <f>IF(EQB[[#This Row],[Job]]="","",IFERROR(VLOOKUP(EQB[[#This Row],[Job]],Table_Query_from_Cas_Ragle[[Job '#]:[Division]],4,FALSE),"New Job List Needed"))</f>
        <v>DFW</v>
      </c>
      <c r="B287" s="36" t="s">
        <v>3953</v>
      </c>
      <c r="C287" s="36" t="str">
        <f>IFERROR(_xlfn.XLOOKUP(EQB[[#This Row],[Equip '#]],Table7[Equip '#],Table7[Equipment Description],),"NO EQUIPMENT NUMBER")</f>
        <v>2024 FORD MAVERICK XLT (5305)</v>
      </c>
      <c r="D287" s="38">
        <f>Summary!$F$2</f>
        <v>45777</v>
      </c>
      <c r="E287" s="7" t="s">
        <v>3670</v>
      </c>
      <c r="F287" s="36">
        <v>1</v>
      </c>
      <c r="G287" s="45" t="s">
        <v>7781</v>
      </c>
      <c r="H287" s="36">
        <v>4</v>
      </c>
      <c r="I287" s="36">
        <v>0.15</v>
      </c>
      <c r="J287" s="36" t="s">
        <v>3551</v>
      </c>
      <c r="K287" s="59">
        <f>IFERROR(VLOOKUP(B287,'Equip Rates'!$B:$D,3,FALSE), "No Equipment Rate")</f>
        <v>1000</v>
      </c>
      <c r="L287" s="59">
        <f>IFERROR(K287*I287,0)</f>
        <v>150</v>
      </c>
      <c r="N287" s="36"/>
      <c r="P287" s="87" t="str">
        <f>IF(COUNTIF(INDEX(EQB[Equip '#],1):EQB[[#This Row],[Equip '#]], EQB[[#This Row],[Equip '#]])=1, SUMIF(EQB[Equip '#],EQB[[#This Row],[Equip '#]],EQB[Units]),"")</f>
        <v/>
      </c>
    </row>
    <row r="288" spans="1:16" x14ac:dyDescent="0.25">
      <c r="A288" s="58" t="str">
        <f>IF(EQB[[#This Row],[Job]]="","",IFERROR(VLOOKUP(EQB[[#This Row],[Job]],Table_Query_from_Cas_Ragle[[Job '#]:[Division]],4,FALSE),"New Job List Needed"))</f>
        <v>DFW</v>
      </c>
      <c r="B288" s="36" t="s">
        <v>4138</v>
      </c>
      <c r="C288" s="36" t="str">
        <f>IFERROR(_xlfn.XLOOKUP(EQB[[#This Row],[Equip '#]],Table7[Equip '#],Table7[Equipment Description],),"NO EQUIPMENT NUMBER")</f>
        <v>2024 F250 XL (REF26875)</v>
      </c>
      <c r="D288" s="38">
        <f>Summary!$F$2</f>
        <v>45777</v>
      </c>
      <c r="E288" s="7" t="s">
        <v>3670</v>
      </c>
      <c r="F288" s="36">
        <v>1</v>
      </c>
      <c r="G288" s="45" t="s">
        <v>7781</v>
      </c>
      <c r="H288" s="36">
        <v>4</v>
      </c>
      <c r="I288" s="36">
        <v>0.18</v>
      </c>
      <c r="J288" s="36" t="s">
        <v>3551</v>
      </c>
      <c r="K288" s="59">
        <f>IFERROR(VLOOKUP(B288,'Equip Rates'!$B:$D,3,FALSE), "No Equipment Rate")</f>
        <v>1500</v>
      </c>
      <c r="L288" s="59">
        <f>IFERROR(K288*I288,0)</f>
        <v>270</v>
      </c>
      <c r="N288" s="36"/>
      <c r="P288" s="87" t="str">
        <f>IF(COUNTIF(INDEX(EQB[Equip '#],1):EQB[[#This Row],[Equip '#]], EQB[[#This Row],[Equip '#]])=1, SUMIF(EQB[Equip '#],EQB[[#This Row],[Equip '#]],EQB[Units]),"")</f>
        <v/>
      </c>
    </row>
    <row r="289" spans="1:16" x14ac:dyDescent="0.25">
      <c r="A289" s="58" t="str">
        <f>IF(EQB[[#This Row],[Job]]="","",IFERROR(VLOOKUP(EQB[[#This Row],[Job]],Table_Query_from_Cas_Ragle[[Job '#]:[Division]],4,FALSE),"New Job List Needed"))</f>
        <v>DFW</v>
      </c>
      <c r="B289" s="36" t="s">
        <v>3676</v>
      </c>
      <c r="C289" s="36" t="str">
        <f>IFERROR(_xlfn.XLOOKUP(EQB[[#This Row],[Equip '#]],Table7[Equip '#],Table7[Equipment Description],),"NO EQUIPMENT NUMBER")</f>
        <v>2019 INTL 4300 (L592806)</v>
      </c>
      <c r="D289" s="38">
        <f>Summary!$F$2</f>
        <v>45777</v>
      </c>
      <c r="E289" s="7" t="s">
        <v>3670</v>
      </c>
      <c r="F289" s="36">
        <v>1</v>
      </c>
      <c r="G289" s="45" t="s">
        <v>7781</v>
      </c>
      <c r="H289" s="36">
        <v>4</v>
      </c>
      <c r="I289" s="36">
        <v>0.15</v>
      </c>
      <c r="J289" s="36" t="s">
        <v>3551</v>
      </c>
      <c r="K289" s="59">
        <f>IFERROR(VLOOKUP(B289,'Equip Rates'!$B:$D,3,FALSE), "No Equipment Rate")</f>
        <v>3650</v>
      </c>
      <c r="L289" s="59">
        <f>IFERROR(K289*I289,0)</f>
        <v>547.5</v>
      </c>
      <c r="N289" s="36"/>
      <c r="P289" s="87" t="str">
        <f>IF(COUNTIF(INDEX(EQB[Equip '#],1):EQB[[#This Row],[Equip '#]], EQB[[#This Row],[Equip '#]])=1, SUMIF(EQB[Equip '#],EQB[[#This Row],[Equip '#]],EQB[Units]),"")</f>
        <v/>
      </c>
    </row>
    <row r="290" spans="1:16" x14ac:dyDescent="0.25">
      <c r="A290" s="58" t="str">
        <f>IF(EQB[[#This Row],[Job]]="","",IFERROR(VLOOKUP(EQB[[#This Row],[Job]],Table_Query_from_Cas_Ragle[[Job '#]:[Division]],4,FALSE),"New Job List Needed"))</f>
        <v>DFW</v>
      </c>
      <c r="B290" s="36" t="s">
        <v>81</v>
      </c>
      <c r="C290" s="36" t="str">
        <f>IFERROR(_xlfn.XLOOKUP(EQB[[#This Row],[Equip '#]],Table7[Equip '#],Table7[Equipment Description],),"NO EQUIPMENT NUMBER")</f>
        <v>2018 CAT 279D</v>
      </c>
      <c r="D290" s="38">
        <f>Summary!$F$2</f>
        <v>45777</v>
      </c>
      <c r="E290" s="7" t="s">
        <v>3670</v>
      </c>
      <c r="F290" s="36">
        <v>1</v>
      </c>
      <c r="G290" s="45" t="s">
        <v>7781</v>
      </c>
      <c r="H290" s="36">
        <v>4</v>
      </c>
      <c r="I290" s="36">
        <v>0.5</v>
      </c>
      <c r="J290" s="36" t="s">
        <v>3551</v>
      </c>
      <c r="K290" s="59">
        <f>IFERROR(VLOOKUP(B290,'Equip Rates'!$B:$D,3,FALSE), "No Equipment Rate")</f>
        <v>2100</v>
      </c>
      <c r="L290" s="59">
        <f>IFERROR(K290*I290,0)</f>
        <v>1050</v>
      </c>
      <c r="N290" s="36"/>
      <c r="P290" s="87">
        <f>IF(COUNTIF(INDEX(EQB[Equip '#],1):EQB[[#This Row],[Equip '#]], EQB[[#This Row],[Equip '#]])=1, SUMIF(EQB[Equip '#],EQB[[#This Row],[Equip '#]],EQB[Units]),"")</f>
        <v>0.5</v>
      </c>
    </row>
    <row r="291" spans="1:16" x14ac:dyDescent="0.25">
      <c r="A291" s="58" t="str">
        <f>IF(EQB[[#This Row],[Job]]="","",IFERROR(VLOOKUP(EQB[[#This Row],[Job]],Table_Query_from_Cas_Ragle[[Job '#]:[Division]],4,FALSE),"New Job List Needed"))</f>
        <v>DFW</v>
      </c>
      <c r="B291" s="36" t="s">
        <v>52</v>
      </c>
      <c r="C291" s="36" t="str">
        <f>IFERROR(_xlfn.XLOOKUP(EQB[[#This Row],[Equip '#]],Table7[Equip '#],Table7[Equipment Description],),"NO EQUIPMENT NUMBER")</f>
        <v>John Deere 644K Loader</v>
      </c>
      <c r="D291" s="38">
        <f>Summary!$F$2</f>
        <v>45777</v>
      </c>
      <c r="E291" s="7" t="s">
        <v>3670</v>
      </c>
      <c r="F291" s="36">
        <v>1</v>
      </c>
      <c r="G291" s="45" t="s">
        <v>7781</v>
      </c>
      <c r="H291" s="36">
        <v>4</v>
      </c>
      <c r="I291" s="36">
        <v>0.5</v>
      </c>
      <c r="J291" s="36" t="s">
        <v>3551</v>
      </c>
      <c r="K291" s="59">
        <f>IFERROR(VLOOKUP(B291,'Equip Rates'!$B:$D,3,FALSE), "No Equipment Rate")</f>
        <v>4000</v>
      </c>
      <c r="L291" s="59">
        <f>IFERROR(K291*I291,0)</f>
        <v>2000</v>
      </c>
      <c r="N291" s="36"/>
      <c r="P291" s="87">
        <f>IF(COUNTIF(INDEX(EQB[Equip '#],1):EQB[[#This Row],[Equip '#]], EQB[[#This Row],[Equip '#]])=1, SUMIF(EQB[Equip '#],EQB[[#This Row],[Equip '#]],EQB[Units]),"")</f>
        <v>0.85</v>
      </c>
    </row>
    <row r="292" spans="1:16" x14ac:dyDescent="0.25">
      <c r="A292" s="58" t="str">
        <f>IF(EQB[[#This Row],[Job]]="","",IFERROR(VLOOKUP(EQB[[#This Row],[Job]],Table_Query_from_Cas_Ragle[[Job '#]:[Division]],4,FALSE),"New Job List Needed"))</f>
        <v>DFW</v>
      </c>
      <c r="B292" s="36" t="s">
        <v>3932</v>
      </c>
      <c r="C292" s="36" t="str">
        <f>IFERROR(_xlfn.XLOOKUP(EQB[[#This Row],[Equip '#]],Table7[Equip '#],Table7[Equipment Description],),"NO EQUIPMENT NUMBER")</f>
        <v>LOAD TRAIL PINTLE W/2-15K AXLE</v>
      </c>
      <c r="D292" s="38">
        <f>Summary!$F$2</f>
        <v>45777</v>
      </c>
      <c r="E292" s="7" t="s">
        <v>3672</v>
      </c>
      <c r="F292" s="36">
        <v>1</v>
      </c>
      <c r="G292" s="45" t="s">
        <v>7781</v>
      </c>
      <c r="H292" s="36">
        <v>4</v>
      </c>
      <c r="I292" s="36">
        <v>1</v>
      </c>
      <c r="J292" s="36" t="s">
        <v>3551</v>
      </c>
      <c r="K292" s="59">
        <f>IFERROR(VLOOKUP(B292,'Equip Rates'!$B:$D,3,FALSE), "No Equipment Rate")</f>
        <v>1000</v>
      </c>
      <c r="L292" s="59">
        <f>IFERROR(K292*I292,0)</f>
        <v>1000</v>
      </c>
      <c r="N292" s="36"/>
      <c r="P292" s="87">
        <f>IF(COUNTIF(INDEX(EQB[Equip '#],1):EQB[[#This Row],[Equip '#]], EQB[[#This Row],[Equip '#]])=1, SUMIF(EQB[Equip '#],EQB[[#This Row],[Equip '#]],EQB[Units]),"")</f>
        <v>1</v>
      </c>
    </row>
    <row r="293" spans="1:16" x14ac:dyDescent="0.25">
      <c r="A293" s="58" t="str">
        <f>IF(EQB[[#This Row],[Job]]="","",IFERROR(VLOOKUP(EQB[[#This Row],[Job]],Table_Query_from_Cas_Ragle[[Job '#]:[Division]],4,FALSE),"New Job List Needed"))</f>
        <v>DFW</v>
      </c>
      <c r="B293" s="36" t="s">
        <v>171</v>
      </c>
      <c r="C293" s="36" t="str">
        <f>IFERROR(_xlfn.XLOOKUP(EQB[[#This Row],[Equip '#]],Table7[Equip '#],Table7[Equipment Description],),"NO EQUIPMENT NUMBER")</f>
        <v>CAT 430FIT (2012)</v>
      </c>
      <c r="D293" s="38">
        <f>Summary!$F$2</f>
        <v>45777</v>
      </c>
      <c r="E293" s="7" t="s">
        <v>3672</v>
      </c>
      <c r="F293" s="36">
        <v>1</v>
      </c>
      <c r="G293" s="45" t="s">
        <v>7781</v>
      </c>
      <c r="H293" s="36">
        <v>4</v>
      </c>
      <c r="I293" s="36">
        <v>1</v>
      </c>
      <c r="J293" s="36" t="s">
        <v>3551</v>
      </c>
      <c r="K293" s="59">
        <f>IFERROR(VLOOKUP(B293,'Equip Rates'!$B:$D,3,FALSE), "No Equipment Rate")</f>
        <v>2500</v>
      </c>
      <c r="L293" s="59">
        <f>IFERROR(K293*I293,0)</f>
        <v>2500</v>
      </c>
      <c r="N293" s="36"/>
      <c r="P293" s="87">
        <f>IF(COUNTIF(INDEX(EQB[Equip '#],1):EQB[[#This Row],[Equip '#]], EQB[[#This Row],[Equip '#]])=1, SUMIF(EQB[Equip '#],EQB[[#This Row],[Equip '#]],EQB[Units]),"")</f>
        <v>1</v>
      </c>
    </row>
    <row r="294" spans="1:16" x14ac:dyDescent="0.25">
      <c r="A294" s="58" t="str">
        <f>IF(EQB[[#This Row],[Job]]="","",IFERROR(VLOOKUP(EQB[[#This Row],[Job]],Table_Query_from_Cas_Ragle[[Job '#]:[Division]],4,FALSE),"New Job List Needed"))</f>
        <v>DFW</v>
      </c>
      <c r="B294" s="36" t="s">
        <v>3486</v>
      </c>
      <c r="C294" s="36" t="str">
        <f>IFERROR(_xlfn.XLOOKUP(EQB[[#This Row],[Equip '#]],Table7[Equip '#],Table7[Equipment Description],),"NO EQUIPMENT NUMBER")</f>
        <v>2023 SPARTAN 7X16 CR (034561)</v>
      </c>
      <c r="D294" s="38">
        <f>Summary!$F$2</f>
        <v>45777</v>
      </c>
      <c r="E294" s="7" t="s">
        <v>3672</v>
      </c>
      <c r="F294" s="36">
        <v>1</v>
      </c>
      <c r="G294" s="45" t="s">
        <v>7781</v>
      </c>
      <c r="H294" s="36">
        <v>4</v>
      </c>
      <c r="I294" s="36">
        <v>1</v>
      </c>
      <c r="J294" s="36" t="s">
        <v>3551</v>
      </c>
      <c r="K294" s="59">
        <f>IFERROR(VLOOKUP(B294,'Equip Rates'!$B:$D,3,FALSE), "No Equipment Rate")</f>
        <v>200</v>
      </c>
      <c r="L294" s="59">
        <f>IFERROR(K294*I294,0)</f>
        <v>200</v>
      </c>
      <c r="N294" s="36"/>
      <c r="P294" s="87">
        <f>IF(COUNTIF(INDEX(EQB[Equip '#],1):EQB[[#This Row],[Equip '#]], EQB[[#This Row],[Equip '#]])=1, SUMIF(EQB[Equip '#],EQB[[#This Row],[Equip '#]],EQB[Units]),"")</f>
        <v>1</v>
      </c>
    </row>
    <row r="295" spans="1:16" x14ac:dyDescent="0.25">
      <c r="A295" s="58" t="str">
        <f>IF(EQB[[#This Row],[Job]]="","",IFERROR(VLOOKUP(EQB[[#This Row],[Job]],Table_Query_from_Cas_Ragle[[Job '#]:[Division]],4,FALSE),"New Job List Needed"))</f>
        <v>DFW</v>
      </c>
      <c r="B295" s="36" t="s">
        <v>3741</v>
      </c>
      <c r="C295" s="36" t="str">
        <f>IFERROR(_xlfn.XLOOKUP(EQB[[#This Row],[Equip '#]],Table7[Equip '#],Table7[Equipment Description],),"NO EQUIPMENT NUMBER")</f>
        <v>2019 FRGHT M2-106 DT (5850)</v>
      </c>
      <c r="D295" s="38">
        <f>Summary!$F$2</f>
        <v>45777</v>
      </c>
      <c r="E295" s="7" t="s">
        <v>3672</v>
      </c>
      <c r="F295" s="36">
        <v>1</v>
      </c>
      <c r="G295" s="45" t="s">
        <v>7781</v>
      </c>
      <c r="H295" s="36">
        <v>4</v>
      </c>
      <c r="I295" s="36">
        <v>0.5</v>
      </c>
      <c r="J295" s="36" t="s">
        <v>3551</v>
      </c>
      <c r="K295" s="59">
        <f>IFERROR(VLOOKUP(B295,'Equip Rates'!$B:$D,3,FALSE), "No Equipment Rate")</f>
        <v>5000</v>
      </c>
      <c r="L295" s="59">
        <f>IFERROR(K295*I295,0)</f>
        <v>2500</v>
      </c>
      <c r="N295" s="36"/>
      <c r="P295" s="87">
        <f>IF(COUNTIF(INDEX(EQB[Equip '#],1):EQB[[#This Row],[Equip '#]], EQB[[#This Row],[Equip '#]])=1, SUMIF(EQB[Equip '#],EQB[[#This Row],[Equip '#]],EQB[Units]),"")</f>
        <v>0.5</v>
      </c>
    </row>
    <row r="296" spans="1:16" x14ac:dyDescent="0.25">
      <c r="A296" s="58" t="str">
        <f>IF(EQB[[#This Row],[Job]]="","",IFERROR(VLOOKUP(EQB[[#This Row],[Job]],Table_Query_from_Cas_Ragle[[Job '#]:[Division]],4,FALSE),"New Job List Needed"))</f>
        <v>DFW</v>
      </c>
      <c r="B296" s="36" t="s">
        <v>3742</v>
      </c>
      <c r="C296" s="36" t="str">
        <f>IFERROR(_xlfn.XLOOKUP(EQB[[#This Row],[Equip '#]],Table7[Equip '#],Table7[Equipment Description],),"NO EQUIPMENT NUMBER")</f>
        <v>2018 FRGHT M2-106 DT (8632)</v>
      </c>
      <c r="D296" s="38">
        <f>Summary!$F$2</f>
        <v>45777</v>
      </c>
      <c r="E296" s="7" t="s">
        <v>3672</v>
      </c>
      <c r="F296" s="36">
        <v>1</v>
      </c>
      <c r="G296" s="45" t="s">
        <v>7781</v>
      </c>
      <c r="H296" s="36">
        <v>4</v>
      </c>
      <c r="I296" s="36">
        <v>1</v>
      </c>
      <c r="J296" s="36" t="s">
        <v>3551</v>
      </c>
      <c r="K296" s="59">
        <f>IFERROR(VLOOKUP(B296,'Equip Rates'!$B:$D,3,FALSE), "No Equipment Rate")</f>
        <v>5000</v>
      </c>
      <c r="L296" s="59">
        <f>IFERROR(K296*I296,0)</f>
        <v>5000</v>
      </c>
      <c r="N296" s="36"/>
      <c r="P296" s="87">
        <f>IF(COUNTIF(INDEX(EQB[Equip '#],1):EQB[[#This Row],[Equip '#]], EQB[[#This Row],[Equip '#]])=1, SUMIF(EQB[Equip '#],EQB[[#This Row],[Equip '#]],EQB[Units]),"")</f>
        <v>1</v>
      </c>
    </row>
    <row r="297" spans="1:16" x14ac:dyDescent="0.25">
      <c r="A297" s="58" t="str">
        <f>IF(EQB[[#This Row],[Job]]="","",IFERROR(VLOOKUP(EQB[[#This Row],[Job]],Table_Query_from_Cas_Ragle[[Job '#]:[Division]],4,FALSE),"New Job List Needed"))</f>
        <v>DFW</v>
      </c>
      <c r="B297" s="36" t="s">
        <v>3086</v>
      </c>
      <c r="C297" s="36" t="str">
        <f>IFERROR(_xlfn.XLOOKUP(EQB[[#This Row],[Equip '#]],Table7[Equip '#],Table7[Equipment Description],),"NO EQUIPMENT NUMBER")</f>
        <v>2022 DODGE RAM 1500</v>
      </c>
      <c r="D297" s="38">
        <f>Summary!$F$2</f>
        <v>45777</v>
      </c>
      <c r="E297" s="36" t="s">
        <v>3672</v>
      </c>
      <c r="F297" s="36">
        <v>1</v>
      </c>
      <c r="G297" s="45" t="s">
        <v>7781</v>
      </c>
      <c r="H297" s="36">
        <v>4</v>
      </c>
      <c r="I297" s="36">
        <v>1</v>
      </c>
      <c r="J297" s="36" t="s">
        <v>3551</v>
      </c>
      <c r="K297" s="59">
        <f>IFERROR(VLOOKUP(B297,'Equip Rates'!$B:$D,3,FALSE), "No Equipment Rate")</f>
        <v>1300</v>
      </c>
      <c r="L297" s="59">
        <f>IFERROR(K297*I297,0)</f>
        <v>1300</v>
      </c>
      <c r="N297" s="36"/>
      <c r="P297" s="87">
        <f>IF(COUNTIF(INDEX(EQB[Equip '#],1):EQB[[#This Row],[Equip '#]], EQB[[#This Row],[Equip '#]])=1, SUMIF(EQB[Equip '#],EQB[[#This Row],[Equip '#]],EQB[Units]),"")</f>
        <v>1</v>
      </c>
    </row>
    <row r="298" spans="1:16" x14ac:dyDescent="0.25">
      <c r="A298" s="58" t="str">
        <f>IF(EQB[[#This Row],[Job]]="","",IFERROR(VLOOKUP(EQB[[#This Row],[Job]],Table_Query_from_Cas_Ragle[[Job '#]:[Division]],4,FALSE),"New Job List Needed"))</f>
        <v>DFW</v>
      </c>
      <c r="B298" s="36" t="s">
        <v>3089</v>
      </c>
      <c r="C298" s="36" t="str">
        <f>IFERROR(_xlfn.XLOOKUP(EQB[[#This Row],[Equip '#]],Table7[Equip '#],Table7[Equipment Description],),"NO EQUIPMENT NUMBER")</f>
        <v>2022 DODGE RAM 1500</v>
      </c>
      <c r="D298" s="38">
        <f>Summary!$F$2</f>
        <v>45777</v>
      </c>
      <c r="E298" s="7" t="s">
        <v>3672</v>
      </c>
      <c r="F298" s="36">
        <v>1</v>
      </c>
      <c r="G298" s="45" t="s">
        <v>7781</v>
      </c>
      <c r="H298" s="36">
        <v>4</v>
      </c>
      <c r="I298" s="36">
        <v>1</v>
      </c>
      <c r="J298" s="36" t="s">
        <v>3551</v>
      </c>
      <c r="K298" s="59">
        <f>IFERROR(VLOOKUP(B298,'Equip Rates'!$B:$D,3,FALSE), "No Equipment Rate")</f>
        <v>1300</v>
      </c>
      <c r="L298" s="59">
        <f>IFERROR(K298*I298,0)</f>
        <v>1300</v>
      </c>
      <c r="N298" s="36"/>
      <c r="P298" s="87">
        <f>IF(COUNTIF(INDEX(EQB[Equip '#],1):EQB[[#This Row],[Equip '#]], EQB[[#This Row],[Equip '#]])=1, SUMIF(EQB[Equip '#],EQB[[#This Row],[Equip '#]],EQB[Units]),"")</f>
        <v>1</v>
      </c>
    </row>
    <row r="299" spans="1:16" x14ac:dyDescent="0.25">
      <c r="A299" s="58" t="str">
        <f>IF(EQB[[#This Row],[Job]]="","",IFERROR(VLOOKUP(EQB[[#This Row],[Job]],Table_Query_from_Cas_Ragle[[Job '#]:[Division]],4,FALSE),"New Job List Needed"))</f>
        <v>DFW</v>
      </c>
      <c r="B299" s="36" t="s">
        <v>3097</v>
      </c>
      <c r="C299" s="36" t="str">
        <f>IFERROR(_xlfn.XLOOKUP(EQB[[#This Row],[Equip '#]],Table7[Equip '#],Table7[Equipment Description],),"NO EQUIPMENT NUMBER")</f>
        <v>2022 DODGE RAM 1500</v>
      </c>
      <c r="D299" s="38">
        <f>Summary!$F$2</f>
        <v>45777</v>
      </c>
      <c r="E299" s="7" t="s">
        <v>3672</v>
      </c>
      <c r="F299" s="36">
        <v>1</v>
      </c>
      <c r="G299" s="45" t="s">
        <v>7781</v>
      </c>
      <c r="H299" s="36">
        <v>4</v>
      </c>
      <c r="I299" s="36">
        <v>0.1</v>
      </c>
      <c r="J299" s="36" t="s">
        <v>3551</v>
      </c>
      <c r="K299" s="59">
        <f>IFERROR(VLOOKUP(B299,'Equip Rates'!$B:$D,3,FALSE), "No Equipment Rate")</f>
        <v>1300</v>
      </c>
      <c r="L299" s="59">
        <f>IFERROR(K299*I299,0)</f>
        <v>130</v>
      </c>
      <c r="N299" s="36"/>
      <c r="P299" s="87">
        <f>IF(COUNTIF(INDEX(EQB[Equip '#],1):EQB[[#This Row],[Equip '#]], EQB[[#This Row],[Equip '#]])=1, SUMIF(EQB[Equip '#],EQB[[#This Row],[Equip '#]],EQB[Units]),"")</f>
        <v>0.2</v>
      </c>
    </row>
    <row r="300" spans="1:16" x14ac:dyDescent="0.25">
      <c r="A300" s="58" t="str">
        <f>IF(EQB[[#This Row],[Job]]="","",IFERROR(VLOOKUP(EQB[[#This Row],[Job]],Table_Query_from_Cas_Ragle[[Job '#]:[Division]],4,FALSE),"New Job List Needed"))</f>
        <v>DFW</v>
      </c>
      <c r="B300" s="36" t="s">
        <v>3665</v>
      </c>
      <c r="C300" s="36" t="str">
        <f>IFERROR(_xlfn.XLOOKUP(EQB[[#This Row],[Equip '#]],Table7[Equip '#],Table7[Equipment Description],),"NO EQUIPMENT NUMBER")</f>
        <v>2023 FORD F-250 XL</v>
      </c>
      <c r="D300" s="38">
        <f>Summary!$F$2</f>
        <v>45777</v>
      </c>
      <c r="E300" s="7" t="s">
        <v>3672</v>
      </c>
      <c r="F300" s="36">
        <v>1</v>
      </c>
      <c r="G300" s="45" t="s">
        <v>7781</v>
      </c>
      <c r="H300" s="36">
        <v>4</v>
      </c>
      <c r="I300" s="36">
        <v>1</v>
      </c>
      <c r="J300" s="36" t="s">
        <v>3551</v>
      </c>
      <c r="K300" s="59">
        <f>IFERROR(VLOOKUP(B300,'Equip Rates'!$B:$D,3,FALSE), "No Equipment Rate")</f>
        <v>2000</v>
      </c>
      <c r="L300" s="59">
        <f>IFERROR(K300*I300,0)</f>
        <v>2000</v>
      </c>
      <c r="N300" s="36"/>
      <c r="P300" s="87">
        <f>IF(COUNTIF(INDEX(EQB[Equip '#],1):EQB[[#This Row],[Equip '#]], EQB[[#This Row],[Equip '#]])=1, SUMIF(EQB[Equip '#],EQB[[#This Row],[Equip '#]],EQB[Units]),"")</f>
        <v>1</v>
      </c>
    </row>
    <row r="301" spans="1:16" x14ac:dyDescent="0.25">
      <c r="A301" s="58" t="str">
        <f>IF(EQB[[#This Row],[Job]]="","",IFERROR(VLOOKUP(EQB[[#This Row],[Job]],Table_Query_from_Cas_Ragle[[Job '#]:[Division]],4,FALSE),"New Job List Needed"))</f>
        <v>DFW</v>
      </c>
      <c r="B301" s="36" t="s">
        <v>3666</v>
      </c>
      <c r="C301" s="36" t="str">
        <f>IFERROR(_xlfn.XLOOKUP(EQB[[#This Row],[Equip '#]],Table7[Equip '#],Table7[Equipment Description],),"NO EQUIPMENT NUMBER")</f>
        <v>2023 FORD F-250 XL</v>
      </c>
      <c r="D301" s="38">
        <f>Summary!$F$2</f>
        <v>45777</v>
      </c>
      <c r="E301" s="7" t="s">
        <v>3672</v>
      </c>
      <c r="F301" s="36">
        <v>1</v>
      </c>
      <c r="G301" s="45" t="s">
        <v>7781</v>
      </c>
      <c r="H301" s="36">
        <v>4</v>
      </c>
      <c r="I301" s="36">
        <v>1</v>
      </c>
      <c r="J301" s="36" t="s">
        <v>3551</v>
      </c>
      <c r="K301" s="59">
        <f>IFERROR(VLOOKUP(B301,'Equip Rates'!$B:$D,3,FALSE), "No Equipment Rate")</f>
        <v>2000</v>
      </c>
      <c r="L301" s="59">
        <f>IFERROR(K301*I301,0)</f>
        <v>2000</v>
      </c>
      <c r="N301" s="36"/>
      <c r="P301" s="87">
        <f>IF(COUNTIF(INDEX(EQB[Equip '#],1):EQB[[#This Row],[Equip '#]], EQB[[#This Row],[Equip '#]])=1, SUMIF(EQB[Equip '#],EQB[[#This Row],[Equip '#]],EQB[Units]),"")</f>
        <v>1</v>
      </c>
    </row>
    <row r="302" spans="1:16" x14ac:dyDescent="0.25">
      <c r="A302" s="58" t="str">
        <f>IF(EQB[[#This Row],[Job]]="","",IFERROR(VLOOKUP(EQB[[#This Row],[Job]],Table_Query_from_Cas_Ragle[[Job '#]:[Division]],4,FALSE),"New Job List Needed"))</f>
        <v>DFW</v>
      </c>
      <c r="B302" s="36" t="s">
        <v>3667</v>
      </c>
      <c r="C302" s="36" t="str">
        <f>IFERROR(_xlfn.XLOOKUP(EQB[[#This Row],[Equip '#]],Table7[Equip '#],Table7[Equipment Description],),"NO EQUIPMENT NUMBER")</f>
        <v>2023 FORD F-250 XL</v>
      </c>
      <c r="D302" s="38">
        <f>Summary!$F$2</f>
        <v>45777</v>
      </c>
      <c r="E302" s="7" t="s">
        <v>3672</v>
      </c>
      <c r="F302" s="36">
        <v>1</v>
      </c>
      <c r="G302" s="45" t="s">
        <v>7781</v>
      </c>
      <c r="H302" s="36">
        <v>4</v>
      </c>
      <c r="I302" s="36">
        <v>1</v>
      </c>
      <c r="J302" s="36" t="s">
        <v>3551</v>
      </c>
      <c r="K302" s="59">
        <f>IFERROR(VLOOKUP(B302,'Equip Rates'!$B:$D,3,FALSE), "No Equipment Rate")</f>
        <v>2000</v>
      </c>
      <c r="L302" s="59">
        <f>IFERROR(K302*I302,0)</f>
        <v>2000</v>
      </c>
      <c r="N302" s="36"/>
      <c r="P302" s="87">
        <f>IF(COUNTIF(INDEX(EQB[Equip '#],1):EQB[[#This Row],[Equip '#]], EQB[[#This Row],[Equip '#]])=1, SUMIF(EQB[Equip '#],EQB[[#This Row],[Equip '#]],EQB[Units]),"")</f>
        <v>1</v>
      </c>
    </row>
    <row r="303" spans="1:16" x14ac:dyDescent="0.25">
      <c r="A303" s="58" t="str">
        <f>IF(EQB[[#This Row],[Job]]="","",IFERROR(VLOOKUP(EQB[[#This Row],[Job]],Table_Query_from_Cas_Ragle[[Job '#]:[Division]],4,FALSE),"New Job List Needed"))</f>
        <v>DFW</v>
      </c>
      <c r="B303" s="36" t="s">
        <v>3783</v>
      </c>
      <c r="C303" s="36" t="str">
        <f>IFERROR(_xlfn.XLOOKUP(EQB[[#This Row],[Equip '#]],Table7[Equip '#],Table7[Equipment Description],),"NO EQUIPMENT NUMBER")</f>
        <v>2024 F150 STX (D49666)</v>
      </c>
      <c r="D303" s="38">
        <f>Summary!$F$2</f>
        <v>45777</v>
      </c>
      <c r="E303" s="7" t="s">
        <v>3672</v>
      </c>
      <c r="F303" s="36">
        <v>1</v>
      </c>
      <c r="G303" s="45" t="s">
        <v>7781</v>
      </c>
      <c r="H303" s="36">
        <v>4</v>
      </c>
      <c r="I303" s="36">
        <v>1</v>
      </c>
      <c r="J303" s="36" t="s">
        <v>3551</v>
      </c>
      <c r="K303" s="59">
        <f>IFERROR(VLOOKUP(B303,'Equip Rates'!$B:$D,3,FALSE), "No Equipment Rate")</f>
        <v>1300</v>
      </c>
      <c r="L303" s="59">
        <f>IFERROR(K303*I303,0)</f>
        <v>1300</v>
      </c>
      <c r="N303" s="36"/>
      <c r="P303" s="87">
        <f>IF(COUNTIF(INDEX(EQB[Equip '#],1):EQB[[#This Row],[Equip '#]], EQB[[#This Row],[Equip '#]])=1, SUMIF(EQB[Equip '#],EQB[[#This Row],[Equip '#]],EQB[Units]),"")</f>
        <v>1</v>
      </c>
    </row>
    <row r="304" spans="1:16" x14ac:dyDescent="0.25">
      <c r="A304" s="58" t="str">
        <f>IF(EQB[[#This Row],[Job]]="","",IFERROR(VLOOKUP(EQB[[#This Row],[Job]],Table_Query_from_Cas_Ragle[[Job '#]:[Division]],4,FALSE),"New Job List Needed"))</f>
        <v>DFW</v>
      </c>
      <c r="B304" s="36" t="s">
        <v>36</v>
      </c>
      <c r="C304" s="36" t="str">
        <f>IFERROR(_xlfn.XLOOKUP(EQB[[#This Row],[Equip '#]],Table7[Equip '#],Table7[Equipment Description],),"NO EQUIPMENT NUMBER")</f>
        <v>85B Bob Cat Excavator</v>
      </c>
      <c r="D304" s="38">
        <f>Summary!$F$2</f>
        <v>45777</v>
      </c>
      <c r="E304" s="36" t="s">
        <v>3672</v>
      </c>
      <c r="F304" s="36">
        <v>1</v>
      </c>
      <c r="G304" s="45" t="s">
        <v>7781</v>
      </c>
      <c r="H304" s="36">
        <v>4</v>
      </c>
      <c r="I304" s="36">
        <v>1</v>
      </c>
      <c r="J304" s="36" t="s">
        <v>3551</v>
      </c>
      <c r="K304" s="59">
        <f>IFERROR(VLOOKUP(B304,'Equip Rates'!$B:$D,3,FALSE), "No Equipment Rate")</f>
        <v>3000</v>
      </c>
      <c r="L304" s="59">
        <f>IFERROR(K304*I304,0)</f>
        <v>3000</v>
      </c>
      <c r="N304" s="36"/>
      <c r="P304" s="87">
        <f>IF(COUNTIF(INDEX(EQB[Equip '#],1):EQB[[#This Row],[Equip '#]], EQB[[#This Row],[Equip '#]])=1, SUMIF(EQB[Equip '#],EQB[[#This Row],[Equip '#]],EQB[Units]),"")</f>
        <v>1</v>
      </c>
    </row>
    <row r="305" spans="1:16" x14ac:dyDescent="0.25">
      <c r="A305" s="58" t="str">
        <f>IF(EQB[[#This Row],[Job]]="","",IFERROR(VLOOKUP(EQB[[#This Row],[Job]],Table_Query_from_Cas_Ragle[[Job '#]:[Division]],4,FALSE),"New Job List Needed"))</f>
        <v>DFW</v>
      </c>
      <c r="B305" s="36" t="s">
        <v>243</v>
      </c>
      <c r="C305" s="36" t="str">
        <f>IFERROR(_xlfn.XLOOKUP(EQB[[#This Row],[Equip '#]],Table7[Equip '#],Table7[Equipment Description],),"NO EQUIPMENT NUMBER")</f>
        <v>Bobcat E85 w/ 24" bkt</v>
      </c>
      <c r="D305" s="38">
        <f>Summary!$F$2</f>
        <v>45777</v>
      </c>
      <c r="E305" s="7" t="s">
        <v>3672</v>
      </c>
      <c r="F305" s="36">
        <v>1</v>
      </c>
      <c r="G305" s="45" t="s">
        <v>7781</v>
      </c>
      <c r="H305" s="36">
        <v>4</v>
      </c>
      <c r="I305" s="36">
        <v>0.45</v>
      </c>
      <c r="J305" s="36" t="s">
        <v>3551</v>
      </c>
      <c r="K305" s="59">
        <f>IFERROR(VLOOKUP(B305,'Equip Rates'!$B:$D,3,FALSE), "No Equipment Rate")</f>
        <v>3000</v>
      </c>
      <c r="L305" s="59">
        <f>IFERROR(K305*I305,0)</f>
        <v>1350</v>
      </c>
      <c r="N305" s="36"/>
      <c r="P305" s="87">
        <f>IF(COUNTIF(INDEX(EQB[Equip '#],1):EQB[[#This Row],[Equip '#]], EQB[[#This Row],[Equip '#]])=1, SUMIF(EQB[Equip '#],EQB[[#This Row],[Equip '#]],EQB[Units]),"")</f>
        <v>0.45</v>
      </c>
    </row>
    <row r="306" spans="1:16" x14ac:dyDescent="0.25">
      <c r="A306" s="58" t="str">
        <f>IF(EQB[[#This Row],[Job]]="","",IFERROR(VLOOKUP(EQB[[#This Row],[Job]],Table_Query_from_Cas_Ragle[[Job '#]:[Division]],4,FALSE),"New Job List Needed"))</f>
        <v>DFW</v>
      </c>
      <c r="B306" s="36" t="s">
        <v>40</v>
      </c>
      <c r="C306" s="36" t="str">
        <f>IFERROR(_xlfn.XLOOKUP(EQB[[#This Row],[Equip '#]],Table7[Equip '#],Table7[Equipment Description],),"NO EQUIPMENT NUMBER")</f>
        <v>CAT 308E2CRSB (2013)</v>
      </c>
      <c r="D306" s="38">
        <f>Summary!$F$2</f>
        <v>45777</v>
      </c>
      <c r="E306" s="36" t="s">
        <v>3672</v>
      </c>
      <c r="F306" s="36">
        <v>1</v>
      </c>
      <c r="G306" s="45" t="s">
        <v>7781</v>
      </c>
      <c r="H306" s="36">
        <v>4</v>
      </c>
      <c r="I306" s="36">
        <v>0.18</v>
      </c>
      <c r="J306" s="36" t="s">
        <v>3551</v>
      </c>
      <c r="K306" s="59">
        <f>IFERROR(VLOOKUP(B306,'Equip Rates'!$B:$D,3,FALSE), "No Equipment Rate")</f>
        <v>3000</v>
      </c>
      <c r="L306" s="59">
        <f>IFERROR(K306*I306,0)</f>
        <v>540</v>
      </c>
      <c r="N306" s="36"/>
      <c r="P306" s="87" t="str">
        <f>IF(COUNTIF(INDEX(EQB[Equip '#],1):EQB[[#This Row],[Equip '#]], EQB[[#This Row],[Equip '#]])=1, SUMIF(EQB[Equip '#],EQB[[#This Row],[Equip '#]],EQB[Units]),"")</f>
        <v/>
      </c>
    </row>
    <row r="307" spans="1:16" x14ac:dyDescent="0.25">
      <c r="A307" s="58" t="str">
        <f>IF(EQB[[#This Row],[Job]]="","",IFERROR(VLOOKUP(EQB[[#This Row],[Job]],Table_Query_from_Cas_Ragle[[Job '#]:[Division]],4,FALSE),"New Job List Needed"))</f>
        <v>DFW</v>
      </c>
      <c r="B307" s="36" t="s">
        <v>47</v>
      </c>
      <c r="C307" s="36" t="str">
        <f>IFERROR(_xlfn.XLOOKUP(EQB[[#This Row],[Equip '#]],Table7[Equip '#],Table7[Equipment Description],),"NO EQUIPMENT NUMBER")</f>
        <v>2015 CAT 308E CR</v>
      </c>
      <c r="D307" s="38">
        <f>Summary!$F$2</f>
        <v>45777</v>
      </c>
      <c r="E307" s="7" t="s">
        <v>3672</v>
      </c>
      <c r="F307" s="36">
        <v>1</v>
      </c>
      <c r="G307" s="45" t="s">
        <v>7781</v>
      </c>
      <c r="H307" s="36">
        <v>4</v>
      </c>
      <c r="I307" s="36">
        <v>1</v>
      </c>
      <c r="J307" s="36" t="s">
        <v>3551</v>
      </c>
      <c r="K307" s="59">
        <f>IFERROR(VLOOKUP(B307,'Equip Rates'!$B:$D,3,FALSE), "No Equipment Rate")</f>
        <v>3000</v>
      </c>
      <c r="L307" s="59">
        <f>IFERROR(K307*I307,0)</f>
        <v>3000</v>
      </c>
      <c r="N307" s="36"/>
      <c r="P307" s="87">
        <f>IF(COUNTIF(INDEX(EQB[Equip '#],1):EQB[[#This Row],[Equip '#]], EQB[[#This Row],[Equip '#]])=1, SUMIF(EQB[Equip '#],EQB[[#This Row],[Equip '#]],EQB[Units]),"")</f>
        <v>1</v>
      </c>
    </row>
    <row r="308" spans="1:16" x14ac:dyDescent="0.25">
      <c r="A308" s="58" t="str">
        <f>IF(EQB[[#This Row],[Job]]="","",IFERROR(VLOOKUP(EQB[[#This Row],[Job]],Table_Query_from_Cas_Ragle[[Job '#]:[Division]],4,FALSE),"New Job List Needed"))</f>
        <v>DFW</v>
      </c>
      <c r="B308" s="36" t="s">
        <v>3459</v>
      </c>
      <c r="C308" s="36" t="str">
        <f>IFERROR(_xlfn.XLOOKUP(EQB[[#This Row],[Equip '#]],Table7[Equip '#],Table7[Equipment Description],),"NO EQUIPMENT NUMBER")</f>
        <v>2023 CAT 308E2 CR</v>
      </c>
      <c r="D308" s="38">
        <f>Summary!$F$2</f>
        <v>45777</v>
      </c>
      <c r="E308" s="7" t="s">
        <v>3672</v>
      </c>
      <c r="F308" s="36">
        <v>1</v>
      </c>
      <c r="G308" s="45" t="s">
        <v>7781</v>
      </c>
      <c r="H308" s="36">
        <v>4</v>
      </c>
      <c r="I308" s="36">
        <v>1</v>
      </c>
      <c r="J308" s="36" t="s">
        <v>3551</v>
      </c>
      <c r="K308" s="59">
        <f>IFERROR(VLOOKUP(B308,'Equip Rates'!$B:$D,3,FALSE), "No Equipment Rate")</f>
        <v>3000</v>
      </c>
      <c r="L308" s="59">
        <f>IFERROR(K308*I308,0)</f>
        <v>3000</v>
      </c>
      <c r="N308" s="36"/>
      <c r="P308" s="87">
        <f>IF(COUNTIF(INDEX(EQB[Equip '#],1):EQB[[#This Row],[Equip '#]], EQB[[#This Row],[Equip '#]])=1, SUMIF(EQB[Equip '#],EQB[[#This Row],[Equip '#]],EQB[Units]),"")</f>
        <v>1</v>
      </c>
    </row>
    <row r="309" spans="1:16" x14ac:dyDescent="0.25">
      <c r="A309" s="58" t="str">
        <f>IF(EQB[[#This Row],[Job]]="","",IFERROR(VLOOKUP(EQB[[#This Row],[Job]],Table_Query_from_Cas_Ragle[[Job '#]:[Division]],4,FALSE),"New Job List Needed"))</f>
        <v>DFW</v>
      </c>
      <c r="B309" s="36" t="s">
        <v>3249</v>
      </c>
      <c r="C309" s="36" t="str">
        <f>IFERROR(_xlfn.XLOOKUP(EQB[[#This Row],[Equip '#]],Table7[Equip '#],Table7[Equipment Description],),"NO EQUIPMENT NUMBER")</f>
        <v>WANCO ARROW BOARD (1005266)</v>
      </c>
      <c r="D309" s="38">
        <f>Summary!$F$2</f>
        <v>45777</v>
      </c>
      <c r="E309" s="7" t="s">
        <v>3672</v>
      </c>
      <c r="F309" s="36">
        <v>1</v>
      </c>
      <c r="G309" s="45" t="s">
        <v>7781</v>
      </c>
      <c r="H309" s="36">
        <v>4</v>
      </c>
      <c r="I309" s="36">
        <v>0.25</v>
      </c>
      <c r="J309" s="36" t="s">
        <v>3551</v>
      </c>
      <c r="K309" s="59">
        <f>IFERROR(VLOOKUP(B309,'Equip Rates'!$B:$D,3,FALSE), "No Equipment Rate")</f>
        <v>800</v>
      </c>
      <c r="L309" s="59">
        <f>IFERROR(K309*I309,0)</f>
        <v>200</v>
      </c>
      <c r="N309" s="36"/>
      <c r="P309" s="87" t="str">
        <f>IF(COUNTIF(INDEX(EQB[Equip '#],1):EQB[[#This Row],[Equip '#]], EQB[[#This Row],[Equip '#]])=1, SUMIF(EQB[Equip '#],EQB[[#This Row],[Equip '#]],EQB[Units]),"")</f>
        <v/>
      </c>
    </row>
    <row r="310" spans="1:16" x14ac:dyDescent="0.25">
      <c r="A310" s="58" t="str">
        <f>IF(EQB[[#This Row],[Job]]="","",IFERROR(VLOOKUP(EQB[[#This Row],[Job]],Table_Query_from_Cas_Ragle[[Job '#]:[Division]],4,FALSE),"New Job List Needed"))</f>
        <v>DFW</v>
      </c>
      <c r="B310" s="36" t="s">
        <v>3701</v>
      </c>
      <c r="C310" s="36" t="str">
        <f>IFERROR(_xlfn.XLOOKUP(EQB[[#This Row],[Equip '#]],Table7[Equip '#],Table7[Equipment Description],),"NO EQUIPMENT NUMBER")</f>
        <v>2023 F550 D21569 Lube Truck</v>
      </c>
      <c r="D310" s="38">
        <f>Summary!$F$2</f>
        <v>45777</v>
      </c>
      <c r="E310" s="36" t="s">
        <v>3672</v>
      </c>
      <c r="F310" s="36">
        <v>1</v>
      </c>
      <c r="G310" s="45" t="s">
        <v>7781</v>
      </c>
      <c r="H310" s="36">
        <v>4</v>
      </c>
      <c r="I310" s="36">
        <v>0.06</v>
      </c>
      <c r="J310" s="36" t="s">
        <v>3551</v>
      </c>
      <c r="K310" s="59">
        <f>IFERROR(VLOOKUP(B310,'Equip Rates'!$B:$D,3,FALSE), "No Equipment Rate")</f>
        <v>1500</v>
      </c>
      <c r="L310" s="59">
        <f>IFERROR(K310*I310,0)</f>
        <v>90</v>
      </c>
      <c r="N310" s="36"/>
      <c r="P310" s="87" t="str">
        <f>IF(COUNTIF(INDEX(EQB[Equip '#],1):EQB[[#This Row],[Equip '#]], EQB[[#This Row],[Equip '#]])=1, SUMIF(EQB[Equip '#],EQB[[#This Row],[Equip '#]],EQB[Units]),"")</f>
        <v/>
      </c>
    </row>
    <row r="311" spans="1:16" x14ac:dyDescent="0.25">
      <c r="A311" s="58" t="str">
        <f>IF(EQB[[#This Row],[Job]]="","",IFERROR(VLOOKUP(EQB[[#This Row],[Job]],Table_Query_from_Cas_Ragle[[Job '#]:[Division]],4,FALSE),"New Job List Needed"))</f>
        <v>DFW</v>
      </c>
      <c r="B311" s="36" t="s">
        <v>4264</v>
      </c>
      <c r="C311" s="36" t="str">
        <f>IFERROR(_xlfn.XLOOKUP(EQB[[#This Row],[Equip '#]],Table7[Equip '#],Table7[Equipment Description],),"NO EQUIPMENT NUMBER")</f>
        <v>2024 F550 MT E60786 MT-15</v>
      </c>
      <c r="D311" s="38">
        <f>Summary!$F$2</f>
        <v>45777</v>
      </c>
      <c r="E311" s="7" t="s">
        <v>3672</v>
      </c>
      <c r="F311" s="36">
        <v>1</v>
      </c>
      <c r="G311" s="45" t="s">
        <v>7781</v>
      </c>
      <c r="H311" s="36">
        <v>4</v>
      </c>
      <c r="I311" s="36">
        <v>0.1</v>
      </c>
      <c r="J311" s="36" t="s">
        <v>3551</v>
      </c>
      <c r="K311" s="59">
        <f>IFERROR(VLOOKUP(B311,'Equip Rates'!$B:$D,3,FALSE), "No Equipment Rate")</f>
        <v>1500</v>
      </c>
      <c r="L311" s="59">
        <f>IFERROR(K311*I311,0)</f>
        <v>150</v>
      </c>
      <c r="N311" s="36"/>
      <c r="P311" s="87" t="str">
        <f>IF(COUNTIF(INDEX(EQB[Equip '#],1):EQB[[#This Row],[Equip '#]], EQB[[#This Row],[Equip '#]])=1, SUMIF(EQB[Equip '#],EQB[[#This Row],[Equip '#]],EQB[Units]),"")</f>
        <v/>
      </c>
    </row>
    <row r="312" spans="1:16" x14ac:dyDescent="0.25">
      <c r="A312" s="58" t="str">
        <f>IF(EQB[[#This Row],[Job]]="","",IFERROR(VLOOKUP(EQB[[#This Row],[Job]],Table_Query_from_Cas_Ragle[[Job '#]:[Division]],4,FALSE),"New Job List Needed"))</f>
        <v>DFW</v>
      </c>
      <c r="B312" s="36" t="s">
        <v>4264</v>
      </c>
      <c r="C312" s="36" t="str">
        <f>IFERROR(_xlfn.XLOOKUP(EQB[[#This Row],[Equip '#]],Table7[Equip '#],Table7[Equipment Description],),"NO EQUIPMENT NUMBER")</f>
        <v>2024 F550 MT E60786 MT-15</v>
      </c>
      <c r="D312" s="38">
        <f>Summary!$F$2</f>
        <v>45777</v>
      </c>
      <c r="E312" s="36" t="s">
        <v>3672</v>
      </c>
      <c r="F312" s="36">
        <v>1</v>
      </c>
      <c r="G312" s="45" t="s">
        <v>7781</v>
      </c>
      <c r="H312" s="36">
        <v>4</v>
      </c>
      <c r="I312" s="36">
        <v>0.1</v>
      </c>
      <c r="J312" s="36" t="s">
        <v>3551</v>
      </c>
      <c r="K312" s="59">
        <f>IFERROR(VLOOKUP(B312,'Equip Rates'!$B:$D,3,FALSE), "No Equipment Rate")</f>
        <v>1500</v>
      </c>
      <c r="L312" s="59">
        <f>IFERROR(K312*I312,0)</f>
        <v>150</v>
      </c>
      <c r="N312" s="36"/>
      <c r="P312" s="87" t="str">
        <f>IF(COUNTIF(INDEX(EQB[Equip '#],1):EQB[[#This Row],[Equip '#]], EQB[[#This Row],[Equip '#]])=1, SUMIF(EQB[Equip '#],EQB[[#This Row],[Equip '#]],EQB[Units]),"")</f>
        <v/>
      </c>
    </row>
    <row r="313" spans="1:16" x14ac:dyDescent="0.25">
      <c r="A313" s="58" t="str">
        <f>IF(EQB[[#This Row],[Job]]="","",IFERROR(VLOOKUP(EQB[[#This Row],[Job]],Table_Query_from_Cas_Ragle[[Job '#]:[Division]],4,FALSE),"New Job List Needed"))</f>
        <v>DFW</v>
      </c>
      <c r="B313" s="36" t="s">
        <v>130</v>
      </c>
      <c r="C313" s="36" t="str">
        <f>IFERROR(_xlfn.XLOOKUP(EQB[[#This Row],[Equip '#]],Table7[Equip '#],Table7[Equipment Description],),"NO EQUIPMENT NUMBER")</f>
        <v>2020 F-150 E09533</v>
      </c>
      <c r="D313" s="38">
        <f>Summary!$F$2</f>
        <v>45777</v>
      </c>
      <c r="E313" s="7" t="s">
        <v>3672</v>
      </c>
      <c r="F313" s="36">
        <v>1</v>
      </c>
      <c r="G313" s="45" t="s">
        <v>7781</v>
      </c>
      <c r="H313" s="36">
        <v>4</v>
      </c>
      <c r="I313" s="36">
        <v>0.05</v>
      </c>
      <c r="J313" s="36" t="s">
        <v>3551</v>
      </c>
      <c r="K313" s="59">
        <f>IFERROR(VLOOKUP(B313,'Equip Rates'!$B:$D,3,FALSE), "No Equipment Rate")</f>
        <v>1300</v>
      </c>
      <c r="L313" s="59">
        <f>IFERROR(K313*I313,0)</f>
        <v>65</v>
      </c>
      <c r="N313" s="36"/>
      <c r="P313" s="87">
        <f>IF(COUNTIF(INDEX(EQB[Equip '#],1):EQB[[#This Row],[Equip '#]], EQB[[#This Row],[Equip '#]])=1, SUMIF(EQB[Equip '#],EQB[[#This Row],[Equip '#]],EQB[Units]),"")</f>
        <v>0.05</v>
      </c>
    </row>
    <row r="314" spans="1:16" x14ac:dyDescent="0.25">
      <c r="A314" s="58" t="str">
        <f>IF(EQB[[#This Row],[Job]]="","",IFERROR(VLOOKUP(EQB[[#This Row],[Job]],Table_Query_from_Cas_Ragle[[Job '#]:[Division]],4,FALSE),"New Job List Needed"))</f>
        <v>DFW</v>
      </c>
      <c r="B314" s="36" t="s">
        <v>220</v>
      </c>
      <c r="C314" s="36" t="str">
        <f>IFERROR(_xlfn.XLOOKUP(EQB[[#This Row],[Equip '#]],Table7[Equip '#],Table7[Equipment Description],),"NO EQUIPMENT NUMBER")</f>
        <v>2020 F-150 E09535</v>
      </c>
      <c r="D314" s="38">
        <f>Summary!$F$2</f>
        <v>45777</v>
      </c>
      <c r="E314" s="36" t="s">
        <v>3672</v>
      </c>
      <c r="F314" s="36">
        <v>1</v>
      </c>
      <c r="G314" s="45" t="s">
        <v>7781</v>
      </c>
      <c r="H314" s="36">
        <v>4</v>
      </c>
      <c r="I314" s="36">
        <v>0.46</v>
      </c>
      <c r="J314" s="36" t="s">
        <v>3551</v>
      </c>
      <c r="K314" s="59">
        <f>IFERROR(VLOOKUP(B314,'Equip Rates'!$B:$D,3,FALSE), "No Equipment Rate")</f>
        <v>1300</v>
      </c>
      <c r="L314" s="59">
        <f>IFERROR(K314*I314,0)</f>
        <v>598</v>
      </c>
      <c r="N314" s="36"/>
      <c r="P314" s="87" t="str">
        <f>IF(COUNTIF(INDEX(EQB[Equip '#],1):EQB[[#This Row],[Equip '#]], EQB[[#This Row],[Equip '#]])=1, SUMIF(EQB[Equip '#],EQB[[#This Row],[Equip '#]],EQB[Units]),"")</f>
        <v/>
      </c>
    </row>
    <row r="315" spans="1:16" x14ac:dyDescent="0.25">
      <c r="A315" s="58" t="str">
        <f>IF(EQB[[#This Row],[Job]]="","",IFERROR(VLOOKUP(EQB[[#This Row],[Job]],Table_Query_from_Cas_Ragle[[Job '#]:[Division]],4,FALSE),"New Job List Needed"))</f>
        <v>DFW</v>
      </c>
      <c r="B315" s="36" t="s">
        <v>133</v>
      </c>
      <c r="C315" s="36" t="str">
        <f>IFERROR(_xlfn.XLOOKUP(EQB[[#This Row],[Equip '#]],Table7[Equip '#],Table7[Equipment Description],),"NO EQUIPMENT NUMBER")</f>
        <v>2020 F-250 C87751</v>
      </c>
      <c r="D315" s="38">
        <f>Summary!$F$2</f>
        <v>45777</v>
      </c>
      <c r="E315" s="7" t="s">
        <v>3672</v>
      </c>
      <c r="F315" s="36">
        <v>1</v>
      </c>
      <c r="G315" s="45" t="s">
        <v>7781</v>
      </c>
      <c r="H315" s="36">
        <v>4</v>
      </c>
      <c r="I315" s="36">
        <v>0.2</v>
      </c>
      <c r="J315" s="36" t="s">
        <v>3551</v>
      </c>
      <c r="K315" s="59">
        <f>IFERROR(VLOOKUP(B315,'Equip Rates'!$B:$D,3,FALSE), "No Equipment Rate")</f>
        <v>1500</v>
      </c>
      <c r="L315" s="59">
        <f>IFERROR(K315*I315,0)</f>
        <v>300</v>
      </c>
      <c r="N315" s="36"/>
      <c r="P315" s="87">
        <f>IF(COUNTIF(INDEX(EQB[Equip '#],1):EQB[[#This Row],[Equip '#]], EQB[[#This Row],[Equip '#]])=1, SUMIF(EQB[Equip '#],EQB[[#This Row],[Equip '#]],EQB[Units]),"")</f>
        <v>1</v>
      </c>
    </row>
    <row r="316" spans="1:16" x14ac:dyDescent="0.25">
      <c r="A316" s="58" t="str">
        <f>IF(EQB[[#This Row],[Job]]="","",IFERROR(VLOOKUP(EQB[[#This Row],[Job]],Table_Query_from_Cas_Ragle[[Job '#]:[Division]],4,FALSE),"New Job List Needed"))</f>
        <v>DFW</v>
      </c>
      <c r="B316" s="36" t="s">
        <v>256</v>
      </c>
      <c r="C316" s="36" t="str">
        <f>IFERROR(_xlfn.XLOOKUP(EQB[[#This Row],[Equip '#]],Table7[Equip '#],Table7[Equipment Description],),"NO EQUIPMENT NUMBER")</f>
        <v>2022 F-250 C70269</v>
      </c>
      <c r="D316" s="38">
        <f>Summary!$F$2</f>
        <v>45777</v>
      </c>
      <c r="E316" s="7" t="s">
        <v>3672</v>
      </c>
      <c r="F316" s="36">
        <v>1</v>
      </c>
      <c r="G316" s="45" t="s">
        <v>2</v>
      </c>
      <c r="H316" s="36">
        <v>4</v>
      </c>
      <c r="I316" s="36">
        <v>0.03</v>
      </c>
      <c r="J316" s="36" t="s">
        <v>3551</v>
      </c>
      <c r="K316" s="59">
        <f>IFERROR(VLOOKUP(B316,'Equip Rates'!$B:$D,3,FALSE), "No Equipment Rate")</f>
        <v>1500</v>
      </c>
      <c r="L316" s="59">
        <f>IFERROR(K316*I316,0)</f>
        <v>45</v>
      </c>
      <c r="N316" s="36"/>
      <c r="P316" s="87" t="str">
        <f>IF(COUNTIF(INDEX(EQB[Equip '#],1):EQB[[#This Row],[Equip '#]], EQB[[#This Row],[Equip '#]])=1, SUMIF(EQB[Equip '#],EQB[[#This Row],[Equip '#]],EQB[Units]),"")</f>
        <v/>
      </c>
    </row>
    <row r="317" spans="1:16" x14ac:dyDescent="0.25">
      <c r="A317" s="58" t="str">
        <f>IF(EQB[[#This Row],[Job]]="","",IFERROR(VLOOKUP(EQB[[#This Row],[Job]],Table_Query_from_Cas_Ragle[[Job '#]:[Division]],4,FALSE),"New Job List Needed"))</f>
        <v>DFW</v>
      </c>
      <c r="B317" s="36" t="s">
        <v>149</v>
      </c>
      <c r="C317" s="36" t="str">
        <f>IFERROR(_xlfn.XLOOKUP(EQB[[#This Row],[Equip '#]],Table7[Equip '#],Table7[Equipment Description],),"NO EQUIPMENT NUMBER")</f>
        <v>2021 F-250 D19753</v>
      </c>
      <c r="D317" s="38">
        <f>Summary!$F$2</f>
        <v>45777</v>
      </c>
      <c r="E317" s="36" t="s">
        <v>3672</v>
      </c>
      <c r="F317" s="36">
        <v>1</v>
      </c>
      <c r="G317" s="45" t="s">
        <v>7781</v>
      </c>
      <c r="H317" s="36">
        <v>4</v>
      </c>
      <c r="I317" s="36">
        <v>0.93</v>
      </c>
      <c r="J317" s="36" t="s">
        <v>3551</v>
      </c>
      <c r="K317" s="59">
        <f>IFERROR(VLOOKUP(B317,'Equip Rates'!$B:$D,3,FALSE), "No Equipment Rate")</f>
        <v>1500</v>
      </c>
      <c r="L317" s="59">
        <f>IFERROR(K317*I317,0)</f>
        <v>1395</v>
      </c>
      <c r="N317" s="36"/>
      <c r="P317" s="87" t="str">
        <f>IF(COUNTIF(INDEX(EQB[Equip '#],1):EQB[[#This Row],[Equip '#]], EQB[[#This Row],[Equip '#]])=1, SUMIF(EQB[Equip '#],EQB[[#This Row],[Equip '#]],EQB[Units]),"")</f>
        <v/>
      </c>
    </row>
    <row r="318" spans="1:16" x14ac:dyDescent="0.25">
      <c r="A318" s="58" t="str">
        <f>IF(EQB[[#This Row],[Job]]="","",IFERROR(VLOOKUP(EQB[[#This Row],[Job]],Table_Query_from_Cas_Ragle[[Job '#]:[Division]],4,FALSE),"New Job List Needed"))</f>
        <v>DFW</v>
      </c>
      <c r="B318" s="36" t="s">
        <v>151</v>
      </c>
      <c r="C318" s="36" t="str">
        <f>IFERROR(_xlfn.XLOOKUP(EQB[[#This Row],[Equip '#]],Table7[Equip '#],Table7[Equipment Description],),"NO EQUIPMENT NUMBER")</f>
        <v>2022 F-250</v>
      </c>
      <c r="D318" s="38">
        <f>Summary!$F$2</f>
        <v>45777</v>
      </c>
      <c r="E318" s="7" t="s">
        <v>3672</v>
      </c>
      <c r="F318" s="36">
        <v>1</v>
      </c>
      <c r="G318" s="45" t="s">
        <v>7781</v>
      </c>
      <c r="H318" s="36">
        <v>4</v>
      </c>
      <c r="I318" s="36">
        <v>0.06</v>
      </c>
      <c r="J318" s="36" t="s">
        <v>3551</v>
      </c>
      <c r="K318" s="59">
        <f>IFERROR(VLOOKUP(B318,'Equip Rates'!$B:$D,3,FALSE), "No Equipment Rate")</f>
        <v>1500</v>
      </c>
      <c r="L318" s="59">
        <f>IFERROR(K318*I318,0)</f>
        <v>90</v>
      </c>
      <c r="N318" s="36"/>
      <c r="P318" s="87">
        <f>IF(COUNTIF(INDEX(EQB[Equip '#],1):EQB[[#This Row],[Equip '#]], EQB[[#This Row],[Equip '#]])=1, SUMIF(EQB[Equip '#],EQB[[#This Row],[Equip '#]],EQB[Units]),"")</f>
        <v>1</v>
      </c>
    </row>
    <row r="319" spans="1:16" x14ac:dyDescent="0.25">
      <c r="A319" s="58" t="str">
        <f>IF(EQB[[#This Row],[Job]]="","",IFERROR(VLOOKUP(EQB[[#This Row],[Job]],Table_Query_from_Cas_Ragle[[Job '#]:[Division]],4,FALSE),"New Job List Needed"))</f>
        <v>DFW</v>
      </c>
      <c r="B319" s="36" t="s">
        <v>152</v>
      </c>
      <c r="C319" s="36" t="str">
        <f>IFERROR(_xlfn.XLOOKUP(EQB[[#This Row],[Equip '#]],Table7[Equip '#],Table7[Equipment Description],),"NO EQUIPMENT NUMBER")</f>
        <v>2022 F-250 E64467</v>
      </c>
      <c r="D319" s="38">
        <f>Summary!$F$2</f>
        <v>45777</v>
      </c>
      <c r="E319" s="7" t="s">
        <v>3672</v>
      </c>
      <c r="F319" s="36">
        <v>1</v>
      </c>
      <c r="G319" s="45" t="s">
        <v>7781</v>
      </c>
      <c r="H319" s="36">
        <v>4</v>
      </c>
      <c r="I319" s="36">
        <v>0.35</v>
      </c>
      <c r="J319" s="36" t="s">
        <v>3551</v>
      </c>
      <c r="K319" s="59">
        <f>IFERROR(VLOOKUP(B319,'Equip Rates'!$B:$D,3,FALSE), "No Equipment Rate")</f>
        <v>1500</v>
      </c>
      <c r="L319" s="59">
        <f>IFERROR(K319*I319,0)</f>
        <v>525</v>
      </c>
      <c r="N319" s="36"/>
      <c r="P319" s="87" t="str">
        <f>IF(COUNTIF(INDEX(EQB[Equip '#],1):EQB[[#This Row],[Equip '#]], EQB[[#This Row],[Equip '#]])=1, SUMIF(EQB[Equip '#],EQB[[#This Row],[Equip '#]],EQB[Units]),"")</f>
        <v/>
      </c>
    </row>
    <row r="320" spans="1:16" x14ac:dyDescent="0.25">
      <c r="A320" s="58" t="str">
        <f>IF(EQB[[#This Row],[Job]]="","",IFERROR(VLOOKUP(EQB[[#This Row],[Job]],Table_Query_from_Cas_Ragle[[Job '#]:[Division]],4,FALSE),"New Job List Needed"))</f>
        <v>DFW</v>
      </c>
      <c r="B320" s="36" t="s">
        <v>153</v>
      </c>
      <c r="C320" s="36" t="str">
        <f>IFERROR(_xlfn.XLOOKUP(EQB[[#This Row],[Equip '#]],Table7[Equip '#],Table7[Equipment Description],),"NO EQUIPMENT NUMBER")</f>
        <v>2022 F-250 E64466</v>
      </c>
      <c r="D320" s="38">
        <f>Summary!$F$2</f>
        <v>45777</v>
      </c>
      <c r="E320" s="36" t="s">
        <v>3672</v>
      </c>
      <c r="F320" s="36">
        <v>1</v>
      </c>
      <c r="G320" s="45" t="s">
        <v>7781</v>
      </c>
      <c r="H320" s="36">
        <v>4</v>
      </c>
      <c r="I320" s="36">
        <v>1</v>
      </c>
      <c r="J320" s="36" t="s">
        <v>3551</v>
      </c>
      <c r="K320" s="59">
        <f>IFERROR(VLOOKUP(B320,'Equip Rates'!$B:$D,3,FALSE), "No Equipment Rate")</f>
        <v>1500</v>
      </c>
      <c r="L320" s="59">
        <f>IFERROR(K320*I320,0)</f>
        <v>1500</v>
      </c>
      <c r="N320" s="36"/>
      <c r="P320" s="87">
        <f>IF(COUNTIF(INDEX(EQB[Equip '#],1):EQB[[#This Row],[Equip '#]], EQB[[#This Row],[Equip '#]])=1, SUMIF(EQB[Equip '#],EQB[[#This Row],[Equip '#]],EQB[Units]),"")</f>
        <v>1</v>
      </c>
    </row>
    <row r="321" spans="1:16" x14ac:dyDescent="0.25">
      <c r="A321" s="58" t="str">
        <f>IF(EQB[[#This Row],[Job]]="","",IFERROR(VLOOKUP(EQB[[#This Row],[Job]],Table_Query_from_Cas_Ragle[[Job '#]:[Division]],4,FALSE),"New Job List Needed"))</f>
        <v>DFW</v>
      </c>
      <c r="B321" s="36" t="s">
        <v>3131</v>
      </c>
      <c r="C321" s="36" t="str">
        <f>IFERROR(_xlfn.XLOOKUP(EQB[[#This Row],[Equip '#]],Table7[Equip '#],Table7[Equipment Description],),"NO EQUIPMENT NUMBER")</f>
        <v>2022 F-250 G40596</v>
      </c>
      <c r="D321" s="38">
        <f>Summary!$F$2</f>
        <v>45777</v>
      </c>
      <c r="E321" s="7" t="s">
        <v>3672</v>
      </c>
      <c r="F321" s="36">
        <v>1</v>
      </c>
      <c r="G321" s="45" t="s">
        <v>7781</v>
      </c>
      <c r="H321" s="36">
        <v>4</v>
      </c>
      <c r="I321" s="36">
        <v>0.93</v>
      </c>
      <c r="J321" s="36" t="s">
        <v>3551</v>
      </c>
      <c r="K321" s="59">
        <f>IFERROR(VLOOKUP(B321,'Equip Rates'!$B:$D,3,FALSE), "No Equipment Rate")</f>
        <v>1500</v>
      </c>
      <c r="L321" s="59">
        <f>IFERROR(K321*I321,0)</f>
        <v>1395</v>
      </c>
      <c r="N321" s="36"/>
      <c r="P321" s="87" t="str">
        <f>IF(COUNTIF(INDEX(EQB[Equip '#],1):EQB[[#This Row],[Equip '#]], EQB[[#This Row],[Equip '#]])=1, SUMIF(EQB[Equip '#],EQB[[#This Row],[Equip '#]],EQB[Units]),"")</f>
        <v/>
      </c>
    </row>
    <row r="322" spans="1:16" x14ac:dyDescent="0.25">
      <c r="A322" s="58" t="str">
        <f>IF(EQB[[#This Row],[Job]]="","",IFERROR(VLOOKUP(EQB[[#This Row],[Job]],Table_Query_from_Cas_Ragle[[Job '#]:[Division]],4,FALSE),"New Job List Needed"))</f>
        <v>DFW</v>
      </c>
      <c r="B322" s="36" t="s">
        <v>3279</v>
      </c>
      <c r="C322" s="36" t="str">
        <f>IFERROR(_xlfn.XLOOKUP(EQB[[#This Row],[Equip '#]],Table7[Equip '#],Table7[Equipment Description],),"NO EQUIPMENT NUMBER")</f>
        <v>2023 F-150 XL</v>
      </c>
      <c r="D322" s="38">
        <f>Summary!$F$2</f>
        <v>45777</v>
      </c>
      <c r="E322" s="7" t="s">
        <v>3672</v>
      </c>
      <c r="F322" s="36">
        <v>1</v>
      </c>
      <c r="G322" s="45" t="s">
        <v>7781</v>
      </c>
      <c r="H322" s="36">
        <v>4</v>
      </c>
      <c r="I322" s="36">
        <v>0.5</v>
      </c>
      <c r="J322" s="36" t="s">
        <v>3551</v>
      </c>
      <c r="K322" s="59">
        <f>IFERROR(VLOOKUP(B322,'Equip Rates'!$B:$D,3,FALSE), "No Equipment Rate")</f>
        <v>1300</v>
      </c>
      <c r="L322" s="59">
        <f>IFERROR(K322*I322,0)</f>
        <v>650</v>
      </c>
      <c r="N322" s="36"/>
      <c r="P322" s="87" t="str">
        <f>IF(COUNTIF(INDEX(EQB[Equip '#],1):EQB[[#This Row],[Equip '#]], EQB[[#This Row],[Equip '#]])=1, SUMIF(EQB[Equip '#],EQB[[#This Row],[Equip '#]],EQB[Units]),"")</f>
        <v/>
      </c>
    </row>
    <row r="323" spans="1:16" x14ac:dyDescent="0.25">
      <c r="A323" s="58" t="str">
        <f>IF(EQB[[#This Row],[Job]]="","",IFERROR(VLOOKUP(EQB[[#This Row],[Job]],Table_Query_from_Cas_Ragle[[Job '#]:[Division]],4,FALSE),"New Job List Needed"))</f>
        <v>DFW</v>
      </c>
      <c r="B323" s="36" t="s">
        <v>3953</v>
      </c>
      <c r="C323" s="36" t="str">
        <f>IFERROR(_xlfn.XLOOKUP(EQB[[#This Row],[Equip '#]],Table7[Equip '#],Table7[Equipment Description],),"NO EQUIPMENT NUMBER")</f>
        <v>2024 FORD MAVERICK XLT (5305)</v>
      </c>
      <c r="D323" s="38">
        <f>Summary!$F$2</f>
        <v>45777</v>
      </c>
      <c r="E323" s="7" t="s">
        <v>3672</v>
      </c>
      <c r="F323" s="36">
        <v>1</v>
      </c>
      <c r="G323" s="45" t="s">
        <v>7781</v>
      </c>
      <c r="H323" s="36">
        <v>4</v>
      </c>
      <c r="I323" s="36">
        <v>0.15</v>
      </c>
      <c r="J323" s="36" t="s">
        <v>3551</v>
      </c>
      <c r="K323" s="59">
        <f>IFERROR(VLOOKUP(B323,'Equip Rates'!$B:$D,3,FALSE), "No Equipment Rate")</f>
        <v>1000</v>
      </c>
      <c r="L323" s="59">
        <f>IFERROR(K323*I323,0)</f>
        <v>150</v>
      </c>
      <c r="N323" s="36"/>
      <c r="P323" s="87" t="str">
        <f>IF(COUNTIF(INDEX(EQB[Equip '#],1):EQB[[#This Row],[Equip '#]], EQB[[#This Row],[Equip '#]])=1, SUMIF(EQB[Equip '#],EQB[[#This Row],[Equip '#]],EQB[Units]),"")</f>
        <v/>
      </c>
    </row>
    <row r="324" spans="1:16" x14ac:dyDescent="0.25">
      <c r="A324" s="58" t="str">
        <f>IF(EQB[[#This Row],[Job]]="","",IFERROR(VLOOKUP(EQB[[#This Row],[Job]],Table_Query_from_Cas_Ragle[[Job '#]:[Division]],4,FALSE),"New Job List Needed"))</f>
        <v>DFW</v>
      </c>
      <c r="B324" s="36" t="s">
        <v>4096</v>
      </c>
      <c r="C324" s="36" t="str">
        <f>IFERROR(_xlfn.XLOOKUP(EQB[[#This Row],[Equip '#]],Table7[Equip '#],Table7[Equipment Description],),"NO EQUIPMENT NUMBER")</f>
        <v>2024 FORD MAVERICK (RRB41388)</v>
      </c>
      <c r="D324" s="38">
        <f>Summary!$F$2</f>
        <v>45777</v>
      </c>
      <c r="E324" s="7" t="s">
        <v>3672</v>
      </c>
      <c r="F324" s="36">
        <v>1</v>
      </c>
      <c r="G324" s="45" t="s">
        <v>7781</v>
      </c>
      <c r="H324" s="36">
        <v>4</v>
      </c>
      <c r="I324" s="36">
        <v>0.25</v>
      </c>
      <c r="J324" s="36" t="s">
        <v>3551</v>
      </c>
      <c r="K324" s="59">
        <f>IFERROR(VLOOKUP(B324,'Equip Rates'!$B:$D,3,FALSE), "No Equipment Rate")</f>
        <v>1000</v>
      </c>
      <c r="L324" s="59">
        <f>IFERROR(K324*I324,0)</f>
        <v>250</v>
      </c>
      <c r="N324" s="36"/>
      <c r="P324" s="87" t="str">
        <f>IF(COUNTIF(INDEX(EQB[Equip '#],1):EQB[[#This Row],[Equip '#]], EQB[[#This Row],[Equip '#]])=1, SUMIF(EQB[Equip '#],EQB[[#This Row],[Equip '#]],EQB[Units]),"")</f>
        <v/>
      </c>
    </row>
    <row r="325" spans="1:16" x14ac:dyDescent="0.25">
      <c r="A325" s="58" t="str">
        <f>IF(EQB[[#This Row],[Job]]="","",IFERROR(VLOOKUP(EQB[[#This Row],[Job]],Table_Query_from_Cas_Ragle[[Job '#]:[Division]],4,FALSE),"New Job List Needed"))</f>
        <v>DFW</v>
      </c>
      <c r="B325" s="36" t="s">
        <v>4097</v>
      </c>
      <c r="C325" s="36" t="str">
        <f>IFERROR(_xlfn.XLOOKUP(EQB[[#This Row],[Equip '#]],Table7[Equip '#],Table7[Equipment Description],),"NO EQUIPMENT NUMBER")</f>
        <v>2024 FORD MAVERICK (RRB40474)</v>
      </c>
      <c r="D325" s="38">
        <f>Summary!$F$2</f>
        <v>45777</v>
      </c>
      <c r="E325" s="7" t="s">
        <v>3672</v>
      </c>
      <c r="F325" s="36">
        <v>1</v>
      </c>
      <c r="G325" s="45" t="s">
        <v>7781</v>
      </c>
      <c r="H325" s="36">
        <v>4</v>
      </c>
      <c r="I325" s="36">
        <v>0.2</v>
      </c>
      <c r="J325" s="36" t="s">
        <v>3551</v>
      </c>
      <c r="K325" s="59">
        <f>IFERROR(VLOOKUP(B325,'Equip Rates'!$B:$D,3,FALSE), "No Equipment Rate")</f>
        <v>1000</v>
      </c>
      <c r="L325" s="59">
        <f>IFERROR(K325*I325,0)</f>
        <v>200</v>
      </c>
      <c r="N325" s="36"/>
      <c r="P325" s="87" t="str">
        <f>IF(COUNTIF(INDEX(EQB[Equip '#],1):EQB[[#This Row],[Equip '#]], EQB[[#This Row],[Equip '#]])=1, SUMIF(EQB[Equip '#],EQB[[#This Row],[Equip '#]],EQB[Units]),"")</f>
        <v/>
      </c>
    </row>
    <row r="326" spans="1:16" x14ac:dyDescent="0.25">
      <c r="A326" s="58" t="str">
        <f>IF(EQB[[#This Row],[Job]]="","",IFERROR(VLOOKUP(EQB[[#This Row],[Job]],Table_Query_from_Cas_Ragle[[Job '#]:[Division]],4,FALSE),"New Job List Needed"))</f>
        <v>DFW</v>
      </c>
      <c r="B326" s="36" t="s">
        <v>4098</v>
      </c>
      <c r="C326" s="36" t="str">
        <f>IFERROR(_xlfn.XLOOKUP(EQB[[#This Row],[Equip '#]],Table7[Equip '#],Table7[Equipment Description],),"NO EQUIPMENT NUMBER")</f>
        <v>2024 FORD MAVERICK (RRB41295)</v>
      </c>
      <c r="D326" s="38">
        <f>Summary!$F$2</f>
        <v>45777</v>
      </c>
      <c r="E326" s="7" t="s">
        <v>3672</v>
      </c>
      <c r="F326" s="36">
        <v>1</v>
      </c>
      <c r="G326" s="45" t="s">
        <v>7781</v>
      </c>
      <c r="H326" s="36">
        <v>4</v>
      </c>
      <c r="I326" s="36">
        <v>0.35</v>
      </c>
      <c r="J326" s="36" t="s">
        <v>3551</v>
      </c>
      <c r="K326" s="59">
        <f>IFERROR(VLOOKUP(B326,'Equip Rates'!$B:$D,3,FALSE), "No Equipment Rate")</f>
        <v>1000</v>
      </c>
      <c r="L326" s="59">
        <f>IFERROR(K326*I326,0)</f>
        <v>350</v>
      </c>
      <c r="N326" s="36"/>
      <c r="P326" s="87" t="str">
        <f>IF(COUNTIF(INDEX(EQB[Equip '#],1):EQB[[#This Row],[Equip '#]], EQB[[#This Row],[Equip '#]])=1, SUMIF(EQB[Equip '#],EQB[[#This Row],[Equip '#]],EQB[Units]),"")</f>
        <v/>
      </c>
    </row>
    <row r="327" spans="1:16" x14ac:dyDescent="0.25">
      <c r="A327" s="58" t="str">
        <f>IF(EQB[[#This Row],[Job]]="","",IFERROR(VLOOKUP(EQB[[#This Row],[Job]],Table_Query_from_Cas_Ragle[[Job '#]:[Division]],4,FALSE),"New Job List Needed"))</f>
        <v>DFW</v>
      </c>
      <c r="B327" s="36" t="s">
        <v>79</v>
      </c>
      <c r="C327" s="36" t="str">
        <f>IFERROR(_xlfn.XLOOKUP(EQB[[#This Row],[Equip '#]],Table7[Equip '#],Table7[Equipment Description],),"NO EQUIPMENT NUMBER")</f>
        <v>CAT 279D (2018)</v>
      </c>
      <c r="D327" s="38">
        <f>Summary!$F$2</f>
        <v>45777</v>
      </c>
      <c r="E327" s="7" t="s">
        <v>3672</v>
      </c>
      <c r="F327" s="36">
        <v>1</v>
      </c>
      <c r="G327" s="45" t="s">
        <v>7781</v>
      </c>
      <c r="H327" s="36">
        <v>4</v>
      </c>
      <c r="I327" s="36">
        <v>1</v>
      </c>
      <c r="J327" s="36" t="s">
        <v>3551</v>
      </c>
      <c r="K327" s="59">
        <f>IFERROR(VLOOKUP(B327,'Equip Rates'!$B:$D,3,FALSE), "No Equipment Rate")</f>
        <v>2100</v>
      </c>
      <c r="L327" s="59">
        <f>IFERROR(K327*I327,0)</f>
        <v>2100</v>
      </c>
      <c r="N327" s="36"/>
      <c r="P327" s="87">
        <f>IF(COUNTIF(INDEX(EQB[Equip '#],1):EQB[[#This Row],[Equip '#]], EQB[[#This Row],[Equip '#]])=1, SUMIF(EQB[Equip '#],EQB[[#This Row],[Equip '#]],EQB[Units]),"")</f>
        <v>1</v>
      </c>
    </row>
    <row r="328" spans="1:16" x14ac:dyDescent="0.25">
      <c r="A328" s="58" t="str">
        <f>IF(EQB[[#This Row],[Job]]="","",IFERROR(VLOOKUP(EQB[[#This Row],[Job]],Table_Query_from_Cas_Ragle[[Job '#]:[Division]],4,FALSE),"New Job List Needed"))</f>
        <v>DFW</v>
      </c>
      <c r="B328" s="36" t="s">
        <v>80</v>
      </c>
      <c r="C328" s="36" t="str">
        <f>IFERROR(_xlfn.XLOOKUP(EQB[[#This Row],[Equip '#]],Table7[Equip '#],Table7[Equipment Description],),"NO EQUIPMENT NUMBER")</f>
        <v>2018 CAT 289D</v>
      </c>
      <c r="D328" s="38">
        <f>Summary!$F$2</f>
        <v>45777</v>
      </c>
      <c r="E328" s="7" t="s">
        <v>3672</v>
      </c>
      <c r="F328" s="36">
        <v>1</v>
      </c>
      <c r="G328" s="45" t="s">
        <v>7781</v>
      </c>
      <c r="H328" s="36">
        <v>4</v>
      </c>
      <c r="I328" s="36">
        <v>1</v>
      </c>
      <c r="J328" s="36" t="s">
        <v>3551</v>
      </c>
      <c r="K328" s="59">
        <f>IFERROR(VLOOKUP(B328,'Equip Rates'!$B:$D,3,FALSE), "No Equipment Rate")</f>
        <v>2100</v>
      </c>
      <c r="L328" s="59">
        <f>IFERROR(K328*I328,0)</f>
        <v>2100</v>
      </c>
      <c r="N328" s="36"/>
      <c r="P328" s="87">
        <f>IF(COUNTIF(INDEX(EQB[Equip '#],1):EQB[[#This Row],[Equip '#]], EQB[[#This Row],[Equip '#]])=1, SUMIF(EQB[Equip '#],EQB[[#This Row],[Equip '#]],EQB[Units]),"")</f>
        <v>1</v>
      </c>
    </row>
    <row r="329" spans="1:16" x14ac:dyDescent="0.25">
      <c r="A329" s="58" t="str">
        <f>IF(EQB[[#This Row],[Job]]="","",IFERROR(VLOOKUP(EQB[[#This Row],[Job]],Table_Query_from_Cas_Ragle[[Job '#]:[Division]],4,FALSE),"New Job List Needed"))</f>
        <v>DFW</v>
      </c>
      <c r="B329" s="36" t="s">
        <v>3072</v>
      </c>
      <c r="C329" s="36" t="str">
        <f>IFERROR(_xlfn.XLOOKUP(EQB[[#This Row],[Equip '#]],Table7[Equip '#],Table7[Equipment Description],),"NO EQUIPMENT NUMBER")</f>
        <v>CAT 289D3 (2022)</v>
      </c>
      <c r="D329" s="38">
        <f>Summary!$F$2</f>
        <v>45777</v>
      </c>
      <c r="E329" s="7" t="s">
        <v>3672</v>
      </c>
      <c r="F329" s="36">
        <v>1</v>
      </c>
      <c r="G329" s="45" t="s">
        <v>7781</v>
      </c>
      <c r="H329" s="36">
        <v>4</v>
      </c>
      <c r="I329" s="36">
        <v>1</v>
      </c>
      <c r="J329" s="36" t="s">
        <v>3551</v>
      </c>
      <c r="K329" s="59">
        <f>IFERROR(VLOOKUP(B329,'Equip Rates'!$B:$D,3,FALSE), "No Equipment Rate")</f>
        <v>2100</v>
      </c>
      <c r="L329" s="59">
        <f>IFERROR(K329*I329,0)</f>
        <v>2100</v>
      </c>
      <c r="N329" s="36"/>
      <c r="P329" s="87">
        <f>IF(COUNTIF(INDEX(EQB[Equip '#],1):EQB[[#This Row],[Equip '#]], EQB[[#This Row],[Equip '#]])=1, SUMIF(EQB[Equip '#],EQB[[#This Row],[Equip '#]],EQB[Units]),"")</f>
        <v>1</v>
      </c>
    </row>
    <row r="330" spans="1:16" x14ac:dyDescent="0.25">
      <c r="A330" s="58" t="str">
        <f>IF(EQB[[#This Row],[Job]]="","",IFERROR(VLOOKUP(EQB[[#This Row],[Job]],Table_Query_from_Cas_Ragle[[Job '#]:[Division]],4,FALSE),"New Job List Needed"))</f>
        <v>DFW</v>
      </c>
      <c r="B330" s="36" t="s">
        <v>3105</v>
      </c>
      <c r="C330" s="36" t="str">
        <f>IFERROR(_xlfn.XLOOKUP(EQB[[#This Row],[Equip '#]],Table7[Equip '#],Table7[Equipment Description],),"NO EQUIPMENT NUMBER")</f>
        <v>CAT 289D3 (2022)</v>
      </c>
      <c r="D330" s="38">
        <f>Summary!$F$2</f>
        <v>45777</v>
      </c>
      <c r="E330" s="7" t="s">
        <v>3672</v>
      </c>
      <c r="F330" s="36">
        <v>1</v>
      </c>
      <c r="G330" s="45" t="s">
        <v>7781</v>
      </c>
      <c r="H330" s="36">
        <v>4</v>
      </c>
      <c r="I330" s="36">
        <v>1</v>
      </c>
      <c r="J330" s="36" t="s">
        <v>3551</v>
      </c>
      <c r="K330" s="59">
        <f>IFERROR(VLOOKUP(B330,'Equip Rates'!$B:$D,3,FALSE), "No Equipment Rate")</f>
        <v>2100</v>
      </c>
      <c r="L330" s="59">
        <f>IFERROR(K330*I330,0)</f>
        <v>2100</v>
      </c>
      <c r="N330" s="36"/>
      <c r="P330" s="87">
        <f>IF(COUNTIF(INDEX(EQB[Equip '#],1):EQB[[#This Row],[Equip '#]], EQB[[#This Row],[Equip '#]])=1, SUMIF(EQB[Equip '#],EQB[[#This Row],[Equip '#]],EQB[Units]),"")</f>
        <v>1</v>
      </c>
    </row>
    <row r="331" spans="1:16" x14ac:dyDescent="0.25">
      <c r="A331" s="58" t="str">
        <f>IF(EQB[[#This Row],[Job]]="","",IFERROR(VLOOKUP(EQB[[#This Row],[Job]],Table_Query_from_Cas_Ragle[[Job '#]:[Division]],4,FALSE),"New Job List Needed"))</f>
        <v>DFW</v>
      </c>
      <c r="B331" s="36" t="s">
        <v>3845</v>
      </c>
      <c r="C331" s="36" t="str">
        <f>IFERROR(_xlfn.XLOOKUP(EQB[[#This Row],[Equip '#]],Table7[Equip '#],Table7[Equipment Description],),"NO EQUIPMENT NUMBER")</f>
        <v>2024 SULLAIR 185 AIR COMPRESSOR</v>
      </c>
      <c r="D331" s="38">
        <f>Summary!$F$2</f>
        <v>45777</v>
      </c>
      <c r="E331" s="36" t="s">
        <v>3713</v>
      </c>
      <c r="F331" s="36">
        <v>1</v>
      </c>
      <c r="G331" s="45" t="s">
        <v>7781</v>
      </c>
      <c r="H331" s="36">
        <v>4</v>
      </c>
      <c r="I331" s="36">
        <v>1</v>
      </c>
      <c r="J331" s="36" t="s">
        <v>3551</v>
      </c>
      <c r="K331" s="59">
        <f>IFERROR(VLOOKUP(B331,'Equip Rates'!$B:$D,3,FALSE), "No Equipment Rate")</f>
        <v>800</v>
      </c>
      <c r="L331" s="59">
        <f>IFERROR(K331*I331,0)</f>
        <v>800</v>
      </c>
      <c r="N331" s="36"/>
      <c r="P331" s="87">
        <f>IF(COUNTIF(INDEX(EQB[Equip '#],1):EQB[[#This Row],[Equip '#]], EQB[[#This Row],[Equip '#]])=1, SUMIF(EQB[Equip '#],EQB[[#This Row],[Equip '#]],EQB[Units]),"")</f>
        <v>1</v>
      </c>
    </row>
    <row r="332" spans="1:16" x14ac:dyDescent="0.25">
      <c r="A332" s="58" t="str">
        <f>IF(EQB[[#This Row],[Job]]="","",IFERROR(VLOOKUP(EQB[[#This Row],[Job]],Table_Query_from_Cas_Ragle[[Job '#]:[Division]],4,FALSE),"New Job List Needed"))</f>
        <v>DFW</v>
      </c>
      <c r="B332" s="36" t="s">
        <v>176</v>
      </c>
      <c r="C332" s="36" t="str">
        <f>IFERROR(_xlfn.XLOOKUP(EQB[[#This Row],[Equip '#]],Table7[Equip '#],Table7[Equipment Description],),"NO EQUIPMENT NUMBER")</f>
        <v>2014 Broce KR350</v>
      </c>
      <c r="D332" s="38">
        <f>Summary!$F$2</f>
        <v>45777</v>
      </c>
      <c r="E332" s="7" t="s">
        <v>3713</v>
      </c>
      <c r="F332" s="36">
        <v>1</v>
      </c>
      <c r="G332" s="45" t="s">
        <v>7781</v>
      </c>
      <c r="H332" s="36">
        <v>4</v>
      </c>
      <c r="I332" s="36">
        <v>1</v>
      </c>
      <c r="J332" s="36" t="s">
        <v>3551</v>
      </c>
      <c r="K332" s="59">
        <f>IFERROR(VLOOKUP(B332,'Equip Rates'!$B:$D,3,FALSE), "No Equipment Rate")</f>
        <v>1200</v>
      </c>
      <c r="L332" s="59">
        <f>IFERROR(K332*I332,0)</f>
        <v>1200</v>
      </c>
      <c r="N332" s="36"/>
      <c r="P332" s="87">
        <f>IF(COUNTIF(INDEX(EQB[Equip '#],1):EQB[[#This Row],[Equip '#]], EQB[[#This Row],[Equip '#]])=1, SUMIF(EQB[Equip '#],EQB[[#This Row],[Equip '#]],EQB[Units]),"")</f>
        <v>1</v>
      </c>
    </row>
    <row r="333" spans="1:16" x14ac:dyDescent="0.25">
      <c r="A333" s="58" t="str">
        <f>IF(EQB[[#This Row],[Job]]="","",IFERROR(VLOOKUP(EQB[[#This Row],[Job]],Table_Query_from_Cas_Ragle[[Job '#]:[Division]],4,FALSE),"New Job List Needed"))</f>
        <v>DFW</v>
      </c>
      <c r="B333" s="36" t="s">
        <v>23</v>
      </c>
      <c r="C333" s="36" t="str">
        <f>IFERROR(_xlfn.XLOOKUP(EQB[[#This Row],[Equip '#]],Table7[Equip '#],Table7[Equipment Description],),"NO EQUIPMENT NUMBER")</f>
        <v>Gomaco C450 Deck Machine</v>
      </c>
      <c r="D333" s="38">
        <f>Summary!$F$2</f>
        <v>45777</v>
      </c>
      <c r="E333" s="7" t="s">
        <v>3713</v>
      </c>
      <c r="F333" s="36">
        <v>1</v>
      </c>
      <c r="G333" s="45" t="s">
        <v>7781</v>
      </c>
      <c r="H333" s="36">
        <v>4</v>
      </c>
      <c r="I333" s="36">
        <v>1</v>
      </c>
      <c r="J333" s="36" t="s">
        <v>3551</v>
      </c>
      <c r="K333" s="59">
        <f>IFERROR(VLOOKUP(B333,'Equip Rates'!$B:$D,3,FALSE), "No Equipment Rate")</f>
        <v>1400</v>
      </c>
      <c r="L333" s="59">
        <f>IFERROR(K333*I333,0)</f>
        <v>1400</v>
      </c>
      <c r="N333" s="36"/>
      <c r="P333" s="87">
        <f>IF(COUNTIF(INDEX(EQB[Equip '#],1):EQB[[#This Row],[Equip '#]], EQB[[#This Row],[Equip '#]])=1, SUMIF(EQB[Equip '#],EQB[[#This Row],[Equip '#]],EQB[Units]),"")</f>
        <v>1</v>
      </c>
    </row>
    <row r="334" spans="1:16" x14ac:dyDescent="0.25">
      <c r="A334" s="58" t="str">
        <f>IF(EQB[[#This Row],[Job]]="","",IFERROR(VLOOKUP(EQB[[#This Row],[Job]],Table_Query_from_Cas_Ragle[[Job '#]:[Division]],4,FALSE),"New Job List Needed"))</f>
        <v>DFW</v>
      </c>
      <c r="B334" s="36" t="s">
        <v>22</v>
      </c>
      <c r="C334" s="36" t="str">
        <f>IFERROR(_xlfn.XLOOKUP(EQB[[#This Row],[Equip '#]],Table7[Equip '#],Table7[Equipment Description],),"NO EQUIPMENT NUMBER")</f>
        <v>Concrete Plant</v>
      </c>
      <c r="D334" s="38">
        <f>Summary!$F$2</f>
        <v>45777</v>
      </c>
      <c r="E334" s="7" t="s">
        <v>3713</v>
      </c>
      <c r="F334" s="36">
        <v>1</v>
      </c>
      <c r="G334" s="45" t="s">
        <v>7781</v>
      </c>
      <c r="H334" s="36">
        <v>4</v>
      </c>
      <c r="I334" s="36">
        <v>0.6</v>
      </c>
      <c r="J334" s="36" t="s">
        <v>3551</v>
      </c>
      <c r="K334" s="59">
        <f>IFERROR(VLOOKUP(B334,'Equip Rates'!$B:$D,3,FALSE), "No Equipment Rate")</f>
        <v>12500</v>
      </c>
      <c r="L334" s="59">
        <f>IFERROR(K334*I334,0)</f>
        <v>7500</v>
      </c>
      <c r="N334" s="36"/>
      <c r="P334" s="87">
        <f>IF(COUNTIF(INDEX(EQB[Equip '#],1):EQB[[#This Row],[Equip '#]], EQB[[#This Row],[Equip '#]])=1, SUMIF(EQB[Equip '#],EQB[[#This Row],[Equip '#]],EQB[Units]),"")</f>
        <v>0.6</v>
      </c>
    </row>
    <row r="335" spans="1:16" x14ac:dyDescent="0.25">
      <c r="A335" s="58" t="str">
        <f>IF(EQB[[#This Row],[Job]]="","",IFERROR(VLOOKUP(EQB[[#This Row],[Job]],Table_Query_from_Cas_Ragle[[Job '#]:[Division]],4,FALSE),"New Job List Needed"))</f>
        <v>DFW</v>
      </c>
      <c r="B335" s="36" t="s">
        <v>3462</v>
      </c>
      <c r="C335" s="36" t="str">
        <f>IFERROR(_xlfn.XLOOKUP(EQB[[#This Row],[Equip '#]],Table7[Equip '#],Table7[Equipment Description],),"NO EQUIPMENT NUMBER")</f>
        <v>2022 SPARTAN CR 7X16 (033611)</v>
      </c>
      <c r="D335" s="38">
        <f>Summary!$F$2</f>
        <v>45777</v>
      </c>
      <c r="E335" s="36" t="s">
        <v>3713</v>
      </c>
      <c r="F335" s="36">
        <v>1</v>
      </c>
      <c r="G335" s="45" t="s">
        <v>7781</v>
      </c>
      <c r="H335" s="36">
        <v>4</v>
      </c>
      <c r="I335" s="36">
        <v>0.84</v>
      </c>
      <c r="J335" s="36" t="s">
        <v>3551</v>
      </c>
      <c r="K335" s="59">
        <f>IFERROR(VLOOKUP(B335,'Equip Rates'!$B:$D,3,FALSE), "No Equipment Rate")</f>
        <v>200</v>
      </c>
      <c r="L335" s="59">
        <f>IFERROR(K335*I335,0)</f>
        <v>168</v>
      </c>
      <c r="N335" s="36"/>
      <c r="P335" s="87" t="str">
        <f>IF(COUNTIF(INDEX(EQB[Equip '#],1):EQB[[#This Row],[Equip '#]], EQB[[#This Row],[Equip '#]])=1, SUMIF(EQB[Equip '#],EQB[[#This Row],[Equip '#]],EQB[Units]),"")</f>
        <v/>
      </c>
    </row>
    <row r="336" spans="1:16" x14ac:dyDescent="0.25">
      <c r="A336" s="58" t="str">
        <f>IF(EQB[[#This Row],[Job]]="","",IFERROR(VLOOKUP(EQB[[#This Row],[Job]],Table_Query_from_Cas_Ragle[[Job '#]:[Division]],4,FALSE),"New Job List Needed"))</f>
        <v>DFW</v>
      </c>
      <c r="B336" s="36" t="s">
        <v>182</v>
      </c>
      <c r="C336" s="36" t="str">
        <f>IFERROR(_xlfn.XLOOKUP(EQB[[#This Row],[Equip '#]],Table7[Equip '#],Table7[Equipment Description],),"NO EQUIPMENT NUMBER")</f>
        <v>2016 CAT D3K2 LGP</v>
      </c>
      <c r="D336" s="38">
        <f>Summary!$F$2</f>
        <v>45777</v>
      </c>
      <c r="E336" s="36" t="s">
        <v>3713</v>
      </c>
      <c r="F336" s="36">
        <v>1</v>
      </c>
      <c r="G336" s="45" t="s">
        <v>7781</v>
      </c>
      <c r="H336" s="36">
        <v>4</v>
      </c>
      <c r="I336" s="36">
        <v>1</v>
      </c>
      <c r="J336" s="36" t="s">
        <v>3551</v>
      </c>
      <c r="K336" s="59">
        <f>IFERROR(VLOOKUP(B336,'Equip Rates'!$B:$D,3,FALSE), "No Equipment Rate")</f>
        <v>4500</v>
      </c>
      <c r="L336" s="59">
        <f>IFERROR(K336*I336,0)</f>
        <v>4500</v>
      </c>
      <c r="N336" s="36"/>
      <c r="P336" s="87">
        <f>IF(COUNTIF(INDEX(EQB[Equip '#],1):EQB[[#This Row],[Equip '#]], EQB[[#This Row],[Equip '#]])=1, SUMIF(EQB[Equip '#],EQB[[#This Row],[Equip '#]],EQB[Units]),"")</f>
        <v>1</v>
      </c>
    </row>
    <row r="337" spans="1:16" x14ac:dyDescent="0.25">
      <c r="A337" s="58" t="str">
        <f>IF(EQB[[#This Row],[Job]]="","",IFERROR(VLOOKUP(EQB[[#This Row],[Job]],Table_Query_from_Cas_Ragle[[Job '#]:[Division]],4,FALSE),"New Job List Needed"))</f>
        <v>DFW</v>
      </c>
      <c r="B337" s="36" t="s">
        <v>3094</v>
      </c>
      <c r="C337" s="36" t="str">
        <f>IFERROR(_xlfn.XLOOKUP(EQB[[#This Row],[Equip '#]],Table7[Equip '#],Table7[Equipment Description],),"NO EQUIPMENT NUMBER")</f>
        <v>2022 DODGE RAM 1500</v>
      </c>
      <c r="D337" s="38">
        <f>Summary!$F$2</f>
        <v>45777</v>
      </c>
      <c r="E337" s="7" t="s">
        <v>3713</v>
      </c>
      <c r="F337" s="36">
        <v>1</v>
      </c>
      <c r="G337" s="45" t="s">
        <v>7781</v>
      </c>
      <c r="H337" s="36">
        <v>4</v>
      </c>
      <c r="I337" s="36">
        <v>0.8</v>
      </c>
      <c r="J337" s="36" t="s">
        <v>3551</v>
      </c>
      <c r="K337" s="59">
        <f>IFERROR(VLOOKUP(B337,'Equip Rates'!$B:$D,3,FALSE), "No Equipment Rate")</f>
        <v>1300</v>
      </c>
      <c r="L337" s="59">
        <f>IFERROR(K337*I337,0)</f>
        <v>1040</v>
      </c>
      <c r="N337" s="36"/>
      <c r="P337" s="87" t="str">
        <f>IF(COUNTIF(INDEX(EQB[Equip '#],1):EQB[[#This Row],[Equip '#]], EQB[[#This Row],[Equip '#]])=1, SUMIF(EQB[Equip '#],EQB[[#This Row],[Equip '#]],EQB[Units]),"")</f>
        <v/>
      </c>
    </row>
    <row r="338" spans="1:16" x14ac:dyDescent="0.25">
      <c r="A338" s="58" t="str">
        <f>IF(EQB[[#This Row],[Job]]="","",IFERROR(VLOOKUP(EQB[[#This Row],[Job]],Table_Query_from_Cas_Ragle[[Job '#]:[Division]],4,FALSE),"New Job List Needed"))</f>
        <v>DFW</v>
      </c>
      <c r="B338" s="36" t="s">
        <v>3097</v>
      </c>
      <c r="C338" s="36" t="str">
        <f>IFERROR(_xlfn.XLOOKUP(EQB[[#This Row],[Equip '#]],Table7[Equip '#],Table7[Equipment Description],),"NO EQUIPMENT NUMBER")</f>
        <v>2022 DODGE RAM 1500</v>
      </c>
      <c r="D338" s="38">
        <f>Summary!$F$2</f>
        <v>45777</v>
      </c>
      <c r="E338" s="7" t="s">
        <v>3713</v>
      </c>
      <c r="F338" s="36">
        <v>1</v>
      </c>
      <c r="G338" s="45" t="s">
        <v>7781</v>
      </c>
      <c r="H338" s="36">
        <v>4</v>
      </c>
      <c r="I338" s="36">
        <v>0.1</v>
      </c>
      <c r="J338" s="36" t="s">
        <v>3551</v>
      </c>
      <c r="K338" s="59">
        <f>IFERROR(VLOOKUP(B338,'Equip Rates'!$B:$D,3,FALSE), "No Equipment Rate")</f>
        <v>1300</v>
      </c>
      <c r="L338" s="59">
        <f>IFERROR(K338*I338,0)</f>
        <v>130</v>
      </c>
      <c r="N338" s="36"/>
      <c r="P338" s="87" t="str">
        <f>IF(COUNTIF(INDEX(EQB[Equip '#],1):EQB[[#This Row],[Equip '#]], EQB[[#This Row],[Equip '#]])=1, SUMIF(EQB[Equip '#],EQB[[#This Row],[Equip '#]],EQB[Units]),"")</f>
        <v/>
      </c>
    </row>
    <row r="339" spans="1:16" x14ac:dyDescent="0.25">
      <c r="A339" s="58" t="str">
        <f>IF(EQB[[#This Row],[Job]]="","",IFERROR(VLOOKUP(EQB[[#This Row],[Job]],Table_Query_from_Cas_Ragle[[Job '#]:[Division]],4,FALSE),"New Job List Needed"))</f>
        <v>DFW</v>
      </c>
      <c r="B339" s="36" t="s">
        <v>3348</v>
      </c>
      <c r="C339" s="36" t="str">
        <f>IFERROR(_xlfn.XLOOKUP(EQB[[#This Row],[Equip '#]],Table7[Equip '#],Table7[Equipment Description],),"NO EQUIPMENT NUMBER")</f>
        <v>2023 FORD F-250</v>
      </c>
      <c r="D339" s="38">
        <f>Summary!$F$2</f>
        <v>45777</v>
      </c>
      <c r="E339" s="7" t="s">
        <v>3713</v>
      </c>
      <c r="F339" s="36">
        <v>1</v>
      </c>
      <c r="G339" s="45" t="s">
        <v>7781</v>
      </c>
      <c r="H339" s="36">
        <v>4</v>
      </c>
      <c r="I339" s="36">
        <v>0.28999999999999998</v>
      </c>
      <c r="J339" s="36" t="s">
        <v>3551</v>
      </c>
      <c r="K339" s="59">
        <f>IFERROR(VLOOKUP(B339,'Equip Rates'!$B:$D,3,FALSE), "No Equipment Rate")</f>
        <v>2000</v>
      </c>
      <c r="L339" s="59">
        <f>IFERROR(K339*I339,0)</f>
        <v>580</v>
      </c>
      <c r="N339" s="36"/>
      <c r="P339" s="87" t="str">
        <f>IF(COUNTIF(INDEX(EQB[Equip '#],1):EQB[[#This Row],[Equip '#]], EQB[[#This Row],[Equip '#]])=1, SUMIF(EQB[Equip '#],EQB[[#This Row],[Equip '#]],EQB[Units]),"")</f>
        <v/>
      </c>
    </row>
    <row r="340" spans="1:16" x14ac:dyDescent="0.25">
      <c r="A340" s="58" t="str">
        <f>IF(EQB[[#This Row],[Job]]="","",IFERROR(VLOOKUP(EQB[[#This Row],[Job]],Table_Query_from_Cas_Ragle[[Job '#]:[Division]],4,FALSE),"New Job List Needed"))</f>
        <v>DFW</v>
      </c>
      <c r="B340" s="36" t="s">
        <v>3349</v>
      </c>
      <c r="C340" s="36" t="str">
        <f>IFERROR(_xlfn.XLOOKUP(EQB[[#This Row],[Equip '#]],Table7[Equip '#],Table7[Equipment Description],),"NO EQUIPMENT NUMBER")</f>
        <v>2023 FORD F-250</v>
      </c>
      <c r="D340" s="38">
        <f>Summary!$F$2</f>
        <v>45777</v>
      </c>
      <c r="E340" s="7" t="s">
        <v>3713</v>
      </c>
      <c r="F340" s="36">
        <v>1</v>
      </c>
      <c r="G340" s="45" t="s">
        <v>7781</v>
      </c>
      <c r="H340" s="36">
        <v>4</v>
      </c>
      <c r="I340" s="36">
        <v>1</v>
      </c>
      <c r="J340" s="36" t="s">
        <v>3551</v>
      </c>
      <c r="K340" s="59">
        <f>IFERROR(VLOOKUP(B340,'Equip Rates'!$B:$D,3,FALSE), "No Equipment Rate")</f>
        <v>2000</v>
      </c>
      <c r="L340" s="59">
        <f>IFERROR(K340*I340,0)</f>
        <v>2000</v>
      </c>
      <c r="N340" s="36"/>
      <c r="P340" s="87">
        <f>IF(COUNTIF(INDEX(EQB[Equip '#],1):EQB[[#This Row],[Equip '#]], EQB[[#This Row],[Equip '#]])=1, SUMIF(EQB[Equip '#],EQB[[#This Row],[Equip '#]],EQB[Units]),"")</f>
        <v>1</v>
      </c>
    </row>
    <row r="341" spans="1:16" x14ac:dyDescent="0.25">
      <c r="A341" s="58" t="str">
        <f>IF(EQB[[#This Row],[Job]]="","",IFERROR(VLOOKUP(EQB[[#This Row],[Job]],Table_Query_from_Cas_Ragle[[Job '#]:[Division]],4,FALSE),"New Job List Needed"))</f>
        <v>DFW</v>
      </c>
      <c r="B341" s="36" t="s">
        <v>3638</v>
      </c>
      <c r="C341" s="36" t="str">
        <f>IFERROR(_xlfn.XLOOKUP(EQB[[#This Row],[Equip '#]],Table7[Equip '#],Table7[Equipment Description],),"NO EQUIPMENT NUMBER")</f>
        <v>2023 FORD F-250 XL</v>
      </c>
      <c r="D341" s="38">
        <f>Summary!$F$2</f>
        <v>45777</v>
      </c>
      <c r="E341" s="36" t="s">
        <v>3713</v>
      </c>
      <c r="F341" s="36">
        <v>1</v>
      </c>
      <c r="G341" s="45" t="s">
        <v>7781</v>
      </c>
      <c r="H341" s="36">
        <v>4</v>
      </c>
      <c r="I341" s="36">
        <v>0.27</v>
      </c>
      <c r="J341" s="36" t="s">
        <v>3551</v>
      </c>
      <c r="K341" s="59">
        <f>IFERROR(VLOOKUP(B341,'Equip Rates'!$B:$D,3,FALSE), "No Equipment Rate")</f>
        <v>2000</v>
      </c>
      <c r="L341" s="59">
        <f>IFERROR(K341*I341,0)</f>
        <v>540</v>
      </c>
      <c r="N341" s="36"/>
      <c r="P341" s="87" t="str">
        <f>IF(COUNTIF(INDEX(EQB[Equip '#],1):EQB[[#This Row],[Equip '#]], EQB[[#This Row],[Equip '#]])=1, SUMIF(EQB[Equip '#],EQB[[#This Row],[Equip '#]],EQB[Units]),"")</f>
        <v/>
      </c>
    </row>
    <row r="342" spans="1:16" x14ac:dyDescent="0.25">
      <c r="A342" s="58" t="str">
        <f>IF(EQB[[#This Row],[Job]]="","",IFERROR(VLOOKUP(EQB[[#This Row],[Job]],Table_Query_from_Cas_Ragle[[Job '#]:[Division]],4,FALSE),"New Job List Needed"))</f>
        <v>DFW</v>
      </c>
      <c r="B342" s="36" t="s">
        <v>3641</v>
      </c>
      <c r="C342" s="36" t="str">
        <f>IFERROR(_xlfn.XLOOKUP(EQB[[#This Row],[Equip '#]],Table7[Equip '#],Table7[Equipment Description],),"NO EQUIPMENT NUMBER")</f>
        <v>2023 FORD F-250 XL</v>
      </c>
      <c r="D342" s="38">
        <f>Summary!$F$2</f>
        <v>45777</v>
      </c>
      <c r="E342" s="36" t="s">
        <v>3713</v>
      </c>
      <c r="F342" s="36">
        <v>1</v>
      </c>
      <c r="G342" s="45" t="s">
        <v>7781</v>
      </c>
      <c r="H342" s="36">
        <v>4</v>
      </c>
      <c r="I342" s="36">
        <v>0.91</v>
      </c>
      <c r="J342" s="36" t="s">
        <v>3551</v>
      </c>
      <c r="K342" s="59">
        <f>IFERROR(VLOOKUP(B342,'Equip Rates'!$B:$D,3,FALSE), "No Equipment Rate")</f>
        <v>2000</v>
      </c>
      <c r="L342" s="59">
        <f>IFERROR(K342*I342,0)</f>
        <v>1820</v>
      </c>
      <c r="N342" s="36"/>
      <c r="P342" s="87" t="str">
        <f>IF(COUNTIF(INDEX(EQB[Equip '#],1):EQB[[#This Row],[Equip '#]], EQB[[#This Row],[Equip '#]])=1, SUMIF(EQB[Equip '#],EQB[[#This Row],[Equip '#]],EQB[Units]),"")</f>
        <v/>
      </c>
    </row>
    <row r="343" spans="1:16" x14ac:dyDescent="0.25">
      <c r="A343" s="58" t="str">
        <f>IF(EQB[[#This Row],[Job]]="","",IFERROR(VLOOKUP(EQB[[#This Row],[Job]],Table_Query_from_Cas_Ragle[[Job '#]:[Division]],4,FALSE),"New Job List Needed"))</f>
        <v>DFW</v>
      </c>
      <c r="B343" s="36" t="s">
        <v>3646</v>
      </c>
      <c r="C343" s="36" t="str">
        <f>IFERROR(_xlfn.XLOOKUP(EQB[[#This Row],[Equip '#]],Table7[Equip '#],Table7[Equipment Description],),"NO EQUIPMENT NUMBER")</f>
        <v>2023 FORD F-250 XL</v>
      </c>
      <c r="D343" s="38">
        <f>Summary!$F$2</f>
        <v>45777</v>
      </c>
      <c r="E343" s="7" t="s">
        <v>3713</v>
      </c>
      <c r="F343" s="36">
        <v>1</v>
      </c>
      <c r="G343" s="45" t="s">
        <v>7781</v>
      </c>
      <c r="H343" s="36">
        <v>4</v>
      </c>
      <c r="I343" s="36">
        <v>0.18</v>
      </c>
      <c r="J343" s="36" t="s">
        <v>3551</v>
      </c>
      <c r="K343" s="59">
        <f>IFERROR(VLOOKUP(B343,'Equip Rates'!$B:$D,3,FALSE), "No Equipment Rate")</f>
        <v>2000</v>
      </c>
      <c r="L343" s="59">
        <f>IFERROR(K343*I343,0)</f>
        <v>360</v>
      </c>
      <c r="N343" s="36"/>
      <c r="P343" s="87" t="str">
        <f>IF(COUNTIF(INDEX(EQB[Equip '#],1):EQB[[#This Row],[Equip '#]], EQB[[#This Row],[Equip '#]])=1, SUMIF(EQB[Equip '#],EQB[[#This Row],[Equip '#]],EQB[Units]),"")</f>
        <v/>
      </c>
    </row>
    <row r="344" spans="1:16" x14ac:dyDescent="0.25">
      <c r="A344" s="58" t="str">
        <f>IF(EQB[[#This Row],[Job]]="","",IFERROR(VLOOKUP(EQB[[#This Row],[Job]],Table_Query_from_Cas_Ragle[[Job '#]:[Division]],4,FALSE),"New Job List Needed"))</f>
        <v>DFW</v>
      </c>
      <c r="B344" s="36" t="s">
        <v>3803</v>
      </c>
      <c r="C344" s="36" t="str">
        <f>IFERROR(_xlfn.XLOOKUP(EQB[[#This Row],[Equip '#]],Table7[Equip '#],Table7[Equipment Description],),"NO EQUIPMENT NUMBER")</f>
        <v>2024 F-150 XL (D04441)</v>
      </c>
      <c r="D344" s="38">
        <f>Summary!$F$2</f>
        <v>45777</v>
      </c>
      <c r="E344" s="36" t="s">
        <v>3713</v>
      </c>
      <c r="F344" s="36">
        <v>1</v>
      </c>
      <c r="G344" s="45" t="s">
        <v>7781</v>
      </c>
      <c r="H344" s="36">
        <v>4</v>
      </c>
      <c r="I344" s="36">
        <v>1</v>
      </c>
      <c r="J344" s="36" t="s">
        <v>3551</v>
      </c>
      <c r="K344" s="59">
        <f>IFERROR(VLOOKUP(B344,'Equip Rates'!$B:$D,3,FALSE), "No Equipment Rate")</f>
        <v>1300</v>
      </c>
      <c r="L344" s="59">
        <f>IFERROR(K344*I344,0)</f>
        <v>1300</v>
      </c>
      <c r="N344" s="36"/>
      <c r="P344" s="87">
        <f>IF(COUNTIF(INDEX(EQB[Equip '#],1):EQB[[#This Row],[Equip '#]], EQB[[#This Row],[Equip '#]])=1, SUMIF(EQB[Equip '#],EQB[[#This Row],[Equip '#]],EQB[Units]),"")</f>
        <v>1</v>
      </c>
    </row>
    <row r="345" spans="1:16" x14ac:dyDescent="0.25">
      <c r="A345" s="58" t="str">
        <f>IF(EQB[[#This Row],[Job]]="","",IFERROR(VLOOKUP(EQB[[#This Row],[Job]],Table_Query_from_Cas_Ragle[[Job '#]:[Division]],4,FALSE),"New Job List Needed"))</f>
        <v>DFW</v>
      </c>
      <c r="B345" s="36" t="s">
        <v>186</v>
      </c>
      <c r="C345" s="36" t="str">
        <f>IFERROR(_xlfn.XLOOKUP(EQB[[#This Row],[Equip '#]],Table7[Equip '#],Table7[Equipment Description],),"NO EQUIPMENT NUMBER")</f>
        <v>2018 John DeerE 75GX</v>
      </c>
      <c r="D345" s="38">
        <f>Summary!$F$2</f>
        <v>45777</v>
      </c>
      <c r="E345" s="7" t="s">
        <v>3713</v>
      </c>
      <c r="F345" s="36">
        <v>1</v>
      </c>
      <c r="G345" s="45" t="s">
        <v>7781</v>
      </c>
      <c r="H345" s="36">
        <v>4</v>
      </c>
      <c r="I345" s="36">
        <v>1</v>
      </c>
      <c r="J345" s="36" t="s">
        <v>3551</v>
      </c>
      <c r="K345" s="59">
        <f>IFERROR(VLOOKUP(B345,'Equip Rates'!$B:$D,3,FALSE), "No Equipment Rate")</f>
        <v>3000</v>
      </c>
      <c r="L345" s="59">
        <f>IFERROR(K345*I345,0)</f>
        <v>3000</v>
      </c>
      <c r="N345" s="36"/>
      <c r="P345" s="87">
        <f>IF(COUNTIF(INDEX(EQB[Equip '#],1):EQB[[#This Row],[Equip '#]], EQB[[#This Row],[Equip '#]])=1, SUMIF(EQB[Equip '#],EQB[[#This Row],[Equip '#]],EQB[Units]),"")</f>
        <v>1</v>
      </c>
    </row>
    <row r="346" spans="1:16" x14ac:dyDescent="0.25">
      <c r="A346" s="58" t="str">
        <f>IF(EQB[[#This Row],[Job]]="","",IFERROR(VLOOKUP(EQB[[#This Row],[Job]],Table_Query_from_Cas_Ragle[[Job '#]:[Division]],4,FALSE),"New Job List Needed"))</f>
        <v>DFW</v>
      </c>
      <c r="B346" s="36" t="s">
        <v>3848</v>
      </c>
      <c r="C346" s="36" t="str">
        <f>IFERROR(_xlfn.XLOOKUP(EQB[[#This Row],[Equip '#]],Table7[Equip '#],Table7[Equipment Description],),"NO EQUIPMENT NUMBER")</f>
        <v>WANCO LIGHT TOWER 4-7KW VERT</v>
      </c>
      <c r="D346" s="38">
        <f>Summary!$F$2</f>
        <v>45777</v>
      </c>
      <c r="E346" s="7" t="s">
        <v>3713</v>
      </c>
      <c r="F346" s="36">
        <v>1</v>
      </c>
      <c r="G346" s="45" t="s">
        <v>7781</v>
      </c>
      <c r="H346" s="36">
        <v>4</v>
      </c>
      <c r="I346" s="36">
        <v>1</v>
      </c>
      <c r="J346" s="36" t="s">
        <v>3551</v>
      </c>
      <c r="K346" s="59">
        <f>IFERROR(VLOOKUP(B346,'Equip Rates'!$B:$D,3,FALSE), "No Equipment Rate")</f>
        <v>800</v>
      </c>
      <c r="L346" s="59">
        <f>IFERROR(K346*I346,0)</f>
        <v>800</v>
      </c>
      <c r="N346" s="36"/>
      <c r="P346" s="87">
        <f>IF(COUNTIF(INDEX(EQB[Equip '#],1):EQB[[#This Row],[Equip '#]], EQB[[#This Row],[Equip '#]])=1, SUMIF(EQB[Equip '#],EQB[[#This Row],[Equip '#]],EQB[Units]),"")</f>
        <v>1</v>
      </c>
    </row>
    <row r="347" spans="1:16" x14ac:dyDescent="0.25">
      <c r="A347" s="58" t="str">
        <f>IF(EQB[[#This Row],[Job]]="","",IFERROR(VLOOKUP(EQB[[#This Row],[Job]],Table_Query_from_Cas_Ragle[[Job '#]:[Division]],4,FALSE),"New Job List Needed"))</f>
        <v>DFW</v>
      </c>
      <c r="B347" s="36" t="s">
        <v>3701</v>
      </c>
      <c r="C347" s="36" t="str">
        <f>IFERROR(_xlfn.XLOOKUP(EQB[[#This Row],[Equip '#]],Table7[Equip '#],Table7[Equipment Description],),"NO EQUIPMENT NUMBER")</f>
        <v>2023 F550 D21569 Lube Truck</v>
      </c>
      <c r="D347" s="38">
        <f>Summary!$F$2</f>
        <v>45777</v>
      </c>
      <c r="E347" s="36" t="s">
        <v>3713</v>
      </c>
      <c r="F347" s="36">
        <v>1</v>
      </c>
      <c r="G347" s="45" t="s">
        <v>7781</v>
      </c>
      <c r="H347" s="36">
        <v>4</v>
      </c>
      <c r="I347" s="36">
        <v>0.05</v>
      </c>
      <c r="J347" s="36" t="s">
        <v>3551</v>
      </c>
      <c r="K347" s="59">
        <f>IFERROR(VLOOKUP(B347,'Equip Rates'!$B:$D,3,FALSE), "No Equipment Rate")</f>
        <v>1500</v>
      </c>
      <c r="L347" s="59">
        <f>IFERROR(K347*I347,0)</f>
        <v>75</v>
      </c>
      <c r="N347" s="36"/>
      <c r="P347" s="87" t="str">
        <f>IF(COUNTIF(INDEX(EQB[Equip '#],1):EQB[[#This Row],[Equip '#]], EQB[[#This Row],[Equip '#]])=1, SUMIF(EQB[Equip '#],EQB[[#This Row],[Equip '#]],EQB[Units]),"")</f>
        <v/>
      </c>
    </row>
    <row r="348" spans="1:16" x14ac:dyDescent="0.25">
      <c r="A348" s="58" t="str">
        <f>IF(EQB[[#This Row],[Job]]="","",IFERROR(VLOOKUP(EQB[[#This Row],[Job]],Table_Query_from_Cas_Ragle[[Job '#]:[Division]],4,FALSE),"New Job List Needed"))</f>
        <v>DFW</v>
      </c>
      <c r="B348" s="36" t="s">
        <v>4264</v>
      </c>
      <c r="C348" s="36" t="str">
        <f>IFERROR(_xlfn.XLOOKUP(EQB[[#This Row],[Equip '#]],Table7[Equip '#],Table7[Equipment Description],),"NO EQUIPMENT NUMBER")</f>
        <v>2024 F550 MT E60786 MT-15</v>
      </c>
      <c r="D348" s="38">
        <f>Summary!$F$2</f>
        <v>45777</v>
      </c>
      <c r="E348" s="7" t="s">
        <v>3713</v>
      </c>
      <c r="F348" s="36">
        <v>1</v>
      </c>
      <c r="G348" s="45" t="s">
        <v>7781</v>
      </c>
      <c r="H348" s="36">
        <v>4</v>
      </c>
      <c r="I348" s="36">
        <v>0.1</v>
      </c>
      <c r="J348" s="36" t="s">
        <v>3551</v>
      </c>
      <c r="K348" s="59">
        <f>IFERROR(VLOOKUP(B348,'Equip Rates'!$B:$D,3,FALSE), "No Equipment Rate")</f>
        <v>1500</v>
      </c>
      <c r="L348" s="59">
        <f>IFERROR(K348*I348,0)</f>
        <v>150</v>
      </c>
      <c r="N348" s="36"/>
      <c r="P348" s="87" t="str">
        <f>IF(COUNTIF(INDEX(EQB[Equip '#],1):EQB[[#This Row],[Equip '#]], EQB[[#This Row],[Equip '#]])=1, SUMIF(EQB[Equip '#],EQB[[#This Row],[Equip '#]],EQB[Units]),"")</f>
        <v/>
      </c>
    </row>
    <row r="349" spans="1:16" x14ac:dyDescent="0.25">
      <c r="A349" s="58" t="str">
        <f>IF(EQB[[#This Row],[Job]]="","",IFERROR(VLOOKUP(EQB[[#This Row],[Job]],Table_Query_from_Cas_Ragle[[Job '#]:[Division]],4,FALSE),"New Job List Needed"))</f>
        <v>DFW</v>
      </c>
      <c r="B349" s="36" t="s">
        <v>119</v>
      </c>
      <c r="C349" s="36" t="str">
        <f>IFERROR(_xlfn.XLOOKUP(EQB[[#This Row],[Equip '#]],Table7[Equip '#],Table7[Equipment Description],),"NO EQUIPMENT NUMBER")</f>
        <v>2019 F150 F14517</v>
      </c>
      <c r="D349" s="38">
        <f>Summary!$F$2</f>
        <v>45777</v>
      </c>
      <c r="E349" s="7" t="s">
        <v>3713</v>
      </c>
      <c r="F349" s="36">
        <v>1</v>
      </c>
      <c r="G349" s="45" t="s">
        <v>7781</v>
      </c>
      <c r="H349" s="36">
        <v>4</v>
      </c>
      <c r="I349" s="36">
        <v>0.15</v>
      </c>
      <c r="J349" s="36" t="s">
        <v>3551</v>
      </c>
      <c r="K349" s="59">
        <f>IFERROR(VLOOKUP(B349,'Equip Rates'!$B:$D,3,FALSE), "No Equipment Rate")</f>
        <v>1300</v>
      </c>
      <c r="L349" s="59">
        <f>IFERROR(K349*I349,0)</f>
        <v>195</v>
      </c>
      <c r="N349" s="36"/>
      <c r="P349" s="87" t="str">
        <f>IF(COUNTIF(INDEX(EQB[Equip '#],1):EQB[[#This Row],[Equip '#]], EQB[[#This Row],[Equip '#]])=1, SUMIF(EQB[Equip '#],EQB[[#This Row],[Equip '#]],EQB[Units]),"")</f>
        <v/>
      </c>
    </row>
    <row r="350" spans="1:16" x14ac:dyDescent="0.25">
      <c r="A350" s="58" t="str">
        <f>IF(EQB[[#This Row],[Job]]="","",IFERROR(VLOOKUP(EQB[[#This Row],[Job]],Table_Query_from_Cas_Ragle[[Job '#]:[Division]],4,FALSE),"New Job List Needed"))</f>
        <v>DFW</v>
      </c>
      <c r="B350" s="36" t="s">
        <v>124</v>
      </c>
      <c r="C350" s="36" t="str">
        <f>IFERROR(_xlfn.XLOOKUP(EQB[[#This Row],[Equip '#]],Table7[Equip '#],Table7[Equipment Description],),"NO EQUIPMENT NUMBER")</f>
        <v>2020 F-150 D20016</v>
      </c>
      <c r="D350" s="38">
        <f>Summary!$F$2</f>
        <v>45777</v>
      </c>
      <c r="E350" s="36" t="s">
        <v>3713</v>
      </c>
      <c r="F350" s="36">
        <v>1</v>
      </c>
      <c r="G350" s="45" t="s">
        <v>7781</v>
      </c>
      <c r="H350" s="36">
        <v>4</v>
      </c>
      <c r="I350" s="36">
        <v>0.43</v>
      </c>
      <c r="J350" s="36" t="s">
        <v>3551</v>
      </c>
      <c r="K350" s="59">
        <f>IFERROR(VLOOKUP(B350,'Equip Rates'!$B:$D,3,FALSE), "No Equipment Rate")</f>
        <v>1300</v>
      </c>
      <c r="L350" s="59">
        <f>IFERROR(K350*I350,0)</f>
        <v>559</v>
      </c>
      <c r="N350" s="36"/>
      <c r="P350" s="87" t="str">
        <f>IF(COUNTIF(INDEX(EQB[Equip '#],1):EQB[[#This Row],[Equip '#]], EQB[[#This Row],[Equip '#]])=1, SUMIF(EQB[Equip '#],EQB[[#This Row],[Equip '#]],EQB[Units]),"")</f>
        <v/>
      </c>
    </row>
    <row r="351" spans="1:16" x14ac:dyDescent="0.25">
      <c r="A351" s="58" t="str">
        <f>IF(EQB[[#This Row],[Job]]="","",IFERROR(VLOOKUP(EQB[[#This Row],[Job]],Table_Query_from_Cas_Ragle[[Job '#]:[Division]],4,FALSE),"New Job List Needed"))</f>
        <v>DFW</v>
      </c>
      <c r="B351" s="36" t="s">
        <v>220</v>
      </c>
      <c r="C351" s="36" t="str">
        <f>IFERROR(_xlfn.XLOOKUP(EQB[[#This Row],[Equip '#]],Table7[Equip '#],Table7[Equipment Description],),"NO EQUIPMENT NUMBER")</f>
        <v>2020 F-150 E09535</v>
      </c>
      <c r="D351" s="38">
        <f>Summary!$F$2</f>
        <v>45777</v>
      </c>
      <c r="E351" s="7" t="s">
        <v>3713</v>
      </c>
      <c r="F351" s="36">
        <v>1</v>
      </c>
      <c r="G351" s="45" t="s">
        <v>7781</v>
      </c>
      <c r="H351" s="36">
        <v>4</v>
      </c>
      <c r="I351" s="36">
        <v>0.32</v>
      </c>
      <c r="J351" s="36" t="s">
        <v>3551</v>
      </c>
      <c r="K351" s="59">
        <f>IFERROR(VLOOKUP(B351,'Equip Rates'!$B:$D,3,FALSE), "No Equipment Rate")</f>
        <v>1300</v>
      </c>
      <c r="L351" s="59">
        <f>IFERROR(K351*I351,0)</f>
        <v>416</v>
      </c>
      <c r="N351" s="36"/>
      <c r="P351" s="87" t="str">
        <f>IF(COUNTIF(INDEX(EQB[Equip '#],1):EQB[[#This Row],[Equip '#]], EQB[[#This Row],[Equip '#]])=1, SUMIF(EQB[Equip '#],EQB[[#This Row],[Equip '#]],EQB[Units]),"")</f>
        <v/>
      </c>
    </row>
    <row r="352" spans="1:16" x14ac:dyDescent="0.25">
      <c r="A352" s="58" t="str">
        <f>IF(EQB[[#This Row],[Job]]="","",IFERROR(VLOOKUP(EQB[[#This Row],[Job]],Table_Query_from_Cas_Ragle[[Job '#]:[Division]],4,FALSE),"New Job List Needed"))</f>
        <v>DFW</v>
      </c>
      <c r="B352" s="36" t="s">
        <v>256</v>
      </c>
      <c r="C352" s="36" t="str">
        <f>IFERROR(_xlfn.XLOOKUP(EQB[[#This Row],[Equip '#]],Table7[Equip '#],Table7[Equipment Description],),"NO EQUIPMENT NUMBER")</f>
        <v>2022 F-250 C70269</v>
      </c>
      <c r="D352" s="38">
        <f>Summary!$F$2</f>
        <v>45777</v>
      </c>
      <c r="E352" s="7" t="s">
        <v>3713</v>
      </c>
      <c r="F352" s="36">
        <v>1</v>
      </c>
      <c r="G352" s="45" t="s">
        <v>7781</v>
      </c>
      <c r="H352" s="36">
        <v>4</v>
      </c>
      <c r="I352" s="36">
        <v>0.93</v>
      </c>
      <c r="J352" s="36" t="s">
        <v>3551</v>
      </c>
      <c r="K352" s="59">
        <f>IFERROR(VLOOKUP(B352,'Equip Rates'!$B:$D,3,FALSE), "No Equipment Rate")</f>
        <v>1500</v>
      </c>
      <c r="L352" s="59">
        <f>IFERROR(K352*I352,0)</f>
        <v>1395</v>
      </c>
      <c r="N352" s="36"/>
      <c r="P352" s="87" t="str">
        <f>IF(COUNTIF(INDEX(EQB[Equip '#],1):EQB[[#This Row],[Equip '#]], EQB[[#This Row],[Equip '#]])=1, SUMIF(EQB[Equip '#],EQB[[#This Row],[Equip '#]],EQB[Units]),"")</f>
        <v/>
      </c>
    </row>
    <row r="353" spans="1:16" x14ac:dyDescent="0.25">
      <c r="A353" s="58" t="str">
        <f>IF(EQB[[#This Row],[Job]]="","",IFERROR(VLOOKUP(EQB[[#This Row],[Job]],Table_Query_from_Cas_Ragle[[Job '#]:[Division]],4,FALSE),"New Job List Needed"))</f>
        <v>DFW</v>
      </c>
      <c r="B353" s="36" t="s">
        <v>146</v>
      </c>
      <c r="C353" s="36" t="str">
        <f>IFERROR(_xlfn.XLOOKUP(EQB[[#This Row],[Equip '#]],Table7[Equip '#],Table7[Equipment Description],),"NO EQUIPMENT NUMBER")</f>
        <v>2020 F-250 D24350</v>
      </c>
      <c r="D353" s="38">
        <f>Summary!$F$2</f>
        <v>45777</v>
      </c>
      <c r="E353" s="7" t="s">
        <v>3713</v>
      </c>
      <c r="F353" s="36">
        <v>1</v>
      </c>
      <c r="G353" s="45" t="s">
        <v>7781</v>
      </c>
      <c r="H353" s="36">
        <v>4</v>
      </c>
      <c r="I353" s="36">
        <v>0.76</v>
      </c>
      <c r="J353" s="36" t="s">
        <v>3551</v>
      </c>
      <c r="K353" s="59">
        <f>IFERROR(VLOOKUP(B353,'Equip Rates'!$B:$D,3,FALSE), "No Equipment Rate")</f>
        <v>1500</v>
      </c>
      <c r="L353" s="59">
        <f>IFERROR(K353*I353,0)</f>
        <v>1140</v>
      </c>
      <c r="N353" s="36"/>
      <c r="P353" s="87" t="str">
        <f>IF(COUNTIF(INDEX(EQB[Equip '#],1):EQB[[#This Row],[Equip '#]], EQB[[#This Row],[Equip '#]])=1, SUMIF(EQB[Equip '#],EQB[[#This Row],[Equip '#]],EQB[Units]),"")</f>
        <v/>
      </c>
    </row>
    <row r="354" spans="1:16" x14ac:dyDescent="0.25">
      <c r="A354" s="58" t="str">
        <f>IF(EQB[[#This Row],[Job]]="","",IFERROR(VLOOKUP(EQB[[#This Row],[Job]],Table_Query_from_Cas_Ragle[[Job '#]:[Division]],4,FALSE),"New Job List Needed"))</f>
        <v>DFW</v>
      </c>
      <c r="B354" s="36" t="s">
        <v>3102</v>
      </c>
      <c r="C354" s="36" t="str">
        <f>IFERROR(_xlfn.XLOOKUP(EQB[[#This Row],[Equip '#]],Table7[Equip '#],Table7[Equipment Description],),"NO EQUIPMENT NUMBER")</f>
        <v>2022 F-250 G40582</v>
      </c>
      <c r="D354" s="38">
        <f>Summary!$F$2</f>
        <v>45777</v>
      </c>
      <c r="E354" s="7" t="s">
        <v>3713</v>
      </c>
      <c r="F354" s="36">
        <v>1</v>
      </c>
      <c r="G354" s="45" t="s">
        <v>7781</v>
      </c>
      <c r="H354" s="36">
        <v>4</v>
      </c>
      <c r="I354" s="36">
        <v>0.09</v>
      </c>
      <c r="J354" s="36" t="s">
        <v>3551</v>
      </c>
      <c r="K354" s="59">
        <f>IFERROR(VLOOKUP(B354,'Equip Rates'!$B:$D,3,FALSE), "No Equipment Rate")</f>
        <v>1500</v>
      </c>
      <c r="L354" s="59">
        <f>IFERROR(K354*I354,0)</f>
        <v>135</v>
      </c>
      <c r="N354" s="36"/>
      <c r="P354" s="87" t="str">
        <f>IF(COUNTIF(INDEX(EQB[Equip '#],1):EQB[[#This Row],[Equip '#]], EQB[[#This Row],[Equip '#]])=1, SUMIF(EQB[Equip '#],EQB[[#This Row],[Equip '#]],EQB[Units]),"")</f>
        <v/>
      </c>
    </row>
    <row r="355" spans="1:16" x14ac:dyDescent="0.25">
      <c r="A355" s="58" t="str">
        <f>IF(EQB[[#This Row],[Job]]="","",IFERROR(VLOOKUP(EQB[[#This Row],[Job]],Table_Query_from_Cas_Ragle[[Job '#]:[Division]],4,FALSE),"New Job List Needed"))</f>
        <v>DFW</v>
      </c>
      <c r="B355" s="36" t="s">
        <v>3953</v>
      </c>
      <c r="C355" s="36" t="str">
        <f>IFERROR(_xlfn.XLOOKUP(EQB[[#This Row],[Equip '#]],Table7[Equip '#],Table7[Equipment Description],),"NO EQUIPMENT NUMBER")</f>
        <v>2024 FORD MAVERICK XLT (5305)</v>
      </c>
      <c r="D355" s="38">
        <f>Summary!$F$2</f>
        <v>45777</v>
      </c>
      <c r="E355" s="7" t="s">
        <v>3713</v>
      </c>
      <c r="F355" s="36">
        <v>1</v>
      </c>
      <c r="G355" s="45" t="s">
        <v>7781</v>
      </c>
      <c r="H355" s="36">
        <v>4</v>
      </c>
      <c r="I355" s="36">
        <v>0.25</v>
      </c>
      <c r="J355" s="36" t="s">
        <v>3551</v>
      </c>
      <c r="K355" s="59">
        <f>IFERROR(VLOOKUP(B355,'Equip Rates'!$B:$D,3,FALSE), "No Equipment Rate")</f>
        <v>1000</v>
      </c>
      <c r="L355" s="59">
        <f>IFERROR(K355*I355,0)</f>
        <v>250</v>
      </c>
      <c r="N355" s="36"/>
      <c r="P355" s="87" t="str">
        <f>IF(COUNTIF(INDEX(EQB[Equip '#],1):EQB[[#This Row],[Equip '#]], EQB[[#This Row],[Equip '#]])=1, SUMIF(EQB[Equip '#],EQB[[#This Row],[Equip '#]],EQB[Units]),"")</f>
        <v/>
      </c>
    </row>
    <row r="356" spans="1:16" x14ac:dyDescent="0.25">
      <c r="A356" s="58" t="str">
        <f>IF(EQB[[#This Row],[Job]]="","",IFERROR(VLOOKUP(EQB[[#This Row],[Job]],Table_Query_from_Cas_Ragle[[Job '#]:[Division]],4,FALSE),"New Job List Needed"))</f>
        <v>DFW</v>
      </c>
      <c r="B356" s="36" t="s">
        <v>4097</v>
      </c>
      <c r="C356" s="36" t="str">
        <f>IFERROR(_xlfn.XLOOKUP(EQB[[#This Row],[Equip '#]],Table7[Equip '#],Table7[Equipment Description],),"NO EQUIPMENT NUMBER")</f>
        <v>2024 FORD MAVERICK (RRB40474)</v>
      </c>
      <c r="D356" s="38">
        <f>Summary!$F$2</f>
        <v>45777</v>
      </c>
      <c r="E356" s="7" t="s">
        <v>3713</v>
      </c>
      <c r="F356" s="36">
        <v>1</v>
      </c>
      <c r="G356" s="45" t="s">
        <v>7781</v>
      </c>
      <c r="H356" s="36">
        <v>4</v>
      </c>
      <c r="I356" s="36">
        <v>0.15</v>
      </c>
      <c r="J356" s="36" t="s">
        <v>3551</v>
      </c>
      <c r="K356" s="59">
        <f>IFERROR(VLOOKUP(B356,'Equip Rates'!$B:$D,3,FALSE), "No Equipment Rate")</f>
        <v>1000</v>
      </c>
      <c r="L356" s="59">
        <f>IFERROR(K356*I356,0)</f>
        <v>150</v>
      </c>
      <c r="N356" s="36"/>
      <c r="P356" s="87" t="str">
        <f>IF(COUNTIF(INDEX(EQB[Equip '#],1):EQB[[#This Row],[Equip '#]], EQB[[#This Row],[Equip '#]])=1, SUMIF(EQB[Equip '#],EQB[[#This Row],[Equip '#]],EQB[Units]),"")</f>
        <v/>
      </c>
    </row>
    <row r="357" spans="1:16" x14ac:dyDescent="0.25">
      <c r="A357" s="58" t="str">
        <f>IF(EQB[[#This Row],[Job]]="","",IFERROR(VLOOKUP(EQB[[#This Row],[Job]],Table_Query_from_Cas_Ragle[[Job '#]:[Division]],4,FALSE),"New Job List Needed"))</f>
        <v>DFW</v>
      </c>
      <c r="B357" s="36" t="s">
        <v>4098</v>
      </c>
      <c r="C357" s="36" t="str">
        <f>IFERROR(_xlfn.XLOOKUP(EQB[[#This Row],[Equip '#]],Table7[Equip '#],Table7[Equipment Description],),"NO EQUIPMENT NUMBER")</f>
        <v>2024 FORD MAVERICK (RRB41295)</v>
      </c>
      <c r="D357" s="38">
        <f>Summary!$F$2</f>
        <v>45777</v>
      </c>
      <c r="E357" s="7" t="s">
        <v>3713</v>
      </c>
      <c r="F357" s="36">
        <v>1</v>
      </c>
      <c r="G357" s="45" t="s">
        <v>7781</v>
      </c>
      <c r="H357" s="36">
        <v>4</v>
      </c>
      <c r="I357" s="36">
        <v>7.0000000000000007E-2</v>
      </c>
      <c r="J357" s="36" t="s">
        <v>3551</v>
      </c>
      <c r="K357" s="59">
        <f>IFERROR(VLOOKUP(B357,'Equip Rates'!$B:$D,3,FALSE), "No Equipment Rate")</f>
        <v>1000</v>
      </c>
      <c r="L357" s="59">
        <f>IFERROR(K357*I357,0)</f>
        <v>70</v>
      </c>
      <c r="N357" s="36"/>
      <c r="P357" s="87" t="str">
        <f>IF(COUNTIF(INDEX(EQB[Equip '#],1):EQB[[#This Row],[Equip '#]], EQB[[#This Row],[Equip '#]])=1, SUMIF(EQB[Equip '#],EQB[[#This Row],[Equip '#]],EQB[Units]),"")</f>
        <v/>
      </c>
    </row>
    <row r="358" spans="1:16" x14ac:dyDescent="0.25">
      <c r="A358" s="58" t="str">
        <f>IF(EQB[[#This Row],[Job]]="","",IFERROR(VLOOKUP(EQB[[#This Row],[Job]],Table_Query_from_Cas_Ragle[[Job '#]:[Division]],4,FALSE),"New Job List Needed"))</f>
        <v>DFW</v>
      </c>
      <c r="B358" s="36" t="s">
        <v>4129</v>
      </c>
      <c r="C358" s="36" t="str">
        <f>IFERROR(_xlfn.XLOOKUP(EQB[[#This Row],[Equip '#]],Table7[Equip '#],Table7[Equipment Description],),"NO EQUIPMENT NUMBER")</f>
        <v>2024 F250 XL (REE94240)</v>
      </c>
      <c r="D358" s="38">
        <f>Summary!$F$2</f>
        <v>45777</v>
      </c>
      <c r="E358" s="7" t="s">
        <v>3713</v>
      </c>
      <c r="F358" s="36">
        <v>1</v>
      </c>
      <c r="G358" s="45" t="s">
        <v>7781</v>
      </c>
      <c r="H358" s="36">
        <v>4</v>
      </c>
      <c r="I358" s="36">
        <v>0.1</v>
      </c>
      <c r="J358" s="36" t="s">
        <v>3551</v>
      </c>
      <c r="K358" s="59">
        <f>IFERROR(VLOOKUP(B358,'Equip Rates'!$B:$D,3,FALSE), "No Equipment Rate")</f>
        <v>1500</v>
      </c>
      <c r="L358" s="59">
        <f>IFERROR(K358*I358,0)</f>
        <v>150</v>
      </c>
      <c r="N358" s="36"/>
      <c r="P358" s="87" t="str">
        <f>IF(COUNTIF(INDEX(EQB[Equip '#],1):EQB[[#This Row],[Equip '#]], EQB[[#This Row],[Equip '#]])=1, SUMIF(EQB[Equip '#],EQB[[#This Row],[Equip '#]],EQB[Units]),"")</f>
        <v/>
      </c>
    </row>
    <row r="359" spans="1:16" x14ac:dyDescent="0.25">
      <c r="A359" s="58" t="str">
        <f>IF(EQB[[#This Row],[Job]]="","",IFERROR(VLOOKUP(EQB[[#This Row],[Job]],Table_Query_from_Cas_Ragle[[Job '#]:[Division]],4,FALSE),"New Job List Needed"))</f>
        <v>DFW</v>
      </c>
      <c r="B359" s="36" t="s">
        <v>4138</v>
      </c>
      <c r="C359" s="36" t="str">
        <f>IFERROR(_xlfn.XLOOKUP(EQB[[#This Row],[Equip '#]],Table7[Equip '#],Table7[Equipment Description],),"NO EQUIPMENT NUMBER")</f>
        <v>2024 F250 XL (REF26875)</v>
      </c>
      <c r="D359" s="38">
        <f>Summary!$F$2</f>
        <v>45777</v>
      </c>
      <c r="E359" s="7" t="s">
        <v>3713</v>
      </c>
      <c r="F359" s="36">
        <v>1</v>
      </c>
      <c r="G359" s="45" t="s">
        <v>7781</v>
      </c>
      <c r="H359" s="36">
        <v>4</v>
      </c>
      <c r="I359" s="36">
        <v>0.5</v>
      </c>
      <c r="J359" s="36" t="s">
        <v>3551</v>
      </c>
      <c r="K359" s="59">
        <f>IFERROR(VLOOKUP(B359,'Equip Rates'!$B:$D,3,FALSE), "No Equipment Rate")</f>
        <v>1500</v>
      </c>
      <c r="L359" s="59">
        <f>IFERROR(K359*I359,0)</f>
        <v>750</v>
      </c>
      <c r="N359" s="36"/>
      <c r="P359" s="87" t="str">
        <f>IF(COUNTIF(INDEX(EQB[Equip '#],1):EQB[[#This Row],[Equip '#]], EQB[[#This Row],[Equip '#]])=1, SUMIF(EQB[Equip '#],EQB[[#This Row],[Equip '#]],EQB[Units]),"")</f>
        <v/>
      </c>
    </row>
    <row r="360" spans="1:16" x14ac:dyDescent="0.25">
      <c r="A360" s="58" t="str">
        <f>IF(EQB[[#This Row],[Job]]="","",IFERROR(VLOOKUP(EQB[[#This Row],[Job]],Table_Query_from_Cas_Ragle[[Job '#]:[Division]],4,FALSE),"New Job List Needed"))</f>
        <v>DFW</v>
      </c>
      <c r="B360" s="36" t="s">
        <v>67</v>
      </c>
      <c r="C360" s="36" t="str">
        <f>IFERROR(_xlfn.XLOOKUP(EQB[[#This Row],[Equip '#]],Table7[Equip '#],Table7[Equipment Description],),"NO EQUIPMENT NUMBER")</f>
        <v>Bomag BW177PDH-50 (2012)</v>
      </c>
      <c r="D360" s="38">
        <f>Summary!$F$2</f>
        <v>45777</v>
      </c>
      <c r="E360" s="7" t="s">
        <v>3713</v>
      </c>
      <c r="F360" s="36">
        <v>1</v>
      </c>
      <c r="G360" s="45" t="s">
        <v>7781</v>
      </c>
      <c r="H360" s="36">
        <v>4</v>
      </c>
      <c r="I360" s="36">
        <v>0.59</v>
      </c>
      <c r="J360" s="36" t="s">
        <v>3551</v>
      </c>
      <c r="K360" s="59">
        <f>IFERROR(VLOOKUP(B360,'Equip Rates'!$B:$D,3,FALSE), "No Equipment Rate")</f>
        <v>2500</v>
      </c>
      <c r="L360" s="59">
        <f>IFERROR(K360*I360,0)</f>
        <v>1475</v>
      </c>
      <c r="N360" s="36"/>
      <c r="P360" s="87">
        <f>IF(COUNTIF(INDEX(EQB[Equip '#],1):EQB[[#This Row],[Equip '#]], EQB[[#This Row],[Equip '#]])=1, SUMIF(EQB[Equip '#],EQB[[#This Row],[Equip '#]],EQB[Units]),"")</f>
        <v>0.59</v>
      </c>
    </row>
    <row r="361" spans="1:16" x14ac:dyDescent="0.25">
      <c r="A361" s="58" t="str">
        <f>IF(EQB[[#This Row],[Job]]="","",IFERROR(VLOOKUP(EQB[[#This Row],[Job]],Table_Query_from_Cas_Ragle[[Job '#]:[Division]],4,FALSE),"New Job List Needed"))</f>
        <v>DFW</v>
      </c>
      <c r="B361" s="36" t="s">
        <v>68</v>
      </c>
      <c r="C361" s="36" t="str">
        <f>IFERROR(_xlfn.XLOOKUP(EQB[[#This Row],[Equip '#]],Table7[Equip '#],Table7[Equipment Description],),"NO EQUIPMENT NUMBER")</f>
        <v>2011 CAT CP56</v>
      </c>
      <c r="D361" s="38">
        <f>Summary!$F$2</f>
        <v>45777</v>
      </c>
      <c r="E361" s="7" t="s">
        <v>3713</v>
      </c>
      <c r="F361" s="36">
        <v>1</v>
      </c>
      <c r="G361" s="45" t="s">
        <v>7781</v>
      </c>
      <c r="H361" s="36">
        <v>4</v>
      </c>
      <c r="I361" s="36">
        <v>0.48</v>
      </c>
      <c r="J361" s="36" t="s">
        <v>3551</v>
      </c>
      <c r="K361" s="59">
        <f>IFERROR(VLOOKUP(B361,'Equip Rates'!$B:$D,3,FALSE), "No Equipment Rate")</f>
        <v>2000</v>
      </c>
      <c r="L361" s="59">
        <f>IFERROR(K361*I361,0)</f>
        <v>960</v>
      </c>
      <c r="N361" s="36"/>
      <c r="P361" s="87">
        <f>IF(COUNTIF(INDEX(EQB[Equip '#],1):EQB[[#This Row],[Equip '#]], EQB[[#This Row],[Equip '#]])=1, SUMIF(EQB[Equip '#],EQB[[#This Row],[Equip '#]],EQB[Units]),"")</f>
        <v>0.48</v>
      </c>
    </row>
    <row r="362" spans="1:16" x14ac:dyDescent="0.25">
      <c r="A362" s="58" t="str">
        <f>IF(EQB[[#This Row],[Job]]="","",IFERROR(VLOOKUP(EQB[[#This Row],[Job]],Table_Query_from_Cas_Ragle[[Job '#]:[Division]],4,FALSE),"New Job List Needed"))</f>
        <v>DFW</v>
      </c>
      <c r="B362" s="36" t="s">
        <v>303</v>
      </c>
      <c r="C362" s="36" t="str">
        <f>IFERROR(_xlfn.XLOOKUP(EQB[[#This Row],[Equip '#]],Table7[Equip '#],Table7[Equipment Description],),"NO EQUIPMENT NUMBER")</f>
        <v>2012 Wacker Neuson RT82-SC</v>
      </c>
      <c r="D362" s="38">
        <f>Summary!$F$2</f>
        <v>45777</v>
      </c>
      <c r="E362" s="7" t="s">
        <v>3713</v>
      </c>
      <c r="F362" s="36">
        <v>1</v>
      </c>
      <c r="G362" s="45" t="s">
        <v>7781</v>
      </c>
      <c r="H362" s="36">
        <v>4</v>
      </c>
      <c r="I362" s="36">
        <v>1</v>
      </c>
      <c r="J362" s="36" t="s">
        <v>3551</v>
      </c>
      <c r="K362" s="59">
        <f>IFERROR(VLOOKUP(B362,'Equip Rates'!$B:$D,3,FALSE), "No Equipment Rate")</f>
        <v>2000</v>
      </c>
      <c r="L362" s="59">
        <f>IFERROR(K362*I362,0)</f>
        <v>2000</v>
      </c>
      <c r="N362" s="36"/>
      <c r="P362" s="87">
        <f>IF(COUNTIF(INDEX(EQB[Equip '#],1):EQB[[#This Row],[Equip '#]], EQB[[#This Row],[Equip '#]])=1, SUMIF(EQB[Equip '#],EQB[[#This Row],[Equip '#]],EQB[Units]),"")</f>
        <v>1</v>
      </c>
    </row>
    <row r="363" spans="1:16" x14ac:dyDescent="0.25">
      <c r="A363" s="58" t="str">
        <f>IF(EQB[[#This Row],[Job]]="","",IFERROR(VLOOKUP(EQB[[#This Row],[Job]],Table_Query_from_Cas_Ragle[[Job '#]:[Division]],4,FALSE),"New Job List Needed"))</f>
        <v>DFW</v>
      </c>
      <c r="B363" s="36" t="s">
        <v>3745</v>
      </c>
      <c r="C363" s="36" t="str">
        <f>IFERROR(_xlfn.XLOOKUP(EQB[[#This Row],[Equip '#]],Table7[Equip '#],Table7[Equipment Description],),"NO EQUIPMENT NUMBER")</f>
        <v>2015 VOLVO SD45 SDC</v>
      </c>
      <c r="D363" s="38">
        <f>Summary!$F$2</f>
        <v>45777</v>
      </c>
      <c r="E363" s="7" t="s">
        <v>3713</v>
      </c>
      <c r="F363" s="36">
        <v>1</v>
      </c>
      <c r="G363" s="45" t="s">
        <v>7781</v>
      </c>
      <c r="H363" s="36">
        <v>4</v>
      </c>
      <c r="I363" s="36">
        <v>0.65</v>
      </c>
      <c r="J363" s="36" t="s">
        <v>3551</v>
      </c>
      <c r="K363" s="59">
        <f>IFERROR(VLOOKUP(B363,'Equip Rates'!$B:$D,3,FALSE), "No Equipment Rate")</f>
        <v>2000</v>
      </c>
      <c r="L363" s="59">
        <f>IFERROR(K363*I363,0)</f>
        <v>1300</v>
      </c>
      <c r="N363" s="36"/>
      <c r="P363" s="87">
        <f>IF(COUNTIF(INDEX(EQB[Equip '#],1):EQB[[#This Row],[Equip '#]], EQB[[#This Row],[Equip '#]])=1, SUMIF(EQB[Equip '#],EQB[[#This Row],[Equip '#]],EQB[Units]),"")</f>
        <v>0.65</v>
      </c>
    </row>
    <row r="364" spans="1:16" x14ac:dyDescent="0.25">
      <c r="A364" s="58" t="str">
        <f>IF(EQB[[#This Row],[Job]]="","",IFERROR(VLOOKUP(EQB[[#This Row],[Job]],Table_Query_from_Cas_Ragle[[Job '#]:[Division]],4,FALSE),"New Job List Needed"))</f>
        <v>DFW</v>
      </c>
      <c r="B364" s="36" t="s">
        <v>30</v>
      </c>
      <c r="C364" s="36" t="str">
        <f>IFERROR(_xlfn.XLOOKUP(EQB[[#This Row],[Equip '#]],Table7[Equip '#],Table7[Equipment Description],),"NO EQUIPMENT NUMBER")</f>
        <v>2014 TEREX RT555-2 55TON</v>
      </c>
      <c r="D364" s="38">
        <f>Summary!$F$2</f>
        <v>45777</v>
      </c>
      <c r="E364" s="7" t="s">
        <v>3713</v>
      </c>
      <c r="F364" s="36">
        <v>1</v>
      </c>
      <c r="G364" s="45" t="s">
        <v>7781</v>
      </c>
      <c r="H364" s="36">
        <v>4</v>
      </c>
      <c r="I364" s="36">
        <v>0.65</v>
      </c>
      <c r="J364" s="36" t="s">
        <v>3551</v>
      </c>
      <c r="K364" s="59">
        <f>IFERROR(VLOOKUP(B364,'Equip Rates'!$B:$D,3,FALSE), "No Equipment Rate")</f>
        <v>6000</v>
      </c>
      <c r="L364" s="59">
        <f>IFERROR(K364*I364,0)</f>
        <v>3900</v>
      </c>
      <c r="N364" s="36"/>
      <c r="P364" s="87" t="str">
        <f>IF(COUNTIF(INDEX(EQB[Equip '#],1):EQB[[#This Row],[Equip '#]], EQB[[#This Row],[Equip '#]])=1, SUMIF(EQB[Equip '#],EQB[[#This Row],[Equip '#]],EQB[Units]),"")</f>
        <v/>
      </c>
    </row>
    <row r="365" spans="1:16" x14ac:dyDescent="0.25">
      <c r="A365" s="58" t="str">
        <f>IF(EQB[[#This Row],[Job]]="","",IFERROR(VLOOKUP(EQB[[#This Row],[Job]],Table_Query_from_Cas_Ragle[[Job '#]:[Division]],4,FALSE),"New Job List Needed"))</f>
        <v>DFW</v>
      </c>
      <c r="B365" s="36" t="s">
        <v>158</v>
      </c>
      <c r="C365" s="36" t="str">
        <f>IFERROR(_xlfn.XLOOKUP(EQB[[#This Row],[Equip '#]],Table7[Equip '#],Table7[Equipment Description],),"NO EQUIPMENT NUMBER")</f>
        <v>2013 Freightliner M2 106</v>
      </c>
      <c r="D365" s="38">
        <f>Summary!$F$2</f>
        <v>45777</v>
      </c>
      <c r="E365" s="7" t="s">
        <v>3713</v>
      </c>
      <c r="F365" s="36">
        <v>1</v>
      </c>
      <c r="G365" s="45" t="s">
        <v>7781</v>
      </c>
      <c r="H365" s="36">
        <v>4</v>
      </c>
      <c r="I365" s="36">
        <v>0.05</v>
      </c>
      <c r="J365" s="36" t="s">
        <v>3551</v>
      </c>
      <c r="K365" s="59">
        <f>IFERROR(VLOOKUP(B365,'Equip Rates'!$B:$D,3,FALSE), "No Equipment Rate")</f>
        <v>3650</v>
      </c>
      <c r="L365" s="59">
        <f>IFERROR(K365*I365,0)</f>
        <v>182.5</v>
      </c>
      <c r="N365" s="36"/>
      <c r="P365" s="87">
        <f>IF(COUNTIF(INDEX(EQB[Equip '#],1):EQB[[#This Row],[Equip '#]], EQB[[#This Row],[Equip '#]])=1, SUMIF(EQB[Equip '#],EQB[[#This Row],[Equip '#]],EQB[Units]),"")</f>
        <v>1</v>
      </c>
    </row>
    <row r="366" spans="1:16" x14ac:dyDescent="0.25">
      <c r="A366" s="58" t="str">
        <f>IF(EQB[[#This Row],[Job]]="","",IFERROR(VLOOKUP(EQB[[#This Row],[Job]],Table_Query_from_Cas_Ragle[[Job '#]:[Division]],4,FALSE),"New Job List Needed"))</f>
        <v>DFW</v>
      </c>
      <c r="B366" s="36" t="s">
        <v>4002</v>
      </c>
      <c r="C366" s="36" t="str">
        <f>IFERROR(_xlfn.XLOOKUP(EQB[[#This Row],[Equip '#]],Table7[Equip '#],Table7[Equipment Description],),"NO EQUIPMENT NUMBER")</f>
        <v>2016 FRGHT M2 (V9036)</v>
      </c>
      <c r="D366" s="38">
        <f>Summary!$F$2</f>
        <v>45777</v>
      </c>
      <c r="E366" s="36" t="s">
        <v>3713</v>
      </c>
      <c r="F366" s="36">
        <v>1</v>
      </c>
      <c r="G366" s="45" t="s">
        <v>7781</v>
      </c>
      <c r="H366" s="36">
        <v>4</v>
      </c>
      <c r="I366" s="36">
        <v>0.05</v>
      </c>
      <c r="J366" s="36" t="s">
        <v>3551</v>
      </c>
      <c r="K366" s="59">
        <f>IFERROR(VLOOKUP(B366,'Equip Rates'!$B:$D,3,FALSE), "No Equipment Rate")</f>
        <v>3650</v>
      </c>
      <c r="L366" s="59">
        <f>IFERROR(K366*I366,0)</f>
        <v>182.5</v>
      </c>
      <c r="N366" s="36"/>
      <c r="P366" s="87" t="str">
        <f>IF(COUNTIF(INDEX(EQB[Equip '#],1):EQB[[#This Row],[Equip '#]], EQB[[#This Row],[Equip '#]])=1, SUMIF(EQB[Equip '#],EQB[[#This Row],[Equip '#]],EQB[Units]),"")</f>
        <v/>
      </c>
    </row>
    <row r="367" spans="1:16" x14ac:dyDescent="0.25">
      <c r="A367" s="58" t="str">
        <f>IF(EQB[[#This Row],[Job]]="","",IFERROR(VLOOKUP(EQB[[#This Row],[Job]],Table_Query_from_Cas_Ragle[[Job '#]:[Division]],4,FALSE),"New Job List Needed"))</f>
        <v>DFW</v>
      </c>
      <c r="B367" s="36" t="s">
        <v>4002</v>
      </c>
      <c r="C367" s="36" t="str">
        <f>IFERROR(_xlfn.XLOOKUP(EQB[[#This Row],[Equip '#]],Table7[Equip '#],Table7[Equipment Description],),"NO EQUIPMENT NUMBER")</f>
        <v>2016 FRGHT M2 (V9036)</v>
      </c>
      <c r="D367" s="38">
        <f>Summary!$F$2</f>
        <v>45777</v>
      </c>
      <c r="E367" s="7" t="s">
        <v>3713</v>
      </c>
      <c r="F367" s="36">
        <v>1</v>
      </c>
      <c r="G367" s="45" t="s">
        <v>7781</v>
      </c>
      <c r="H367" s="36">
        <v>4</v>
      </c>
      <c r="I367" s="36">
        <v>0.05</v>
      </c>
      <c r="J367" s="36" t="s">
        <v>3551</v>
      </c>
      <c r="K367" s="59">
        <f>IFERROR(VLOOKUP(B367,'Equip Rates'!$B:$D,3,FALSE), "No Equipment Rate")</f>
        <v>3650</v>
      </c>
      <c r="L367" s="59">
        <f>IFERROR(K367*I367,0)</f>
        <v>182.5</v>
      </c>
      <c r="N367" s="36"/>
      <c r="P367" s="87" t="str">
        <f>IF(COUNTIF(INDEX(EQB[Equip '#],1):EQB[[#This Row],[Equip '#]], EQB[[#This Row],[Equip '#]])=1, SUMIF(EQB[Equip '#],EQB[[#This Row],[Equip '#]],EQB[Units]),"")</f>
        <v/>
      </c>
    </row>
    <row r="368" spans="1:16" x14ac:dyDescent="0.25">
      <c r="A368" s="58" t="str">
        <f>IF(EQB[[#This Row],[Job]]="","",IFERROR(VLOOKUP(EQB[[#This Row],[Job]],Table_Query_from_Cas_Ragle[[Job '#]:[Division]],4,FALSE),"New Job List Needed"))</f>
        <v>DFW</v>
      </c>
      <c r="B368" s="36" t="s">
        <v>75</v>
      </c>
      <c r="C368" s="36" t="str">
        <f>IFERROR(_xlfn.XLOOKUP(EQB[[#This Row],[Equip '#]],Table7[Equip '#],Table7[Equipment Description],),"NO EQUIPMENT NUMBER")</f>
        <v>2014 CAT 279D</v>
      </c>
      <c r="D368" s="38">
        <f>Summary!$F$2</f>
        <v>45777</v>
      </c>
      <c r="E368" s="7" t="s">
        <v>3713</v>
      </c>
      <c r="F368" s="36">
        <v>1</v>
      </c>
      <c r="G368" s="45" t="s">
        <v>7781</v>
      </c>
      <c r="H368" s="36">
        <v>4</v>
      </c>
      <c r="I368" s="36">
        <v>1</v>
      </c>
      <c r="J368" s="36" t="s">
        <v>3551</v>
      </c>
      <c r="K368" s="59">
        <f>IFERROR(VLOOKUP(B368,'Equip Rates'!$B:$D,3,FALSE), "No Equipment Rate")</f>
        <v>2100</v>
      </c>
      <c r="L368" s="59">
        <f>IFERROR(K368*I368,0)</f>
        <v>2100</v>
      </c>
      <c r="N368" s="36"/>
      <c r="P368" s="87">
        <f>IF(COUNTIF(INDEX(EQB[Equip '#],1):EQB[[#This Row],[Equip '#]], EQB[[#This Row],[Equip '#]])=1, SUMIF(EQB[Equip '#],EQB[[#This Row],[Equip '#]],EQB[Units]),"")</f>
        <v>1</v>
      </c>
    </row>
    <row r="369" spans="1:16" x14ac:dyDescent="0.25">
      <c r="A369" s="58" t="str">
        <f>IF(EQB[[#This Row],[Job]]="","",IFERROR(VLOOKUP(EQB[[#This Row],[Job]],Table_Query_from_Cas_Ragle[[Job '#]:[Division]],4,FALSE),"New Job List Needed"))</f>
        <v>DFW</v>
      </c>
      <c r="B369" s="36" t="s">
        <v>52</v>
      </c>
      <c r="C369" s="36" t="str">
        <f>IFERROR(_xlfn.XLOOKUP(EQB[[#This Row],[Equip '#]],Table7[Equip '#],Table7[Equipment Description],),"NO EQUIPMENT NUMBER")</f>
        <v>John Deere 644K Loader</v>
      </c>
      <c r="D369" s="38">
        <f>Summary!$F$2</f>
        <v>45777</v>
      </c>
      <c r="E369" s="7" t="s">
        <v>3713</v>
      </c>
      <c r="F369" s="36">
        <v>1</v>
      </c>
      <c r="G369" s="45" t="s">
        <v>7781</v>
      </c>
      <c r="H369" s="36">
        <v>4</v>
      </c>
      <c r="I369" s="36">
        <v>0.35</v>
      </c>
      <c r="J369" s="36" t="s">
        <v>3551</v>
      </c>
      <c r="K369" s="59">
        <f>IFERROR(VLOOKUP(B369,'Equip Rates'!$B:$D,3,FALSE), "No Equipment Rate")</f>
        <v>4000</v>
      </c>
      <c r="L369" s="59">
        <f>IFERROR(K369*I369,0)</f>
        <v>1400</v>
      </c>
      <c r="N369" s="36"/>
      <c r="P369" s="87" t="str">
        <f>IF(COUNTIF(INDEX(EQB[Equip '#],1):EQB[[#This Row],[Equip '#]], EQB[[#This Row],[Equip '#]])=1, SUMIF(EQB[Equip '#],EQB[[#This Row],[Equip '#]],EQB[Units]),"")</f>
        <v/>
      </c>
    </row>
    <row r="370" spans="1:16" x14ac:dyDescent="0.25">
      <c r="A370" s="58" t="str">
        <f>IF(EQB[[#This Row],[Job]]="","",IFERROR(VLOOKUP(EQB[[#This Row],[Job]],Table_Query_from_Cas_Ragle[[Job '#]:[Division]],4,FALSE),"New Job List Needed"))</f>
        <v>DFW</v>
      </c>
      <c r="B370" s="36" t="s">
        <v>191</v>
      </c>
      <c r="C370" s="36" t="str">
        <f>IFERROR(_xlfn.XLOOKUP(EQB[[#This Row],[Equip '#]],Table7[Equip '#],Table7[Equipment Description],),"NO EQUIPMENT NUMBER")</f>
        <v>2017 CAT 926M</v>
      </c>
      <c r="D370" s="38">
        <f>Summary!$F$2</f>
        <v>45777</v>
      </c>
      <c r="E370" s="7" t="s">
        <v>3713</v>
      </c>
      <c r="F370" s="36">
        <v>1</v>
      </c>
      <c r="G370" s="45" t="s">
        <v>7781</v>
      </c>
      <c r="H370" s="36">
        <v>4</v>
      </c>
      <c r="I370" s="36">
        <v>1</v>
      </c>
      <c r="J370" s="36" t="s">
        <v>3551</v>
      </c>
      <c r="K370" s="59">
        <f>IFERROR(VLOOKUP(B370,'Equip Rates'!$B:$D,3,FALSE), "No Equipment Rate")</f>
        <v>4000</v>
      </c>
      <c r="L370" s="59">
        <f>IFERROR(K370*I370,0)</f>
        <v>4000</v>
      </c>
      <c r="N370" s="36"/>
      <c r="P370" s="87">
        <f>IF(COUNTIF(INDEX(EQB[Equip '#],1):EQB[[#This Row],[Equip '#]], EQB[[#This Row],[Equip '#]])=1, SUMIF(EQB[Equip '#],EQB[[#This Row],[Equip '#]],EQB[Units]),"")</f>
        <v>1</v>
      </c>
    </row>
    <row r="371" spans="1:16" x14ac:dyDescent="0.25">
      <c r="A371" s="58" t="str">
        <f>IF(EQB[[#This Row],[Job]]="","",IFERROR(VLOOKUP(EQB[[#This Row],[Job]],Table_Query_from_Cas_Ragle[[Job '#]:[Division]],4,FALSE),"New Job List Needed"))</f>
        <v>DFW</v>
      </c>
      <c r="B371" s="36" t="s">
        <v>3908</v>
      </c>
      <c r="C371" s="36" t="str">
        <f>IFERROR(_xlfn.XLOOKUP(EQB[[#This Row],[Equip '#]],Table7[Equip '#],Table7[Equipment Description],),"NO EQUIPMENT NUMBER")</f>
        <v>2024 F-150</v>
      </c>
      <c r="D371" s="38">
        <f>Summary!$F$2</f>
        <v>45777</v>
      </c>
      <c r="E371" s="7" t="s">
        <v>3777</v>
      </c>
      <c r="F371" s="36">
        <v>1</v>
      </c>
      <c r="G371" s="45" t="s">
        <v>7781</v>
      </c>
      <c r="H371" s="36">
        <v>4</v>
      </c>
      <c r="I371" s="36">
        <v>0.05</v>
      </c>
      <c r="J371" s="36" t="s">
        <v>3551</v>
      </c>
      <c r="K371" s="59">
        <f>IFERROR(VLOOKUP(B371,'Equip Rates'!$B:$D,3,FALSE), "No Equipment Rate")</f>
        <v>1300</v>
      </c>
      <c r="L371" s="59">
        <f>IFERROR(K371*I371,0)</f>
        <v>65</v>
      </c>
      <c r="N371" s="36"/>
      <c r="P371" s="87" t="str">
        <f>IF(COUNTIF(INDEX(EQB[Equip '#],1):EQB[[#This Row],[Equip '#]], EQB[[#This Row],[Equip '#]])=1, SUMIF(EQB[Equip '#],EQB[[#This Row],[Equip '#]],EQB[Units]),"")</f>
        <v/>
      </c>
    </row>
    <row r="372" spans="1:16" x14ac:dyDescent="0.25">
      <c r="A372" s="58" t="str">
        <f>IF(EQB[[#This Row],[Job]]="","",IFERROR(VLOOKUP(EQB[[#This Row],[Job]],Table_Query_from_Cas_Ragle[[Job '#]:[Division]],4,FALSE),"New Job List Needed"))</f>
        <v>HOU</v>
      </c>
      <c r="B372" s="36" t="s">
        <v>3092</v>
      </c>
      <c r="C372" s="36" t="str">
        <f>IFERROR(_xlfn.XLOOKUP(EQB[[#This Row],[Equip '#]],Table7[Equip '#],Table7[Equipment Description],),"NO EQUIPMENT NUMBER")</f>
        <v>2022 DODGE RAM 1500</v>
      </c>
      <c r="D372" s="38">
        <f>Summary!$F$2</f>
        <v>45777</v>
      </c>
      <c r="E372" s="7" t="s">
        <v>3779</v>
      </c>
      <c r="F372" s="36">
        <v>1</v>
      </c>
      <c r="G372" s="45" t="s">
        <v>7781</v>
      </c>
      <c r="H372" s="36">
        <v>4</v>
      </c>
      <c r="I372" s="36">
        <v>0.64</v>
      </c>
      <c r="J372" s="36" t="s">
        <v>3551</v>
      </c>
      <c r="K372" s="59">
        <f>IFERROR(VLOOKUP(B372,'Equip Rates'!$B:$D,3,FALSE), "No Equipment Rate")</f>
        <v>1300</v>
      </c>
      <c r="L372" s="59">
        <f>IFERROR(K372*I372,0)</f>
        <v>832</v>
      </c>
      <c r="N372" s="36"/>
      <c r="P372" s="87">
        <f>IF(COUNTIF(INDEX(EQB[Equip '#],1):EQB[[#This Row],[Equip '#]], EQB[[#This Row],[Equip '#]])=1, SUMIF(EQB[Equip '#],EQB[[#This Row],[Equip '#]],EQB[Units]),"")</f>
        <v>1</v>
      </c>
    </row>
    <row r="373" spans="1:16" x14ac:dyDescent="0.25">
      <c r="A373" s="58" t="str">
        <f>IF(EQB[[#This Row],[Job]]="","",IFERROR(VLOOKUP(EQB[[#This Row],[Job]],Table_Query_from_Cas_Ragle[[Job '#]:[Division]],4,FALSE),"New Job List Needed"))</f>
        <v>HOU</v>
      </c>
      <c r="B373" s="36" t="s">
        <v>3178</v>
      </c>
      <c r="C373" s="36" t="str">
        <f>IFERROR(_xlfn.XLOOKUP(EQB[[#This Row],[Equip '#]],Table7[Equip '#],Table7[Equipment Description],),"NO EQUIPMENT NUMBER")</f>
        <v>2022 DODGE RAM 1500</v>
      </c>
      <c r="D373" s="38">
        <f>Summary!$F$2</f>
        <v>45777</v>
      </c>
      <c r="E373" s="7" t="s">
        <v>3779</v>
      </c>
      <c r="F373" s="36">
        <v>1</v>
      </c>
      <c r="G373" s="45" t="s">
        <v>7781</v>
      </c>
      <c r="H373" s="36">
        <v>4</v>
      </c>
      <c r="I373" s="36">
        <v>0.1</v>
      </c>
      <c r="J373" s="36" t="s">
        <v>3551</v>
      </c>
      <c r="K373" s="59">
        <f>IFERROR(VLOOKUP(B373,'Equip Rates'!$B:$D,3,FALSE), "No Equipment Rate")</f>
        <v>1300</v>
      </c>
      <c r="L373" s="59">
        <f>IFERROR(K373*I373,0)</f>
        <v>130</v>
      </c>
      <c r="N373" s="36"/>
      <c r="P373" s="87" t="str">
        <f>IF(COUNTIF(INDEX(EQB[Equip '#],1):EQB[[#This Row],[Equip '#]], EQB[[#This Row],[Equip '#]])=1, SUMIF(EQB[Equip '#],EQB[[#This Row],[Equip '#]],EQB[Units]),"")</f>
        <v/>
      </c>
    </row>
    <row r="374" spans="1:16" x14ac:dyDescent="0.25">
      <c r="A374" s="58" t="str">
        <f>IF(EQB[[#This Row],[Job]]="","",IFERROR(VLOOKUP(EQB[[#This Row],[Job]],Table_Query_from_Cas_Ragle[[Job '#]:[Division]],4,FALSE),"New Job List Needed"))</f>
        <v>HOU</v>
      </c>
      <c r="B374" s="36" t="s">
        <v>3642</v>
      </c>
      <c r="C374" s="36" t="str">
        <f>IFERROR(_xlfn.XLOOKUP(EQB[[#This Row],[Equip '#]],Table7[Equip '#],Table7[Equipment Description],),"NO EQUIPMENT NUMBER")</f>
        <v>2023 FORD F-250 XL</v>
      </c>
      <c r="D374" s="38">
        <f>Summary!$F$2</f>
        <v>45777</v>
      </c>
      <c r="E374" s="7" t="s">
        <v>3779</v>
      </c>
      <c r="F374" s="36">
        <v>1</v>
      </c>
      <c r="G374" s="45" t="s">
        <v>7781</v>
      </c>
      <c r="H374" s="36">
        <v>4</v>
      </c>
      <c r="I374" s="36">
        <v>1</v>
      </c>
      <c r="J374" s="36" t="s">
        <v>3551</v>
      </c>
      <c r="K374" s="59">
        <f>IFERROR(VLOOKUP(B374,'Equip Rates'!$B:$D,3,FALSE), "No Equipment Rate")</f>
        <v>2000</v>
      </c>
      <c r="L374" s="59">
        <f>IFERROR(K374*I374,0)</f>
        <v>2000</v>
      </c>
      <c r="N374" s="36"/>
      <c r="P374" s="87">
        <f>IF(COUNTIF(INDEX(EQB[Equip '#],1):EQB[[#This Row],[Equip '#]], EQB[[#This Row],[Equip '#]])=1, SUMIF(EQB[Equip '#],EQB[[#This Row],[Equip '#]],EQB[Units]),"")</f>
        <v>1</v>
      </c>
    </row>
    <row r="375" spans="1:16" x14ac:dyDescent="0.25">
      <c r="A375" s="58" t="str">
        <f>IF(EQB[[#This Row],[Job]]="","",IFERROR(VLOOKUP(EQB[[#This Row],[Job]],Table_Query_from_Cas_Ragle[[Job '#]:[Division]],4,FALSE),"New Job List Needed"))</f>
        <v>HOU</v>
      </c>
      <c r="B375" s="36" t="s">
        <v>41</v>
      </c>
      <c r="C375" s="36" t="str">
        <f>IFERROR(_xlfn.XLOOKUP(EQB[[#This Row],[Equip '#]],Table7[Equip '#],Table7[Equipment Description],),"NO EQUIPMENT NUMBER")</f>
        <v>2017 CAT 308E2CR</v>
      </c>
      <c r="D375" s="38">
        <f>Summary!$F$2</f>
        <v>45777</v>
      </c>
      <c r="E375" s="7" t="s">
        <v>3779</v>
      </c>
      <c r="F375" s="36">
        <v>1</v>
      </c>
      <c r="G375" s="45" t="s">
        <v>7781</v>
      </c>
      <c r="H375" s="36">
        <v>4</v>
      </c>
      <c r="I375" s="36">
        <v>1</v>
      </c>
      <c r="J375" s="36" t="s">
        <v>3551</v>
      </c>
      <c r="K375" s="59">
        <f>IFERROR(VLOOKUP(B375,'Equip Rates'!$B:$D,3,FALSE), "No Equipment Rate")</f>
        <v>3000</v>
      </c>
      <c r="L375" s="59">
        <f>IFERROR(K375*I375,0)</f>
        <v>3000</v>
      </c>
      <c r="N375" s="36"/>
      <c r="P375" s="87">
        <f>IF(COUNTIF(INDEX(EQB[Equip '#],1):EQB[[#This Row],[Equip '#]], EQB[[#This Row],[Equip '#]])=1, SUMIF(EQB[Equip '#],EQB[[#This Row],[Equip '#]],EQB[Units]),"")</f>
        <v>1</v>
      </c>
    </row>
    <row r="376" spans="1:16" x14ac:dyDescent="0.25">
      <c r="A376" s="58" t="str">
        <f>IF(EQB[[#This Row],[Job]]="","",IFERROR(VLOOKUP(EQB[[#This Row],[Job]],Table_Query_from_Cas_Ragle[[Job '#]:[Division]],4,FALSE),"New Job List Needed"))</f>
        <v>HOU</v>
      </c>
      <c r="B376" s="36" t="s">
        <v>3139</v>
      </c>
      <c r="C376" s="36" t="str">
        <f>IFERROR(_xlfn.XLOOKUP(EQB[[#This Row],[Equip '#]],Table7[Equip '#],Table7[Equipment Description],),"NO EQUIPMENT NUMBER")</f>
        <v>JD 470</v>
      </c>
      <c r="D376" s="38">
        <f>Summary!$F$2</f>
        <v>45777</v>
      </c>
      <c r="E376" s="7" t="s">
        <v>3779</v>
      </c>
      <c r="F376" s="36">
        <v>1</v>
      </c>
      <c r="G376" s="45" t="s">
        <v>7781</v>
      </c>
      <c r="H376" s="36">
        <v>4</v>
      </c>
      <c r="I376" s="36">
        <v>0.05</v>
      </c>
      <c r="J376" s="36" t="s">
        <v>3551</v>
      </c>
      <c r="K376" s="59">
        <f>IFERROR(VLOOKUP(B376,'Equip Rates'!$B:$D,3,FALSE), "No Equipment Rate")</f>
        <v>10000</v>
      </c>
      <c r="L376" s="59">
        <f>IFERROR(K376*I376,0)</f>
        <v>500</v>
      </c>
      <c r="N376" s="36"/>
      <c r="P376" s="87">
        <f>IF(COUNTIF(INDEX(EQB[Equip '#],1):EQB[[#This Row],[Equip '#]], EQB[[#This Row],[Equip '#]])=1, SUMIF(EQB[Equip '#],EQB[[#This Row],[Equip '#]],EQB[Units]),"")</f>
        <v>0.05</v>
      </c>
    </row>
    <row r="377" spans="1:16" x14ac:dyDescent="0.25">
      <c r="A377" s="58" t="str">
        <f>IF(EQB[[#This Row],[Job]]="","",IFERROR(VLOOKUP(EQB[[#This Row],[Job]],Table_Query_from_Cas_Ragle[[Job '#]:[Division]],4,FALSE),"New Job List Needed"))</f>
        <v>HOU</v>
      </c>
      <c r="B377" s="36" t="s">
        <v>208</v>
      </c>
      <c r="C377" s="36" t="str">
        <f>IFERROR(_xlfn.XLOOKUP(EQB[[#This Row],[Equip '#]],Table7[Equip '#],Table7[Equipment Description],),"NO EQUIPMENT NUMBER")</f>
        <v>2018 F-150 D31569</v>
      </c>
      <c r="D377" s="38">
        <f>Summary!$F$2</f>
        <v>45777</v>
      </c>
      <c r="E377" s="7" t="s">
        <v>3779</v>
      </c>
      <c r="F377" s="36">
        <v>1</v>
      </c>
      <c r="G377" s="45" t="s">
        <v>7781</v>
      </c>
      <c r="H377" s="36">
        <v>4</v>
      </c>
      <c r="I377" s="36">
        <v>0.34</v>
      </c>
      <c r="J377" s="36" t="s">
        <v>3551</v>
      </c>
      <c r="K377" s="59">
        <f>IFERROR(VLOOKUP(B377,'Equip Rates'!$B:$D,3,FALSE), "No Equipment Rate")</f>
        <v>1300</v>
      </c>
      <c r="L377" s="59">
        <f>IFERROR(K377*I377,0)</f>
        <v>442.00000000000006</v>
      </c>
      <c r="N377" s="36"/>
      <c r="P377" s="87" t="str">
        <f>IF(COUNTIF(INDEX(EQB[Equip '#],1):EQB[[#This Row],[Equip '#]], EQB[[#This Row],[Equip '#]])=1, SUMIF(EQB[Equip '#],EQB[[#This Row],[Equip '#]],EQB[Units]),"")</f>
        <v/>
      </c>
    </row>
    <row r="378" spans="1:16" x14ac:dyDescent="0.25">
      <c r="A378" s="58" t="str">
        <f>IF(EQB[[#This Row],[Job]]="","",IFERROR(VLOOKUP(EQB[[#This Row],[Job]],Table_Query_from_Cas_Ragle[[Job '#]:[Division]],4,FALSE),"New Job List Needed"))</f>
        <v>HOU</v>
      </c>
      <c r="B378" s="36" t="s">
        <v>218</v>
      </c>
      <c r="C378" s="36" t="str">
        <f>IFERROR(_xlfn.XLOOKUP(EQB[[#This Row],[Equip '#]],Table7[Equip '#],Table7[Equipment Description],),"NO EQUIPMENT NUMBER")</f>
        <v>2019 Ford G54586</v>
      </c>
      <c r="D378" s="38">
        <f>Summary!$F$2</f>
        <v>45777</v>
      </c>
      <c r="E378" s="7" t="s">
        <v>3779</v>
      </c>
      <c r="F378" s="36">
        <v>1</v>
      </c>
      <c r="G378" s="45" t="s">
        <v>7781</v>
      </c>
      <c r="H378" s="36">
        <v>4</v>
      </c>
      <c r="I378" s="36">
        <v>0.12</v>
      </c>
      <c r="J378" s="36" t="s">
        <v>3551</v>
      </c>
      <c r="K378" s="59">
        <f>IFERROR(VLOOKUP(B378,'Equip Rates'!$B:$D,3,FALSE), "No Equipment Rate")</f>
        <v>1500</v>
      </c>
      <c r="L378" s="59">
        <f>IFERROR(K378*I378,0)</f>
        <v>180</v>
      </c>
      <c r="N378" s="36"/>
      <c r="P378" s="87" t="str">
        <f>IF(COUNTIF(INDEX(EQB[Equip '#],1):EQB[[#This Row],[Equip '#]], EQB[[#This Row],[Equip '#]])=1, SUMIF(EQB[Equip '#],EQB[[#This Row],[Equip '#]],EQB[Units]),"")</f>
        <v/>
      </c>
    </row>
    <row r="379" spans="1:16" x14ac:dyDescent="0.25">
      <c r="A379" s="58" t="str">
        <f>IF(EQB[[#This Row],[Job]]="","",IFERROR(VLOOKUP(EQB[[#This Row],[Job]],Table_Query_from_Cas_Ragle[[Job '#]:[Division]],4,FALSE),"New Job List Needed"))</f>
        <v>HOU</v>
      </c>
      <c r="B379" s="36" t="s">
        <v>138</v>
      </c>
      <c r="C379" s="36" t="str">
        <f>IFERROR(_xlfn.XLOOKUP(EQB[[#This Row],[Equip '#]],Table7[Equip '#],Table7[Equipment Description],),"NO EQUIPMENT NUMBER")</f>
        <v>2021 F-250 D07383</v>
      </c>
      <c r="D379" s="38">
        <f>Summary!$F$2</f>
        <v>45777</v>
      </c>
      <c r="E379" s="36" t="s">
        <v>3779</v>
      </c>
      <c r="F379" s="36">
        <v>1</v>
      </c>
      <c r="G379" s="45" t="s">
        <v>7781</v>
      </c>
      <c r="H379" s="36">
        <v>4</v>
      </c>
      <c r="I379" s="36">
        <v>0.35</v>
      </c>
      <c r="J379" s="36" t="s">
        <v>3551</v>
      </c>
      <c r="K379" s="59">
        <f>IFERROR(VLOOKUP(B379,'Equip Rates'!$B:$D,3,FALSE), "No Equipment Rate")</f>
        <v>1500</v>
      </c>
      <c r="L379" s="59">
        <f>IFERROR(K379*I379,0)</f>
        <v>525</v>
      </c>
      <c r="N379" s="36"/>
      <c r="P379" s="87" t="str">
        <f>IF(COUNTIF(INDEX(EQB[Equip '#],1):EQB[[#This Row],[Equip '#]], EQB[[#This Row],[Equip '#]])=1, SUMIF(EQB[Equip '#],EQB[[#This Row],[Equip '#]],EQB[Units]),"")</f>
        <v/>
      </c>
    </row>
    <row r="380" spans="1:16" x14ac:dyDescent="0.25">
      <c r="A380" s="58" t="str">
        <f>IF(EQB[[#This Row],[Job]]="","",IFERROR(VLOOKUP(EQB[[#This Row],[Job]],Table_Query_from_Cas_Ragle[[Job '#]:[Division]],4,FALSE),"New Job List Needed"))</f>
        <v>HOU</v>
      </c>
      <c r="B380" s="36" t="s">
        <v>143</v>
      </c>
      <c r="C380" s="36" t="str">
        <f>IFERROR(_xlfn.XLOOKUP(EQB[[#This Row],[Equip '#]],Table7[Equip '#],Table7[Equipment Description],),"NO EQUIPMENT NUMBER")</f>
        <v>2022 F-250 C70268</v>
      </c>
      <c r="D380" s="38">
        <f>Summary!$F$2</f>
        <v>45777</v>
      </c>
      <c r="E380" s="7" t="s">
        <v>3779</v>
      </c>
      <c r="F380" s="36">
        <v>1</v>
      </c>
      <c r="G380" s="45" t="s">
        <v>7781</v>
      </c>
      <c r="H380" s="36">
        <v>4</v>
      </c>
      <c r="I380" s="36">
        <v>0.05</v>
      </c>
      <c r="J380" s="36" t="s">
        <v>3551</v>
      </c>
      <c r="K380" s="59">
        <f>IFERROR(VLOOKUP(B380,'Equip Rates'!$B:$D,3,FALSE), "No Equipment Rate")</f>
        <v>1500</v>
      </c>
      <c r="L380" s="59">
        <f>IFERROR(K380*I380,0)</f>
        <v>75</v>
      </c>
      <c r="N380" s="36"/>
      <c r="P380" s="87" t="str">
        <f>IF(COUNTIF(INDEX(EQB[Equip '#],1):EQB[[#This Row],[Equip '#]], EQB[[#This Row],[Equip '#]])=1, SUMIF(EQB[Equip '#],EQB[[#This Row],[Equip '#]],EQB[Units]),"")</f>
        <v/>
      </c>
    </row>
    <row r="381" spans="1:16" x14ac:dyDescent="0.25">
      <c r="A381" s="58" t="str">
        <f>IF(EQB[[#This Row],[Job]]="","",IFERROR(VLOOKUP(EQB[[#This Row],[Job]],Table_Query_from_Cas_Ragle[[Job '#]:[Division]],4,FALSE),"New Job List Needed"))</f>
        <v>HOU</v>
      </c>
      <c r="B381" s="36" t="s">
        <v>3104</v>
      </c>
      <c r="C381" s="36" t="str">
        <f>IFERROR(_xlfn.XLOOKUP(EQB[[#This Row],[Equip '#]],Table7[Equip '#],Table7[Equipment Description],),"NO EQUIPMENT NUMBER")</f>
        <v>2022 F-250 G40594</v>
      </c>
      <c r="D381" s="38">
        <f>Summary!$F$2</f>
        <v>45777</v>
      </c>
      <c r="E381" s="7" t="s">
        <v>3779</v>
      </c>
      <c r="F381" s="36">
        <v>1</v>
      </c>
      <c r="G381" s="45" t="s">
        <v>7781</v>
      </c>
      <c r="H381" s="36">
        <v>4</v>
      </c>
      <c r="I381" s="36">
        <v>0.19</v>
      </c>
      <c r="J381" s="36" t="s">
        <v>3551</v>
      </c>
      <c r="K381" s="59">
        <f>IFERROR(VLOOKUP(B381,'Equip Rates'!$B:$D,3,FALSE), "No Equipment Rate")</f>
        <v>1500</v>
      </c>
      <c r="L381" s="59">
        <f>IFERROR(K381*I381,0)</f>
        <v>285</v>
      </c>
      <c r="N381" s="36"/>
      <c r="P381" s="87" t="str">
        <f>IF(COUNTIF(INDEX(EQB[Equip '#],1):EQB[[#This Row],[Equip '#]], EQB[[#This Row],[Equip '#]])=1, SUMIF(EQB[Equip '#],EQB[[#This Row],[Equip '#]],EQB[Units]),"")</f>
        <v/>
      </c>
    </row>
    <row r="382" spans="1:16" x14ac:dyDescent="0.25">
      <c r="A382" s="58" t="str">
        <f>IF(EQB[[#This Row],[Job]]="","",IFERROR(VLOOKUP(EQB[[#This Row],[Job]],Table_Query_from_Cas_Ragle[[Job '#]:[Division]],4,FALSE),"New Job List Needed"))</f>
        <v>HOU</v>
      </c>
      <c r="B382" s="36" t="s">
        <v>3229</v>
      </c>
      <c r="C382" s="36" t="str">
        <f>IFERROR(_xlfn.XLOOKUP(EQB[[#This Row],[Equip '#]],Table7[Equip '#],Table7[Equipment Description],),"NO EQUIPMENT NUMBER")</f>
        <v>2023 F-150 D66303</v>
      </c>
      <c r="D382" s="38">
        <f>Summary!$F$2</f>
        <v>45777</v>
      </c>
      <c r="E382" s="7" t="s">
        <v>3779</v>
      </c>
      <c r="F382" s="36">
        <v>1</v>
      </c>
      <c r="G382" s="45" t="s">
        <v>7781</v>
      </c>
      <c r="H382" s="36">
        <v>4</v>
      </c>
      <c r="I382" s="36">
        <v>0.32</v>
      </c>
      <c r="J382" s="36" t="s">
        <v>3551</v>
      </c>
      <c r="K382" s="59">
        <f>IFERROR(VLOOKUP(B382,'Equip Rates'!$B:$D,3,FALSE), "No Equipment Rate")</f>
        <v>1300</v>
      </c>
      <c r="L382" s="59">
        <f>IFERROR(K382*I382,0)</f>
        <v>416</v>
      </c>
      <c r="N382" s="36"/>
      <c r="P382" s="87" t="str">
        <f>IF(COUNTIF(INDEX(EQB[Equip '#],1):EQB[[#This Row],[Equip '#]], EQB[[#This Row],[Equip '#]])=1, SUMIF(EQB[Equip '#],EQB[[#This Row],[Equip '#]],EQB[Units]),"")</f>
        <v/>
      </c>
    </row>
    <row r="383" spans="1:16" x14ac:dyDescent="0.25">
      <c r="A383" s="58" t="str">
        <f>IF(EQB[[#This Row],[Job]]="","",IFERROR(VLOOKUP(EQB[[#This Row],[Job]],Table_Query_from_Cas_Ragle[[Job '#]:[Division]],4,FALSE),"New Job List Needed"))</f>
        <v>HOU</v>
      </c>
      <c r="B383" s="36" t="s">
        <v>158</v>
      </c>
      <c r="C383" s="36" t="str">
        <f>IFERROR(_xlfn.XLOOKUP(EQB[[#This Row],[Equip '#]],Table7[Equip '#],Table7[Equipment Description],),"NO EQUIPMENT NUMBER")</f>
        <v>2013 Freightliner M2 106</v>
      </c>
      <c r="D383" s="38">
        <f>Summary!$F$2</f>
        <v>45777</v>
      </c>
      <c r="E383" s="7" t="s">
        <v>3779</v>
      </c>
      <c r="F383" s="36">
        <v>1</v>
      </c>
      <c r="G383" s="45" t="s">
        <v>7781</v>
      </c>
      <c r="H383" s="36">
        <v>4</v>
      </c>
      <c r="I383" s="36">
        <v>0.34</v>
      </c>
      <c r="J383" s="36" t="s">
        <v>3551</v>
      </c>
      <c r="K383" s="59">
        <f>IFERROR(VLOOKUP(B383,'Equip Rates'!$B:$D,3,FALSE), "No Equipment Rate")</f>
        <v>3650</v>
      </c>
      <c r="L383" s="59">
        <f>IFERROR(K383*I383,0)</f>
        <v>1241</v>
      </c>
      <c r="N383" s="36"/>
      <c r="P383" s="87" t="str">
        <f>IF(COUNTIF(INDEX(EQB[Equip '#],1):EQB[[#This Row],[Equip '#]], EQB[[#This Row],[Equip '#]])=1, SUMIF(EQB[Equip '#],EQB[[#This Row],[Equip '#]],EQB[Units]),"")</f>
        <v/>
      </c>
    </row>
    <row r="384" spans="1:16" x14ac:dyDescent="0.25">
      <c r="A384" s="58" t="str">
        <f>IF(EQB[[#This Row],[Job]]="","",IFERROR(VLOOKUP(EQB[[#This Row],[Job]],Table_Query_from_Cas_Ragle[[Job '#]:[Division]],4,FALSE),"New Job List Needed"))</f>
        <v>HOU</v>
      </c>
      <c r="B384" s="36" t="s">
        <v>230</v>
      </c>
      <c r="C384" s="36" t="str">
        <f>IFERROR(_xlfn.XLOOKUP(EQB[[#This Row],[Equip '#]],Table7[Equip '#],Table7[Equipment Description],),"NO EQUIPMENT NUMBER")</f>
        <v>2013 Freightliner M2 160</v>
      </c>
      <c r="D384" s="38">
        <f>Summary!$F$2</f>
        <v>45777</v>
      </c>
      <c r="E384" s="7" t="s">
        <v>3779</v>
      </c>
      <c r="F384" s="36">
        <v>1</v>
      </c>
      <c r="G384" s="45" t="s">
        <v>7781</v>
      </c>
      <c r="H384" s="36">
        <v>4</v>
      </c>
      <c r="I384" s="36">
        <v>1</v>
      </c>
      <c r="J384" s="36" t="s">
        <v>3551</v>
      </c>
      <c r="K384" s="59">
        <f>IFERROR(VLOOKUP(B384,'Equip Rates'!$B:$D,3,FALSE), "No Equipment Rate")</f>
        <v>3650</v>
      </c>
      <c r="L384" s="59">
        <f>IFERROR(K384*I384,0)</f>
        <v>3650</v>
      </c>
      <c r="N384" s="36"/>
      <c r="P384" s="87">
        <f>IF(COUNTIF(INDEX(EQB[Equip '#],1):EQB[[#This Row],[Equip '#]], EQB[[#This Row],[Equip '#]])=1, SUMIF(EQB[Equip '#],EQB[[#This Row],[Equip '#]],EQB[Units]),"")</f>
        <v>1</v>
      </c>
    </row>
    <row r="385" spans="1:16" x14ac:dyDescent="0.25">
      <c r="A385" s="58" t="str">
        <f>IF(EQB[[#This Row],[Job]]="","",IFERROR(VLOOKUP(EQB[[#This Row],[Job]],Table_Query_from_Cas_Ragle[[Job '#]:[Division]],4,FALSE),"New Job List Needed"))</f>
        <v>HOU</v>
      </c>
      <c r="B385" s="36" t="s">
        <v>3303</v>
      </c>
      <c r="C385" s="36" t="str">
        <f>IFERROR(_xlfn.XLOOKUP(EQB[[#This Row],[Equip '#]],Table7[Equip '#],Table7[Equipment Description],),"NO EQUIPMENT NUMBER")</f>
        <v>CAT 289D3 (2023)</v>
      </c>
      <c r="D385" s="38">
        <f>Summary!$F$2</f>
        <v>45777</v>
      </c>
      <c r="E385" s="7" t="s">
        <v>3779</v>
      </c>
      <c r="F385" s="36">
        <v>1</v>
      </c>
      <c r="G385" s="45" t="s">
        <v>7781</v>
      </c>
      <c r="H385" s="36">
        <v>4</v>
      </c>
      <c r="I385" s="36">
        <v>0.5</v>
      </c>
      <c r="J385" s="36" t="s">
        <v>3551</v>
      </c>
      <c r="K385" s="59">
        <f>IFERROR(VLOOKUP(B385,'Equip Rates'!$B:$D,3,FALSE), "No Equipment Rate")</f>
        <v>2100</v>
      </c>
      <c r="L385" s="59">
        <f>IFERROR(K385*I385,0)</f>
        <v>1050</v>
      </c>
      <c r="N385" s="36"/>
      <c r="P385" s="87">
        <f>IF(COUNTIF(INDEX(EQB[Equip '#],1):EQB[[#This Row],[Equip '#]], EQB[[#This Row],[Equip '#]])=1, SUMIF(EQB[Equip '#],EQB[[#This Row],[Equip '#]],EQB[Units]),"")</f>
        <v>0.5</v>
      </c>
    </row>
    <row r="386" spans="1:16" x14ac:dyDescent="0.25">
      <c r="A386" s="58" t="str">
        <f>IF(EQB[[#This Row],[Job]]="","",IFERROR(VLOOKUP(EQB[[#This Row],[Job]],Table_Query_from_Cas_Ragle[[Job '#]:[Division]],4,FALSE),"New Job List Needed"))</f>
        <v>DFW</v>
      </c>
      <c r="B386" s="36" t="s">
        <v>3084</v>
      </c>
      <c r="C386" s="36" t="str">
        <f>IFERROR(_xlfn.XLOOKUP(EQB[[#This Row],[Equip '#]],Table7[Equip '#],Table7[Equipment Description],),"NO EQUIPMENT NUMBER")</f>
        <v>2022 DODGE RAM 1500</v>
      </c>
      <c r="D386" s="38">
        <f>Summary!$F$2</f>
        <v>45777</v>
      </c>
      <c r="E386" s="7" t="s">
        <v>3840</v>
      </c>
      <c r="F386" s="36">
        <v>1</v>
      </c>
      <c r="G386" s="45" t="s">
        <v>7781</v>
      </c>
      <c r="H386" s="36">
        <v>4</v>
      </c>
      <c r="I386" s="36">
        <v>1</v>
      </c>
      <c r="J386" s="36" t="s">
        <v>3551</v>
      </c>
      <c r="K386" s="59">
        <f>IFERROR(VLOOKUP(B386,'Equip Rates'!$B:$D,3,FALSE), "No Equipment Rate")</f>
        <v>1300</v>
      </c>
      <c r="L386" s="59">
        <f>IFERROR(K386*I386,0)</f>
        <v>1300</v>
      </c>
      <c r="N386" s="36"/>
      <c r="P386" s="87">
        <f>IF(COUNTIF(INDEX(EQB[Equip '#],1):EQB[[#This Row],[Equip '#]], EQB[[#This Row],[Equip '#]])=1, SUMIF(EQB[Equip '#],EQB[[#This Row],[Equip '#]],EQB[Units]),"")</f>
        <v>1</v>
      </c>
    </row>
    <row r="387" spans="1:16" x14ac:dyDescent="0.25">
      <c r="A387" s="58" t="str">
        <f>IF(EQB[[#This Row],[Job]]="","",IFERROR(VLOOKUP(EQB[[#This Row],[Job]],Table_Query_from_Cas_Ragle[[Job '#]:[Division]],4,FALSE),"New Job List Needed"))</f>
        <v>DFW</v>
      </c>
      <c r="B387" s="36" t="s">
        <v>3350</v>
      </c>
      <c r="C387" s="36" t="str">
        <f>IFERROR(_xlfn.XLOOKUP(EQB[[#This Row],[Equip '#]],Table7[Equip '#],Table7[Equipment Description],),"NO EQUIPMENT NUMBER")</f>
        <v>2023 FORD F-250</v>
      </c>
      <c r="D387" s="38">
        <f>Summary!$F$2</f>
        <v>45777</v>
      </c>
      <c r="E387" s="36" t="s">
        <v>3840</v>
      </c>
      <c r="F387" s="36">
        <v>1</v>
      </c>
      <c r="G387" s="45" t="s">
        <v>7781</v>
      </c>
      <c r="H387" s="36">
        <v>4</v>
      </c>
      <c r="I387" s="36">
        <v>0.54</v>
      </c>
      <c r="J387" s="36" t="s">
        <v>3551</v>
      </c>
      <c r="K387" s="59">
        <f>IFERROR(VLOOKUP(B387,'Equip Rates'!$B:$D,3,FALSE), "No Equipment Rate")</f>
        <v>2000</v>
      </c>
      <c r="L387" s="59">
        <f>IFERROR(K387*I387,0)</f>
        <v>1080</v>
      </c>
      <c r="N387" s="36"/>
      <c r="P387" s="87" t="str">
        <f>IF(COUNTIF(INDEX(EQB[Equip '#],1):EQB[[#This Row],[Equip '#]], EQB[[#This Row],[Equip '#]])=1, SUMIF(EQB[Equip '#],EQB[[#This Row],[Equip '#]],EQB[Units]),"")</f>
        <v/>
      </c>
    </row>
    <row r="388" spans="1:16" x14ac:dyDescent="0.25">
      <c r="A388" s="58" t="str">
        <f>IF(EQB[[#This Row],[Job]]="","",IFERROR(VLOOKUP(EQB[[#This Row],[Job]],Table_Query_from_Cas_Ragle[[Job '#]:[Division]],4,FALSE),"New Job List Needed"))</f>
        <v>DFW</v>
      </c>
      <c r="B388" s="36" t="s">
        <v>34</v>
      </c>
      <c r="C388" s="36" t="str">
        <f>IFERROR(_xlfn.XLOOKUP(EQB[[#This Row],[Equip '#]],Table7[Equip '#],Table7[Equipment Description],),"NO EQUIPMENT NUMBER")</f>
        <v>Caterpillar 324 2010</v>
      </c>
      <c r="D388" s="38">
        <f>Summary!$F$2</f>
        <v>45777</v>
      </c>
      <c r="E388" s="36" t="s">
        <v>3840</v>
      </c>
      <c r="F388" s="36">
        <v>1</v>
      </c>
      <c r="G388" s="45" t="s">
        <v>7781</v>
      </c>
      <c r="H388" s="36">
        <v>4</v>
      </c>
      <c r="I388" s="36">
        <v>0.85</v>
      </c>
      <c r="J388" s="36" t="s">
        <v>3551</v>
      </c>
      <c r="K388" s="59">
        <f>IFERROR(VLOOKUP(B388,'Equip Rates'!$B:$D,3,FALSE), "No Equipment Rate")</f>
        <v>5000</v>
      </c>
      <c r="L388" s="59">
        <f>IFERROR(K388*I388,0)</f>
        <v>4250</v>
      </c>
      <c r="N388" s="36"/>
      <c r="P388" s="87">
        <f>IF(COUNTIF(INDEX(EQB[Equip '#],1):EQB[[#This Row],[Equip '#]], EQB[[#This Row],[Equip '#]])=1, SUMIF(EQB[Equip '#],EQB[[#This Row],[Equip '#]],EQB[Units]),"")</f>
        <v>0.85</v>
      </c>
    </row>
    <row r="389" spans="1:16" x14ac:dyDescent="0.25">
      <c r="A389" s="58" t="str">
        <f>IF(EQB[[#This Row],[Job]]="","",IFERROR(VLOOKUP(EQB[[#This Row],[Job]],Table_Query_from_Cas_Ragle[[Job '#]:[Division]],4,FALSE),"New Job List Needed"))</f>
        <v>DFW</v>
      </c>
      <c r="B389" s="36" t="s">
        <v>3249</v>
      </c>
      <c r="C389" s="36" t="str">
        <f>IFERROR(_xlfn.XLOOKUP(EQB[[#This Row],[Equip '#]],Table7[Equip '#],Table7[Equipment Description],),"NO EQUIPMENT NUMBER")</f>
        <v>WANCO ARROW BOARD (1005266)</v>
      </c>
      <c r="D389" s="38">
        <f>Summary!$F$2</f>
        <v>45777</v>
      </c>
      <c r="E389" s="7" t="s">
        <v>3840</v>
      </c>
      <c r="F389" s="36">
        <v>1</v>
      </c>
      <c r="G389" s="45" t="s">
        <v>7781</v>
      </c>
      <c r="H389" s="36">
        <v>4</v>
      </c>
      <c r="I389" s="36">
        <v>0.55000000000000004</v>
      </c>
      <c r="J389" s="36" t="s">
        <v>3551</v>
      </c>
      <c r="K389" s="59">
        <f>IFERROR(VLOOKUP(B389,'Equip Rates'!$B:$D,3,FALSE), "No Equipment Rate")</f>
        <v>800</v>
      </c>
      <c r="L389" s="59">
        <f>IFERROR(K389*I389,0)</f>
        <v>440.00000000000006</v>
      </c>
      <c r="N389" s="36"/>
      <c r="P389" s="87" t="str">
        <f>IF(COUNTIF(INDEX(EQB[Equip '#],1):EQB[[#This Row],[Equip '#]], EQB[[#This Row],[Equip '#]])=1, SUMIF(EQB[Equip '#],EQB[[#This Row],[Equip '#]],EQB[Units]),"")</f>
        <v/>
      </c>
    </row>
    <row r="390" spans="1:16" x14ac:dyDescent="0.25">
      <c r="A390" s="151" t="str">
        <f>IF(EQB[[#This Row],[Job]]="","",IFERROR(VLOOKUP(EQB[[#This Row],[Job]],Table_Query_from_Cas_Ragle[[Job '#]:[Division]],4,FALSE),"New Job List Needed"))</f>
        <v>DFW</v>
      </c>
      <c r="B390" s="60" t="s">
        <v>3764</v>
      </c>
      <c r="C390" s="60" t="str">
        <f>IFERROR(_xlfn.XLOOKUP(EQB[[#This Row],[Equip '#]],Table7[Equip '#],Table7[Equipment Description],),"NO EQUIPMENT NUMBER")</f>
        <v>2024 VM MATRIX MB (MB-H000135)</v>
      </c>
      <c r="D390" s="61">
        <f>Summary!$F$2</f>
        <v>45777</v>
      </c>
      <c r="E390" s="181" t="s">
        <v>3840</v>
      </c>
      <c r="F390" s="36">
        <v>1</v>
      </c>
      <c r="G390" s="45" t="s">
        <v>7781</v>
      </c>
      <c r="H390" s="36">
        <v>4</v>
      </c>
      <c r="I390" s="60">
        <v>0.72</v>
      </c>
      <c r="J390" s="36" t="s">
        <v>3551</v>
      </c>
      <c r="K390" s="59">
        <f>IFERROR(VLOOKUP(B390,'Equip Rates'!$B:$D,3,FALSE), "No Equipment Rate")</f>
        <v>1250</v>
      </c>
      <c r="L390" s="59">
        <f>IFERROR(K390*I390,0)</f>
        <v>900</v>
      </c>
      <c r="N390" s="60"/>
      <c r="P390" s="87" t="str">
        <f>IF(COUNTIF(INDEX(EQB[Equip '#],1):EQB[[#This Row],[Equip '#]], EQB[[#This Row],[Equip '#]])=1, SUMIF(EQB[Equip '#],EQB[[#This Row],[Equip '#]],EQB[Units]),"")</f>
        <v/>
      </c>
    </row>
    <row r="391" spans="1:16" x14ac:dyDescent="0.25">
      <c r="A391" s="58" t="str">
        <f>IF(EQB[[#This Row],[Job]]="","",IFERROR(VLOOKUP(EQB[[#This Row],[Job]],Table_Query_from_Cas_Ragle[[Job '#]:[Division]],4,FALSE),"New Job List Needed"))</f>
        <v>DFW</v>
      </c>
      <c r="B391" s="36" t="s">
        <v>208</v>
      </c>
      <c r="C391" s="36" t="str">
        <f>IFERROR(_xlfn.XLOOKUP(EQB[[#This Row],[Equip '#]],Table7[Equip '#],Table7[Equipment Description],),"NO EQUIPMENT NUMBER")</f>
        <v>2018 F-150 D31569</v>
      </c>
      <c r="D391" s="38">
        <f>Summary!$F$2</f>
        <v>45777</v>
      </c>
      <c r="E391" s="7" t="s">
        <v>3840</v>
      </c>
      <c r="F391" s="36">
        <v>1</v>
      </c>
      <c r="G391" s="45" t="s">
        <v>7781</v>
      </c>
      <c r="H391" s="36">
        <v>4</v>
      </c>
      <c r="I391" s="36">
        <v>0.04</v>
      </c>
      <c r="J391" s="36" t="s">
        <v>3551</v>
      </c>
      <c r="K391" s="59">
        <f>IFERROR(VLOOKUP(B391,'Equip Rates'!$B:$D,3,FALSE), "No Equipment Rate")</f>
        <v>1300</v>
      </c>
      <c r="L391" s="59">
        <f>IFERROR(K391*I391,0)</f>
        <v>52</v>
      </c>
      <c r="N391" s="36"/>
      <c r="P391" s="87" t="str">
        <f>IF(COUNTIF(INDEX(EQB[Equip '#],1):EQB[[#This Row],[Equip '#]], EQB[[#This Row],[Equip '#]])=1, SUMIF(EQB[Equip '#],EQB[[#This Row],[Equip '#]],EQB[Units]),"")</f>
        <v/>
      </c>
    </row>
    <row r="392" spans="1:16" x14ac:dyDescent="0.25">
      <c r="A392" s="58" t="str">
        <f>IF(EQB[[#This Row],[Job]]="","",IFERROR(VLOOKUP(EQB[[#This Row],[Job]],Table_Query_from_Cas_Ragle[[Job '#]:[Division]],4,FALSE),"New Job List Needed"))</f>
        <v>DFW</v>
      </c>
      <c r="B392" s="36" t="s">
        <v>119</v>
      </c>
      <c r="C392" s="36" t="str">
        <f>IFERROR(_xlfn.XLOOKUP(EQB[[#This Row],[Equip '#]],Table7[Equip '#],Table7[Equipment Description],),"NO EQUIPMENT NUMBER")</f>
        <v>2019 F150 F14517</v>
      </c>
      <c r="D392" s="38">
        <f>Summary!$F$2</f>
        <v>45777</v>
      </c>
      <c r="E392" s="36" t="s">
        <v>3840</v>
      </c>
      <c r="F392" s="36">
        <v>1</v>
      </c>
      <c r="G392" s="45" t="s">
        <v>7781</v>
      </c>
      <c r="H392" s="36">
        <v>4</v>
      </c>
      <c r="I392" s="36">
        <v>0.36</v>
      </c>
      <c r="J392" s="36" t="s">
        <v>3551</v>
      </c>
      <c r="K392" s="59">
        <f>IFERROR(VLOOKUP(B392,'Equip Rates'!$B:$D,3,FALSE), "No Equipment Rate")</f>
        <v>1300</v>
      </c>
      <c r="L392" s="59">
        <f>IFERROR(K392*I392,0)</f>
        <v>468</v>
      </c>
      <c r="N392" s="36"/>
      <c r="P392" s="87" t="str">
        <f>IF(COUNTIF(INDEX(EQB[Equip '#],1):EQB[[#This Row],[Equip '#]], EQB[[#This Row],[Equip '#]])=1, SUMIF(EQB[Equip '#],EQB[[#This Row],[Equip '#]],EQB[Units]),"")</f>
        <v/>
      </c>
    </row>
    <row r="393" spans="1:16" x14ac:dyDescent="0.25">
      <c r="A393" s="58" t="str">
        <f>IF(EQB[[#This Row],[Job]]="","",IFERROR(VLOOKUP(EQB[[#This Row],[Job]],Table_Query_from_Cas_Ragle[[Job '#]:[Division]],4,FALSE),"New Job List Needed"))</f>
        <v>DFW</v>
      </c>
      <c r="B393" s="36" t="s">
        <v>124</v>
      </c>
      <c r="C393" s="36" t="str">
        <f>IFERROR(_xlfn.XLOOKUP(EQB[[#This Row],[Equip '#]],Table7[Equip '#],Table7[Equipment Description],),"NO EQUIPMENT NUMBER")</f>
        <v>2020 F-150 D20016</v>
      </c>
      <c r="D393" s="38">
        <f>Summary!$F$2</f>
        <v>45777</v>
      </c>
      <c r="E393" s="7" t="s">
        <v>3840</v>
      </c>
      <c r="F393" s="36">
        <v>1</v>
      </c>
      <c r="G393" s="45" t="s">
        <v>7781</v>
      </c>
      <c r="H393" s="36">
        <v>4</v>
      </c>
      <c r="I393" s="36">
        <v>0.45</v>
      </c>
      <c r="J393" s="36" t="s">
        <v>3551</v>
      </c>
      <c r="K393" s="59">
        <f>IFERROR(VLOOKUP(B393,'Equip Rates'!$B:$D,3,FALSE), "No Equipment Rate")</f>
        <v>1300</v>
      </c>
      <c r="L393" s="59">
        <f>IFERROR(K393*I393,0)</f>
        <v>585</v>
      </c>
      <c r="N393" s="36"/>
      <c r="P393" s="87" t="str">
        <f>IF(COUNTIF(INDEX(EQB[Equip '#],1):EQB[[#This Row],[Equip '#]], EQB[[#This Row],[Equip '#]])=1, SUMIF(EQB[Equip '#],EQB[[#This Row],[Equip '#]],EQB[Units]),"")</f>
        <v/>
      </c>
    </row>
    <row r="394" spans="1:16" x14ac:dyDescent="0.25">
      <c r="A394" s="58" t="str">
        <f>IF(EQB[[#This Row],[Job]]="","",IFERROR(VLOOKUP(EQB[[#This Row],[Job]],Table_Query_from_Cas_Ragle[[Job '#]:[Division]],4,FALSE),"New Job List Needed"))</f>
        <v>DFW</v>
      </c>
      <c r="B394" s="36" t="s">
        <v>220</v>
      </c>
      <c r="C394" s="36" t="str">
        <f>IFERROR(_xlfn.XLOOKUP(EQB[[#This Row],[Equip '#]],Table7[Equip '#],Table7[Equipment Description],),"NO EQUIPMENT NUMBER")</f>
        <v>2020 F-150 E09535</v>
      </c>
      <c r="D394" s="38">
        <f>Summary!$F$2</f>
        <v>45777</v>
      </c>
      <c r="E394" s="7" t="s">
        <v>3840</v>
      </c>
      <c r="F394" s="36">
        <v>1</v>
      </c>
      <c r="G394" s="45" t="s">
        <v>7781</v>
      </c>
      <c r="H394" s="36">
        <v>4</v>
      </c>
      <c r="I394" s="36">
        <v>0.06</v>
      </c>
      <c r="J394" s="36" t="s">
        <v>3551</v>
      </c>
      <c r="K394" s="59">
        <f>IFERROR(VLOOKUP(B394,'Equip Rates'!$B:$D,3,FALSE), "No Equipment Rate")</f>
        <v>1300</v>
      </c>
      <c r="L394" s="59">
        <f>IFERROR(K394*I394,0)</f>
        <v>78</v>
      </c>
      <c r="N394" s="36"/>
      <c r="P394" s="87" t="str">
        <f>IF(COUNTIF(INDEX(EQB[Equip '#],1):EQB[[#This Row],[Equip '#]], EQB[[#This Row],[Equip '#]])=1, SUMIF(EQB[Equip '#],EQB[[#This Row],[Equip '#]],EQB[Units]),"")</f>
        <v/>
      </c>
    </row>
    <row r="395" spans="1:16" x14ac:dyDescent="0.25">
      <c r="A395" s="58" t="str">
        <f>IF(EQB[[#This Row],[Job]]="","",IFERROR(VLOOKUP(EQB[[#This Row],[Job]],Table_Query_from_Cas_Ragle[[Job '#]:[Division]],4,FALSE),"New Job List Needed"))</f>
        <v>DFW</v>
      </c>
      <c r="B395" s="36" t="s">
        <v>133</v>
      </c>
      <c r="C395" s="36" t="str">
        <f>IFERROR(_xlfn.XLOOKUP(EQB[[#This Row],[Equip '#]],Table7[Equip '#],Table7[Equipment Description],),"NO EQUIPMENT NUMBER")</f>
        <v>2020 F-250 C87751</v>
      </c>
      <c r="D395" s="38">
        <f>Summary!$F$2</f>
        <v>45777</v>
      </c>
      <c r="E395" s="7" t="s">
        <v>3840</v>
      </c>
      <c r="F395" s="36">
        <v>1</v>
      </c>
      <c r="G395" s="45" t="s">
        <v>7781</v>
      </c>
      <c r="H395" s="36">
        <v>4</v>
      </c>
      <c r="I395" s="36">
        <v>0.3</v>
      </c>
      <c r="J395" s="36" t="s">
        <v>3551</v>
      </c>
      <c r="K395" s="59">
        <f>IFERROR(VLOOKUP(B395,'Equip Rates'!$B:$D,3,FALSE), "No Equipment Rate")</f>
        <v>1500</v>
      </c>
      <c r="L395" s="59">
        <f>IFERROR(K395*I395,0)</f>
        <v>450</v>
      </c>
      <c r="N395" s="36"/>
      <c r="P395" s="87" t="str">
        <f>IF(COUNTIF(INDEX(EQB[Equip '#],1):EQB[[#This Row],[Equip '#]], EQB[[#This Row],[Equip '#]])=1, SUMIF(EQB[Equip '#],EQB[[#This Row],[Equip '#]],EQB[Units]),"")</f>
        <v/>
      </c>
    </row>
    <row r="396" spans="1:16" x14ac:dyDescent="0.25">
      <c r="A396" s="58" t="str">
        <f>IF(EQB[[#This Row],[Job]]="","",IFERROR(VLOOKUP(EQB[[#This Row],[Job]],Table_Query_from_Cas_Ragle[[Job '#]:[Division]],4,FALSE),"New Job List Needed"))</f>
        <v>DFW</v>
      </c>
      <c r="B396" s="36" t="s">
        <v>138</v>
      </c>
      <c r="C396" s="36" t="str">
        <f>IFERROR(_xlfn.XLOOKUP(EQB[[#This Row],[Equip '#]],Table7[Equip '#],Table7[Equipment Description],),"NO EQUIPMENT NUMBER")</f>
        <v>2021 F-250 D07383</v>
      </c>
      <c r="D396" s="38">
        <f>Summary!$F$2</f>
        <v>45777</v>
      </c>
      <c r="E396" s="7" t="s">
        <v>3840</v>
      </c>
      <c r="F396" s="36">
        <v>1</v>
      </c>
      <c r="G396" s="45" t="s">
        <v>7781</v>
      </c>
      <c r="H396" s="36">
        <v>4</v>
      </c>
      <c r="I396" s="36">
        <v>0.05</v>
      </c>
      <c r="J396" s="36" t="s">
        <v>3551</v>
      </c>
      <c r="K396" s="59">
        <f>IFERROR(VLOOKUP(B396,'Equip Rates'!$B:$D,3,FALSE), "No Equipment Rate")</f>
        <v>1500</v>
      </c>
      <c r="L396" s="59">
        <f>IFERROR(K396*I396,0)</f>
        <v>75</v>
      </c>
      <c r="N396" s="36"/>
      <c r="P396" s="87" t="str">
        <f>IF(COUNTIF(INDEX(EQB[Equip '#],1):EQB[[#This Row],[Equip '#]], EQB[[#This Row],[Equip '#]])=1, SUMIF(EQB[Equip '#],EQB[[#This Row],[Equip '#]],EQB[Units]),"")</f>
        <v/>
      </c>
    </row>
    <row r="397" spans="1:16" x14ac:dyDescent="0.25">
      <c r="A397" s="58" t="str">
        <f>IF(EQB[[#This Row],[Job]]="","",IFERROR(VLOOKUP(EQB[[#This Row],[Job]],Table_Query_from_Cas_Ragle[[Job '#]:[Division]],4,FALSE),"New Job List Needed"))</f>
        <v>DFW</v>
      </c>
      <c r="B397" s="36" t="s">
        <v>151</v>
      </c>
      <c r="C397" s="36" t="str">
        <f>IFERROR(_xlfn.XLOOKUP(EQB[[#This Row],[Equip '#]],Table7[Equip '#],Table7[Equipment Description],),"NO EQUIPMENT NUMBER")</f>
        <v>2022 F-250</v>
      </c>
      <c r="D397" s="38">
        <f>Summary!$F$2</f>
        <v>45777</v>
      </c>
      <c r="E397" s="7" t="s">
        <v>3840</v>
      </c>
      <c r="F397" s="36">
        <v>1</v>
      </c>
      <c r="G397" s="45" t="s">
        <v>7781</v>
      </c>
      <c r="H397" s="36">
        <v>4</v>
      </c>
      <c r="I397" s="36">
        <v>0.71</v>
      </c>
      <c r="J397" s="36" t="s">
        <v>3551</v>
      </c>
      <c r="K397" s="59">
        <f>IFERROR(VLOOKUP(B397,'Equip Rates'!$B:$D,3,FALSE), "No Equipment Rate")</f>
        <v>1500</v>
      </c>
      <c r="L397" s="59">
        <f>IFERROR(K397*I397,0)</f>
        <v>1065</v>
      </c>
      <c r="N397" s="36"/>
      <c r="P397" s="87" t="str">
        <f>IF(COUNTIF(INDEX(EQB[Equip '#],1):EQB[[#This Row],[Equip '#]], EQB[[#This Row],[Equip '#]])=1, SUMIF(EQB[Equip '#],EQB[[#This Row],[Equip '#]],EQB[Units]),"")</f>
        <v/>
      </c>
    </row>
    <row r="398" spans="1:16" x14ac:dyDescent="0.25">
      <c r="A398" s="58" t="str">
        <f>IF(EQB[[#This Row],[Job]]="","",IFERROR(VLOOKUP(EQB[[#This Row],[Job]],Table_Query_from_Cas_Ragle[[Job '#]:[Division]],4,FALSE),"New Job List Needed"))</f>
        <v>DFW</v>
      </c>
      <c r="B398" s="36" t="s">
        <v>3270</v>
      </c>
      <c r="C398" s="36" t="str">
        <f>IFERROR(_xlfn.XLOOKUP(EQB[[#This Row],[Equip '#]],Table7[Equip '#],Table7[Equipment Description],),"NO EQUIPMENT NUMBER")</f>
        <v>2023 F-250</v>
      </c>
      <c r="D398" s="38">
        <f>Summary!$F$2</f>
        <v>45777</v>
      </c>
      <c r="E398" s="7" t="s">
        <v>3840</v>
      </c>
      <c r="F398" s="36">
        <v>1</v>
      </c>
      <c r="G398" s="45" t="s">
        <v>7781</v>
      </c>
      <c r="H398" s="36">
        <v>4</v>
      </c>
      <c r="I398" s="36">
        <v>0.11</v>
      </c>
      <c r="J398" s="36" t="s">
        <v>3551</v>
      </c>
      <c r="K398" s="59">
        <f>IFERROR(VLOOKUP(B398,'Equip Rates'!$B:$D,3,FALSE), "No Equipment Rate")</f>
        <v>1500</v>
      </c>
      <c r="L398" s="59">
        <f>IFERROR(K398*I398,0)</f>
        <v>165</v>
      </c>
      <c r="N398" s="36"/>
      <c r="P398" s="87" t="str">
        <f>IF(COUNTIF(INDEX(EQB[Equip '#],1):EQB[[#This Row],[Equip '#]], EQB[[#This Row],[Equip '#]])=1, SUMIF(EQB[Equip '#],EQB[[#This Row],[Equip '#]],EQB[Units]),"")</f>
        <v/>
      </c>
    </row>
    <row r="399" spans="1:16" x14ac:dyDescent="0.25">
      <c r="A399" s="58" t="str">
        <f>IF(EQB[[#This Row],[Job]]="","",IFERROR(VLOOKUP(EQB[[#This Row],[Job]],Table_Query_from_Cas_Ragle[[Job '#]:[Division]],4,FALSE),"New Job List Needed"))</f>
        <v>DFW</v>
      </c>
      <c r="B399" s="36" t="s">
        <v>4131</v>
      </c>
      <c r="C399" s="36" t="str">
        <f>IFERROR(_xlfn.XLOOKUP(EQB[[#This Row],[Equip '#]],Table7[Equip '#],Table7[Equipment Description],),"NO EQUIPMENT NUMBER")</f>
        <v>2024 F250 XL (REE94010)</v>
      </c>
      <c r="D399" s="38">
        <f>Summary!$F$2</f>
        <v>45777</v>
      </c>
      <c r="E399" s="7" t="s">
        <v>3840</v>
      </c>
      <c r="F399" s="36">
        <v>1</v>
      </c>
      <c r="G399" s="45" t="s">
        <v>7781</v>
      </c>
      <c r="H399" s="36">
        <v>4</v>
      </c>
      <c r="I399" s="36">
        <v>0.7</v>
      </c>
      <c r="J399" s="36" t="s">
        <v>3551</v>
      </c>
      <c r="K399" s="59">
        <f>IFERROR(VLOOKUP(B399,'Equip Rates'!$B:$D,3,FALSE), "No Equipment Rate")</f>
        <v>1500</v>
      </c>
      <c r="L399" s="59">
        <f>IFERROR(K399*I399,0)</f>
        <v>1050</v>
      </c>
      <c r="N399" s="36"/>
      <c r="P399" s="87" t="str">
        <f>IF(COUNTIF(INDEX(EQB[Equip '#],1):EQB[[#This Row],[Equip '#]], EQB[[#This Row],[Equip '#]])=1, SUMIF(EQB[Equip '#],EQB[[#This Row],[Equip '#]],EQB[Units]),"")</f>
        <v/>
      </c>
    </row>
    <row r="400" spans="1:16" x14ac:dyDescent="0.25">
      <c r="A400" s="58" t="str">
        <f>IF(EQB[[#This Row],[Job]]="","",IFERROR(VLOOKUP(EQB[[#This Row],[Job]],Table_Query_from_Cas_Ragle[[Job '#]:[Division]],4,FALSE),"New Job List Needed"))</f>
        <v>DFW</v>
      </c>
      <c r="B400" s="36" t="s">
        <v>154</v>
      </c>
      <c r="C400" s="36" t="str">
        <f>IFERROR(_xlfn.XLOOKUP(EQB[[#This Row],[Equip '#]],Table7[Equip '#],Table7[Equipment Description],),"NO EQUIPMENT NUMBER")</f>
        <v>2012 Freightliner with Access</v>
      </c>
      <c r="D400" s="38">
        <f>Summary!$F$2</f>
        <v>45777</v>
      </c>
      <c r="E400" s="7" t="s">
        <v>3840</v>
      </c>
      <c r="F400" s="36">
        <v>1</v>
      </c>
      <c r="G400" s="45" t="s">
        <v>7781</v>
      </c>
      <c r="H400" s="36">
        <v>4</v>
      </c>
      <c r="I400" s="36">
        <v>0.08</v>
      </c>
      <c r="J400" s="36" t="s">
        <v>3551</v>
      </c>
      <c r="K400" s="59">
        <f>IFERROR(VLOOKUP(B400,'Equip Rates'!$B:$D,3,FALSE), "No Equipment Rate")</f>
        <v>3650</v>
      </c>
      <c r="L400" s="59">
        <f>IFERROR(K400*I400,0)</f>
        <v>292</v>
      </c>
      <c r="N400" s="36"/>
      <c r="P400" s="87" t="str">
        <f>IF(COUNTIF(INDEX(EQB[Equip '#],1):EQB[[#This Row],[Equip '#]], EQB[[#This Row],[Equip '#]])=1, SUMIF(EQB[Equip '#],EQB[[#This Row],[Equip '#]],EQB[Units]),"")</f>
        <v/>
      </c>
    </row>
    <row r="401" spans="1:16" x14ac:dyDescent="0.25">
      <c r="A401" s="58" t="str">
        <f>IF(EQB[[#This Row],[Job]]="","",IFERROR(VLOOKUP(EQB[[#This Row],[Job]],Table_Query_from_Cas_Ragle[[Job '#]:[Division]],4,FALSE),"New Job List Needed"))</f>
        <v>DFW</v>
      </c>
      <c r="B401" s="36" t="s">
        <v>158</v>
      </c>
      <c r="C401" s="36" t="str">
        <f>IFERROR(_xlfn.XLOOKUP(EQB[[#This Row],[Equip '#]],Table7[Equip '#],Table7[Equipment Description],),"NO EQUIPMENT NUMBER")</f>
        <v>2013 Freightliner M2 106</v>
      </c>
      <c r="D401" s="38">
        <f>Summary!$F$2</f>
        <v>45777</v>
      </c>
      <c r="E401" s="36" t="s">
        <v>3840</v>
      </c>
      <c r="F401" s="36">
        <v>1</v>
      </c>
      <c r="G401" s="45" t="s">
        <v>7781</v>
      </c>
      <c r="H401" s="36">
        <v>4</v>
      </c>
      <c r="I401" s="36">
        <v>0.61</v>
      </c>
      <c r="J401" s="36" t="s">
        <v>3551</v>
      </c>
      <c r="K401" s="59">
        <f>IFERROR(VLOOKUP(B401,'Equip Rates'!$B:$D,3,FALSE), "No Equipment Rate")</f>
        <v>3650</v>
      </c>
      <c r="L401" s="59">
        <f>IFERROR(K401*I401,0)</f>
        <v>2226.5</v>
      </c>
      <c r="N401" s="36"/>
      <c r="P401" s="87" t="str">
        <f>IF(COUNTIF(INDEX(EQB[Equip '#],1):EQB[[#This Row],[Equip '#]], EQB[[#This Row],[Equip '#]])=1, SUMIF(EQB[Equip '#],EQB[[#This Row],[Equip '#]],EQB[Units]),"")</f>
        <v/>
      </c>
    </row>
    <row r="402" spans="1:16" x14ac:dyDescent="0.25">
      <c r="A402" s="58" t="str">
        <f>IF(EQB[[#This Row],[Job]]="","",IFERROR(VLOOKUP(EQB[[#This Row],[Job]],Table_Query_from_Cas_Ragle[[Job '#]:[Division]],4,FALSE),"New Job List Needed"))</f>
        <v>DFW</v>
      </c>
      <c r="B402" s="36" t="s">
        <v>3676</v>
      </c>
      <c r="C402" s="36" t="str">
        <f>IFERROR(_xlfn.XLOOKUP(EQB[[#This Row],[Equip '#]],Table7[Equip '#],Table7[Equipment Description],),"NO EQUIPMENT NUMBER")</f>
        <v>2019 INTL 4300 (L592806)</v>
      </c>
      <c r="D402" s="38">
        <f>Summary!$F$2</f>
        <v>45777</v>
      </c>
      <c r="E402" s="7" t="s">
        <v>3840</v>
      </c>
      <c r="F402" s="36">
        <v>1</v>
      </c>
      <c r="G402" s="45" t="s">
        <v>7781</v>
      </c>
      <c r="H402" s="36">
        <v>4</v>
      </c>
      <c r="I402" s="36">
        <v>0.15</v>
      </c>
      <c r="J402" s="36" t="s">
        <v>3551</v>
      </c>
      <c r="K402" s="59">
        <f>IFERROR(VLOOKUP(B402,'Equip Rates'!$B:$D,3,FALSE), "No Equipment Rate")</f>
        <v>3650</v>
      </c>
      <c r="L402" s="59">
        <f>IFERROR(K402*I402,0)</f>
        <v>547.5</v>
      </c>
      <c r="N402" s="36"/>
      <c r="P402" s="87" t="str">
        <f>IF(COUNTIF(INDEX(EQB[Equip '#],1):EQB[[#This Row],[Equip '#]], EQB[[#This Row],[Equip '#]])=1, SUMIF(EQB[Equip '#],EQB[[#This Row],[Equip '#]],EQB[Units]),"")</f>
        <v/>
      </c>
    </row>
    <row r="403" spans="1:16" x14ac:dyDescent="0.25">
      <c r="A403" s="58" t="str">
        <f>IF(EQB[[#This Row],[Job]]="","",IFERROR(VLOOKUP(EQB[[#This Row],[Job]],Table_Query_from_Cas_Ragle[[Job '#]:[Division]],4,FALSE),"New Job List Needed"))</f>
        <v>DFW</v>
      </c>
      <c r="B403" s="36" t="s">
        <v>4358</v>
      </c>
      <c r="C403" s="36" t="str">
        <f>IFERROR(_xlfn.XLOOKUP(EQB[[#This Row],[Equip '#]],Table7[Equip '#],Table7[Equipment Description],),"NO EQUIPMENT NUMBER")</f>
        <v>2025 CAT 265 CTL (KR405362) SS-46</v>
      </c>
      <c r="D403" s="38">
        <f>Summary!$F$2</f>
        <v>45777</v>
      </c>
      <c r="E403" s="7" t="s">
        <v>3840</v>
      </c>
      <c r="F403" s="36">
        <v>1</v>
      </c>
      <c r="G403" s="45" t="s">
        <v>7781</v>
      </c>
      <c r="H403" s="36">
        <v>4</v>
      </c>
      <c r="I403" s="36">
        <v>0.84</v>
      </c>
      <c r="J403" s="36" t="s">
        <v>3551</v>
      </c>
      <c r="K403" s="59">
        <f>IFERROR(VLOOKUP(B403,'Equip Rates'!$B:$D,3,FALSE), "No Equipment Rate")</f>
        <v>2100</v>
      </c>
      <c r="L403" s="59">
        <f>IFERROR(K403*I403,0)</f>
        <v>1764</v>
      </c>
      <c r="N403" s="36"/>
      <c r="P403" s="87" t="str">
        <f>IF(COUNTIF(INDEX(EQB[Equip '#],1):EQB[[#This Row],[Equip '#]], EQB[[#This Row],[Equip '#]])=1, SUMIF(EQB[Equip '#],EQB[[#This Row],[Equip '#]],EQB[Units]),"")</f>
        <v/>
      </c>
    </row>
    <row r="404" spans="1:16" x14ac:dyDescent="0.25">
      <c r="A404" s="58" t="str">
        <f>IF(EQB[[#This Row],[Job]]="","",IFERROR(VLOOKUP(EQB[[#This Row],[Job]],Table_Query_from_Cas_Ragle[[Job '#]:[Division]],4,FALSE),"New Job List Needed"))</f>
        <v>DFW</v>
      </c>
      <c r="B404" s="36" t="s">
        <v>3096</v>
      </c>
      <c r="C404" s="36" t="str">
        <f>IFERROR(_xlfn.XLOOKUP(EQB[[#This Row],[Equip '#]],Table7[Equip '#],Table7[Equipment Description],),"NO EQUIPMENT NUMBER")</f>
        <v>2022 DODGE RAM 1500</v>
      </c>
      <c r="D404" s="38">
        <f>Summary!$F$2</f>
        <v>45777</v>
      </c>
      <c r="E404" s="7" t="s">
        <v>3895</v>
      </c>
      <c r="F404" s="36">
        <v>1</v>
      </c>
      <c r="G404" s="45" t="s">
        <v>7781</v>
      </c>
      <c r="H404" s="36">
        <v>4</v>
      </c>
      <c r="I404" s="36">
        <v>1</v>
      </c>
      <c r="J404" s="36" t="s">
        <v>3551</v>
      </c>
      <c r="K404" s="59">
        <f>IFERROR(VLOOKUP(B404,'Equip Rates'!$B:$D,3,FALSE), "No Equipment Rate")</f>
        <v>1300</v>
      </c>
      <c r="L404" s="59">
        <f>IFERROR(K404*I404,0)</f>
        <v>1300</v>
      </c>
      <c r="N404" s="36"/>
      <c r="P404" s="87">
        <f>IF(COUNTIF(INDEX(EQB[Equip '#],1):EQB[[#This Row],[Equip '#]], EQB[[#This Row],[Equip '#]])=1, SUMIF(EQB[Equip '#],EQB[[#This Row],[Equip '#]],EQB[Units]),"")</f>
        <v>1</v>
      </c>
    </row>
    <row r="405" spans="1:16" x14ac:dyDescent="0.25">
      <c r="A405" s="58" t="str">
        <f>IF(EQB[[#This Row],[Job]]="","",IFERROR(VLOOKUP(EQB[[#This Row],[Job]],Table_Query_from_Cas_Ragle[[Job '#]:[Division]],4,FALSE),"New Job List Needed"))</f>
        <v>DFW</v>
      </c>
      <c r="B405" s="36" t="s">
        <v>4150</v>
      </c>
      <c r="C405" s="36" t="str">
        <f>IFERROR(_xlfn.XLOOKUP(EQB[[#This Row],[Equip '#]],Table7[Equip '#],Table7[Equipment Description],),"NO EQUIPMENT NUMBER")</f>
        <v>2023 CAT 304 (401570)</v>
      </c>
      <c r="D405" s="38">
        <f>Summary!$F$2</f>
        <v>45777</v>
      </c>
      <c r="E405" s="7" t="s">
        <v>3895</v>
      </c>
      <c r="F405" s="36">
        <v>1</v>
      </c>
      <c r="G405" s="45" t="s">
        <v>7781</v>
      </c>
      <c r="H405" s="36">
        <v>4</v>
      </c>
      <c r="I405" s="36">
        <v>0.5</v>
      </c>
      <c r="J405" s="36" t="s">
        <v>3551</v>
      </c>
      <c r="K405" s="59">
        <f>IFERROR(VLOOKUP(B405,'Equip Rates'!$B:$D,3,FALSE), "No Equipment Rate")</f>
        <v>3000</v>
      </c>
      <c r="L405" s="59">
        <f>IFERROR(K405*I405,0)</f>
        <v>1500</v>
      </c>
      <c r="N405" s="36"/>
      <c r="P405" s="87">
        <f>IF(COUNTIF(INDEX(EQB[Equip '#],1):EQB[[#This Row],[Equip '#]], EQB[[#This Row],[Equip '#]])=1, SUMIF(EQB[Equip '#],EQB[[#This Row],[Equip '#]],EQB[Units]),"")</f>
        <v>0.5</v>
      </c>
    </row>
    <row r="406" spans="1:16" x14ac:dyDescent="0.25">
      <c r="A406" s="58" t="str">
        <f>IF(EQB[[#This Row],[Job]]="","",IFERROR(VLOOKUP(EQB[[#This Row],[Job]],Table_Query_from_Cas_Ragle[[Job '#]:[Division]],4,FALSE),"New Job List Needed"))</f>
        <v>DFW</v>
      </c>
      <c r="B406" s="36" t="s">
        <v>3246</v>
      </c>
      <c r="C406" s="36" t="str">
        <f>IFERROR(_xlfn.XLOOKUP(EQB[[#This Row],[Equip '#]],Table7[Equip '#],Table7[Equipment Description],),"NO EQUIPMENT NUMBER")</f>
        <v>WANCO MESSAGE BOARD (1005010)</v>
      </c>
      <c r="D406" s="38">
        <f>Summary!$F$2</f>
        <v>45777</v>
      </c>
      <c r="E406" s="7" t="s">
        <v>3895</v>
      </c>
      <c r="F406" s="36">
        <v>1</v>
      </c>
      <c r="G406" s="45" t="s">
        <v>7781</v>
      </c>
      <c r="H406" s="36">
        <v>4</v>
      </c>
      <c r="I406" s="36">
        <v>1</v>
      </c>
      <c r="J406" s="36" t="s">
        <v>3551</v>
      </c>
      <c r="K406" s="59">
        <f>IFERROR(VLOOKUP(B406,'Equip Rates'!$B:$D,3,FALSE), "No Equipment Rate")</f>
        <v>1250</v>
      </c>
      <c r="L406" s="59">
        <f>IFERROR(K406*I406,0)</f>
        <v>1250</v>
      </c>
      <c r="N406" s="36"/>
      <c r="P406" s="87">
        <f>IF(COUNTIF(INDEX(EQB[Equip '#],1):EQB[[#This Row],[Equip '#]], EQB[[#This Row],[Equip '#]])=1, SUMIF(EQB[Equip '#],EQB[[#This Row],[Equip '#]],EQB[Units]),"")</f>
        <v>1</v>
      </c>
    </row>
    <row r="407" spans="1:16" x14ac:dyDescent="0.25">
      <c r="A407" s="58" t="str">
        <f>IF(EQB[[#This Row],[Job]]="","",IFERROR(VLOOKUP(EQB[[#This Row],[Job]],Table_Query_from_Cas_Ragle[[Job '#]:[Division]],4,FALSE),"New Job List Needed"))</f>
        <v>DFW</v>
      </c>
      <c r="B407" s="36" t="s">
        <v>3379</v>
      </c>
      <c r="C407" s="36" t="str">
        <f>IFERROR(_xlfn.XLOOKUP(EQB[[#This Row],[Equip '#]],Table7[Equip '#],Table7[Equipment Description],),"NO EQUIPMENT NUMBER")</f>
        <v>VER-MAC PCMS-1500LP (H223769)</v>
      </c>
      <c r="D407" s="38">
        <f>Summary!$F$2</f>
        <v>45777</v>
      </c>
      <c r="E407" s="7" t="s">
        <v>3895</v>
      </c>
      <c r="F407" s="36">
        <v>1</v>
      </c>
      <c r="G407" s="45" t="s">
        <v>7781</v>
      </c>
      <c r="H407" s="36">
        <v>4</v>
      </c>
      <c r="I407" s="36">
        <v>1</v>
      </c>
      <c r="J407" s="36" t="s">
        <v>3551</v>
      </c>
      <c r="K407" s="59">
        <f>IFERROR(VLOOKUP(B407,'Equip Rates'!$B:$D,3,FALSE), "No Equipment Rate")</f>
        <v>1250</v>
      </c>
      <c r="L407" s="59">
        <f>IFERROR(K407*I407,0)</f>
        <v>1250</v>
      </c>
      <c r="N407" s="36"/>
      <c r="P407" s="87">
        <f>IF(COUNTIF(INDEX(EQB[Equip '#],1):EQB[[#This Row],[Equip '#]], EQB[[#This Row],[Equip '#]])=1, SUMIF(EQB[Equip '#],EQB[[#This Row],[Equip '#]],EQB[Units]),"")</f>
        <v>1</v>
      </c>
    </row>
    <row r="408" spans="1:16" x14ac:dyDescent="0.25">
      <c r="A408" s="58" t="str">
        <f>IF(EQB[[#This Row],[Job]]="","",IFERROR(VLOOKUP(EQB[[#This Row],[Job]],Table_Query_from_Cas_Ragle[[Job '#]:[Division]],4,FALSE),"New Job List Needed"))</f>
        <v>DFW</v>
      </c>
      <c r="B408" s="36" t="s">
        <v>237</v>
      </c>
      <c r="C408" s="36" t="str">
        <f>IFERROR(_xlfn.XLOOKUP(EQB[[#This Row],[Equip '#]],Table7[Equip '#],Table7[Equipment Description],),"NO EQUIPMENT NUMBER")</f>
        <v>2019 F250 G54587</v>
      </c>
      <c r="D408" s="38">
        <f>Summary!$F$2</f>
        <v>45777</v>
      </c>
      <c r="E408" s="7" t="s">
        <v>3895</v>
      </c>
      <c r="F408" s="36">
        <v>1</v>
      </c>
      <c r="G408" s="45" t="s">
        <v>7781</v>
      </c>
      <c r="H408" s="36">
        <v>4</v>
      </c>
      <c r="I408" s="36">
        <v>0.1</v>
      </c>
      <c r="J408" s="36" t="s">
        <v>3551</v>
      </c>
      <c r="K408" s="59">
        <f>IFERROR(VLOOKUP(B408,'Equip Rates'!$B:$D,3,FALSE), "No Equipment Rate")</f>
        <v>1500</v>
      </c>
      <c r="L408" s="59">
        <f>IFERROR(K408*I408,0)</f>
        <v>150</v>
      </c>
      <c r="N408" s="36"/>
      <c r="P408" s="87" t="str">
        <f>IF(COUNTIF(INDEX(EQB[Equip '#],1):EQB[[#This Row],[Equip '#]], EQB[[#This Row],[Equip '#]])=1, SUMIF(EQB[Equip '#],EQB[[#This Row],[Equip '#]],EQB[Units]),"")</f>
        <v/>
      </c>
    </row>
    <row r="409" spans="1:16" x14ac:dyDescent="0.25">
      <c r="A409" s="58" t="str">
        <f>IF(EQB[[#This Row],[Job]]="","",IFERROR(VLOOKUP(EQB[[#This Row],[Job]],Table_Query_from_Cas_Ragle[[Job '#]:[Division]],4,FALSE),"New Job List Needed"))</f>
        <v>DFW</v>
      </c>
      <c r="B409" s="36" t="s">
        <v>3270</v>
      </c>
      <c r="C409" s="36" t="str">
        <f>IFERROR(_xlfn.XLOOKUP(EQB[[#This Row],[Equip '#]],Table7[Equip '#],Table7[Equipment Description],),"NO EQUIPMENT NUMBER")</f>
        <v>2023 F-250</v>
      </c>
      <c r="D409" s="38">
        <f>Summary!$F$2</f>
        <v>45777</v>
      </c>
      <c r="E409" s="7" t="s">
        <v>3895</v>
      </c>
      <c r="F409" s="36">
        <v>1</v>
      </c>
      <c r="G409" s="45" t="s">
        <v>7781</v>
      </c>
      <c r="H409" s="36">
        <v>4</v>
      </c>
      <c r="I409" s="36">
        <v>0.28000000000000003</v>
      </c>
      <c r="J409" s="36" t="s">
        <v>3551</v>
      </c>
      <c r="K409" s="59">
        <f>IFERROR(VLOOKUP(B409,'Equip Rates'!$B:$D,3,FALSE), "No Equipment Rate")</f>
        <v>1500</v>
      </c>
      <c r="L409" s="59">
        <f>IFERROR(K409*I409,0)</f>
        <v>420.00000000000006</v>
      </c>
      <c r="N409" s="36"/>
      <c r="P409" s="87" t="str">
        <f>IF(COUNTIF(INDEX(EQB[Equip '#],1):EQB[[#This Row],[Equip '#]], EQB[[#This Row],[Equip '#]])=1, SUMIF(EQB[Equip '#],EQB[[#This Row],[Equip '#]],EQB[Units]),"")</f>
        <v/>
      </c>
    </row>
    <row r="410" spans="1:16" x14ac:dyDescent="0.25">
      <c r="A410" s="58" t="str">
        <f>IF(EQB[[#This Row],[Job]]="","",IFERROR(VLOOKUP(EQB[[#This Row],[Job]],Table_Query_from_Cas_Ragle[[Job '#]:[Division]],4,FALSE),"New Job List Needed"))</f>
        <v>DFW</v>
      </c>
      <c r="B410" s="36" t="s">
        <v>3285</v>
      </c>
      <c r="C410" s="36" t="str">
        <f>IFERROR(_xlfn.XLOOKUP(EQB[[#This Row],[Equip '#]],Table7[Equip '#],Table7[Equipment Description],),"NO EQUIPMENT NUMBER")</f>
        <v>2023 F-250</v>
      </c>
      <c r="D410" s="38">
        <f>Summary!$F$2</f>
        <v>45777</v>
      </c>
      <c r="E410" s="7" t="s">
        <v>3895</v>
      </c>
      <c r="F410" s="36">
        <v>1</v>
      </c>
      <c r="G410" s="45" t="s">
        <v>7781</v>
      </c>
      <c r="H410" s="36">
        <v>4</v>
      </c>
      <c r="I410" s="36">
        <v>1</v>
      </c>
      <c r="J410" s="36" t="s">
        <v>3551</v>
      </c>
      <c r="K410" s="59">
        <f>IFERROR(VLOOKUP(B410,'Equip Rates'!$B:$D,3,FALSE), "No Equipment Rate")</f>
        <v>1500</v>
      </c>
      <c r="L410" s="59">
        <f>IFERROR(K410*I410,0)</f>
        <v>1500</v>
      </c>
      <c r="N410" s="36"/>
      <c r="P410" s="87">
        <f>IF(COUNTIF(INDEX(EQB[Equip '#],1):EQB[[#This Row],[Equip '#]], EQB[[#This Row],[Equip '#]])=1, SUMIF(EQB[Equip '#],EQB[[#This Row],[Equip '#]],EQB[Units]),"")</f>
        <v>1</v>
      </c>
    </row>
    <row r="411" spans="1:16" x14ac:dyDescent="0.25">
      <c r="A411" s="58" t="str">
        <f>IF(EQB[[#This Row],[Job]]="","",IFERROR(VLOOKUP(EQB[[#This Row],[Job]],Table_Query_from_Cas_Ragle[[Job '#]:[Division]],4,FALSE),"New Job List Needed"))</f>
        <v>DFW</v>
      </c>
      <c r="B411" s="36" t="s">
        <v>3288</v>
      </c>
      <c r="C411" s="36" t="str">
        <f>IFERROR(_xlfn.XLOOKUP(EQB[[#This Row],[Equip '#]],Table7[Equip '#],Table7[Equipment Description],),"NO EQUIPMENT NUMBER")</f>
        <v>2023 F-150 STX</v>
      </c>
      <c r="D411" s="38">
        <f>Summary!$F$2</f>
        <v>45777</v>
      </c>
      <c r="E411" s="7" t="s">
        <v>3895</v>
      </c>
      <c r="F411" s="36">
        <v>1</v>
      </c>
      <c r="G411" s="45" t="s">
        <v>7781</v>
      </c>
      <c r="H411" s="36">
        <v>4</v>
      </c>
      <c r="I411" s="36">
        <v>0.1</v>
      </c>
      <c r="J411" s="36" t="s">
        <v>3551</v>
      </c>
      <c r="K411" s="59">
        <f>IFERROR(VLOOKUP(B411,'Equip Rates'!$B:$D,3,FALSE), "No Equipment Rate")</f>
        <v>1300</v>
      </c>
      <c r="L411" s="59">
        <f>IFERROR(K411*I411,0)</f>
        <v>130</v>
      </c>
      <c r="N411" s="36"/>
      <c r="P411" s="87" t="str">
        <f>IF(COUNTIF(INDEX(EQB[Equip '#],1):EQB[[#This Row],[Equip '#]], EQB[[#This Row],[Equip '#]])=1, SUMIF(EQB[Equip '#],EQB[[#This Row],[Equip '#]],EQB[Units]),"")</f>
        <v/>
      </c>
    </row>
    <row r="412" spans="1:16" x14ac:dyDescent="0.25">
      <c r="A412" s="58" t="str">
        <f>IF(EQB[[#This Row],[Job]]="","",IFERROR(VLOOKUP(EQB[[#This Row],[Job]],Table_Query_from_Cas_Ragle[[Job '#]:[Division]],4,FALSE),"New Job List Needed"))</f>
        <v>DFW</v>
      </c>
      <c r="B412" s="36" t="s">
        <v>4096</v>
      </c>
      <c r="C412" s="36" t="str">
        <f>IFERROR(_xlfn.XLOOKUP(EQB[[#This Row],[Equip '#]],Table7[Equip '#],Table7[Equipment Description],),"NO EQUIPMENT NUMBER")</f>
        <v>2024 FORD MAVERICK (RRB41388)</v>
      </c>
      <c r="D412" s="38">
        <f>Summary!$F$2</f>
        <v>45777</v>
      </c>
      <c r="E412" s="36" t="s">
        <v>3895</v>
      </c>
      <c r="F412" s="36">
        <v>1</v>
      </c>
      <c r="G412" s="45" t="s">
        <v>7781</v>
      </c>
      <c r="H412" s="36">
        <v>4</v>
      </c>
      <c r="I412" s="36">
        <v>0.1</v>
      </c>
      <c r="J412" s="36" t="s">
        <v>3551</v>
      </c>
      <c r="K412" s="59">
        <f>IFERROR(VLOOKUP(B412,'Equip Rates'!$B:$D,3,FALSE), "No Equipment Rate")</f>
        <v>1000</v>
      </c>
      <c r="L412" s="59">
        <f>IFERROR(K412*I412,0)</f>
        <v>100</v>
      </c>
      <c r="N412" s="36"/>
      <c r="P412" s="87" t="str">
        <f>IF(COUNTIF(INDEX(EQB[Equip '#],1):EQB[[#This Row],[Equip '#]], EQB[[#This Row],[Equip '#]])=1, SUMIF(EQB[Equip '#],EQB[[#This Row],[Equip '#]],EQB[Units]),"")</f>
        <v/>
      </c>
    </row>
    <row r="413" spans="1:16" x14ac:dyDescent="0.25">
      <c r="A413" s="58" t="str">
        <f>IF(EQB[[#This Row],[Job]]="","",IFERROR(VLOOKUP(EQB[[#This Row],[Job]],Table_Query_from_Cas_Ragle[[Job '#]:[Division]],4,FALSE),"New Job List Needed"))</f>
        <v>DFW</v>
      </c>
      <c r="B413" s="36" t="s">
        <v>4354</v>
      </c>
      <c r="C413" s="36" t="str">
        <f>IFERROR(_xlfn.XLOOKUP(EQB[[#This Row],[Equip '#]],Table7[Equip '#],Table7[Equipment Description],),"NO EQUIPMENT NUMBER")</f>
        <v>2024 F250 F26104 PT-284</v>
      </c>
      <c r="D413" s="38">
        <f>Summary!$F$2</f>
        <v>45777</v>
      </c>
      <c r="E413" s="7" t="s">
        <v>3895</v>
      </c>
      <c r="F413" s="36">
        <v>1</v>
      </c>
      <c r="G413" s="45" t="s">
        <v>7781</v>
      </c>
      <c r="H413" s="36">
        <v>4</v>
      </c>
      <c r="I413" s="36">
        <v>0.2</v>
      </c>
      <c r="J413" s="36" t="s">
        <v>3551</v>
      </c>
      <c r="K413" s="59">
        <f>IFERROR(VLOOKUP(B413,'Equip Rates'!$B:$D,3,FALSE), "No Equipment Rate")</f>
        <v>1500</v>
      </c>
      <c r="L413" s="59">
        <f>IFERROR(K413*I413,0)</f>
        <v>300</v>
      </c>
      <c r="N413" s="36"/>
      <c r="P413" s="87" t="str">
        <f>IF(COUNTIF(INDEX(EQB[Equip '#],1):EQB[[#This Row],[Equip '#]], EQB[[#This Row],[Equip '#]])=1, SUMIF(EQB[Equip '#],EQB[[#This Row],[Equip '#]],EQB[Units]),"")</f>
        <v/>
      </c>
    </row>
    <row r="414" spans="1:16" x14ac:dyDescent="0.25">
      <c r="A414" s="58" t="str">
        <f>IF(EQB[[#This Row],[Job]]="","",IFERROR(VLOOKUP(EQB[[#This Row],[Job]],Table_Query_from_Cas_Ragle[[Job '#]:[Division]],4,FALSE),"New Job List Needed"))</f>
        <v>DFW</v>
      </c>
      <c r="B414" s="36" t="s">
        <v>29</v>
      </c>
      <c r="C414" s="36" t="str">
        <f>IFERROR(_xlfn.XLOOKUP(EQB[[#This Row],[Equip '#]],Table7[Equip '#],Table7[Equipment Description],),"NO EQUIPMENT NUMBER")</f>
        <v>Terex 65 Ton Crane</v>
      </c>
      <c r="D414" s="38">
        <f>Summary!$F$2</f>
        <v>45777</v>
      </c>
      <c r="E414" s="7" t="s">
        <v>3895</v>
      </c>
      <c r="F414" s="36">
        <v>1</v>
      </c>
      <c r="G414" s="45" t="s">
        <v>7781</v>
      </c>
      <c r="H414" s="36">
        <v>4</v>
      </c>
      <c r="I414" s="36">
        <v>0.51</v>
      </c>
      <c r="J414" s="36" t="s">
        <v>3551</v>
      </c>
      <c r="K414" s="59">
        <f>IFERROR(VLOOKUP(B414,'Equip Rates'!$B:$D,3,FALSE), "No Equipment Rate")</f>
        <v>6000</v>
      </c>
      <c r="L414" s="59">
        <f>IFERROR(K414*I414,0)</f>
        <v>3060</v>
      </c>
      <c r="N414" s="36"/>
      <c r="P414" s="87" t="str">
        <f>IF(COUNTIF(INDEX(EQB[Equip '#],1):EQB[[#This Row],[Equip '#]], EQB[[#This Row],[Equip '#]])=1, SUMIF(EQB[Equip '#],EQB[[#This Row],[Equip '#]],EQB[Units]),"")</f>
        <v/>
      </c>
    </row>
    <row r="415" spans="1:16" x14ac:dyDescent="0.25">
      <c r="A415" s="58" t="str">
        <f>IF(EQB[[#This Row],[Job]]="","",IFERROR(VLOOKUP(EQB[[#This Row],[Job]],Table_Query_from_Cas_Ragle[[Job '#]:[Division]],4,FALSE),"New Job List Needed"))</f>
        <v>DFW</v>
      </c>
      <c r="B415" s="36" t="s">
        <v>4263</v>
      </c>
      <c r="C415" s="36" t="str">
        <f>IFERROR(_xlfn.XLOOKUP(EQB[[#This Row],[Equip '#]],Table7[Equip '#],Table7[Equipment Description],),"NO EQUIPMENT NUMBER")</f>
        <v>2021 UTILITY TRAILER 85605 SDT-01</v>
      </c>
      <c r="D415" s="38">
        <f>Summary!$F$2</f>
        <v>45777</v>
      </c>
      <c r="E415" s="7" t="s">
        <v>3895</v>
      </c>
      <c r="F415" s="36">
        <v>1</v>
      </c>
      <c r="G415" s="45" t="s">
        <v>7781</v>
      </c>
      <c r="H415" s="36">
        <v>4</v>
      </c>
      <c r="I415" s="36">
        <v>0.04</v>
      </c>
      <c r="J415" s="36" t="s">
        <v>3551</v>
      </c>
      <c r="K415" s="59">
        <f>IFERROR(VLOOKUP(B415,'Equip Rates'!$B:$D,3,FALSE), "No Equipment Rate")</f>
        <v>850</v>
      </c>
      <c r="L415" s="59">
        <f>IFERROR(K415*I415,0)</f>
        <v>34</v>
      </c>
      <c r="N415" s="36"/>
      <c r="P415" s="87" t="str">
        <f>IF(COUNTIF(INDEX(EQB[Equip '#],1):EQB[[#This Row],[Equip '#]], EQB[[#This Row],[Equip '#]])=1, SUMIF(EQB[Equip '#],EQB[[#This Row],[Equip '#]],EQB[Units]),"")</f>
        <v/>
      </c>
    </row>
    <row r="416" spans="1:16" x14ac:dyDescent="0.25">
      <c r="A416" s="58" t="str">
        <f>IF(EQB[[#This Row],[Job]]="","",IFERROR(VLOOKUP(EQB[[#This Row],[Job]],Table_Query_from_Cas_Ragle[[Job '#]:[Division]],4,FALSE),"New Job List Needed"))</f>
        <v>DFW</v>
      </c>
      <c r="B416" s="36" t="s">
        <v>76</v>
      </c>
      <c r="C416" s="36" t="str">
        <f>IFERROR(_xlfn.XLOOKUP(EQB[[#This Row],[Equip '#]],Table7[Equip '#],Table7[Equipment Description],),"NO EQUIPMENT NUMBER")</f>
        <v>2017 CAT 279D</v>
      </c>
      <c r="D416" s="38">
        <f>Summary!$F$2</f>
        <v>45777</v>
      </c>
      <c r="E416" s="7" t="s">
        <v>3895</v>
      </c>
      <c r="F416" s="36">
        <v>1</v>
      </c>
      <c r="G416" s="45" t="s">
        <v>7781</v>
      </c>
      <c r="H416" s="36">
        <v>4</v>
      </c>
      <c r="I416" s="36">
        <v>1</v>
      </c>
      <c r="J416" s="36" t="s">
        <v>3551</v>
      </c>
      <c r="K416" s="59">
        <f>IFERROR(VLOOKUP(B416,'Equip Rates'!$B:$D,3,FALSE), "No Equipment Rate")</f>
        <v>2100</v>
      </c>
      <c r="L416" s="59">
        <f>IFERROR(K416*I416,0)</f>
        <v>2100</v>
      </c>
      <c r="N416" s="36"/>
      <c r="P416" s="87">
        <f>IF(COUNTIF(INDEX(EQB[Equip '#],1):EQB[[#This Row],[Equip '#]], EQB[[#This Row],[Equip '#]])=1, SUMIF(EQB[Equip '#],EQB[[#This Row],[Equip '#]],EQB[Units]),"")</f>
        <v>1</v>
      </c>
    </row>
    <row r="417" spans="1:16" x14ac:dyDescent="0.25">
      <c r="A417" s="58" t="str">
        <f>IF(EQB[[#This Row],[Job]]="","",IFERROR(VLOOKUP(EQB[[#This Row],[Job]],Table_Query_from_Cas_Ragle[[Job '#]:[Division]],4,FALSE),"New Job List Needed"))</f>
        <v>DFW</v>
      </c>
      <c r="B417" s="36" t="s">
        <v>57</v>
      </c>
      <c r="C417" s="36" t="str">
        <f>IFERROR(_xlfn.XLOOKUP(EQB[[#This Row],[Equip '#]],Table7[Equip '#],Table7[Equipment Description],),"NO EQUIPMENT NUMBER")</f>
        <v>2012 JLG G1255A</v>
      </c>
      <c r="D417" s="38">
        <f>Summary!$F$2</f>
        <v>45777</v>
      </c>
      <c r="E417" s="7" t="s">
        <v>3895</v>
      </c>
      <c r="F417" s="36">
        <v>1</v>
      </c>
      <c r="G417" s="45" t="s">
        <v>7781</v>
      </c>
      <c r="H417" s="36">
        <v>4</v>
      </c>
      <c r="I417" s="36">
        <v>1</v>
      </c>
      <c r="J417" s="36" t="s">
        <v>3551</v>
      </c>
      <c r="K417" s="59">
        <f>IFERROR(VLOOKUP(B417,'Equip Rates'!$B:$D,3,FALSE), "No Equipment Rate")</f>
        <v>4000</v>
      </c>
      <c r="L417" s="59">
        <f>IFERROR(K417*I417,0)</f>
        <v>4000</v>
      </c>
      <c r="N417" s="36"/>
      <c r="P417" s="87">
        <f>IF(COUNTIF(INDEX(EQB[Equip '#],1):EQB[[#This Row],[Equip '#]], EQB[[#This Row],[Equip '#]])=1, SUMIF(EQB[Equip '#],EQB[[#This Row],[Equip '#]],EQB[Units]),"")</f>
        <v>1</v>
      </c>
    </row>
    <row r="418" spans="1:16" x14ac:dyDescent="0.25">
      <c r="A418" s="58" t="str">
        <f>IF(EQB[[#This Row],[Job]]="","",IFERROR(VLOOKUP(EQB[[#This Row],[Job]],Table_Query_from_Cas_Ragle[[Job '#]:[Division]],4,FALSE),"New Job List Needed"))</f>
        <v>DFW</v>
      </c>
      <c r="B418" s="36" t="s">
        <v>4391</v>
      </c>
      <c r="C418" s="36" t="str">
        <f>IFERROR(_xlfn.XLOOKUP(EQB[[#This Row],[Equip '#]],Table7[Equip '#],Table7[Equipment Description],),"NO EQUIPMENT NUMBER")</f>
        <v>2022 CAT 938M (K03394) WL-12</v>
      </c>
      <c r="D418" s="38">
        <f>Summary!$F$2</f>
        <v>45777</v>
      </c>
      <c r="E418" s="7" t="s">
        <v>3895</v>
      </c>
      <c r="F418" s="36">
        <v>1</v>
      </c>
      <c r="G418" s="45" t="s">
        <v>7781</v>
      </c>
      <c r="H418" s="36">
        <v>4</v>
      </c>
      <c r="I418" s="36">
        <v>0.25</v>
      </c>
      <c r="J418" s="36" t="s">
        <v>3551</v>
      </c>
      <c r="K418" s="59">
        <f>IFERROR(VLOOKUP(B418,'Equip Rates'!$B:$D,3,FALSE), "No Equipment Rate")</f>
        <v>4000</v>
      </c>
      <c r="L418" s="59">
        <f>IFERROR(K418*I418,0)</f>
        <v>1000</v>
      </c>
      <c r="N418" s="36"/>
      <c r="P418" s="87" t="str">
        <f>IF(COUNTIF(INDEX(EQB[Equip '#],1):EQB[[#This Row],[Equip '#]], EQB[[#This Row],[Equip '#]])=1, SUMIF(EQB[Equip '#],EQB[[#This Row],[Equip '#]],EQB[Units]),"")</f>
        <v/>
      </c>
    </row>
    <row r="419" spans="1:16" x14ac:dyDescent="0.25">
      <c r="A419" s="58" t="str">
        <f>IF(EQB[[#This Row],[Job]]="","",IFERROR(VLOOKUP(EQB[[#This Row],[Job]],Table_Query_from_Cas_Ragle[[Job '#]:[Division]],4,FALSE),"New Job List Needed"))</f>
        <v>DFW</v>
      </c>
      <c r="B419" s="36" t="s">
        <v>3083</v>
      </c>
      <c r="C419" s="36" t="str">
        <f>IFERROR(_xlfn.XLOOKUP(EQB[[#This Row],[Equip '#]],Table7[Equip '#],Table7[Equipment Description],),"NO EQUIPMENT NUMBER")</f>
        <v>2022 DODGE RAM 1500</v>
      </c>
      <c r="D419" s="38">
        <f>Summary!$F$2</f>
        <v>45777</v>
      </c>
      <c r="E419" s="7" t="s">
        <v>3897</v>
      </c>
      <c r="F419" s="36">
        <v>1</v>
      </c>
      <c r="G419" s="45" t="s">
        <v>7781</v>
      </c>
      <c r="H419" s="36">
        <v>4</v>
      </c>
      <c r="I419" s="36">
        <v>0.88</v>
      </c>
      <c r="J419" s="36" t="s">
        <v>3551</v>
      </c>
      <c r="K419" s="59">
        <f>IFERROR(VLOOKUP(B419,'Equip Rates'!$B:$D,3,FALSE), "No Equipment Rate")</f>
        <v>1300</v>
      </c>
      <c r="L419" s="59">
        <f>IFERROR(K419*I419,0)</f>
        <v>1144</v>
      </c>
      <c r="N419" s="36"/>
      <c r="P419" s="87" t="str">
        <f>IF(COUNTIF(INDEX(EQB[Equip '#],1):EQB[[#This Row],[Equip '#]], EQB[[#This Row],[Equip '#]])=1, SUMIF(EQB[Equip '#],EQB[[#This Row],[Equip '#]],EQB[Units]),"")</f>
        <v/>
      </c>
    </row>
    <row r="420" spans="1:16" x14ac:dyDescent="0.25">
      <c r="A420" s="58" t="str">
        <f>IF(EQB[[#This Row],[Job]]="","",IFERROR(VLOOKUP(EQB[[#This Row],[Job]],Table_Query_from_Cas_Ragle[[Job '#]:[Division]],4,FALSE),"New Job List Needed"))</f>
        <v>DFW</v>
      </c>
      <c r="B420" s="36" t="s">
        <v>3250</v>
      </c>
      <c r="C420" s="36" t="str">
        <f>IFERROR(_xlfn.XLOOKUP(EQB[[#This Row],[Equip '#]],Table7[Equip '#],Table7[Equipment Description],),"NO EQUIPMENT NUMBER")</f>
        <v>WANCO ARROW BOARD (1005269)</v>
      </c>
      <c r="D420" s="38">
        <f>Summary!$F$2</f>
        <v>45777</v>
      </c>
      <c r="E420" s="7" t="s">
        <v>3897</v>
      </c>
      <c r="F420" s="36">
        <v>1</v>
      </c>
      <c r="G420" s="45" t="s">
        <v>7781</v>
      </c>
      <c r="H420" s="36">
        <v>4</v>
      </c>
      <c r="I420" s="36">
        <v>1</v>
      </c>
      <c r="J420" s="36" t="s">
        <v>3551</v>
      </c>
      <c r="K420" s="59">
        <f>IFERROR(VLOOKUP(B420,'Equip Rates'!$B:$D,3,FALSE), "No Equipment Rate")</f>
        <v>800</v>
      </c>
      <c r="L420" s="59">
        <f>IFERROR(K420*I420,0)</f>
        <v>800</v>
      </c>
      <c r="N420" s="36"/>
      <c r="P420" s="87">
        <f>IF(COUNTIF(INDEX(EQB[Equip '#],1):EQB[[#This Row],[Equip '#]], EQB[[#This Row],[Equip '#]])=1, SUMIF(EQB[Equip '#],EQB[[#This Row],[Equip '#]],EQB[Units]),"")</f>
        <v>1</v>
      </c>
    </row>
    <row r="421" spans="1:16" x14ac:dyDescent="0.25">
      <c r="A421" s="58" t="str">
        <f>IF(EQB[[#This Row],[Job]]="","",IFERROR(VLOOKUP(EQB[[#This Row],[Job]],Table_Query_from_Cas_Ragle[[Job '#]:[Division]],4,FALSE),"New Job List Needed"))</f>
        <v>DFW</v>
      </c>
      <c r="B421" s="36" t="s">
        <v>4066</v>
      </c>
      <c r="C421" s="36" t="str">
        <f>IFERROR(_xlfn.XLOOKUP(EQB[[#This Row],[Equip '#]],Table7[Equip '#],Table7[Equipment Description],),"NO EQUIPMENT NUMBER")</f>
        <v>2024 WANCO WTSP AB</v>
      </c>
      <c r="D421" s="38">
        <f>Summary!$F$2</f>
        <v>45777</v>
      </c>
      <c r="E421" s="7" t="s">
        <v>3897</v>
      </c>
      <c r="F421" s="36">
        <v>1</v>
      </c>
      <c r="G421" s="45" t="s">
        <v>7781</v>
      </c>
      <c r="H421" s="36">
        <v>4</v>
      </c>
      <c r="I421" s="36">
        <v>1</v>
      </c>
      <c r="J421" s="36" t="s">
        <v>3551</v>
      </c>
      <c r="K421" s="59">
        <f>IFERROR(VLOOKUP(B421,'Equip Rates'!$B:$D,3,FALSE), "No Equipment Rate")</f>
        <v>800</v>
      </c>
      <c r="L421" s="59">
        <f>IFERROR(K421*I421,0)</f>
        <v>800</v>
      </c>
      <c r="N421" s="36"/>
      <c r="P421" s="87">
        <f>IF(COUNTIF(INDEX(EQB[Equip '#],1):EQB[[#This Row],[Equip '#]], EQB[[#This Row],[Equip '#]])=1, SUMIF(EQB[Equip '#],EQB[[#This Row],[Equip '#]],EQB[Units]),"")</f>
        <v>1</v>
      </c>
    </row>
    <row r="422" spans="1:16" x14ac:dyDescent="0.25">
      <c r="A422" s="58" t="str">
        <f>IF(EQB[[#This Row],[Job]]="","",IFERROR(VLOOKUP(EQB[[#This Row],[Job]],Table_Query_from_Cas_Ragle[[Job '#]:[Division]],4,FALSE),"New Job List Needed"))</f>
        <v>DFW</v>
      </c>
      <c r="B422" s="36" t="s">
        <v>237</v>
      </c>
      <c r="C422" s="36" t="str">
        <f>IFERROR(_xlfn.XLOOKUP(EQB[[#This Row],[Equip '#]],Table7[Equip '#],Table7[Equipment Description],),"NO EQUIPMENT NUMBER")</f>
        <v>2019 F250 G54587</v>
      </c>
      <c r="D422" s="38">
        <f>Summary!$F$2</f>
        <v>45777</v>
      </c>
      <c r="E422" s="7" t="s">
        <v>3897</v>
      </c>
      <c r="F422" s="36">
        <v>1</v>
      </c>
      <c r="G422" s="45" t="s">
        <v>7781</v>
      </c>
      <c r="H422" s="36">
        <v>4</v>
      </c>
      <c r="I422" s="36">
        <v>0.3</v>
      </c>
      <c r="J422" s="36" t="s">
        <v>3551</v>
      </c>
      <c r="K422" s="59">
        <f>IFERROR(VLOOKUP(B422,'Equip Rates'!$B:$D,3,FALSE), "No Equipment Rate")</f>
        <v>1500</v>
      </c>
      <c r="L422" s="59">
        <f>IFERROR(K422*I422,0)</f>
        <v>450</v>
      </c>
      <c r="N422" s="36"/>
      <c r="P422" s="87" t="str">
        <f>IF(COUNTIF(INDEX(EQB[Equip '#],1):EQB[[#This Row],[Equip '#]], EQB[[#This Row],[Equip '#]])=1, SUMIF(EQB[Equip '#],EQB[[#This Row],[Equip '#]],EQB[Units]),"")</f>
        <v/>
      </c>
    </row>
    <row r="423" spans="1:16" x14ac:dyDescent="0.25">
      <c r="A423" s="58" t="str">
        <f>IF(EQB[[#This Row],[Job]]="","",IFERROR(VLOOKUP(EQB[[#This Row],[Job]],Table_Query_from_Cas_Ragle[[Job '#]:[Division]],4,FALSE),"New Job List Needed"))</f>
        <v>DFW</v>
      </c>
      <c r="B423" s="36" t="s">
        <v>151</v>
      </c>
      <c r="C423" s="36" t="str">
        <f>IFERROR(_xlfn.XLOOKUP(EQB[[#This Row],[Equip '#]],Table7[Equip '#],Table7[Equipment Description],),"NO EQUIPMENT NUMBER")</f>
        <v>2022 F-250</v>
      </c>
      <c r="D423" s="38">
        <f>Summary!$F$2</f>
        <v>45777</v>
      </c>
      <c r="E423" s="7" t="s">
        <v>3897</v>
      </c>
      <c r="F423" s="36">
        <v>1</v>
      </c>
      <c r="G423" s="45" t="s">
        <v>7781</v>
      </c>
      <c r="H423" s="36">
        <v>4</v>
      </c>
      <c r="I423" s="36">
        <v>0.23</v>
      </c>
      <c r="J423" s="36" t="s">
        <v>3551</v>
      </c>
      <c r="K423" s="59">
        <f>IFERROR(VLOOKUP(B423,'Equip Rates'!$B:$D,3,FALSE), "No Equipment Rate")</f>
        <v>1500</v>
      </c>
      <c r="L423" s="59">
        <f>IFERROR(K423*I423,0)</f>
        <v>345</v>
      </c>
      <c r="N423" s="36"/>
      <c r="P423" s="87" t="str">
        <f>IF(COUNTIF(INDEX(EQB[Equip '#],1):EQB[[#This Row],[Equip '#]], EQB[[#This Row],[Equip '#]])=1, SUMIF(EQB[Equip '#],EQB[[#This Row],[Equip '#]],EQB[Units]),"")</f>
        <v/>
      </c>
    </row>
    <row r="424" spans="1:16" x14ac:dyDescent="0.25">
      <c r="A424" s="58" t="str">
        <f>IF(EQB[[#This Row],[Job]]="","",IFERROR(VLOOKUP(EQB[[#This Row],[Job]],Table_Query_from_Cas_Ragle[[Job '#]:[Division]],4,FALSE),"New Job List Needed"))</f>
        <v>DFW</v>
      </c>
      <c r="B424" s="36" t="s">
        <v>3064</v>
      </c>
      <c r="C424" s="36" t="str">
        <f>IFERROR(_xlfn.XLOOKUP(EQB[[#This Row],[Equip '#]],Table7[Equip '#],Table7[Equipment Description],),"NO EQUIPMENT NUMBER")</f>
        <v>CAT 289D3 (2022)</v>
      </c>
      <c r="D424" s="38">
        <f>Summary!$F$2</f>
        <v>45777</v>
      </c>
      <c r="E424" s="7" t="s">
        <v>3897</v>
      </c>
      <c r="F424" s="36">
        <v>1</v>
      </c>
      <c r="G424" s="45" t="s">
        <v>7781</v>
      </c>
      <c r="H424" s="36">
        <v>4</v>
      </c>
      <c r="I424" s="36">
        <v>0.25</v>
      </c>
      <c r="J424" s="36" t="s">
        <v>3551</v>
      </c>
      <c r="K424" s="59">
        <f>IFERROR(VLOOKUP(B424,'Equip Rates'!$B:$D,3,FALSE), "No Equipment Rate")</f>
        <v>2100</v>
      </c>
      <c r="L424" s="59">
        <f>IFERROR(K424*I424,0)</f>
        <v>525</v>
      </c>
      <c r="N424" s="36"/>
      <c r="P424" s="87">
        <f>IF(COUNTIF(INDEX(EQB[Equip '#],1):EQB[[#This Row],[Equip '#]], EQB[[#This Row],[Equip '#]])=1, SUMIF(EQB[Equip '#],EQB[[#This Row],[Equip '#]],EQB[Units]),"")</f>
        <v>0.25</v>
      </c>
    </row>
    <row r="425" spans="1:16" x14ac:dyDescent="0.25">
      <c r="A425" s="58" t="str">
        <f>IF(EQB[[#This Row],[Job]]="","",IFERROR(VLOOKUP(EQB[[#This Row],[Job]],Table_Query_from_Cas_Ragle[[Job '#]:[Division]],4,FALSE),"New Job List Needed"))</f>
        <v>HOU</v>
      </c>
      <c r="B425" s="36" t="s">
        <v>4205</v>
      </c>
      <c r="C425" s="36" t="str">
        <f>IFERROR(_xlfn.XLOOKUP(EQB[[#This Row],[Equip '#]],Table7[Equip '#],Table7[Equipment Description],),"NO EQUIPMENT NUMBER")</f>
        <v>2025 BTX 14LP-16BK6P-4 (9889)</v>
      </c>
      <c r="D425" s="38">
        <f>Summary!$F$2</f>
        <v>45777</v>
      </c>
      <c r="E425" s="7" t="s">
        <v>3978</v>
      </c>
      <c r="F425" s="36">
        <v>1</v>
      </c>
      <c r="G425" s="45" t="s">
        <v>7781</v>
      </c>
      <c r="H425" s="36">
        <v>4</v>
      </c>
      <c r="I425" s="36">
        <v>0.92</v>
      </c>
      <c r="J425" s="36" t="s">
        <v>3551</v>
      </c>
      <c r="K425" s="59">
        <f>IFERROR(VLOOKUP(B425,'Equip Rates'!$B:$D,3,FALSE), "No Equipment Rate")</f>
        <v>200</v>
      </c>
      <c r="L425" s="59">
        <f>IFERROR(K425*I425,0)</f>
        <v>184</v>
      </c>
      <c r="N425" s="36"/>
      <c r="P425" s="87" t="str">
        <f>IF(COUNTIF(INDEX(EQB[Equip '#],1):EQB[[#This Row],[Equip '#]], EQB[[#This Row],[Equip '#]])=1, SUMIF(EQB[Equip '#],EQB[[#This Row],[Equip '#]],EQB[Units]),"")</f>
        <v/>
      </c>
    </row>
    <row r="426" spans="1:16" x14ac:dyDescent="0.25">
      <c r="A426" s="58" t="str">
        <f>IF(EQB[[#This Row],[Job]]="","",IFERROR(VLOOKUP(EQB[[#This Row],[Job]],Table_Query_from_Cas_Ragle[[Job '#]:[Division]],4,FALSE),"New Job List Needed"))</f>
        <v>HOU</v>
      </c>
      <c r="B426" s="36" t="s">
        <v>175</v>
      </c>
      <c r="C426" s="36" t="str">
        <f>IFERROR(_xlfn.XLOOKUP(EQB[[#This Row],[Equip '#]],Table7[Equip '#],Table7[Equipment Description],),"NO EQUIPMENT NUMBER")</f>
        <v>2012 Broce BB250B</v>
      </c>
      <c r="D426" s="38">
        <f>Summary!$F$2</f>
        <v>45777</v>
      </c>
      <c r="E426" s="7" t="s">
        <v>3978</v>
      </c>
      <c r="F426" s="36">
        <v>1</v>
      </c>
      <c r="G426" s="45" t="s">
        <v>7781</v>
      </c>
      <c r="H426" s="36">
        <v>4</v>
      </c>
      <c r="I426" s="36">
        <v>0.5</v>
      </c>
      <c r="J426" s="36" t="s">
        <v>3551</v>
      </c>
      <c r="K426" s="59">
        <f>IFERROR(VLOOKUP(B426,'Equip Rates'!$B:$D,3,FALSE), "No Equipment Rate")</f>
        <v>1200</v>
      </c>
      <c r="L426" s="59">
        <f>IFERROR(K426*I426,0)</f>
        <v>600</v>
      </c>
      <c r="N426" s="36"/>
      <c r="P426" s="87">
        <f>IF(COUNTIF(INDEX(EQB[Equip '#],1):EQB[[#This Row],[Equip '#]], EQB[[#This Row],[Equip '#]])=1, SUMIF(EQB[Equip '#],EQB[[#This Row],[Equip '#]],EQB[Units]),"")</f>
        <v>0.5</v>
      </c>
    </row>
    <row r="427" spans="1:16" x14ac:dyDescent="0.25">
      <c r="A427" s="58" t="str">
        <f>IF(EQB[[#This Row],[Job]]="","",IFERROR(VLOOKUP(EQB[[#This Row],[Job]],Table_Query_from_Cas_Ragle[[Job '#]:[Division]],4,FALSE),"New Job List Needed"))</f>
        <v>HOU</v>
      </c>
      <c r="B427" s="36" t="s">
        <v>181</v>
      </c>
      <c r="C427" s="36" t="str">
        <f>IFERROR(_xlfn.XLOOKUP(EQB[[#This Row],[Equip '#]],Table7[Equip '#],Table7[Equipment Description],),"NO EQUIPMENT NUMBER")</f>
        <v>2015 CAT D6K2 LGP</v>
      </c>
      <c r="D427" s="38">
        <f>Summary!$F$2</f>
        <v>45777</v>
      </c>
      <c r="E427" s="7" t="s">
        <v>3978</v>
      </c>
      <c r="F427" s="36">
        <v>1</v>
      </c>
      <c r="G427" s="45" t="s">
        <v>7781</v>
      </c>
      <c r="H427" s="36">
        <v>4</v>
      </c>
      <c r="I427" s="36">
        <v>0.1</v>
      </c>
      <c r="J427" s="36" t="s">
        <v>3551</v>
      </c>
      <c r="K427" s="59">
        <f>IFERROR(VLOOKUP(B427,'Equip Rates'!$B:$D,3,FALSE), "No Equipment Rate")</f>
        <v>5500</v>
      </c>
      <c r="L427" s="59">
        <f>IFERROR(K427*I427,0)</f>
        <v>550</v>
      </c>
      <c r="N427" s="36"/>
      <c r="P427" s="87">
        <f>IF(COUNTIF(INDEX(EQB[Equip '#],1):EQB[[#This Row],[Equip '#]], EQB[[#This Row],[Equip '#]])=1, SUMIF(EQB[Equip '#],EQB[[#This Row],[Equip '#]],EQB[Units]),"")</f>
        <v>0.1</v>
      </c>
    </row>
    <row r="428" spans="1:16" x14ac:dyDescent="0.25">
      <c r="A428" s="58" t="str">
        <f>IF(EQB[[#This Row],[Job]]="","",IFERROR(VLOOKUP(EQB[[#This Row],[Job]],Table_Query_from_Cas_Ragle[[Job '#]:[Division]],4,FALSE),"New Job List Needed"))</f>
        <v>HOU</v>
      </c>
      <c r="B428" s="36" t="s">
        <v>3098</v>
      </c>
      <c r="C428" s="36" t="str">
        <f>IFERROR(_xlfn.XLOOKUP(EQB[[#This Row],[Equip '#]],Table7[Equip '#],Table7[Equipment Description],),"NO EQUIPMENT NUMBER")</f>
        <v>2022 DODGE RAM 1500</v>
      </c>
      <c r="D428" s="38">
        <f>Summary!$F$2</f>
        <v>45777</v>
      </c>
      <c r="E428" s="36" t="s">
        <v>3978</v>
      </c>
      <c r="F428" s="36">
        <v>1</v>
      </c>
      <c r="G428" s="45" t="s">
        <v>7781</v>
      </c>
      <c r="H428" s="36">
        <v>4</v>
      </c>
      <c r="I428" s="36">
        <v>0.5</v>
      </c>
      <c r="J428" s="36" t="s">
        <v>3551</v>
      </c>
      <c r="K428" s="59">
        <f>IFERROR(VLOOKUP(B428,'Equip Rates'!$B:$D,3,FALSE), "No Equipment Rate")</f>
        <v>1300</v>
      </c>
      <c r="L428" s="59">
        <f>IFERROR(K428*I428,0)</f>
        <v>650</v>
      </c>
      <c r="N428" s="36"/>
      <c r="P428" s="87">
        <f>IF(COUNTIF(INDEX(EQB[Equip '#],1):EQB[[#This Row],[Equip '#]], EQB[[#This Row],[Equip '#]])=1, SUMIF(EQB[Equip '#],EQB[[#This Row],[Equip '#]],EQB[Units]),"")</f>
        <v>1</v>
      </c>
    </row>
    <row r="429" spans="1:16" x14ac:dyDescent="0.25">
      <c r="A429" s="58" t="str">
        <f>IF(EQB[[#This Row],[Job]]="","",IFERROR(VLOOKUP(EQB[[#This Row],[Job]],Table_Query_from_Cas_Ragle[[Job '#]:[Division]],4,FALSE),"New Job List Needed"))</f>
        <v>HOU</v>
      </c>
      <c r="B429" s="36" t="s">
        <v>3178</v>
      </c>
      <c r="C429" s="36" t="str">
        <f>IFERROR(_xlfn.XLOOKUP(EQB[[#This Row],[Equip '#]],Table7[Equip '#],Table7[Equipment Description],),"NO EQUIPMENT NUMBER")</f>
        <v>2022 DODGE RAM 1500</v>
      </c>
      <c r="D429" s="38">
        <f>Summary!$F$2</f>
        <v>45777</v>
      </c>
      <c r="E429" s="7" t="s">
        <v>3978</v>
      </c>
      <c r="F429" s="36">
        <v>1</v>
      </c>
      <c r="G429" s="45" t="s">
        <v>7781</v>
      </c>
      <c r="H429" s="36">
        <v>4</v>
      </c>
      <c r="I429" s="36">
        <v>0.1</v>
      </c>
      <c r="J429" s="36" t="s">
        <v>3551</v>
      </c>
      <c r="K429" s="59">
        <f>IFERROR(VLOOKUP(B429,'Equip Rates'!$B:$D,3,FALSE), "No Equipment Rate")</f>
        <v>1300</v>
      </c>
      <c r="L429" s="59">
        <f>IFERROR(K429*I429,0)</f>
        <v>130</v>
      </c>
      <c r="N429" s="36"/>
      <c r="P429" s="87" t="str">
        <f>IF(COUNTIF(INDEX(EQB[Equip '#],1):EQB[[#This Row],[Equip '#]], EQB[[#This Row],[Equip '#]])=1, SUMIF(EQB[Equip '#],EQB[[#This Row],[Equip '#]],EQB[Units]),"")</f>
        <v/>
      </c>
    </row>
    <row r="430" spans="1:16" x14ac:dyDescent="0.25">
      <c r="A430" s="58" t="str">
        <f>IF(EQB[[#This Row],[Job]]="","",IFERROR(VLOOKUP(EQB[[#This Row],[Job]],Table_Query_from_Cas_Ragle[[Job '#]:[Division]],4,FALSE),"New Job List Needed"))</f>
        <v>HOU</v>
      </c>
      <c r="B430" s="36" t="s">
        <v>3645</v>
      </c>
      <c r="C430" s="36" t="str">
        <f>IFERROR(_xlfn.XLOOKUP(EQB[[#This Row],[Equip '#]],Table7[Equip '#],Table7[Equipment Description],),"NO EQUIPMENT NUMBER")</f>
        <v>2023 FORD F-250 XL</v>
      </c>
      <c r="D430" s="38">
        <f>Summary!$F$2</f>
        <v>45777</v>
      </c>
      <c r="E430" s="7" t="s">
        <v>3978</v>
      </c>
      <c r="F430" s="36">
        <v>1</v>
      </c>
      <c r="G430" s="45" t="s">
        <v>7781</v>
      </c>
      <c r="H430" s="36">
        <v>4</v>
      </c>
      <c r="I430" s="36">
        <v>0.23</v>
      </c>
      <c r="J430" s="36" t="s">
        <v>3551</v>
      </c>
      <c r="K430" s="59">
        <f>IFERROR(VLOOKUP(B430,'Equip Rates'!$B:$D,3,FALSE), "No Equipment Rate")</f>
        <v>2000</v>
      </c>
      <c r="L430" s="59">
        <f>IFERROR(K430*I430,0)</f>
        <v>460</v>
      </c>
      <c r="N430" s="36"/>
      <c r="P430" s="87" t="str">
        <f>IF(COUNTIF(INDEX(EQB[Equip '#],1):EQB[[#This Row],[Equip '#]], EQB[[#This Row],[Equip '#]])=1, SUMIF(EQB[Equip '#],EQB[[#This Row],[Equip '#]],EQB[Units]),"")</f>
        <v/>
      </c>
    </row>
    <row r="431" spans="1:16" x14ac:dyDescent="0.25">
      <c r="A431" s="58" t="str">
        <f>IF(EQB[[#This Row],[Job]]="","",IFERROR(VLOOKUP(EQB[[#This Row],[Job]],Table_Query_from_Cas_Ragle[[Job '#]:[Division]],4,FALSE),"New Job List Needed"))</f>
        <v>HOU</v>
      </c>
      <c r="B431" s="36" t="s">
        <v>3851</v>
      </c>
      <c r="C431" s="36" t="str">
        <f>IFERROR(_xlfn.XLOOKUP(EQB[[#This Row],[Equip '#]],Table7[Equip '#],Table7[Equipment Description],),"NO EQUIPMENT NUMBER")</f>
        <v>WANCO LIGHT TOWER 4-7KW VERT</v>
      </c>
      <c r="D431" s="38">
        <f>Summary!$F$2</f>
        <v>45777</v>
      </c>
      <c r="E431" s="7" t="s">
        <v>3978</v>
      </c>
      <c r="F431" s="36">
        <v>1</v>
      </c>
      <c r="G431" s="45" t="s">
        <v>7781</v>
      </c>
      <c r="H431" s="36">
        <v>4</v>
      </c>
      <c r="I431" s="36">
        <v>1</v>
      </c>
      <c r="J431" s="36" t="s">
        <v>3551</v>
      </c>
      <c r="K431" s="59">
        <f>IFERROR(VLOOKUP(B431,'Equip Rates'!$B:$D,3,FALSE), "No Equipment Rate")</f>
        <v>800</v>
      </c>
      <c r="L431" s="59">
        <f>IFERROR(K431*I431,0)</f>
        <v>800</v>
      </c>
      <c r="N431" s="36"/>
      <c r="P431" s="87">
        <f>IF(COUNTIF(INDEX(EQB[Equip '#],1):EQB[[#This Row],[Equip '#]], EQB[[#This Row],[Equip '#]])=1, SUMIF(EQB[Equip '#],EQB[[#This Row],[Equip '#]],EQB[Units]),"")</f>
        <v>1</v>
      </c>
    </row>
    <row r="432" spans="1:16" x14ac:dyDescent="0.25">
      <c r="A432" s="58" t="str">
        <f>IF(EQB[[#This Row],[Job]]="","",IFERROR(VLOOKUP(EQB[[#This Row],[Job]],Table_Query_from_Cas_Ragle[[Job '#]:[Division]],4,FALSE),"New Job List Needed"))</f>
        <v>HOU</v>
      </c>
      <c r="B432" s="36" t="s">
        <v>3278</v>
      </c>
      <c r="C432" s="36" t="str">
        <f>IFERROR(_xlfn.XLOOKUP(EQB[[#This Row],[Equip '#]],Table7[Equip '#],Table7[Equipment Description],),"NO EQUIPMENT NUMBER")</f>
        <v>2023 F-150 XL</v>
      </c>
      <c r="D432" s="38">
        <f>Summary!$F$2</f>
        <v>45777</v>
      </c>
      <c r="E432" s="7" t="s">
        <v>3978</v>
      </c>
      <c r="F432" s="36">
        <v>1</v>
      </c>
      <c r="G432" s="45" t="s">
        <v>7781</v>
      </c>
      <c r="H432" s="36">
        <v>4</v>
      </c>
      <c r="I432" s="36">
        <v>1</v>
      </c>
      <c r="J432" s="36" t="s">
        <v>3551</v>
      </c>
      <c r="K432" s="59">
        <f>IFERROR(VLOOKUP(B432,'Equip Rates'!$B:$D,3,FALSE), "No Equipment Rate")</f>
        <v>1300</v>
      </c>
      <c r="L432" s="59">
        <f>IFERROR(K432*I432,0)</f>
        <v>1300</v>
      </c>
      <c r="N432" s="36"/>
      <c r="P432" s="87">
        <f>IF(COUNTIF(INDEX(EQB[Equip '#],1):EQB[[#This Row],[Equip '#]], EQB[[#This Row],[Equip '#]])=1, SUMIF(EQB[Equip '#],EQB[[#This Row],[Equip '#]],EQB[Units]),"")</f>
        <v>1</v>
      </c>
    </row>
    <row r="433" spans="1:16" x14ac:dyDescent="0.25">
      <c r="A433" s="58" t="str">
        <f>IF(EQB[[#This Row],[Job]]="","",IFERROR(VLOOKUP(EQB[[#This Row],[Job]],Table_Query_from_Cas_Ragle[[Job '#]:[Division]],4,FALSE),"New Job List Needed"))</f>
        <v>HOU</v>
      </c>
      <c r="B433" s="36" t="s">
        <v>4130</v>
      </c>
      <c r="C433" s="36" t="str">
        <f>IFERROR(_xlfn.XLOOKUP(EQB[[#This Row],[Equip '#]],Table7[Equip '#],Table7[Equipment Description],),"NO EQUIPMENT NUMBER")</f>
        <v>2024 F250 XL (REE93968)</v>
      </c>
      <c r="D433" s="38">
        <f>Summary!$F$2</f>
        <v>45777</v>
      </c>
      <c r="E433" s="7" t="s">
        <v>3978</v>
      </c>
      <c r="F433" s="36">
        <v>1</v>
      </c>
      <c r="G433" s="45" t="s">
        <v>7781</v>
      </c>
      <c r="H433" s="36">
        <v>4</v>
      </c>
      <c r="I433" s="36">
        <v>0.41</v>
      </c>
      <c r="J433" s="36" t="s">
        <v>3551</v>
      </c>
      <c r="K433" s="59">
        <f>IFERROR(VLOOKUP(B433,'Equip Rates'!$B:$D,3,FALSE), "No Equipment Rate")</f>
        <v>1500</v>
      </c>
      <c r="L433" s="59">
        <f>IFERROR(K433*I433,0)</f>
        <v>615</v>
      </c>
      <c r="N433" s="36"/>
      <c r="P433" s="87">
        <f>IF(COUNTIF(INDEX(EQB[Equip '#],1):EQB[[#This Row],[Equip '#]], EQB[[#This Row],[Equip '#]])=1, SUMIF(EQB[Equip '#],EQB[[#This Row],[Equip '#]],EQB[Units]),"")</f>
        <v>1</v>
      </c>
    </row>
    <row r="434" spans="1:16" x14ac:dyDescent="0.25">
      <c r="A434" s="58" t="str">
        <f>IF(EQB[[#This Row],[Job]]="","",IFERROR(VLOOKUP(EQB[[#This Row],[Job]],Table_Query_from_Cas_Ragle[[Job '#]:[Division]],4,FALSE),"New Job List Needed"))</f>
        <v>HOU</v>
      </c>
      <c r="B434" s="36" t="s">
        <v>64</v>
      </c>
      <c r="C434" s="36" t="str">
        <f>IFERROR(_xlfn.XLOOKUP(EQB[[#This Row],[Equip '#]],Table7[Equip '#],Table7[Equipment Description],),"NO EQUIPMENT NUMBER")</f>
        <v>84" Sakai SV510T Roller</v>
      </c>
      <c r="D434" s="38">
        <f>Summary!$F$2</f>
        <v>45777</v>
      </c>
      <c r="E434" s="7" t="s">
        <v>3978</v>
      </c>
      <c r="F434" s="36">
        <v>1</v>
      </c>
      <c r="G434" s="45" t="s">
        <v>7781</v>
      </c>
      <c r="H434" s="36">
        <v>4</v>
      </c>
      <c r="I434" s="36">
        <v>1</v>
      </c>
      <c r="J434" s="36" t="s">
        <v>3551</v>
      </c>
      <c r="K434" s="59">
        <f>IFERROR(VLOOKUP(B434,'Equip Rates'!$B:$D,3,FALSE), "No Equipment Rate")</f>
        <v>3000</v>
      </c>
      <c r="L434" s="59">
        <f>IFERROR(K434*I434,0)</f>
        <v>3000</v>
      </c>
      <c r="N434" s="36"/>
      <c r="P434" s="87">
        <f>IF(COUNTIF(INDEX(EQB[Equip '#],1):EQB[[#This Row],[Equip '#]], EQB[[#This Row],[Equip '#]])=1, SUMIF(EQB[Equip '#],EQB[[#This Row],[Equip '#]],EQB[Units]),"")</f>
        <v>1</v>
      </c>
    </row>
    <row r="435" spans="1:16" x14ac:dyDescent="0.25">
      <c r="A435" s="58" t="str">
        <f>IF(EQB[[#This Row],[Job]]="","",IFERROR(VLOOKUP(EQB[[#This Row],[Job]],Table_Query_from_Cas_Ragle[[Job '#]:[Division]],4,FALSE),"New Job List Needed"))</f>
        <v>HOU</v>
      </c>
      <c r="B435" s="36" t="s">
        <v>162</v>
      </c>
      <c r="C435" s="36" t="str">
        <f>IFERROR(_xlfn.XLOOKUP(EQB[[#This Row],[Equip '#]],Table7[Equip '#],Table7[Equipment Description],),"NO EQUIPMENT NUMBER")</f>
        <v>Freightliner M2 2000gal (2014)</v>
      </c>
      <c r="D435" s="38">
        <f>Summary!$F$2</f>
        <v>45777</v>
      </c>
      <c r="E435" s="7" t="s">
        <v>3978</v>
      </c>
      <c r="F435" s="36">
        <v>1</v>
      </c>
      <c r="G435" s="45" t="s">
        <v>7781</v>
      </c>
      <c r="H435" s="36">
        <v>4</v>
      </c>
      <c r="I435" s="36">
        <v>0.25</v>
      </c>
      <c r="J435" s="36" t="s">
        <v>3551</v>
      </c>
      <c r="K435" s="59">
        <f>IFERROR(VLOOKUP(B435,'Equip Rates'!$B:$D,3,FALSE), "No Equipment Rate")</f>
        <v>3000</v>
      </c>
      <c r="L435" s="59">
        <f>IFERROR(K435*I435,0)</f>
        <v>750</v>
      </c>
      <c r="N435" s="36"/>
      <c r="P435" s="87">
        <f>IF(COUNTIF(INDEX(EQB[Equip '#],1):EQB[[#This Row],[Equip '#]], EQB[[#This Row],[Equip '#]])=1, SUMIF(EQB[Equip '#],EQB[[#This Row],[Equip '#]],EQB[Units]),"")</f>
        <v>0.25</v>
      </c>
    </row>
    <row r="436" spans="1:16" x14ac:dyDescent="0.25">
      <c r="A436" s="58" t="str">
        <f>IF(EQB[[#This Row],[Job]]="","",IFERROR(VLOOKUP(EQB[[#This Row],[Job]],Table_Query_from_Cas_Ragle[[Job '#]:[Division]],4,FALSE),"New Job List Needed"))</f>
        <v>DFW</v>
      </c>
      <c r="B436" s="36" t="s">
        <v>253</v>
      </c>
      <c r="C436" s="36" t="str">
        <f>IFERROR(_xlfn.XLOOKUP(EQB[[#This Row],[Equip '#]],Table7[Equip '#],Table7[Equipment Description],),"NO EQUIPMENT NUMBER")</f>
        <v>2020 F-250 D40364</v>
      </c>
      <c r="D436" s="38">
        <f>Summary!$F$2</f>
        <v>45777</v>
      </c>
      <c r="E436" s="7" t="s">
        <v>3971</v>
      </c>
      <c r="F436" s="36">
        <v>1</v>
      </c>
      <c r="G436" s="45" t="s">
        <v>7781</v>
      </c>
      <c r="H436" s="36">
        <v>4</v>
      </c>
      <c r="I436" s="36">
        <v>0.04</v>
      </c>
      <c r="J436" s="36" t="s">
        <v>3551</v>
      </c>
      <c r="K436" s="59">
        <f>IFERROR(VLOOKUP(B436,'Equip Rates'!$B:$D,3,FALSE), "No Equipment Rate")</f>
        <v>1500</v>
      </c>
      <c r="L436" s="59">
        <f>IFERROR(K436*I436,0)</f>
        <v>60</v>
      </c>
      <c r="N436" s="36"/>
      <c r="P436" s="87" t="str">
        <f>IF(COUNTIF(INDEX(EQB[Equip '#],1):EQB[[#This Row],[Equip '#]], EQB[[#This Row],[Equip '#]])=1, SUMIF(EQB[Equip '#],EQB[[#This Row],[Equip '#]],EQB[Units]),"")</f>
        <v/>
      </c>
    </row>
    <row r="437" spans="1:16" x14ac:dyDescent="0.25">
      <c r="A437" s="58" t="str">
        <f>IF(EQB[[#This Row],[Job]]="","",IFERROR(VLOOKUP(EQB[[#This Row],[Job]],Table_Query_from_Cas_Ragle[[Job '#]:[Division]],4,FALSE),"New Job List Needed"))</f>
        <v>DFW</v>
      </c>
      <c r="B437" s="36" t="s">
        <v>3287</v>
      </c>
      <c r="C437" s="36" t="str">
        <f>IFERROR(_xlfn.XLOOKUP(EQB[[#This Row],[Equip '#]],Table7[Equip '#],Table7[Equipment Description],),"NO EQUIPMENT NUMBER")</f>
        <v>2023 F-150 STX</v>
      </c>
      <c r="D437" s="38">
        <f>Summary!$F$2</f>
        <v>45777</v>
      </c>
      <c r="E437" s="36" t="s">
        <v>3971</v>
      </c>
      <c r="F437" s="36">
        <v>1</v>
      </c>
      <c r="G437" s="45" t="s">
        <v>7781</v>
      </c>
      <c r="H437" s="36">
        <v>4</v>
      </c>
      <c r="I437" s="36">
        <v>0.2</v>
      </c>
      <c r="J437" s="36" t="s">
        <v>3551</v>
      </c>
      <c r="K437" s="59">
        <f>IFERROR(VLOOKUP(B437,'Equip Rates'!$B:$D,3,FALSE), "No Equipment Rate")</f>
        <v>1300</v>
      </c>
      <c r="L437" s="59">
        <f>IFERROR(K437*I437,0)</f>
        <v>260</v>
      </c>
      <c r="N437" s="36"/>
      <c r="P437" s="87" t="str">
        <f>IF(COUNTIF(INDEX(EQB[Equip '#],1):EQB[[#This Row],[Equip '#]], EQB[[#This Row],[Equip '#]])=1, SUMIF(EQB[Equip '#],EQB[[#This Row],[Equip '#]],EQB[Units]),"")</f>
        <v/>
      </c>
    </row>
    <row r="438" spans="1:16" x14ac:dyDescent="0.25">
      <c r="A438" s="58" t="str">
        <f>IF(EQB[[#This Row],[Job]]="","",IFERROR(VLOOKUP(EQB[[#This Row],[Job]],Table_Query_from_Cas_Ragle[[Job '#]:[Division]],4,FALSE),"New Job List Needed"))</f>
        <v>DFW</v>
      </c>
      <c r="B438" s="36" t="s">
        <v>3954</v>
      </c>
      <c r="C438" s="36" t="str">
        <f>IFERROR(_xlfn.XLOOKUP(EQB[[#This Row],[Equip '#]],Table7[Equip '#],Table7[Equipment Description],),"NO EQUIPMENT NUMBER")</f>
        <v>2024 F350 FLATBED WELDING TK</v>
      </c>
      <c r="D438" s="38">
        <f>Summary!$F$2</f>
        <v>45777</v>
      </c>
      <c r="E438" s="7" t="s">
        <v>3971</v>
      </c>
      <c r="F438" s="36">
        <v>1</v>
      </c>
      <c r="G438" s="45" t="s">
        <v>7781</v>
      </c>
      <c r="H438" s="36">
        <v>4</v>
      </c>
      <c r="I438" s="36">
        <v>0.11</v>
      </c>
      <c r="J438" s="36" t="s">
        <v>3551</v>
      </c>
      <c r="K438" s="59">
        <f>IFERROR(VLOOKUP(B438,'Equip Rates'!$B:$D,3,FALSE), "No Equipment Rate")</f>
        <v>2500</v>
      </c>
      <c r="L438" s="59">
        <f>IFERROR(K438*I438,0)</f>
        <v>275</v>
      </c>
      <c r="N438" s="36"/>
      <c r="P438" s="87" t="str">
        <f>IF(COUNTIF(INDEX(EQB[Equip '#],1):EQB[[#This Row],[Equip '#]], EQB[[#This Row],[Equip '#]])=1, SUMIF(EQB[Equip '#],EQB[[#This Row],[Equip '#]],EQB[Units]),"")</f>
        <v/>
      </c>
    </row>
    <row r="439" spans="1:16" x14ac:dyDescent="0.25">
      <c r="A439" s="58" t="str">
        <f>IF(EQB[[#This Row],[Job]]="","",IFERROR(VLOOKUP(EQB[[#This Row],[Job]],Table_Query_from_Cas_Ragle[[Job '#]:[Division]],4,FALSE),"New Job List Needed"))</f>
        <v>DFW</v>
      </c>
      <c r="B439" s="36" t="s">
        <v>4094</v>
      </c>
      <c r="C439" s="36" t="str">
        <f>IFERROR(_xlfn.XLOOKUP(EQB[[#This Row],[Equip '#]],Table7[Equip '#],Table7[Equipment Description],),"NO EQUIPMENT NUMBER")</f>
        <v>2024 FORD MAVERICK (RRB41786)</v>
      </c>
      <c r="D439" s="38">
        <f>Summary!$F$2</f>
        <v>45777</v>
      </c>
      <c r="E439" s="7" t="s">
        <v>3971</v>
      </c>
      <c r="F439" s="36">
        <v>1</v>
      </c>
      <c r="G439" s="45" t="s">
        <v>7781</v>
      </c>
      <c r="H439" s="36">
        <v>4</v>
      </c>
      <c r="I439" s="36">
        <v>0.19</v>
      </c>
      <c r="J439" s="36" t="s">
        <v>3551</v>
      </c>
      <c r="K439" s="59">
        <f>IFERROR(VLOOKUP(B439,'Equip Rates'!$B:$D,3,FALSE), "No Equipment Rate")</f>
        <v>1000</v>
      </c>
      <c r="L439" s="59">
        <f>IFERROR(K439*I439,0)</f>
        <v>190</v>
      </c>
      <c r="N439" s="36"/>
      <c r="P439" s="87" t="str">
        <f>IF(COUNTIF(INDEX(EQB[Equip '#],1):EQB[[#This Row],[Equip '#]], EQB[[#This Row],[Equip '#]])=1, SUMIF(EQB[Equip '#],EQB[[#This Row],[Equip '#]],EQB[Units]),"")</f>
        <v/>
      </c>
    </row>
    <row r="440" spans="1:16" x14ac:dyDescent="0.25">
      <c r="A440" s="58" t="str">
        <f>IF(EQB[[#This Row],[Job]]="","",IFERROR(VLOOKUP(EQB[[#This Row],[Job]],Table_Query_from_Cas_Ragle[[Job '#]:[Division]],4,FALSE),"New Job List Needed"))</f>
        <v>DFW</v>
      </c>
      <c r="B440" s="36" t="s">
        <v>4354</v>
      </c>
      <c r="C440" s="36" t="str">
        <f>IFERROR(_xlfn.XLOOKUP(EQB[[#This Row],[Equip '#]],Table7[Equip '#],Table7[Equipment Description],),"NO EQUIPMENT NUMBER")</f>
        <v>2024 F250 F26104 PT-284</v>
      </c>
      <c r="D440" s="38">
        <f>Summary!$F$2</f>
        <v>45777</v>
      </c>
      <c r="E440" s="7" t="s">
        <v>3971</v>
      </c>
      <c r="F440" s="36">
        <v>1</v>
      </c>
      <c r="G440" s="45" t="s">
        <v>7781</v>
      </c>
      <c r="H440" s="36">
        <v>4</v>
      </c>
      <c r="I440" s="36">
        <v>0.4</v>
      </c>
      <c r="J440" s="36" t="s">
        <v>3551</v>
      </c>
      <c r="K440" s="59">
        <f>IFERROR(VLOOKUP(B440,'Equip Rates'!$B:$D,3,FALSE), "No Equipment Rate")</f>
        <v>1500</v>
      </c>
      <c r="L440" s="59">
        <f>IFERROR(K440*I440,0)</f>
        <v>600</v>
      </c>
      <c r="N440" s="36"/>
      <c r="P440" s="87" t="str">
        <f>IF(COUNTIF(INDEX(EQB[Equip '#],1):EQB[[#This Row],[Equip '#]], EQB[[#This Row],[Equip '#]])=1, SUMIF(EQB[Equip '#],EQB[[#This Row],[Equip '#]],EQB[Units]),"")</f>
        <v/>
      </c>
    </row>
    <row r="441" spans="1:16" x14ac:dyDescent="0.25">
      <c r="A441" s="58" t="str">
        <f>IF(EQB[[#This Row],[Job]]="","",IFERROR(VLOOKUP(EQB[[#This Row],[Job]],Table_Query_from_Cas_Ragle[[Job '#]:[Division]],4,FALSE),"New Job List Needed"))</f>
        <v>HOU</v>
      </c>
      <c r="B441" s="36" t="s">
        <v>3085</v>
      </c>
      <c r="C441" s="36" t="str">
        <f>IFERROR(_xlfn.XLOOKUP(EQB[[#This Row],[Equip '#]],Table7[Equip '#],Table7[Equipment Description],),"NO EQUIPMENT NUMBER")</f>
        <v>2022 DODGE RAM 1500</v>
      </c>
      <c r="D441" s="38">
        <f>Summary!$F$2</f>
        <v>45777</v>
      </c>
      <c r="E441" s="36" t="s">
        <v>3973</v>
      </c>
      <c r="F441" s="36">
        <v>1</v>
      </c>
      <c r="G441" s="45" t="s">
        <v>7781</v>
      </c>
      <c r="H441" s="36">
        <v>4</v>
      </c>
      <c r="I441" s="36">
        <v>0.82</v>
      </c>
      <c r="J441" s="36" t="s">
        <v>3551</v>
      </c>
      <c r="K441" s="59">
        <f>IFERROR(VLOOKUP(B441,'Equip Rates'!$B:$D,3,FALSE), "No Equipment Rate")</f>
        <v>1300</v>
      </c>
      <c r="L441" s="59">
        <f>IFERROR(K441*I441,0)</f>
        <v>1066</v>
      </c>
      <c r="N441" s="36"/>
      <c r="P441" s="87" t="str">
        <f>IF(COUNTIF(INDEX(EQB[Equip '#],1):EQB[[#This Row],[Equip '#]], EQB[[#This Row],[Equip '#]])=1, SUMIF(EQB[Equip '#],EQB[[#This Row],[Equip '#]],EQB[Units]),"")</f>
        <v/>
      </c>
    </row>
    <row r="442" spans="1:16" x14ac:dyDescent="0.25">
      <c r="A442" s="58" t="str">
        <f>IF(EQB[[#This Row],[Job]]="","",IFERROR(VLOOKUP(EQB[[#This Row],[Job]],Table_Query_from_Cas_Ragle[[Job '#]:[Division]],4,FALSE),"New Job List Needed"))</f>
        <v>HOU</v>
      </c>
      <c r="B442" s="36" t="s">
        <v>3645</v>
      </c>
      <c r="C442" s="36" t="str">
        <f>IFERROR(_xlfn.XLOOKUP(EQB[[#This Row],[Equip '#]],Table7[Equip '#],Table7[Equipment Description],),"NO EQUIPMENT NUMBER")</f>
        <v>2023 FORD F-250 XL</v>
      </c>
      <c r="D442" s="38">
        <f>Summary!$F$2</f>
        <v>45777</v>
      </c>
      <c r="E442" s="7" t="s">
        <v>3973</v>
      </c>
      <c r="F442" s="36">
        <v>1</v>
      </c>
      <c r="G442" s="45" t="s">
        <v>7781</v>
      </c>
      <c r="H442" s="36">
        <v>4</v>
      </c>
      <c r="I442" s="36">
        <v>0.41</v>
      </c>
      <c r="J442" s="36" t="s">
        <v>3551</v>
      </c>
      <c r="K442" s="59">
        <f>IFERROR(VLOOKUP(B442,'Equip Rates'!$B:$D,3,FALSE), "No Equipment Rate")</f>
        <v>2000</v>
      </c>
      <c r="L442" s="59">
        <f>IFERROR(K442*I442,0)</f>
        <v>820</v>
      </c>
      <c r="N442" s="36"/>
      <c r="P442" s="87" t="str">
        <f>IF(COUNTIF(INDEX(EQB[Equip '#],1):EQB[[#This Row],[Equip '#]], EQB[[#This Row],[Equip '#]])=1, SUMIF(EQB[Equip '#],EQB[[#This Row],[Equip '#]],EQB[Units]),"")</f>
        <v/>
      </c>
    </row>
    <row r="443" spans="1:16" x14ac:dyDescent="0.25">
      <c r="A443" s="58" t="str">
        <f>IF(EQB[[#This Row],[Job]]="","",IFERROR(VLOOKUP(EQB[[#This Row],[Job]],Table_Query_from_Cas_Ragle[[Job '#]:[Division]],4,FALSE),"New Job List Needed"))</f>
        <v>HOU</v>
      </c>
      <c r="B443" s="36" t="s">
        <v>208</v>
      </c>
      <c r="C443" s="36" t="str">
        <f>IFERROR(_xlfn.XLOOKUP(EQB[[#This Row],[Equip '#]],Table7[Equip '#],Table7[Equipment Description],),"NO EQUIPMENT NUMBER")</f>
        <v>2018 F-150 D31569</v>
      </c>
      <c r="D443" s="38">
        <f>Summary!$F$2</f>
        <v>45777</v>
      </c>
      <c r="E443" s="7" t="s">
        <v>3973</v>
      </c>
      <c r="F443" s="36">
        <v>1</v>
      </c>
      <c r="G443" s="45" t="s">
        <v>7781</v>
      </c>
      <c r="H443" s="36">
        <v>4</v>
      </c>
      <c r="I443" s="36">
        <v>0.16</v>
      </c>
      <c r="J443" s="36" t="s">
        <v>3551</v>
      </c>
      <c r="K443" s="59">
        <f>IFERROR(VLOOKUP(B443,'Equip Rates'!$B:$D,3,FALSE), "No Equipment Rate")</f>
        <v>1300</v>
      </c>
      <c r="L443" s="59">
        <f>IFERROR(K443*I443,0)</f>
        <v>208</v>
      </c>
      <c r="N443" s="36"/>
      <c r="P443" s="87" t="str">
        <f>IF(COUNTIF(INDEX(EQB[Equip '#],1):EQB[[#This Row],[Equip '#]], EQB[[#This Row],[Equip '#]])=1, SUMIF(EQB[Equip '#],EQB[[#This Row],[Equip '#]],EQB[Units]),"")</f>
        <v/>
      </c>
    </row>
    <row r="444" spans="1:16" x14ac:dyDescent="0.25">
      <c r="A444" s="58" t="str">
        <f>IF(EQB[[#This Row],[Job]]="","",IFERROR(VLOOKUP(EQB[[#This Row],[Job]],Table_Query_from_Cas_Ragle[[Job '#]:[Division]],4,FALSE),"New Job List Needed"))</f>
        <v>HOU</v>
      </c>
      <c r="B444" s="36" t="s">
        <v>218</v>
      </c>
      <c r="C444" s="36" t="str">
        <f>IFERROR(_xlfn.XLOOKUP(EQB[[#This Row],[Equip '#]],Table7[Equip '#],Table7[Equipment Description],),"NO EQUIPMENT NUMBER")</f>
        <v>2019 Ford G54586</v>
      </c>
      <c r="D444" s="38">
        <f>Summary!$F$2</f>
        <v>45777</v>
      </c>
      <c r="E444" s="7" t="s">
        <v>3973</v>
      </c>
      <c r="F444" s="36">
        <v>1</v>
      </c>
      <c r="G444" s="45" t="s">
        <v>7781</v>
      </c>
      <c r="H444" s="36">
        <v>4</v>
      </c>
      <c r="I444" s="36">
        <v>0.06</v>
      </c>
      <c r="J444" s="36" t="s">
        <v>3551</v>
      </c>
      <c r="K444" s="59">
        <f>IFERROR(VLOOKUP(B444,'Equip Rates'!$B:$D,3,FALSE), "No Equipment Rate")</f>
        <v>1500</v>
      </c>
      <c r="L444" s="59">
        <f>IFERROR(K444*I444,0)</f>
        <v>90</v>
      </c>
      <c r="N444" s="36"/>
      <c r="P444" s="87" t="str">
        <f>IF(COUNTIF(INDEX(EQB[Equip '#],1):EQB[[#This Row],[Equip '#]], EQB[[#This Row],[Equip '#]])=1, SUMIF(EQB[Equip '#],EQB[[#This Row],[Equip '#]],EQB[Units]),"")</f>
        <v/>
      </c>
    </row>
    <row r="445" spans="1:16" x14ac:dyDescent="0.25">
      <c r="A445" s="58" t="str">
        <f>IF(EQB[[#This Row],[Job]]="","",IFERROR(VLOOKUP(EQB[[#This Row],[Job]],Table_Query_from_Cas_Ragle[[Job '#]:[Division]],4,FALSE),"New Job List Needed"))</f>
        <v>HOU</v>
      </c>
      <c r="B445" s="36" t="s">
        <v>138</v>
      </c>
      <c r="C445" s="36" t="str">
        <f>IFERROR(_xlfn.XLOOKUP(EQB[[#This Row],[Equip '#]],Table7[Equip '#],Table7[Equipment Description],),"NO EQUIPMENT NUMBER")</f>
        <v>2021 F-250 D07383</v>
      </c>
      <c r="D445" s="38">
        <f>Summary!$F$2</f>
        <v>45777</v>
      </c>
      <c r="E445" s="7" t="s">
        <v>3973</v>
      </c>
      <c r="F445" s="36">
        <v>1</v>
      </c>
      <c r="G445" s="45" t="s">
        <v>7781</v>
      </c>
      <c r="H445" s="36">
        <v>4</v>
      </c>
      <c r="I445" s="36">
        <v>0.16</v>
      </c>
      <c r="J445" s="36" t="s">
        <v>3551</v>
      </c>
      <c r="K445" s="59">
        <f>IFERROR(VLOOKUP(B445,'Equip Rates'!$B:$D,3,FALSE), "No Equipment Rate")</f>
        <v>1500</v>
      </c>
      <c r="L445" s="59">
        <f>IFERROR(K445*I445,0)</f>
        <v>240</v>
      </c>
      <c r="N445" s="36"/>
      <c r="P445" s="87" t="str">
        <f>IF(COUNTIF(INDEX(EQB[Equip '#],1):EQB[[#This Row],[Equip '#]], EQB[[#This Row],[Equip '#]])=1, SUMIF(EQB[Equip '#],EQB[[#This Row],[Equip '#]],EQB[Units]),"")</f>
        <v/>
      </c>
    </row>
    <row r="446" spans="1:16" x14ac:dyDescent="0.25">
      <c r="A446" s="58" t="str">
        <f>IF(EQB[[#This Row],[Job]]="","",IFERROR(VLOOKUP(EQB[[#This Row],[Job]],Table_Query_from_Cas_Ragle[[Job '#]:[Division]],4,FALSE),"New Job List Needed"))</f>
        <v>HOU</v>
      </c>
      <c r="B446" s="36" t="s">
        <v>3104</v>
      </c>
      <c r="C446" s="36" t="str">
        <f>IFERROR(_xlfn.XLOOKUP(EQB[[#This Row],[Equip '#]],Table7[Equip '#],Table7[Equipment Description],),"NO EQUIPMENT NUMBER")</f>
        <v>2022 F-250 G40594</v>
      </c>
      <c r="D446" s="38">
        <f>Summary!$F$2</f>
        <v>45777</v>
      </c>
      <c r="E446" s="36" t="s">
        <v>3973</v>
      </c>
      <c r="F446" s="36">
        <v>1</v>
      </c>
      <c r="G446" s="45" t="s">
        <v>7781</v>
      </c>
      <c r="H446" s="36">
        <v>4</v>
      </c>
      <c r="I446" s="36">
        <v>0.09</v>
      </c>
      <c r="J446" s="36" t="s">
        <v>3551</v>
      </c>
      <c r="K446" s="59">
        <f>IFERROR(VLOOKUP(B446,'Equip Rates'!$B:$D,3,FALSE), "No Equipment Rate")</f>
        <v>1500</v>
      </c>
      <c r="L446" s="59">
        <f>IFERROR(K446*I446,0)</f>
        <v>135</v>
      </c>
      <c r="N446" s="36"/>
      <c r="P446" s="87" t="str">
        <f>IF(COUNTIF(INDEX(EQB[Equip '#],1):EQB[[#This Row],[Equip '#]], EQB[[#This Row],[Equip '#]])=1, SUMIF(EQB[Equip '#],EQB[[#This Row],[Equip '#]],EQB[Units]),"")</f>
        <v/>
      </c>
    </row>
    <row r="447" spans="1:16" x14ac:dyDescent="0.25">
      <c r="A447" s="58" t="str">
        <f>IF(EQB[[#This Row],[Job]]="","",IFERROR(VLOOKUP(EQB[[#This Row],[Job]],Table_Query_from_Cas_Ragle[[Job '#]:[Division]],4,FALSE),"New Job List Needed"))</f>
        <v>HOU</v>
      </c>
      <c r="B447" s="36" t="s">
        <v>3229</v>
      </c>
      <c r="C447" s="36" t="str">
        <f>IFERROR(_xlfn.XLOOKUP(EQB[[#This Row],[Equip '#]],Table7[Equip '#],Table7[Equipment Description],),"NO EQUIPMENT NUMBER")</f>
        <v>2023 F-150 D66303</v>
      </c>
      <c r="D447" s="38">
        <f>Summary!$F$2</f>
        <v>45777</v>
      </c>
      <c r="E447" s="36" t="s">
        <v>3973</v>
      </c>
      <c r="F447" s="36">
        <v>1</v>
      </c>
      <c r="G447" s="45" t="s">
        <v>7781</v>
      </c>
      <c r="H447" s="36">
        <v>4</v>
      </c>
      <c r="I447" s="36">
        <v>0.09</v>
      </c>
      <c r="J447" s="36" t="s">
        <v>3551</v>
      </c>
      <c r="K447" s="59">
        <f>IFERROR(VLOOKUP(B447,'Equip Rates'!$B:$D,3,FALSE), "No Equipment Rate")</f>
        <v>1300</v>
      </c>
      <c r="L447" s="59">
        <f>IFERROR(K447*I447,0)</f>
        <v>117</v>
      </c>
      <c r="N447" s="36"/>
      <c r="P447" s="87" t="str">
        <f>IF(COUNTIF(INDEX(EQB[Equip '#],1):EQB[[#This Row],[Equip '#]], EQB[[#This Row],[Equip '#]])=1, SUMIF(EQB[Equip '#],EQB[[#This Row],[Equip '#]],EQB[Units]),"")</f>
        <v/>
      </c>
    </row>
    <row r="448" spans="1:16" x14ac:dyDescent="0.25">
      <c r="A448" s="58" t="str">
        <f>IF(EQB[[#This Row],[Job]]="","",IFERROR(VLOOKUP(EQB[[#This Row],[Job]],Table_Query_from_Cas_Ragle[[Job '#]:[Division]],4,FALSE),"New Job List Needed"))</f>
        <v>HOU</v>
      </c>
      <c r="B448" s="36" t="s">
        <v>3289</v>
      </c>
      <c r="C448" s="36" t="str">
        <f>IFERROR(_xlfn.XLOOKUP(EQB[[#This Row],[Equip '#]],Table7[Equip '#],Table7[Equipment Description],),"NO EQUIPMENT NUMBER")</f>
        <v>2023 F-150 STX</v>
      </c>
      <c r="D448" s="38">
        <f>Summary!$F$2</f>
        <v>45777</v>
      </c>
      <c r="E448" s="36" t="s">
        <v>3973</v>
      </c>
      <c r="F448" s="36">
        <v>1</v>
      </c>
      <c r="G448" s="45" t="s">
        <v>7781</v>
      </c>
      <c r="H448" s="36">
        <v>4</v>
      </c>
      <c r="I448" s="36">
        <v>0.23</v>
      </c>
      <c r="J448" s="36" t="s">
        <v>3551</v>
      </c>
      <c r="K448" s="59">
        <f>IFERROR(VLOOKUP(B448,'Equip Rates'!$B:$D,3,FALSE), "No Equipment Rate")</f>
        <v>1300</v>
      </c>
      <c r="L448" s="59">
        <f>IFERROR(K448*I448,0)</f>
        <v>299</v>
      </c>
      <c r="N448" s="36"/>
      <c r="P448" s="87" t="str">
        <f>IF(COUNTIF(INDEX(EQB[Equip '#],1):EQB[[#This Row],[Equip '#]], EQB[[#This Row],[Equip '#]])=1, SUMIF(EQB[Equip '#],EQB[[#This Row],[Equip '#]],EQB[Units]),"")</f>
        <v/>
      </c>
    </row>
    <row r="449" spans="1:16" x14ac:dyDescent="0.25">
      <c r="A449" s="58" t="str">
        <f>IF(EQB[[#This Row],[Job]]="","",IFERROR(VLOOKUP(EQB[[#This Row],[Job]],Table_Query_from_Cas_Ragle[[Job '#]:[Division]],4,FALSE),"New Job List Needed"))</f>
        <v>HOU</v>
      </c>
      <c r="B449" s="36" t="s">
        <v>19</v>
      </c>
      <c r="C449" s="36" t="str">
        <f>IFERROR(_xlfn.XLOOKUP(EQB[[#This Row],[Equip '#]],Table7[Equip '#],Table7[Equipment Description],),"NO EQUIPMENT NUMBER")</f>
        <v>2014 Lay-Mor SM300</v>
      </c>
      <c r="D449" s="38">
        <f>Summary!$F$2</f>
        <v>45777</v>
      </c>
      <c r="E449" s="7" t="s">
        <v>4078</v>
      </c>
      <c r="F449" s="36">
        <v>1</v>
      </c>
      <c r="G449" s="45" t="s">
        <v>7781</v>
      </c>
      <c r="H449" s="36">
        <v>4</v>
      </c>
      <c r="I449" s="36">
        <v>1</v>
      </c>
      <c r="J449" s="36" t="s">
        <v>3551</v>
      </c>
      <c r="K449" s="59">
        <f>IFERROR(VLOOKUP(B449,'Equip Rates'!$B:$D,3,FALSE), "No Equipment Rate")</f>
        <v>1200</v>
      </c>
      <c r="L449" s="59">
        <f>IFERROR(K449*I449,0)</f>
        <v>1200</v>
      </c>
      <c r="N449" s="36"/>
      <c r="P449" s="87">
        <f>IF(COUNTIF(INDEX(EQB[Equip '#],1):EQB[[#This Row],[Equip '#]], EQB[[#This Row],[Equip '#]])=1, SUMIF(EQB[Equip '#],EQB[[#This Row],[Equip '#]],EQB[Units]),"")</f>
        <v>1</v>
      </c>
    </row>
    <row r="450" spans="1:16" x14ac:dyDescent="0.25">
      <c r="A450" s="58" t="str">
        <f>IF(EQB[[#This Row],[Job]]="","",IFERROR(VLOOKUP(EQB[[#This Row],[Job]],Table_Query_from_Cas_Ragle[[Job '#]:[Division]],4,FALSE),"New Job List Needed"))</f>
        <v>HOU</v>
      </c>
      <c r="B450" s="36" t="s">
        <v>3820</v>
      </c>
      <c r="C450" s="36" t="str">
        <f>IFERROR(_xlfn.XLOOKUP(EQB[[#This Row],[Equip '#]],Table7[Equip '#],Table7[Equipment Description],),"NO EQUIPMENT NUMBER")</f>
        <v>2013 Kobelco CK1600G</v>
      </c>
      <c r="D450" s="38">
        <f>Summary!$F$2</f>
        <v>45777</v>
      </c>
      <c r="E450" s="7" t="s">
        <v>4078</v>
      </c>
      <c r="F450" s="36">
        <v>1</v>
      </c>
      <c r="G450" s="45" t="s">
        <v>7781</v>
      </c>
      <c r="H450" s="36">
        <v>4</v>
      </c>
      <c r="I450" s="36">
        <v>1</v>
      </c>
      <c r="J450" s="36" t="s">
        <v>3551</v>
      </c>
      <c r="K450" s="59">
        <f>IFERROR(VLOOKUP(B450,'Equip Rates'!$B:$D,3,FALSE), "No Equipment Rate")</f>
        <v>8800</v>
      </c>
      <c r="L450" s="59">
        <f>IFERROR(K450*I450,0)</f>
        <v>8800</v>
      </c>
      <c r="N450" s="36"/>
      <c r="P450" s="87">
        <f>IF(COUNTIF(INDEX(EQB[Equip '#],1):EQB[[#This Row],[Equip '#]], EQB[[#This Row],[Equip '#]])=1, SUMIF(EQB[Equip '#],EQB[[#This Row],[Equip '#]],EQB[Units]),"")</f>
        <v>1</v>
      </c>
    </row>
    <row r="451" spans="1:16" x14ac:dyDescent="0.25">
      <c r="A451" s="58" t="str">
        <f>IF(EQB[[#This Row],[Job]]="","",IFERROR(VLOOKUP(EQB[[#This Row],[Job]],Table_Query_from_Cas_Ragle[[Job '#]:[Division]],4,FALSE),"New Job List Needed"))</f>
        <v>HOU</v>
      </c>
      <c r="B451" s="36" t="s">
        <v>241</v>
      </c>
      <c r="C451" s="36" t="str">
        <f>IFERROR(_xlfn.XLOOKUP(EQB[[#This Row],[Equip '#]],Table7[Equip '#],Table7[Equipment Description],),"NO EQUIPMENT NUMBER")</f>
        <v>2015 Caterpillar D6N LGP</v>
      </c>
      <c r="D451" s="38">
        <f>Summary!$F$2</f>
        <v>45777</v>
      </c>
      <c r="E451" s="36" t="s">
        <v>4078</v>
      </c>
      <c r="F451" s="36">
        <v>1</v>
      </c>
      <c r="G451" s="45" t="s">
        <v>7781</v>
      </c>
      <c r="H451" s="36">
        <v>4</v>
      </c>
      <c r="I451" s="36">
        <v>1</v>
      </c>
      <c r="J451" s="36" t="s">
        <v>3551</v>
      </c>
      <c r="K451" s="59">
        <f>IFERROR(VLOOKUP(B451,'Equip Rates'!$B:$D,3,FALSE), "No Equipment Rate")</f>
        <v>5500</v>
      </c>
      <c r="L451" s="59">
        <f>IFERROR(K451*I451,0)</f>
        <v>5500</v>
      </c>
      <c r="N451" s="36"/>
      <c r="P451" s="87">
        <f>IF(COUNTIF(INDEX(EQB[Equip '#],1):EQB[[#This Row],[Equip '#]], EQB[[#This Row],[Equip '#]])=1, SUMIF(EQB[Equip '#],EQB[[#This Row],[Equip '#]],EQB[Units]),"")</f>
        <v>1</v>
      </c>
    </row>
    <row r="452" spans="1:16" x14ac:dyDescent="0.25">
      <c r="A452" s="58" t="str">
        <f>IF(EQB[[#This Row],[Job]]="","",IFERROR(VLOOKUP(EQB[[#This Row],[Job]],Table_Query_from_Cas_Ragle[[Job '#]:[Division]],4,FALSE),"New Job List Needed"))</f>
        <v>HOU</v>
      </c>
      <c r="B452" s="36" t="s">
        <v>3740</v>
      </c>
      <c r="C452" s="36" t="str">
        <f>IFERROR(_xlfn.XLOOKUP(EQB[[#This Row],[Equip '#]],Table7[Equip '#],Table7[Equipment Description],),"NO EQUIPMENT NUMBER")</f>
        <v>2014 PB DT 348 (219806)</v>
      </c>
      <c r="D452" s="38">
        <f>Summary!$F$2</f>
        <v>45777</v>
      </c>
      <c r="E452" s="7" t="s">
        <v>4078</v>
      </c>
      <c r="F452" s="36">
        <v>1</v>
      </c>
      <c r="G452" s="45" t="s">
        <v>7781</v>
      </c>
      <c r="H452" s="36">
        <v>4</v>
      </c>
      <c r="I452" s="36">
        <v>0.05</v>
      </c>
      <c r="J452" s="36" t="s">
        <v>3551</v>
      </c>
      <c r="K452" s="59">
        <f>IFERROR(VLOOKUP(B452,'Equip Rates'!$B:$D,3,FALSE), "No Equipment Rate")</f>
        <v>5000</v>
      </c>
      <c r="L452" s="59">
        <f>IFERROR(K452*I452,0)</f>
        <v>250</v>
      </c>
      <c r="N452" s="36"/>
      <c r="P452" s="87">
        <f>IF(COUNTIF(INDEX(EQB[Equip '#],1):EQB[[#This Row],[Equip '#]], EQB[[#This Row],[Equip '#]])=1, SUMIF(EQB[Equip '#],EQB[[#This Row],[Equip '#]],EQB[Units]),"")</f>
        <v>0.05</v>
      </c>
    </row>
    <row r="453" spans="1:16" x14ac:dyDescent="0.25">
      <c r="A453" s="58" t="str">
        <f>IF(EQB[[#This Row],[Job]]="","",IFERROR(VLOOKUP(EQB[[#This Row],[Job]],Table_Query_from_Cas_Ragle[[Job '#]:[Division]],4,FALSE),"New Job List Needed"))</f>
        <v>HOU</v>
      </c>
      <c r="B453" s="36" t="s">
        <v>3092</v>
      </c>
      <c r="C453" s="36" t="str">
        <f>IFERROR(_xlfn.XLOOKUP(EQB[[#This Row],[Equip '#]],Table7[Equip '#],Table7[Equipment Description],),"NO EQUIPMENT NUMBER")</f>
        <v>2022 DODGE RAM 1500</v>
      </c>
      <c r="D453" s="38">
        <f>Summary!$F$2</f>
        <v>45777</v>
      </c>
      <c r="E453" s="7" t="s">
        <v>4078</v>
      </c>
      <c r="F453" s="36">
        <v>1</v>
      </c>
      <c r="G453" s="45" t="s">
        <v>7781</v>
      </c>
      <c r="H453" s="36">
        <v>4</v>
      </c>
      <c r="I453" s="36">
        <v>0.36</v>
      </c>
      <c r="J453" s="36" t="s">
        <v>3551</v>
      </c>
      <c r="K453" s="59">
        <f>IFERROR(VLOOKUP(B453,'Equip Rates'!$B:$D,3,FALSE), "No Equipment Rate")</f>
        <v>1300</v>
      </c>
      <c r="L453" s="59">
        <f>IFERROR(K453*I453,0)</f>
        <v>468</v>
      </c>
      <c r="N453" s="36"/>
      <c r="P453" s="87" t="str">
        <f>IF(COUNTIF(INDEX(EQB[Equip '#],1):EQB[[#This Row],[Equip '#]], EQB[[#This Row],[Equip '#]])=1, SUMIF(EQB[Equip '#],EQB[[#This Row],[Equip '#]],EQB[Units]),"")</f>
        <v/>
      </c>
    </row>
    <row r="454" spans="1:16" x14ac:dyDescent="0.25">
      <c r="A454" s="58" t="str">
        <f>IF(EQB[[#This Row],[Job]]="","",IFERROR(VLOOKUP(EQB[[#This Row],[Job]],Table_Query_from_Cas_Ragle[[Job '#]:[Division]],4,FALSE),"New Job List Needed"))</f>
        <v>HOU</v>
      </c>
      <c r="B454" s="36" t="s">
        <v>3098</v>
      </c>
      <c r="C454" s="36" t="str">
        <f>IFERROR(_xlfn.XLOOKUP(EQB[[#This Row],[Equip '#]],Table7[Equip '#],Table7[Equipment Description],),"NO EQUIPMENT NUMBER")</f>
        <v>2022 DODGE RAM 1500</v>
      </c>
      <c r="D454" s="38">
        <f>Summary!$F$2</f>
        <v>45777</v>
      </c>
      <c r="E454" s="7" t="s">
        <v>4078</v>
      </c>
      <c r="F454" s="36">
        <v>1</v>
      </c>
      <c r="G454" s="45" t="s">
        <v>7781</v>
      </c>
      <c r="H454" s="36">
        <v>4</v>
      </c>
      <c r="I454" s="36">
        <v>0.5</v>
      </c>
      <c r="J454" s="36" t="s">
        <v>3551</v>
      </c>
      <c r="K454" s="59">
        <f>IFERROR(VLOOKUP(B454,'Equip Rates'!$B:$D,3,FALSE), "No Equipment Rate")</f>
        <v>1300</v>
      </c>
      <c r="L454" s="59">
        <f>IFERROR(K454*I454,0)</f>
        <v>650</v>
      </c>
      <c r="N454" s="36"/>
      <c r="P454" s="87" t="str">
        <f>IF(COUNTIF(INDEX(EQB[Equip '#],1):EQB[[#This Row],[Equip '#]], EQB[[#This Row],[Equip '#]])=1, SUMIF(EQB[Equip '#],EQB[[#This Row],[Equip '#]],EQB[Units]),"")</f>
        <v/>
      </c>
    </row>
    <row r="455" spans="1:16" x14ac:dyDescent="0.25">
      <c r="A455" s="58" t="str">
        <f>IF(EQB[[#This Row],[Job]]="","",IFERROR(VLOOKUP(EQB[[#This Row],[Job]],Table_Query_from_Cas_Ragle[[Job '#]:[Division]],4,FALSE),"New Job List Needed"))</f>
        <v>HOU</v>
      </c>
      <c r="B455" s="36" t="s">
        <v>184</v>
      </c>
      <c r="C455" s="36" t="str">
        <f>IFERROR(_xlfn.XLOOKUP(EQB[[#This Row],[Equip '#]],Table7[Equip '#],Table7[Equipment Description],),"NO EQUIPMENT NUMBER")</f>
        <v>320D CAT Excavator</v>
      </c>
      <c r="D455" s="38">
        <f>Summary!$F$2</f>
        <v>45777</v>
      </c>
      <c r="E455" s="7" t="s">
        <v>4078</v>
      </c>
      <c r="F455" s="36">
        <v>1</v>
      </c>
      <c r="G455" s="45" t="s">
        <v>7781</v>
      </c>
      <c r="H455" s="36">
        <v>4</v>
      </c>
      <c r="I455" s="36">
        <v>0.65</v>
      </c>
      <c r="J455" s="36" t="s">
        <v>3551</v>
      </c>
      <c r="K455" s="59">
        <f>IFERROR(VLOOKUP(B455,'Equip Rates'!$B:$D,3,FALSE), "No Equipment Rate")</f>
        <v>5000</v>
      </c>
      <c r="L455" s="59">
        <f>IFERROR(K455*I455,0)</f>
        <v>3250</v>
      </c>
      <c r="N455" s="36"/>
      <c r="P455" s="87">
        <f>IF(COUNTIF(INDEX(EQB[Equip '#],1):EQB[[#This Row],[Equip '#]], EQB[[#This Row],[Equip '#]])=1, SUMIF(EQB[Equip '#],EQB[[#This Row],[Equip '#]],EQB[Units]),"")</f>
        <v>0.65</v>
      </c>
    </row>
    <row r="456" spans="1:16" x14ac:dyDescent="0.25">
      <c r="A456" s="58" t="str">
        <f>IF(EQB[[#This Row],[Job]]="","",IFERROR(VLOOKUP(EQB[[#This Row],[Job]],Table_Query_from_Cas_Ragle[[Job '#]:[Division]],4,FALSE),"New Job List Needed"))</f>
        <v>HOU</v>
      </c>
      <c r="B456" s="36" t="s">
        <v>43</v>
      </c>
      <c r="C456" s="36" t="str">
        <f>IFERROR(_xlfn.XLOOKUP(EQB[[#This Row],[Equip '#]],Table7[Equip '#],Table7[Equipment Description],),"NO EQUIPMENT NUMBER")</f>
        <v>2015 CAT 326FL</v>
      </c>
      <c r="D456" s="38">
        <f>Summary!$F$2</f>
        <v>45777</v>
      </c>
      <c r="E456" s="7" t="s">
        <v>4078</v>
      </c>
      <c r="F456" s="36">
        <v>1</v>
      </c>
      <c r="G456" s="45" t="s">
        <v>7781</v>
      </c>
      <c r="H456" s="36">
        <v>4</v>
      </c>
      <c r="I456" s="36">
        <v>1</v>
      </c>
      <c r="J456" s="36" t="s">
        <v>3551</v>
      </c>
      <c r="K456" s="59">
        <f>IFERROR(VLOOKUP(B456,'Equip Rates'!$B:$D,3,FALSE), "No Equipment Rate")</f>
        <v>5000</v>
      </c>
      <c r="L456" s="59">
        <f>IFERROR(K456*I456,0)</f>
        <v>5000</v>
      </c>
      <c r="N456" s="36"/>
      <c r="P456" s="87">
        <f>IF(COUNTIF(INDEX(EQB[Equip '#],1):EQB[[#This Row],[Equip '#]], EQB[[#This Row],[Equip '#]])=1, SUMIF(EQB[Equip '#],EQB[[#This Row],[Equip '#]],EQB[Units]),"")</f>
        <v>1</v>
      </c>
    </row>
    <row r="457" spans="1:16" x14ac:dyDescent="0.25">
      <c r="A457" s="58" t="str">
        <f>IF(EQB[[#This Row],[Job]]="","",IFERROR(VLOOKUP(EQB[[#This Row],[Job]],Table_Query_from_Cas_Ragle[[Job '#]:[Division]],4,FALSE),"New Job List Needed"))</f>
        <v>HOU</v>
      </c>
      <c r="B457" s="36" t="s">
        <v>187</v>
      </c>
      <c r="C457" s="36" t="str">
        <f>IFERROR(_xlfn.XLOOKUP(EQB[[#This Row],[Equip '#]],Table7[Equip '#],Table7[Equipment Description],),"NO EQUIPMENT NUMBER")</f>
        <v>2016 JD 250G LC</v>
      </c>
      <c r="D457" s="38">
        <f>Summary!$F$2</f>
        <v>45777</v>
      </c>
      <c r="E457" s="7" t="s">
        <v>4078</v>
      </c>
      <c r="F457" s="36">
        <v>1</v>
      </c>
      <c r="G457" s="45" t="s">
        <v>7781</v>
      </c>
      <c r="H457" s="36">
        <v>4</v>
      </c>
      <c r="I457" s="36">
        <v>1</v>
      </c>
      <c r="J457" s="36" t="s">
        <v>3551</v>
      </c>
      <c r="K457" s="59">
        <f>IFERROR(VLOOKUP(B457,'Equip Rates'!$B:$D,3,FALSE), "No Equipment Rate")</f>
        <v>5000</v>
      </c>
      <c r="L457" s="59">
        <f>IFERROR(K457*I457,0)</f>
        <v>5000</v>
      </c>
      <c r="N457" s="36"/>
      <c r="P457" s="87">
        <f>IF(COUNTIF(INDEX(EQB[Equip '#],1):EQB[[#This Row],[Equip '#]], EQB[[#This Row],[Equip '#]])=1, SUMIF(EQB[Equip '#],EQB[[#This Row],[Equip '#]],EQB[Units]),"")</f>
        <v>1</v>
      </c>
    </row>
    <row r="458" spans="1:16" x14ac:dyDescent="0.25">
      <c r="A458" s="58" t="str">
        <f>IF(EQB[[#This Row],[Job]]="","",IFERROR(VLOOKUP(EQB[[#This Row],[Job]],Table_Query_from_Cas_Ragle[[Job '#]:[Division]],4,FALSE),"New Job List Needed"))</f>
        <v>HOU</v>
      </c>
      <c r="B458" s="36" t="s">
        <v>188</v>
      </c>
      <c r="C458" s="36" t="str">
        <f>IFERROR(_xlfn.XLOOKUP(EQB[[#This Row],[Equip '#]],Table7[Equip '#],Table7[Equipment Description],),"NO EQUIPMENT NUMBER")</f>
        <v>JD 350G LC (2019)</v>
      </c>
      <c r="D458" s="38">
        <f>Summary!$F$2</f>
        <v>45777</v>
      </c>
      <c r="E458" s="7" t="s">
        <v>4078</v>
      </c>
      <c r="F458" s="36">
        <v>1</v>
      </c>
      <c r="G458" s="45" t="s">
        <v>7781</v>
      </c>
      <c r="H458" s="36">
        <v>4</v>
      </c>
      <c r="I458" s="36">
        <v>1</v>
      </c>
      <c r="J458" s="36" t="s">
        <v>3551</v>
      </c>
      <c r="K458" s="59">
        <f>IFERROR(VLOOKUP(B458,'Equip Rates'!$B:$D,3,FALSE), "No Equipment Rate")</f>
        <v>7500</v>
      </c>
      <c r="L458" s="59">
        <f>IFERROR(K458*I458,0)</f>
        <v>7500</v>
      </c>
      <c r="N458" s="36"/>
      <c r="P458" s="87">
        <f>IF(COUNTIF(INDEX(EQB[Equip '#],1):EQB[[#This Row],[Equip '#]], EQB[[#This Row],[Equip '#]])=1, SUMIF(EQB[Equip '#],EQB[[#This Row],[Equip '#]],EQB[Units]),"")</f>
        <v>1</v>
      </c>
    </row>
    <row r="459" spans="1:16" x14ac:dyDescent="0.25">
      <c r="A459" s="58" t="str">
        <f>IF(EQB[[#This Row],[Job]]="","",IFERROR(VLOOKUP(EQB[[#This Row],[Job]],Table_Query_from_Cas_Ragle[[Job '#]:[Division]],4,FALSE),"New Job List Needed"))</f>
        <v>HOU</v>
      </c>
      <c r="B459" s="36" t="s">
        <v>4264</v>
      </c>
      <c r="C459" s="36" t="str">
        <f>IFERROR(_xlfn.XLOOKUP(EQB[[#This Row],[Equip '#]],Table7[Equip '#],Table7[Equipment Description],),"NO EQUIPMENT NUMBER")</f>
        <v>2024 F550 MT E60786 MT-15</v>
      </c>
      <c r="D459" s="38">
        <f>Summary!$F$2</f>
        <v>45777</v>
      </c>
      <c r="E459" s="7" t="s">
        <v>4078</v>
      </c>
      <c r="F459" s="36">
        <v>1</v>
      </c>
      <c r="G459" s="45" t="s">
        <v>7781</v>
      </c>
      <c r="H459" s="36">
        <v>4</v>
      </c>
      <c r="I459" s="36">
        <v>0.1</v>
      </c>
      <c r="J459" s="36" t="s">
        <v>3551</v>
      </c>
      <c r="K459" s="59">
        <f>IFERROR(VLOOKUP(B459,'Equip Rates'!$B:$D,3,FALSE), "No Equipment Rate")</f>
        <v>1500</v>
      </c>
      <c r="L459" s="59">
        <f>IFERROR(K459*I459,0)</f>
        <v>150</v>
      </c>
      <c r="N459" s="36"/>
      <c r="P459" s="87" t="str">
        <f>IF(COUNTIF(INDEX(EQB[Equip '#],1):EQB[[#This Row],[Equip '#]], EQB[[#This Row],[Equip '#]])=1, SUMIF(EQB[Equip '#],EQB[[#This Row],[Equip '#]],EQB[Units]),"")</f>
        <v/>
      </c>
    </row>
    <row r="460" spans="1:16" x14ac:dyDescent="0.25">
      <c r="A460" s="58" t="str">
        <f>IF(EQB[[#This Row],[Job]]="","",IFERROR(VLOOKUP(EQB[[#This Row],[Job]],Table_Query_from_Cas_Ragle[[Job '#]:[Division]],4,FALSE),"New Job List Needed"))</f>
        <v>HOU</v>
      </c>
      <c r="B460" s="36" t="s">
        <v>4264</v>
      </c>
      <c r="C460" s="36" t="str">
        <f>IFERROR(_xlfn.XLOOKUP(EQB[[#This Row],[Equip '#]],Table7[Equip '#],Table7[Equipment Description],),"NO EQUIPMENT NUMBER")</f>
        <v>2024 F550 MT E60786 MT-15</v>
      </c>
      <c r="D460" s="38">
        <f>Summary!$F$2</f>
        <v>45777</v>
      </c>
      <c r="E460" s="7" t="s">
        <v>4078</v>
      </c>
      <c r="F460" s="36">
        <v>1</v>
      </c>
      <c r="G460" s="45" t="s">
        <v>7781</v>
      </c>
      <c r="H460" s="36">
        <v>4</v>
      </c>
      <c r="I460" s="36">
        <v>0.2</v>
      </c>
      <c r="J460" s="36" t="s">
        <v>3551</v>
      </c>
      <c r="K460" s="59">
        <f>IFERROR(VLOOKUP(B460,'Equip Rates'!$B:$D,3,FALSE), "No Equipment Rate")</f>
        <v>1500</v>
      </c>
      <c r="L460" s="59">
        <f>IFERROR(K460*I460,0)</f>
        <v>300</v>
      </c>
      <c r="N460" s="36"/>
      <c r="P460" s="87" t="str">
        <f>IF(COUNTIF(INDEX(EQB[Equip '#],1):EQB[[#This Row],[Equip '#]], EQB[[#This Row],[Equip '#]])=1, SUMIF(EQB[Equip '#],EQB[[#This Row],[Equip '#]],EQB[Units]),"")</f>
        <v/>
      </c>
    </row>
    <row r="461" spans="1:16" x14ac:dyDescent="0.25">
      <c r="A461" s="58" t="str">
        <f>IF(EQB[[#This Row],[Job]]="","",IFERROR(VLOOKUP(EQB[[#This Row],[Job]],Table_Query_from_Cas_Ragle[[Job '#]:[Division]],4,FALSE),"New Job List Needed"))</f>
        <v>HOU</v>
      </c>
      <c r="B461" s="36" t="s">
        <v>208</v>
      </c>
      <c r="C461" s="36" t="str">
        <f>IFERROR(_xlfn.XLOOKUP(EQB[[#This Row],[Equip '#]],Table7[Equip '#],Table7[Equipment Description],),"NO EQUIPMENT NUMBER")</f>
        <v>2018 F-150 D31569</v>
      </c>
      <c r="D461" s="38">
        <f>Summary!$F$2</f>
        <v>45777</v>
      </c>
      <c r="E461" s="7" t="s">
        <v>4078</v>
      </c>
      <c r="F461" s="36">
        <v>1</v>
      </c>
      <c r="G461" s="45" t="s">
        <v>7781</v>
      </c>
      <c r="H461" s="36">
        <v>4</v>
      </c>
      <c r="I461" s="36">
        <v>0.13</v>
      </c>
      <c r="J461" s="36" t="s">
        <v>3551</v>
      </c>
      <c r="K461" s="59">
        <f>IFERROR(VLOOKUP(B461,'Equip Rates'!$B:$D,3,FALSE), "No Equipment Rate")</f>
        <v>1300</v>
      </c>
      <c r="L461" s="59">
        <f>IFERROR(K461*I461,0)</f>
        <v>169</v>
      </c>
      <c r="N461" s="36"/>
      <c r="P461" s="87" t="str">
        <f>IF(COUNTIF(INDEX(EQB[Equip '#],1):EQB[[#This Row],[Equip '#]], EQB[[#This Row],[Equip '#]])=1, SUMIF(EQB[Equip '#],EQB[[#This Row],[Equip '#]],EQB[Units]),"")</f>
        <v/>
      </c>
    </row>
    <row r="462" spans="1:16" x14ac:dyDescent="0.25">
      <c r="A462" s="58" t="str">
        <f>IF(EQB[[#This Row],[Job]]="","",IFERROR(VLOOKUP(EQB[[#This Row],[Job]],Table_Query_from_Cas_Ragle[[Job '#]:[Division]],4,FALSE),"New Job List Needed"))</f>
        <v>HOU</v>
      </c>
      <c r="B462" s="36" t="s">
        <v>218</v>
      </c>
      <c r="C462" s="36" t="str">
        <f>IFERROR(_xlfn.XLOOKUP(EQB[[#This Row],[Equip '#]],Table7[Equip '#],Table7[Equipment Description],),"NO EQUIPMENT NUMBER")</f>
        <v>2019 Ford G54586</v>
      </c>
      <c r="D462" s="38">
        <f>Summary!$F$2</f>
        <v>45777</v>
      </c>
      <c r="E462" s="7" t="s">
        <v>4078</v>
      </c>
      <c r="F462" s="36">
        <v>1</v>
      </c>
      <c r="G462" s="45" t="s">
        <v>7781</v>
      </c>
      <c r="H462" s="36">
        <v>4</v>
      </c>
      <c r="I462" s="36">
        <v>0.12</v>
      </c>
      <c r="J462" s="36" t="s">
        <v>3551</v>
      </c>
      <c r="K462" s="59">
        <f>IFERROR(VLOOKUP(B462,'Equip Rates'!$B:$D,3,FALSE), "No Equipment Rate")</f>
        <v>1500</v>
      </c>
      <c r="L462" s="59">
        <f>IFERROR(K462*I462,0)</f>
        <v>180</v>
      </c>
      <c r="N462" s="36"/>
      <c r="P462" s="87" t="str">
        <f>IF(COUNTIF(INDEX(EQB[Equip '#],1):EQB[[#This Row],[Equip '#]], EQB[[#This Row],[Equip '#]])=1, SUMIF(EQB[Equip '#],EQB[[#This Row],[Equip '#]],EQB[Units]),"")</f>
        <v/>
      </c>
    </row>
    <row r="463" spans="1:16" x14ac:dyDescent="0.25">
      <c r="A463" s="58" t="str">
        <f>IF(EQB[[#This Row],[Job]]="","",IFERROR(VLOOKUP(EQB[[#This Row],[Job]],Table_Query_from_Cas_Ragle[[Job '#]:[Division]],4,FALSE),"New Job List Needed"))</f>
        <v>HOU</v>
      </c>
      <c r="B463" s="36" t="s">
        <v>138</v>
      </c>
      <c r="C463" s="36" t="str">
        <f>IFERROR(_xlfn.XLOOKUP(EQB[[#This Row],[Equip '#]],Table7[Equip '#],Table7[Equipment Description],),"NO EQUIPMENT NUMBER")</f>
        <v>2021 F-250 D07383</v>
      </c>
      <c r="D463" s="38">
        <f>Summary!$F$2</f>
        <v>45777</v>
      </c>
      <c r="E463" s="36" t="s">
        <v>4078</v>
      </c>
      <c r="F463" s="36">
        <v>1</v>
      </c>
      <c r="G463" s="45" t="s">
        <v>7781</v>
      </c>
      <c r="H463" s="36">
        <v>4</v>
      </c>
      <c r="I463" s="36">
        <v>0.08</v>
      </c>
      <c r="J463" s="36" t="s">
        <v>3551</v>
      </c>
      <c r="K463" s="59">
        <f>IFERROR(VLOOKUP(B463,'Equip Rates'!$B:$D,3,FALSE), "No Equipment Rate")</f>
        <v>1500</v>
      </c>
      <c r="L463" s="59">
        <f>IFERROR(K463*I463,0)</f>
        <v>120</v>
      </c>
      <c r="N463" s="36"/>
      <c r="P463" s="87" t="str">
        <f>IF(COUNTIF(INDEX(EQB[Equip '#],1):EQB[[#This Row],[Equip '#]], EQB[[#This Row],[Equip '#]])=1, SUMIF(EQB[Equip '#],EQB[[#This Row],[Equip '#]],EQB[Units]),"")</f>
        <v/>
      </c>
    </row>
    <row r="464" spans="1:16" x14ac:dyDescent="0.25">
      <c r="A464" s="58" t="str">
        <f>IF(EQB[[#This Row],[Job]]="","",IFERROR(VLOOKUP(EQB[[#This Row],[Job]],Table_Query_from_Cas_Ragle[[Job '#]:[Division]],4,FALSE),"New Job List Needed"))</f>
        <v>HOU</v>
      </c>
      <c r="B464" s="36" t="s">
        <v>3104</v>
      </c>
      <c r="C464" s="36" t="str">
        <f>IFERROR(_xlfn.XLOOKUP(EQB[[#This Row],[Equip '#]],Table7[Equip '#],Table7[Equipment Description],),"NO EQUIPMENT NUMBER")</f>
        <v>2022 F-250 G40594</v>
      </c>
      <c r="D464" s="38">
        <f>Summary!$F$2</f>
        <v>45777</v>
      </c>
      <c r="E464" s="7" t="s">
        <v>4078</v>
      </c>
      <c r="F464" s="36">
        <v>1</v>
      </c>
      <c r="G464" s="45" t="s">
        <v>7781</v>
      </c>
      <c r="H464" s="36">
        <v>4</v>
      </c>
      <c r="I464" s="36">
        <v>0.22</v>
      </c>
      <c r="J464" s="36" t="s">
        <v>3551</v>
      </c>
      <c r="K464" s="59">
        <f>IFERROR(VLOOKUP(B464,'Equip Rates'!$B:$D,3,FALSE), "No Equipment Rate")</f>
        <v>1500</v>
      </c>
      <c r="L464" s="59">
        <f>IFERROR(K464*I464,0)</f>
        <v>330</v>
      </c>
      <c r="N464" s="36"/>
      <c r="P464" s="87" t="str">
        <f>IF(COUNTIF(INDEX(EQB[Equip '#],1):EQB[[#This Row],[Equip '#]], EQB[[#This Row],[Equip '#]])=1, SUMIF(EQB[Equip '#],EQB[[#This Row],[Equip '#]],EQB[Units]),"")</f>
        <v/>
      </c>
    </row>
    <row r="465" spans="1:16" x14ac:dyDescent="0.25">
      <c r="A465" s="58" t="str">
        <f>IF(EQB[[#This Row],[Job]]="","",IFERROR(VLOOKUP(EQB[[#This Row],[Job]],Table_Query_from_Cas_Ragle[[Job '#]:[Division]],4,FALSE),"New Job List Needed"))</f>
        <v>HOU</v>
      </c>
      <c r="B465" s="36" t="s">
        <v>3229</v>
      </c>
      <c r="C465" s="36" t="str">
        <f>IFERROR(_xlfn.XLOOKUP(EQB[[#This Row],[Equip '#]],Table7[Equip '#],Table7[Equipment Description],),"NO EQUIPMENT NUMBER")</f>
        <v>2023 F-150 D66303</v>
      </c>
      <c r="D465" s="38">
        <f>Summary!$F$2</f>
        <v>45777</v>
      </c>
      <c r="E465" s="7" t="s">
        <v>4078</v>
      </c>
      <c r="F465" s="36">
        <v>1</v>
      </c>
      <c r="G465" s="45" t="s">
        <v>7781</v>
      </c>
      <c r="H465" s="36">
        <v>4</v>
      </c>
      <c r="I465" s="36">
        <v>0.23</v>
      </c>
      <c r="J465" s="36" t="s">
        <v>3551</v>
      </c>
      <c r="K465" s="59">
        <f>IFERROR(VLOOKUP(B465,'Equip Rates'!$B:$D,3,FALSE), "No Equipment Rate")</f>
        <v>1300</v>
      </c>
      <c r="L465" s="59">
        <f>IFERROR(K465*I465,0)</f>
        <v>299</v>
      </c>
      <c r="N465" s="36"/>
      <c r="P465" s="87" t="str">
        <f>IF(COUNTIF(INDEX(EQB[Equip '#],1):EQB[[#This Row],[Equip '#]], EQB[[#This Row],[Equip '#]])=1, SUMIF(EQB[Equip '#],EQB[[#This Row],[Equip '#]],EQB[Units]),"")</f>
        <v/>
      </c>
    </row>
    <row r="466" spans="1:16" x14ac:dyDescent="0.25">
      <c r="A466" s="58" t="str">
        <f>IF(EQB[[#This Row],[Job]]="","",IFERROR(VLOOKUP(EQB[[#This Row],[Job]],Table_Query_from_Cas_Ragle[[Job '#]:[Division]],4,FALSE),"New Job List Needed"))</f>
        <v>HOU</v>
      </c>
      <c r="B466" s="36" t="s">
        <v>3269</v>
      </c>
      <c r="C466" s="36" t="str">
        <f>IFERROR(_xlfn.XLOOKUP(EQB[[#This Row],[Equip '#]],Table7[Equip '#],Table7[Equipment Description],),"NO EQUIPMENT NUMBER")</f>
        <v>2023 F-250</v>
      </c>
      <c r="D466" s="38">
        <f>Summary!$F$2</f>
        <v>45777</v>
      </c>
      <c r="E466" s="7" t="s">
        <v>4078</v>
      </c>
      <c r="F466" s="36">
        <v>1</v>
      </c>
      <c r="G466" s="45" t="s">
        <v>7781</v>
      </c>
      <c r="H466" s="36">
        <v>4</v>
      </c>
      <c r="I466" s="36">
        <v>1</v>
      </c>
      <c r="J466" s="36" t="s">
        <v>3551</v>
      </c>
      <c r="K466" s="59">
        <f>IFERROR(VLOOKUP(B466,'Equip Rates'!$B:$D,3,FALSE), "No Equipment Rate")</f>
        <v>1500</v>
      </c>
      <c r="L466" s="59">
        <f>IFERROR(K466*I466,0)</f>
        <v>1500</v>
      </c>
      <c r="N466" s="36"/>
      <c r="P466" s="87">
        <f>IF(COUNTIF(INDEX(EQB[Equip '#],1):EQB[[#This Row],[Equip '#]], EQB[[#This Row],[Equip '#]])=1, SUMIF(EQB[Equip '#],EQB[[#This Row],[Equip '#]],EQB[Units]),"")</f>
        <v>1</v>
      </c>
    </row>
    <row r="467" spans="1:16" x14ac:dyDescent="0.25">
      <c r="A467" s="58" t="str">
        <f>IF(EQB[[#This Row],[Job]]="","",IFERROR(VLOOKUP(EQB[[#This Row],[Job]],Table_Query_from_Cas_Ragle[[Job '#]:[Division]],4,FALSE),"New Job List Needed"))</f>
        <v>HOU</v>
      </c>
      <c r="B467" s="36" t="s">
        <v>3270</v>
      </c>
      <c r="C467" s="36" t="str">
        <f>IFERROR(_xlfn.XLOOKUP(EQB[[#This Row],[Equip '#]],Table7[Equip '#],Table7[Equipment Description],),"NO EQUIPMENT NUMBER")</f>
        <v>2023 F-250</v>
      </c>
      <c r="D467" s="38">
        <f>Summary!$F$2</f>
        <v>45777</v>
      </c>
      <c r="E467" s="7" t="s">
        <v>4078</v>
      </c>
      <c r="F467" s="36">
        <v>1</v>
      </c>
      <c r="G467" s="45" t="s">
        <v>7781</v>
      </c>
      <c r="H467" s="36">
        <v>4</v>
      </c>
      <c r="I467" s="36">
        <v>0.05</v>
      </c>
      <c r="J467" s="36" t="s">
        <v>3551</v>
      </c>
      <c r="K467" s="59">
        <f>IFERROR(VLOOKUP(B467,'Equip Rates'!$B:$D,3,FALSE), "No Equipment Rate")</f>
        <v>1500</v>
      </c>
      <c r="L467" s="59">
        <f>IFERROR(K467*I467,0)</f>
        <v>75</v>
      </c>
      <c r="N467" s="36"/>
      <c r="P467" s="87" t="str">
        <f>IF(COUNTIF(INDEX(EQB[Equip '#],1):EQB[[#This Row],[Equip '#]], EQB[[#This Row],[Equip '#]])=1, SUMIF(EQB[Equip '#],EQB[[#This Row],[Equip '#]],EQB[Units]),"")</f>
        <v/>
      </c>
    </row>
    <row r="468" spans="1:16" x14ac:dyDescent="0.25">
      <c r="A468" s="58" t="str">
        <f>IF(EQB[[#This Row],[Job]]="","",IFERROR(VLOOKUP(EQB[[#This Row],[Job]],Table_Query_from_Cas_Ragle[[Job '#]:[Division]],4,FALSE),"New Job List Needed"))</f>
        <v>HOU</v>
      </c>
      <c r="B468" s="36" t="s">
        <v>3954</v>
      </c>
      <c r="C468" s="36" t="str">
        <f>IFERROR(_xlfn.XLOOKUP(EQB[[#This Row],[Equip '#]],Table7[Equip '#],Table7[Equipment Description],),"NO EQUIPMENT NUMBER")</f>
        <v>2024 F350 FLATBED WELDING TK</v>
      </c>
      <c r="D468" s="38">
        <f>Summary!$F$2</f>
        <v>45777</v>
      </c>
      <c r="E468" s="7" t="s">
        <v>4078</v>
      </c>
      <c r="F468" s="36">
        <v>1</v>
      </c>
      <c r="G468" s="45" t="s">
        <v>7781</v>
      </c>
      <c r="H468" s="36">
        <v>4</v>
      </c>
      <c r="I468" s="36">
        <v>0.09</v>
      </c>
      <c r="J468" s="36" t="s">
        <v>3551</v>
      </c>
      <c r="K468" s="59">
        <f>IFERROR(VLOOKUP(B468,'Equip Rates'!$B:$D,3,FALSE), "No Equipment Rate")</f>
        <v>2500</v>
      </c>
      <c r="L468" s="59">
        <f>IFERROR(K468*I468,0)</f>
        <v>225</v>
      </c>
      <c r="N468" s="36"/>
      <c r="P468" s="87" t="str">
        <f>IF(COUNTIF(INDEX(EQB[Equip '#],1):EQB[[#This Row],[Equip '#]], EQB[[#This Row],[Equip '#]])=1, SUMIF(EQB[Equip '#],EQB[[#This Row],[Equip '#]],EQB[Units]),"")</f>
        <v/>
      </c>
    </row>
    <row r="469" spans="1:16" x14ac:dyDescent="0.25">
      <c r="A469" s="58" t="str">
        <f>IF(EQB[[#This Row],[Job]]="","",IFERROR(VLOOKUP(EQB[[#This Row],[Job]],Table_Query_from_Cas_Ragle[[Job '#]:[Division]],4,FALSE),"New Job List Needed"))</f>
        <v>HOU</v>
      </c>
      <c r="B469" s="36" t="s">
        <v>4096</v>
      </c>
      <c r="C469" s="36" t="str">
        <f>IFERROR(_xlfn.XLOOKUP(EQB[[#This Row],[Equip '#]],Table7[Equip '#],Table7[Equipment Description],),"NO EQUIPMENT NUMBER")</f>
        <v>2024 FORD MAVERICK (RRB41388)</v>
      </c>
      <c r="D469" s="38">
        <f>Summary!$F$2</f>
        <v>45777</v>
      </c>
      <c r="E469" s="7" t="s">
        <v>4078</v>
      </c>
      <c r="F469" s="36">
        <v>1</v>
      </c>
      <c r="G469" s="45" t="s">
        <v>7781</v>
      </c>
      <c r="H469" s="36">
        <v>4</v>
      </c>
      <c r="I469" s="36">
        <v>0.2</v>
      </c>
      <c r="J469" s="36" t="s">
        <v>3551</v>
      </c>
      <c r="K469" s="59">
        <f>IFERROR(VLOOKUP(B469,'Equip Rates'!$B:$D,3,FALSE), "No Equipment Rate")</f>
        <v>1000</v>
      </c>
      <c r="L469" s="59">
        <f>IFERROR(K469*I469,0)</f>
        <v>200</v>
      </c>
      <c r="N469" s="36"/>
      <c r="P469" s="87" t="str">
        <f>IF(COUNTIF(INDEX(EQB[Equip '#],1):EQB[[#This Row],[Equip '#]], EQB[[#This Row],[Equip '#]])=1, SUMIF(EQB[Equip '#],EQB[[#This Row],[Equip '#]],EQB[Units]),"")</f>
        <v/>
      </c>
    </row>
    <row r="470" spans="1:16" x14ac:dyDescent="0.25">
      <c r="A470" s="58" t="str">
        <f>IF(EQB[[#This Row],[Job]]="","",IFERROR(VLOOKUP(EQB[[#This Row],[Job]],Table_Query_from_Cas_Ragle[[Job '#]:[Division]],4,FALSE),"New Job List Needed"))</f>
        <v>HOU</v>
      </c>
      <c r="B470" s="36" t="s">
        <v>4097</v>
      </c>
      <c r="C470" s="36" t="str">
        <f>IFERROR(_xlfn.XLOOKUP(EQB[[#This Row],[Equip '#]],Table7[Equip '#],Table7[Equipment Description],),"NO EQUIPMENT NUMBER")</f>
        <v>2024 FORD MAVERICK (RRB40474)</v>
      </c>
      <c r="D470" s="38">
        <f>Summary!$F$2</f>
        <v>45777</v>
      </c>
      <c r="E470" s="7" t="s">
        <v>4078</v>
      </c>
      <c r="F470" s="36">
        <v>1</v>
      </c>
      <c r="G470" s="45" t="s">
        <v>7781</v>
      </c>
      <c r="H470" s="36">
        <v>4</v>
      </c>
      <c r="I470" s="36">
        <v>0.25</v>
      </c>
      <c r="J470" s="36" t="s">
        <v>3551</v>
      </c>
      <c r="K470" s="59">
        <f>IFERROR(VLOOKUP(B470,'Equip Rates'!$B:$D,3,FALSE), "No Equipment Rate")</f>
        <v>1000</v>
      </c>
      <c r="L470" s="59">
        <f>IFERROR(K470*I470,0)</f>
        <v>250</v>
      </c>
      <c r="N470" s="36"/>
      <c r="P470" s="87" t="str">
        <f>IF(COUNTIF(INDEX(EQB[Equip '#],1):EQB[[#This Row],[Equip '#]], EQB[[#This Row],[Equip '#]])=1, SUMIF(EQB[Equip '#],EQB[[#This Row],[Equip '#]],EQB[Units]),"")</f>
        <v/>
      </c>
    </row>
    <row r="471" spans="1:16" x14ac:dyDescent="0.25">
      <c r="A471" s="58" t="str">
        <f>IF(EQB[[#This Row],[Job]]="","",IFERROR(VLOOKUP(EQB[[#This Row],[Job]],Table_Query_from_Cas_Ragle[[Job '#]:[Division]],4,FALSE),"New Job List Needed"))</f>
        <v>HOU</v>
      </c>
      <c r="B471" s="36" t="s">
        <v>4098</v>
      </c>
      <c r="C471" s="36" t="str">
        <f>IFERROR(_xlfn.XLOOKUP(EQB[[#This Row],[Equip '#]],Table7[Equip '#],Table7[Equipment Description],),"NO EQUIPMENT NUMBER")</f>
        <v>2024 FORD MAVERICK (RRB41295)</v>
      </c>
      <c r="D471" s="38">
        <f>Summary!$F$2</f>
        <v>45777</v>
      </c>
      <c r="E471" s="36" t="s">
        <v>4078</v>
      </c>
      <c r="F471" s="36">
        <v>1</v>
      </c>
      <c r="G471" s="45" t="s">
        <v>7781</v>
      </c>
      <c r="H471" s="36">
        <v>4</v>
      </c>
      <c r="I471" s="36">
        <v>0.18</v>
      </c>
      <c r="J471" s="36" t="s">
        <v>3551</v>
      </c>
      <c r="K471" s="59">
        <f>IFERROR(VLOOKUP(B471,'Equip Rates'!$B:$D,3,FALSE), "No Equipment Rate")</f>
        <v>1000</v>
      </c>
      <c r="L471" s="59">
        <f>IFERROR(K471*I471,0)</f>
        <v>180</v>
      </c>
      <c r="N471" s="36"/>
      <c r="P471" s="87" t="str">
        <f>IF(COUNTIF(INDEX(EQB[Equip '#],1):EQB[[#This Row],[Equip '#]], EQB[[#This Row],[Equip '#]])=1, SUMIF(EQB[Equip '#],EQB[[#This Row],[Equip '#]],EQB[Units]),"")</f>
        <v/>
      </c>
    </row>
    <row r="472" spans="1:16" x14ac:dyDescent="0.25">
      <c r="A472" s="58" t="str">
        <f>IF(EQB[[#This Row],[Job]]="","",IFERROR(VLOOKUP(EQB[[#This Row],[Job]],Table_Query_from_Cas_Ragle[[Job '#]:[Division]],4,FALSE),"New Job List Needed"))</f>
        <v>HOU</v>
      </c>
      <c r="B472" s="36" t="s">
        <v>4130</v>
      </c>
      <c r="C472" s="36" t="str">
        <f>IFERROR(_xlfn.XLOOKUP(EQB[[#This Row],[Equip '#]],Table7[Equip '#],Table7[Equipment Description],),"NO EQUIPMENT NUMBER")</f>
        <v>2024 F250 XL (REE93968)</v>
      </c>
      <c r="D472" s="38">
        <f>Summary!$F$2</f>
        <v>45777</v>
      </c>
      <c r="E472" s="36" t="s">
        <v>4078</v>
      </c>
      <c r="F472" s="36">
        <v>1</v>
      </c>
      <c r="G472" s="45" t="s">
        <v>7781</v>
      </c>
      <c r="H472" s="36">
        <v>4</v>
      </c>
      <c r="I472" s="36">
        <v>0.59</v>
      </c>
      <c r="J472" s="36" t="s">
        <v>3551</v>
      </c>
      <c r="K472" s="59">
        <f>IFERROR(VLOOKUP(B472,'Equip Rates'!$B:$D,3,FALSE), "No Equipment Rate")</f>
        <v>1500</v>
      </c>
      <c r="L472" s="59">
        <f>IFERROR(K472*I472,0)</f>
        <v>885</v>
      </c>
      <c r="N472" s="36"/>
      <c r="P472" s="87" t="str">
        <f>IF(COUNTIF(INDEX(EQB[Equip '#],1):EQB[[#This Row],[Equip '#]], EQB[[#This Row],[Equip '#]])=1, SUMIF(EQB[Equip '#],EQB[[#This Row],[Equip '#]],EQB[Units]),"")</f>
        <v/>
      </c>
    </row>
    <row r="473" spans="1:16" x14ac:dyDescent="0.25">
      <c r="A473" s="58" t="str">
        <f>IF(EQB[[#This Row],[Job]]="","",IFERROR(VLOOKUP(EQB[[#This Row],[Job]],Table_Query_from_Cas_Ragle[[Job '#]:[Division]],4,FALSE),"New Job List Needed"))</f>
        <v>HOU</v>
      </c>
      <c r="B473" s="36" t="s">
        <v>229</v>
      </c>
      <c r="C473" s="36" t="str">
        <f>IFERROR(_xlfn.XLOOKUP(EQB[[#This Row],[Equip '#]],Table7[Equip '#],Table7[Equipment Description],),"NO EQUIPMENT NUMBER")</f>
        <v>Freightliner M2-106 (2014)</v>
      </c>
      <c r="D473" s="38">
        <f>Summary!$F$2</f>
        <v>45777</v>
      </c>
      <c r="E473" s="7" t="s">
        <v>4078</v>
      </c>
      <c r="F473" s="36">
        <v>1</v>
      </c>
      <c r="G473" s="45" t="s">
        <v>7781</v>
      </c>
      <c r="H473" s="36">
        <v>4</v>
      </c>
      <c r="I473" s="36">
        <v>1</v>
      </c>
      <c r="J473" s="36" t="s">
        <v>3551</v>
      </c>
      <c r="K473" s="59">
        <f>IFERROR(VLOOKUP(B473,'Equip Rates'!$B:$D,3,FALSE), "No Equipment Rate")</f>
        <v>3650</v>
      </c>
      <c r="L473" s="59">
        <f>IFERROR(K473*I473,0)</f>
        <v>3650</v>
      </c>
      <c r="N473" s="36"/>
      <c r="P473" s="87">
        <f>IF(COUNTIF(INDEX(EQB[Equip '#],1):EQB[[#This Row],[Equip '#]], EQB[[#This Row],[Equip '#]])=1, SUMIF(EQB[Equip '#],EQB[[#This Row],[Equip '#]],EQB[Units]),"")</f>
        <v>1</v>
      </c>
    </row>
    <row r="474" spans="1:16" x14ac:dyDescent="0.25">
      <c r="A474" s="58" t="str">
        <f>IF(EQB[[#This Row],[Job]]="","",IFERROR(VLOOKUP(EQB[[#This Row],[Job]],Table_Query_from_Cas_Ragle[[Job '#]:[Division]],4,FALSE),"New Job List Needed"))</f>
        <v>HOU</v>
      </c>
      <c r="B474" s="36" t="s">
        <v>4356</v>
      </c>
      <c r="C474" s="36" t="str">
        <f>IFERROR(_xlfn.XLOOKUP(EQB[[#This Row],[Equip '#]],Table7[Equip '#],Table7[Equipment Description],),"NO EQUIPMENT NUMBER")</f>
        <v>2025 CAT 265 CTL (KR404778) SS-44</v>
      </c>
      <c r="D474" s="38">
        <f>Summary!$F$2</f>
        <v>45777</v>
      </c>
      <c r="E474" s="7" t="s">
        <v>4078</v>
      </c>
      <c r="F474" s="36">
        <v>1</v>
      </c>
      <c r="G474" s="45" t="s">
        <v>7781</v>
      </c>
      <c r="H474" s="36">
        <v>4</v>
      </c>
      <c r="I474" s="36">
        <v>1</v>
      </c>
      <c r="J474" s="36" t="s">
        <v>3551</v>
      </c>
      <c r="K474" s="59">
        <f>IFERROR(VLOOKUP(B474,'Equip Rates'!$B:$D,3,FALSE), "No Equipment Rate")</f>
        <v>2100</v>
      </c>
      <c r="L474" s="59">
        <f>IFERROR(K474*I474,0)</f>
        <v>2100</v>
      </c>
      <c r="N474" s="36"/>
      <c r="P474" s="87">
        <f>IF(COUNTIF(INDEX(EQB[Equip '#],1):EQB[[#This Row],[Equip '#]], EQB[[#This Row],[Equip '#]])=1, SUMIF(EQB[Equip '#],EQB[[#This Row],[Equip '#]],EQB[Units]),"")</f>
        <v>1</v>
      </c>
    </row>
    <row r="475" spans="1:16" x14ac:dyDescent="0.25">
      <c r="A475" s="58" t="str">
        <f>IF(EQB[[#This Row],[Job]]="","",IFERROR(VLOOKUP(EQB[[#This Row],[Job]],Table_Query_from_Cas_Ragle[[Job '#]:[Division]],4,FALSE),"New Job List Needed"))</f>
        <v>HOU</v>
      </c>
      <c r="B475" s="36" t="s">
        <v>3749</v>
      </c>
      <c r="C475" s="36" t="str">
        <f>IFERROR(_xlfn.XLOOKUP(EQB[[#This Row],[Equip '#]],Table7[Equip '#],Table7[Equipment Description],),"NO EQUIPMENT NUMBER")</f>
        <v>2015 CAT 938K WL</v>
      </c>
      <c r="D475" s="38">
        <f>Summary!$F$2</f>
        <v>45777</v>
      </c>
      <c r="E475" s="7" t="s">
        <v>4078</v>
      </c>
      <c r="F475" s="36">
        <v>1</v>
      </c>
      <c r="G475" s="45" t="s">
        <v>7781</v>
      </c>
      <c r="H475" s="36">
        <v>4</v>
      </c>
      <c r="I475" s="36">
        <v>1</v>
      </c>
      <c r="J475" s="36" t="s">
        <v>3551</v>
      </c>
      <c r="K475" s="59">
        <f>IFERROR(VLOOKUP(B475,'Equip Rates'!$B:$D,3,FALSE), "No Equipment Rate")</f>
        <v>4000</v>
      </c>
      <c r="L475" s="59">
        <f>IFERROR(K475*I475,0)</f>
        <v>4000</v>
      </c>
      <c r="N475" s="36"/>
      <c r="P475" s="87">
        <f>IF(COUNTIF(INDEX(EQB[Equip '#],1):EQB[[#This Row],[Equip '#]], EQB[[#This Row],[Equip '#]])=1, SUMIF(EQB[Equip '#],EQB[[#This Row],[Equip '#]],EQB[Units]),"")</f>
        <v>1</v>
      </c>
    </row>
    <row r="476" spans="1:16" x14ac:dyDescent="0.25">
      <c r="A476" s="58" t="str">
        <f>IF(EQB[[#This Row],[Job]]="","",IFERROR(VLOOKUP(EQB[[#This Row],[Job]],Table_Query_from_Cas_Ragle[[Job '#]:[Division]],4,FALSE),"New Job List Needed"))</f>
        <v>HOU</v>
      </c>
      <c r="B476" s="36" t="s">
        <v>257</v>
      </c>
      <c r="C476" s="36" t="str">
        <f>IFERROR(_xlfn.XLOOKUP(EQB[[#This Row],[Equip '#]],Table7[Equip '#],Table7[Equipment Description],),"NO EQUIPMENT NUMBER")</f>
        <v>2014 Peterbilt 382  4000Gal</v>
      </c>
      <c r="D476" s="38">
        <f>Summary!$F$2</f>
        <v>45777</v>
      </c>
      <c r="E476" s="7" t="s">
        <v>4078</v>
      </c>
      <c r="F476" s="36">
        <v>1</v>
      </c>
      <c r="G476" s="45" t="s">
        <v>7781</v>
      </c>
      <c r="H476" s="36">
        <v>4</v>
      </c>
      <c r="I476" s="36">
        <v>1</v>
      </c>
      <c r="J476" s="36" t="s">
        <v>3551</v>
      </c>
      <c r="K476" s="59">
        <f>IFERROR(VLOOKUP(B476,'Equip Rates'!$B:$D,3,FALSE), "No Equipment Rate")</f>
        <v>4000</v>
      </c>
      <c r="L476" s="59">
        <f>IFERROR(K476*I476,0)</f>
        <v>4000</v>
      </c>
      <c r="N476" s="36"/>
      <c r="P476" s="87">
        <f>IF(COUNTIF(INDEX(EQB[Equip '#],1):EQB[[#This Row],[Equip '#]], EQB[[#This Row],[Equip '#]])=1, SUMIF(EQB[Equip '#],EQB[[#This Row],[Equip '#]],EQB[Units]),"")</f>
        <v>1</v>
      </c>
    </row>
    <row r="477" spans="1:16" x14ac:dyDescent="0.25">
      <c r="A477" s="58" t="str">
        <f>IF(EQB[[#This Row],[Job]]="","",IFERROR(VLOOKUP(EQB[[#This Row],[Job]],Table_Query_from_Cas_Ragle[[Job '#]:[Division]],4,FALSE),"New Job List Needed"))</f>
        <v>DFW</v>
      </c>
      <c r="B477" s="36" t="s">
        <v>3101</v>
      </c>
      <c r="C477" s="36" t="str">
        <f>IFERROR(_xlfn.XLOOKUP(EQB[[#This Row],[Equip '#]],Table7[Equip '#],Table7[Equipment Description],),"NO EQUIPMENT NUMBER")</f>
        <v>2022 DODGE RAM 1500</v>
      </c>
      <c r="D477" s="38">
        <f>Summary!$F$2</f>
        <v>45777</v>
      </c>
      <c r="E477" s="36" t="s">
        <v>4375</v>
      </c>
      <c r="F477" s="36">
        <v>1</v>
      </c>
      <c r="G477" s="45" t="s">
        <v>7781</v>
      </c>
      <c r="H477" s="36">
        <v>4</v>
      </c>
      <c r="I477" s="36">
        <v>0.2</v>
      </c>
      <c r="J477" s="36" t="s">
        <v>3551</v>
      </c>
      <c r="K477" s="59">
        <f>IFERROR(VLOOKUP(B477,'Equip Rates'!$B:$D,3,FALSE), "No Equipment Rate")</f>
        <v>1300</v>
      </c>
      <c r="L477" s="59">
        <f>IFERROR(K477*I477,0)</f>
        <v>260</v>
      </c>
      <c r="N477" s="36"/>
      <c r="P477" s="87" t="str">
        <f>IF(COUNTIF(INDEX(EQB[Equip '#],1):EQB[[#This Row],[Equip '#]], EQB[[#This Row],[Equip '#]])=1, SUMIF(EQB[Equip '#],EQB[[#This Row],[Equip '#]],EQB[Units]),"")</f>
        <v/>
      </c>
    </row>
    <row r="478" spans="1:16" x14ac:dyDescent="0.25">
      <c r="A478" s="58" t="str">
        <f>IF(EQB[[#This Row],[Job]]="","",IFERROR(VLOOKUP(EQB[[#This Row],[Job]],Table_Query_from_Cas_Ragle[[Job '#]:[Division]],4,FALSE),"New Job List Needed"))</f>
        <v>DFW</v>
      </c>
      <c r="B478" s="36" t="s">
        <v>3091</v>
      </c>
      <c r="C478" s="36" t="str">
        <f>IFERROR(_xlfn.XLOOKUP(EQB[[#This Row],[Equip '#]],Table7[Equip '#],Table7[Equipment Description],),"NO EQUIPMENT NUMBER")</f>
        <v>2022 DODGE RAM 1500</v>
      </c>
      <c r="D478" s="38">
        <f>Summary!$F$2</f>
        <v>45777</v>
      </c>
      <c r="E478" s="7" t="s">
        <v>7778</v>
      </c>
      <c r="F478" s="36">
        <v>1</v>
      </c>
      <c r="G478" s="45" t="s">
        <v>7874</v>
      </c>
      <c r="H478" s="36">
        <v>4</v>
      </c>
      <c r="I478" s="36">
        <v>0.2</v>
      </c>
      <c r="J478" s="36" t="s">
        <v>3551</v>
      </c>
      <c r="K478" s="59">
        <f>IFERROR(VLOOKUP(B478,'Equip Rates'!$B:$D,3,FALSE), "No Equipment Rate")</f>
        <v>1300</v>
      </c>
      <c r="L478" s="59">
        <f>IFERROR(K478*I478,0)</f>
        <v>260</v>
      </c>
      <c r="N478" s="36"/>
      <c r="P478" s="87" t="str">
        <f>IF(COUNTIF(INDEX(EQB[Equip '#],1):EQB[[#This Row],[Equip '#]], EQB[[#This Row],[Equip '#]])=1, SUMIF(EQB[Equip '#],EQB[[#This Row],[Equip '#]],EQB[Units]),"")</f>
        <v/>
      </c>
    </row>
    <row r="479" spans="1:16" x14ac:dyDescent="0.25">
      <c r="A479" s="58" t="str">
        <f>IF(EQB[[#This Row],[Job]]="","",IFERROR(VLOOKUP(EQB[[#This Row],[Job]],Table_Query_from_Cas_Ragle[[Job '#]:[Division]],4,FALSE),"New Job List Needed"))</f>
        <v>DFW</v>
      </c>
      <c r="B479" s="36" t="s">
        <v>3101</v>
      </c>
      <c r="C479" s="36" t="str">
        <f>IFERROR(_xlfn.XLOOKUP(EQB[[#This Row],[Equip '#]],Table7[Equip '#],Table7[Equipment Description],),"NO EQUIPMENT NUMBER")</f>
        <v>2022 DODGE RAM 1500</v>
      </c>
      <c r="D479" s="38">
        <f>Summary!$F$2</f>
        <v>45777</v>
      </c>
      <c r="E479" s="7" t="s">
        <v>7778</v>
      </c>
      <c r="F479" s="36">
        <v>1</v>
      </c>
      <c r="G479" s="45" t="s">
        <v>7874</v>
      </c>
      <c r="H479" s="36">
        <v>4</v>
      </c>
      <c r="I479" s="36">
        <v>0.15</v>
      </c>
      <c r="J479" s="36" t="s">
        <v>3551</v>
      </c>
      <c r="K479" s="59">
        <f>IFERROR(VLOOKUP(B479,'Equip Rates'!$B:$D,3,FALSE), "No Equipment Rate")</f>
        <v>1300</v>
      </c>
      <c r="L479" s="59">
        <f>IFERROR(K479*I479,0)</f>
        <v>195</v>
      </c>
      <c r="N479" s="36"/>
      <c r="P479" s="87" t="str">
        <f>IF(COUNTIF(INDEX(EQB[Equip '#],1):EQB[[#This Row],[Equip '#]], EQB[[#This Row],[Equip '#]])=1, SUMIF(EQB[Equip '#],EQB[[#This Row],[Equip '#]],EQB[Units]),"")</f>
        <v/>
      </c>
    </row>
    <row r="480" spans="1:16" x14ac:dyDescent="0.25">
      <c r="A480" s="58" t="str">
        <f>IF(EQB[[#This Row],[Job]]="","",IFERROR(VLOOKUP(EQB[[#This Row],[Job]],Table_Query_from_Cas_Ragle[[Job '#]:[Division]],4,FALSE),"New Job List Needed"))</f>
        <v>DFW</v>
      </c>
      <c r="B480" s="36" t="s">
        <v>3873</v>
      </c>
      <c r="C480" s="36" t="str">
        <f>IFERROR(_xlfn.XLOOKUP(EQB[[#This Row],[Equip '#]],Table7[Equip '#],Table7[Equipment Description],),"NO EQUIPMENT NUMBER")</f>
        <v>2024 F-150</v>
      </c>
      <c r="D480" s="38">
        <f>Summary!$F$2</f>
        <v>45777</v>
      </c>
      <c r="E480" s="7" t="s">
        <v>7778</v>
      </c>
      <c r="F480" s="36">
        <v>1</v>
      </c>
      <c r="G480" s="45" t="s">
        <v>7874</v>
      </c>
      <c r="H480" s="36">
        <v>4</v>
      </c>
      <c r="I480" s="36">
        <v>0.3</v>
      </c>
      <c r="J480" s="36" t="s">
        <v>3551</v>
      </c>
      <c r="K480" s="59">
        <f>IFERROR(VLOOKUP(B480,'Equip Rates'!$B:$D,3,FALSE), "No Equipment Rate")</f>
        <v>1300</v>
      </c>
      <c r="L480" s="59">
        <f>IFERROR(K480*I480,0)</f>
        <v>390</v>
      </c>
      <c r="N480" s="36"/>
      <c r="P480" s="87" t="str">
        <f>IF(COUNTIF(INDEX(EQB[Equip '#],1):EQB[[#This Row],[Equip '#]], EQB[[#This Row],[Equip '#]])=1, SUMIF(EQB[Equip '#],EQB[[#This Row],[Equip '#]],EQB[Units]),"")</f>
        <v/>
      </c>
    </row>
    <row r="481" spans="1:16" x14ac:dyDescent="0.25">
      <c r="A481" s="58" t="str">
        <f>IF(EQB[[#This Row],[Job]]="","",IFERROR(VLOOKUP(EQB[[#This Row],[Job]],Table_Query_from_Cas_Ragle[[Job '#]:[Division]],4,FALSE),"New Job List Needed"))</f>
        <v>DFW</v>
      </c>
      <c r="B481" s="36" t="s">
        <v>3140</v>
      </c>
      <c r="C481" s="36" t="str">
        <f>IFERROR(_xlfn.XLOOKUP(EQB[[#This Row],[Equip '#]],Table7[Equip '#],Table7[Equipment Description],),"NO EQUIPMENT NUMBER")</f>
        <v>JD 250G LC (2019)</v>
      </c>
      <c r="D481" s="38">
        <f>Summary!$F$2</f>
        <v>45777</v>
      </c>
      <c r="E481" s="7" t="s">
        <v>7778</v>
      </c>
      <c r="F481" s="36">
        <v>1</v>
      </c>
      <c r="G481" s="45" t="s">
        <v>7875</v>
      </c>
      <c r="H481" s="36">
        <v>4</v>
      </c>
      <c r="I481" s="36">
        <v>0.75</v>
      </c>
      <c r="J481" s="36" t="s">
        <v>3551</v>
      </c>
      <c r="K481" s="59">
        <f>IFERROR(VLOOKUP(B481,'Equip Rates'!$B:$D,3,FALSE), "No Equipment Rate")</f>
        <v>5000</v>
      </c>
      <c r="L481" s="59">
        <f>IFERROR(K481*I481,0)</f>
        <v>3750</v>
      </c>
      <c r="N481" s="36"/>
      <c r="P481" s="87">
        <f>IF(COUNTIF(INDEX(EQB[Equip '#],1):EQB[[#This Row],[Equip '#]], EQB[[#This Row],[Equip '#]])=1, SUMIF(EQB[Equip '#],EQB[[#This Row],[Equip '#]],EQB[Units]),"")</f>
        <v>0.75</v>
      </c>
    </row>
    <row r="482" spans="1:16" x14ac:dyDescent="0.25">
      <c r="A482" s="58" t="str">
        <f>IF(EQB[[#This Row],[Job]]="","",IFERROR(VLOOKUP(EQB[[#This Row],[Job]],Table_Query_from_Cas_Ragle[[Job '#]:[Division]],4,FALSE),"New Job List Needed"))</f>
        <v>DFW</v>
      </c>
      <c r="B482" s="36" t="s">
        <v>4129</v>
      </c>
      <c r="C482" s="36" t="str">
        <f>IFERROR(_xlfn.XLOOKUP(EQB[[#This Row],[Equip '#]],Table7[Equip '#],Table7[Equipment Description],),"NO EQUIPMENT NUMBER")</f>
        <v>2024 F250 XL (REE94240)</v>
      </c>
      <c r="D482" s="38">
        <f>Summary!$F$2</f>
        <v>45777</v>
      </c>
      <c r="E482" s="7" t="s">
        <v>7778</v>
      </c>
      <c r="F482" s="36">
        <v>1</v>
      </c>
      <c r="G482" s="45" t="s">
        <v>7875</v>
      </c>
      <c r="H482" s="36">
        <v>4</v>
      </c>
      <c r="I482" s="36">
        <v>0.6</v>
      </c>
      <c r="J482" s="36" t="s">
        <v>3551</v>
      </c>
      <c r="K482" s="59">
        <f>IFERROR(VLOOKUP(B482,'Equip Rates'!$B:$D,3,FALSE), "No Equipment Rate")</f>
        <v>1500</v>
      </c>
      <c r="L482" s="59">
        <f>IFERROR(K482*I482,0)</f>
        <v>900</v>
      </c>
      <c r="N482" s="36"/>
      <c r="P482" s="87" t="str">
        <f>IF(COUNTIF(INDEX(EQB[Equip '#],1):EQB[[#This Row],[Equip '#]], EQB[[#This Row],[Equip '#]])=1, SUMIF(EQB[Equip '#],EQB[[#This Row],[Equip '#]],EQB[Units]),"")</f>
        <v/>
      </c>
    </row>
    <row r="483" spans="1:16" x14ac:dyDescent="0.25">
      <c r="A483" s="58" t="str">
        <f>IF(EQB[[#This Row],[Job]]="","",IFERROR(VLOOKUP(EQB[[#This Row],[Job]],Table_Query_from_Cas_Ragle[[Job '#]:[Division]],4,FALSE),"New Job List Needed"))</f>
        <v>DFW</v>
      </c>
      <c r="B483" s="36" t="s">
        <v>104</v>
      </c>
      <c r="C483" s="36" t="str">
        <f>IFERROR(_xlfn.XLOOKUP(EQB[[#This Row],[Equip '#]],Table7[Equip '#],Table7[Equipment Description],),"NO EQUIPMENT NUMBER")</f>
        <v>2017 F-150 D58127</v>
      </c>
      <c r="D483" s="38">
        <f>Summary!$F$2</f>
        <v>45777</v>
      </c>
      <c r="E483" s="7" t="s">
        <v>7778</v>
      </c>
      <c r="F483" s="36">
        <v>1</v>
      </c>
      <c r="G483" s="45" t="s">
        <v>7874</v>
      </c>
      <c r="H483" s="36">
        <v>4</v>
      </c>
      <c r="I483" s="36">
        <v>0.15</v>
      </c>
      <c r="J483" s="36" t="s">
        <v>3551</v>
      </c>
      <c r="K483" s="59">
        <f>IFERROR(VLOOKUP(B483,'Equip Rates'!$B:$D,3,FALSE), "No Equipment Rate")</f>
        <v>1300</v>
      </c>
      <c r="L483" s="59">
        <f>IFERROR(K483*I483,0)</f>
        <v>195</v>
      </c>
      <c r="N483" s="36"/>
      <c r="P483" s="87" t="str">
        <f>IF(COUNTIF(INDEX(EQB[Equip '#],1):EQB[[#This Row],[Equip '#]], EQB[[#This Row],[Equip '#]])=1, SUMIF(EQB[Equip '#],EQB[[#This Row],[Equip '#]],EQB[Units]),"")</f>
        <v/>
      </c>
    </row>
    <row r="484" spans="1:16" x14ac:dyDescent="0.25">
      <c r="A484" s="58" t="str">
        <f>IF(EQB[[#This Row],[Job]]="","",IFERROR(VLOOKUP(EQB[[#This Row],[Job]],Table_Query_from_Cas_Ragle[[Job '#]:[Division]],4,FALSE),"New Job List Needed"))</f>
        <v>DFW</v>
      </c>
      <c r="B484" s="36" t="s">
        <v>104</v>
      </c>
      <c r="C484" s="36" t="str">
        <f>IFERROR(_xlfn.XLOOKUP(EQB[[#This Row],[Equip '#]],Table7[Equip '#],Table7[Equipment Description],),"NO EQUIPMENT NUMBER")</f>
        <v>2017 F-150 D58127</v>
      </c>
      <c r="D484" s="38">
        <f>Summary!$F$2</f>
        <v>45777</v>
      </c>
      <c r="E484" s="36" t="s">
        <v>7778</v>
      </c>
      <c r="F484" s="36">
        <v>1</v>
      </c>
      <c r="G484" s="45" t="s">
        <v>7874</v>
      </c>
      <c r="H484" s="36">
        <v>4</v>
      </c>
      <c r="I484" s="36">
        <v>0.15</v>
      </c>
      <c r="J484" s="36" t="s">
        <v>3551</v>
      </c>
      <c r="K484" s="59">
        <f>IFERROR(VLOOKUP(B484,'Equip Rates'!$B:$D,3,FALSE), "No Equipment Rate")</f>
        <v>1300</v>
      </c>
      <c r="L484" s="59">
        <f>IFERROR(K484*I484,0)</f>
        <v>195</v>
      </c>
      <c r="N484" s="36"/>
      <c r="P484" s="87" t="str">
        <f>IF(COUNTIF(INDEX(EQB[Equip '#],1):EQB[[#This Row],[Equip '#]], EQB[[#This Row],[Equip '#]])=1, SUMIF(EQB[Equip '#],EQB[[#This Row],[Equip '#]],EQB[Units]),"")</f>
        <v/>
      </c>
    </row>
    <row r="485" spans="1:16" x14ac:dyDescent="0.25">
      <c r="A485" s="58" t="str">
        <f>IF(EQB[[#This Row],[Job]]="","",IFERROR(VLOOKUP(EQB[[#This Row],[Job]],Table_Query_from_Cas_Ragle[[Job '#]:[Division]],4,FALSE),"New Job List Needed"))</f>
        <v>DFW</v>
      </c>
      <c r="B485" s="36" t="s">
        <v>3063</v>
      </c>
      <c r="C485" s="36" t="str">
        <f>IFERROR(_xlfn.XLOOKUP(EQB[[#This Row],[Equip '#]],Table7[Equip '#],Table7[Equipment Description],),"NO EQUIPMENT NUMBER")</f>
        <v>CAT 279D3 (2022)</v>
      </c>
      <c r="D485" s="38">
        <f>Summary!$F$2</f>
        <v>45777</v>
      </c>
      <c r="E485" s="7" t="s">
        <v>7778</v>
      </c>
      <c r="F485" s="36">
        <v>1</v>
      </c>
      <c r="G485" s="45" t="s">
        <v>7875</v>
      </c>
      <c r="H485" s="36">
        <v>4</v>
      </c>
      <c r="I485" s="36">
        <v>0.5</v>
      </c>
      <c r="J485" s="36" t="s">
        <v>3551</v>
      </c>
      <c r="K485" s="59">
        <f>IFERROR(VLOOKUP(B485,'Equip Rates'!$B:$D,3,FALSE), "No Equipment Rate")</f>
        <v>2100</v>
      </c>
      <c r="L485" s="59">
        <f>IFERROR(K485*I485,0)</f>
        <v>1050</v>
      </c>
      <c r="N485" s="36"/>
      <c r="P485" s="87">
        <f>IF(COUNTIF(INDEX(EQB[Equip '#],1):EQB[[#This Row],[Equip '#]], EQB[[#This Row],[Equip '#]])=1, SUMIF(EQB[Equip '#],EQB[[#This Row],[Equip '#]],EQB[Units]),"")</f>
        <v>0.5</v>
      </c>
    </row>
    <row r="486" spans="1:16" x14ac:dyDescent="0.25">
      <c r="A486" s="58" t="str">
        <f>IF(EQB[[#This Row],[Job]]="","",IFERROR(VLOOKUP(EQB[[#This Row],[Job]],Table_Query_from_Cas_Ragle[[Job '#]:[Division]],4,FALSE),"New Job List Needed"))</f>
        <v>DFW</v>
      </c>
      <c r="B486" s="36" t="s">
        <v>3873</v>
      </c>
      <c r="C486" s="36" t="str">
        <f>IFERROR(_xlfn.XLOOKUP(EQB[[#This Row],[Equip '#]],Table7[Equip '#],Table7[Equipment Description],),"NO EQUIPMENT NUMBER")</f>
        <v>2024 F-150</v>
      </c>
      <c r="D486" s="38">
        <f>Summary!$F$2</f>
        <v>45777</v>
      </c>
      <c r="E486" s="7" t="s">
        <v>7779</v>
      </c>
      <c r="F486" s="36">
        <v>1</v>
      </c>
      <c r="G486" s="45" t="s">
        <v>7781</v>
      </c>
      <c r="H486" s="36">
        <v>4</v>
      </c>
      <c r="I486" s="36">
        <v>0.3</v>
      </c>
      <c r="J486" s="36" t="s">
        <v>3551</v>
      </c>
      <c r="K486" s="59">
        <f>IFERROR(VLOOKUP(B486,'Equip Rates'!$B:$D,3,FALSE), "No Equipment Rate")</f>
        <v>1300</v>
      </c>
      <c r="L486" s="59">
        <f>IFERROR(K486*I486,0)</f>
        <v>390</v>
      </c>
      <c r="N486" s="36"/>
      <c r="P486" s="87" t="str">
        <f>IF(COUNTIF(INDEX(EQB[Equip '#],1):EQB[[#This Row],[Equip '#]], EQB[[#This Row],[Equip '#]])=1, SUMIF(EQB[Equip '#],EQB[[#This Row],[Equip '#]],EQB[Units]),"")</f>
        <v/>
      </c>
    </row>
    <row r="487" spans="1:16" x14ac:dyDescent="0.25">
      <c r="A487" s="58" t="str">
        <f>IF(EQB[[#This Row],[Job]]="","",IFERROR(VLOOKUP(EQB[[#This Row],[Job]],Table_Query_from_Cas_Ragle[[Job '#]:[Division]],4,FALSE),"New Job List Needed"))</f>
        <v>DFW</v>
      </c>
      <c r="B487" s="36" t="s">
        <v>133</v>
      </c>
      <c r="C487" s="36" t="str">
        <f>IFERROR(_xlfn.XLOOKUP(EQB[[#This Row],[Equip '#]],Table7[Equip '#],Table7[Equipment Description],),"NO EQUIPMENT NUMBER")</f>
        <v>2020 F-250 C87751</v>
      </c>
      <c r="D487" s="38">
        <f>Summary!$F$2</f>
        <v>45777</v>
      </c>
      <c r="E487" s="7" t="s">
        <v>4276</v>
      </c>
      <c r="F487" s="36">
        <v>1</v>
      </c>
      <c r="G487" s="45" t="s">
        <v>7782</v>
      </c>
      <c r="H487" s="36">
        <v>4</v>
      </c>
      <c r="I487" s="36">
        <v>0.5</v>
      </c>
      <c r="J487" s="36" t="s">
        <v>3551</v>
      </c>
      <c r="K487" s="59">
        <f>IFERROR(VLOOKUP(B487,'Equip Rates'!$B:$D,3,FALSE), "No Equipment Rate")</f>
        <v>1500</v>
      </c>
      <c r="L487" s="59">
        <f>IFERROR(K487*I487,0)</f>
        <v>750</v>
      </c>
      <c r="N487" s="36"/>
      <c r="P487" s="87" t="str">
        <f>IF(COUNTIF(INDEX(EQB[Equip '#],1):EQB[[#This Row],[Equip '#]], EQB[[#This Row],[Equip '#]])=1, SUMIF(EQB[Equip '#],EQB[[#This Row],[Equip '#]],EQB[Units]),"")</f>
        <v/>
      </c>
    </row>
    <row r="488" spans="1:16" x14ac:dyDescent="0.25">
      <c r="E488"/>
    </row>
    <row r="489" spans="1:16" x14ac:dyDescent="0.25">
      <c r="E489"/>
      <c r="I489" s="36">
        <f>SUBTOTAL(9,I2:I487)</f>
        <v>243.17000000000021</v>
      </c>
      <c r="K489" s="56">
        <f>SUBTOTAL(9,K2:K487)</f>
        <v>1027476</v>
      </c>
      <c r="L489" s="56">
        <f>SUBTOTAL(9,EQB[Amount])</f>
        <v>552600.1</v>
      </c>
      <c r="P489" s="40">
        <f>SUBTOTAL(9,P2:P487)</f>
        <v>243.17000000000002</v>
      </c>
    </row>
    <row r="490" spans="1:16" x14ac:dyDescent="0.25">
      <c r="E490"/>
    </row>
    <row r="491" spans="1:16" x14ac:dyDescent="0.25">
      <c r="E491"/>
    </row>
    <row r="492" spans="1:16" x14ac:dyDescent="0.25">
      <c r="E492"/>
    </row>
    <row r="493" spans="1:16" x14ac:dyDescent="0.25">
      <c r="E493"/>
    </row>
  </sheetData>
  <sortState xmlns:xlrd2="http://schemas.microsoft.com/office/spreadsheetml/2017/richdata2" ref="E2:E493">
    <sortCondition ref="E2:E493"/>
  </sortState>
  <phoneticPr fontId="2" type="noConversion"/>
  <conditionalFormatting sqref="E1">
    <cfRule type="containsText" dxfId="513" priority="153" operator="containsText" text="2024-019">
      <formula>NOT(ISERROR(SEARCH("2024-019",E1)))</formula>
    </cfRule>
    <cfRule type="containsText" dxfId="512" priority="154" operator="containsText" text="2024-016">
      <formula>NOT(ISERROR(SEARCH("2024-016",E1)))</formula>
    </cfRule>
    <cfRule type="containsText" dxfId="511" priority="155" operator="containsText" text="2024-014">
      <formula>NOT(ISERROR(SEARCH("2024-014",E1)))</formula>
    </cfRule>
    <cfRule type="containsText" dxfId="510" priority="157" operator="containsText" text="2024-003">
      <formula>NOT(ISERROR(SEARCH("2024-003",E1)))</formula>
    </cfRule>
    <cfRule type="containsText" dxfId="509" priority="158" operator="containsText" text="2024-017">
      <formula>NOT(ISERROR(SEARCH("2024-017",E1)))</formula>
    </cfRule>
    <cfRule type="containsText" dxfId="508" priority="159" operator="containsText" text="2024-004">
      <formula>NOT(ISERROR(SEARCH("2024-004",E1)))</formula>
    </cfRule>
    <cfRule type="containsText" dxfId="507" priority="162" operator="containsText" text="2023-026">
      <formula>NOT(ISERROR(SEARCH("2023-026",E1)))</formula>
    </cfRule>
    <cfRule type="containsText" dxfId="506" priority="165" operator="containsText" text="2023-035">
      <formula>NOT(ISERROR(SEARCH("2023-035",E1)))</formula>
    </cfRule>
    <cfRule type="containsText" dxfId="505" priority="166" operator="containsText" text="2023-036">
      <formula>NOT(ISERROR(SEARCH("2023-036",E1)))</formula>
    </cfRule>
    <cfRule type="containsText" dxfId="504" priority="167" operator="containsText" text="2023-034">
      <formula>NOT(ISERROR(SEARCH("2023-034",E1)))</formula>
    </cfRule>
    <cfRule type="containsText" dxfId="503" priority="168" operator="containsText" text="2023-032">
      <formula>NOT(ISERROR(SEARCH("2023-032",E1)))</formula>
    </cfRule>
    <cfRule type="containsText" dxfId="502" priority="169" operator="containsText" text="2023-027">
      <formula>NOT(ISERROR(SEARCH("2023-027",E1)))</formula>
    </cfRule>
    <cfRule type="containsText" dxfId="501" priority="170" operator="containsText" text="2023-019">
      <formula>NOT(ISERROR(SEARCH("2023-019",E1)))</formula>
    </cfRule>
    <cfRule type="containsText" dxfId="500" priority="171" operator="containsText" text="SEL-2024">
      <formula>NOT(ISERROR(SEARCH("SEL-2024",E1)))</formula>
    </cfRule>
  </conditionalFormatting>
  <conditionalFormatting sqref="G1 G483:G1048576">
    <cfRule type="containsText" dxfId="499" priority="156" operator="containsText" text="NEED COST CODE">
      <formula>NOT(ISERROR(SEARCH("NEED COST CODE",G1)))</formula>
    </cfRule>
  </conditionalFormatting>
  <conditionalFormatting sqref="P2:P487">
    <cfRule type="cellIs" dxfId="498" priority="133" operator="greaterThan">
      <formula>"&gt;1"</formula>
    </cfRule>
  </conditionalFormatting>
  <conditionalFormatting sqref="P1:P487">
    <cfRule type="cellIs" dxfId="497" priority="125" operator="between">
      <formula>1.01</formula>
      <formula>2</formula>
    </cfRule>
  </conditionalFormatting>
  <conditionalFormatting sqref="G1">
    <cfRule type="containsText" dxfId="496" priority="122" operator="containsText" text="ACTUAL COST CODE">
      <formula>NOT(ISERROR(SEARCH("ACTUAL COST CODE",G1)))</formula>
    </cfRule>
  </conditionalFormatting>
  <conditionalFormatting sqref="M489 K1 K2:L487">
    <cfRule type="top10" dxfId="495" priority="135" rank="1"/>
    <cfRule type="top10" dxfId="494" priority="136" rank="1"/>
  </conditionalFormatting>
  <conditionalFormatting sqref="I1">
    <cfRule type="cellIs" dxfId="493" priority="123" operator="equal">
      <formula>0</formula>
    </cfRule>
    <cfRule type="cellIs" dxfId="492" priority="134" operator="lessThan">
      <formula>0.03</formula>
    </cfRule>
  </conditionalFormatting>
  <conditionalFormatting sqref="P489">
    <cfRule type="top10" dxfId="491" priority="112" rank="1"/>
    <cfRule type="top10" dxfId="490" priority="113" rank="1"/>
  </conditionalFormatting>
  <conditionalFormatting sqref="I1">
    <cfRule type="cellIs" dxfId="489" priority="111" operator="between">
      <formula>0</formula>
      <formula>0.03</formula>
    </cfRule>
    <cfRule type="cellIs" dxfId="488" priority="114" operator="equal">
      <formula>0</formula>
    </cfRule>
  </conditionalFormatting>
  <conditionalFormatting sqref="A2:A487">
    <cfRule type="containsText" dxfId="487" priority="102" operator="containsText" text="WT">
      <formula>NOT(ISERROR(SEARCH("WT",A2)))</formula>
    </cfRule>
    <cfRule type="containsText" dxfId="486" priority="103" operator="containsText" text="HOU">
      <formula>NOT(ISERROR(SEARCH("HOU",A2)))</formula>
    </cfRule>
    <cfRule type="containsText" dxfId="485" priority="104" operator="containsText" text="DFW">
      <formula>NOT(ISERROR(SEARCH("DFW",A2)))</formula>
    </cfRule>
  </conditionalFormatting>
  <conditionalFormatting sqref="B2:B487">
    <cfRule type="containsText" dxfId="484" priority="49" operator="containsText" text="DST-01">
      <formula>NOT(ISERROR(SEARCH("DST-01",B2)))</formula>
    </cfRule>
  </conditionalFormatting>
  <conditionalFormatting sqref="K490:M493 K390:M487 M2:M487">
    <cfRule type="top10" dxfId="483" priority="15802" rank="1"/>
    <cfRule type="top10" dxfId="482" priority="15803" rank="1"/>
  </conditionalFormatting>
  <conditionalFormatting sqref="I2:I487">
    <cfRule type="cellIs" dxfId="481" priority="1" operator="equal">
      <formula>0</formula>
    </cfRule>
    <cfRule type="containsText" dxfId="480" priority="45" operator="containsText" text="SB-01">
      <formula>NOT(ISERROR(SEARCH("SB-01",I2)))</formula>
    </cfRule>
    <cfRule type="containsText" dxfId="479" priority="46" operator="containsText" text="DD-03">
      <formula>NOT(ISERROR(SEARCH("DD-03",I2)))</formula>
    </cfRule>
    <cfRule type="containsText" dxfId="478" priority="47" operator="containsText" text="DD-02">
      <formula>NOT(ISERROR(SEARCH("DD-02",I2)))</formula>
    </cfRule>
    <cfRule type="containsText" dxfId="477" priority="48" operator="containsText" text="DD-01">
      <formula>NOT(ISERROR(SEARCH("DD-01",I2)))</formula>
    </cfRule>
  </conditionalFormatting>
  <conditionalFormatting sqref="K2:K487">
    <cfRule type="top10" dxfId="476" priority="16055" rank="1"/>
    <cfRule type="top10" dxfId="475" priority="16056" rank="1"/>
  </conditionalFormatting>
  <pageMargins left="0.25" right="0.25" top="0.75" bottom="0.75" header="0.3" footer="0.3"/>
  <pageSetup scale="1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E5F14-CB48-451C-BB09-C93A20527149}">
  <sheetPr>
    <tabColor rgb="FFFFFF00"/>
  </sheetPr>
  <dimension ref="A1:AM1685"/>
  <sheetViews>
    <sheetView zoomScale="70" zoomScaleNormal="70" workbookViewId="0">
      <selection activeCell="L1677" sqref="L1677:L1685"/>
    </sheetView>
  </sheetViews>
  <sheetFormatPr defaultColWidth="9.140625" defaultRowHeight="15" x14ac:dyDescent="0.25"/>
  <cols>
    <col min="1" max="1" width="28.5703125" style="51" bestFit="1" customWidth="1"/>
    <col min="2" max="2" width="40.28515625" style="51" bestFit="1" customWidth="1"/>
    <col min="3" max="3" width="14" style="51" customWidth="1"/>
    <col min="4" max="4" width="32.140625" style="51" bestFit="1" customWidth="1"/>
    <col min="5" max="5" width="38.28515625" style="51" bestFit="1" customWidth="1"/>
    <col min="6" max="6" width="22.140625" style="51" bestFit="1" customWidth="1"/>
    <col min="7" max="7" width="17.7109375" style="51" bestFit="1" customWidth="1"/>
    <col min="8" max="8" width="3" style="51" customWidth="1"/>
    <col min="9" max="9" width="9.140625" style="51"/>
    <col min="10" max="10" width="51.140625" style="51" customWidth="1"/>
    <col min="11" max="11" width="33.5703125" style="51" bestFit="1" customWidth="1"/>
    <col min="12" max="12" width="22" style="51" bestFit="1" customWidth="1"/>
    <col min="13" max="13" width="15" style="51" bestFit="1" customWidth="1"/>
    <col min="14" max="14" width="16.7109375" style="51" bestFit="1" customWidth="1"/>
    <col min="15" max="15" width="16.42578125" style="51" bestFit="1" customWidth="1"/>
    <col min="16" max="16" width="3.28515625" style="51" customWidth="1"/>
    <col min="17" max="17" width="3.85546875" style="51" customWidth="1"/>
    <col min="18" max="18" width="50.85546875" style="51" bestFit="1" customWidth="1"/>
    <col min="19" max="19" width="32.140625" style="51" bestFit="1" customWidth="1"/>
    <col min="20" max="20" width="23" style="51" bestFit="1" customWidth="1"/>
    <col min="21" max="21" width="16.7109375" style="51" bestFit="1" customWidth="1"/>
    <col min="22" max="22" width="11.7109375" style="51" bestFit="1" customWidth="1"/>
    <col min="23" max="23" width="25.28515625" style="51" bestFit="1" customWidth="1"/>
    <col min="24" max="24" width="35.7109375" style="51" bestFit="1" customWidth="1"/>
    <col min="25" max="25" width="25" style="51" bestFit="1" customWidth="1"/>
    <col min="26" max="26" width="4.5703125" style="51" customWidth="1"/>
    <col min="27" max="27" width="40.28515625" style="51" bestFit="1" customWidth="1"/>
    <col min="28" max="28" width="22.85546875" style="51" bestFit="1" customWidth="1"/>
    <col min="29" max="29" width="14.5703125" style="51" bestFit="1" customWidth="1"/>
    <col min="30" max="30" width="26" style="51" bestFit="1" customWidth="1"/>
    <col min="31" max="31" width="20.5703125" style="51" bestFit="1" customWidth="1"/>
    <col min="32" max="32" width="24.42578125" style="51" bestFit="1" customWidth="1"/>
    <col min="33" max="33" width="17.28515625" style="51" bestFit="1" customWidth="1"/>
    <col min="34" max="35" width="9.140625" style="51"/>
    <col min="36" max="36" width="22.85546875" style="51" bestFit="1" customWidth="1"/>
    <col min="37" max="37" width="16.28515625" style="51" bestFit="1" customWidth="1"/>
    <col min="38" max="38" width="27.85546875" style="51" bestFit="1" customWidth="1"/>
    <col min="39" max="39" width="27.7109375" style="51" bestFit="1" customWidth="1"/>
    <col min="40" max="40" width="12.5703125" style="51" bestFit="1" customWidth="1"/>
    <col min="41" max="41" width="26" style="51" bestFit="1" customWidth="1"/>
    <col min="42" max="16384" width="9.140625" style="51"/>
  </cols>
  <sheetData>
    <row r="1" spans="1:39" ht="21" x14ac:dyDescent="0.25">
      <c r="A1" s="184" t="s">
        <v>3905</v>
      </c>
      <c r="B1" s="184"/>
      <c r="C1" s="184"/>
      <c r="D1" s="184"/>
      <c r="E1" s="184"/>
      <c r="J1" s="153" t="s">
        <v>3561</v>
      </c>
      <c r="K1" s="154">
        <v>45748</v>
      </c>
      <c r="L1" s="153"/>
      <c r="M1" s="153"/>
      <c r="N1" s="153"/>
      <c r="O1" s="153"/>
      <c r="R1" s="155" t="s">
        <v>7784</v>
      </c>
      <c r="S1" s="155"/>
      <c r="T1" s="155"/>
      <c r="U1" s="156"/>
      <c r="V1" s="156">
        <v>67.800000000000054</v>
      </c>
      <c r="W1" s="155"/>
      <c r="X1" s="155"/>
      <c r="Y1" s="157"/>
      <c r="AA1" s="185" t="s">
        <v>7785</v>
      </c>
      <c r="AB1" s="185"/>
      <c r="AC1" s="185"/>
      <c r="AD1" s="185"/>
      <c r="AE1" s="185"/>
      <c r="AF1" s="185"/>
      <c r="AG1" s="185"/>
    </row>
    <row r="2" spans="1:39" ht="40.5" customHeight="1" x14ac:dyDescent="0.25">
      <c r="A2" s="41" t="s">
        <v>3562</v>
      </c>
      <c r="B2" s="42" t="s">
        <v>3563</v>
      </c>
      <c r="C2" s="42" t="s">
        <v>3564</v>
      </c>
      <c r="D2" s="42" t="s">
        <v>3565</v>
      </c>
      <c r="E2" s="42" t="s">
        <v>3804</v>
      </c>
      <c r="F2" s="43" t="s">
        <v>7786</v>
      </c>
      <c r="G2" s="44" t="s">
        <v>3566</v>
      </c>
      <c r="J2" s="158" t="s">
        <v>3800</v>
      </c>
      <c r="K2" s="158" t="s">
        <v>3565</v>
      </c>
      <c r="L2" s="158" t="s">
        <v>3801</v>
      </c>
      <c r="M2" s="158" t="s">
        <v>3567</v>
      </c>
      <c r="N2" s="158" t="s">
        <v>3568</v>
      </c>
      <c r="O2" s="149" t="s">
        <v>3569</v>
      </c>
      <c r="R2" s="52" t="s">
        <v>3800</v>
      </c>
      <c r="S2" s="53" t="s">
        <v>3565</v>
      </c>
      <c r="T2" s="54" t="s">
        <v>4371</v>
      </c>
      <c r="U2" s="54" t="s">
        <v>7787</v>
      </c>
      <c r="V2" s="159" t="s">
        <v>3568</v>
      </c>
      <c r="W2" s="159" t="s">
        <v>7788</v>
      </c>
      <c r="X2" s="159" t="s">
        <v>7789</v>
      </c>
      <c r="Y2" s="160" t="s">
        <v>7790</v>
      </c>
      <c r="AA2" s="51" t="s">
        <v>3563</v>
      </c>
      <c r="AB2" s="51" t="s">
        <v>3636</v>
      </c>
      <c r="AC2" s="51" t="s">
        <v>3565</v>
      </c>
      <c r="AD2" s="51" t="s">
        <v>3804</v>
      </c>
      <c r="AE2" s="51" t="s">
        <v>7791</v>
      </c>
      <c r="AF2" s="51" t="s">
        <v>7792</v>
      </c>
      <c r="AG2" s="51" t="s">
        <v>3970</v>
      </c>
      <c r="AJ2" t="s">
        <v>3636</v>
      </c>
      <c r="AK2" t="s">
        <v>3565</v>
      </c>
      <c r="AL2" t="s">
        <v>3804</v>
      </c>
      <c r="AM2" t="s">
        <v>7793</v>
      </c>
    </row>
    <row r="3" spans="1:39" x14ac:dyDescent="0.25">
      <c r="A3" s="148" t="s">
        <v>5413</v>
      </c>
      <c r="B3" s="148" t="s">
        <v>4175</v>
      </c>
      <c r="C3" s="161" t="s">
        <v>3083</v>
      </c>
      <c r="D3" s="148" t="s">
        <v>276</v>
      </c>
      <c r="E3" s="148" t="s">
        <v>2</v>
      </c>
      <c r="F3" s="148">
        <v>0.13</v>
      </c>
      <c r="G3" s="162">
        <v>1.01</v>
      </c>
      <c r="J3" s="149" t="s">
        <v>3080</v>
      </c>
      <c r="K3" s="149" t="s">
        <v>3457</v>
      </c>
      <c r="L3" s="149">
        <v>0.95711699804620132</v>
      </c>
      <c r="M3" s="149">
        <v>0.96</v>
      </c>
      <c r="N3" s="148">
        <v>0.99999999999999978</v>
      </c>
      <c r="O3" s="148" t="s">
        <v>7754</v>
      </c>
      <c r="R3" s="163" t="s">
        <v>198</v>
      </c>
      <c r="S3" s="164" t="s">
        <v>4373</v>
      </c>
      <c r="T3" s="164">
        <v>7</v>
      </c>
      <c r="U3" s="164">
        <v>0.23333333333333334</v>
      </c>
      <c r="V3" s="165">
        <v>0</v>
      </c>
      <c r="W3" s="165">
        <v>0</v>
      </c>
      <c r="X3" s="165">
        <v>0</v>
      </c>
      <c r="Y3" s="166">
        <v>0</v>
      </c>
      <c r="AA3" s="149" t="s">
        <v>4212</v>
      </c>
      <c r="AB3" s="149" t="s">
        <v>3287</v>
      </c>
      <c r="AC3" s="149" t="s">
        <v>3457</v>
      </c>
      <c r="AD3" s="149" t="s">
        <v>2</v>
      </c>
      <c r="AE3" s="149">
        <v>126</v>
      </c>
      <c r="AF3" s="149">
        <v>176</v>
      </c>
      <c r="AG3" s="149">
        <v>0.72</v>
      </c>
      <c r="AJ3" t="s">
        <v>3083</v>
      </c>
      <c r="AK3" t="s">
        <v>276</v>
      </c>
      <c r="AL3" t="s">
        <v>2</v>
      </c>
      <c r="AM3">
        <v>0.13</v>
      </c>
    </row>
    <row r="4" spans="1:39" x14ac:dyDescent="0.25">
      <c r="A4" s="161" t="s">
        <v>5413</v>
      </c>
      <c r="B4" s="148" t="s">
        <v>4175</v>
      </c>
      <c r="C4" s="161" t="s">
        <v>3083</v>
      </c>
      <c r="D4" s="148" t="s">
        <v>3897</v>
      </c>
      <c r="E4" s="148" t="s">
        <v>7781</v>
      </c>
      <c r="F4" s="148">
        <v>0.88</v>
      </c>
      <c r="G4" s="162" t="s">
        <v>4577</v>
      </c>
      <c r="J4" s="149" t="s">
        <v>3080</v>
      </c>
      <c r="K4" s="149" t="s">
        <v>3477</v>
      </c>
      <c r="L4" s="149">
        <v>4.2883001953798419E-2</v>
      </c>
      <c r="M4" s="149">
        <v>0.04</v>
      </c>
      <c r="N4" s="148" t="s">
        <v>4577</v>
      </c>
      <c r="O4" s="148" t="s">
        <v>7754</v>
      </c>
      <c r="R4" s="163" t="s">
        <v>154</v>
      </c>
      <c r="S4" s="164" t="s">
        <v>3222</v>
      </c>
      <c r="T4" s="164">
        <v>1</v>
      </c>
      <c r="U4" s="164">
        <v>3.3333333333333333E-2</v>
      </c>
      <c r="V4" s="165">
        <v>0.99999999999999989</v>
      </c>
      <c r="W4" s="165">
        <v>4</v>
      </c>
      <c r="X4" s="165">
        <v>3.8461538461538457E-2</v>
      </c>
      <c r="Y4" s="166">
        <v>0.99999999999999978</v>
      </c>
      <c r="AA4" s="149" t="s">
        <v>4212</v>
      </c>
      <c r="AB4" s="149" t="s">
        <v>3287</v>
      </c>
      <c r="AC4" s="149" t="s">
        <v>3477</v>
      </c>
      <c r="AD4" s="149" t="s">
        <v>2</v>
      </c>
      <c r="AE4" s="149">
        <v>12</v>
      </c>
      <c r="AF4" s="149">
        <v>176</v>
      </c>
      <c r="AG4" s="149">
        <v>7.0000000000000007E-2</v>
      </c>
      <c r="AJ4" t="s">
        <v>3083</v>
      </c>
      <c r="AK4" t="s">
        <v>3897</v>
      </c>
      <c r="AL4" t="s">
        <v>7781</v>
      </c>
      <c r="AM4">
        <v>0.88</v>
      </c>
    </row>
    <row r="5" spans="1:39" hidden="1" x14ac:dyDescent="0.25">
      <c r="A5" s="161" t="s">
        <v>5425</v>
      </c>
      <c r="B5" s="148" t="s">
        <v>4229</v>
      </c>
      <c r="C5" s="161" t="s">
        <v>3084</v>
      </c>
      <c r="D5" s="148" t="s">
        <v>3840</v>
      </c>
      <c r="E5" s="148" t="s">
        <v>7781</v>
      </c>
      <c r="F5" s="148">
        <v>1</v>
      </c>
      <c r="G5" s="162">
        <v>1</v>
      </c>
      <c r="J5" s="149" t="s">
        <v>3081</v>
      </c>
      <c r="K5" s="149" t="s">
        <v>4372</v>
      </c>
      <c r="L5" s="149">
        <v>1</v>
      </c>
      <c r="M5" s="149">
        <v>1</v>
      </c>
      <c r="N5" s="148">
        <v>1</v>
      </c>
      <c r="O5" s="148" t="s">
        <v>7754</v>
      </c>
      <c r="R5" s="163" t="s">
        <v>154</v>
      </c>
      <c r="S5" s="164" t="s">
        <v>4373</v>
      </c>
      <c r="T5" s="164">
        <v>3</v>
      </c>
      <c r="U5" s="164">
        <v>0.1</v>
      </c>
      <c r="V5" s="165">
        <v>0.99999999999999989</v>
      </c>
      <c r="W5" s="165">
        <v>4</v>
      </c>
      <c r="X5" s="165">
        <v>0</v>
      </c>
      <c r="Y5" s="166">
        <v>0.99999999999999978</v>
      </c>
      <c r="AA5" s="149" t="s">
        <v>4212</v>
      </c>
      <c r="AB5" s="149" t="s">
        <v>3287</v>
      </c>
      <c r="AC5" s="149" t="s">
        <v>4078</v>
      </c>
      <c r="AD5" s="149" t="s">
        <v>7781</v>
      </c>
      <c r="AE5" s="149">
        <v>2</v>
      </c>
      <c r="AF5" s="149">
        <v>176</v>
      </c>
      <c r="AG5" s="149">
        <v>0.01</v>
      </c>
      <c r="AJ5" t="s">
        <v>3084</v>
      </c>
      <c r="AK5" t="s">
        <v>3840</v>
      </c>
      <c r="AL5" t="s">
        <v>7781</v>
      </c>
      <c r="AM5">
        <v>1</v>
      </c>
    </row>
    <row r="6" spans="1:39" x14ac:dyDescent="0.25">
      <c r="A6" s="161" t="s">
        <v>5433</v>
      </c>
      <c r="B6" s="148" t="s">
        <v>4231</v>
      </c>
      <c r="C6" s="161" t="s">
        <v>3085</v>
      </c>
      <c r="D6" s="148" t="s">
        <v>3479</v>
      </c>
      <c r="E6" s="148" t="s">
        <v>2</v>
      </c>
      <c r="F6" s="148">
        <v>0.18</v>
      </c>
      <c r="G6" s="162">
        <v>1</v>
      </c>
      <c r="J6" s="148" t="s">
        <v>3224</v>
      </c>
      <c r="K6" s="148" t="s">
        <v>3222</v>
      </c>
      <c r="L6" s="148">
        <v>0</v>
      </c>
      <c r="M6" s="148">
        <v>0</v>
      </c>
      <c r="N6" s="148">
        <v>1.0000000000000004</v>
      </c>
      <c r="O6" s="148" t="s">
        <v>7754</v>
      </c>
      <c r="R6" s="163" t="s">
        <v>154</v>
      </c>
      <c r="S6" s="164" t="s">
        <v>3457</v>
      </c>
      <c r="T6" s="164">
        <v>16</v>
      </c>
      <c r="U6" s="164">
        <v>0.53333333333333333</v>
      </c>
      <c r="V6" s="165">
        <v>0.99999999999999989</v>
      </c>
      <c r="W6" s="165">
        <v>4</v>
      </c>
      <c r="X6" s="165">
        <v>0.61538461538461531</v>
      </c>
      <c r="Y6" s="166">
        <v>0.99999999999999978</v>
      </c>
      <c r="AA6" s="149" t="s">
        <v>4212</v>
      </c>
      <c r="AB6" s="149" t="s">
        <v>3287</v>
      </c>
      <c r="AC6" s="149" t="s">
        <v>3971</v>
      </c>
      <c r="AD6" s="149" t="s">
        <v>7781</v>
      </c>
      <c r="AE6" s="149">
        <v>36</v>
      </c>
      <c r="AF6" s="149">
        <v>176</v>
      </c>
      <c r="AG6" s="149">
        <v>0.2</v>
      </c>
      <c r="AJ6" t="s">
        <v>3085</v>
      </c>
      <c r="AK6" t="s">
        <v>3479</v>
      </c>
      <c r="AL6" t="s">
        <v>2</v>
      </c>
      <c r="AM6">
        <v>0.18</v>
      </c>
    </row>
    <row r="7" spans="1:39" x14ac:dyDescent="0.25">
      <c r="A7" s="161" t="s">
        <v>5433</v>
      </c>
      <c r="B7" s="148" t="s">
        <v>4231</v>
      </c>
      <c r="C7" s="161" t="s">
        <v>3085</v>
      </c>
      <c r="D7" s="148" t="s">
        <v>3973</v>
      </c>
      <c r="E7" s="148" t="s">
        <v>7781</v>
      </c>
      <c r="F7" s="148">
        <v>0.82</v>
      </c>
      <c r="G7" s="162" t="s">
        <v>4577</v>
      </c>
      <c r="J7" s="148" t="s">
        <v>3224</v>
      </c>
      <c r="K7" s="148" t="s">
        <v>3672</v>
      </c>
      <c r="L7" s="148">
        <v>0</v>
      </c>
      <c r="M7" s="148">
        <v>0</v>
      </c>
      <c r="N7" s="148" t="s">
        <v>4577</v>
      </c>
      <c r="O7" s="148" t="s">
        <v>7754</v>
      </c>
      <c r="R7" s="163" t="s">
        <v>154</v>
      </c>
      <c r="S7" s="164" t="s">
        <v>3477</v>
      </c>
      <c r="T7" s="164">
        <v>7</v>
      </c>
      <c r="U7" s="164">
        <v>0.23333333333333334</v>
      </c>
      <c r="V7" s="165">
        <v>0.99999999999999989</v>
      </c>
      <c r="W7" s="165">
        <v>4</v>
      </c>
      <c r="X7" s="165">
        <v>0.26923076923076922</v>
      </c>
      <c r="Y7" s="166">
        <v>0.99999999999999978</v>
      </c>
      <c r="AA7" s="149" t="s">
        <v>4179</v>
      </c>
      <c r="AB7" s="149" t="s">
        <v>147</v>
      </c>
      <c r="AC7" s="149" t="s">
        <v>3457</v>
      </c>
      <c r="AD7" s="149" t="s">
        <v>2</v>
      </c>
      <c r="AE7" s="149">
        <v>128</v>
      </c>
      <c r="AF7" s="149">
        <v>176</v>
      </c>
      <c r="AG7" s="149">
        <v>0.73</v>
      </c>
      <c r="AJ7" t="s">
        <v>3085</v>
      </c>
      <c r="AK7" t="s">
        <v>3973</v>
      </c>
      <c r="AL7" t="s">
        <v>7781</v>
      </c>
      <c r="AM7">
        <v>0.82</v>
      </c>
    </row>
    <row r="8" spans="1:39" hidden="1" x14ac:dyDescent="0.25">
      <c r="A8" s="161" t="s">
        <v>5441</v>
      </c>
      <c r="B8" s="148" t="s">
        <v>4174</v>
      </c>
      <c r="C8" s="161" t="s">
        <v>3086</v>
      </c>
      <c r="D8" s="148" t="s">
        <v>3672</v>
      </c>
      <c r="E8" s="148" t="s">
        <v>7781</v>
      </c>
      <c r="F8" s="148">
        <v>1</v>
      </c>
      <c r="G8" s="162">
        <v>1</v>
      </c>
      <c r="J8" s="148" t="s">
        <v>3224</v>
      </c>
      <c r="K8" s="148" t="s">
        <v>4372</v>
      </c>
      <c r="L8" s="148">
        <v>0.19340151976658448</v>
      </c>
      <c r="M8" s="148">
        <v>0.19</v>
      </c>
      <c r="N8" s="148" t="s">
        <v>4577</v>
      </c>
      <c r="O8" s="148" t="s">
        <v>7754</v>
      </c>
      <c r="R8" s="163" t="s">
        <v>154</v>
      </c>
      <c r="S8" s="164" t="s">
        <v>3840</v>
      </c>
      <c r="T8" s="164">
        <v>2</v>
      </c>
      <c r="U8" s="164">
        <v>6.6666666666666666E-2</v>
      </c>
      <c r="V8" s="165">
        <v>0.99999999999999989</v>
      </c>
      <c r="W8" s="165">
        <v>4</v>
      </c>
      <c r="X8" s="165">
        <v>7.6923076923076913E-2</v>
      </c>
      <c r="Y8" s="166">
        <v>0.99999999999999978</v>
      </c>
      <c r="AA8" s="149" t="s">
        <v>4179</v>
      </c>
      <c r="AB8" s="149" t="s">
        <v>147</v>
      </c>
      <c r="AC8" s="149" t="s">
        <v>3477</v>
      </c>
      <c r="AD8" s="149" t="s">
        <v>2</v>
      </c>
      <c r="AE8" s="149">
        <v>48</v>
      </c>
      <c r="AF8" s="149">
        <v>176</v>
      </c>
      <c r="AG8" s="149">
        <v>0.27</v>
      </c>
      <c r="AJ8" t="s">
        <v>3086</v>
      </c>
      <c r="AK8" t="s">
        <v>3672</v>
      </c>
      <c r="AL8" t="s">
        <v>7781</v>
      </c>
      <c r="AM8">
        <v>1</v>
      </c>
    </row>
    <row r="9" spans="1:39" hidden="1" x14ac:dyDescent="0.25">
      <c r="A9" s="161" t="s">
        <v>5459</v>
      </c>
      <c r="B9" s="148" t="s">
        <v>4209</v>
      </c>
      <c r="C9" s="161" t="s">
        <v>3088</v>
      </c>
      <c r="D9" s="148" t="s">
        <v>3175</v>
      </c>
      <c r="E9" s="148" t="s">
        <v>2</v>
      </c>
      <c r="F9" s="148">
        <v>1</v>
      </c>
      <c r="G9" s="162">
        <v>1</v>
      </c>
      <c r="J9" s="148" t="s">
        <v>3224</v>
      </c>
      <c r="K9" s="148" t="s">
        <v>4351</v>
      </c>
      <c r="L9" s="148">
        <v>0.80659848023341585</v>
      </c>
      <c r="M9" s="148">
        <v>0.81</v>
      </c>
      <c r="N9" s="148" t="s">
        <v>4577</v>
      </c>
      <c r="O9" s="148" t="s">
        <v>7754</v>
      </c>
      <c r="R9" s="163" t="s">
        <v>154</v>
      </c>
      <c r="S9" s="164" t="s">
        <v>4351</v>
      </c>
      <c r="T9" s="164">
        <v>1</v>
      </c>
      <c r="U9" s="164">
        <v>3.3333333333333333E-2</v>
      </c>
      <c r="V9" s="165">
        <v>0.99999999999999989</v>
      </c>
      <c r="W9" s="165">
        <v>4</v>
      </c>
      <c r="X9" s="165">
        <v>0</v>
      </c>
      <c r="Y9" s="166">
        <v>0.99999999999999978</v>
      </c>
      <c r="AA9" s="149" t="s">
        <v>7794</v>
      </c>
      <c r="AB9" s="149" t="s">
        <v>119</v>
      </c>
      <c r="AC9" s="149" t="s">
        <v>3173</v>
      </c>
      <c r="AD9" s="149" t="s">
        <v>2</v>
      </c>
      <c r="AE9" s="149">
        <v>22.5</v>
      </c>
      <c r="AF9" s="149">
        <v>220.5</v>
      </c>
      <c r="AG9" s="149">
        <v>0.1</v>
      </c>
      <c r="AJ9" t="s">
        <v>3088</v>
      </c>
      <c r="AK9" t="s">
        <v>3175</v>
      </c>
      <c r="AL9" t="s">
        <v>2</v>
      </c>
      <c r="AM9">
        <v>1</v>
      </c>
    </row>
    <row r="10" spans="1:39" x14ac:dyDescent="0.25">
      <c r="A10" s="161" t="s">
        <v>5466</v>
      </c>
      <c r="B10" s="148" t="s">
        <v>4227</v>
      </c>
      <c r="C10" s="161" t="s">
        <v>3089</v>
      </c>
      <c r="D10" s="148" t="s">
        <v>3672</v>
      </c>
      <c r="E10" s="148" t="s">
        <v>7781</v>
      </c>
      <c r="F10" s="148">
        <v>1</v>
      </c>
      <c r="G10" s="162">
        <v>1</v>
      </c>
      <c r="J10" s="148" t="s">
        <v>3932</v>
      </c>
      <c r="K10" s="148" t="s">
        <v>3672</v>
      </c>
      <c r="L10" s="148">
        <v>0.99999999999999967</v>
      </c>
      <c r="M10" s="148">
        <v>1</v>
      </c>
      <c r="N10" s="148">
        <v>0.99999999999999967</v>
      </c>
      <c r="O10" s="148" t="s">
        <v>7754</v>
      </c>
      <c r="R10" s="163" t="s">
        <v>229</v>
      </c>
      <c r="S10" s="164" t="s">
        <v>4373</v>
      </c>
      <c r="T10" s="164">
        <v>2</v>
      </c>
      <c r="U10" s="164">
        <v>6.6666666666666666E-2</v>
      </c>
      <c r="V10" s="165">
        <v>1</v>
      </c>
      <c r="W10" s="165">
        <v>1</v>
      </c>
      <c r="X10" s="165">
        <v>0</v>
      </c>
      <c r="Y10" s="166">
        <v>1</v>
      </c>
      <c r="AA10" s="149" t="s">
        <v>7794</v>
      </c>
      <c r="AB10" s="149" t="s">
        <v>119</v>
      </c>
      <c r="AC10" s="149" t="s">
        <v>3175</v>
      </c>
      <c r="AD10" s="149" t="s">
        <v>2</v>
      </c>
      <c r="AE10" s="149">
        <v>10.5</v>
      </c>
      <c r="AF10" s="149">
        <v>220.5</v>
      </c>
      <c r="AG10" s="149">
        <v>0.05</v>
      </c>
      <c r="AJ10" t="s">
        <v>3089</v>
      </c>
      <c r="AK10" t="s">
        <v>3672</v>
      </c>
      <c r="AL10" t="s">
        <v>7781</v>
      </c>
      <c r="AM10">
        <v>1</v>
      </c>
    </row>
    <row r="11" spans="1:39" hidden="1" x14ac:dyDescent="0.25">
      <c r="A11" s="167" t="s">
        <v>5474</v>
      </c>
      <c r="B11" s="149" t="s">
        <v>4172</v>
      </c>
      <c r="C11" s="167" t="s">
        <v>3090</v>
      </c>
      <c r="D11" s="149" t="s">
        <v>3173</v>
      </c>
      <c r="E11" s="149" t="s">
        <v>2</v>
      </c>
      <c r="F11" s="149">
        <v>1</v>
      </c>
      <c r="G11" s="162">
        <v>1</v>
      </c>
      <c r="J11" s="149" t="s">
        <v>3932</v>
      </c>
      <c r="K11" s="149" t="s">
        <v>3987</v>
      </c>
      <c r="L11" s="149">
        <v>0</v>
      </c>
      <c r="M11" s="149">
        <v>0</v>
      </c>
      <c r="N11" s="148" t="s">
        <v>4577</v>
      </c>
      <c r="O11" s="148" t="s">
        <v>7754</v>
      </c>
      <c r="R11" s="163" t="s">
        <v>229</v>
      </c>
      <c r="S11" s="164" t="s">
        <v>4126</v>
      </c>
      <c r="T11" s="164">
        <v>24</v>
      </c>
      <c r="U11" s="164">
        <v>0.8</v>
      </c>
      <c r="V11" s="165">
        <v>1</v>
      </c>
      <c r="W11" s="165">
        <v>1</v>
      </c>
      <c r="X11" s="165">
        <v>0</v>
      </c>
      <c r="Y11" s="166">
        <v>1</v>
      </c>
      <c r="AA11" s="149" t="s">
        <v>7794</v>
      </c>
      <c r="AB11" s="149" t="s">
        <v>119</v>
      </c>
      <c r="AC11" s="149" t="s">
        <v>3477</v>
      </c>
      <c r="AD11" s="149" t="s">
        <v>2</v>
      </c>
      <c r="AE11" s="149">
        <v>76.5</v>
      </c>
      <c r="AF11" s="149">
        <v>220.5</v>
      </c>
      <c r="AG11" s="149">
        <v>0.35</v>
      </c>
      <c r="AJ11" t="s">
        <v>3090</v>
      </c>
      <c r="AK11" t="s">
        <v>3173</v>
      </c>
      <c r="AL11" t="s">
        <v>2</v>
      </c>
      <c r="AM11">
        <v>1</v>
      </c>
    </row>
    <row r="12" spans="1:39" x14ac:dyDescent="0.25">
      <c r="A12" s="167" t="s">
        <v>5484</v>
      </c>
      <c r="B12" s="149" t="s">
        <v>4166</v>
      </c>
      <c r="C12" s="167" t="s">
        <v>3091</v>
      </c>
      <c r="D12" s="149" t="s">
        <v>3173</v>
      </c>
      <c r="E12" s="149" t="s">
        <v>2</v>
      </c>
      <c r="F12" s="149">
        <v>0.05</v>
      </c>
      <c r="G12" s="162">
        <v>0.99</v>
      </c>
      <c r="J12" s="149" t="s">
        <v>3939</v>
      </c>
      <c r="K12" s="149" t="s">
        <v>3457</v>
      </c>
      <c r="L12" s="149">
        <v>0.44323071350959786</v>
      </c>
      <c r="M12" s="149">
        <v>0.44</v>
      </c>
      <c r="N12" s="148">
        <v>0.99999999999999967</v>
      </c>
      <c r="O12" s="148" t="s">
        <v>7754</v>
      </c>
      <c r="R12" s="163" t="s">
        <v>229</v>
      </c>
      <c r="S12" s="164" t="s">
        <v>4374</v>
      </c>
      <c r="T12" s="164">
        <v>2</v>
      </c>
      <c r="U12" s="164">
        <v>6.6666666666666666E-2</v>
      </c>
      <c r="V12" s="165">
        <v>1</v>
      </c>
      <c r="W12" s="165">
        <v>1</v>
      </c>
      <c r="X12" s="165">
        <v>0</v>
      </c>
      <c r="Y12" s="166">
        <v>1</v>
      </c>
      <c r="AA12" s="149" t="s">
        <v>7794</v>
      </c>
      <c r="AB12" s="149" t="s">
        <v>119</v>
      </c>
      <c r="AC12" s="149" t="s">
        <v>3713</v>
      </c>
      <c r="AD12" s="149" t="s">
        <v>7781</v>
      </c>
      <c r="AE12" s="149">
        <v>32.5</v>
      </c>
      <c r="AF12" s="149">
        <v>220.5</v>
      </c>
      <c r="AG12" s="149">
        <v>0.15</v>
      </c>
      <c r="AJ12" t="s">
        <v>3091</v>
      </c>
      <c r="AK12" t="s">
        <v>3173</v>
      </c>
      <c r="AL12" t="s">
        <v>2</v>
      </c>
      <c r="AM12">
        <v>0.05</v>
      </c>
    </row>
    <row r="13" spans="1:39" hidden="1" x14ac:dyDescent="0.25">
      <c r="A13" s="167" t="s">
        <v>5484</v>
      </c>
      <c r="B13" s="149" t="s">
        <v>4166</v>
      </c>
      <c r="C13" s="167" t="s">
        <v>3091</v>
      </c>
      <c r="D13" s="149" t="s">
        <v>3175</v>
      </c>
      <c r="E13" s="149" t="s">
        <v>2</v>
      </c>
      <c r="F13" s="149">
        <v>0.31</v>
      </c>
      <c r="G13" s="162" t="s">
        <v>4577</v>
      </c>
      <c r="J13" s="149" t="s">
        <v>3939</v>
      </c>
      <c r="K13" s="149" t="s">
        <v>4372</v>
      </c>
      <c r="L13" s="149">
        <v>0.5567692864904018</v>
      </c>
      <c r="M13" s="149">
        <v>0.56000000000000005</v>
      </c>
      <c r="N13" s="148" t="s">
        <v>4577</v>
      </c>
      <c r="O13" s="148" t="s">
        <v>7754</v>
      </c>
      <c r="R13" s="163" t="s">
        <v>229</v>
      </c>
      <c r="S13" s="164" t="s">
        <v>4078</v>
      </c>
      <c r="T13" s="164">
        <v>2</v>
      </c>
      <c r="U13" s="164">
        <v>6.6666666666666666E-2</v>
      </c>
      <c r="V13" s="165">
        <v>1</v>
      </c>
      <c r="W13" s="165">
        <v>1</v>
      </c>
      <c r="X13" s="165">
        <v>1</v>
      </c>
      <c r="Y13" s="166">
        <v>1</v>
      </c>
      <c r="AA13" s="149" t="s">
        <v>7794</v>
      </c>
      <c r="AB13" s="149" t="s">
        <v>119</v>
      </c>
      <c r="AC13" s="149" t="s">
        <v>3840</v>
      </c>
      <c r="AD13" s="149" t="s">
        <v>7781</v>
      </c>
      <c r="AE13" s="149">
        <v>78.5</v>
      </c>
      <c r="AF13" s="149">
        <v>220.5</v>
      </c>
      <c r="AG13" s="149">
        <v>0.36</v>
      </c>
      <c r="AJ13" t="s">
        <v>3091</v>
      </c>
      <c r="AK13" t="s">
        <v>3175</v>
      </c>
      <c r="AL13" t="s">
        <v>2</v>
      </c>
      <c r="AM13">
        <v>0.31</v>
      </c>
    </row>
    <row r="14" spans="1:39" x14ac:dyDescent="0.25">
      <c r="A14" s="167" t="s">
        <v>5484</v>
      </c>
      <c r="B14" s="149" t="s">
        <v>4166</v>
      </c>
      <c r="C14" s="167" t="s">
        <v>3091</v>
      </c>
      <c r="D14" s="149" t="s">
        <v>3275</v>
      </c>
      <c r="E14" s="149" t="s">
        <v>2</v>
      </c>
      <c r="F14" s="149">
        <v>0.09</v>
      </c>
      <c r="G14" s="162" t="s">
        <v>4577</v>
      </c>
      <c r="J14" s="149" t="s">
        <v>3844</v>
      </c>
      <c r="K14" s="149" t="s">
        <v>3457</v>
      </c>
      <c r="L14" s="149">
        <v>0.94460019312836829</v>
      </c>
      <c r="M14" s="149">
        <v>0.94</v>
      </c>
      <c r="N14" s="148">
        <v>1.0000000000000002</v>
      </c>
      <c r="O14" s="148" t="s">
        <v>7754</v>
      </c>
      <c r="R14" s="163" t="s">
        <v>258</v>
      </c>
      <c r="S14" s="164" t="s">
        <v>3175</v>
      </c>
      <c r="T14" s="164">
        <v>25</v>
      </c>
      <c r="U14" s="164">
        <v>0.83333333333333337</v>
      </c>
      <c r="V14" s="165">
        <v>0.93333333333333335</v>
      </c>
      <c r="W14" s="165">
        <v>1</v>
      </c>
      <c r="X14" s="165">
        <v>1</v>
      </c>
      <c r="Y14" s="166">
        <v>1</v>
      </c>
      <c r="AA14" s="149" t="s">
        <v>4231</v>
      </c>
      <c r="AB14" s="149" t="s">
        <v>3085</v>
      </c>
      <c r="AC14" s="149" t="s">
        <v>3479</v>
      </c>
      <c r="AD14" s="149" t="s">
        <v>2</v>
      </c>
      <c r="AE14" s="149">
        <v>32</v>
      </c>
      <c r="AF14" s="149">
        <v>176</v>
      </c>
      <c r="AG14" s="149">
        <v>0.18</v>
      </c>
      <c r="AJ14" t="s">
        <v>3091</v>
      </c>
      <c r="AK14" t="s">
        <v>3275</v>
      </c>
      <c r="AL14" t="s">
        <v>2</v>
      </c>
      <c r="AM14">
        <v>0.09</v>
      </c>
    </row>
    <row r="15" spans="1:39" x14ac:dyDescent="0.25">
      <c r="A15" s="167" t="s">
        <v>5484</v>
      </c>
      <c r="B15" s="149" t="s">
        <v>4166</v>
      </c>
      <c r="C15" s="167" t="s">
        <v>3091</v>
      </c>
      <c r="D15" s="149" t="s">
        <v>3374</v>
      </c>
      <c r="E15" s="149" t="s">
        <v>2</v>
      </c>
      <c r="F15" s="149">
        <v>0.43</v>
      </c>
      <c r="G15" s="162" t="s">
        <v>4577</v>
      </c>
      <c r="J15" s="149" t="s">
        <v>3844</v>
      </c>
      <c r="K15" s="149" t="s">
        <v>3477</v>
      </c>
      <c r="L15" s="149">
        <v>9.5006697193408696E-3</v>
      </c>
      <c r="M15" s="149">
        <v>0.01</v>
      </c>
      <c r="N15" s="148" t="s">
        <v>4577</v>
      </c>
      <c r="O15" s="148" t="s">
        <v>7754</v>
      </c>
      <c r="R15" s="163" t="s">
        <v>258</v>
      </c>
      <c r="S15" s="164" t="s">
        <v>4373</v>
      </c>
      <c r="T15" s="164">
        <v>3</v>
      </c>
      <c r="U15" s="164">
        <v>0.1</v>
      </c>
      <c r="V15" s="165">
        <v>0.93333333333333335</v>
      </c>
      <c r="W15" s="165">
        <v>1</v>
      </c>
      <c r="X15" s="165">
        <v>0</v>
      </c>
      <c r="Y15" s="166">
        <v>1</v>
      </c>
      <c r="AA15" s="149" t="s">
        <v>4231</v>
      </c>
      <c r="AB15" s="149" t="s">
        <v>3085</v>
      </c>
      <c r="AC15" s="149" t="s">
        <v>3973</v>
      </c>
      <c r="AD15" s="149" t="s">
        <v>7781</v>
      </c>
      <c r="AE15" s="149">
        <v>144</v>
      </c>
      <c r="AF15" s="149">
        <v>176</v>
      </c>
      <c r="AG15" s="149">
        <v>0.82</v>
      </c>
      <c r="AJ15" t="s">
        <v>3091</v>
      </c>
      <c r="AK15" t="s">
        <v>3374</v>
      </c>
      <c r="AL15" t="s">
        <v>2</v>
      </c>
      <c r="AM15">
        <v>0.43</v>
      </c>
    </row>
    <row r="16" spans="1:39" hidden="1" x14ac:dyDescent="0.25">
      <c r="A16" s="167" t="s">
        <v>5484</v>
      </c>
      <c r="B16" s="149" t="s">
        <v>4166</v>
      </c>
      <c r="C16" s="167" t="s">
        <v>3091</v>
      </c>
      <c r="D16" s="149" t="s">
        <v>3897</v>
      </c>
      <c r="E16" s="149" t="s">
        <v>7781</v>
      </c>
      <c r="F16" s="149">
        <v>0.03</v>
      </c>
      <c r="G16" s="162" t="s">
        <v>4577</v>
      </c>
      <c r="J16" s="149" t="s">
        <v>3844</v>
      </c>
      <c r="K16" s="149" t="s">
        <v>4372</v>
      </c>
      <c r="L16" s="149">
        <v>4.5899137152291061E-2</v>
      </c>
      <c r="M16" s="149">
        <v>0.05</v>
      </c>
      <c r="N16" s="148" t="s">
        <v>4577</v>
      </c>
      <c r="O16" s="148" t="s">
        <v>7754</v>
      </c>
      <c r="R16" s="163" t="s">
        <v>158</v>
      </c>
      <c r="S16" s="164" t="s">
        <v>4373</v>
      </c>
      <c r="T16" s="164">
        <v>2</v>
      </c>
      <c r="U16" s="164">
        <v>6.6666666666666666E-2</v>
      </c>
      <c r="V16" s="165">
        <v>0.99999999999999989</v>
      </c>
      <c r="W16" s="165">
        <v>3</v>
      </c>
      <c r="X16" s="165">
        <v>0</v>
      </c>
      <c r="Y16" s="166">
        <v>1</v>
      </c>
      <c r="AA16" s="149" t="s">
        <v>4281</v>
      </c>
      <c r="AB16" s="149" t="s">
        <v>227</v>
      </c>
      <c r="AC16" s="149" t="s">
        <v>3457</v>
      </c>
      <c r="AD16" s="149" t="s">
        <v>2</v>
      </c>
      <c r="AE16" s="149">
        <v>8</v>
      </c>
      <c r="AF16" s="149">
        <v>176</v>
      </c>
      <c r="AG16" s="149">
        <v>0.05</v>
      </c>
      <c r="AJ16" t="s">
        <v>3091</v>
      </c>
      <c r="AK16" t="s">
        <v>3897</v>
      </c>
      <c r="AL16" t="s">
        <v>7781</v>
      </c>
      <c r="AM16">
        <v>0.03</v>
      </c>
    </row>
    <row r="17" spans="1:39" hidden="1" x14ac:dyDescent="0.25">
      <c r="A17" s="167" t="s">
        <v>5484</v>
      </c>
      <c r="B17" s="149" t="s">
        <v>4166</v>
      </c>
      <c r="C17" s="167" t="s">
        <v>3091</v>
      </c>
      <c r="D17" s="149" t="s">
        <v>4375</v>
      </c>
      <c r="E17" s="149" t="s">
        <v>2</v>
      </c>
      <c r="F17" s="149">
        <v>0.01</v>
      </c>
      <c r="G17" s="162" t="s">
        <v>4577</v>
      </c>
      <c r="J17" s="149" t="s">
        <v>3845</v>
      </c>
      <c r="K17" s="149" t="s">
        <v>3670</v>
      </c>
      <c r="L17" s="149">
        <v>0</v>
      </c>
      <c r="M17" s="149">
        <v>0</v>
      </c>
      <c r="N17" s="148">
        <v>1.0000000000000002</v>
      </c>
      <c r="O17" s="148" t="s">
        <v>7754</v>
      </c>
      <c r="R17" s="163" t="s">
        <v>158</v>
      </c>
      <c r="S17" s="164" t="s">
        <v>3840</v>
      </c>
      <c r="T17" s="164">
        <v>14</v>
      </c>
      <c r="U17" s="164">
        <v>0.46666666666666667</v>
      </c>
      <c r="V17" s="165">
        <v>0.99999999999999989</v>
      </c>
      <c r="W17" s="165">
        <v>3</v>
      </c>
      <c r="X17" s="165">
        <v>0.60869565217391308</v>
      </c>
      <c r="Y17" s="166">
        <v>1</v>
      </c>
      <c r="AA17" s="149" t="s">
        <v>4281</v>
      </c>
      <c r="AB17" s="149" t="s">
        <v>227</v>
      </c>
      <c r="AC17" s="149" t="s">
        <v>3477</v>
      </c>
      <c r="AD17" s="149" t="s">
        <v>2</v>
      </c>
      <c r="AE17" s="149">
        <v>24</v>
      </c>
      <c r="AF17" s="149">
        <v>176</v>
      </c>
      <c r="AG17" s="149">
        <v>0.14000000000000001</v>
      </c>
      <c r="AJ17" t="s">
        <v>3091</v>
      </c>
      <c r="AK17" t="s">
        <v>4375</v>
      </c>
      <c r="AL17" t="s">
        <v>2</v>
      </c>
      <c r="AM17">
        <v>0.01</v>
      </c>
    </row>
    <row r="18" spans="1:39" x14ac:dyDescent="0.25">
      <c r="A18" s="167" t="s">
        <v>5484</v>
      </c>
      <c r="B18" s="149" t="s">
        <v>4166</v>
      </c>
      <c r="C18" s="167" t="s">
        <v>3091</v>
      </c>
      <c r="D18" s="149" t="s">
        <v>7778</v>
      </c>
      <c r="E18" s="149" t="s">
        <v>2</v>
      </c>
      <c r="F18" s="149">
        <v>7.0000000000000007E-2</v>
      </c>
      <c r="G18" s="162" t="s">
        <v>4577</v>
      </c>
      <c r="J18" s="149" t="s">
        <v>3845</v>
      </c>
      <c r="K18" s="149" t="s">
        <v>3713</v>
      </c>
      <c r="L18" s="149">
        <v>1.0000000000000002</v>
      </c>
      <c r="M18" s="149">
        <v>1</v>
      </c>
      <c r="N18" s="148" t="s">
        <v>4577</v>
      </c>
      <c r="O18" s="148" t="s">
        <v>7754</v>
      </c>
      <c r="R18" s="163" t="s">
        <v>158</v>
      </c>
      <c r="S18" s="164" t="s">
        <v>3713</v>
      </c>
      <c r="T18" s="164">
        <v>1</v>
      </c>
      <c r="U18" s="164">
        <v>3.3333333333333333E-2</v>
      </c>
      <c r="V18" s="165">
        <v>0.99999999999999989</v>
      </c>
      <c r="W18" s="165">
        <v>3</v>
      </c>
      <c r="X18" s="165">
        <v>4.3478260869565223E-2</v>
      </c>
      <c r="Y18" s="166">
        <v>1</v>
      </c>
      <c r="AA18" s="149" t="s">
        <v>4281</v>
      </c>
      <c r="AB18" s="149" t="s">
        <v>227</v>
      </c>
      <c r="AC18" s="149" t="s">
        <v>3373</v>
      </c>
      <c r="AD18" s="149" t="s">
        <v>2</v>
      </c>
      <c r="AE18" s="149">
        <v>144</v>
      </c>
      <c r="AF18" s="149">
        <v>176</v>
      </c>
      <c r="AG18" s="149">
        <v>0.82</v>
      </c>
      <c r="AJ18" t="s">
        <v>3091</v>
      </c>
      <c r="AK18" t="s">
        <v>7778</v>
      </c>
      <c r="AL18" t="s">
        <v>2</v>
      </c>
      <c r="AM18">
        <v>7.0000000000000007E-2</v>
      </c>
    </row>
    <row r="19" spans="1:39" x14ac:dyDescent="0.25">
      <c r="A19" s="167" t="s">
        <v>5495</v>
      </c>
      <c r="B19" s="149" t="s">
        <v>4279</v>
      </c>
      <c r="C19" s="167" t="s">
        <v>3092</v>
      </c>
      <c r="D19" s="149" t="s">
        <v>3779</v>
      </c>
      <c r="E19" s="149" t="s">
        <v>7781</v>
      </c>
      <c r="F19" s="148">
        <v>0.64</v>
      </c>
      <c r="G19" s="162">
        <v>1</v>
      </c>
      <c r="J19" s="149" t="s">
        <v>3846</v>
      </c>
      <c r="K19" s="149" t="s">
        <v>3457</v>
      </c>
      <c r="L19" s="149">
        <v>0.96427455473388224</v>
      </c>
      <c r="M19" s="149">
        <v>0.96</v>
      </c>
      <c r="N19" s="148">
        <v>1.0000000000000004</v>
      </c>
      <c r="O19" s="148" t="s">
        <v>7754</v>
      </c>
      <c r="R19" s="163" t="s">
        <v>158</v>
      </c>
      <c r="S19" s="164" t="s">
        <v>3779</v>
      </c>
      <c r="T19" s="164">
        <v>8</v>
      </c>
      <c r="U19" s="164">
        <v>0.26666666666666666</v>
      </c>
      <c r="V19" s="165">
        <v>0.99999999999999989</v>
      </c>
      <c r="W19" s="165">
        <v>3</v>
      </c>
      <c r="X19" s="165">
        <v>0.34782608695652178</v>
      </c>
      <c r="Y19" s="166">
        <v>1</v>
      </c>
      <c r="AA19" s="149" t="s">
        <v>4284</v>
      </c>
      <c r="AB19" s="149" t="s">
        <v>208</v>
      </c>
      <c r="AC19" s="149" t="s">
        <v>3479</v>
      </c>
      <c r="AD19" s="149" t="s">
        <v>2</v>
      </c>
      <c r="AE19" s="149">
        <v>65</v>
      </c>
      <c r="AF19" s="149">
        <v>230</v>
      </c>
      <c r="AG19" s="149">
        <v>0.28000000000000003</v>
      </c>
      <c r="AJ19" t="s">
        <v>3092</v>
      </c>
      <c r="AK19" t="s">
        <v>3779</v>
      </c>
      <c r="AL19" t="s">
        <v>7781</v>
      </c>
      <c r="AM19">
        <v>0.64</v>
      </c>
    </row>
    <row r="20" spans="1:39" x14ac:dyDescent="0.25">
      <c r="A20" s="167" t="s">
        <v>5495</v>
      </c>
      <c r="B20" s="149" t="s">
        <v>4279</v>
      </c>
      <c r="C20" s="167" t="s">
        <v>3092</v>
      </c>
      <c r="D20" s="149" t="s">
        <v>4078</v>
      </c>
      <c r="E20" s="149" t="s">
        <v>7781</v>
      </c>
      <c r="F20" s="149">
        <v>0.36</v>
      </c>
      <c r="G20" s="162" t="s">
        <v>4577</v>
      </c>
      <c r="J20" s="149" t="s">
        <v>3846</v>
      </c>
      <c r="K20" s="149" t="s">
        <v>3477</v>
      </c>
      <c r="L20" s="149">
        <v>3.5725445266118115E-2</v>
      </c>
      <c r="M20" s="149">
        <v>0.04</v>
      </c>
      <c r="N20" s="148" t="s">
        <v>4577</v>
      </c>
      <c r="O20" s="148" t="s">
        <v>7754</v>
      </c>
      <c r="R20" s="163" t="s">
        <v>158</v>
      </c>
      <c r="S20" s="164" t="s">
        <v>4126</v>
      </c>
      <c r="T20" s="164">
        <v>5</v>
      </c>
      <c r="U20" s="164">
        <v>0.16666666666666666</v>
      </c>
      <c r="V20" s="165">
        <v>0.99999999999999989</v>
      </c>
      <c r="W20" s="165">
        <v>3</v>
      </c>
      <c r="X20" s="165">
        <v>0</v>
      </c>
      <c r="Y20" s="166">
        <v>1</v>
      </c>
      <c r="AA20" s="149" t="s">
        <v>4284</v>
      </c>
      <c r="AB20" s="149" t="s">
        <v>208</v>
      </c>
      <c r="AC20" s="149" t="s">
        <v>3840</v>
      </c>
      <c r="AD20" s="149" t="s">
        <v>7781</v>
      </c>
      <c r="AE20" s="149">
        <v>10</v>
      </c>
      <c r="AF20" s="149">
        <v>230</v>
      </c>
      <c r="AG20" s="149">
        <v>0.04</v>
      </c>
      <c r="AJ20" t="s">
        <v>3092</v>
      </c>
      <c r="AK20" t="s">
        <v>4078</v>
      </c>
      <c r="AL20" t="s">
        <v>7781</v>
      </c>
      <c r="AM20">
        <v>0.36</v>
      </c>
    </row>
    <row r="21" spans="1:39" hidden="1" x14ac:dyDescent="0.25">
      <c r="A21" s="167" t="s">
        <v>5504</v>
      </c>
      <c r="B21" s="149" t="s">
        <v>4226</v>
      </c>
      <c r="C21" s="167" t="s">
        <v>3093</v>
      </c>
      <c r="D21" s="149" t="s">
        <v>3222</v>
      </c>
      <c r="E21" s="149" t="s">
        <v>2</v>
      </c>
      <c r="F21" s="149">
        <v>1</v>
      </c>
      <c r="G21" s="162">
        <v>1</v>
      </c>
      <c r="J21" s="149" t="s">
        <v>169</v>
      </c>
      <c r="K21" s="149" t="s">
        <v>3479</v>
      </c>
      <c r="L21" s="149">
        <v>0.11206119303143994</v>
      </c>
      <c r="M21" s="149">
        <v>0.11</v>
      </c>
      <c r="N21" s="148">
        <v>1</v>
      </c>
      <c r="O21" s="148" t="s">
        <v>7754</v>
      </c>
      <c r="R21" s="163" t="s">
        <v>230</v>
      </c>
      <c r="S21" s="164" t="s">
        <v>3779</v>
      </c>
      <c r="T21" s="164">
        <v>1</v>
      </c>
      <c r="U21" s="164">
        <v>3.3333333333333333E-2</v>
      </c>
      <c r="V21" s="165">
        <v>0.8666666666666667</v>
      </c>
      <c r="W21" s="165">
        <v>1</v>
      </c>
      <c r="X21" s="165">
        <v>1</v>
      </c>
      <c r="Y21" s="166">
        <v>1</v>
      </c>
      <c r="AA21" s="149" t="s">
        <v>4284</v>
      </c>
      <c r="AB21" s="149" t="s">
        <v>208</v>
      </c>
      <c r="AC21" s="149" t="s">
        <v>3779</v>
      </c>
      <c r="AD21" s="149" t="s">
        <v>7781</v>
      </c>
      <c r="AE21" s="149">
        <v>78</v>
      </c>
      <c r="AF21" s="149">
        <v>230</v>
      </c>
      <c r="AG21" s="149">
        <v>0.34</v>
      </c>
      <c r="AJ21" t="s">
        <v>3093</v>
      </c>
      <c r="AK21" t="s">
        <v>3222</v>
      </c>
      <c r="AL21" t="s">
        <v>2</v>
      </c>
      <c r="AM21">
        <v>1</v>
      </c>
    </row>
    <row r="22" spans="1:39" hidden="1" x14ac:dyDescent="0.25">
      <c r="A22" s="167" t="s">
        <v>5528</v>
      </c>
      <c r="B22" s="149" t="s">
        <v>4176</v>
      </c>
      <c r="C22" s="167" t="s">
        <v>3096</v>
      </c>
      <c r="D22" s="149" t="s">
        <v>3895</v>
      </c>
      <c r="E22" s="149" t="s">
        <v>7781</v>
      </c>
      <c r="F22" s="149">
        <v>1</v>
      </c>
      <c r="G22" s="162">
        <v>1</v>
      </c>
      <c r="J22" s="149" t="s">
        <v>169</v>
      </c>
      <c r="K22" s="149" t="s">
        <v>4126</v>
      </c>
      <c r="L22" s="149">
        <v>0.88793880696856009</v>
      </c>
      <c r="M22" s="149">
        <v>0.89</v>
      </c>
      <c r="N22" s="148" t="s">
        <v>4577</v>
      </c>
      <c r="O22" s="148" t="s">
        <v>7754</v>
      </c>
      <c r="R22" s="163" t="s">
        <v>230</v>
      </c>
      <c r="S22" s="164" t="s">
        <v>4126</v>
      </c>
      <c r="T22" s="164">
        <v>25</v>
      </c>
      <c r="U22" s="164">
        <v>0.83333333333333337</v>
      </c>
      <c r="V22" s="165">
        <v>0.8666666666666667</v>
      </c>
      <c r="W22" s="165">
        <v>1</v>
      </c>
      <c r="X22" s="165">
        <v>0</v>
      </c>
      <c r="Y22" s="166">
        <v>1</v>
      </c>
      <c r="AA22" s="149" t="s">
        <v>4284</v>
      </c>
      <c r="AB22" s="149" t="s">
        <v>208</v>
      </c>
      <c r="AC22" s="149" t="s">
        <v>4078</v>
      </c>
      <c r="AD22" s="149" t="s">
        <v>7781</v>
      </c>
      <c r="AE22" s="149">
        <v>30</v>
      </c>
      <c r="AF22" s="149">
        <v>230</v>
      </c>
      <c r="AG22" s="149">
        <v>0.13</v>
      </c>
      <c r="AJ22" t="s">
        <v>3096</v>
      </c>
      <c r="AK22" t="s">
        <v>3895</v>
      </c>
      <c r="AL22" t="s">
        <v>7781</v>
      </c>
      <c r="AM22">
        <v>1</v>
      </c>
    </row>
    <row r="23" spans="1:39" x14ac:dyDescent="0.25">
      <c r="A23" s="167" t="s">
        <v>5537</v>
      </c>
      <c r="B23" s="149" t="s">
        <v>4352</v>
      </c>
      <c r="C23" s="167" t="s">
        <v>3097</v>
      </c>
      <c r="D23" s="149" t="s">
        <v>3373</v>
      </c>
      <c r="E23" s="149" t="s">
        <v>2</v>
      </c>
      <c r="F23" s="149">
        <v>1</v>
      </c>
      <c r="G23" s="162">
        <v>1</v>
      </c>
      <c r="J23" s="149" t="s">
        <v>7</v>
      </c>
      <c r="K23" s="149" t="s">
        <v>292</v>
      </c>
      <c r="L23" s="149">
        <v>0.99999999999999978</v>
      </c>
      <c r="M23" s="149">
        <v>1</v>
      </c>
      <c r="N23" s="148">
        <v>0.99999999999999978</v>
      </c>
      <c r="O23" s="148" t="s">
        <v>7754</v>
      </c>
      <c r="R23" s="163" t="s">
        <v>231</v>
      </c>
      <c r="S23" s="164" t="s">
        <v>4373</v>
      </c>
      <c r="T23" s="164">
        <v>2</v>
      </c>
      <c r="U23" s="164">
        <v>6.6666666666666666E-2</v>
      </c>
      <c r="V23" s="165">
        <v>0</v>
      </c>
      <c r="W23" s="165">
        <v>0</v>
      </c>
      <c r="X23" s="165">
        <v>0</v>
      </c>
      <c r="Y23" s="166">
        <v>0</v>
      </c>
      <c r="AA23" s="149" t="s">
        <v>4284</v>
      </c>
      <c r="AB23" s="149" t="s">
        <v>208</v>
      </c>
      <c r="AC23" s="149" t="s">
        <v>3973</v>
      </c>
      <c r="AD23" s="149" t="s">
        <v>7781</v>
      </c>
      <c r="AE23" s="149">
        <v>36</v>
      </c>
      <c r="AF23" s="149">
        <v>230</v>
      </c>
      <c r="AG23" s="149">
        <v>0.16</v>
      </c>
      <c r="AJ23" t="s">
        <v>3097</v>
      </c>
      <c r="AK23" t="s">
        <v>3373</v>
      </c>
      <c r="AL23" t="s">
        <v>2</v>
      </c>
      <c r="AM23">
        <v>1</v>
      </c>
    </row>
    <row r="24" spans="1:39" x14ac:dyDescent="0.25">
      <c r="A24" s="167" t="s">
        <v>5545</v>
      </c>
      <c r="B24" s="149" t="s">
        <v>4196</v>
      </c>
      <c r="C24" s="167" t="s">
        <v>3098</v>
      </c>
      <c r="D24" s="149" t="s">
        <v>3374</v>
      </c>
      <c r="E24" s="149" t="s">
        <v>2</v>
      </c>
      <c r="F24" s="149">
        <v>0.55000000000000004</v>
      </c>
      <c r="G24" s="162">
        <v>1</v>
      </c>
      <c r="J24" s="149" t="s">
        <v>171</v>
      </c>
      <c r="K24" s="149" t="s">
        <v>3672</v>
      </c>
      <c r="L24" s="149">
        <v>1</v>
      </c>
      <c r="M24" s="149">
        <v>1</v>
      </c>
      <c r="N24" s="148">
        <v>1</v>
      </c>
      <c r="O24" s="148" t="s">
        <v>7754</v>
      </c>
      <c r="R24" s="163" t="s">
        <v>231</v>
      </c>
      <c r="S24" s="164" t="s">
        <v>4413</v>
      </c>
      <c r="T24" s="164">
        <v>8</v>
      </c>
      <c r="U24" s="164">
        <v>0.26666666666666666</v>
      </c>
      <c r="V24" s="165">
        <v>0</v>
      </c>
      <c r="W24" s="165">
        <v>0</v>
      </c>
      <c r="X24" s="165">
        <v>0</v>
      </c>
      <c r="Y24" s="166">
        <v>0</v>
      </c>
      <c r="AA24" s="149" t="s">
        <v>4284</v>
      </c>
      <c r="AB24" s="149" t="s">
        <v>208</v>
      </c>
      <c r="AC24" s="149" t="s">
        <v>3481</v>
      </c>
      <c r="AD24" s="149" t="s">
        <v>2</v>
      </c>
      <c r="AE24" s="149">
        <v>11</v>
      </c>
      <c r="AF24" s="149">
        <v>230</v>
      </c>
      <c r="AG24" s="149">
        <v>0.05</v>
      </c>
      <c r="AJ24" t="s">
        <v>3098</v>
      </c>
      <c r="AK24" t="s">
        <v>3374</v>
      </c>
      <c r="AL24" t="s">
        <v>2</v>
      </c>
      <c r="AM24">
        <v>0.55000000000000004</v>
      </c>
    </row>
    <row r="25" spans="1:39" x14ac:dyDescent="0.25">
      <c r="A25" s="167" t="s">
        <v>5545</v>
      </c>
      <c r="B25" s="149" t="s">
        <v>4196</v>
      </c>
      <c r="C25" s="167" t="s">
        <v>3098</v>
      </c>
      <c r="D25" s="149" t="s">
        <v>3978</v>
      </c>
      <c r="E25" s="149" t="s">
        <v>7781</v>
      </c>
      <c r="F25" s="149">
        <v>0.18</v>
      </c>
      <c r="G25" s="162" t="s">
        <v>4577</v>
      </c>
      <c r="J25" s="149" t="s">
        <v>9</v>
      </c>
      <c r="K25" s="149" t="s">
        <v>3457</v>
      </c>
      <c r="L25" s="149">
        <v>0.98999804703847283</v>
      </c>
      <c r="M25" s="149">
        <v>0.99</v>
      </c>
      <c r="N25" s="148">
        <v>0.99999999999999956</v>
      </c>
      <c r="O25" s="148" t="s">
        <v>7754</v>
      </c>
      <c r="R25" s="163" t="s">
        <v>231</v>
      </c>
      <c r="S25" s="164" t="s">
        <v>4126</v>
      </c>
      <c r="T25" s="164">
        <v>20</v>
      </c>
      <c r="U25" s="164">
        <v>0.66666666666666663</v>
      </c>
      <c r="V25" s="165">
        <v>0</v>
      </c>
      <c r="W25" s="165">
        <v>0</v>
      </c>
      <c r="X25" s="165">
        <v>0</v>
      </c>
      <c r="Y25" s="166">
        <v>0</v>
      </c>
      <c r="AA25" s="149" t="s">
        <v>4194</v>
      </c>
      <c r="AB25" s="149" t="s">
        <v>254</v>
      </c>
      <c r="AC25" s="149" t="s">
        <v>3275</v>
      </c>
      <c r="AD25" s="149" t="s">
        <v>2</v>
      </c>
      <c r="AE25" s="149">
        <v>176</v>
      </c>
      <c r="AF25" s="149">
        <v>176</v>
      </c>
      <c r="AG25" s="149">
        <v>1</v>
      </c>
      <c r="AJ25" t="s">
        <v>3098</v>
      </c>
      <c r="AK25" t="s">
        <v>3978</v>
      </c>
      <c r="AL25" t="s">
        <v>7781</v>
      </c>
      <c r="AM25">
        <v>0.18</v>
      </c>
    </row>
    <row r="26" spans="1:39" x14ac:dyDescent="0.25">
      <c r="A26" s="167" t="s">
        <v>5545</v>
      </c>
      <c r="B26" s="149" t="s">
        <v>4196</v>
      </c>
      <c r="C26" s="167" t="s">
        <v>3098</v>
      </c>
      <c r="D26" s="149" t="s">
        <v>4078</v>
      </c>
      <c r="E26" s="149" t="s">
        <v>7781</v>
      </c>
      <c r="F26" s="149">
        <v>0.27</v>
      </c>
      <c r="G26" s="162" t="s">
        <v>4577</v>
      </c>
      <c r="J26" s="149" t="s">
        <v>9</v>
      </c>
      <c r="K26" s="149" t="s">
        <v>3477</v>
      </c>
      <c r="L26" s="149">
        <v>7.0446112211589428E-3</v>
      </c>
      <c r="M26" s="149">
        <v>0.01</v>
      </c>
      <c r="N26" s="148" t="s">
        <v>4577</v>
      </c>
      <c r="O26" s="148" t="s">
        <v>7754</v>
      </c>
      <c r="R26" s="163" t="s">
        <v>1710</v>
      </c>
      <c r="S26" s="164" t="s">
        <v>4373</v>
      </c>
      <c r="T26" s="164">
        <v>1</v>
      </c>
      <c r="U26" s="164">
        <v>3.3333333333333333E-2</v>
      </c>
      <c r="V26" s="165">
        <v>0.99999999999999989</v>
      </c>
      <c r="W26" s="165">
        <v>3</v>
      </c>
      <c r="X26" s="165">
        <v>0</v>
      </c>
      <c r="Y26" s="166">
        <v>0.99999999999999989</v>
      </c>
      <c r="AA26" s="149" t="s">
        <v>4167</v>
      </c>
      <c r="AB26" s="149" t="s">
        <v>3882</v>
      </c>
      <c r="AC26" s="149" t="s">
        <v>12</v>
      </c>
      <c r="AD26" s="149" t="s">
        <v>2</v>
      </c>
      <c r="AE26" s="149">
        <v>176</v>
      </c>
      <c r="AF26" s="149">
        <v>176</v>
      </c>
      <c r="AG26" s="149">
        <v>1</v>
      </c>
      <c r="AJ26" t="s">
        <v>3098</v>
      </c>
      <c r="AK26" t="s">
        <v>4078</v>
      </c>
      <c r="AL26" t="s">
        <v>7781</v>
      </c>
      <c r="AM26">
        <v>0.27</v>
      </c>
    </row>
    <row r="27" spans="1:39" x14ac:dyDescent="0.25">
      <c r="A27" s="167" t="s">
        <v>5554</v>
      </c>
      <c r="B27" s="149" t="s">
        <v>4220</v>
      </c>
      <c r="C27" s="167" t="s">
        <v>3099</v>
      </c>
      <c r="D27" s="149" t="s">
        <v>3374</v>
      </c>
      <c r="E27" s="149" t="s">
        <v>2</v>
      </c>
      <c r="F27" s="149">
        <v>1</v>
      </c>
      <c r="G27" s="162">
        <v>1</v>
      </c>
      <c r="J27" s="149" t="s">
        <v>9</v>
      </c>
      <c r="K27" s="149" t="s">
        <v>3971</v>
      </c>
      <c r="L27" s="149">
        <v>2.9573417403677147E-3</v>
      </c>
      <c r="M27" s="149">
        <v>0</v>
      </c>
      <c r="N27" s="148" t="s">
        <v>4577</v>
      </c>
      <c r="O27" s="148" t="s">
        <v>7754</v>
      </c>
      <c r="R27" s="163" t="s">
        <v>1710</v>
      </c>
      <c r="S27" s="164" t="s">
        <v>3457</v>
      </c>
      <c r="T27" s="164">
        <v>19</v>
      </c>
      <c r="U27" s="164">
        <v>0.6333333333333333</v>
      </c>
      <c r="V27" s="165">
        <v>0.99999999999999989</v>
      </c>
      <c r="W27" s="165">
        <v>3</v>
      </c>
      <c r="X27" s="165">
        <v>0.65517241379310343</v>
      </c>
      <c r="Y27" s="166">
        <v>0.99999999999999989</v>
      </c>
      <c r="AA27" s="149" t="s">
        <v>4216</v>
      </c>
      <c r="AB27" s="149" t="s">
        <v>4130</v>
      </c>
      <c r="AC27" s="149" t="s">
        <v>3978</v>
      </c>
      <c r="AD27" s="149" t="s">
        <v>7781</v>
      </c>
      <c r="AE27" s="149">
        <v>72</v>
      </c>
      <c r="AF27" s="149">
        <v>176</v>
      </c>
      <c r="AG27" s="149">
        <v>0.41</v>
      </c>
      <c r="AJ27" t="s">
        <v>3099</v>
      </c>
      <c r="AK27" t="s">
        <v>3374</v>
      </c>
      <c r="AL27" t="s">
        <v>2</v>
      </c>
      <c r="AM27">
        <v>1</v>
      </c>
    </row>
    <row r="28" spans="1:39" x14ac:dyDescent="0.25">
      <c r="A28" s="167" t="s">
        <v>5563</v>
      </c>
      <c r="B28" s="149" t="s">
        <v>4221</v>
      </c>
      <c r="C28" s="167" t="s">
        <v>3100</v>
      </c>
      <c r="D28" s="149" t="s">
        <v>3373</v>
      </c>
      <c r="E28" s="149" t="s">
        <v>2</v>
      </c>
      <c r="F28" s="149">
        <v>0.52</v>
      </c>
      <c r="G28" s="162">
        <v>1</v>
      </c>
      <c r="J28" s="149" t="s">
        <v>10</v>
      </c>
      <c r="K28" s="149" t="s">
        <v>290</v>
      </c>
      <c r="L28" s="149">
        <v>0.99999999999999989</v>
      </c>
      <c r="M28" s="149">
        <v>1</v>
      </c>
      <c r="N28" s="148">
        <v>0.99999999999999989</v>
      </c>
      <c r="O28" s="148" t="s">
        <v>7754</v>
      </c>
      <c r="R28" s="163" t="s">
        <v>1710</v>
      </c>
      <c r="S28" s="164" t="s">
        <v>3477</v>
      </c>
      <c r="T28" s="164">
        <v>9</v>
      </c>
      <c r="U28" s="164">
        <v>0.3</v>
      </c>
      <c r="V28" s="165">
        <v>0.99999999999999989</v>
      </c>
      <c r="W28" s="165">
        <v>3</v>
      </c>
      <c r="X28" s="165">
        <v>0.31034482758620691</v>
      </c>
      <c r="Y28" s="166">
        <v>0.99999999999999989</v>
      </c>
      <c r="AA28" s="149" t="s">
        <v>4216</v>
      </c>
      <c r="AB28" s="149" t="s">
        <v>4130</v>
      </c>
      <c r="AC28" s="149" t="s">
        <v>4078</v>
      </c>
      <c r="AD28" s="149" t="s">
        <v>7781</v>
      </c>
      <c r="AE28" s="149">
        <v>104</v>
      </c>
      <c r="AF28" s="149">
        <v>176</v>
      </c>
      <c r="AG28" s="149">
        <v>0.59</v>
      </c>
      <c r="AJ28" t="s">
        <v>3100</v>
      </c>
      <c r="AK28" t="s">
        <v>3373</v>
      </c>
      <c r="AL28" t="s">
        <v>2</v>
      </c>
      <c r="AM28">
        <v>0.52</v>
      </c>
    </row>
    <row r="29" spans="1:39" hidden="1" x14ac:dyDescent="0.25">
      <c r="A29" s="167" t="s">
        <v>5563</v>
      </c>
      <c r="B29" s="149" t="s">
        <v>4221</v>
      </c>
      <c r="C29" s="167" t="s">
        <v>3100</v>
      </c>
      <c r="D29" s="149" t="s">
        <v>4126</v>
      </c>
      <c r="E29" s="149" t="s">
        <v>2</v>
      </c>
      <c r="F29" s="149">
        <v>0.48</v>
      </c>
      <c r="G29" s="162" t="s">
        <v>4577</v>
      </c>
      <c r="J29" s="149" t="s">
        <v>11</v>
      </c>
      <c r="K29" s="149" t="s">
        <v>4372</v>
      </c>
      <c r="L29" s="149">
        <v>0.99999999999999956</v>
      </c>
      <c r="M29" s="149">
        <v>1</v>
      </c>
      <c r="N29" s="148">
        <v>0.99999999999999956</v>
      </c>
      <c r="O29" s="148" t="s">
        <v>7754</v>
      </c>
      <c r="R29" s="163" t="s">
        <v>1710</v>
      </c>
      <c r="S29" s="164" t="s">
        <v>3971</v>
      </c>
      <c r="T29" s="164">
        <v>1</v>
      </c>
      <c r="U29" s="164">
        <v>3.3333333333333333E-2</v>
      </c>
      <c r="V29" s="165">
        <v>0.99999999999999989</v>
      </c>
      <c r="W29" s="165">
        <v>3</v>
      </c>
      <c r="X29" s="165">
        <v>3.4482758620689655E-2</v>
      </c>
      <c r="Y29" s="166">
        <v>0.99999999999999989</v>
      </c>
      <c r="AA29" s="149" t="s">
        <v>4163</v>
      </c>
      <c r="AB29" s="149" t="s">
        <v>3286</v>
      </c>
      <c r="AC29" s="149" t="s">
        <v>3571</v>
      </c>
      <c r="AD29" s="149" t="s">
        <v>2</v>
      </c>
      <c r="AE29" s="149">
        <v>59</v>
      </c>
      <c r="AF29" s="149">
        <v>176</v>
      </c>
      <c r="AG29" s="149">
        <v>0.34</v>
      </c>
      <c r="AJ29" t="s">
        <v>3100</v>
      </c>
      <c r="AK29" t="s">
        <v>4126</v>
      </c>
      <c r="AL29" t="s">
        <v>2</v>
      </c>
      <c r="AM29">
        <v>0.48</v>
      </c>
    </row>
    <row r="30" spans="1:39" hidden="1" x14ac:dyDescent="0.25">
      <c r="A30" s="167" t="s">
        <v>7800</v>
      </c>
      <c r="B30" s="149" t="s">
        <v>7797</v>
      </c>
      <c r="C30" s="167" t="s">
        <v>3101</v>
      </c>
      <c r="D30" s="149" t="s">
        <v>292</v>
      </c>
      <c r="E30" s="149" t="s">
        <v>2</v>
      </c>
      <c r="F30" s="149">
        <v>0.01</v>
      </c>
      <c r="G30" s="162">
        <v>1.0100000000000002</v>
      </c>
      <c r="J30" s="148" t="s">
        <v>239</v>
      </c>
      <c r="K30" s="148" t="s">
        <v>3175</v>
      </c>
      <c r="L30" s="148">
        <v>1.0000000000000002</v>
      </c>
      <c r="M30" s="148">
        <v>1</v>
      </c>
      <c r="N30" s="148">
        <v>1.0000000000000002</v>
      </c>
      <c r="O30" s="148" t="s">
        <v>7754</v>
      </c>
      <c r="R30" s="163" t="s">
        <v>1712</v>
      </c>
      <c r="S30" s="164" t="s">
        <v>3457</v>
      </c>
      <c r="T30" s="164">
        <v>18</v>
      </c>
      <c r="U30" s="164">
        <v>0.6</v>
      </c>
      <c r="V30" s="165">
        <v>0.99999999999999989</v>
      </c>
      <c r="W30" s="165">
        <v>3</v>
      </c>
      <c r="X30" s="165">
        <v>0.60000000000000009</v>
      </c>
      <c r="Y30" s="166">
        <v>1.0000000000000002</v>
      </c>
      <c r="AA30" s="149" t="s">
        <v>4163</v>
      </c>
      <c r="AB30" s="149" t="s">
        <v>3286</v>
      </c>
      <c r="AC30" s="149" t="s">
        <v>3654</v>
      </c>
      <c r="AD30" s="149" t="s">
        <v>2</v>
      </c>
      <c r="AE30" s="149">
        <v>7.5</v>
      </c>
      <c r="AF30" s="149">
        <v>176</v>
      </c>
      <c r="AG30" s="149">
        <v>0.04</v>
      </c>
      <c r="AJ30" t="s">
        <v>3101</v>
      </c>
      <c r="AK30" t="s">
        <v>292</v>
      </c>
      <c r="AL30" t="s">
        <v>2</v>
      </c>
      <c r="AM30">
        <v>0.01</v>
      </c>
    </row>
    <row r="31" spans="1:39" x14ac:dyDescent="0.25">
      <c r="A31" s="167" t="s">
        <v>7800</v>
      </c>
      <c r="B31" s="149" t="s">
        <v>7797</v>
      </c>
      <c r="C31" s="167" t="s">
        <v>3101</v>
      </c>
      <c r="D31" s="149" t="s">
        <v>3173</v>
      </c>
      <c r="E31" s="149" t="s">
        <v>2</v>
      </c>
      <c r="F31" s="149">
        <v>0.08</v>
      </c>
      <c r="G31" s="162" t="s">
        <v>4577</v>
      </c>
      <c r="J31" s="149" t="s">
        <v>13</v>
      </c>
      <c r="K31" s="149" t="s">
        <v>3457</v>
      </c>
      <c r="L31" s="149">
        <v>0.93025931746744517</v>
      </c>
      <c r="M31" s="149">
        <v>0.93</v>
      </c>
      <c r="N31" s="148">
        <v>1.0000000000000002</v>
      </c>
      <c r="O31" s="148" t="s">
        <v>7754</v>
      </c>
      <c r="R31" s="163" t="s">
        <v>1712</v>
      </c>
      <c r="S31" s="164" t="s">
        <v>3477</v>
      </c>
      <c r="T31" s="164">
        <v>11</v>
      </c>
      <c r="U31" s="164">
        <v>0.36666666666666664</v>
      </c>
      <c r="V31" s="165">
        <v>0.99999999999999989</v>
      </c>
      <c r="W31" s="165">
        <v>3</v>
      </c>
      <c r="X31" s="165">
        <v>0.3666666666666667</v>
      </c>
      <c r="Y31" s="166">
        <v>1.0000000000000002</v>
      </c>
      <c r="AA31" s="149" t="s">
        <v>4163</v>
      </c>
      <c r="AB31" s="149" t="s">
        <v>3286</v>
      </c>
      <c r="AC31" s="149" t="s">
        <v>3374</v>
      </c>
      <c r="AD31" s="149" t="s">
        <v>2</v>
      </c>
      <c r="AE31" s="149">
        <v>96.5</v>
      </c>
      <c r="AF31" s="149">
        <v>176</v>
      </c>
      <c r="AG31" s="149">
        <v>0.55000000000000004</v>
      </c>
      <c r="AJ31" t="s">
        <v>3101</v>
      </c>
      <c r="AK31" t="s">
        <v>3173</v>
      </c>
      <c r="AL31" t="s">
        <v>2</v>
      </c>
      <c r="AM31">
        <v>0.08</v>
      </c>
    </row>
    <row r="32" spans="1:39" x14ac:dyDescent="0.25">
      <c r="A32" s="167" t="s">
        <v>7800</v>
      </c>
      <c r="B32" s="149" t="s">
        <v>7797</v>
      </c>
      <c r="C32" s="167" t="s">
        <v>3101</v>
      </c>
      <c r="D32" s="149" t="s">
        <v>3175</v>
      </c>
      <c r="E32" s="149" t="s">
        <v>2</v>
      </c>
      <c r="F32" s="149">
        <v>0.31</v>
      </c>
      <c r="G32" s="162" t="s">
        <v>4577</v>
      </c>
      <c r="J32" s="149" t="s">
        <v>13</v>
      </c>
      <c r="K32" s="149" t="s">
        <v>3477</v>
      </c>
      <c r="L32" s="149">
        <v>6.9740682532555026E-2</v>
      </c>
      <c r="M32" s="149">
        <v>7.0000000000000007E-2</v>
      </c>
      <c r="N32" s="148" t="s">
        <v>4577</v>
      </c>
      <c r="O32" s="148" t="s">
        <v>7754</v>
      </c>
      <c r="R32" s="163" t="s">
        <v>1712</v>
      </c>
      <c r="S32" s="164" t="s">
        <v>3971</v>
      </c>
      <c r="T32" s="164">
        <v>1</v>
      </c>
      <c r="U32" s="164">
        <v>3.3333333333333333E-2</v>
      </c>
      <c r="V32" s="165">
        <v>0.99999999999999989</v>
      </c>
      <c r="W32" s="165">
        <v>3</v>
      </c>
      <c r="X32" s="165">
        <v>3.333333333333334E-2</v>
      </c>
      <c r="Y32" s="166">
        <v>1.0000000000000002</v>
      </c>
      <c r="AA32" s="149" t="s">
        <v>4163</v>
      </c>
      <c r="AB32" s="149" t="s">
        <v>3286</v>
      </c>
      <c r="AC32" s="149" t="s">
        <v>4378</v>
      </c>
      <c r="AD32" s="149" t="s">
        <v>2</v>
      </c>
      <c r="AE32" s="149">
        <v>13</v>
      </c>
      <c r="AF32" s="149">
        <v>176</v>
      </c>
      <c r="AG32" s="149">
        <v>7.0000000000000007E-2</v>
      </c>
      <c r="AJ32" t="s">
        <v>3101</v>
      </c>
      <c r="AK32" t="s">
        <v>3175</v>
      </c>
      <c r="AL32" t="s">
        <v>2</v>
      </c>
      <c r="AM32">
        <v>0.31</v>
      </c>
    </row>
    <row r="33" spans="1:39" x14ac:dyDescent="0.25">
      <c r="A33" s="167" t="s">
        <v>7800</v>
      </c>
      <c r="B33" s="149" t="s">
        <v>7797</v>
      </c>
      <c r="C33" s="167" t="s">
        <v>3101</v>
      </c>
      <c r="D33" s="149" t="s">
        <v>3374</v>
      </c>
      <c r="E33" s="149" t="s">
        <v>2</v>
      </c>
      <c r="F33" s="149">
        <v>0.44</v>
      </c>
      <c r="G33" s="162" t="s">
        <v>4577</v>
      </c>
      <c r="J33" s="149" t="s">
        <v>14</v>
      </c>
      <c r="K33" s="149" t="s">
        <v>292</v>
      </c>
      <c r="L33" s="149">
        <v>0.99999999999999989</v>
      </c>
      <c r="M33" s="149">
        <v>1</v>
      </c>
      <c r="N33" s="148">
        <v>0.99999999999999989</v>
      </c>
      <c r="O33" s="148" t="s">
        <v>7754</v>
      </c>
      <c r="R33" s="163" t="s">
        <v>3674</v>
      </c>
      <c r="S33" s="164" t="s">
        <v>4373</v>
      </c>
      <c r="T33" s="164">
        <v>1</v>
      </c>
      <c r="U33" s="164">
        <v>3.3333333333333333E-2</v>
      </c>
      <c r="V33" s="165">
        <v>1.0333333333333334</v>
      </c>
      <c r="W33" s="165">
        <v>3</v>
      </c>
      <c r="X33" s="165">
        <v>0</v>
      </c>
      <c r="Y33" s="166">
        <v>1.0000000000000002</v>
      </c>
      <c r="AA33" s="149" t="s">
        <v>4217</v>
      </c>
      <c r="AB33" s="149" t="s">
        <v>3104</v>
      </c>
      <c r="AC33" s="149" t="s">
        <v>290</v>
      </c>
      <c r="AD33" s="149" t="s">
        <v>2</v>
      </c>
      <c r="AE33" s="149">
        <v>52</v>
      </c>
      <c r="AF33" s="149">
        <v>232</v>
      </c>
      <c r="AG33" s="149">
        <v>0.22</v>
      </c>
      <c r="AJ33" t="s">
        <v>3101</v>
      </c>
      <c r="AK33" t="s">
        <v>3374</v>
      </c>
      <c r="AL33" t="s">
        <v>2</v>
      </c>
      <c r="AM33">
        <v>0.44</v>
      </c>
    </row>
    <row r="34" spans="1:39" hidden="1" x14ac:dyDescent="0.25">
      <c r="A34" s="167" t="s">
        <v>7800</v>
      </c>
      <c r="B34" s="149" t="s">
        <v>7797</v>
      </c>
      <c r="C34" s="167" t="s">
        <v>3101</v>
      </c>
      <c r="D34" s="149" t="s">
        <v>3713</v>
      </c>
      <c r="E34" s="149" t="s">
        <v>7781</v>
      </c>
      <c r="F34" s="148">
        <v>0.01</v>
      </c>
      <c r="G34" s="162" t="s">
        <v>4577</v>
      </c>
      <c r="J34" s="149" t="s">
        <v>175</v>
      </c>
      <c r="K34" s="149" t="s">
        <v>3978</v>
      </c>
      <c r="L34" s="149">
        <v>6.3407520131887649E-2</v>
      </c>
      <c r="M34" s="149">
        <v>0.06</v>
      </c>
      <c r="N34" s="148">
        <v>0.99999999999999978</v>
      </c>
      <c r="O34" s="148" t="s">
        <v>7754</v>
      </c>
      <c r="R34" s="163" t="s">
        <v>3674</v>
      </c>
      <c r="S34" s="164" t="s">
        <v>3457</v>
      </c>
      <c r="T34" s="164">
        <v>19</v>
      </c>
      <c r="U34" s="164">
        <v>0.6333333333333333</v>
      </c>
      <c r="V34" s="165">
        <v>1.0333333333333334</v>
      </c>
      <c r="W34" s="165">
        <v>3</v>
      </c>
      <c r="X34" s="165">
        <v>0.63333333333333341</v>
      </c>
      <c r="Y34" s="166">
        <v>1.0000000000000002</v>
      </c>
      <c r="AA34" s="149" t="s">
        <v>4217</v>
      </c>
      <c r="AB34" s="149" t="s">
        <v>3104</v>
      </c>
      <c r="AC34" s="149" t="s">
        <v>3479</v>
      </c>
      <c r="AD34" s="149" t="s">
        <v>2</v>
      </c>
      <c r="AE34" s="149">
        <v>64.5</v>
      </c>
      <c r="AF34" s="149">
        <v>232</v>
      </c>
      <c r="AG34" s="149">
        <v>0.28000000000000003</v>
      </c>
      <c r="AJ34" t="s">
        <v>3101</v>
      </c>
      <c r="AK34" t="s">
        <v>3713</v>
      </c>
      <c r="AL34" t="s">
        <v>7781</v>
      </c>
      <c r="AM34">
        <v>0.01</v>
      </c>
    </row>
    <row r="35" spans="1:39" hidden="1" x14ac:dyDescent="0.25">
      <c r="A35" s="167" t="s">
        <v>7800</v>
      </c>
      <c r="B35" s="149" t="s">
        <v>7797</v>
      </c>
      <c r="C35" s="167" t="s">
        <v>3101</v>
      </c>
      <c r="D35" s="149" t="s">
        <v>3897</v>
      </c>
      <c r="E35" s="149" t="s">
        <v>7781</v>
      </c>
      <c r="F35" s="148">
        <v>0.02</v>
      </c>
      <c r="G35" s="162" t="s">
        <v>4577</v>
      </c>
      <c r="J35" s="149" t="s">
        <v>175</v>
      </c>
      <c r="K35" s="149" t="s">
        <v>4126</v>
      </c>
      <c r="L35" s="149">
        <v>0.93659247986811212</v>
      </c>
      <c r="M35" s="149">
        <v>0.94</v>
      </c>
      <c r="N35" s="148" t="s">
        <v>4577</v>
      </c>
      <c r="O35" s="148" t="s">
        <v>7754</v>
      </c>
      <c r="R35" s="163" t="s">
        <v>3674</v>
      </c>
      <c r="S35" s="164" t="s">
        <v>3477</v>
      </c>
      <c r="T35" s="164">
        <v>10</v>
      </c>
      <c r="U35" s="164">
        <v>0.33333333333333331</v>
      </c>
      <c r="V35" s="165">
        <v>1.0333333333333334</v>
      </c>
      <c r="W35" s="165">
        <v>3</v>
      </c>
      <c r="X35" s="165">
        <v>0.33333333333333337</v>
      </c>
      <c r="Y35" s="166">
        <v>1.0000000000000002</v>
      </c>
      <c r="AA35" s="149" t="s">
        <v>4217</v>
      </c>
      <c r="AB35" s="149" t="s">
        <v>3104</v>
      </c>
      <c r="AC35" s="149" t="s">
        <v>3779</v>
      </c>
      <c r="AD35" s="149" t="s">
        <v>7781</v>
      </c>
      <c r="AE35" s="149">
        <v>44</v>
      </c>
      <c r="AF35" s="149">
        <v>232</v>
      </c>
      <c r="AG35" s="149">
        <v>0.19</v>
      </c>
      <c r="AJ35" t="s">
        <v>3101</v>
      </c>
      <c r="AK35" t="s">
        <v>3897</v>
      </c>
      <c r="AL35" t="s">
        <v>7781</v>
      </c>
      <c r="AM35">
        <v>0.02</v>
      </c>
    </row>
    <row r="36" spans="1:39" hidden="1" x14ac:dyDescent="0.25">
      <c r="A36" s="167" t="s">
        <v>7800</v>
      </c>
      <c r="B36" s="149" t="s">
        <v>7797</v>
      </c>
      <c r="C36" s="167" t="s">
        <v>3101</v>
      </c>
      <c r="D36" s="149" t="s">
        <v>4375</v>
      </c>
      <c r="E36" s="149" t="s">
        <v>2</v>
      </c>
      <c r="F36" s="148">
        <v>0.06</v>
      </c>
      <c r="G36" s="162" t="s">
        <v>4577</v>
      </c>
      <c r="J36" s="149" t="s">
        <v>15</v>
      </c>
      <c r="K36" s="149" t="s">
        <v>4372</v>
      </c>
      <c r="L36" s="149">
        <v>1.0000000000000004</v>
      </c>
      <c r="M36" s="149">
        <v>1</v>
      </c>
      <c r="N36" s="148">
        <v>1.0000000000000004</v>
      </c>
      <c r="O36" s="148" t="s">
        <v>7754</v>
      </c>
      <c r="R36" s="163" t="s">
        <v>3675</v>
      </c>
      <c r="S36" s="164" t="s">
        <v>3175</v>
      </c>
      <c r="T36" s="164">
        <v>23</v>
      </c>
      <c r="U36" s="164">
        <v>0.76666666666666672</v>
      </c>
      <c r="V36" s="165">
        <v>1.0666666666666669</v>
      </c>
      <c r="W36" s="165">
        <v>2</v>
      </c>
      <c r="X36" s="165">
        <v>0.95833333333333337</v>
      </c>
      <c r="Y36" s="166">
        <v>1</v>
      </c>
      <c r="AA36" s="149" t="s">
        <v>4217</v>
      </c>
      <c r="AB36" s="149" t="s">
        <v>3104</v>
      </c>
      <c r="AC36" s="149" t="s">
        <v>4078</v>
      </c>
      <c r="AD36" s="149" t="s">
        <v>7781</v>
      </c>
      <c r="AE36" s="149">
        <v>50.5</v>
      </c>
      <c r="AF36" s="149">
        <v>232</v>
      </c>
      <c r="AG36" s="149">
        <v>0.22</v>
      </c>
      <c r="AJ36" t="s">
        <v>3101</v>
      </c>
      <c r="AK36" t="s">
        <v>4375</v>
      </c>
      <c r="AL36" t="s">
        <v>2</v>
      </c>
      <c r="AM36">
        <v>0.06</v>
      </c>
    </row>
    <row r="37" spans="1:39" x14ac:dyDescent="0.25">
      <c r="A37" s="167" t="s">
        <v>7800</v>
      </c>
      <c r="B37" s="149" t="s">
        <v>7797</v>
      </c>
      <c r="C37" s="167" t="s">
        <v>3101</v>
      </c>
      <c r="D37" s="149" t="s">
        <v>7778</v>
      </c>
      <c r="E37" s="149" t="s">
        <v>2</v>
      </c>
      <c r="F37" s="148">
        <v>0.08</v>
      </c>
      <c r="G37" s="162" t="s">
        <v>4577</v>
      </c>
      <c r="J37" s="149" t="s">
        <v>17</v>
      </c>
      <c r="K37" s="149" t="s">
        <v>3173</v>
      </c>
      <c r="L37" s="149">
        <v>5.24728853500388E-2</v>
      </c>
      <c r="M37" s="149">
        <v>0.05</v>
      </c>
      <c r="N37" s="148">
        <v>0.99999999999999967</v>
      </c>
      <c r="O37" s="148" t="s">
        <v>7754</v>
      </c>
      <c r="R37" s="163" t="s">
        <v>3675</v>
      </c>
      <c r="S37" s="164" t="s">
        <v>4373</v>
      </c>
      <c r="T37" s="164">
        <v>5</v>
      </c>
      <c r="U37" s="164">
        <v>0.16666666666666666</v>
      </c>
      <c r="V37" s="165">
        <v>1.0666666666666669</v>
      </c>
      <c r="W37" s="165">
        <v>2</v>
      </c>
      <c r="X37" s="165">
        <v>0</v>
      </c>
      <c r="Y37" s="166">
        <v>1</v>
      </c>
      <c r="AA37" s="149" t="s">
        <v>4217</v>
      </c>
      <c r="AB37" s="149" t="s">
        <v>3104</v>
      </c>
      <c r="AC37" s="149" t="s">
        <v>3973</v>
      </c>
      <c r="AD37" s="149" t="s">
        <v>7781</v>
      </c>
      <c r="AE37" s="149">
        <v>16</v>
      </c>
      <c r="AF37" s="149">
        <v>232</v>
      </c>
      <c r="AG37" s="149">
        <v>7.0000000000000007E-2</v>
      </c>
      <c r="AJ37" t="s">
        <v>3101</v>
      </c>
      <c r="AK37" t="s">
        <v>7778</v>
      </c>
      <c r="AL37" t="s">
        <v>2</v>
      </c>
      <c r="AM37">
        <v>0.08</v>
      </c>
    </row>
    <row r="38" spans="1:39" hidden="1" x14ac:dyDescent="0.25">
      <c r="A38" s="167" t="s">
        <v>5595</v>
      </c>
      <c r="B38" s="149" t="s">
        <v>4193</v>
      </c>
      <c r="C38" s="167" t="s">
        <v>3347</v>
      </c>
      <c r="D38" s="149" t="s">
        <v>3457</v>
      </c>
      <c r="E38" s="149" t="s">
        <v>2</v>
      </c>
      <c r="F38" s="148">
        <v>0.57999999999999996</v>
      </c>
      <c r="G38" s="162">
        <v>1</v>
      </c>
      <c r="J38" s="149" t="s">
        <v>17</v>
      </c>
      <c r="K38" s="149" t="s">
        <v>4372</v>
      </c>
      <c r="L38" s="149">
        <v>0.94752711464996087</v>
      </c>
      <c r="M38" s="149">
        <v>0.95</v>
      </c>
      <c r="N38" s="148" t="s">
        <v>4577</v>
      </c>
      <c r="O38" s="148" t="s">
        <v>7754</v>
      </c>
      <c r="R38" s="163" t="s">
        <v>3675</v>
      </c>
      <c r="S38" s="164" t="s">
        <v>4280</v>
      </c>
      <c r="T38" s="164">
        <v>1</v>
      </c>
      <c r="U38" s="164">
        <v>3.3333333333333333E-2</v>
      </c>
      <c r="V38" s="165">
        <v>1.0666666666666669</v>
      </c>
      <c r="W38" s="165">
        <v>2</v>
      </c>
      <c r="X38" s="165">
        <v>0</v>
      </c>
      <c r="Y38" s="166">
        <v>1</v>
      </c>
      <c r="AA38" s="149" t="s">
        <v>4217</v>
      </c>
      <c r="AB38" s="149" t="s">
        <v>3104</v>
      </c>
      <c r="AC38" s="149" t="s">
        <v>3481</v>
      </c>
      <c r="AD38" s="149" t="s">
        <v>2</v>
      </c>
      <c r="AE38" s="149">
        <v>5</v>
      </c>
      <c r="AF38" s="149">
        <v>232</v>
      </c>
      <c r="AG38" s="149">
        <v>0.02</v>
      </c>
      <c r="AJ38" t="s">
        <v>3347</v>
      </c>
      <c r="AK38" t="s">
        <v>3457</v>
      </c>
      <c r="AL38" t="s">
        <v>2</v>
      </c>
      <c r="AM38">
        <v>0.57999999999999996</v>
      </c>
    </row>
    <row r="39" spans="1:39" hidden="1" x14ac:dyDescent="0.25">
      <c r="A39" s="167" t="s">
        <v>5595</v>
      </c>
      <c r="B39" s="149" t="s">
        <v>4193</v>
      </c>
      <c r="C39" s="167" t="s">
        <v>3347</v>
      </c>
      <c r="D39" s="149" t="s">
        <v>3477</v>
      </c>
      <c r="E39" s="149" t="s">
        <v>2</v>
      </c>
      <c r="F39" s="148">
        <v>0.42</v>
      </c>
      <c r="G39" s="162" t="s">
        <v>4577</v>
      </c>
      <c r="J39" s="149" t="s">
        <v>19</v>
      </c>
      <c r="K39" s="149" t="s">
        <v>4078</v>
      </c>
      <c r="L39" s="149">
        <v>0.99999999999999978</v>
      </c>
      <c r="M39" s="149">
        <v>1</v>
      </c>
      <c r="N39" s="148">
        <v>0.99999999999999978</v>
      </c>
      <c r="O39" s="148" t="s">
        <v>7754</v>
      </c>
      <c r="R39" s="163" t="s">
        <v>3676</v>
      </c>
      <c r="S39" s="164" t="s">
        <v>4373</v>
      </c>
      <c r="T39" s="164">
        <v>2</v>
      </c>
      <c r="U39" s="164">
        <v>6.6666666666666666E-2</v>
      </c>
      <c r="V39" s="165">
        <v>1.2333333333333338</v>
      </c>
      <c r="W39" s="165">
        <v>10</v>
      </c>
      <c r="X39" s="165">
        <v>0</v>
      </c>
      <c r="Y39" s="166">
        <v>0.99999999999999989</v>
      </c>
      <c r="AA39" s="149" t="s">
        <v>4180</v>
      </c>
      <c r="AB39" s="149" t="s">
        <v>3954</v>
      </c>
      <c r="AC39" s="149" t="s">
        <v>3457</v>
      </c>
      <c r="AD39" s="149" t="s">
        <v>2</v>
      </c>
      <c r="AE39" s="149">
        <v>112</v>
      </c>
      <c r="AF39" s="149">
        <v>176</v>
      </c>
      <c r="AG39" s="149">
        <v>0.64</v>
      </c>
      <c r="AJ39" t="s">
        <v>3347</v>
      </c>
      <c r="AK39" t="s">
        <v>3477</v>
      </c>
      <c r="AL39" t="s">
        <v>2</v>
      </c>
      <c r="AM39">
        <v>0.42</v>
      </c>
    </row>
    <row r="40" spans="1:39" x14ac:dyDescent="0.25">
      <c r="A40" s="167" t="s">
        <v>5605</v>
      </c>
      <c r="B40" s="167" t="s">
        <v>4188</v>
      </c>
      <c r="C40" s="167" t="s">
        <v>3348</v>
      </c>
      <c r="D40" s="149" t="s">
        <v>290</v>
      </c>
      <c r="E40" s="148" t="s">
        <v>2</v>
      </c>
      <c r="F40" s="148">
        <v>0.41</v>
      </c>
      <c r="G40" s="162">
        <v>1</v>
      </c>
      <c r="J40" s="149" t="s">
        <v>176</v>
      </c>
      <c r="K40" s="149" t="s">
        <v>3713</v>
      </c>
      <c r="L40" s="149">
        <v>1</v>
      </c>
      <c r="M40" s="149">
        <v>1</v>
      </c>
      <c r="N40" s="148">
        <v>1</v>
      </c>
      <c r="O40" s="148" t="s">
        <v>7754</v>
      </c>
      <c r="R40" s="163" t="s">
        <v>3676</v>
      </c>
      <c r="S40" s="164" t="s">
        <v>3457</v>
      </c>
      <c r="T40" s="164">
        <v>13</v>
      </c>
      <c r="U40" s="164">
        <v>0.43333333333333335</v>
      </c>
      <c r="V40" s="168">
        <v>1.2333333333333338</v>
      </c>
      <c r="W40" s="168">
        <v>10</v>
      </c>
      <c r="X40" s="168">
        <v>0.46428571428571436</v>
      </c>
      <c r="Y40" s="169">
        <v>0.99999999999999989</v>
      </c>
      <c r="AA40" s="149" t="s">
        <v>4180</v>
      </c>
      <c r="AB40" s="149" t="s">
        <v>3954</v>
      </c>
      <c r="AC40" s="149" t="s">
        <v>3477</v>
      </c>
      <c r="AD40" s="149" t="s">
        <v>2</v>
      </c>
      <c r="AE40" s="149">
        <v>28</v>
      </c>
      <c r="AF40" s="149">
        <v>176</v>
      </c>
      <c r="AG40" s="149">
        <v>0.16</v>
      </c>
      <c r="AJ40" t="s">
        <v>3348</v>
      </c>
      <c r="AK40" t="s">
        <v>290</v>
      </c>
      <c r="AL40" t="s">
        <v>2</v>
      </c>
      <c r="AM40">
        <v>0.41</v>
      </c>
    </row>
    <row r="41" spans="1:39" x14ac:dyDescent="0.25">
      <c r="A41" s="167" t="s">
        <v>5605</v>
      </c>
      <c r="B41" s="149" t="s">
        <v>4188</v>
      </c>
      <c r="C41" s="149" t="s">
        <v>3348</v>
      </c>
      <c r="D41" s="149" t="s">
        <v>3373</v>
      </c>
      <c r="E41" s="148" t="s">
        <v>2</v>
      </c>
      <c r="F41" s="148">
        <v>0.45</v>
      </c>
      <c r="G41" s="162" t="s">
        <v>4577</v>
      </c>
      <c r="J41" s="149" t="s">
        <v>177</v>
      </c>
      <c r="K41" s="149" t="s">
        <v>290</v>
      </c>
      <c r="L41" s="149">
        <v>0</v>
      </c>
      <c r="M41" s="149">
        <v>0</v>
      </c>
      <c r="N41" s="148">
        <v>0.99999999999999933</v>
      </c>
      <c r="O41" s="148" t="s">
        <v>7754</v>
      </c>
      <c r="R41" s="163" t="s">
        <v>3676</v>
      </c>
      <c r="S41" s="164" t="s">
        <v>3477</v>
      </c>
      <c r="T41" s="164">
        <v>5</v>
      </c>
      <c r="U41" s="164">
        <v>0.16666666666666666</v>
      </c>
      <c r="V41" s="168">
        <v>1.2333333333333338</v>
      </c>
      <c r="W41" s="168">
        <v>10</v>
      </c>
      <c r="X41" s="168">
        <v>0.17857142857142858</v>
      </c>
      <c r="Y41" s="169">
        <v>0.99999999999999989</v>
      </c>
      <c r="AA41" s="149" t="s">
        <v>4180</v>
      </c>
      <c r="AB41" s="149" t="s">
        <v>3954</v>
      </c>
      <c r="AC41" s="149" t="s">
        <v>4078</v>
      </c>
      <c r="AD41" s="149" t="s">
        <v>7781</v>
      </c>
      <c r="AE41" s="149">
        <v>16</v>
      </c>
      <c r="AF41" s="149">
        <v>176</v>
      </c>
      <c r="AG41" s="149">
        <v>0.09</v>
      </c>
      <c r="AJ41" t="s">
        <v>3348</v>
      </c>
      <c r="AK41" t="s">
        <v>3373</v>
      </c>
      <c r="AL41" t="s">
        <v>2</v>
      </c>
      <c r="AM41">
        <v>0.45</v>
      </c>
    </row>
    <row r="42" spans="1:39" x14ac:dyDescent="0.25">
      <c r="A42" s="167" t="s">
        <v>5605</v>
      </c>
      <c r="B42" s="149" t="s">
        <v>4188</v>
      </c>
      <c r="C42" s="149" t="s">
        <v>3348</v>
      </c>
      <c r="D42" s="149" t="s">
        <v>3713</v>
      </c>
      <c r="E42" s="148" t="s">
        <v>7781</v>
      </c>
      <c r="F42" s="148">
        <v>0.14000000000000001</v>
      </c>
      <c r="G42" s="162" t="s">
        <v>4577</v>
      </c>
      <c r="J42" s="149" t="s">
        <v>177</v>
      </c>
      <c r="K42" s="149" t="s">
        <v>292</v>
      </c>
      <c r="L42" s="149">
        <v>0</v>
      </c>
      <c r="M42" s="149">
        <v>0</v>
      </c>
      <c r="N42" s="148" t="s">
        <v>4577</v>
      </c>
      <c r="O42" s="148" t="s">
        <v>7754</v>
      </c>
      <c r="R42" s="163" t="s">
        <v>3676</v>
      </c>
      <c r="S42" s="164" t="s">
        <v>3840</v>
      </c>
      <c r="T42" s="164">
        <v>2</v>
      </c>
      <c r="U42" s="164">
        <v>6.6666666666666666E-2</v>
      </c>
      <c r="V42" s="168">
        <v>1.2333333333333338</v>
      </c>
      <c r="W42" s="168">
        <v>10</v>
      </c>
      <c r="X42" s="168">
        <v>7.1428571428571438E-2</v>
      </c>
      <c r="Y42" s="169">
        <v>0.99999999999999989</v>
      </c>
      <c r="AA42" s="149" t="s">
        <v>4180</v>
      </c>
      <c r="AB42" s="149" t="s">
        <v>3954</v>
      </c>
      <c r="AC42" s="149" t="s">
        <v>3971</v>
      </c>
      <c r="AD42" s="149" t="s">
        <v>7781</v>
      </c>
      <c r="AE42" s="149">
        <v>20</v>
      </c>
      <c r="AF42" s="149">
        <v>176</v>
      </c>
      <c r="AG42" s="149">
        <v>0.11</v>
      </c>
      <c r="AJ42" t="s">
        <v>3348</v>
      </c>
      <c r="AK42" t="s">
        <v>3713</v>
      </c>
      <c r="AL42" t="s">
        <v>7781</v>
      </c>
      <c r="AM42">
        <v>0.14000000000000001</v>
      </c>
    </row>
    <row r="43" spans="1:39" x14ac:dyDescent="0.25">
      <c r="A43" s="167" t="s">
        <v>5615</v>
      </c>
      <c r="B43" s="149" t="s">
        <v>4208</v>
      </c>
      <c r="C43" s="149" t="s">
        <v>3349</v>
      </c>
      <c r="D43" s="149" t="s">
        <v>3713</v>
      </c>
      <c r="E43" s="148" t="s">
        <v>7781</v>
      </c>
      <c r="F43" s="148">
        <v>1</v>
      </c>
      <c r="G43" s="162">
        <v>1</v>
      </c>
      <c r="J43" s="149" t="s">
        <v>177</v>
      </c>
      <c r="K43" s="149" t="s">
        <v>3457</v>
      </c>
      <c r="L43" s="149">
        <v>2.0472463396204892E-2</v>
      </c>
      <c r="M43" s="149">
        <v>0.02</v>
      </c>
      <c r="N43" s="148" t="s">
        <v>4577</v>
      </c>
      <c r="O43" s="148" t="s">
        <v>7754</v>
      </c>
      <c r="R43" s="163" t="s">
        <v>3676</v>
      </c>
      <c r="S43" s="164" t="s">
        <v>3670</v>
      </c>
      <c r="T43" s="164">
        <v>2</v>
      </c>
      <c r="U43" s="164">
        <v>6.6666666666666666E-2</v>
      </c>
      <c r="V43" s="168">
        <v>1.2333333333333338</v>
      </c>
      <c r="W43" s="168">
        <v>10</v>
      </c>
      <c r="X43" s="168">
        <v>7.1428571428571438E-2</v>
      </c>
      <c r="Y43" s="169">
        <v>0.99999999999999989</v>
      </c>
      <c r="AA43" s="149" t="s">
        <v>4218</v>
      </c>
      <c r="AB43" s="149" t="s">
        <v>3269</v>
      </c>
      <c r="AC43" s="149" t="s">
        <v>4078</v>
      </c>
      <c r="AD43" s="149" t="s">
        <v>7781</v>
      </c>
      <c r="AE43" s="149">
        <v>176</v>
      </c>
      <c r="AF43" s="149">
        <v>176</v>
      </c>
      <c r="AG43" s="149">
        <v>1</v>
      </c>
      <c r="AJ43" t="s">
        <v>3349</v>
      </c>
      <c r="AK43" t="s">
        <v>3713</v>
      </c>
      <c r="AL43" t="s">
        <v>7781</v>
      </c>
      <c r="AM43">
        <v>1</v>
      </c>
    </row>
    <row r="44" spans="1:39" hidden="1" x14ac:dyDescent="0.25">
      <c r="A44" s="167" t="s">
        <v>7801</v>
      </c>
      <c r="B44" s="149" t="s">
        <v>7802</v>
      </c>
      <c r="C44" s="149" t="s">
        <v>3350</v>
      </c>
      <c r="D44" s="149" t="s">
        <v>3222</v>
      </c>
      <c r="E44" s="148" t="s">
        <v>2</v>
      </c>
      <c r="F44" s="148">
        <v>0.46</v>
      </c>
      <c r="G44" s="162">
        <v>1</v>
      </c>
      <c r="J44" s="149" t="s">
        <v>177</v>
      </c>
      <c r="K44" s="149" t="s">
        <v>4372</v>
      </c>
      <c r="L44" s="149">
        <v>0.97952753660379444</v>
      </c>
      <c r="M44" s="149">
        <v>0.98</v>
      </c>
      <c r="N44" s="148" t="s">
        <v>4577</v>
      </c>
      <c r="O44" s="148" t="s">
        <v>7754</v>
      </c>
      <c r="R44" s="163" t="s">
        <v>3676</v>
      </c>
      <c r="S44" s="164" t="s">
        <v>3713</v>
      </c>
      <c r="T44" s="164">
        <v>1</v>
      </c>
      <c r="U44" s="164">
        <v>3.3333333333333333E-2</v>
      </c>
      <c r="V44" s="168">
        <v>1.2333333333333338</v>
      </c>
      <c r="W44" s="168">
        <v>10</v>
      </c>
      <c r="X44" s="168">
        <v>3.5714285714285719E-2</v>
      </c>
      <c r="Y44" s="169">
        <v>0.99999999999999989</v>
      </c>
      <c r="AA44" s="149" t="s">
        <v>4178</v>
      </c>
      <c r="AB44" s="149" t="s">
        <v>4129</v>
      </c>
      <c r="AC44" s="149" t="s">
        <v>290</v>
      </c>
      <c r="AD44" s="149" t="s">
        <v>2</v>
      </c>
      <c r="AE44" s="149">
        <v>40</v>
      </c>
      <c r="AF44" s="149">
        <v>176</v>
      </c>
      <c r="AG44" s="149">
        <v>0.23</v>
      </c>
      <c r="AJ44" t="s">
        <v>3350</v>
      </c>
      <c r="AK44" t="s">
        <v>3222</v>
      </c>
      <c r="AL44" t="s">
        <v>2</v>
      </c>
      <c r="AM44">
        <v>0.46</v>
      </c>
    </row>
    <row r="45" spans="1:39" hidden="1" x14ac:dyDescent="0.25">
      <c r="A45" s="167" t="s">
        <v>7801</v>
      </c>
      <c r="B45" s="149" t="s">
        <v>7802</v>
      </c>
      <c r="C45" s="149" t="s">
        <v>3350</v>
      </c>
      <c r="D45" s="149" t="s">
        <v>3840</v>
      </c>
      <c r="E45" s="148" t="s">
        <v>7781</v>
      </c>
      <c r="F45" s="148">
        <v>0.54</v>
      </c>
      <c r="G45" s="162" t="s">
        <v>4577</v>
      </c>
      <c r="J45" s="149" t="s">
        <v>20</v>
      </c>
      <c r="K45" s="149" t="s">
        <v>4372</v>
      </c>
      <c r="L45" s="149">
        <v>0.99999999999999989</v>
      </c>
      <c r="M45" s="149">
        <v>1</v>
      </c>
      <c r="N45" s="148">
        <v>0.99999999999999989</v>
      </c>
      <c r="O45" s="148" t="s">
        <v>7754</v>
      </c>
      <c r="R45" s="163" t="s">
        <v>3676</v>
      </c>
      <c r="S45" s="164" t="s">
        <v>4351</v>
      </c>
      <c r="T45" s="164">
        <v>5</v>
      </c>
      <c r="U45" s="164">
        <v>0.16666666666666666</v>
      </c>
      <c r="V45" s="168">
        <v>1.2333333333333338</v>
      </c>
      <c r="W45" s="168">
        <v>10</v>
      </c>
      <c r="X45" s="168">
        <v>0</v>
      </c>
      <c r="Y45" s="169">
        <v>0.99999999999999989</v>
      </c>
      <c r="AA45" s="149" t="s">
        <v>4178</v>
      </c>
      <c r="AB45" s="149" t="s">
        <v>4129</v>
      </c>
      <c r="AC45" s="149" t="s">
        <v>3713</v>
      </c>
      <c r="AD45" s="149" t="s">
        <v>7781</v>
      </c>
      <c r="AE45" s="149">
        <v>8</v>
      </c>
      <c r="AF45" s="149">
        <v>176</v>
      </c>
      <c r="AG45" s="149">
        <v>0.05</v>
      </c>
      <c r="AJ45" t="s">
        <v>3350</v>
      </c>
      <c r="AK45" t="s">
        <v>3840</v>
      </c>
      <c r="AL45" t="s">
        <v>7781</v>
      </c>
      <c r="AM45">
        <v>0.54</v>
      </c>
    </row>
    <row r="46" spans="1:39" hidden="1" x14ac:dyDescent="0.25">
      <c r="A46" s="167" t="s">
        <v>5637</v>
      </c>
      <c r="B46" s="149" t="s">
        <v>4189</v>
      </c>
      <c r="C46" s="149" t="s">
        <v>3638</v>
      </c>
      <c r="D46" s="149" t="s">
        <v>3175</v>
      </c>
      <c r="E46" s="148" t="s">
        <v>2</v>
      </c>
      <c r="F46" s="148">
        <v>0.18</v>
      </c>
      <c r="G46" s="162">
        <v>0.99</v>
      </c>
      <c r="J46" s="149" t="s">
        <v>21</v>
      </c>
      <c r="K46" s="149" t="s">
        <v>4372</v>
      </c>
      <c r="L46" s="149">
        <v>1</v>
      </c>
      <c r="M46" s="149">
        <v>1</v>
      </c>
      <c r="N46" s="148">
        <v>1</v>
      </c>
      <c r="O46" s="148" t="s">
        <v>7754</v>
      </c>
      <c r="R46" s="163" t="s">
        <v>4002</v>
      </c>
      <c r="S46" s="164" t="s">
        <v>4372</v>
      </c>
      <c r="T46" s="164">
        <v>1</v>
      </c>
      <c r="U46" s="164">
        <v>3.3333333333333333E-2</v>
      </c>
      <c r="V46" s="168">
        <v>1.2000000000000006</v>
      </c>
      <c r="W46" s="168">
        <v>6</v>
      </c>
      <c r="X46" s="168">
        <v>0</v>
      </c>
      <c r="Y46" s="169">
        <v>1.0000000000000002</v>
      </c>
      <c r="AA46" s="149" t="s">
        <v>4178</v>
      </c>
      <c r="AB46" s="149" t="s">
        <v>4129</v>
      </c>
      <c r="AC46" s="149" t="s">
        <v>3373</v>
      </c>
      <c r="AD46" s="149" t="s">
        <v>2</v>
      </c>
      <c r="AE46" s="149">
        <v>24</v>
      </c>
      <c r="AF46" s="149">
        <v>176</v>
      </c>
      <c r="AG46" s="149">
        <v>0.14000000000000001</v>
      </c>
      <c r="AJ46" t="s">
        <v>3638</v>
      </c>
      <c r="AK46" t="s">
        <v>3175</v>
      </c>
      <c r="AL46" t="s">
        <v>2</v>
      </c>
      <c r="AM46">
        <v>0.18</v>
      </c>
    </row>
    <row r="47" spans="1:39" x14ac:dyDescent="0.25">
      <c r="A47" s="167" t="s">
        <v>5637</v>
      </c>
      <c r="B47" s="149" t="s">
        <v>4189</v>
      </c>
      <c r="C47" s="149" t="s">
        <v>3638</v>
      </c>
      <c r="D47" s="149" t="s">
        <v>3457</v>
      </c>
      <c r="E47" s="148" t="s">
        <v>2</v>
      </c>
      <c r="F47" s="148">
        <v>0.18</v>
      </c>
      <c r="G47" s="162" t="s">
        <v>4577</v>
      </c>
      <c r="J47" s="149" t="s">
        <v>3506</v>
      </c>
      <c r="K47" s="149" t="s">
        <v>3222</v>
      </c>
      <c r="L47" s="149">
        <v>0</v>
      </c>
      <c r="M47" s="149">
        <v>0</v>
      </c>
      <c r="N47" s="148">
        <v>1.0000000000000004</v>
      </c>
      <c r="O47" s="148" t="s">
        <v>7754</v>
      </c>
      <c r="R47" s="163" t="s">
        <v>4002</v>
      </c>
      <c r="S47" s="164" t="s">
        <v>4373</v>
      </c>
      <c r="T47" s="164">
        <v>4</v>
      </c>
      <c r="U47" s="164">
        <v>0.13333333333333333</v>
      </c>
      <c r="V47" s="168">
        <v>1.2000000000000006</v>
      </c>
      <c r="W47" s="168">
        <v>6</v>
      </c>
      <c r="X47" s="168">
        <v>0</v>
      </c>
      <c r="Y47" s="169">
        <v>1.0000000000000002</v>
      </c>
      <c r="AA47" s="149" t="s">
        <v>4178</v>
      </c>
      <c r="AB47" s="149" t="s">
        <v>4129</v>
      </c>
      <c r="AC47" s="149" t="s">
        <v>7778</v>
      </c>
      <c r="AD47" s="149" t="s">
        <v>2</v>
      </c>
      <c r="AE47" s="149">
        <v>104</v>
      </c>
      <c r="AF47" s="149">
        <v>176</v>
      </c>
      <c r="AG47" s="149">
        <v>0.59</v>
      </c>
      <c r="AJ47" t="s">
        <v>3638</v>
      </c>
      <c r="AK47" t="s">
        <v>3457</v>
      </c>
      <c r="AL47" t="s">
        <v>2</v>
      </c>
      <c r="AM47">
        <v>0.18</v>
      </c>
    </row>
    <row r="48" spans="1:39" x14ac:dyDescent="0.25">
      <c r="A48" s="167" t="s">
        <v>5637</v>
      </c>
      <c r="B48" s="149" t="s">
        <v>4189</v>
      </c>
      <c r="C48" s="149" t="s">
        <v>3638</v>
      </c>
      <c r="D48" s="149" t="s">
        <v>3477</v>
      </c>
      <c r="E48" s="148" t="s">
        <v>2</v>
      </c>
      <c r="F48" s="148">
        <v>0.18</v>
      </c>
      <c r="G48" s="162" t="s">
        <v>4577</v>
      </c>
      <c r="J48" s="149" t="s">
        <v>3506</v>
      </c>
      <c r="K48" s="149" t="s">
        <v>3457</v>
      </c>
      <c r="L48" s="149">
        <v>0.36970870206489681</v>
      </c>
      <c r="M48" s="149">
        <v>0.37</v>
      </c>
      <c r="N48" s="148" t="s">
        <v>4577</v>
      </c>
      <c r="O48" s="148" t="s">
        <v>7754</v>
      </c>
      <c r="R48" s="163" t="s">
        <v>4002</v>
      </c>
      <c r="S48" s="164" t="s">
        <v>3457</v>
      </c>
      <c r="T48" s="164">
        <v>6</v>
      </c>
      <c r="U48" s="164">
        <v>0.2</v>
      </c>
      <c r="V48" s="168">
        <v>1.2000000000000006</v>
      </c>
      <c r="W48" s="168">
        <v>6</v>
      </c>
      <c r="X48" s="168">
        <v>0.30000000000000004</v>
      </c>
      <c r="Y48" s="169">
        <v>1.0000000000000002</v>
      </c>
      <c r="AA48" s="149" t="s">
        <v>4352</v>
      </c>
      <c r="AB48" s="149" t="s">
        <v>3097</v>
      </c>
      <c r="AC48" s="149" t="s">
        <v>3373</v>
      </c>
      <c r="AD48" s="149" t="s">
        <v>2</v>
      </c>
      <c r="AE48" s="149">
        <v>176</v>
      </c>
      <c r="AF48" s="149">
        <v>176</v>
      </c>
      <c r="AG48" s="149">
        <v>1</v>
      </c>
      <c r="AJ48" t="s">
        <v>3638</v>
      </c>
      <c r="AK48" t="s">
        <v>3477</v>
      </c>
      <c r="AL48" t="s">
        <v>2</v>
      </c>
      <c r="AM48">
        <v>0.18</v>
      </c>
    </row>
    <row r="49" spans="1:39" x14ac:dyDescent="0.25">
      <c r="A49" s="167" t="s">
        <v>5637</v>
      </c>
      <c r="B49" s="149" t="s">
        <v>4189</v>
      </c>
      <c r="C49" s="149" t="s">
        <v>3638</v>
      </c>
      <c r="D49" s="149" t="s">
        <v>3373</v>
      </c>
      <c r="E49" s="148" t="s">
        <v>2</v>
      </c>
      <c r="F49" s="148">
        <v>0.18</v>
      </c>
      <c r="G49" s="162" t="s">
        <v>4577</v>
      </c>
      <c r="J49" s="149" t="s">
        <v>3506</v>
      </c>
      <c r="K49" s="149" t="s">
        <v>3477</v>
      </c>
      <c r="L49" s="149">
        <v>5.7153392330383491E-4</v>
      </c>
      <c r="M49" s="149">
        <v>0</v>
      </c>
      <c r="N49" s="148" t="s">
        <v>4577</v>
      </c>
      <c r="O49" s="148" t="s">
        <v>7754</v>
      </c>
      <c r="R49" s="163" t="s">
        <v>4002</v>
      </c>
      <c r="S49" s="164" t="s">
        <v>3477</v>
      </c>
      <c r="T49" s="164">
        <v>10</v>
      </c>
      <c r="U49" s="164">
        <v>0.33333333333333331</v>
      </c>
      <c r="V49" s="168">
        <v>1.2000000000000006</v>
      </c>
      <c r="W49" s="168">
        <v>6</v>
      </c>
      <c r="X49" s="168">
        <v>0.5</v>
      </c>
      <c r="Y49" s="169">
        <v>1.0000000000000002</v>
      </c>
      <c r="AA49" s="149" t="s">
        <v>4174</v>
      </c>
      <c r="AB49" s="149" t="s">
        <v>3086</v>
      </c>
      <c r="AC49" s="149" t="s">
        <v>3672</v>
      </c>
      <c r="AD49" s="149" t="s">
        <v>7781</v>
      </c>
      <c r="AE49" s="149">
        <v>176</v>
      </c>
      <c r="AF49" s="149">
        <v>176</v>
      </c>
      <c r="AG49" s="149">
        <v>1</v>
      </c>
      <c r="AJ49" t="s">
        <v>3638</v>
      </c>
      <c r="AK49" t="s">
        <v>3373</v>
      </c>
      <c r="AL49" t="s">
        <v>2</v>
      </c>
      <c r="AM49">
        <v>0.18</v>
      </c>
    </row>
    <row r="50" spans="1:39" hidden="1" x14ac:dyDescent="0.25">
      <c r="A50" s="167" t="s">
        <v>5637</v>
      </c>
      <c r="B50" s="149" t="s">
        <v>4189</v>
      </c>
      <c r="C50" s="149" t="s">
        <v>3638</v>
      </c>
      <c r="D50" s="149" t="s">
        <v>3713</v>
      </c>
      <c r="E50" s="148" t="s">
        <v>7781</v>
      </c>
      <c r="F50" s="148">
        <v>0.27</v>
      </c>
      <c r="G50" s="162" t="s">
        <v>4577</v>
      </c>
      <c r="J50" s="149" t="s">
        <v>3506</v>
      </c>
      <c r="K50" s="149" t="s">
        <v>4372</v>
      </c>
      <c r="L50" s="149">
        <v>0.62971976401179974</v>
      </c>
      <c r="M50" s="149">
        <v>0.63</v>
      </c>
      <c r="N50" s="148" t="s">
        <v>4577</v>
      </c>
      <c r="O50" s="148" t="s">
        <v>7754</v>
      </c>
      <c r="R50" s="163" t="s">
        <v>4002</v>
      </c>
      <c r="S50" s="164" t="s">
        <v>3713</v>
      </c>
      <c r="T50" s="164">
        <v>1</v>
      </c>
      <c r="U50" s="164">
        <v>3.3333333333333333E-2</v>
      </c>
      <c r="V50" s="168">
        <v>1.2000000000000006</v>
      </c>
      <c r="W50" s="168">
        <v>6</v>
      </c>
      <c r="X50" s="168">
        <v>0.05</v>
      </c>
      <c r="Y50" s="169">
        <v>1.0000000000000002</v>
      </c>
      <c r="AA50" s="149" t="s">
        <v>4169</v>
      </c>
      <c r="AB50" s="149" t="s">
        <v>252</v>
      </c>
      <c r="AC50" s="149" t="s">
        <v>292</v>
      </c>
      <c r="AD50" s="149" t="s">
        <v>2</v>
      </c>
      <c r="AE50" s="149">
        <v>124</v>
      </c>
      <c r="AF50" s="149">
        <v>176</v>
      </c>
      <c r="AG50" s="149">
        <v>0.7</v>
      </c>
      <c r="AJ50" t="s">
        <v>3638</v>
      </c>
      <c r="AK50" t="s">
        <v>3713</v>
      </c>
      <c r="AL50" t="s">
        <v>7781</v>
      </c>
      <c r="AM50">
        <v>0.27</v>
      </c>
    </row>
    <row r="51" spans="1:39" hidden="1" x14ac:dyDescent="0.25">
      <c r="A51" s="167" t="s">
        <v>5647</v>
      </c>
      <c r="B51" s="149" t="s">
        <v>4202</v>
      </c>
      <c r="C51" s="149" t="s">
        <v>3639</v>
      </c>
      <c r="D51" s="149" t="s">
        <v>276</v>
      </c>
      <c r="E51" s="148" t="s">
        <v>2</v>
      </c>
      <c r="F51" s="148">
        <v>0.09</v>
      </c>
      <c r="G51" s="162">
        <v>1</v>
      </c>
      <c r="J51" s="149" t="s">
        <v>3821</v>
      </c>
      <c r="K51" s="149" t="s">
        <v>4372</v>
      </c>
      <c r="L51" s="149">
        <v>0.99999999999999978</v>
      </c>
      <c r="M51" s="149">
        <v>1</v>
      </c>
      <c r="N51" s="148">
        <v>0.99999999999999978</v>
      </c>
      <c r="O51" s="148" t="s">
        <v>7754</v>
      </c>
      <c r="R51" s="163" t="s">
        <v>4002</v>
      </c>
      <c r="S51" s="164" t="s">
        <v>4351</v>
      </c>
      <c r="T51" s="164">
        <v>8</v>
      </c>
      <c r="U51" s="164">
        <v>0.26666666666666666</v>
      </c>
      <c r="V51" s="168">
        <v>1.2000000000000006</v>
      </c>
      <c r="W51" s="168">
        <v>6</v>
      </c>
      <c r="X51" s="168">
        <v>0</v>
      </c>
      <c r="Y51" s="169">
        <v>1.0000000000000002</v>
      </c>
      <c r="AA51" s="149" t="s">
        <v>4169</v>
      </c>
      <c r="AB51" s="149" t="s">
        <v>252</v>
      </c>
      <c r="AC51" s="149" t="s">
        <v>3175</v>
      </c>
      <c r="AD51" s="149" t="s">
        <v>2</v>
      </c>
      <c r="AE51" s="149">
        <v>40</v>
      </c>
      <c r="AF51" s="149">
        <v>176</v>
      </c>
      <c r="AG51" s="149">
        <v>0.23</v>
      </c>
      <c r="AJ51" t="s">
        <v>3639</v>
      </c>
      <c r="AK51" t="s">
        <v>276</v>
      </c>
      <c r="AL51" t="s">
        <v>2</v>
      </c>
      <c r="AM51">
        <v>0.09</v>
      </c>
    </row>
    <row r="52" spans="1:39" hidden="1" x14ac:dyDescent="0.25">
      <c r="A52" s="167" t="s">
        <v>5647</v>
      </c>
      <c r="B52" s="149" t="s">
        <v>4202</v>
      </c>
      <c r="C52" s="149" t="s">
        <v>3639</v>
      </c>
      <c r="D52" s="149" t="s">
        <v>3173</v>
      </c>
      <c r="E52" s="148" t="s">
        <v>2</v>
      </c>
      <c r="F52" s="148">
        <v>0.89</v>
      </c>
      <c r="G52" s="162" t="s">
        <v>4577</v>
      </c>
      <c r="J52" s="149" t="s">
        <v>22</v>
      </c>
      <c r="K52" s="149" t="s">
        <v>4372</v>
      </c>
      <c r="L52" s="149">
        <v>0.99999999999999956</v>
      </c>
      <c r="M52" s="149">
        <v>1</v>
      </c>
      <c r="N52" s="148">
        <v>0.99999999999999956</v>
      </c>
      <c r="O52" s="148" t="s">
        <v>7754</v>
      </c>
      <c r="R52" s="163" t="s">
        <v>3674</v>
      </c>
      <c r="S52" s="164" t="s">
        <v>3477</v>
      </c>
      <c r="T52" s="164">
        <v>1</v>
      </c>
      <c r="U52" s="164">
        <v>3.3333333333333333E-2</v>
      </c>
      <c r="V52" s="168">
        <v>1.0333333333333334</v>
      </c>
      <c r="W52" s="168">
        <v>3</v>
      </c>
      <c r="X52" s="168">
        <v>3.333333333333334E-2</v>
      </c>
      <c r="Y52" s="169">
        <v>1.0000000000000002</v>
      </c>
      <c r="AA52" s="149" t="s">
        <v>4169</v>
      </c>
      <c r="AB52" s="149" t="s">
        <v>252</v>
      </c>
      <c r="AC52" s="149" t="s">
        <v>3171</v>
      </c>
      <c r="AD52" s="149" t="s">
        <v>2</v>
      </c>
      <c r="AE52" s="149">
        <v>12</v>
      </c>
      <c r="AF52" s="149">
        <v>176</v>
      </c>
      <c r="AG52" s="149">
        <v>7.0000000000000007E-2</v>
      </c>
      <c r="AJ52" t="s">
        <v>3639</v>
      </c>
      <c r="AK52" t="s">
        <v>3173</v>
      </c>
      <c r="AL52" t="s">
        <v>2</v>
      </c>
      <c r="AM52">
        <v>0.89</v>
      </c>
    </row>
    <row r="53" spans="1:39" x14ac:dyDescent="0.25">
      <c r="A53" s="167" t="s">
        <v>5647</v>
      </c>
      <c r="B53" s="149" t="s">
        <v>4202</v>
      </c>
      <c r="C53" s="149" t="s">
        <v>3639</v>
      </c>
      <c r="D53" s="149" t="s">
        <v>3897</v>
      </c>
      <c r="E53" s="148" t="s">
        <v>7781</v>
      </c>
      <c r="F53" s="149">
        <v>0.02</v>
      </c>
      <c r="G53" s="162" t="s">
        <v>4577</v>
      </c>
      <c r="J53" s="149" t="s">
        <v>3462</v>
      </c>
      <c r="K53" s="149" t="s">
        <v>292</v>
      </c>
      <c r="L53" s="149">
        <v>0.15787395818102062</v>
      </c>
      <c r="M53" s="149">
        <v>0.16</v>
      </c>
      <c r="N53" s="148">
        <v>1.0000000000000002</v>
      </c>
      <c r="O53" s="148" t="s">
        <v>7754</v>
      </c>
      <c r="R53" s="163" t="s">
        <v>3675</v>
      </c>
      <c r="S53" s="164" t="s">
        <v>3175</v>
      </c>
      <c r="T53" s="164">
        <v>1</v>
      </c>
      <c r="U53" s="164">
        <v>3.3333333333333333E-2</v>
      </c>
      <c r="V53" s="168">
        <v>1.0666666666666669</v>
      </c>
      <c r="W53" s="168">
        <v>2</v>
      </c>
      <c r="X53" s="168">
        <v>4.1666666666666664E-2</v>
      </c>
      <c r="Y53" s="169">
        <v>1</v>
      </c>
      <c r="AA53" s="149" t="s">
        <v>4181</v>
      </c>
      <c r="AB53" s="149" t="s">
        <v>149</v>
      </c>
      <c r="AC53" s="149" t="s">
        <v>290</v>
      </c>
      <c r="AD53" s="149" t="s">
        <v>2</v>
      </c>
      <c r="AE53" s="149">
        <v>8</v>
      </c>
      <c r="AF53" s="149">
        <v>176</v>
      </c>
      <c r="AG53" s="149">
        <v>0.05</v>
      </c>
      <c r="AJ53" t="s">
        <v>3639</v>
      </c>
      <c r="AK53" t="s">
        <v>3897</v>
      </c>
      <c r="AL53" t="s">
        <v>7781</v>
      </c>
      <c r="AM53">
        <v>0.02</v>
      </c>
    </row>
    <row r="54" spans="1:39" hidden="1" x14ac:dyDescent="0.25">
      <c r="A54" s="167" t="s">
        <v>5656</v>
      </c>
      <c r="B54" s="149" t="s">
        <v>4206</v>
      </c>
      <c r="C54" s="149" t="s">
        <v>3664</v>
      </c>
      <c r="D54" s="149" t="s">
        <v>3175</v>
      </c>
      <c r="E54" s="148" t="s">
        <v>2</v>
      </c>
      <c r="F54" s="149">
        <v>1</v>
      </c>
      <c r="G54" s="162">
        <v>1</v>
      </c>
      <c r="J54" s="149" t="s">
        <v>3462</v>
      </c>
      <c r="K54" s="149" t="s">
        <v>3670</v>
      </c>
      <c r="L54" s="149">
        <v>0</v>
      </c>
      <c r="M54" s="149">
        <v>0</v>
      </c>
      <c r="N54" s="148" t="s">
        <v>4577</v>
      </c>
      <c r="O54" s="148" t="s">
        <v>7754</v>
      </c>
      <c r="R54" s="163" t="s">
        <v>3675</v>
      </c>
      <c r="S54" s="164" t="s">
        <v>4373</v>
      </c>
      <c r="T54" s="164">
        <v>1</v>
      </c>
      <c r="U54" s="164">
        <v>3.3333333333333333E-2</v>
      </c>
      <c r="V54" s="168">
        <v>1.0666666666666669</v>
      </c>
      <c r="W54" s="168">
        <v>2</v>
      </c>
      <c r="X54" s="168">
        <v>0</v>
      </c>
      <c r="Y54" s="169">
        <v>1</v>
      </c>
      <c r="AA54" s="149" t="s">
        <v>4181</v>
      </c>
      <c r="AB54" s="149" t="s">
        <v>149</v>
      </c>
      <c r="AC54" s="149" t="s">
        <v>3672</v>
      </c>
      <c r="AD54" s="149" t="s">
        <v>7781</v>
      </c>
      <c r="AE54" s="149">
        <v>164</v>
      </c>
      <c r="AF54" s="149">
        <v>176</v>
      </c>
      <c r="AG54" s="149">
        <v>0.93</v>
      </c>
      <c r="AJ54" t="s">
        <v>3664</v>
      </c>
      <c r="AK54" t="s">
        <v>3175</v>
      </c>
      <c r="AL54" t="s">
        <v>2</v>
      </c>
      <c r="AM54">
        <v>1</v>
      </c>
    </row>
    <row r="55" spans="1:39" x14ac:dyDescent="0.25">
      <c r="A55" s="167" t="s">
        <v>5663</v>
      </c>
      <c r="B55" s="149" t="s">
        <v>4377</v>
      </c>
      <c r="C55" s="149" t="s">
        <v>3665</v>
      </c>
      <c r="D55" s="149" t="s">
        <v>3672</v>
      </c>
      <c r="E55" s="148" t="s">
        <v>7781</v>
      </c>
      <c r="F55" s="149">
        <v>1</v>
      </c>
      <c r="G55" s="162">
        <v>1</v>
      </c>
      <c r="J55" s="149" t="s">
        <v>3462</v>
      </c>
      <c r="K55" s="149" t="s">
        <v>3713</v>
      </c>
      <c r="L55" s="149">
        <v>0.84212604181897954</v>
      </c>
      <c r="M55" s="149">
        <v>0.84</v>
      </c>
      <c r="N55" s="148" t="s">
        <v>4577</v>
      </c>
      <c r="O55" s="148" t="s">
        <v>7754</v>
      </c>
      <c r="R55" s="163" t="s">
        <v>3675</v>
      </c>
      <c r="S55" s="164" t="s">
        <v>4280</v>
      </c>
      <c r="T55" s="164">
        <v>1</v>
      </c>
      <c r="U55" s="164">
        <v>3.3333333333333333E-2</v>
      </c>
      <c r="V55" s="168">
        <v>1.0666666666666669</v>
      </c>
      <c r="W55" s="168">
        <v>2</v>
      </c>
      <c r="X55" s="168">
        <v>0</v>
      </c>
      <c r="Y55" s="169">
        <v>1</v>
      </c>
      <c r="AA55" s="149" t="s">
        <v>4181</v>
      </c>
      <c r="AB55" s="149" t="s">
        <v>149</v>
      </c>
      <c r="AC55" s="149" t="s">
        <v>3897</v>
      </c>
      <c r="AD55" s="149" t="s">
        <v>7781</v>
      </c>
      <c r="AE55" s="149">
        <v>4</v>
      </c>
      <c r="AF55" s="149">
        <v>176</v>
      </c>
      <c r="AG55" s="149">
        <v>0.02</v>
      </c>
      <c r="AJ55" t="s">
        <v>3665</v>
      </c>
      <c r="AK55" t="s">
        <v>3672</v>
      </c>
      <c r="AL55" t="s">
        <v>7781</v>
      </c>
      <c r="AM55">
        <v>1</v>
      </c>
    </row>
    <row r="56" spans="1:39" hidden="1" x14ac:dyDescent="0.25">
      <c r="A56" s="167" t="s">
        <v>5674</v>
      </c>
      <c r="B56" s="149" t="s">
        <v>4190</v>
      </c>
      <c r="C56" s="149" t="s">
        <v>3640</v>
      </c>
      <c r="D56" s="149" t="s">
        <v>3457</v>
      </c>
      <c r="E56" s="148" t="s">
        <v>2</v>
      </c>
      <c r="F56" s="149">
        <v>0.42</v>
      </c>
      <c r="G56" s="162">
        <v>1</v>
      </c>
      <c r="J56" s="149" t="s">
        <v>31</v>
      </c>
      <c r="K56" s="149" t="s">
        <v>4280</v>
      </c>
      <c r="L56" s="149">
        <v>1.0000000000000002</v>
      </c>
      <c r="M56" s="149">
        <v>1</v>
      </c>
      <c r="N56" s="148">
        <v>1.0000000000000002</v>
      </c>
      <c r="O56" s="148" t="s">
        <v>7754</v>
      </c>
      <c r="R56" s="163" t="s">
        <v>3676</v>
      </c>
      <c r="S56" s="164" t="s">
        <v>4373</v>
      </c>
      <c r="T56" s="164">
        <v>1</v>
      </c>
      <c r="U56" s="164">
        <v>3.3333333333333333E-2</v>
      </c>
      <c r="V56" s="168">
        <v>1.2333333333333338</v>
      </c>
      <c r="W56" s="168">
        <v>10</v>
      </c>
      <c r="X56" s="168">
        <v>0</v>
      </c>
      <c r="Y56" s="169">
        <v>0.99999999999999989</v>
      </c>
      <c r="AA56" s="149" t="s">
        <v>4182</v>
      </c>
      <c r="AB56" s="149" t="s">
        <v>3102</v>
      </c>
      <c r="AC56" s="149" t="s">
        <v>290</v>
      </c>
      <c r="AD56" s="149" t="s">
        <v>2</v>
      </c>
      <c r="AE56" s="149">
        <v>80</v>
      </c>
      <c r="AF56" s="149">
        <v>176</v>
      </c>
      <c r="AG56" s="149">
        <v>0.45</v>
      </c>
      <c r="AJ56" t="s">
        <v>3640</v>
      </c>
      <c r="AK56" t="s">
        <v>3457</v>
      </c>
      <c r="AL56" t="s">
        <v>2</v>
      </c>
      <c r="AM56">
        <v>0.42</v>
      </c>
    </row>
    <row r="57" spans="1:39" x14ac:dyDescent="0.25">
      <c r="A57" s="167" t="s">
        <v>5674</v>
      </c>
      <c r="B57" s="149" t="s">
        <v>4190</v>
      </c>
      <c r="C57" s="149" t="s">
        <v>3640</v>
      </c>
      <c r="D57" s="149" t="s">
        <v>3477</v>
      </c>
      <c r="E57" s="148" t="s">
        <v>2</v>
      </c>
      <c r="F57" s="149">
        <v>0.57999999999999996</v>
      </c>
      <c r="G57" s="162" t="s">
        <v>4577</v>
      </c>
      <c r="J57" s="149" t="s">
        <v>32</v>
      </c>
      <c r="K57" s="149" t="s">
        <v>290</v>
      </c>
      <c r="L57" s="149">
        <v>1</v>
      </c>
      <c r="M57" s="149">
        <v>1</v>
      </c>
      <c r="N57" s="148">
        <v>1</v>
      </c>
      <c r="O57" s="148" t="s">
        <v>7754</v>
      </c>
      <c r="R57" s="163" t="s">
        <v>3676</v>
      </c>
      <c r="S57" s="164" t="s">
        <v>3457</v>
      </c>
      <c r="T57" s="164">
        <v>1</v>
      </c>
      <c r="U57" s="164">
        <v>3.3333333333333333E-2</v>
      </c>
      <c r="V57" s="168">
        <v>1.2333333333333338</v>
      </c>
      <c r="W57" s="168">
        <v>10</v>
      </c>
      <c r="X57" s="168">
        <v>3.5714285714285719E-2</v>
      </c>
      <c r="Y57" s="169">
        <v>0.99999999999999989</v>
      </c>
      <c r="AA57" s="149" t="s">
        <v>4182</v>
      </c>
      <c r="AB57" s="149" t="s">
        <v>3102</v>
      </c>
      <c r="AC57" s="149" t="s">
        <v>3175</v>
      </c>
      <c r="AD57" s="149" t="s">
        <v>2</v>
      </c>
      <c r="AE57" s="149">
        <v>80</v>
      </c>
      <c r="AF57" s="149">
        <v>176</v>
      </c>
      <c r="AG57" s="149">
        <v>0.45</v>
      </c>
      <c r="AJ57" t="s">
        <v>3640</v>
      </c>
      <c r="AK57" t="s">
        <v>3477</v>
      </c>
      <c r="AL57" t="s">
        <v>2</v>
      </c>
      <c r="AM57">
        <v>0.57999999999999996</v>
      </c>
    </row>
    <row r="58" spans="1:39" x14ac:dyDescent="0.25">
      <c r="A58" s="167" t="s">
        <v>5683</v>
      </c>
      <c r="B58" s="149" t="s">
        <v>4207</v>
      </c>
      <c r="C58" s="149" t="s">
        <v>3641</v>
      </c>
      <c r="D58" s="149" t="s">
        <v>3670</v>
      </c>
      <c r="E58" s="148" t="s">
        <v>7781</v>
      </c>
      <c r="F58" s="149">
        <v>0.09</v>
      </c>
      <c r="G58" s="162">
        <v>1</v>
      </c>
      <c r="J58" s="149" t="s">
        <v>179</v>
      </c>
      <c r="K58" s="149" t="s">
        <v>292</v>
      </c>
      <c r="L58" s="149">
        <v>0.99999999999999989</v>
      </c>
      <c r="M58" s="149">
        <v>1</v>
      </c>
      <c r="N58" s="148">
        <v>0.99999999999999989</v>
      </c>
      <c r="O58" s="148" t="s">
        <v>7754</v>
      </c>
      <c r="R58" s="163" t="s">
        <v>3676</v>
      </c>
      <c r="S58" s="164" t="s">
        <v>3477</v>
      </c>
      <c r="T58" s="164">
        <v>1</v>
      </c>
      <c r="U58" s="164">
        <v>3.3333333333333333E-2</v>
      </c>
      <c r="V58" s="168">
        <v>1.2333333333333338</v>
      </c>
      <c r="W58" s="168">
        <v>10</v>
      </c>
      <c r="X58" s="168">
        <v>3.5714285714285719E-2</v>
      </c>
      <c r="Y58" s="169">
        <v>0.99999999999999989</v>
      </c>
      <c r="AA58" s="149" t="s">
        <v>4182</v>
      </c>
      <c r="AB58" s="149" t="s">
        <v>3102</v>
      </c>
      <c r="AC58" s="149" t="s">
        <v>3713</v>
      </c>
      <c r="AD58" s="149" t="s">
        <v>7781</v>
      </c>
      <c r="AE58" s="149">
        <v>16</v>
      </c>
      <c r="AF58" s="149">
        <v>176</v>
      </c>
      <c r="AG58" s="149">
        <v>0.09</v>
      </c>
      <c r="AJ58" t="s">
        <v>3641</v>
      </c>
      <c r="AK58" t="s">
        <v>3670</v>
      </c>
      <c r="AL58" t="s">
        <v>7781</v>
      </c>
      <c r="AM58">
        <v>0.09</v>
      </c>
    </row>
    <row r="59" spans="1:39" hidden="1" x14ac:dyDescent="0.25">
      <c r="A59" s="167" t="s">
        <v>5683</v>
      </c>
      <c r="B59" s="149" t="s">
        <v>4207</v>
      </c>
      <c r="C59" s="149" t="s">
        <v>3641</v>
      </c>
      <c r="D59" s="149" t="s">
        <v>3713</v>
      </c>
      <c r="E59" s="148" t="s">
        <v>7781</v>
      </c>
      <c r="F59" s="148">
        <v>0.91</v>
      </c>
      <c r="G59" s="162" t="s">
        <v>4577</v>
      </c>
      <c r="J59" s="149" t="s">
        <v>241</v>
      </c>
      <c r="K59" s="149" t="s">
        <v>4078</v>
      </c>
      <c r="L59" s="149">
        <v>0.99999999999999956</v>
      </c>
      <c r="M59" s="149">
        <v>1</v>
      </c>
      <c r="N59" s="148">
        <v>0.99999999999999956</v>
      </c>
      <c r="O59" s="148" t="s">
        <v>7754</v>
      </c>
      <c r="R59" s="163" t="s">
        <v>3676</v>
      </c>
      <c r="S59" s="164" t="s">
        <v>3840</v>
      </c>
      <c r="T59" s="164">
        <v>1</v>
      </c>
      <c r="U59" s="164">
        <v>3.3333333333333333E-2</v>
      </c>
      <c r="V59" s="168">
        <v>1.2333333333333338</v>
      </c>
      <c r="W59" s="168">
        <v>10</v>
      </c>
      <c r="X59" s="168">
        <v>3.5714285714285719E-2</v>
      </c>
      <c r="Y59" s="169">
        <v>0.99999999999999989</v>
      </c>
      <c r="AA59" s="149" t="s">
        <v>4206</v>
      </c>
      <c r="AB59" s="149" t="s">
        <v>3664</v>
      </c>
      <c r="AC59" s="149" t="s">
        <v>3175</v>
      </c>
      <c r="AD59" s="149" t="s">
        <v>2</v>
      </c>
      <c r="AE59" s="149">
        <v>176</v>
      </c>
      <c r="AF59" s="149">
        <v>176</v>
      </c>
      <c r="AG59" s="149">
        <v>1</v>
      </c>
      <c r="AJ59" t="s">
        <v>3641</v>
      </c>
      <c r="AK59" t="s">
        <v>3713</v>
      </c>
      <c r="AL59" t="s">
        <v>7781</v>
      </c>
      <c r="AM59">
        <v>0.91</v>
      </c>
    </row>
    <row r="60" spans="1:39" hidden="1" x14ac:dyDescent="0.25">
      <c r="A60" s="167" t="s">
        <v>5693</v>
      </c>
      <c r="B60" s="149" t="s">
        <v>4214</v>
      </c>
      <c r="C60" s="149" t="s">
        <v>3642</v>
      </c>
      <c r="D60" s="149" t="s">
        <v>3779</v>
      </c>
      <c r="E60" s="148" t="s">
        <v>7781</v>
      </c>
      <c r="F60" s="148">
        <v>1</v>
      </c>
      <c r="G60" s="162">
        <v>1</v>
      </c>
      <c r="J60" s="148" t="s">
        <v>181</v>
      </c>
      <c r="K60" s="148" t="s">
        <v>3479</v>
      </c>
      <c r="L60" s="148">
        <v>2.1628848951983957E-4</v>
      </c>
      <c r="M60" s="148">
        <v>0</v>
      </c>
      <c r="N60" s="148">
        <v>1.0000000000000004</v>
      </c>
      <c r="O60" s="148" t="s">
        <v>7754</v>
      </c>
      <c r="R60" s="163" t="s">
        <v>3676</v>
      </c>
      <c r="S60" s="164" t="s">
        <v>3670</v>
      </c>
      <c r="T60" s="164">
        <v>1</v>
      </c>
      <c r="U60" s="164">
        <v>3.3333333333333333E-2</v>
      </c>
      <c r="V60" s="168">
        <v>1.2333333333333338</v>
      </c>
      <c r="W60" s="168">
        <v>10</v>
      </c>
      <c r="X60" s="168">
        <v>3.5714285714285719E-2</v>
      </c>
      <c r="Y60" s="169">
        <v>0.99999999999999989</v>
      </c>
      <c r="AA60" s="149" t="s">
        <v>4168</v>
      </c>
      <c r="AB60" s="149" t="s">
        <v>3280</v>
      </c>
      <c r="AC60" s="149" t="s">
        <v>3571</v>
      </c>
      <c r="AD60" s="149" t="s">
        <v>2</v>
      </c>
      <c r="AE60" s="149">
        <v>21</v>
      </c>
      <c r="AF60" s="149">
        <v>176</v>
      </c>
      <c r="AG60" s="149">
        <v>0.12</v>
      </c>
      <c r="AJ60" t="s">
        <v>3642</v>
      </c>
      <c r="AK60" t="s">
        <v>3779</v>
      </c>
      <c r="AL60" t="s">
        <v>7781</v>
      </c>
      <c r="AM60">
        <v>1</v>
      </c>
    </row>
    <row r="61" spans="1:39" hidden="1" x14ac:dyDescent="0.25">
      <c r="A61" s="167" t="s">
        <v>5702</v>
      </c>
      <c r="B61" s="149" t="s">
        <v>4183</v>
      </c>
      <c r="C61" s="149" t="s">
        <v>3666</v>
      </c>
      <c r="D61" s="149" t="s">
        <v>3672</v>
      </c>
      <c r="E61" s="148" t="s">
        <v>7781</v>
      </c>
      <c r="F61" s="149">
        <v>1</v>
      </c>
      <c r="G61" s="162">
        <v>1</v>
      </c>
      <c r="J61" s="148" t="s">
        <v>181</v>
      </c>
      <c r="K61" s="148" t="s">
        <v>3978</v>
      </c>
      <c r="L61" s="148">
        <v>2.5757992842817257E-2</v>
      </c>
      <c r="M61" s="148">
        <v>0.03</v>
      </c>
      <c r="N61" s="148" t="s">
        <v>4577</v>
      </c>
      <c r="O61" s="148" t="s">
        <v>7754</v>
      </c>
      <c r="R61" s="163" t="s">
        <v>3676</v>
      </c>
      <c r="S61" s="164" t="s">
        <v>3713</v>
      </c>
      <c r="T61" s="164">
        <v>1</v>
      </c>
      <c r="U61" s="164">
        <v>3.3333333333333333E-2</v>
      </c>
      <c r="V61" s="168">
        <v>1.2333333333333338</v>
      </c>
      <c r="W61" s="168">
        <v>10</v>
      </c>
      <c r="X61" s="168">
        <v>3.5714285714285719E-2</v>
      </c>
      <c r="Y61" s="169">
        <v>0.99999999999999989</v>
      </c>
      <c r="AA61" s="149" t="s">
        <v>4168</v>
      </c>
      <c r="AB61" s="149" t="s">
        <v>3280</v>
      </c>
      <c r="AC61" s="149" t="s">
        <v>3654</v>
      </c>
      <c r="AD61" s="149" t="s">
        <v>2</v>
      </c>
      <c r="AE61" s="149">
        <v>38</v>
      </c>
      <c r="AF61" s="149">
        <v>176</v>
      </c>
      <c r="AG61" s="149">
        <v>0.22</v>
      </c>
      <c r="AJ61" t="s">
        <v>3666</v>
      </c>
      <c r="AK61" t="s">
        <v>3672</v>
      </c>
      <c r="AL61" t="s">
        <v>7781</v>
      </c>
      <c r="AM61">
        <v>1</v>
      </c>
    </row>
    <row r="62" spans="1:39" hidden="1" x14ac:dyDescent="0.25">
      <c r="A62" s="167" t="s">
        <v>5711</v>
      </c>
      <c r="B62" s="149" t="s">
        <v>4219</v>
      </c>
      <c r="C62" s="149" t="s">
        <v>3643</v>
      </c>
      <c r="D62" s="149" t="s">
        <v>3479</v>
      </c>
      <c r="E62" s="148" t="s">
        <v>2</v>
      </c>
      <c r="F62" s="149">
        <v>1</v>
      </c>
      <c r="G62" s="162">
        <v>1</v>
      </c>
      <c r="J62" s="148" t="s">
        <v>181</v>
      </c>
      <c r="K62" s="148" t="s">
        <v>4126</v>
      </c>
      <c r="L62" s="148">
        <v>0.97402571866766341</v>
      </c>
      <c r="M62" s="148">
        <v>0.97</v>
      </c>
      <c r="N62" s="148" t="s">
        <v>4577</v>
      </c>
      <c r="O62" s="148" t="s">
        <v>7754</v>
      </c>
      <c r="R62" s="163" t="s">
        <v>3676</v>
      </c>
      <c r="S62" s="164" t="s">
        <v>4351</v>
      </c>
      <c r="T62" s="164">
        <v>1</v>
      </c>
      <c r="U62" s="164">
        <v>3.3333333333333333E-2</v>
      </c>
      <c r="V62" s="168">
        <v>1.2333333333333338</v>
      </c>
      <c r="W62" s="168">
        <v>10</v>
      </c>
      <c r="X62" s="168">
        <v>0</v>
      </c>
      <c r="Y62" s="169">
        <v>0.99999999999999989</v>
      </c>
      <c r="AA62" s="149" t="s">
        <v>4168</v>
      </c>
      <c r="AB62" s="149" t="s">
        <v>3280</v>
      </c>
      <c r="AC62" s="149" t="s">
        <v>3374</v>
      </c>
      <c r="AD62" s="149" t="s">
        <v>2</v>
      </c>
      <c r="AE62" s="149">
        <v>107</v>
      </c>
      <c r="AF62" s="149">
        <v>176</v>
      </c>
      <c r="AG62" s="149">
        <v>0.61</v>
      </c>
      <c r="AJ62" t="s">
        <v>3643</v>
      </c>
      <c r="AK62" t="s">
        <v>3479</v>
      </c>
      <c r="AL62" t="s">
        <v>2</v>
      </c>
      <c r="AM62">
        <v>1</v>
      </c>
    </row>
    <row r="63" spans="1:39" x14ac:dyDescent="0.25">
      <c r="A63" s="167" t="s">
        <v>5720</v>
      </c>
      <c r="B63" s="149" t="s">
        <v>4184</v>
      </c>
      <c r="C63" s="149" t="s">
        <v>3667</v>
      </c>
      <c r="D63" s="149" t="s">
        <v>3672</v>
      </c>
      <c r="E63" s="148" t="s">
        <v>7781</v>
      </c>
      <c r="F63" s="148">
        <v>1</v>
      </c>
      <c r="G63" s="162">
        <v>1</v>
      </c>
      <c r="J63" s="148" t="s">
        <v>182</v>
      </c>
      <c r="K63" s="148" t="s">
        <v>3713</v>
      </c>
      <c r="L63" s="148">
        <v>1.0000000000000004</v>
      </c>
      <c r="M63" s="148">
        <v>1</v>
      </c>
      <c r="N63" s="148">
        <v>1.0000000000000004</v>
      </c>
      <c r="O63" s="148" t="s">
        <v>7754</v>
      </c>
      <c r="R63" s="163" t="s">
        <v>4002</v>
      </c>
      <c r="S63" s="164" t="s">
        <v>4372</v>
      </c>
      <c r="T63" s="164">
        <v>1</v>
      </c>
      <c r="U63" s="164">
        <v>3.3333333333333333E-2</v>
      </c>
      <c r="V63" s="168">
        <v>1.2000000000000006</v>
      </c>
      <c r="W63" s="168">
        <v>6</v>
      </c>
      <c r="X63" s="168">
        <v>0</v>
      </c>
      <c r="Y63" s="169">
        <v>1.0000000000000002</v>
      </c>
      <c r="AA63" s="149" t="s">
        <v>4168</v>
      </c>
      <c r="AB63" s="149" t="s">
        <v>3280</v>
      </c>
      <c r="AC63" s="149" t="s">
        <v>4378</v>
      </c>
      <c r="AD63" s="149" t="s">
        <v>2</v>
      </c>
      <c r="AE63" s="149">
        <v>10</v>
      </c>
      <c r="AF63" s="149">
        <v>176</v>
      </c>
      <c r="AG63" s="149">
        <v>0.06</v>
      </c>
      <c r="AJ63" t="s">
        <v>3667</v>
      </c>
      <c r="AK63" t="s">
        <v>3672</v>
      </c>
      <c r="AL63" t="s">
        <v>7781</v>
      </c>
      <c r="AM63">
        <v>1</v>
      </c>
    </row>
    <row r="64" spans="1:39" hidden="1" x14ac:dyDescent="0.25">
      <c r="A64" s="167" t="s">
        <v>5728</v>
      </c>
      <c r="B64" s="149" t="s">
        <v>4215</v>
      </c>
      <c r="C64" s="149" t="s">
        <v>3645</v>
      </c>
      <c r="D64" s="149" t="s">
        <v>3479</v>
      </c>
      <c r="E64" s="148" t="s">
        <v>2</v>
      </c>
      <c r="F64" s="148">
        <v>0.1</v>
      </c>
      <c r="G64" s="162">
        <v>1.01</v>
      </c>
      <c r="J64" s="148" t="s">
        <v>3344</v>
      </c>
      <c r="K64" s="148" t="s">
        <v>3175</v>
      </c>
      <c r="L64" s="148">
        <v>0.99999999999999933</v>
      </c>
      <c r="M64" s="148">
        <v>1</v>
      </c>
      <c r="N64" s="148">
        <v>0.99999999999999933</v>
      </c>
      <c r="O64" s="148" t="s">
        <v>7754</v>
      </c>
      <c r="R64" s="163" t="s">
        <v>4002</v>
      </c>
      <c r="S64" s="164" t="s">
        <v>4373</v>
      </c>
      <c r="T64" s="164">
        <v>1</v>
      </c>
      <c r="U64" s="164">
        <v>3.3333333333333333E-2</v>
      </c>
      <c r="V64" s="168">
        <v>1.2000000000000006</v>
      </c>
      <c r="W64" s="168">
        <v>6</v>
      </c>
      <c r="X64" s="168">
        <v>0</v>
      </c>
      <c r="Y64" s="169">
        <v>1.0000000000000002</v>
      </c>
      <c r="AA64" s="149" t="s">
        <v>4214</v>
      </c>
      <c r="AB64" s="149" t="s">
        <v>3642</v>
      </c>
      <c r="AC64" s="149" t="s">
        <v>3779</v>
      </c>
      <c r="AD64" s="149" t="s">
        <v>7781</v>
      </c>
      <c r="AE64" s="149">
        <v>176</v>
      </c>
      <c r="AF64" s="149">
        <v>176</v>
      </c>
      <c r="AG64" s="149">
        <v>1</v>
      </c>
      <c r="AJ64" t="s">
        <v>3645</v>
      </c>
      <c r="AK64" t="s">
        <v>3479</v>
      </c>
      <c r="AL64" t="s">
        <v>2</v>
      </c>
      <c r="AM64">
        <v>0.1</v>
      </c>
    </row>
    <row r="65" spans="1:39" hidden="1" x14ac:dyDescent="0.25">
      <c r="A65" s="167" t="s">
        <v>5728</v>
      </c>
      <c r="B65" s="149" t="s">
        <v>4215</v>
      </c>
      <c r="C65" s="149" t="s">
        <v>3645</v>
      </c>
      <c r="D65" s="149" t="s">
        <v>3978</v>
      </c>
      <c r="E65" s="148" t="s">
        <v>7781</v>
      </c>
      <c r="F65" s="148">
        <v>0.23</v>
      </c>
      <c r="G65" s="162" t="s">
        <v>4577</v>
      </c>
      <c r="J65" s="148" t="s">
        <v>3345</v>
      </c>
      <c r="K65" s="148" t="s">
        <v>3175</v>
      </c>
      <c r="L65" s="148">
        <v>0.99999999999999989</v>
      </c>
      <c r="M65" s="148">
        <v>1</v>
      </c>
      <c r="N65" s="148">
        <v>0.99999999999999989</v>
      </c>
      <c r="O65" s="148" t="s">
        <v>7754</v>
      </c>
      <c r="R65" s="163" t="s">
        <v>4002</v>
      </c>
      <c r="S65" s="164" t="s">
        <v>3457</v>
      </c>
      <c r="T65" s="164">
        <v>1</v>
      </c>
      <c r="U65" s="164">
        <v>3.3333333333333333E-2</v>
      </c>
      <c r="V65" s="168">
        <v>1.2000000000000006</v>
      </c>
      <c r="W65" s="168">
        <v>6</v>
      </c>
      <c r="X65" s="168">
        <v>0.05</v>
      </c>
      <c r="Y65" s="169">
        <v>1.0000000000000002</v>
      </c>
      <c r="AA65" s="149" t="s">
        <v>4283</v>
      </c>
      <c r="AB65" s="149" t="s">
        <v>4264</v>
      </c>
      <c r="AC65" s="149" t="s">
        <v>12</v>
      </c>
      <c r="AD65" s="149" t="s">
        <v>2</v>
      </c>
      <c r="AE65" s="149">
        <v>8</v>
      </c>
      <c r="AF65" s="149">
        <v>176</v>
      </c>
      <c r="AG65" s="149">
        <v>0.05</v>
      </c>
      <c r="AJ65" t="s">
        <v>3645</v>
      </c>
      <c r="AK65" t="s">
        <v>3978</v>
      </c>
      <c r="AL65" t="s">
        <v>7781</v>
      </c>
      <c r="AM65">
        <v>0.23</v>
      </c>
    </row>
    <row r="66" spans="1:39" hidden="1" x14ac:dyDescent="0.25">
      <c r="A66" s="167" t="s">
        <v>5728</v>
      </c>
      <c r="B66" s="149" t="s">
        <v>4215</v>
      </c>
      <c r="C66" s="149" t="s">
        <v>3645</v>
      </c>
      <c r="D66" s="149" t="s">
        <v>4126</v>
      </c>
      <c r="E66" s="148" t="s">
        <v>2</v>
      </c>
      <c r="F66" s="148">
        <v>0.18</v>
      </c>
      <c r="G66" s="162" t="s">
        <v>4577</v>
      </c>
      <c r="J66" s="148" t="s">
        <v>3586</v>
      </c>
      <c r="K66" s="148" t="s">
        <v>3175</v>
      </c>
      <c r="L66" s="148">
        <v>0.99999999999999989</v>
      </c>
      <c r="M66" s="148">
        <v>1</v>
      </c>
      <c r="N66" s="148">
        <v>0.99999999999999989</v>
      </c>
      <c r="O66" s="148" t="s">
        <v>7754</v>
      </c>
      <c r="R66" s="163" t="s">
        <v>4002</v>
      </c>
      <c r="S66" s="164" t="s">
        <v>3477</v>
      </c>
      <c r="T66" s="164">
        <v>1</v>
      </c>
      <c r="U66" s="164">
        <v>3.3333333333333333E-2</v>
      </c>
      <c r="V66" s="168">
        <v>1.2000000000000006</v>
      </c>
      <c r="W66" s="168">
        <v>6</v>
      </c>
      <c r="X66" s="168">
        <v>0.05</v>
      </c>
      <c r="Y66" s="169">
        <v>1.0000000000000002</v>
      </c>
      <c r="AA66" s="149" t="s">
        <v>4283</v>
      </c>
      <c r="AB66" s="149" t="s">
        <v>4264</v>
      </c>
      <c r="AC66" s="149" t="s">
        <v>3457</v>
      </c>
      <c r="AD66" s="149" t="s">
        <v>2</v>
      </c>
      <c r="AE66" s="149">
        <v>8</v>
      </c>
      <c r="AF66" s="149">
        <v>176</v>
      </c>
      <c r="AG66" s="149">
        <v>0.05</v>
      </c>
      <c r="AJ66" t="s">
        <v>3645</v>
      </c>
      <c r="AK66" t="s">
        <v>4126</v>
      </c>
      <c r="AL66" t="s">
        <v>2</v>
      </c>
      <c r="AM66">
        <v>0.18</v>
      </c>
    </row>
    <row r="67" spans="1:39" hidden="1" x14ac:dyDescent="0.25">
      <c r="A67" s="167" t="s">
        <v>5728</v>
      </c>
      <c r="B67" s="149" t="s">
        <v>4215</v>
      </c>
      <c r="C67" s="149" t="s">
        <v>3645</v>
      </c>
      <c r="D67" s="149" t="s">
        <v>3973</v>
      </c>
      <c r="E67" s="148" t="s">
        <v>7781</v>
      </c>
      <c r="F67" s="148">
        <v>0.41</v>
      </c>
      <c r="G67" s="162" t="s">
        <v>4577</v>
      </c>
      <c r="J67" s="148" t="s">
        <v>3587</v>
      </c>
      <c r="K67" s="148" t="s">
        <v>3175</v>
      </c>
      <c r="L67" s="148">
        <v>4.4085016933317761E-2</v>
      </c>
      <c r="M67" s="148">
        <v>0.04</v>
      </c>
      <c r="N67" s="148">
        <v>1.0000000000000002</v>
      </c>
      <c r="O67" s="148" t="s">
        <v>7754</v>
      </c>
      <c r="R67" s="163" t="s">
        <v>4002</v>
      </c>
      <c r="S67" s="164" t="s">
        <v>3713</v>
      </c>
      <c r="T67" s="164">
        <v>1</v>
      </c>
      <c r="U67" s="164">
        <v>3.3333333333333333E-2</v>
      </c>
      <c r="V67" s="168">
        <v>1.2000000000000006</v>
      </c>
      <c r="W67" s="168">
        <v>6</v>
      </c>
      <c r="X67" s="168">
        <v>0.05</v>
      </c>
      <c r="Y67" s="169">
        <v>1.0000000000000002</v>
      </c>
      <c r="AA67" s="149" t="s">
        <v>4283</v>
      </c>
      <c r="AB67" s="149" t="s">
        <v>4264</v>
      </c>
      <c r="AC67" s="149" t="s">
        <v>3672</v>
      </c>
      <c r="AD67" s="149" t="s">
        <v>7781</v>
      </c>
      <c r="AE67" s="149">
        <v>12</v>
      </c>
      <c r="AF67" s="149">
        <v>176</v>
      </c>
      <c r="AG67" s="149">
        <v>7.0000000000000007E-2</v>
      </c>
      <c r="AJ67" t="s">
        <v>3645</v>
      </c>
      <c r="AK67" t="s">
        <v>3973</v>
      </c>
      <c r="AL67" t="s">
        <v>7781</v>
      </c>
      <c r="AM67">
        <v>0.41</v>
      </c>
    </row>
    <row r="68" spans="1:39" hidden="1" x14ac:dyDescent="0.25">
      <c r="A68" s="167" t="s">
        <v>5728</v>
      </c>
      <c r="B68" s="149" t="s">
        <v>4215</v>
      </c>
      <c r="C68" s="149" t="s">
        <v>3645</v>
      </c>
      <c r="D68" s="149" t="s">
        <v>3481</v>
      </c>
      <c r="E68" s="148" t="s">
        <v>2</v>
      </c>
      <c r="F68" s="148">
        <v>0.09</v>
      </c>
      <c r="G68" s="162" t="s">
        <v>4577</v>
      </c>
      <c r="J68" s="148" t="s">
        <v>3587</v>
      </c>
      <c r="K68" s="148" t="s">
        <v>4280</v>
      </c>
      <c r="L68" s="148">
        <v>0.95591498306668254</v>
      </c>
      <c r="M68" s="148">
        <v>0.96</v>
      </c>
      <c r="N68" s="148" t="s">
        <v>4577</v>
      </c>
      <c r="O68" s="148" t="s">
        <v>7754</v>
      </c>
      <c r="R68" s="170" t="s">
        <v>4002</v>
      </c>
      <c r="S68" s="171" t="s">
        <v>4351</v>
      </c>
      <c r="T68" s="171">
        <v>1</v>
      </c>
      <c r="U68" s="171">
        <v>3.3333333333333333E-2</v>
      </c>
      <c r="V68" s="172">
        <v>1.2000000000000006</v>
      </c>
      <c r="W68" s="172">
        <v>6</v>
      </c>
      <c r="X68" s="172">
        <v>0</v>
      </c>
      <c r="Y68" s="173">
        <v>1.0000000000000002</v>
      </c>
      <c r="AA68" s="149" t="s">
        <v>4283</v>
      </c>
      <c r="AB68" s="149" t="s">
        <v>4264</v>
      </c>
      <c r="AC68" s="149" t="s">
        <v>3373</v>
      </c>
      <c r="AD68" s="149" t="s">
        <v>2</v>
      </c>
      <c r="AE68" s="149">
        <v>116</v>
      </c>
      <c r="AF68" s="149">
        <v>176</v>
      </c>
      <c r="AG68" s="149">
        <v>0.66</v>
      </c>
      <c r="AJ68" t="s">
        <v>3645</v>
      </c>
      <c r="AK68" t="s">
        <v>3481</v>
      </c>
      <c r="AL68" t="s">
        <v>2</v>
      </c>
      <c r="AM68">
        <v>0.09</v>
      </c>
    </row>
    <row r="69" spans="1:39" hidden="1" x14ac:dyDescent="0.25">
      <c r="A69" s="167" t="s">
        <v>5737</v>
      </c>
      <c r="B69" s="149" t="s">
        <v>4200</v>
      </c>
      <c r="C69" s="149" t="s">
        <v>3646</v>
      </c>
      <c r="D69" s="149" t="s">
        <v>3175</v>
      </c>
      <c r="E69" s="148" t="s">
        <v>2</v>
      </c>
      <c r="F69" s="148">
        <v>0.82</v>
      </c>
      <c r="G69" s="162">
        <v>1</v>
      </c>
      <c r="J69" s="148" t="s">
        <v>85</v>
      </c>
      <c r="K69" s="148" t="s">
        <v>4372</v>
      </c>
      <c r="L69" s="148">
        <v>1.0000000000000002</v>
      </c>
      <c r="M69" s="148">
        <v>1</v>
      </c>
      <c r="N69" s="148">
        <v>1.0000000000000002</v>
      </c>
      <c r="O69" s="148" t="s">
        <v>7754</v>
      </c>
      <c r="AA69" s="149" t="s">
        <v>4283</v>
      </c>
      <c r="AB69" s="149" t="s">
        <v>4264</v>
      </c>
      <c r="AC69" s="149" t="s">
        <v>4126</v>
      </c>
      <c r="AD69" s="149" t="s">
        <v>2</v>
      </c>
      <c r="AE69" s="149">
        <v>28</v>
      </c>
      <c r="AF69" s="149">
        <v>176</v>
      </c>
      <c r="AG69" s="149">
        <v>0.16</v>
      </c>
      <c r="AJ69" t="s">
        <v>3646</v>
      </c>
      <c r="AK69" t="s">
        <v>3175</v>
      </c>
      <c r="AL69" t="s">
        <v>2</v>
      </c>
      <c r="AM69">
        <v>0.82</v>
      </c>
    </row>
    <row r="70" spans="1:39" x14ac:dyDescent="0.25">
      <c r="A70" s="167" t="s">
        <v>5737</v>
      </c>
      <c r="B70" s="149" t="s">
        <v>4200</v>
      </c>
      <c r="C70" s="149" t="s">
        <v>3646</v>
      </c>
      <c r="D70" s="149" t="s">
        <v>3713</v>
      </c>
      <c r="E70" s="148" t="s">
        <v>7781</v>
      </c>
      <c r="F70" s="148">
        <v>0.18</v>
      </c>
      <c r="G70" s="162" t="s">
        <v>4577</v>
      </c>
      <c r="J70" s="148" t="s">
        <v>86</v>
      </c>
      <c r="K70" s="148" t="s">
        <v>292</v>
      </c>
      <c r="L70" s="148">
        <v>0</v>
      </c>
      <c r="M70" s="148">
        <v>0</v>
      </c>
      <c r="N70" s="148">
        <v>1.0000000000000004</v>
      </c>
      <c r="O70" s="148" t="s">
        <v>7754</v>
      </c>
      <c r="AA70" s="149" t="s">
        <v>4283</v>
      </c>
      <c r="AB70" s="149" t="s">
        <v>4264</v>
      </c>
      <c r="AC70" s="149" t="s">
        <v>4078</v>
      </c>
      <c r="AD70" s="149" t="s">
        <v>7781</v>
      </c>
      <c r="AE70" s="149">
        <v>4</v>
      </c>
      <c r="AF70" s="149">
        <v>176</v>
      </c>
      <c r="AG70" s="149">
        <v>0.02</v>
      </c>
      <c r="AJ70" t="s">
        <v>3646</v>
      </c>
      <c r="AK70" t="s">
        <v>3713</v>
      </c>
      <c r="AL70" t="s">
        <v>7781</v>
      </c>
      <c r="AM70">
        <v>0.18</v>
      </c>
    </row>
    <row r="71" spans="1:39" x14ac:dyDescent="0.25">
      <c r="A71" s="167" t="s">
        <v>5747</v>
      </c>
      <c r="B71" s="149" t="s">
        <v>4222</v>
      </c>
      <c r="C71" s="149" t="s">
        <v>3783</v>
      </c>
      <c r="D71" s="149" t="s">
        <v>3672</v>
      </c>
      <c r="E71" s="148" t="s">
        <v>7781</v>
      </c>
      <c r="F71" s="148">
        <v>1</v>
      </c>
      <c r="G71" s="162">
        <v>1</v>
      </c>
      <c r="J71" s="149" t="s">
        <v>86</v>
      </c>
      <c r="K71" s="149" t="s">
        <v>3457</v>
      </c>
      <c r="L71" s="149">
        <v>0.95278294056722934</v>
      </c>
      <c r="M71" s="149">
        <v>0.95</v>
      </c>
      <c r="N71" s="148" t="s">
        <v>4577</v>
      </c>
      <c r="O71" s="148" t="s">
        <v>7754</v>
      </c>
      <c r="AA71" s="149" t="s">
        <v>4225</v>
      </c>
      <c r="AB71" s="149" t="s">
        <v>3908</v>
      </c>
      <c r="AC71" s="149" t="s">
        <v>3457</v>
      </c>
      <c r="AD71" s="149" t="s">
        <v>2</v>
      </c>
      <c r="AE71" s="149">
        <v>96</v>
      </c>
      <c r="AF71" s="149">
        <v>176</v>
      </c>
      <c r="AG71" s="149">
        <v>0.55000000000000004</v>
      </c>
      <c r="AJ71" t="s">
        <v>3783</v>
      </c>
      <c r="AK71" t="s">
        <v>3672</v>
      </c>
      <c r="AL71" t="s">
        <v>7781</v>
      </c>
      <c r="AM71">
        <v>1</v>
      </c>
    </row>
    <row r="72" spans="1:39" x14ac:dyDescent="0.25">
      <c r="A72" s="167" t="s">
        <v>5754</v>
      </c>
      <c r="B72" s="149" t="s">
        <v>4173</v>
      </c>
      <c r="C72" s="149" t="s">
        <v>3803</v>
      </c>
      <c r="D72" s="149" t="s">
        <v>3713</v>
      </c>
      <c r="E72" s="148" t="s">
        <v>7781</v>
      </c>
      <c r="F72" s="148">
        <v>1</v>
      </c>
      <c r="G72" s="162">
        <v>1</v>
      </c>
      <c r="J72" s="149" t="s">
        <v>86</v>
      </c>
      <c r="K72" s="149" t="s">
        <v>3477</v>
      </c>
      <c r="L72" s="149">
        <v>4.7217059432771054E-2</v>
      </c>
      <c r="M72" s="149">
        <v>0.05</v>
      </c>
      <c r="N72" s="148" t="s">
        <v>4577</v>
      </c>
      <c r="O72" s="148" t="s">
        <v>7754</v>
      </c>
      <c r="AA72" s="149" t="s">
        <v>4225</v>
      </c>
      <c r="AB72" s="149" t="s">
        <v>3908</v>
      </c>
      <c r="AC72" s="149" t="s">
        <v>3477</v>
      </c>
      <c r="AD72" s="149" t="s">
        <v>2</v>
      </c>
      <c r="AE72" s="149">
        <v>72</v>
      </c>
      <c r="AF72" s="149">
        <v>176</v>
      </c>
      <c r="AG72" s="149">
        <v>0.41</v>
      </c>
      <c r="AJ72" t="s">
        <v>3803</v>
      </c>
      <c r="AK72" t="s">
        <v>3713</v>
      </c>
      <c r="AL72" t="s">
        <v>7781</v>
      </c>
      <c r="AM72">
        <v>1</v>
      </c>
    </row>
    <row r="73" spans="1:39" x14ac:dyDescent="0.25">
      <c r="A73" s="167" t="s">
        <v>5765</v>
      </c>
      <c r="B73" s="149" t="s">
        <v>4355</v>
      </c>
      <c r="C73" s="149" t="s">
        <v>3873</v>
      </c>
      <c r="D73" s="149" t="s">
        <v>292</v>
      </c>
      <c r="E73" s="148" t="s">
        <v>2</v>
      </c>
      <c r="F73" s="148">
        <v>0.47</v>
      </c>
      <c r="G73" s="162">
        <v>1.0000000000000002</v>
      </c>
      <c r="J73" s="149" t="s">
        <v>3741</v>
      </c>
      <c r="K73" s="149" t="s">
        <v>292</v>
      </c>
      <c r="L73" s="149">
        <v>5.6955924876595583E-4</v>
      </c>
      <c r="M73" s="149">
        <v>0</v>
      </c>
      <c r="N73" s="148">
        <v>1.0000000000000018</v>
      </c>
      <c r="O73" s="148" t="s">
        <v>7754</v>
      </c>
      <c r="AA73" s="149" t="s">
        <v>4225</v>
      </c>
      <c r="AB73" s="149" t="s">
        <v>3908</v>
      </c>
      <c r="AC73" s="149" t="s">
        <v>3777</v>
      </c>
      <c r="AD73" s="149" t="s">
        <v>7781</v>
      </c>
      <c r="AE73" s="149">
        <v>8</v>
      </c>
      <c r="AF73" s="149">
        <v>176</v>
      </c>
      <c r="AG73" s="149">
        <v>0.05</v>
      </c>
      <c r="AJ73" t="s">
        <v>3873</v>
      </c>
      <c r="AK73" t="s">
        <v>292</v>
      </c>
      <c r="AL73" t="s">
        <v>2</v>
      </c>
      <c r="AM73">
        <v>0.47</v>
      </c>
    </row>
    <row r="74" spans="1:39" x14ac:dyDescent="0.25">
      <c r="A74" s="167" t="s">
        <v>5765</v>
      </c>
      <c r="B74" s="149" t="s">
        <v>4355</v>
      </c>
      <c r="C74" s="149" t="s">
        <v>3873</v>
      </c>
      <c r="D74" s="149" t="s">
        <v>3374</v>
      </c>
      <c r="E74" s="148" t="s">
        <v>2</v>
      </c>
      <c r="F74" s="148">
        <v>0.33</v>
      </c>
      <c r="G74" s="162" t="s">
        <v>4577</v>
      </c>
      <c r="J74" s="149" t="s">
        <v>3741</v>
      </c>
      <c r="K74" s="149" t="s">
        <v>3173</v>
      </c>
      <c r="L74" s="149">
        <v>7.8862049829132343E-4</v>
      </c>
      <c r="M74" s="149">
        <v>0</v>
      </c>
      <c r="N74" s="148" t="s">
        <v>4577</v>
      </c>
      <c r="O74" s="148" t="s">
        <v>7754</v>
      </c>
      <c r="AA74" s="149" t="s">
        <v>4215</v>
      </c>
      <c r="AB74" s="149" t="s">
        <v>3645</v>
      </c>
      <c r="AC74" s="149" t="s">
        <v>3479</v>
      </c>
      <c r="AD74" s="149" t="s">
        <v>2</v>
      </c>
      <c r="AE74" s="149">
        <v>17</v>
      </c>
      <c r="AF74" s="149">
        <v>176</v>
      </c>
      <c r="AG74" s="149">
        <v>0.1</v>
      </c>
      <c r="AJ74" t="s">
        <v>3873</v>
      </c>
      <c r="AK74" t="s">
        <v>3374</v>
      </c>
      <c r="AL74" t="s">
        <v>2</v>
      </c>
      <c r="AM74">
        <v>0.33</v>
      </c>
    </row>
    <row r="75" spans="1:39" x14ac:dyDescent="0.25">
      <c r="A75" s="167" t="s">
        <v>5765</v>
      </c>
      <c r="B75" s="149" t="s">
        <v>4355</v>
      </c>
      <c r="C75" s="149" t="s">
        <v>3873</v>
      </c>
      <c r="D75" s="149" t="s">
        <v>3171</v>
      </c>
      <c r="E75" s="148" t="s">
        <v>2</v>
      </c>
      <c r="F75" s="148">
        <v>0.01</v>
      </c>
      <c r="G75" s="162" t="s">
        <v>4577</v>
      </c>
      <c r="J75" s="149" t="s">
        <v>3741</v>
      </c>
      <c r="K75" s="149" t="s">
        <v>3457</v>
      </c>
      <c r="L75" s="149">
        <v>3.8700820749481609E-3</v>
      </c>
      <c r="M75" s="149">
        <v>0</v>
      </c>
      <c r="N75" s="148" t="s">
        <v>4577</v>
      </c>
      <c r="O75" s="148" t="s">
        <v>7754</v>
      </c>
      <c r="AA75" s="149" t="s">
        <v>4215</v>
      </c>
      <c r="AB75" s="149" t="s">
        <v>3645</v>
      </c>
      <c r="AC75" s="149" t="s">
        <v>4126</v>
      </c>
      <c r="AD75" s="149" t="s">
        <v>2</v>
      </c>
      <c r="AE75" s="149">
        <v>31</v>
      </c>
      <c r="AF75" s="149">
        <v>176</v>
      </c>
      <c r="AG75" s="149">
        <v>0.18</v>
      </c>
      <c r="AJ75" t="s">
        <v>3873</v>
      </c>
      <c r="AK75" t="s">
        <v>3171</v>
      </c>
      <c r="AL75" t="s">
        <v>2</v>
      </c>
      <c r="AM75">
        <v>0.01</v>
      </c>
    </row>
    <row r="76" spans="1:39" x14ac:dyDescent="0.25">
      <c r="A76" s="167" t="s">
        <v>5765</v>
      </c>
      <c r="B76" s="149" t="s">
        <v>4355</v>
      </c>
      <c r="C76" s="149" t="s">
        <v>3873</v>
      </c>
      <c r="D76" s="149" t="s">
        <v>4276</v>
      </c>
      <c r="E76" s="148" t="s">
        <v>4277</v>
      </c>
      <c r="F76" s="149">
        <v>0.05</v>
      </c>
      <c r="G76" s="162" t="s">
        <v>4577</v>
      </c>
      <c r="J76" s="149" t="s">
        <v>3741</v>
      </c>
      <c r="K76" s="149" t="s">
        <v>3477</v>
      </c>
      <c r="L76" s="149">
        <v>2.6579431609077939E-3</v>
      </c>
      <c r="M76" s="149">
        <v>0</v>
      </c>
      <c r="N76" s="148" t="s">
        <v>4577</v>
      </c>
      <c r="O76" s="148" t="s">
        <v>7754</v>
      </c>
      <c r="AA76" s="149" t="s">
        <v>4215</v>
      </c>
      <c r="AB76" s="149" t="s">
        <v>3645</v>
      </c>
      <c r="AC76" s="149" t="s">
        <v>3978</v>
      </c>
      <c r="AD76" s="149" t="s">
        <v>7781</v>
      </c>
      <c r="AE76" s="149">
        <v>40</v>
      </c>
      <c r="AF76" s="149">
        <v>176</v>
      </c>
      <c r="AG76" s="149">
        <v>0.23</v>
      </c>
      <c r="AJ76" t="s">
        <v>3873</v>
      </c>
      <c r="AK76" t="s">
        <v>4276</v>
      </c>
      <c r="AL76" t="s">
        <v>4277</v>
      </c>
      <c r="AM76">
        <v>0.05</v>
      </c>
    </row>
    <row r="77" spans="1:39" x14ac:dyDescent="0.25">
      <c r="A77" s="167" t="s">
        <v>5765</v>
      </c>
      <c r="B77" s="149" t="s">
        <v>4355</v>
      </c>
      <c r="C77" s="149" t="s">
        <v>3873</v>
      </c>
      <c r="D77" s="149" t="s">
        <v>4375</v>
      </c>
      <c r="E77" s="148" t="s">
        <v>2</v>
      </c>
      <c r="F77" s="149">
        <v>0.01</v>
      </c>
      <c r="G77" s="162" t="s">
        <v>4577</v>
      </c>
      <c r="J77" s="149" t="s">
        <v>3741</v>
      </c>
      <c r="K77" s="149" t="s">
        <v>3672</v>
      </c>
      <c r="L77" s="149">
        <v>0.3865992931623688</v>
      </c>
      <c r="M77" s="149">
        <v>0.39</v>
      </c>
      <c r="N77" s="148" t="s">
        <v>4577</v>
      </c>
      <c r="O77" s="148" t="s">
        <v>7754</v>
      </c>
      <c r="AA77" s="149" t="s">
        <v>4215</v>
      </c>
      <c r="AB77" s="149" t="s">
        <v>3645</v>
      </c>
      <c r="AC77" s="149" t="s">
        <v>3973</v>
      </c>
      <c r="AD77" s="149" t="s">
        <v>7781</v>
      </c>
      <c r="AE77" s="149">
        <v>72</v>
      </c>
      <c r="AF77" s="149">
        <v>176</v>
      </c>
      <c r="AG77" s="149">
        <v>0.41</v>
      </c>
      <c r="AJ77" t="s">
        <v>3873</v>
      </c>
      <c r="AK77" t="s">
        <v>4375</v>
      </c>
      <c r="AL77" t="s">
        <v>2</v>
      </c>
      <c r="AM77">
        <v>0.01</v>
      </c>
    </row>
    <row r="78" spans="1:39" hidden="1" x14ac:dyDescent="0.25">
      <c r="A78" s="167" t="s">
        <v>5765</v>
      </c>
      <c r="B78" s="149" t="s">
        <v>4355</v>
      </c>
      <c r="C78" s="149" t="s">
        <v>3873</v>
      </c>
      <c r="D78" s="149" t="s">
        <v>7778</v>
      </c>
      <c r="E78" s="148" t="s">
        <v>2</v>
      </c>
      <c r="F78" s="149">
        <v>0.03</v>
      </c>
      <c r="G78" s="162" t="s">
        <v>4577</v>
      </c>
      <c r="J78" s="149" t="s">
        <v>3741</v>
      </c>
      <c r="K78" s="149" t="s">
        <v>4372</v>
      </c>
      <c r="L78" s="149">
        <v>0.60551450185471967</v>
      </c>
      <c r="M78" s="149">
        <v>0.61</v>
      </c>
      <c r="N78" s="148" t="s">
        <v>4577</v>
      </c>
      <c r="O78" s="148" t="s">
        <v>7754</v>
      </c>
      <c r="AA78" s="149" t="s">
        <v>4215</v>
      </c>
      <c r="AB78" s="149" t="s">
        <v>3645</v>
      </c>
      <c r="AC78" s="149" t="s">
        <v>3481</v>
      </c>
      <c r="AD78" s="149" t="s">
        <v>2</v>
      </c>
      <c r="AE78" s="149">
        <v>16</v>
      </c>
      <c r="AF78" s="149">
        <v>176</v>
      </c>
      <c r="AG78" s="149">
        <v>0.09</v>
      </c>
      <c r="AJ78" t="s">
        <v>3873</v>
      </c>
      <c r="AK78" t="s">
        <v>7778</v>
      </c>
      <c r="AL78" t="s">
        <v>2</v>
      </c>
      <c r="AM78">
        <v>0.03</v>
      </c>
    </row>
    <row r="79" spans="1:39" hidden="1" x14ac:dyDescent="0.25">
      <c r="A79" s="167" t="s">
        <v>5765</v>
      </c>
      <c r="B79" s="149" t="s">
        <v>4355</v>
      </c>
      <c r="C79" s="149" t="s">
        <v>3873</v>
      </c>
      <c r="D79" s="149" t="s">
        <v>7779</v>
      </c>
      <c r="E79" s="148" t="s">
        <v>2</v>
      </c>
      <c r="F79" s="149">
        <v>0.1</v>
      </c>
      <c r="G79" s="162" t="s">
        <v>4577</v>
      </c>
      <c r="J79" s="148" t="s">
        <v>3168</v>
      </c>
      <c r="K79" s="148" t="s">
        <v>4372</v>
      </c>
      <c r="L79" s="148">
        <v>0.99999999999999989</v>
      </c>
      <c r="M79" s="149">
        <v>1</v>
      </c>
      <c r="N79" s="148">
        <v>0.99999999999999989</v>
      </c>
      <c r="O79" s="148" t="s">
        <v>7754</v>
      </c>
      <c r="AA79" s="149" t="s">
        <v>4226</v>
      </c>
      <c r="AB79" s="149" t="s">
        <v>3093</v>
      </c>
      <c r="AC79" s="149" t="s">
        <v>3222</v>
      </c>
      <c r="AD79" s="149" t="s">
        <v>2</v>
      </c>
      <c r="AE79" s="149">
        <v>176</v>
      </c>
      <c r="AF79" s="149">
        <v>176</v>
      </c>
      <c r="AG79" s="149">
        <v>1</v>
      </c>
      <c r="AJ79" t="s">
        <v>3873</v>
      </c>
      <c r="AK79" t="s">
        <v>7779</v>
      </c>
      <c r="AL79" t="s">
        <v>2</v>
      </c>
      <c r="AM79">
        <v>0.1</v>
      </c>
    </row>
    <row r="80" spans="1:39" hidden="1" x14ac:dyDescent="0.25">
      <c r="A80" s="167" t="s">
        <v>5775</v>
      </c>
      <c r="B80" s="149" t="s">
        <v>4167</v>
      </c>
      <c r="C80" s="149" t="s">
        <v>3882</v>
      </c>
      <c r="D80" s="149" t="s">
        <v>12</v>
      </c>
      <c r="E80" s="148" t="s">
        <v>2</v>
      </c>
      <c r="F80" s="149">
        <v>1</v>
      </c>
      <c r="G80" s="162">
        <v>1</v>
      </c>
      <c r="J80" s="148" t="s">
        <v>3169</v>
      </c>
      <c r="K80" s="148" t="s">
        <v>4372</v>
      </c>
      <c r="L80" s="148">
        <v>1</v>
      </c>
      <c r="M80" s="149">
        <v>1</v>
      </c>
      <c r="N80" s="148">
        <v>1</v>
      </c>
      <c r="O80" s="148" t="s">
        <v>7754</v>
      </c>
      <c r="AA80" s="149" t="s">
        <v>4224</v>
      </c>
      <c r="AB80" s="149" t="s">
        <v>152</v>
      </c>
      <c r="AC80" s="149" t="s">
        <v>12</v>
      </c>
      <c r="AD80" s="149" t="s">
        <v>2</v>
      </c>
      <c r="AE80" s="149">
        <v>8</v>
      </c>
      <c r="AF80" s="149">
        <v>176</v>
      </c>
      <c r="AG80" s="149">
        <v>0.05</v>
      </c>
      <c r="AJ80" t="s">
        <v>3882</v>
      </c>
      <c r="AK80" t="s">
        <v>12</v>
      </c>
      <c r="AL80" t="s">
        <v>2</v>
      </c>
      <c r="AM80">
        <v>1</v>
      </c>
    </row>
    <row r="81" spans="1:39" hidden="1" x14ac:dyDescent="0.25">
      <c r="A81" s="167" t="s">
        <v>5787</v>
      </c>
      <c r="B81" s="149" t="s">
        <v>7803</v>
      </c>
      <c r="C81" s="149" t="s">
        <v>3908</v>
      </c>
      <c r="D81" s="149" t="s">
        <v>3457</v>
      </c>
      <c r="E81" s="148" t="s">
        <v>2</v>
      </c>
      <c r="F81" s="149">
        <v>0.55000000000000004</v>
      </c>
      <c r="G81" s="162">
        <v>1.01</v>
      </c>
      <c r="J81" s="148" t="s">
        <v>3170</v>
      </c>
      <c r="K81" s="148" t="s">
        <v>4372</v>
      </c>
      <c r="L81" s="148">
        <v>0.99999999999999956</v>
      </c>
      <c r="M81" s="149">
        <v>1</v>
      </c>
      <c r="N81" s="148">
        <v>0.99999999999999956</v>
      </c>
      <c r="O81" s="148" t="s">
        <v>7754</v>
      </c>
      <c r="AA81" s="149" t="s">
        <v>4224</v>
      </c>
      <c r="AB81" s="149" t="s">
        <v>152</v>
      </c>
      <c r="AC81" s="149" t="s">
        <v>3457</v>
      </c>
      <c r="AD81" s="149" t="s">
        <v>2</v>
      </c>
      <c r="AE81" s="149">
        <v>16</v>
      </c>
      <c r="AF81" s="149">
        <v>176</v>
      </c>
      <c r="AG81" s="149">
        <v>0.09</v>
      </c>
      <c r="AJ81" t="s">
        <v>3908</v>
      </c>
      <c r="AK81" t="s">
        <v>3457</v>
      </c>
      <c r="AL81" t="s">
        <v>2</v>
      </c>
      <c r="AM81">
        <v>0.55000000000000004</v>
      </c>
    </row>
    <row r="82" spans="1:39" hidden="1" x14ac:dyDescent="0.25">
      <c r="A82" s="167" t="s">
        <v>5787</v>
      </c>
      <c r="B82" s="149" t="s">
        <v>7803</v>
      </c>
      <c r="C82" s="149" t="s">
        <v>3908</v>
      </c>
      <c r="D82" s="149" t="s">
        <v>3477</v>
      </c>
      <c r="E82" s="148" t="s">
        <v>2</v>
      </c>
      <c r="F82" s="149">
        <v>0.41</v>
      </c>
      <c r="G82" s="162" t="s">
        <v>4577</v>
      </c>
      <c r="J82" s="148" t="s">
        <v>34</v>
      </c>
      <c r="K82" s="148" t="s">
        <v>3840</v>
      </c>
      <c r="L82" s="148">
        <v>0.70236600118372217</v>
      </c>
      <c r="M82" s="149">
        <v>0.7</v>
      </c>
      <c r="N82" s="148">
        <v>0.99999999999999978</v>
      </c>
      <c r="O82" s="148" t="s">
        <v>7754</v>
      </c>
      <c r="AA82" s="149" t="s">
        <v>4224</v>
      </c>
      <c r="AB82" s="149" t="s">
        <v>152</v>
      </c>
      <c r="AC82" s="149" t="s">
        <v>3672</v>
      </c>
      <c r="AD82" s="149" t="s">
        <v>7781</v>
      </c>
      <c r="AE82" s="149">
        <v>16</v>
      </c>
      <c r="AF82" s="149">
        <v>176</v>
      </c>
      <c r="AG82" s="149">
        <v>0.09</v>
      </c>
      <c r="AJ82" t="s">
        <v>3908</v>
      </c>
      <c r="AK82" t="s">
        <v>3477</v>
      </c>
      <c r="AL82" t="s">
        <v>2</v>
      </c>
      <c r="AM82">
        <v>0.41</v>
      </c>
    </row>
    <row r="83" spans="1:39" hidden="1" x14ac:dyDescent="0.25">
      <c r="A83" s="167" t="s">
        <v>5787</v>
      </c>
      <c r="B83" s="149" t="s">
        <v>7803</v>
      </c>
      <c r="C83" s="149" t="s">
        <v>3908</v>
      </c>
      <c r="D83" s="149" t="s">
        <v>3777</v>
      </c>
      <c r="E83" s="148" t="s">
        <v>7781</v>
      </c>
      <c r="F83" s="149">
        <v>0.05</v>
      </c>
      <c r="G83" s="162" t="s">
        <v>4577</v>
      </c>
      <c r="J83" s="148" t="s">
        <v>34</v>
      </c>
      <c r="K83" s="148" t="s">
        <v>4372</v>
      </c>
      <c r="L83" s="148">
        <v>0.29763399881627767</v>
      </c>
      <c r="M83" s="149">
        <v>0.3</v>
      </c>
      <c r="N83" s="148" t="s">
        <v>4577</v>
      </c>
      <c r="O83" s="148" t="s">
        <v>7754</v>
      </c>
      <c r="AA83" s="149" t="s">
        <v>4224</v>
      </c>
      <c r="AB83" s="149" t="s">
        <v>152</v>
      </c>
      <c r="AC83" s="149" t="s">
        <v>3373</v>
      </c>
      <c r="AD83" s="149" t="s">
        <v>2</v>
      </c>
      <c r="AE83" s="149">
        <v>136</v>
      </c>
      <c r="AF83" s="149">
        <v>176</v>
      </c>
      <c r="AG83" s="149">
        <v>0.77</v>
      </c>
      <c r="AJ83" t="s">
        <v>3908</v>
      </c>
      <c r="AK83" t="s">
        <v>3777</v>
      </c>
      <c r="AL83" t="s">
        <v>7781</v>
      </c>
      <c r="AM83">
        <v>0.05</v>
      </c>
    </row>
    <row r="84" spans="1:39" hidden="1" x14ac:dyDescent="0.25">
      <c r="A84" s="167" t="s">
        <v>6374</v>
      </c>
      <c r="B84" s="149" t="s">
        <v>4281</v>
      </c>
      <c r="C84" s="149" t="s">
        <v>227</v>
      </c>
      <c r="D84" s="149" t="s">
        <v>3457</v>
      </c>
      <c r="E84" s="148" t="s">
        <v>2</v>
      </c>
      <c r="F84" s="149">
        <v>0.05</v>
      </c>
      <c r="G84" s="162">
        <v>1.01</v>
      </c>
      <c r="J84" s="149" t="s">
        <v>184</v>
      </c>
      <c r="K84" s="149" t="s">
        <v>3319</v>
      </c>
      <c r="L84" s="149">
        <v>0</v>
      </c>
      <c r="M84" s="149">
        <v>0</v>
      </c>
      <c r="N84" s="148">
        <v>1</v>
      </c>
      <c r="O84" s="148" t="s">
        <v>7754</v>
      </c>
      <c r="AA84" s="149" t="s">
        <v>4355</v>
      </c>
      <c r="AB84" s="149" t="s">
        <v>3873</v>
      </c>
      <c r="AC84" s="149" t="s">
        <v>292</v>
      </c>
      <c r="AD84" s="149" t="s">
        <v>2</v>
      </c>
      <c r="AE84" s="149">
        <v>83</v>
      </c>
      <c r="AF84" s="149">
        <v>176</v>
      </c>
      <c r="AG84" s="149">
        <v>0.47</v>
      </c>
      <c r="AJ84" t="s">
        <v>227</v>
      </c>
      <c r="AK84" t="s">
        <v>3457</v>
      </c>
      <c r="AL84" t="s">
        <v>2</v>
      </c>
      <c r="AM84">
        <v>0.05</v>
      </c>
    </row>
    <row r="85" spans="1:39" hidden="1" x14ac:dyDescent="0.25">
      <c r="A85" s="167" t="s">
        <v>6374</v>
      </c>
      <c r="B85" s="149" t="s">
        <v>4281</v>
      </c>
      <c r="C85" s="149" t="s">
        <v>227</v>
      </c>
      <c r="D85" s="149" t="s">
        <v>3477</v>
      </c>
      <c r="E85" s="148" t="s">
        <v>2</v>
      </c>
      <c r="F85" s="149">
        <v>0.14000000000000001</v>
      </c>
      <c r="G85" s="162" t="s">
        <v>4577</v>
      </c>
      <c r="J85" s="149" t="s">
        <v>184</v>
      </c>
      <c r="K85" s="149" t="s">
        <v>3479</v>
      </c>
      <c r="L85" s="149">
        <v>1.3969406998672908E-4</v>
      </c>
      <c r="M85" s="149">
        <v>0</v>
      </c>
      <c r="N85" s="148" t="s">
        <v>4577</v>
      </c>
      <c r="O85" s="148" t="s">
        <v>7754</v>
      </c>
      <c r="AA85" s="149" t="s">
        <v>4355</v>
      </c>
      <c r="AB85" s="149" t="s">
        <v>3873</v>
      </c>
      <c r="AC85" s="149" t="s">
        <v>3374</v>
      </c>
      <c r="AD85" s="149" t="s">
        <v>2</v>
      </c>
      <c r="AE85" s="149">
        <v>58</v>
      </c>
      <c r="AF85" s="149">
        <v>176</v>
      </c>
      <c r="AG85" s="149">
        <v>0.33</v>
      </c>
      <c r="AJ85" t="s">
        <v>227</v>
      </c>
      <c r="AK85" t="s">
        <v>3477</v>
      </c>
      <c r="AL85" t="s">
        <v>2</v>
      </c>
      <c r="AM85">
        <v>0.14000000000000001</v>
      </c>
    </row>
    <row r="86" spans="1:39" hidden="1" x14ac:dyDescent="0.25">
      <c r="A86" s="167" t="s">
        <v>6374</v>
      </c>
      <c r="B86" s="149" t="s">
        <v>4281</v>
      </c>
      <c r="C86" s="149" t="s">
        <v>227</v>
      </c>
      <c r="D86" s="149" t="s">
        <v>3373</v>
      </c>
      <c r="E86" s="148" t="s">
        <v>2</v>
      </c>
      <c r="F86" s="149">
        <v>0.82</v>
      </c>
      <c r="G86" s="162" t="s">
        <v>4577</v>
      </c>
      <c r="J86" s="148" t="s">
        <v>184</v>
      </c>
      <c r="K86" s="148" t="s">
        <v>4374</v>
      </c>
      <c r="L86" s="148">
        <v>0.54883006216386121</v>
      </c>
      <c r="M86" s="148">
        <v>0.55000000000000004</v>
      </c>
      <c r="N86" s="148" t="s">
        <v>4577</v>
      </c>
      <c r="O86" s="148" t="s">
        <v>7754</v>
      </c>
      <c r="AA86" s="149" t="s">
        <v>4355</v>
      </c>
      <c r="AB86" s="149" t="s">
        <v>3873</v>
      </c>
      <c r="AC86" s="149" t="s">
        <v>3171</v>
      </c>
      <c r="AD86" s="149" t="s">
        <v>2</v>
      </c>
      <c r="AE86" s="149">
        <v>1</v>
      </c>
      <c r="AF86" s="149">
        <v>176</v>
      </c>
      <c r="AG86" s="149">
        <v>0.01</v>
      </c>
      <c r="AJ86" t="s">
        <v>227</v>
      </c>
      <c r="AK86" t="s">
        <v>3373</v>
      </c>
      <c r="AL86" t="s">
        <v>2</v>
      </c>
      <c r="AM86">
        <v>0.82</v>
      </c>
    </row>
    <row r="87" spans="1:39" hidden="1" x14ac:dyDescent="0.25">
      <c r="A87" s="167" t="s">
        <v>6491</v>
      </c>
      <c r="B87" s="149" t="s">
        <v>4169</v>
      </c>
      <c r="C87" s="149" t="s">
        <v>252</v>
      </c>
      <c r="D87" s="149" t="s">
        <v>292</v>
      </c>
      <c r="E87" s="148" t="s">
        <v>2</v>
      </c>
      <c r="F87" s="149">
        <v>0.7</v>
      </c>
      <c r="G87" s="162">
        <v>1</v>
      </c>
      <c r="J87" s="148" t="s">
        <v>184</v>
      </c>
      <c r="K87" s="148" t="s">
        <v>4078</v>
      </c>
      <c r="L87" s="148">
        <v>0.45103024376615214</v>
      </c>
      <c r="M87" s="148">
        <v>0.45</v>
      </c>
      <c r="N87" s="148" t="s">
        <v>4577</v>
      </c>
      <c r="O87" s="148" t="s">
        <v>7754</v>
      </c>
      <c r="AA87" s="149" t="s">
        <v>4355</v>
      </c>
      <c r="AB87" s="149" t="s">
        <v>3873</v>
      </c>
      <c r="AC87" s="149" t="s">
        <v>4276</v>
      </c>
      <c r="AD87" s="149" t="s">
        <v>4277</v>
      </c>
      <c r="AE87" s="149">
        <v>8</v>
      </c>
      <c r="AF87" s="149">
        <v>176</v>
      </c>
      <c r="AG87" s="149">
        <v>0.05</v>
      </c>
      <c r="AJ87" t="s">
        <v>252</v>
      </c>
      <c r="AK87" t="s">
        <v>292</v>
      </c>
      <c r="AL87" t="s">
        <v>2</v>
      </c>
      <c r="AM87">
        <v>0.7</v>
      </c>
    </row>
    <row r="88" spans="1:39" x14ac:dyDescent="0.25">
      <c r="A88" s="167" t="s">
        <v>6491</v>
      </c>
      <c r="B88" s="149" t="s">
        <v>4169</v>
      </c>
      <c r="C88" s="149" t="s">
        <v>252</v>
      </c>
      <c r="D88" s="149" t="s">
        <v>3175</v>
      </c>
      <c r="E88" s="148" t="s">
        <v>2</v>
      </c>
      <c r="F88" s="149">
        <v>0.23</v>
      </c>
      <c r="G88" s="162" t="s">
        <v>4577</v>
      </c>
      <c r="J88" s="148" t="s">
        <v>36</v>
      </c>
      <c r="K88" s="148" t="s">
        <v>3672</v>
      </c>
      <c r="L88" s="148">
        <v>1</v>
      </c>
      <c r="M88" s="148">
        <v>1</v>
      </c>
      <c r="N88" s="148">
        <v>1</v>
      </c>
      <c r="O88" s="148" t="s">
        <v>7754</v>
      </c>
      <c r="AA88" s="149" t="s">
        <v>4355</v>
      </c>
      <c r="AB88" s="149" t="s">
        <v>3873</v>
      </c>
      <c r="AC88" s="149" t="s">
        <v>4375</v>
      </c>
      <c r="AD88" s="149" t="s">
        <v>2</v>
      </c>
      <c r="AE88" s="149">
        <v>2</v>
      </c>
      <c r="AF88" s="149">
        <v>176</v>
      </c>
      <c r="AG88" s="149">
        <v>0.01</v>
      </c>
      <c r="AJ88" t="s">
        <v>252</v>
      </c>
      <c r="AK88" t="s">
        <v>3175</v>
      </c>
      <c r="AL88" t="s">
        <v>2</v>
      </c>
      <c r="AM88">
        <v>0.23</v>
      </c>
    </row>
    <row r="89" spans="1:39" x14ac:dyDescent="0.25">
      <c r="A89" s="167" t="s">
        <v>6491</v>
      </c>
      <c r="B89" s="149" t="s">
        <v>4169</v>
      </c>
      <c r="C89" s="149" t="s">
        <v>252</v>
      </c>
      <c r="D89" s="149" t="s">
        <v>3171</v>
      </c>
      <c r="E89" s="148" t="s">
        <v>2</v>
      </c>
      <c r="F89" s="149">
        <v>7.0000000000000007E-2</v>
      </c>
      <c r="G89" s="162" t="s">
        <v>4577</v>
      </c>
      <c r="J89" s="149" t="s">
        <v>37</v>
      </c>
      <c r="K89" s="149" t="s">
        <v>290</v>
      </c>
      <c r="L89" s="149">
        <v>0.44516795542059306</v>
      </c>
      <c r="M89" s="149">
        <v>0.45</v>
      </c>
      <c r="N89" s="148">
        <v>1.0000000000000004</v>
      </c>
      <c r="O89" s="148" t="s">
        <v>7754</v>
      </c>
      <c r="AA89" s="149" t="s">
        <v>4355</v>
      </c>
      <c r="AB89" s="149" t="s">
        <v>3873</v>
      </c>
      <c r="AC89" s="149" t="s">
        <v>7778</v>
      </c>
      <c r="AD89" s="149" t="s">
        <v>2</v>
      </c>
      <c r="AE89" s="149">
        <v>6</v>
      </c>
      <c r="AF89" s="149">
        <v>176</v>
      </c>
      <c r="AG89" s="149">
        <v>0.03</v>
      </c>
      <c r="AJ89" t="s">
        <v>252</v>
      </c>
      <c r="AK89" t="s">
        <v>3171</v>
      </c>
      <c r="AL89" t="s">
        <v>2</v>
      </c>
      <c r="AM89">
        <v>7.0000000000000007E-2</v>
      </c>
    </row>
    <row r="90" spans="1:39" hidden="1" x14ac:dyDescent="0.25">
      <c r="A90" s="167" t="s">
        <v>6509</v>
      </c>
      <c r="B90" s="149" t="s">
        <v>7804</v>
      </c>
      <c r="C90" s="149" t="s">
        <v>208</v>
      </c>
      <c r="D90" s="149" t="s">
        <v>3479</v>
      </c>
      <c r="E90" s="148" t="s">
        <v>2</v>
      </c>
      <c r="F90" s="149">
        <v>0.28000000000000003</v>
      </c>
      <c r="G90" s="162">
        <v>1</v>
      </c>
      <c r="J90" s="149" t="s">
        <v>37</v>
      </c>
      <c r="K90" s="149" t="s">
        <v>4372</v>
      </c>
      <c r="L90" s="149">
        <v>0.55483204457940727</v>
      </c>
      <c r="M90" s="149">
        <v>0.55000000000000004</v>
      </c>
      <c r="N90" s="148" t="s">
        <v>4577</v>
      </c>
      <c r="O90" s="148" t="s">
        <v>7754</v>
      </c>
      <c r="AA90" s="149" t="s">
        <v>4355</v>
      </c>
      <c r="AB90" s="149" t="s">
        <v>3873</v>
      </c>
      <c r="AC90" s="149" t="s">
        <v>7779</v>
      </c>
      <c r="AD90" s="149" t="s">
        <v>2</v>
      </c>
      <c r="AE90" s="149">
        <v>18</v>
      </c>
      <c r="AF90" s="149">
        <v>176</v>
      </c>
      <c r="AG90" s="149">
        <v>0.1</v>
      </c>
      <c r="AJ90" t="s">
        <v>208</v>
      </c>
      <c r="AK90" t="s">
        <v>3479</v>
      </c>
      <c r="AL90" t="s">
        <v>2</v>
      </c>
      <c r="AM90">
        <v>0.28000000000000003</v>
      </c>
    </row>
    <row r="91" spans="1:39" x14ac:dyDescent="0.25">
      <c r="A91" s="167" t="s">
        <v>6509</v>
      </c>
      <c r="B91" s="149" t="s">
        <v>7804</v>
      </c>
      <c r="C91" s="149" t="s">
        <v>208</v>
      </c>
      <c r="D91" s="149" t="s">
        <v>3840</v>
      </c>
      <c r="E91" s="148" t="s">
        <v>7781</v>
      </c>
      <c r="F91" s="149">
        <v>0.04</v>
      </c>
      <c r="G91" s="162" t="s">
        <v>4577</v>
      </c>
      <c r="J91" s="149" t="s">
        <v>243</v>
      </c>
      <c r="K91" s="149" t="s">
        <v>3672</v>
      </c>
      <c r="L91" s="149">
        <v>0.36867541386692659</v>
      </c>
      <c r="M91" s="149">
        <v>0.37</v>
      </c>
      <c r="N91" s="148">
        <v>1</v>
      </c>
      <c r="O91" s="148" t="s">
        <v>7754</v>
      </c>
      <c r="AA91" s="149" t="s">
        <v>4229</v>
      </c>
      <c r="AB91" s="149" t="s">
        <v>3084</v>
      </c>
      <c r="AC91" s="149" t="s">
        <v>3840</v>
      </c>
      <c r="AD91" s="149" t="s">
        <v>7781</v>
      </c>
      <c r="AE91" s="149">
        <v>176</v>
      </c>
      <c r="AF91" s="149">
        <v>176</v>
      </c>
      <c r="AG91" s="149">
        <v>1</v>
      </c>
      <c r="AJ91" t="s">
        <v>208</v>
      </c>
      <c r="AK91" t="s">
        <v>3840</v>
      </c>
      <c r="AL91" t="s">
        <v>7781</v>
      </c>
      <c r="AM91">
        <v>0.04</v>
      </c>
    </row>
    <row r="92" spans="1:39" hidden="1" x14ac:dyDescent="0.25">
      <c r="A92" s="167" t="s">
        <v>6509</v>
      </c>
      <c r="B92" s="149" t="s">
        <v>7804</v>
      </c>
      <c r="C92" s="149" t="s">
        <v>208</v>
      </c>
      <c r="D92" s="149" t="s">
        <v>3779</v>
      </c>
      <c r="E92" s="148" t="s">
        <v>7781</v>
      </c>
      <c r="F92" s="149">
        <v>0.34</v>
      </c>
      <c r="G92" s="162" t="s">
        <v>4577</v>
      </c>
      <c r="J92" s="149" t="s">
        <v>243</v>
      </c>
      <c r="K92" s="149" t="s">
        <v>4372</v>
      </c>
      <c r="L92" s="149">
        <v>0.63132458613307352</v>
      </c>
      <c r="M92" s="149">
        <v>0.63</v>
      </c>
      <c r="N92" s="148" t="s">
        <v>4577</v>
      </c>
      <c r="O92" s="148" t="s">
        <v>7754</v>
      </c>
      <c r="AA92" s="149" t="s">
        <v>4227</v>
      </c>
      <c r="AB92" s="149" t="s">
        <v>3089</v>
      </c>
      <c r="AC92" s="149" t="s">
        <v>3672</v>
      </c>
      <c r="AD92" s="149" t="s">
        <v>7781</v>
      </c>
      <c r="AE92" s="149">
        <v>176</v>
      </c>
      <c r="AF92" s="149">
        <v>176</v>
      </c>
      <c r="AG92" s="149">
        <v>1</v>
      </c>
      <c r="AJ92" t="s">
        <v>208</v>
      </c>
      <c r="AK92" t="s">
        <v>3779</v>
      </c>
      <c r="AL92" t="s">
        <v>7781</v>
      </c>
      <c r="AM92">
        <v>0.34</v>
      </c>
    </row>
    <row r="93" spans="1:39" x14ac:dyDescent="0.25">
      <c r="A93" s="167" t="s">
        <v>6509</v>
      </c>
      <c r="B93" s="149" t="s">
        <v>7804</v>
      </c>
      <c r="C93" s="149" t="s">
        <v>208</v>
      </c>
      <c r="D93" s="149" t="s">
        <v>4078</v>
      </c>
      <c r="E93" s="148" t="s">
        <v>7781</v>
      </c>
      <c r="F93" s="149">
        <v>0.13</v>
      </c>
      <c r="G93" s="162" t="s">
        <v>4577</v>
      </c>
      <c r="J93" s="149" t="s">
        <v>38</v>
      </c>
      <c r="K93" s="149" t="s">
        <v>3457</v>
      </c>
      <c r="L93" s="149">
        <v>0.99999999999999989</v>
      </c>
      <c r="M93" s="149">
        <v>1</v>
      </c>
      <c r="N93" s="148">
        <v>0.99999999999999989</v>
      </c>
      <c r="O93" s="148" t="s">
        <v>7754</v>
      </c>
      <c r="AA93" s="149" t="s">
        <v>7795</v>
      </c>
      <c r="AB93" s="149" t="s">
        <v>220</v>
      </c>
      <c r="AC93" s="149" t="s">
        <v>292</v>
      </c>
      <c r="AD93" s="149" t="s">
        <v>2</v>
      </c>
      <c r="AE93" s="149">
        <v>9</v>
      </c>
      <c r="AF93" s="149">
        <v>225</v>
      </c>
      <c r="AG93" s="149">
        <v>0.04</v>
      </c>
      <c r="AJ93" t="s">
        <v>208</v>
      </c>
      <c r="AK93" t="s">
        <v>4078</v>
      </c>
      <c r="AL93" t="s">
        <v>7781</v>
      </c>
      <c r="AM93">
        <v>0.13</v>
      </c>
    </row>
    <row r="94" spans="1:39" x14ac:dyDescent="0.25">
      <c r="A94" s="167" t="s">
        <v>6509</v>
      </c>
      <c r="B94" s="149" t="s">
        <v>7804</v>
      </c>
      <c r="C94" s="149" t="s">
        <v>208</v>
      </c>
      <c r="D94" s="149" t="s">
        <v>3973</v>
      </c>
      <c r="E94" s="148" t="s">
        <v>7781</v>
      </c>
      <c r="F94" s="149">
        <v>0.16</v>
      </c>
      <c r="G94" s="162" t="s">
        <v>4577</v>
      </c>
      <c r="J94" s="149" t="s">
        <v>40</v>
      </c>
      <c r="K94" s="149" t="s">
        <v>3173</v>
      </c>
      <c r="L94" s="149">
        <v>0.82189526667312007</v>
      </c>
      <c r="M94" s="149">
        <v>0.82</v>
      </c>
      <c r="N94" s="148">
        <v>1.0000000000000004</v>
      </c>
      <c r="O94" s="148" t="s">
        <v>7754</v>
      </c>
      <c r="AA94" s="149" t="s">
        <v>7795</v>
      </c>
      <c r="AB94" s="149" t="s">
        <v>220</v>
      </c>
      <c r="AC94" s="149" t="s">
        <v>3173</v>
      </c>
      <c r="AD94" s="149" t="s">
        <v>2</v>
      </c>
      <c r="AE94" s="149">
        <v>3</v>
      </c>
      <c r="AF94" s="149">
        <v>225</v>
      </c>
      <c r="AG94" s="149">
        <v>0.01</v>
      </c>
      <c r="AJ94" t="s">
        <v>208</v>
      </c>
      <c r="AK94" t="s">
        <v>3973</v>
      </c>
      <c r="AL94" t="s">
        <v>7781</v>
      </c>
      <c r="AM94">
        <v>0.16</v>
      </c>
    </row>
    <row r="95" spans="1:39" x14ac:dyDescent="0.25">
      <c r="A95" s="167" t="s">
        <v>6509</v>
      </c>
      <c r="B95" s="149" t="s">
        <v>7804</v>
      </c>
      <c r="C95" s="149" t="s">
        <v>208</v>
      </c>
      <c r="D95" s="149" t="s">
        <v>3481</v>
      </c>
      <c r="E95" s="148" t="s">
        <v>2</v>
      </c>
      <c r="F95" s="149">
        <v>0.05</v>
      </c>
      <c r="G95" s="162" t="s">
        <v>4577</v>
      </c>
      <c r="J95" s="149" t="s">
        <v>40</v>
      </c>
      <c r="K95" s="149" t="s">
        <v>3672</v>
      </c>
      <c r="L95" s="149">
        <v>0.17810473332688029</v>
      </c>
      <c r="M95" s="149">
        <v>0.18</v>
      </c>
      <c r="N95" s="148" t="s">
        <v>4577</v>
      </c>
      <c r="O95" s="148" t="s">
        <v>7754</v>
      </c>
      <c r="AA95" s="149" t="s">
        <v>7795</v>
      </c>
      <c r="AB95" s="149" t="s">
        <v>220</v>
      </c>
      <c r="AC95" s="149" t="s">
        <v>3222</v>
      </c>
      <c r="AD95" s="149" t="s">
        <v>2</v>
      </c>
      <c r="AE95" s="149">
        <v>7</v>
      </c>
      <c r="AF95" s="149">
        <v>225</v>
      </c>
      <c r="AG95" s="149">
        <v>0.03</v>
      </c>
      <c r="AJ95" t="s">
        <v>208</v>
      </c>
      <c r="AK95" t="s">
        <v>3481</v>
      </c>
      <c r="AL95" t="s">
        <v>2</v>
      </c>
      <c r="AM95">
        <v>0.05</v>
      </c>
    </row>
    <row r="96" spans="1:39" x14ac:dyDescent="0.25">
      <c r="A96" s="167" t="s">
        <v>7805</v>
      </c>
      <c r="B96" s="149" t="s">
        <v>7794</v>
      </c>
      <c r="C96" s="149" t="s">
        <v>119</v>
      </c>
      <c r="D96" s="149" t="s">
        <v>3173</v>
      </c>
      <c r="E96" s="148" t="s">
        <v>2</v>
      </c>
      <c r="F96" s="149">
        <v>0.1</v>
      </c>
      <c r="G96" s="162">
        <v>1.01</v>
      </c>
      <c r="J96" s="149" t="s">
        <v>185</v>
      </c>
      <c r="K96" s="149" t="s">
        <v>3173</v>
      </c>
      <c r="L96" s="149">
        <v>0.52988974799541821</v>
      </c>
      <c r="M96" s="149">
        <v>0.53</v>
      </c>
      <c r="N96" s="148">
        <v>1.0000000000000002</v>
      </c>
      <c r="O96" s="148" t="s">
        <v>7754</v>
      </c>
      <c r="AA96" s="149" t="s">
        <v>7795</v>
      </c>
      <c r="AB96" s="149" t="s">
        <v>220</v>
      </c>
      <c r="AC96" s="149" t="s">
        <v>3457</v>
      </c>
      <c r="AD96" s="149" t="s">
        <v>2</v>
      </c>
      <c r="AE96" s="149">
        <v>1.5</v>
      </c>
      <c r="AF96" s="149">
        <v>225</v>
      </c>
      <c r="AG96" s="149">
        <v>0.01</v>
      </c>
      <c r="AJ96" t="s">
        <v>119</v>
      </c>
      <c r="AK96" t="s">
        <v>3173</v>
      </c>
      <c r="AL96" t="s">
        <v>2</v>
      </c>
      <c r="AM96">
        <v>0.1</v>
      </c>
    </row>
    <row r="97" spans="1:39" hidden="1" x14ac:dyDescent="0.25">
      <c r="A97" s="167" t="s">
        <v>7805</v>
      </c>
      <c r="B97" s="149" t="s">
        <v>7794</v>
      </c>
      <c r="C97" s="149" t="s">
        <v>119</v>
      </c>
      <c r="D97" s="149" t="s">
        <v>3175</v>
      </c>
      <c r="E97" s="148" t="s">
        <v>2</v>
      </c>
      <c r="F97" s="149">
        <v>0.05</v>
      </c>
      <c r="G97" s="162" t="s">
        <v>4577</v>
      </c>
      <c r="J97" s="149" t="s">
        <v>185</v>
      </c>
      <c r="K97" s="149" t="s">
        <v>4372</v>
      </c>
      <c r="L97" s="149">
        <v>0.47011025200458195</v>
      </c>
      <c r="M97" s="149">
        <v>0.47</v>
      </c>
      <c r="N97" s="148" t="s">
        <v>4577</v>
      </c>
      <c r="O97" s="148" t="s">
        <v>7754</v>
      </c>
      <c r="AA97" s="149" t="s">
        <v>7795</v>
      </c>
      <c r="AB97" s="149" t="s">
        <v>220</v>
      </c>
      <c r="AC97" s="149" t="s">
        <v>3477</v>
      </c>
      <c r="AD97" s="149" t="s">
        <v>2</v>
      </c>
      <c r="AE97" s="149">
        <v>20</v>
      </c>
      <c r="AF97" s="149">
        <v>225</v>
      </c>
      <c r="AG97" s="149">
        <v>0.09</v>
      </c>
      <c r="AJ97" t="s">
        <v>119</v>
      </c>
      <c r="AK97" t="s">
        <v>3175</v>
      </c>
      <c r="AL97" t="s">
        <v>2</v>
      </c>
      <c r="AM97">
        <v>0.05</v>
      </c>
    </row>
    <row r="98" spans="1:39" hidden="1" x14ac:dyDescent="0.25">
      <c r="A98" s="167" t="s">
        <v>7805</v>
      </c>
      <c r="B98" s="149" t="s">
        <v>7794</v>
      </c>
      <c r="C98" s="149" t="s">
        <v>119</v>
      </c>
      <c r="D98" s="149" t="s">
        <v>3477</v>
      </c>
      <c r="E98" s="148" t="s">
        <v>2</v>
      </c>
      <c r="F98" s="149">
        <v>0.35</v>
      </c>
      <c r="G98" s="162" t="s">
        <v>4577</v>
      </c>
      <c r="J98" s="149" t="s">
        <v>41</v>
      </c>
      <c r="K98" s="149" t="s">
        <v>3779</v>
      </c>
      <c r="L98" s="149">
        <v>0.99999999999999989</v>
      </c>
      <c r="M98" s="149">
        <v>1</v>
      </c>
      <c r="N98" s="148">
        <v>0.99999999999999989</v>
      </c>
      <c r="O98" s="148" t="s">
        <v>7806</v>
      </c>
      <c r="AA98" s="149" t="s">
        <v>7795</v>
      </c>
      <c r="AB98" s="149" t="s">
        <v>220</v>
      </c>
      <c r="AC98" s="149" t="s">
        <v>3672</v>
      </c>
      <c r="AD98" s="149" t="s">
        <v>7781</v>
      </c>
      <c r="AE98" s="149">
        <v>102.5</v>
      </c>
      <c r="AF98" s="149">
        <v>225</v>
      </c>
      <c r="AG98" s="149">
        <v>0.46</v>
      </c>
      <c r="AJ98" t="s">
        <v>119</v>
      </c>
      <c r="AK98" t="s">
        <v>3477</v>
      </c>
      <c r="AL98" t="s">
        <v>2</v>
      </c>
      <c r="AM98">
        <v>0.35</v>
      </c>
    </row>
    <row r="99" spans="1:39" x14ac:dyDescent="0.25">
      <c r="A99" s="167" t="s">
        <v>7805</v>
      </c>
      <c r="B99" s="149" t="s">
        <v>7794</v>
      </c>
      <c r="C99" s="149" t="s">
        <v>119</v>
      </c>
      <c r="D99" s="149" t="s">
        <v>3840</v>
      </c>
      <c r="E99" s="148" t="s">
        <v>7781</v>
      </c>
      <c r="F99" s="149">
        <v>0.36</v>
      </c>
      <c r="G99" s="162" t="s">
        <v>4577</v>
      </c>
      <c r="J99" s="149" t="s">
        <v>186</v>
      </c>
      <c r="K99" s="149" t="s">
        <v>3713</v>
      </c>
      <c r="L99" s="149">
        <v>0.99999999999999989</v>
      </c>
      <c r="M99" s="149">
        <v>1</v>
      </c>
      <c r="N99" s="148">
        <v>0.99999999999999989</v>
      </c>
      <c r="O99" s="148" t="s">
        <v>7754</v>
      </c>
      <c r="AA99" s="149" t="s">
        <v>7795</v>
      </c>
      <c r="AB99" s="149" t="s">
        <v>220</v>
      </c>
      <c r="AC99" s="149" t="s">
        <v>3713</v>
      </c>
      <c r="AD99" s="149" t="s">
        <v>7781</v>
      </c>
      <c r="AE99" s="149">
        <v>71</v>
      </c>
      <c r="AF99" s="149">
        <v>225</v>
      </c>
      <c r="AG99" s="149">
        <v>0.32</v>
      </c>
      <c r="AJ99" t="s">
        <v>119</v>
      </c>
      <c r="AK99" t="s">
        <v>3840</v>
      </c>
      <c r="AL99" t="s">
        <v>7781</v>
      </c>
      <c r="AM99">
        <v>0.36</v>
      </c>
    </row>
    <row r="100" spans="1:39" hidden="1" x14ac:dyDescent="0.25">
      <c r="A100" s="167" t="s">
        <v>7805</v>
      </c>
      <c r="B100" s="149" t="s">
        <v>7794</v>
      </c>
      <c r="C100" s="149" t="s">
        <v>119</v>
      </c>
      <c r="D100" s="149" t="s">
        <v>3713</v>
      </c>
      <c r="E100" s="148" t="s">
        <v>7781</v>
      </c>
      <c r="F100" s="149">
        <v>0.15</v>
      </c>
      <c r="G100" s="162" t="s">
        <v>4577</v>
      </c>
      <c r="J100" s="149" t="s">
        <v>42</v>
      </c>
      <c r="K100" s="149" t="s">
        <v>4372</v>
      </c>
      <c r="L100" s="149">
        <v>0.99999999999999956</v>
      </c>
      <c r="M100" s="149">
        <v>1</v>
      </c>
      <c r="N100" s="148">
        <v>0.99999999999999956</v>
      </c>
      <c r="O100" s="148" t="s">
        <v>7754</v>
      </c>
      <c r="AA100" s="149" t="s">
        <v>7795</v>
      </c>
      <c r="AB100" s="149" t="s">
        <v>220</v>
      </c>
      <c r="AC100" s="149" t="s">
        <v>3840</v>
      </c>
      <c r="AD100" s="149" t="s">
        <v>7781</v>
      </c>
      <c r="AE100" s="149">
        <v>11</v>
      </c>
      <c r="AF100" s="149">
        <v>225</v>
      </c>
      <c r="AG100" s="149">
        <v>0.05</v>
      </c>
      <c r="AJ100" t="s">
        <v>119</v>
      </c>
      <c r="AK100" t="s">
        <v>3713</v>
      </c>
      <c r="AL100" t="s">
        <v>7781</v>
      </c>
      <c r="AM100">
        <v>0.15</v>
      </c>
    </row>
    <row r="101" spans="1:39" hidden="1" x14ac:dyDescent="0.25">
      <c r="A101" s="167" t="s">
        <v>6599</v>
      </c>
      <c r="B101" s="149" t="s">
        <v>4285</v>
      </c>
      <c r="C101" s="149" t="s">
        <v>218</v>
      </c>
      <c r="D101" s="149" t="s">
        <v>290</v>
      </c>
      <c r="E101" s="148" t="s">
        <v>2</v>
      </c>
      <c r="F101" s="149">
        <v>0.18</v>
      </c>
      <c r="G101" s="162">
        <v>1</v>
      </c>
      <c r="J101" s="149" t="s">
        <v>244</v>
      </c>
      <c r="K101" s="149" t="s">
        <v>3175</v>
      </c>
      <c r="L101" s="149">
        <v>0.75353231768404361</v>
      </c>
      <c r="M101" s="149">
        <v>0.75</v>
      </c>
      <c r="N101" s="148">
        <v>1.0000000000000004</v>
      </c>
      <c r="O101" s="148" t="s">
        <v>7754</v>
      </c>
      <c r="AA101" s="149" t="s">
        <v>4200</v>
      </c>
      <c r="AB101" s="149" t="s">
        <v>3646</v>
      </c>
      <c r="AC101" s="149" t="s">
        <v>3175</v>
      </c>
      <c r="AD101" s="149" t="s">
        <v>2</v>
      </c>
      <c r="AE101" s="149">
        <v>144</v>
      </c>
      <c r="AF101" s="149">
        <v>176</v>
      </c>
      <c r="AG101" s="149">
        <v>0.82</v>
      </c>
      <c r="AJ101" t="s">
        <v>218</v>
      </c>
      <c r="AK101" t="s">
        <v>290</v>
      </c>
      <c r="AL101" t="s">
        <v>2</v>
      </c>
      <c r="AM101">
        <v>0.18</v>
      </c>
    </row>
    <row r="102" spans="1:39" hidden="1" x14ac:dyDescent="0.25">
      <c r="A102" s="167" t="s">
        <v>6599</v>
      </c>
      <c r="B102" s="149" t="s">
        <v>4285</v>
      </c>
      <c r="C102" s="149" t="s">
        <v>218</v>
      </c>
      <c r="D102" s="149" t="s">
        <v>576</v>
      </c>
      <c r="E102" s="148" t="s">
        <v>2</v>
      </c>
      <c r="F102" s="149">
        <v>0.06</v>
      </c>
      <c r="G102" s="162" t="s">
        <v>4577</v>
      </c>
      <c r="J102" s="149" t="s">
        <v>244</v>
      </c>
      <c r="K102" s="149" t="s">
        <v>4280</v>
      </c>
      <c r="L102" s="149">
        <v>0.24646768231595678</v>
      </c>
      <c r="M102" s="149">
        <v>0.25</v>
      </c>
      <c r="N102" s="148" t="s">
        <v>4577</v>
      </c>
      <c r="O102" s="148" t="s">
        <v>7754</v>
      </c>
      <c r="AA102" s="149" t="s">
        <v>4200</v>
      </c>
      <c r="AB102" s="149" t="s">
        <v>3646</v>
      </c>
      <c r="AC102" s="149" t="s">
        <v>3713</v>
      </c>
      <c r="AD102" s="149" t="s">
        <v>7781</v>
      </c>
      <c r="AE102" s="149">
        <v>32</v>
      </c>
      <c r="AF102" s="149">
        <v>176</v>
      </c>
      <c r="AG102" s="149">
        <v>0.18</v>
      </c>
      <c r="AJ102" t="s">
        <v>218</v>
      </c>
      <c r="AK102" t="s">
        <v>576</v>
      </c>
      <c r="AL102" t="s">
        <v>2</v>
      </c>
      <c r="AM102">
        <v>0.06</v>
      </c>
    </row>
    <row r="103" spans="1:39" hidden="1" x14ac:dyDescent="0.25">
      <c r="A103" s="167" t="s">
        <v>6599</v>
      </c>
      <c r="B103" s="149" t="s">
        <v>4285</v>
      </c>
      <c r="C103" s="149" t="s">
        <v>218</v>
      </c>
      <c r="D103" s="149" t="s">
        <v>3479</v>
      </c>
      <c r="E103" s="148" t="s">
        <v>2</v>
      </c>
      <c r="F103" s="149">
        <v>0.46</v>
      </c>
      <c r="G103" s="162" t="s">
        <v>4577</v>
      </c>
      <c r="J103" s="149" t="s">
        <v>43</v>
      </c>
      <c r="K103" s="149" t="s">
        <v>4078</v>
      </c>
      <c r="L103" s="149">
        <v>0.99999999999999956</v>
      </c>
      <c r="M103" s="149">
        <v>1</v>
      </c>
      <c r="N103" s="148">
        <v>0.99999999999999956</v>
      </c>
      <c r="O103" s="148" t="s">
        <v>7754</v>
      </c>
      <c r="AA103" s="149" t="s">
        <v>4176</v>
      </c>
      <c r="AB103" s="149" t="s">
        <v>3096</v>
      </c>
      <c r="AC103" s="149" t="s">
        <v>3895</v>
      </c>
      <c r="AD103" s="149" t="s">
        <v>7781</v>
      </c>
      <c r="AE103" s="149">
        <v>176</v>
      </c>
      <c r="AF103" s="149">
        <v>176</v>
      </c>
      <c r="AG103" s="149">
        <v>1</v>
      </c>
      <c r="AJ103" t="s">
        <v>218</v>
      </c>
      <c r="AK103" t="s">
        <v>3479</v>
      </c>
      <c r="AL103" t="s">
        <v>2</v>
      </c>
      <c r="AM103">
        <v>0.46</v>
      </c>
    </row>
    <row r="104" spans="1:39" hidden="1" x14ac:dyDescent="0.25">
      <c r="A104" s="167" t="s">
        <v>6599</v>
      </c>
      <c r="B104" s="149" t="s">
        <v>4285</v>
      </c>
      <c r="C104" s="149" t="s">
        <v>218</v>
      </c>
      <c r="D104" s="149" t="s">
        <v>3779</v>
      </c>
      <c r="E104" s="148" t="s">
        <v>7781</v>
      </c>
      <c r="F104" s="149">
        <v>0.12</v>
      </c>
      <c r="G104" s="162" t="s">
        <v>4577</v>
      </c>
      <c r="J104" s="149" t="s">
        <v>187</v>
      </c>
      <c r="K104" s="149" t="s">
        <v>4078</v>
      </c>
      <c r="L104" s="149">
        <v>0.99999999999999989</v>
      </c>
      <c r="M104" s="149">
        <v>1</v>
      </c>
      <c r="N104" s="148">
        <v>0.99999999999999989</v>
      </c>
      <c r="O104" s="148" t="s">
        <v>7754</v>
      </c>
      <c r="AA104" s="149" t="s">
        <v>4199</v>
      </c>
      <c r="AB104" s="149" t="s">
        <v>151</v>
      </c>
      <c r="AC104" s="149" t="s">
        <v>3222</v>
      </c>
      <c r="AD104" s="149" t="s">
        <v>2</v>
      </c>
      <c r="AE104" s="149">
        <v>3</v>
      </c>
      <c r="AF104" s="149">
        <v>190</v>
      </c>
      <c r="AG104" s="149">
        <v>0.02</v>
      </c>
      <c r="AJ104" t="s">
        <v>218</v>
      </c>
      <c r="AK104" t="s">
        <v>3779</v>
      </c>
      <c r="AL104" t="s">
        <v>7781</v>
      </c>
      <c r="AM104">
        <v>0.12</v>
      </c>
    </row>
    <row r="105" spans="1:39" x14ac:dyDescent="0.25">
      <c r="A105" s="167" t="s">
        <v>6599</v>
      </c>
      <c r="B105" s="149" t="s">
        <v>4285</v>
      </c>
      <c r="C105" s="149" t="s">
        <v>218</v>
      </c>
      <c r="D105" s="149" t="s">
        <v>4078</v>
      </c>
      <c r="E105" s="148" t="s">
        <v>7781</v>
      </c>
      <c r="F105" s="149">
        <v>0.12</v>
      </c>
      <c r="G105" s="162" t="s">
        <v>4577</v>
      </c>
      <c r="J105" s="149" t="s">
        <v>47</v>
      </c>
      <c r="K105" s="149" t="s">
        <v>3672</v>
      </c>
      <c r="L105" s="149">
        <v>0.99999999999999978</v>
      </c>
      <c r="M105" s="149">
        <v>1</v>
      </c>
      <c r="N105" s="148">
        <v>0.99999999999999978</v>
      </c>
      <c r="O105" s="148" t="s">
        <v>7754</v>
      </c>
      <c r="AA105" s="149" t="s">
        <v>4199</v>
      </c>
      <c r="AB105" s="149" t="s">
        <v>151</v>
      </c>
      <c r="AC105" s="149" t="s">
        <v>3672</v>
      </c>
      <c r="AD105" s="149" t="s">
        <v>7781</v>
      </c>
      <c r="AE105" s="149">
        <v>7.5</v>
      </c>
      <c r="AF105" s="149">
        <v>190</v>
      </c>
      <c r="AG105" s="149">
        <v>0.04</v>
      </c>
      <c r="AJ105" t="s">
        <v>218</v>
      </c>
      <c r="AK105" t="s">
        <v>4078</v>
      </c>
      <c r="AL105" t="s">
        <v>7781</v>
      </c>
      <c r="AM105">
        <v>0.12</v>
      </c>
    </row>
    <row r="106" spans="1:39" hidden="1" x14ac:dyDescent="0.25">
      <c r="A106" s="167" t="s">
        <v>6599</v>
      </c>
      <c r="B106" s="149" t="s">
        <v>4285</v>
      </c>
      <c r="C106" s="149" t="s">
        <v>218</v>
      </c>
      <c r="D106" s="149" t="s">
        <v>3973</v>
      </c>
      <c r="E106" s="148" t="s">
        <v>7781</v>
      </c>
      <c r="F106" s="149">
        <v>0.06</v>
      </c>
      <c r="G106" s="162" t="s">
        <v>4577</v>
      </c>
      <c r="J106" s="149" t="s">
        <v>188</v>
      </c>
      <c r="K106" s="149" t="s">
        <v>4372</v>
      </c>
      <c r="L106" s="149">
        <v>4.4833577998142554E-2</v>
      </c>
      <c r="M106" s="149">
        <v>0.04</v>
      </c>
      <c r="N106" s="148">
        <v>1.0000000000000002</v>
      </c>
      <c r="O106" s="148" t="s">
        <v>7754</v>
      </c>
      <c r="AA106" s="149" t="s">
        <v>4199</v>
      </c>
      <c r="AB106" s="149" t="s">
        <v>151</v>
      </c>
      <c r="AC106" s="149" t="s">
        <v>3840</v>
      </c>
      <c r="AD106" s="149" t="s">
        <v>7781</v>
      </c>
      <c r="AE106" s="149">
        <v>134.5</v>
      </c>
      <c r="AF106" s="149">
        <v>190</v>
      </c>
      <c r="AG106" s="149">
        <v>0.71</v>
      </c>
      <c r="AJ106" t="s">
        <v>218</v>
      </c>
      <c r="AK106" t="s">
        <v>3973</v>
      </c>
      <c r="AL106" t="s">
        <v>7781</v>
      </c>
      <c r="AM106">
        <v>0.06</v>
      </c>
    </row>
    <row r="107" spans="1:39" hidden="1" x14ac:dyDescent="0.25">
      <c r="A107" s="167" t="s">
        <v>6608</v>
      </c>
      <c r="B107" s="149" t="s">
        <v>4210</v>
      </c>
      <c r="C107" s="149" t="s">
        <v>238</v>
      </c>
      <c r="D107" s="149" t="s">
        <v>3175</v>
      </c>
      <c r="E107" s="148" t="s">
        <v>2</v>
      </c>
      <c r="F107" s="149">
        <v>1</v>
      </c>
      <c r="G107" s="162">
        <v>1</v>
      </c>
      <c r="J107" s="149" t="s">
        <v>188</v>
      </c>
      <c r="K107" s="149" t="s">
        <v>4078</v>
      </c>
      <c r="L107" s="149">
        <v>0.95516642200185764</v>
      </c>
      <c r="M107" s="149">
        <v>0.96</v>
      </c>
      <c r="N107" s="148" t="s">
        <v>4577</v>
      </c>
      <c r="O107" s="148" t="s">
        <v>7754</v>
      </c>
      <c r="AA107" s="149" t="s">
        <v>4199</v>
      </c>
      <c r="AB107" s="149" t="s">
        <v>151</v>
      </c>
      <c r="AC107" s="149" t="s">
        <v>3895</v>
      </c>
      <c r="AD107" s="149" t="s">
        <v>7781</v>
      </c>
      <c r="AE107" s="149">
        <v>1</v>
      </c>
      <c r="AF107" s="149">
        <v>190</v>
      </c>
      <c r="AG107" s="149">
        <v>0.01</v>
      </c>
      <c r="AJ107" t="s">
        <v>238</v>
      </c>
      <c r="AK107" t="s">
        <v>3175</v>
      </c>
      <c r="AL107" t="s">
        <v>2</v>
      </c>
      <c r="AM107">
        <v>1</v>
      </c>
    </row>
    <row r="108" spans="1:39" hidden="1" x14ac:dyDescent="0.25">
      <c r="A108" s="167" t="s">
        <v>5513</v>
      </c>
      <c r="B108" s="149" t="s">
        <v>4165</v>
      </c>
      <c r="C108" s="149" t="s">
        <v>123</v>
      </c>
      <c r="D108" s="149" t="s">
        <v>3670</v>
      </c>
      <c r="E108" s="148" t="s">
        <v>7781</v>
      </c>
      <c r="F108" s="149">
        <v>1</v>
      </c>
      <c r="G108" s="162">
        <v>1</v>
      </c>
      <c r="J108" s="149" t="s">
        <v>3139</v>
      </c>
      <c r="K108" s="149" t="s">
        <v>3779</v>
      </c>
      <c r="L108" s="149">
        <v>0.5528385570668245</v>
      </c>
      <c r="M108" s="149">
        <v>0.55000000000000004</v>
      </c>
      <c r="N108" s="148">
        <v>1.0000000000000002</v>
      </c>
      <c r="O108" s="148" t="s">
        <v>7754</v>
      </c>
      <c r="AA108" s="149" t="s">
        <v>4199</v>
      </c>
      <c r="AB108" s="149" t="s">
        <v>151</v>
      </c>
      <c r="AC108" s="149" t="s">
        <v>3897</v>
      </c>
      <c r="AD108" s="149" t="s">
        <v>7781</v>
      </c>
      <c r="AE108" s="149">
        <v>40</v>
      </c>
      <c r="AF108" s="149">
        <v>190</v>
      </c>
      <c r="AG108" s="149">
        <v>0.21</v>
      </c>
      <c r="AJ108" t="s">
        <v>123</v>
      </c>
      <c r="AK108" t="s">
        <v>3670</v>
      </c>
      <c r="AL108" t="s">
        <v>7781</v>
      </c>
      <c r="AM108">
        <v>1</v>
      </c>
    </row>
    <row r="109" spans="1:39" hidden="1" x14ac:dyDescent="0.25">
      <c r="A109" s="167" t="s">
        <v>6624</v>
      </c>
      <c r="B109" s="149" t="s">
        <v>4198</v>
      </c>
      <c r="C109" s="149" t="s">
        <v>124</v>
      </c>
      <c r="D109" s="149" t="s">
        <v>3173</v>
      </c>
      <c r="E109" s="148" t="s">
        <v>2</v>
      </c>
      <c r="F109" s="149">
        <v>0.02</v>
      </c>
      <c r="G109" s="162">
        <v>0.99</v>
      </c>
      <c r="J109" s="149" t="s">
        <v>3139</v>
      </c>
      <c r="K109" s="149" t="s">
        <v>3978</v>
      </c>
      <c r="L109" s="149">
        <v>6.0615020697811939E-4</v>
      </c>
      <c r="M109" s="149">
        <v>0</v>
      </c>
      <c r="N109" s="148" t="s">
        <v>4577</v>
      </c>
      <c r="O109" s="148" t="s">
        <v>7754</v>
      </c>
      <c r="AA109" s="149" t="s">
        <v>4199</v>
      </c>
      <c r="AB109" s="149" t="s">
        <v>151</v>
      </c>
      <c r="AC109" s="149" t="s">
        <v>4276</v>
      </c>
      <c r="AD109" s="149" t="s">
        <v>7782</v>
      </c>
      <c r="AE109" s="149">
        <v>4</v>
      </c>
      <c r="AF109" s="149">
        <v>190</v>
      </c>
      <c r="AG109" s="149">
        <v>0.02</v>
      </c>
      <c r="AJ109" t="s">
        <v>124</v>
      </c>
      <c r="AK109" t="s">
        <v>3173</v>
      </c>
      <c r="AL109" t="s">
        <v>2</v>
      </c>
      <c r="AM109">
        <v>0.02</v>
      </c>
    </row>
    <row r="110" spans="1:39" hidden="1" x14ac:dyDescent="0.25">
      <c r="A110" s="167" t="s">
        <v>6624</v>
      </c>
      <c r="B110" s="149" t="s">
        <v>4198</v>
      </c>
      <c r="C110" s="149" t="s">
        <v>124</v>
      </c>
      <c r="D110" s="149" t="s">
        <v>3222</v>
      </c>
      <c r="E110" s="148" t="s">
        <v>2</v>
      </c>
      <c r="F110" s="149">
        <v>0.01</v>
      </c>
      <c r="G110" s="162" t="s">
        <v>4577</v>
      </c>
      <c r="J110" s="149" t="s">
        <v>3139</v>
      </c>
      <c r="K110" s="149" t="s">
        <v>4372</v>
      </c>
      <c r="L110" s="149">
        <v>0.44655529272619765</v>
      </c>
      <c r="M110" s="149">
        <v>0.45</v>
      </c>
      <c r="N110" s="148" t="s">
        <v>4577</v>
      </c>
      <c r="O110" s="148" t="s">
        <v>7754</v>
      </c>
      <c r="AA110" s="149" t="s">
        <v>4220</v>
      </c>
      <c r="AB110" s="149" t="s">
        <v>3099</v>
      </c>
      <c r="AC110" s="149" t="s">
        <v>3374</v>
      </c>
      <c r="AD110" s="149" t="s">
        <v>2</v>
      </c>
      <c r="AE110" s="149">
        <v>176</v>
      </c>
      <c r="AF110" s="149">
        <v>176</v>
      </c>
      <c r="AG110" s="149">
        <v>1</v>
      </c>
      <c r="AJ110" t="s">
        <v>124</v>
      </c>
      <c r="AK110" t="s">
        <v>3222</v>
      </c>
      <c r="AL110" t="s">
        <v>2</v>
      </c>
      <c r="AM110">
        <v>0.01</v>
      </c>
    </row>
    <row r="111" spans="1:39" hidden="1" x14ac:dyDescent="0.25">
      <c r="A111" s="167" t="s">
        <v>6624</v>
      </c>
      <c r="B111" s="149" t="s">
        <v>4198</v>
      </c>
      <c r="C111" s="149" t="s">
        <v>124</v>
      </c>
      <c r="D111" s="149" t="s">
        <v>3672</v>
      </c>
      <c r="E111" s="148" t="s">
        <v>7781</v>
      </c>
      <c r="F111" s="149">
        <v>0.01</v>
      </c>
      <c r="G111" s="162" t="s">
        <v>4577</v>
      </c>
      <c r="J111" s="149" t="s">
        <v>3140</v>
      </c>
      <c r="K111" s="149" t="s">
        <v>3987</v>
      </c>
      <c r="L111" s="149">
        <v>0.73329457884302973</v>
      </c>
      <c r="M111" s="149">
        <v>0.73</v>
      </c>
      <c r="N111" s="148">
        <v>1.0000000000000004</v>
      </c>
      <c r="O111" s="148" t="s">
        <v>7754</v>
      </c>
      <c r="AA111" s="149" t="s">
        <v>4183</v>
      </c>
      <c r="AB111" s="149" t="s">
        <v>3666</v>
      </c>
      <c r="AC111" s="149" t="s">
        <v>3672</v>
      </c>
      <c r="AD111" s="149" t="s">
        <v>7781</v>
      </c>
      <c r="AE111" s="149">
        <v>176</v>
      </c>
      <c r="AF111" s="149">
        <v>176</v>
      </c>
      <c r="AG111" s="149">
        <v>1</v>
      </c>
      <c r="AJ111" t="s">
        <v>124</v>
      </c>
      <c r="AK111" t="s">
        <v>3672</v>
      </c>
      <c r="AL111" t="s">
        <v>7781</v>
      </c>
      <c r="AM111">
        <v>0.01</v>
      </c>
    </row>
    <row r="112" spans="1:39" hidden="1" x14ac:dyDescent="0.25">
      <c r="A112" s="167" t="s">
        <v>6624</v>
      </c>
      <c r="B112" s="149" t="s">
        <v>4198</v>
      </c>
      <c r="C112" s="149" t="s">
        <v>124</v>
      </c>
      <c r="D112" s="149" t="s">
        <v>3373</v>
      </c>
      <c r="E112" s="148" t="s">
        <v>2</v>
      </c>
      <c r="F112" s="149">
        <v>0.05</v>
      </c>
      <c r="G112" s="162" t="s">
        <v>4577</v>
      </c>
      <c r="J112" s="149" t="s">
        <v>3140</v>
      </c>
      <c r="K112" s="149" t="s">
        <v>4372</v>
      </c>
      <c r="L112" s="149">
        <v>0.26670542115697066</v>
      </c>
      <c r="M112" s="149">
        <v>0.27</v>
      </c>
      <c r="N112" s="148" t="s">
        <v>4577</v>
      </c>
      <c r="O112" s="148" t="s">
        <v>7754</v>
      </c>
      <c r="AA112" s="149" t="s">
        <v>4184</v>
      </c>
      <c r="AB112" s="149" t="s">
        <v>3667</v>
      </c>
      <c r="AC112" s="149" t="s">
        <v>3672</v>
      </c>
      <c r="AD112" s="149" t="s">
        <v>7781</v>
      </c>
      <c r="AE112" s="149">
        <v>176</v>
      </c>
      <c r="AF112" s="149">
        <v>176</v>
      </c>
      <c r="AG112" s="149">
        <v>1</v>
      </c>
      <c r="AJ112" t="s">
        <v>124</v>
      </c>
      <c r="AK112" t="s">
        <v>3373</v>
      </c>
      <c r="AL112" t="s">
        <v>2</v>
      </c>
      <c r="AM112">
        <v>0.05</v>
      </c>
    </row>
    <row r="113" spans="1:39" x14ac:dyDescent="0.25">
      <c r="A113" s="167" t="s">
        <v>6624</v>
      </c>
      <c r="B113" s="149" t="s">
        <v>4198</v>
      </c>
      <c r="C113" s="149" t="s">
        <v>124</v>
      </c>
      <c r="D113" s="149" t="s">
        <v>3670</v>
      </c>
      <c r="E113" s="148" t="s">
        <v>7781</v>
      </c>
      <c r="F113" s="149">
        <v>0.09</v>
      </c>
      <c r="G113" s="162" t="s">
        <v>4577</v>
      </c>
      <c r="J113" s="149" t="s">
        <v>3141</v>
      </c>
      <c r="K113" s="149" t="s">
        <v>3173</v>
      </c>
      <c r="L113" s="149">
        <v>0.99999999999999989</v>
      </c>
      <c r="M113" s="149">
        <v>1</v>
      </c>
      <c r="N113" s="148">
        <v>0.99999999999999989</v>
      </c>
      <c r="O113" s="148" t="s">
        <v>7754</v>
      </c>
      <c r="AA113" s="149" t="s">
        <v>4185</v>
      </c>
      <c r="AB113" s="149" t="s">
        <v>3131</v>
      </c>
      <c r="AC113" s="149" t="s">
        <v>3477</v>
      </c>
      <c r="AD113" s="149" t="s">
        <v>2</v>
      </c>
      <c r="AE113" s="149">
        <v>12</v>
      </c>
      <c r="AF113" s="149">
        <v>164</v>
      </c>
      <c r="AG113" s="149">
        <v>7.0000000000000007E-2</v>
      </c>
      <c r="AJ113" t="s">
        <v>124</v>
      </c>
      <c r="AK113" t="s">
        <v>3670</v>
      </c>
      <c r="AL113" t="s">
        <v>7781</v>
      </c>
      <c r="AM113">
        <v>0.09</v>
      </c>
    </row>
    <row r="114" spans="1:39" x14ac:dyDescent="0.25">
      <c r="A114" s="167" t="s">
        <v>6624</v>
      </c>
      <c r="B114" s="149" t="s">
        <v>4198</v>
      </c>
      <c r="C114" s="149" t="s">
        <v>124</v>
      </c>
      <c r="D114" s="149" t="s">
        <v>3840</v>
      </c>
      <c r="E114" s="148" t="s">
        <v>7781</v>
      </c>
      <c r="F114" s="149">
        <v>0.42</v>
      </c>
      <c r="G114" s="162" t="s">
        <v>4577</v>
      </c>
      <c r="J114" s="149" t="s">
        <v>3459</v>
      </c>
      <c r="K114" s="149" t="s">
        <v>3672</v>
      </c>
      <c r="L114" s="149">
        <v>0.99999999999999989</v>
      </c>
      <c r="M114" s="149">
        <v>1</v>
      </c>
      <c r="N114" s="148">
        <v>0.99999999999999989</v>
      </c>
      <c r="O114" s="148" t="s">
        <v>7754</v>
      </c>
      <c r="AA114" s="149" t="s">
        <v>4185</v>
      </c>
      <c r="AB114" s="149" t="s">
        <v>3131</v>
      </c>
      <c r="AC114" s="149" t="s">
        <v>3672</v>
      </c>
      <c r="AD114" s="149" t="s">
        <v>7781</v>
      </c>
      <c r="AE114" s="149">
        <v>152</v>
      </c>
      <c r="AF114" s="149">
        <v>164</v>
      </c>
      <c r="AG114" s="149">
        <v>0.93</v>
      </c>
      <c r="AJ114" t="s">
        <v>124</v>
      </c>
      <c r="AK114" t="s">
        <v>3840</v>
      </c>
      <c r="AL114" t="s">
        <v>7781</v>
      </c>
      <c r="AM114">
        <v>0.42</v>
      </c>
    </row>
    <row r="115" spans="1:39" hidden="1" x14ac:dyDescent="0.25">
      <c r="A115" s="167" t="s">
        <v>6624</v>
      </c>
      <c r="B115" s="149" t="s">
        <v>4198</v>
      </c>
      <c r="C115" s="149" t="s">
        <v>124</v>
      </c>
      <c r="D115" s="149" t="s">
        <v>3713</v>
      </c>
      <c r="E115" s="148" t="s">
        <v>7781</v>
      </c>
      <c r="F115" s="149">
        <v>0.38</v>
      </c>
      <c r="G115" s="162" t="s">
        <v>4577</v>
      </c>
      <c r="J115" s="148" t="s">
        <v>245</v>
      </c>
      <c r="K115" s="148" t="s">
        <v>4372</v>
      </c>
      <c r="L115" s="148">
        <v>1.0000000000000002</v>
      </c>
      <c r="M115" s="148">
        <v>1</v>
      </c>
      <c r="N115" s="148">
        <v>1.0000000000000002</v>
      </c>
      <c r="O115" s="148" t="s">
        <v>7754</v>
      </c>
      <c r="AA115" s="149" t="s">
        <v>4193</v>
      </c>
      <c r="AB115" s="149" t="s">
        <v>3347</v>
      </c>
      <c r="AC115" s="149" t="s">
        <v>3457</v>
      </c>
      <c r="AD115" s="149" t="s">
        <v>2</v>
      </c>
      <c r="AE115" s="149">
        <v>104</v>
      </c>
      <c r="AF115" s="149">
        <v>178</v>
      </c>
      <c r="AG115" s="149">
        <v>0.57999999999999996</v>
      </c>
      <c r="AJ115" t="s">
        <v>124</v>
      </c>
      <c r="AK115" t="s">
        <v>3713</v>
      </c>
      <c r="AL115" t="s">
        <v>7781</v>
      </c>
      <c r="AM115">
        <v>0.38</v>
      </c>
    </row>
    <row r="116" spans="1:39" hidden="1" x14ac:dyDescent="0.25">
      <c r="A116" s="167" t="s">
        <v>6624</v>
      </c>
      <c r="B116" s="149" t="s">
        <v>4198</v>
      </c>
      <c r="C116" s="149" t="s">
        <v>124</v>
      </c>
      <c r="D116" s="149" t="s">
        <v>3897</v>
      </c>
      <c r="E116" s="148" t="s">
        <v>7781</v>
      </c>
      <c r="F116" s="149">
        <v>0.01</v>
      </c>
      <c r="G116" s="162" t="s">
        <v>4577</v>
      </c>
      <c r="J116" s="149" t="s">
        <v>49</v>
      </c>
      <c r="K116" s="149" t="s">
        <v>3175</v>
      </c>
      <c r="L116" s="149">
        <v>0.99999999999999956</v>
      </c>
      <c r="M116" s="149">
        <v>1</v>
      </c>
      <c r="N116" s="148">
        <v>0.99999999999999956</v>
      </c>
      <c r="O116" s="148" t="s">
        <v>7754</v>
      </c>
      <c r="AA116" s="149" t="s">
        <v>4193</v>
      </c>
      <c r="AB116" s="149" t="s">
        <v>3347</v>
      </c>
      <c r="AC116" s="149" t="s">
        <v>3477</v>
      </c>
      <c r="AD116" s="149" t="s">
        <v>2</v>
      </c>
      <c r="AE116" s="149">
        <v>74</v>
      </c>
      <c r="AF116" s="149">
        <v>178</v>
      </c>
      <c r="AG116" s="149">
        <v>0.42</v>
      </c>
      <c r="AJ116" t="s">
        <v>124</v>
      </c>
      <c r="AK116" t="s">
        <v>3897</v>
      </c>
      <c r="AL116" t="s">
        <v>7781</v>
      </c>
      <c r="AM116">
        <v>0.01</v>
      </c>
    </row>
    <row r="117" spans="1:39" hidden="1" x14ac:dyDescent="0.25">
      <c r="A117" s="167" t="s">
        <v>6632</v>
      </c>
      <c r="B117" s="149" t="s">
        <v>4223</v>
      </c>
      <c r="C117" s="149" t="s">
        <v>125</v>
      </c>
      <c r="D117" s="149" t="s">
        <v>3457</v>
      </c>
      <c r="E117" s="148" t="s">
        <v>2</v>
      </c>
      <c r="F117" s="149">
        <v>0.38</v>
      </c>
      <c r="G117" s="162">
        <v>1</v>
      </c>
      <c r="J117" s="149" t="s">
        <v>3848</v>
      </c>
      <c r="K117" s="149" t="s">
        <v>3670</v>
      </c>
      <c r="L117" s="149">
        <v>0</v>
      </c>
      <c r="M117" s="149">
        <v>0</v>
      </c>
      <c r="N117" s="148">
        <v>1.0000000000000002</v>
      </c>
      <c r="O117" s="148" t="s">
        <v>7754</v>
      </c>
      <c r="AA117" s="149" t="s">
        <v>4186</v>
      </c>
      <c r="AB117" s="149" t="s">
        <v>153</v>
      </c>
      <c r="AC117" s="149" t="s">
        <v>3672</v>
      </c>
      <c r="AD117" s="149" t="s">
        <v>7781</v>
      </c>
      <c r="AE117" s="149">
        <v>176</v>
      </c>
      <c r="AF117" s="149">
        <v>176</v>
      </c>
      <c r="AG117" s="149">
        <v>1</v>
      </c>
      <c r="AJ117" t="s">
        <v>125</v>
      </c>
      <c r="AK117" t="s">
        <v>3457</v>
      </c>
      <c r="AL117" t="s">
        <v>2</v>
      </c>
      <c r="AM117">
        <v>0.38</v>
      </c>
    </row>
    <row r="118" spans="1:39" x14ac:dyDescent="0.25">
      <c r="A118" s="167" t="s">
        <v>6632</v>
      </c>
      <c r="B118" s="149" t="s">
        <v>4223</v>
      </c>
      <c r="C118" s="149" t="s">
        <v>125</v>
      </c>
      <c r="D118" s="149" t="s">
        <v>3477</v>
      </c>
      <c r="E118" s="148" t="s">
        <v>2</v>
      </c>
      <c r="F118" s="149">
        <v>0.6</v>
      </c>
      <c r="G118" s="162" t="s">
        <v>4577</v>
      </c>
      <c r="J118" s="149" t="s">
        <v>3848</v>
      </c>
      <c r="K118" s="149" t="s">
        <v>3713</v>
      </c>
      <c r="L118" s="149">
        <v>1.0000000000000002</v>
      </c>
      <c r="M118" s="149">
        <v>1</v>
      </c>
      <c r="N118" s="148" t="s">
        <v>4577</v>
      </c>
      <c r="O118" s="148" t="s">
        <v>7754</v>
      </c>
      <c r="AA118" s="149" t="s">
        <v>4198</v>
      </c>
      <c r="AB118" s="149" t="s">
        <v>124</v>
      </c>
      <c r="AC118" s="149" t="s">
        <v>3173</v>
      </c>
      <c r="AD118" s="149" t="s">
        <v>2</v>
      </c>
      <c r="AE118" s="149">
        <v>3</v>
      </c>
      <c r="AF118" s="149">
        <v>170</v>
      </c>
      <c r="AG118" s="149">
        <v>0.02</v>
      </c>
      <c r="AJ118" t="s">
        <v>125</v>
      </c>
      <c r="AK118" t="s">
        <v>3477</v>
      </c>
      <c r="AL118" t="s">
        <v>2</v>
      </c>
      <c r="AM118">
        <v>0.6</v>
      </c>
    </row>
    <row r="119" spans="1:39" hidden="1" x14ac:dyDescent="0.25">
      <c r="A119" s="167" t="s">
        <v>6632</v>
      </c>
      <c r="B119" s="149" t="s">
        <v>4223</v>
      </c>
      <c r="C119" s="149" t="s">
        <v>125</v>
      </c>
      <c r="D119" s="149" t="s">
        <v>3971</v>
      </c>
      <c r="E119" s="148" t="s">
        <v>7781</v>
      </c>
      <c r="F119" s="149">
        <v>0.02</v>
      </c>
      <c r="G119" s="162" t="s">
        <v>4577</v>
      </c>
      <c r="J119" s="149" t="s">
        <v>3849</v>
      </c>
      <c r="K119" s="149" t="s">
        <v>4126</v>
      </c>
      <c r="L119" s="149">
        <v>1.0000000000000002</v>
      </c>
      <c r="M119" s="149">
        <v>1</v>
      </c>
      <c r="N119" s="148">
        <v>1.0000000000000002</v>
      </c>
      <c r="O119" s="148" t="s">
        <v>7754</v>
      </c>
      <c r="AA119" s="149" t="s">
        <v>4198</v>
      </c>
      <c r="AB119" s="149" t="s">
        <v>124</v>
      </c>
      <c r="AC119" s="149" t="s">
        <v>3222</v>
      </c>
      <c r="AD119" s="149" t="s">
        <v>2</v>
      </c>
      <c r="AE119" s="149">
        <v>2</v>
      </c>
      <c r="AF119" s="149">
        <v>170</v>
      </c>
      <c r="AG119" s="149">
        <v>0.01</v>
      </c>
      <c r="AJ119" t="s">
        <v>125</v>
      </c>
      <c r="AK119" t="s">
        <v>3971</v>
      </c>
      <c r="AL119" t="s">
        <v>7781</v>
      </c>
      <c r="AM119">
        <v>0.02</v>
      </c>
    </row>
    <row r="120" spans="1:39" x14ac:dyDescent="0.25">
      <c r="A120" s="167" t="s">
        <v>6642</v>
      </c>
      <c r="B120" s="149" t="s">
        <v>4289</v>
      </c>
      <c r="C120" s="149" t="s">
        <v>219</v>
      </c>
      <c r="D120" s="149" t="s">
        <v>3457</v>
      </c>
      <c r="E120" s="148" t="s">
        <v>2</v>
      </c>
      <c r="F120" s="149">
        <v>0.56999999999999995</v>
      </c>
      <c r="G120" s="162">
        <v>1</v>
      </c>
      <c r="J120" s="149" t="s">
        <v>3850</v>
      </c>
      <c r="K120" s="149" t="s">
        <v>3457</v>
      </c>
      <c r="L120" s="149">
        <v>0.99984257918267083</v>
      </c>
      <c r="M120" s="149">
        <v>1</v>
      </c>
      <c r="N120" s="148">
        <v>0.99999999999999967</v>
      </c>
      <c r="O120" s="148" t="s">
        <v>7754</v>
      </c>
      <c r="AA120" s="149" t="s">
        <v>4198</v>
      </c>
      <c r="AB120" s="149" t="s">
        <v>124</v>
      </c>
      <c r="AC120" s="149" t="s">
        <v>3670</v>
      </c>
      <c r="AD120" s="149" t="s">
        <v>7781</v>
      </c>
      <c r="AE120" s="149">
        <v>16</v>
      </c>
      <c r="AF120" s="149">
        <v>170</v>
      </c>
      <c r="AG120" s="149">
        <v>0.09</v>
      </c>
      <c r="AJ120" t="s">
        <v>219</v>
      </c>
      <c r="AK120" t="s">
        <v>3457</v>
      </c>
      <c r="AL120" t="s">
        <v>2</v>
      </c>
      <c r="AM120">
        <v>0.56999999999999995</v>
      </c>
    </row>
    <row r="121" spans="1:39" x14ac:dyDescent="0.25">
      <c r="A121" s="167" t="s">
        <v>6642</v>
      </c>
      <c r="B121" s="149" t="s">
        <v>4289</v>
      </c>
      <c r="C121" s="149" t="s">
        <v>219</v>
      </c>
      <c r="D121" s="149" t="s">
        <v>3477</v>
      </c>
      <c r="E121" s="148" t="s">
        <v>2</v>
      </c>
      <c r="F121" s="149">
        <v>0.43</v>
      </c>
      <c r="G121" s="162" t="s">
        <v>4577</v>
      </c>
      <c r="J121" s="149" t="s">
        <v>3850</v>
      </c>
      <c r="K121" s="149" t="s">
        <v>3477</v>
      </c>
      <c r="L121" s="149">
        <v>1.5742081732888355E-4</v>
      </c>
      <c r="M121" s="149">
        <v>0</v>
      </c>
      <c r="N121" s="148" t="s">
        <v>4577</v>
      </c>
      <c r="O121" s="148" t="s">
        <v>7754</v>
      </c>
      <c r="AA121" s="149" t="s">
        <v>4198</v>
      </c>
      <c r="AB121" s="149" t="s">
        <v>124</v>
      </c>
      <c r="AC121" s="149" t="s">
        <v>3672</v>
      </c>
      <c r="AD121" s="149" t="s">
        <v>7781</v>
      </c>
      <c r="AE121" s="149">
        <v>2</v>
      </c>
      <c r="AF121" s="149">
        <v>170</v>
      </c>
      <c r="AG121" s="149">
        <v>0.01</v>
      </c>
      <c r="AJ121" t="s">
        <v>219</v>
      </c>
      <c r="AK121" t="s">
        <v>3477</v>
      </c>
      <c r="AL121" t="s">
        <v>2</v>
      </c>
      <c r="AM121">
        <v>0.43</v>
      </c>
    </row>
    <row r="122" spans="1:39" hidden="1" x14ac:dyDescent="0.25">
      <c r="A122" s="167" t="s">
        <v>7807</v>
      </c>
      <c r="B122" s="149" t="s">
        <v>7795</v>
      </c>
      <c r="C122" s="149" t="s">
        <v>220</v>
      </c>
      <c r="D122" s="149" t="s">
        <v>292</v>
      </c>
      <c r="E122" s="148" t="s">
        <v>2</v>
      </c>
      <c r="F122" s="149">
        <v>0.04</v>
      </c>
      <c r="G122" s="162">
        <v>1.01</v>
      </c>
      <c r="J122" s="149" t="s">
        <v>3851</v>
      </c>
      <c r="K122" s="149" t="s">
        <v>3978</v>
      </c>
      <c r="L122" s="149">
        <v>0.42963431481882197</v>
      </c>
      <c r="M122" s="149">
        <v>0.43</v>
      </c>
      <c r="N122" s="148">
        <v>1.0000000000000004</v>
      </c>
      <c r="O122" s="148" t="s">
        <v>7754</v>
      </c>
      <c r="AA122" s="149" t="s">
        <v>4198</v>
      </c>
      <c r="AB122" s="149" t="s">
        <v>124</v>
      </c>
      <c r="AC122" s="149" t="s">
        <v>3713</v>
      </c>
      <c r="AD122" s="149" t="s">
        <v>7781</v>
      </c>
      <c r="AE122" s="149">
        <v>65</v>
      </c>
      <c r="AF122" s="149">
        <v>170</v>
      </c>
      <c r="AG122" s="149">
        <v>0.38</v>
      </c>
      <c r="AJ122" t="s">
        <v>220</v>
      </c>
      <c r="AK122" t="s">
        <v>292</v>
      </c>
      <c r="AL122" t="s">
        <v>2</v>
      </c>
      <c r="AM122">
        <v>0.04</v>
      </c>
    </row>
    <row r="123" spans="1:39" hidden="1" x14ac:dyDescent="0.25">
      <c r="A123" s="167" t="s">
        <v>7807</v>
      </c>
      <c r="B123" s="149" t="s">
        <v>7795</v>
      </c>
      <c r="C123" s="149" t="s">
        <v>220</v>
      </c>
      <c r="D123" s="149" t="s">
        <v>3173</v>
      </c>
      <c r="E123" s="148" t="s">
        <v>2</v>
      </c>
      <c r="F123" s="149">
        <v>0.01</v>
      </c>
      <c r="G123" s="162" t="s">
        <v>4577</v>
      </c>
      <c r="J123" s="149" t="s">
        <v>3851</v>
      </c>
      <c r="K123" s="149" t="s">
        <v>4126</v>
      </c>
      <c r="L123" s="149">
        <v>0.57036568518117836</v>
      </c>
      <c r="M123" s="149">
        <v>0.56999999999999995</v>
      </c>
      <c r="N123" s="148" t="s">
        <v>4577</v>
      </c>
      <c r="O123" s="148" t="s">
        <v>7754</v>
      </c>
      <c r="AA123" s="149" t="s">
        <v>4198</v>
      </c>
      <c r="AB123" s="149" t="s">
        <v>124</v>
      </c>
      <c r="AC123" s="149" t="s">
        <v>3840</v>
      </c>
      <c r="AD123" s="149" t="s">
        <v>7781</v>
      </c>
      <c r="AE123" s="149">
        <v>72</v>
      </c>
      <c r="AF123" s="149">
        <v>170</v>
      </c>
      <c r="AG123" s="149">
        <v>0.42</v>
      </c>
      <c r="AJ123" t="s">
        <v>220</v>
      </c>
      <c r="AK123" t="s">
        <v>3173</v>
      </c>
      <c r="AL123" t="s">
        <v>2</v>
      </c>
      <c r="AM123">
        <v>0.01</v>
      </c>
    </row>
    <row r="124" spans="1:39" x14ac:dyDescent="0.25">
      <c r="A124" s="167" t="s">
        <v>7807</v>
      </c>
      <c r="B124" s="149" t="s">
        <v>7795</v>
      </c>
      <c r="C124" s="149" t="s">
        <v>220</v>
      </c>
      <c r="D124" s="149" t="s">
        <v>3222</v>
      </c>
      <c r="E124" s="148" t="s">
        <v>2</v>
      </c>
      <c r="F124" s="149">
        <v>0.03</v>
      </c>
      <c r="G124" s="162" t="s">
        <v>4577</v>
      </c>
      <c r="J124" s="149" t="s">
        <v>3244</v>
      </c>
      <c r="K124" s="149" t="s">
        <v>3457</v>
      </c>
      <c r="L124" s="149">
        <v>0.73894847452713974</v>
      </c>
      <c r="M124" s="149">
        <v>0.74</v>
      </c>
      <c r="N124" s="148">
        <v>1</v>
      </c>
      <c r="O124" s="148" t="s">
        <v>7754</v>
      </c>
      <c r="AA124" s="149" t="s">
        <v>4198</v>
      </c>
      <c r="AB124" s="149" t="s">
        <v>124</v>
      </c>
      <c r="AC124" s="149" t="s">
        <v>3373</v>
      </c>
      <c r="AD124" s="149" t="s">
        <v>2</v>
      </c>
      <c r="AE124" s="149">
        <v>8</v>
      </c>
      <c r="AF124" s="149">
        <v>170</v>
      </c>
      <c r="AG124" s="149">
        <v>0.05</v>
      </c>
      <c r="AJ124" t="s">
        <v>220</v>
      </c>
      <c r="AK124" t="s">
        <v>3222</v>
      </c>
      <c r="AL124" t="s">
        <v>2</v>
      </c>
      <c r="AM124">
        <v>0.03</v>
      </c>
    </row>
    <row r="125" spans="1:39" x14ac:dyDescent="0.25">
      <c r="A125" s="167" t="s">
        <v>7807</v>
      </c>
      <c r="B125" s="149" t="s">
        <v>7795</v>
      </c>
      <c r="C125" s="149" t="s">
        <v>220</v>
      </c>
      <c r="D125" s="149" t="s">
        <v>3457</v>
      </c>
      <c r="E125" s="148" t="s">
        <v>2</v>
      </c>
      <c r="F125" s="149">
        <v>0.01</v>
      </c>
      <c r="G125" s="162" t="s">
        <v>4577</v>
      </c>
      <c r="J125" s="149" t="s">
        <v>3244</v>
      </c>
      <c r="K125" s="149" t="s">
        <v>3477</v>
      </c>
      <c r="L125" s="149">
        <v>0.26105152547286037</v>
      </c>
      <c r="M125" s="149">
        <v>0.26</v>
      </c>
      <c r="N125" s="148" t="s">
        <v>4577</v>
      </c>
      <c r="O125" s="148" t="s">
        <v>7754</v>
      </c>
      <c r="AA125" s="149" t="s">
        <v>4198</v>
      </c>
      <c r="AB125" s="149" t="s">
        <v>124</v>
      </c>
      <c r="AC125" s="149" t="s">
        <v>3897</v>
      </c>
      <c r="AD125" s="149" t="s">
        <v>7781</v>
      </c>
      <c r="AE125" s="149">
        <v>2</v>
      </c>
      <c r="AF125" s="149">
        <v>170</v>
      </c>
      <c r="AG125" s="149">
        <v>0.01</v>
      </c>
      <c r="AJ125" t="s">
        <v>220</v>
      </c>
      <c r="AK125" t="s">
        <v>3457</v>
      </c>
      <c r="AL125" t="s">
        <v>2</v>
      </c>
      <c r="AM125">
        <v>0.01</v>
      </c>
    </row>
    <row r="126" spans="1:39" x14ac:dyDescent="0.25">
      <c r="A126" s="167" t="s">
        <v>7807</v>
      </c>
      <c r="B126" s="149" t="s">
        <v>7795</v>
      </c>
      <c r="C126" s="149" t="s">
        <v>220</v>
      </c>
      <c r="D126" s="149" t="s">
        <v>3477</v>
      </c>
      <c r="E126" s="148" t="s">
        <v>2</v>
      </c>
      <c r="F126" s="149">
        <v>0.09</v>
      </c>
      <c r="G126" s="162" t="s">
        <v>4577</v>
      </c>
      <c r="J126" s="149" t="s">
        <v>3245</v>
      </c>
      <c r="K126" s="149" t="s">
        <v>3457</v>
      </c>
      <c r="L126" s="149">
        <v>0.26562945232803326</v>
      </c>
      <c r="M126" s="149">
        <v>0.27</v>
      </c>
      <c r="N126" s="148">
        <v>1</v>
      </c>
      <c r="O126" s="148" t="s">
        <v>7754</v>
      </c>
      <c r="AA126" s="149" t="s">
        <v>4195</v>
      </c>
      <c r="AB126" s="149" t="s">
        <v>133</v>
      </c>
      <c r="AC126" s="149" t="s">
        <v>3173</v>
      </c>
      <c r="AD126" s="149" t="s">
        <v>2</v>
      </c>
      <c r="AE126" s="149">
        <v>1</v>
      </c>
      <c r="AF126" s="149">
        <v>255</v>
      </c>
      <c r="AG126" s="149">
        <v>0</v>
      </c>
      <c r="AJ126" t="s">
        <v>220</v>
      </c>
      <c r="AK126" t="s">
        <v>3477</v>
      </c>
      <c r="AL126" t="s">
        <v>2</v>
      </c>
      <c r="AM126">
        <v>0.09</v>
      </c>
    </row>
    <row r="127" spans="1:39" x14ac:dyDescent="0.25">
      <c r="A127" s="167" t="s">
        <v>7807</v>
      </c>
      <c r="B127" s="149" t="s">
        <v>7795</v>
      </c>
      <c r="C127" s="149" t="s">
        <v>220</v>
      </c>
      <c r="D127" s="149" t="s">
        <v>3672</v>
      </c>
      <c r="E127" s="148" t="s">
        <v>7781</v>
      </c>
      <c r="F127" s="149">
        <v>0.46</v>
      </c>
      <c r="G127" s="162" t="s">
        <v>4577</v>
      </c>
      <c r="J127" s="149" t="s">
        <v>3245</v>
      </c>
      <c r="K127" s="149" t="s">
        <v>3477</v>
      </c>
      <c r="L127" s="149">
        <v>0.73437054767196686</v>
      </c>
      <c r="M127" s="149">
        <v>0.73</v>
      </c>
      <c r="N127" s="148" t="s">
        <v>4577</v>
      </c>
      <c r="O127" s="148" t="s">
        <v>7754</v>
      </c>
      <c r="AA127" s="149" t="s">
        <v>4195</v>
      </c>
      <c r="AB127" s="149" t="s">
        <v>133</v>
      </c>
      <c r="AC127" s="149" t="s">
        <v>3175</v>
      </c>
      <c r="AD127" s="149" t="s">
        <v>2</v>
      </c>
      <c r="AE127" s="149">
        <v>4</v>
      </c>
      <c r="AF127" s="149">
        <v>255</v>
      </c>
      <c r="AG127" s="149">
        <v>0.02</v>
      </c>
      <c r="AJ127" t="s">
        <v>220</v>
      </c>
      <c r="AK127" t="s">
        <v>3672</v>
      </c>
      <c r="AL127" t="s">
        <v>7781</v>
      </c>
      <c r="AM127">
        <v>0.46</v>
      </c>
    </row>
    <row r="128" spans="1:39" x14ac:dyDescent="0.25">
      <c r="A128" s="167" t="s">
        <v>7807</v>
      </c>
      <c r="B128" s="149" t="s">
        <v>7795</v>
      </c>
      <c r="C128" s="149" t="s">
        <v>220</v>
      </c>
      <c r="D128" s="149" t="s">
        <v>3840</v>
      </c>
      <c r="E128" s="148" t="s">
        <v>7781</v>
      </c>
      <c r="F128" s="149">
        <v>0.05</v>
      </c>
      <c r="G128" s="162" t="s">
        <v>4577</v>
      </c>
      <c r="J128" s="149" t="s">
        <v>3246</v>
      </c>
      <c r="K128" s="149" t="s">
        <v>3895</v>
      </c>
      <c r="L128" s="149">
        <v>0.99999999999999989</v>
      </c>
      <c r="M128" s="149">
        <v>1</v>
      </c>
      <c r="N128" s="148">
        <v>0.99999999999999989</v>
      </c>
      <c r="O128" s="148" t="s">
        <v>7754</v>
      </c>
      <c r="AA128" s="149" t="s">
        <v>4195</v>
      </c>
      <c r="AB128" s="149" t="s">
        <v>133</v>
      </c>
      <c r="AC128" s="149" t="s">
        <v>3222</v>
      </c>
      <c r="AD128" s="149" t="s">
        <v>2</v>
      </c>
      <c r="AE128" s="149">
        <v>2</v>
      </c>
      <c r="AF128" s="149">
        <v>255</v>
      </c>
      <c r="AG128" s="149">
        <v>0.01</v>
      </c>
      <c r="AJ128" t="s">
        <v>220</v>
      </c>
      <c r="AK128" t="s">
        <v>3840</v>
      </c>
      <c r="AL128" t="s">
        <v>7781</v>
      </c>
      <c r="AM128">
        <v>0.05</v>
      </c>
    </row>
    <row r="129" spans="1:39" x14ac:dyDescent="0.25">
      <c r="A129" s="167" t="s">
        <v>7807</v>
      </c>
      <c r="B129" s="149" t="s">
        <v>7795</v>
      </c>
      <c r="C129" s="149" t="s">
        <v>220</v>
      </c>
      <c r="D129" s="149" t="s">
        <v>3713</v>
      </c>
      <c r="E129" s="148" t="s">
        <v>7781</v>
      </c>
      <c r="F129" s="149">
        <v>0.32</v>
      </c>
      <c r="G129" s="162" t="s">
        <v>4577</v>
      </c>
      <c r="J129" s="149" t="s">
        <v>3255</v>
      </c>
      <c r="K129" s="149" t="s">
        <v>3173</v>
      </c>
      <c r="L129" s="149">
        <v>0.99999999999999989</v>
      </c>
      <c r="M129" s="149">
        <v>1</v>
      </c>
      <c r="N129" s="148">
        <v>0.99999999999999989</v>
      </c>
      <c r="O129" s="148" t="s">
        <v>7754</v>
      </c>
      <c r="AA129" s="149" t="s">
        <v>4195</v>
      </c>
      <c r="AB129" s="149" t="s">
        <v>133</v>
      </c>
      <c r="AC129" s="149" t="s">
        <v>3457</v>
      </c>
      <c r="AD129" s="149" t="s">
        <v>2</v>
      </c>
      <c r="AE129" s="149">
        <v>3</v>
      </c>
      <c r="AF129" s="149">
        <v>255</v>
      </c>
      <c r="AG129" s="149">
        <v>0.01</v>
      </c>
      <c r="AJ129" t="s">
        <v>220</v>
      </c>
      <c r="AK129" t="s">
        <v>3713</v>
      </c>
      <c r="AL129" t="s">
        <v>7781</v>
      </c>
      <c r="AM129">
        <v>0.32</v>
      </c>
    </row>
    <row r="130" spans="1:39" x14ac:dyDescent="0.25">
      <c r="A130" s="167" t="s">
        <v>6706</v>
      </c>
      <c r="B130" s="149" t="s">
        <v>4195</v>
      </c>
      <c r="C130" s="149" t="s">
        <v>133</v>
      </c>
      <c r="D130" s="149" t="s">
        <v>3173</v>
      </c>
      <c r="E130" s="148" t="s">
        <v>2</v>
      </c>
      <c r="F130" s="149">
        <v>0</v>
      </c>
      <c r="G130" s="162">
        <v>1</v>
      </c>
      <c r="J130" s="149" t="s">
        <v>3247</v>
      </c>
      <c r="K130" s="149" t="s">
        <v>3173</v>
      </c>
      <c r="L130" s="149">
        <v>0.99999999999999989</v>
      </c>
      <c r="M130" s="149">
        <v>1</v>
      </c>
      <c r="N130" s="148">
        <v>0.99999999999999989</v>
      </c>
      <c r="O130" s="148" t="s">
        <v>7754</v>
      </c>
      <c r="AA130" s="149" t="s">
        <v>4195</v>
      </c>
      <c r="AB130" s="149" t="s">
        <v>133</v>
      </c>
      <c r="AC130" s="149" t="s">
        <v>3672</v>
      </c>
      <c r="AD130" s="149" t="s">
        <v>7781</v>
      </c>
      <c r="AE130" s="149">
        <v>35.5</v>
      </c>
      <c r="AF130" s="149">
        <v>255</v>
      </c>
      <c r="AG130" s="149">
        <v>0.14000000000000001</v>
      </c>
      <c r="AJ130" t="s">
        <v>133</v>
      </c>
      <c r="AK130" t="s">
        <v>3173</v>
      </c>
      <c r="AL130" t="s">
        <v>2</v>
      </c>
      <c r="AM130">
        <v>0</v>
      </c>
    </row>
    <row r="131" spans="1:39" hidden="1" x14ac:dyDescent="0.25">
      <c r="A131" s="167" t="s">
        <v>6706</v>
      </c>
      <c r="B131" s="149" t="s">
        <v>4195</v>
      </c>
      <c r="C131" s="149" t="s">
        <v>133</v>
      </c>
      <c r="D131" s="149" t="s">
        <v>3175</v>
      </c>
      <c r="E131" s="148" t="s">
        <v>2</v>
      </c>
      <c r="F131" s="149">
        <v>0.02</v>
      </c>
      <c r="G131" s="162" t="s">
        <v>4577</v>
      </c>
      <c r="J131" s="149" t="s">
        <v>3248</v>
      </c>
      <c r="K131" s="149" t="s">
        <v>4351</v>
      </c>
      <c r="L131" s="149">
        <v>1.0000000000000002</v>
      </c>
      <c r="M131" s="149">
        <v>1</v>
      </c>
      <c r="N131" s="148">
        <v>1.0000000000000002</v>
      </c>
      <c r="O131" s="148" t="s">
        <v>7754</v>
      </c>
      <c r="AA131" s="149" t="s">
        <v>4195</v>
      </c>
      <c r="AB131" s="149" t="s">
        <v>133</v>
      </c>
      <c r="AC131" s="149" t="s">
        <v>3713</v>
      </c>
      <c r="AD131" s="149" t="s">
        <v>7781</v>
      </c>
      <c r="AE131" s="149">
        <v>5</v>
      </c>
      <c r="AF131" s="149">
        <v>255</v>
      </c>
      <c r="AG131" s="149">
        <v>0.02</v>
      </c>
      <c r="AJ131" t="s">
        <v>133</v>
      </c>
      <c r="AK131" t="s">
        <v>3175</v>
      </c>
      <c r="AL131" t="s">
        <v>2</v>
      </c>
      <c r="AM131">
        <v>0.02</v>
      </c>
    </row>
    <row r="132" spans="1:39" x14ac:dyDescent="0.25">
      <c r="A132" s="167" t="s">
        <v>6706</v>
      </c>
      <c r="B132" s="149" t="s">
        <v>4195</v>
      </c>
      <c r="C132" s="149" t="s">
        <v>133</v>
      </c>
      <c r="D132" s="149" t="s">
        <v>3222</v>
      </c>
      <c r="E132" s="148" t="s">
        <v>2</v>
      </c>
      <c r="F132" s="149">
        <v>0.01</v>
      </c>
      <c r="G132" s="162" t="s">
        <v>4577</v>
      </c>
      <c r="J132" s="149" t="s">
        <v>3249</v>
      </c>
      <c r="K132" s="149" t="s">
        <v>3222</v>
      </c>
      <c r="L132" s="149">
        <v>0.17174817151871505</v>
      </c>
      <c r="M132" s="149">
        <v>0.17</v>
      </c>
      <c r="N132" s="148">
        <v>1.0000000000000002</v>
      </c>
      <c r="O132" s="148" t="s">
        <v>7754</v>
      </c>
      <c r="AA132" s="149" t="s">
        <v>4195</v>
      </c>
      <c r="AB132" s="149" t="s">
        <v>133</v>
      </c>
      <c r="AC132" s="149" t="s">
        <v>3840</v>
      </c>
      <c r="AD132" s="149" t="s">
        <v>7781</v>
      </c>
      <c r="AE132" s="149">
        <v>91.5</v>
      </c>
      <c r="AF132" s="149">
        <v>255</v>
      </c>
      <c r="AG132" s="149">
        <v>0.36</v>
      </c>
      <c r="AJ132" t="s">
        <v>133</v>
      </c>
      <c r="AK132" t="s">
        <v>3222</v>
      </c>
      <c r="AL132" t="s">
        <v>2</v>
      </c>
      <c r="AM132">
        <v>0.01</v>
      </c>
    </row>
    <row r="133" spans="1:39" x14ac:dyDescent="0.25">
      <c r="A133" s="167" t="s">
        <v>6706</v>
      </c>
      <c r="B133" s="149" t="s">
        <v>4195</v>
      </c>
      <c r="C133" s="149" t="s">
        <v>133</v>
      </c>
      <c r="D133" s="149" t="s">
        <v>3457</v>
      </c>
      <c r="E133" s="148" t="s">
        <v>2</v>
      </c>
      <c r="F133" s="149">
        <v>0.01</v>
      </c>
      <c r="G133" s="162" t="s">
        <v>4577</v>
      </c>
      <c r="J133" s="149" t="s">
        <v>3249</v>
      </c>
      <c r="K133" s="149" t="s">
        <v>3672</v>
      </c>
      <c r="L133" s="149">
        <v>0.24158898608920124</v>
      </c>
      <c r="M133" s="149">
        <v>0.24</v>
      </c>
      <c r="N133" s="148" t="s">
        <v>4577</v>
      </c>
      <c r="O133" s="148" t="s">
        <v>7754</v>
      </c>
      <c r="AA133" s="149" t="s">
        <v>4195</v>
      </c>
      <c r="AB133" s="149" t="s">
        <v>133</v>
      </c>
      <c r="AC133" s="149" t="s">
        <v>3897</v>
      </c>
      <c r="AD133" s="149" t="s">
        <v>7781</v>
      </c>
      <c r="AE133" s="149">
        <v>6</v>
      </c>
      <c r="AF133" s="149">
        <v>255</v>
      </c>
      <c r="AG133" s="149">
        <v>0.02</v>
      </c>
      <c r="AJ133" t="s">
        <v>133</v>
      </c>
      <c r="AK133" t="s">
        <v>3457</v>
      </c>
      <c r="AL133" t="s">
        <v>2</v>
      </c>
      <c r="AM133">
        <v>0.01</v>
      </c>
    </row>
    <row r="134" spans="1:39" hidden="1" x14ac:dyDescent="0.25">
      <c r="A134" s="167" t="s">
        <v>6706</v>
      </c>
      <c r="B134" s="149" t="s">
        <v>4195</v>
      </c>
      <c r="C134" s="149" t="s">
        <v>133</v>
      </c>
      <c r="D134" s="149" t="s">
        <v>3672</v>
      </c>
      <c r="E134" s="148" t="s">
        <v>7781</v>
      </c>
      <c r="F134" s="149">
        <v>0.14000000000000001</v>
      </c>
      <c r="G134" s="162" t="s">
        <v>4577</v>
      </c>
      <c r="J134" s="149" t="s">
        <v>3249</v>
      </c>
      <c r="K134" s="149" t="s">
        <v>3840</v>
      </c>
      <c r="L134" s="149">
        <v>0.55204359673024528</v>
      </c>
      <c r="M134" s="149">
        <v>0.55000000000000004</v>
      </c>
      <c r="N134" s="148" t="s">
        <v>4577</v>
      </c>
      <c r="O134" s="148" t="s">
        <v>7754</v>
      </c>
      <c r="AA134" s="149" t="s">
        <v>4195</v>
      </c>
      <c r="AB134" s="149" t="s">
        <v>133</v>
      </c>
      <c r="AC134" s="149" t="s">
        <v>4276</v>
      </c>
      <c r="AD134" s="149" t="s">
        <v>7782</v>
      </c>
      <c r="AE134" s="149">
        <v>103</v>
      </c>
      <c r="AF134" s="149">
        <v>255</v>
      </c>
      <c r="AG134" s="149">
        <v>0.4</v>
      </c>
      <c r="AJ134" t="s">
        <v>133</v>
      </c>
      <c r="AK134" t="s">
        <v>3672</v>
      </c>
      <c r="AL134" t="s">
        <v>7781</v>
      </c>
      <c r="AM134">
        <v>0.14000000000000001</v>
      </c>
    </row>
    <row r="135" spans="1:39" hidden="1" x14ac:dyDescent="0.25">
      <c r="A135" s="167" t="s">
        <v>6706</v>
      </c>
      <c r="B135" s="149" t="s">
        <v>4195</v>
      </c>
      <c r="C135" s="149" t="s">
        <v>133</v>
      </c>
      <c r="D135" s="149" t="s">
        <v>3840</v>
      </c>
      <c r="E135" s="148" t="s">
        <v>7781</v>
      </c>
      <c r="F135" s="149">
        <v>0.36</v>
      </c>
      <c r="G135" s="162" t="s">
        <v>4577</v>
      </c>
      <c r="J135" s="149" t="s">
        <v>3249</v>
      </c>
      <c r="K135" s="149" t="s">
        <v>4372</v>
      </c>
      <c r="L135" s="149">
        <v>1.712318944500215E-2</v>
      </c>
      <c r="M135" s="149">
        <v>0.02</v>
      </c>
      <c r="N135" s="148" t="s">
        <v>4577</v>
      </c>
      <c r="O135" s="148" t="s">
        <v>7754</v>
      </c>
      <c r="AA135" s="149" t="s">
        <v>4195</v>
      </c>
      <c r="AB135" s="149" t="s">
        <v>133</v>
      </c>
      <c r="AC135" s="149" t="s">
        <v>3971</v>
      </c>
      <c r="AD135" s="149" t="s">
        <v>7781</v>
      </c>
      <c r="AE135" s="149">
        <v>4</v>
      </c>
      <c r="AF135" s="149">
        <v>255</v>
      </c>
      <c r="AG135" s="149">
        <v>0.02</v>
      </c>
      <c r="AJ135" t="s">
        <v>133</v>
      </c>
      <c r="AK135" t="s">
        <v>3840</v>
      </c>
      <c r="AL135" t="s">
        <v>7781</v>
      </c>
      <c r="AM135">
        <v>0.36</v>
      </c>
    </row>
    <row r="136" spans="1:39" hidden="1" x14ac:dyDescent="0.25">
      <c r="A136" s="167" t="s">
        <v>6706</v>
      </c>
      <c r="B136" s="149" t="s">
        <v>4195</v>
      </c>
      <c r="C136" s="149" t="s">
        <v>133</v>
      </c>
      <c r="D136" s="149" t="s">
        <v>3713</v>
      </c>
      <c r="E136" s="148" t="s">
        <v>7781</v>
      </c>
      <c r="F136" s="149">
        <v>0.02</v>
      </c>
      <c r="G136" s="162" t="s">
        <v>4577</v>
      </c>
      <c r="J136" s="149" t="s">
        <v>3249</v>
      </c>
      <c r="K136" s="149" t="s">
        <v>4351</v>
      </c>
      <c r="L136" s="149">
        <v>1.7496056216836368E-2</v>
      </c>
      <c r="M136" s="149">
        <v>0.02</v>
      </c>
      <c r="N136" s="148" t="s">
        <v>4577</v>
      </c>
      <c r="O136" s="148" t="s">
        <v>7754</v>
      </c>
      <c r="AA136" s="149" t="s">
        <v>4208</v>
      </c>
      <c r="AB136" s="149" t="s">
        <v>3349</v>
      </c>
      <c r="AC136" s="149" t="s">
        <v>3713</v>
      </c>
      <c r="AD136" s="149" t="s">
        <v>7781</v>
      </c>
      <c r="AE136" s="149">
        <v>176</v>
      </c>
      <c r="AF136" s="149">
        <v>176</v>
      </c>
      <c r="AG136" s="149">
        <v>1</v>
      </c>
      <c r="AJ136" t="s">
        <v>133</v>
      </c>
      <c r="AK136" t="s">
        <v>3713</v>
      </c>
      <c r="AL136" t="s">
        <v>7781</v>
      </c>
      <c r="AM136">
        <v>0.02</v>
      </c>
    </row>
    <row r="137" spans="1:39" x14ac:dyDescent="0.25">
      <c r="A137" s="167" t="s">
        <v>6706</v>
      </c>
      <c r="B137" s="149" t="s">
        <v>4195</v>
      </c>
      <c r="C137" s="149" t="s">
        <v>133</v>
      </c>
      <c r="D137" s="149" t="s">
        <v>3897</v>
      </c>
      <c r="E137" s="148" t="s">
        <v>7781</v>
      </c>
      <c r="F137" s="149">
        <v>0.02</v>
      </c>
      <c r="G137" s="162" t="s">
        <v>4577</v>
      </c>
      <c r="J137" s="149" t="s">
        <v>3251</v>
      </c>
      <c r="K137" s="149" t="s">
        <v>3457</v>
      </c>
      <c r="L137" s="149">
        <v>0.95029650308065849</v>
      </c>
      <c r="M137" s="149">
        <v>0.95</v>
      </c>
      <c r="N137" s="148">
        <v>0.99999999999999978</v>
      </c>
      <c r="O137" s="148" t="s">
        <v>7754</v>
      </c>
      <c r="AA137" s="149" t="s">
        <v>4175</v>
      </c>
      <c r="AB137" s="149" t="s">
        <v>3083</v>
      </c>
      <c r="AC137" s="149" t="s">
        <v>276</v>
      </c>
      <c r="AD137" s="149" t="s">
        <v>2</v>
      </c>
      <c r="AE137" s="149">
        <v>22</v>
      </c>
      <c r="AF137" s="149">
        <v>176</v>
      </c>
      <c r="AG137" s="149">
        <v>0.13</v>
      </c>
      <c r="AJ137" t="s">
        <v>133</v>
      </c>
      <c r="AK137" t="s">
        <v>3897</v>
      </c>
      <c r="AL137" t="s">
        <v>7781</v>
      </c>
      <c r="AM137">
        <v>0.02</v>
      </c>
    </row>
    <row r="138" spans="1:39" x14ac:dyDescent="0.25">
      <c r="A138" s="167" t="s">
        <v>6706</v>
      </c>
      <c r="B138" s="149" t="s">
        <v>4195</v>
      </c>
      <c r="C138" s="149" t="s">
        <v>133</v>
      </c>
      <c r="D138" s="149" t="s">
        <v>3971</v>
      </c>
      <c r="E138" s="148" t="s">
        <v>7781</v>
      </c>
      <c r="F138" s="149">
        <v>0.02</v>
      </c>
      <c r="G138" s="162" t="s">
        <v>4577</v>
      </c>
      <c r="J138" s="149" t="s">
        <v>3251</v>
      </c>
      <c r="K138" s="149" t="s">
        <v>3477</v>
      </c>
      <c r="L138" s="149">
        <v>4.9703496919341242E-2</v>
      </c>
      <c r="M138" s="149">
        <v>0.05</v>
      </c>
      <c r="N138" s="148" t="s">
        <v>4577</v>
      </c>
      <c r="O138" s="148" t="s">
        <v>7754</v>
      </c>
      <c r="AA138" s="149" t="s">
        <v>4175</v>
      </c>
      <c r="AB138" s="149" t="s">
        <v>3083</v>
      </c>
      <c r="AC138" s="149" t="s">
        <v>3897</v>
      </c>
      <c r="AD138" s="149" t="s">
        <v>7781</v>
      </c>
      <c r="AE138" s="149">
        <v>154</v>
      </c>
      <c r="AF138" s="149">
        <v>176</v>
      </c>
      <c r="AG138" s="149">
        <v>0.88</v>
      </c>
      <c r="AJ138" t="s">
        <v>133</v>
      </c>
      <c r="AK138" t="s">
        <v>3971</v>
      </c>
      <c r="AL138" t="s">
        <v>7781</v>
      </c>
      <c r="AM138">
        <v>0.02</v>
      </c>
    </row>
    <row r="139" spans="1:39" hidden="1" x14ac:dyDescent="0.25">
      <c r="A139" s="167" t="s">
        <v>6706</v>
      </c>
      <c r="B139" s="149" t="s">
        <v>4195</v>
      </c>
      <c r="C139" s="149" t="s">
        <v>133</v>
      </c>
      <c r="D139" s="149" t="s">
        <v>4276</v>
      </c>
      <c r="E139" s="148" t="s">
        <v>7782</v>
      </c>
      <c r="F139" s="149">
        <v>0.4</v>
      </c>
      <c r="G139" s="162" t="s">
        <v>4577</v>
      </c>
      <c r="J139" s="149" t="s">
        <v>3378</v>
      </c>
      <c r="K139" s="149" t="s">
        <v>4126</v>
      </c>
      <c r="L139" s="149">
        <v>0.99999999999999978</v>
      </c>
      <c r="M139" s="149">
        <v>1</v>
      </c>
      <c r="N139" s="148">
        <v>0.99999999999999978</v>
      </c>
      <c r="O139" s="148" t="s">
        <v>7754</v>
      </c>
      <c r="AA139" s="149" t="s">
        <v>4203</v>
      </c>
      <c r="AB139" s="149" t="s">
        <v>4131</v>
      </c>
      <c r="AC139" s="149" t="s">
        <v>276</v>
      </c>
      <c r="AD139" s="149" t="s">
        <v>2</v>
      </c>
      <c r="AE139" s="149">
        <v>32</v>
      </c>
      <c r="AF139" s="149">
        <v>175</v>
      </c>
      <c r="AG139" s="149">
        <v>0.18</v>
      </c>
      <c r="AJ139" t="s">
        <v>133</v>
      </c>
      <c r="AK139" t="s">
        <v>4276</v>
      </c>
      <c r="AL139" t="s">
        <v>7782</v>
      </c>
      <c r="AM139">
        <v>0.4</v>
      </c>
    </row>
    <row r="140" spans="1:39" x14ac:dyDescent="0.25">
      <c r="A140" s="167" t="s">
        <v>6714</v>
      </c>
      <c r="B140" s="149" t="s">
        <v>4230</v>
      </c>
      <c r="C140" s="149" t="s">
        <v>134</v>
      </c>
      <c r="D140" s="149" t="s">
        <v>3175</v>
      </c>
      <c r="E140" s="148" t="s">
        <v>2</v>
      </c>
      <c r="F140" s="149">
        <v>1</v>
      </c>
      <c r="G140" s="162">
        <v>1</v>
      </c>
      <c r="J140" s="149" t="s">
        <v>3379</v>
      </c>
      <c r="K140" s="149" t="s">
        <v>3895</v>
      </c>
      <c r="L140" s="149">
        <v>1</v>
      </c>
      <c r="M140" s="149">
        <v>1</v>
      </c>
      <c r="N140" s="148">
        <v>1</v>
      </c>
      <c r="O140" s="148" t="s">
        <v>7754</v>
      </c>
      <c r="AA140" s="149" t="s">
        <v>4203</v>
      </c>
      <c r="AB140" s="149" t="s">
        <v>4131</v>
      </c>
      <c r="AC140" s="149" t="s">
        <v>3222</v>
      </c>
      <c r="AD140" s="149" t="s">
        <v>2</v>
      </c>
      <c r="AE140" s="149">
        <v>16</v>
      </c>
      <c r="AF140" s="149">
        <v>175</v>
      </c>
      <c r="AG140" s="149">
        <v>0.09</v>
      </c>
      <c r="AJ140" t="s">
        <v>134</v>
      </c>
      <c r="AK140" t="s">
        <v>3175</v>
      </c>
      <c r="AL140" t="s">
        <v>2</v>
      </c>
      <c r="AM140">
        <v>1</v>
      </c>
    </row>
    <row r="141" spans="1:39" hidden="1" x14ac:dyDescent="0.25">
      <c r="A141" s="167" t="s">
        <v>6729</v>
      </c>
      <c r="B141" s="149" t="s">
        <v>4194</v>
      </c>
      <c r="C141" s="149" t="s">
        <v>254</v>
      </c>
      <c r="D141" s="149" t="s">
        <v>3275</v>
      </c>
      <c r="E141" s="148" t="s">
        <v>2</v>
      </c>
      <c r="F141" s="149">
        <v>1</v>
      </c>
      <c r="G141" s="162">
        <v>1</v>
      </c>
      <c r="J141" s="149" t="s">
        <v>3380</v>
      </c>
      <c r="K141" s="149" t="s">
        <v>3481</v>
      </c>
      <c r="L141" s="149">
        <v>0.2178612935295518</v>
      </c>
      <c r="M141" s="149">
        <v>0.22</v>
      </c>
      <c r="N141" s="148">
        <v>1.0000000000000004</v>
      </c>
      <c r="O141" s="148" t="s">
        <v>7754</v>
      </c>
      <c r="AA141" s="149" t="s">
        <v>4203</v>
      </c>
      <c r="AB141" s="149" t="s">
        <v>4131</v>
      </c>
      <c r="AC141" s="149" t="s">
        <v>3840</v>
      </c>
      <c r="AD141" s="149" t="s">
        <v>7781</v>
      </c>
      <c r="AE141" s="149">
        <v>122</v>
      </c>
      <c r="AF141" s="149">
        <v>175</v>
      </c>
      <c r="AG141" s="149">
        <v>0.7</v>
      </c>
      <c r="AJ141" t="s">
        <v>254</v>
      </c>
      <c r="AK141" t="s">
        <v>3275</v>
      </c>
      <c r="AL141" t="s">
        <v>2</v>
      </c>
      <c r="AM141">
        <v>1</v>
      </c>
    </row>
    <row r="142" spans="1:39" hidden="1" x14ac:dyDescent="0.25">
      <c r="A142" s="167" t="s">
        <v>6756</v>
      </c>
      <c r="B142" s="149" t="s">
        <v>4290</v>
      </c>
      <c r="C142" s="149" t="s">
        <v>138</v>
      </c>
      <c r="D142" s="149" t="s">
        <v>3479</v>
      </c>
      <c r="E142" s="148" t="s">
        <v>2</v>
      </c>
      <c r="F142" s="149">
        <v>0.31</v>
      </c>
      <c r="G142" s="162">
        <v>1</v>
      </c>
      <c r="J142" s="149" t="s">
        <v>3380</v>
      </c>
      <c r="K142" s="149" t="s">
        <v>4126</v>
      </c>
      <c r="L142" s="149">
        <v>0.7821387064704487</v>
      </c>
      <c r="M142" s="149">
        <v>0.78</v>
      </c>
      <c r="N142" s="148" t="s">
        <v>4577</v>
      </c>
      <c r="O142" s="148" t="s">
        <v>7754</v>
      </c>
      <c r="AA142" s="149" t="s">
        <v>4203</v>
      </c>
      <c r="AB142" s="149" t="s">
        <v>4131</v>
      </c>
      <c r="AC142" s="149" t="s">
        <v>3897</v>
      </c>
      <c r="AD142" s="149" t="s">
        <v>7781</v>
      </c>
      <c r="AE142" s="149">
        <v>5</v>
      </c>
      <c r="AF142" s="149">
        <v>175</v>
      </c>
      <c r="AG142" s="149">
        <v>0.03</v>
      </c>
      <c r="AJ142" t="s">
        <v>138</v>
      </c>
      <c r="AK142" t="s">
        <v>3479</v>
      </c>
      <c r="AL142" t="s">
        <v>2</v>
      </c>
      <c r="AM142">
        <v>0.31</v>
      </c>
    </row>
    <row r="143" spans="1:39" x14ac:dyDescent="0.25">
      <c r="A143" s="167" t="s">
        <v>6756</v>
      </c>
      <c r="B143" s="148" t="s">
        <v>4290</v>
      </c>
      <c r="C143" s="148" t="s">
        <v>138</v>
      </c>
      <c r="D143" s="148" t="s">
        <v>3840</v>
      </c>
      <c r="E143" s="148" t="s">
        <v>7781</v>
      </c>
      <c r="F143" s="148">
        <v>0.05</v>
      </c>
      <c r="G143" s="162" t="s">
        <v>4577</v>
      </c>
      <c r="J143" s="149" t="s">
        <v>3381</v>
      </c>
      <c r="K143" s="149" t="s">
        <v>3457</v>
      </c>
      <c r="L143" s="149">
        <v>0.97794330344229086</v>
      </c>
      <c r="M143" s="149">
        <v>0.98</v>
      </c>
      <c r="N143" s="148">
        <v>0.99999999999999989</v>
      </c>
      <c r="O143" s="148" t="s">
        <v>7754</v>
      </c>
      <c r="AA143" s="149" t="s">
        <v>4172</v>
      </c>
      <c r="AB143" s="149" t="s">
        <v>3090</v>
      </c>
      <c r="AC143" s="149" t="s">
        <v>3173</v>
      </c>
      <c r="AD143" s="149" t="s">
        <v>2</v>
      </c>
      <c r="AE143" s="149">
        <v>176</v>
      </c>
      <c r="AF143" s="149">
        <v>176</v>
      </c>
      <c r="AG143" s="149">
        <v>1</v>
      </c>
      <c r="AJ143" t="s">
        <v>138</v>
      </c>
      <c r="AK143" t="s">
        <v>3840</v>
      </c>
      <c r="AL143" t="s">
        <v>7781</v>
      </c>
      <c r="AM143">
        <v>0.05</v>
      </c>
    </row>
    <row r="144" spans="1:39" hidden="1" x14ac:dyDescent="0.25">
      <c r="A144" s="167" t="s">
        <v>6756</v>
      </c>
      <c r="B144" s="148" t="s">
        <v>4290</v>
      </c>
      <c r="C144" s="148" t="s">
        <v>138</v>
      </c>
      <c r="D144" s="148" t="s">
        <v>3779</v>
      </c>
      <c r="E144" s="148" t="s">
        <v>7781</v>
      </c>
      <c r="F144" s="148">
        <v>0.35</v>
      </c>
      <c r="G144" s="162" t="s">
        <v>4577</v>
      </c>
      <c r="J144" s="149" t="s">
        <v>3381</v>
      </c>
      <c r="K144" s="149" t="s">
        <v>4351</v>
      </c>
      <c r="L144" s="149">
        <v>2.2056696557708998E-2</v>
      </c>
      <c r="M144" s="149">
        <v>0.02</v>
      </c>
      <c r="N144" s="148" t="s">
        <v>4577</v>
      </c>
      <c r="O144" s="148" t="s">
        <v>7754</v>
      </c>
      <c r="AA144" s="149" t="s">
        <v>4279</v>
      </c>
      <c r="AB144" s="149" t="s">
        <v>3092</v>
      </c>
      <c r="AC144" s="149" t="s">
        <v>3779</v>
      </c>
      <c r="AD144" s="149" t="s">
        <v>7781</v>
      </c>
      <c r="AE144" s="149">
        <v>112</v>
      </c>
      <c r="AF144" s="149">
        <v>176</v>
      </c>
      <c r="AG144" s="149">
        <v>0.64</v>
      </c>
      <c r="AJ144" t="s">
        <v>138</v>
      </c>
      <c r="AK144" t="s">
        <v>3779</v>
      </c>
      <c r="AL144" t="s">
        <v>7781</v>
      </c>
      <c r="AM144">
        <v>0.35</v>
      </c>
    </row>
    <row r="145" spans="1:39" hidden="1" x14ac:dyDescent="0.25">
      <c r="A145" s="167" t="s">
        <v>6756</v>
      </c>
      <c r="B145" s="148" t="s">
        <v>4290</v>
      </c>
      <c r="C145" s="148" t="s">
        <v>138</v>
      </c>
      <c r="D145" s="148" t="s">
        <v>4078</v>
      </c>
      <c r="E145" s="148" t="s">
        <v>7781</v>
      </c>
      <c r="F145" s="148">
        <v>0.08</v>
      </c>
      <c r="G145" s="162" t="s">
        <v>4577</v>
      </c>
      <c r="J145" s="149" t="s">
        <v>3383</v>
      </c>
      <c r="K145" s="149" t="s">
        <v>4280</v>
      </c>
      <c r="L145" s="149">
        <v>0.99999999999999967</v>
      </c>
      <c r="M145" s="149">
        <v>1</v>
      </c>
      <c r="N145" s="148">
        <v>0.99999999999999967</v>
      </c>
      <c r="O145" s="148" t="s">
        <v>7754</v>
      </c>
      <c r="AA145" s="149" t="s">
        <v>4279</v>
      </c>
      <c r="AB145" s="149" t="s">
        <v>3092</v>
      </c>
      <c r="AC145" s="149" t="s">
        <v>4078</v>
      </c>
      <c r="AD145" s="149" t="s">
        <v>7781</v>
      </c>
      <c r="AE145" s="149">
        <v>64</v>
      </c>
      <c r="AF145" s="149">
        <v>176</v>
      </c>
      <c r="AG145" s="149">
        <v>0.36</v>
      </c>
      <c r="AJ145" t="s">
        <v>138</v>
      </c>
      <c r="AK145" t="s">
        <v>4078</v>
      </c>
      <c r="AL145" t="s">
        <v>7781</v>
      </c>
      <c r="AM145">
        <v>0.08</v>
      </c>
    </row>
    <row r="146" spans="1:39" x14ac:dyDescent="0.25">
      <c r="A146" s="167" t="s">
        <v>6756</v>
      </c>
      <c r="B146" s="148" t="s">
        <v>4290</v>
      </c>
      <c r="C146" s="148" t="s">
        <v>138</v>
      </c>
      <c r="D146" s="148" t="s">
        <v>3973</v>
      </c>
      <c r="E146" s="148" t="s">
        <v>7781</v>
      </c>
      <c r="F146" s="148">
        <v>0.16</v>
      </c>
      <c r="G146" s="162" t="s">
        <v>4577</v>
      </c>
      <c r="J146" s="149" t="s">
        <v>3384</v>
      </c>
      <c r="K146" s="149" t="s">
        <v>3457</v>
      </c>
      <c r="L146" s="149">
        <v>0.99999999999999989</v>
      </c>
      <c r="M146" s="149">
        <v>1</v>
      </c>
      <c r="N146" s="148">
        <v>0.99999999999999989</v>
      </c>
      <c r="O146" s="148" t="s">
        <v>7754</v>
      </c>
      <c r="AA146" s="149" t="s">
        <v>4201</v>
      </c>
      <c r="AB146" s="149" t="s">
        <v>3270</v>
      </c>
      <c r="AC146" s="149" t="s">
        <v>276</v>
      </c>
      <c r="AD146" s="149" t="s">
        <v>2</v>
      </c>
      <c r="AE146" s="149">
        <v>8</v>
      </c>
      <c r="AF146" s="149">
        <v>176</v>
      </c>
      <c r="AG146" s="149">
        <v>0.05</v>
      </c>
      <c r="AJ146" t="s">
        <v>138</v>
      </c>
      <c r="AK146" t="s">
        <v>3973</v>
      </c>
      <c r="AL146" t="s">
        <v>7781</v>
      </c>
      <c r="AM146">
        <v>0.16</v>
      </c>
    </row>
    <row r="147" spans="1:39" x14ac:dyDescent="0.25">
      <c r="A147" s="167" t="s">
        <v>6756</v>
      </c>
      <c r="B147" s="149" t="s">
        <v>4290</v>
      </c>
      <c r="C147" s="149" t="s">
        <v>138</v>
      </c>
      <c r="D147" s="149" t="s">
        <v>3481</v>
      </c>
      <c r="E147" s="148" t="s">
        <v>2</v>
      </c>
      <c r="F147" s="149">
        <v>0.05</v>
      </c>
      <c r="G147" s="162" t="s">
        <v>4577</v>
      </c>
      <c r="J147" s="149" t="s">
        <v>3764</v>
      </c>
      <c r="K147" s="149" t="s">
        <v>3222</v>
      </c>
      <c r="L147" s="149">
        <v>0.2799937723805076</v>
      </c>
      <c r="M147" s="149">
        <v>0.28000000000000003</v>
      </c>
      <c r="N147" s="148">
        <v>1</v>
      </c>
      <c r="O147" s="148" t="s">
        <v>7754</v>
      </c>
      <c r="AA147" s="149" t="s">
        <v>4201</v>
      </c>
      <c r="AB147" s="149" t="s">
        <v>3270</v>
      </c>
      <c r="AC147" s="149" t="s">
        <v>3173</v>
      </c>
      <c r="AD147" s="149" t="s">
        <v>2</v>
      </c>
      <c r="AE147" s="149">
        <v>75.5</v>
      </c>
      <c r="AF147" s="149">
        <v>176</v>
      </c>
      <c r="AG147" s="149">
        <v>0.43</v>
      </c>
      <c r="AJ147" t="s">
        <v>138</v>
      </c>
      <c r="AK147" t="s">
        <v>3481</v>
      </c>
      <c r="AL147" t="s">
        <v>2</v>
      </c>
      <c r="AM147">
        <v>0.05</v>
      </c>
    </row>
    <row r="148" spans="1:39" hidden="1" x14ac:dyDescent="0.25">
      <c r="A148" s="167" t="s">
        <v>6814</v>
      </c>
      <c r="B148" s="149" t="s">
        <v>4179</v>
      </c>
      <c r="C148" s="149" t="s">
        <v>147</v>
      </c>
      <c r="D148" s="149" t="s">
        <v>3457</v>
      </c>
      <c r="E148" s="148" t="s">
        <v>2</v>
      </c>
      <c r="F148" s="149">
        <v>0.73</v>
      </c>
      <c r="G148" s="162">
        <v>1</v>
      </c>
      <c r="J148" s="149" t="s">
        <v>3764</v>
      </c>
      <c r="K148" s="149" t="s">
        <v>3840</v>
      </c>
      <c r="L148" s="149">
        <v>0.7200062276194924</v>
      </c>
      <c r="M148" s="149">
        <v>0.72</v>
      </c>
      <c r="N148" s="148" t="s">
        <v>4577</v>
      </c>
      <c r="O148" s="148" t="s">
        <v>7754</v>
      </c>
      <c r="AA148" s="149" t="s">
        <v>4201</v>
      </c>
      <c r="AB148" s="149" t="s">
        <v>3270</v>
      </c>
      <c r="AC148" s="149" t="s">
        <v>3222</v>
      </c>
      <c r="AD148" s="149" t="s">
        <v>2</v>
      </c>
      <c r="AE148" s="149">
        <v>15</v>
      </c>
      <c r="AF148" s="149">
        <v>176</v>
      </c>
      <c r="AG148" s="149">
        <v>0.09</v>
      </c>
      <c r="AJ148" t="s">
        <v>147</v>
      </c>
      <c r="AK148" t="s">
        <v>3457</v>
      </c>
      <c r="AL148" t="s">
        <v>2</v>
      </c>
      <c r="AM148">
        <v>0.73</v>
      </c>
    </row>
    <row r="149" spans="1:39" x14ac:dyDescent="0.25">
      <c r="A149" s="167" t="s">
        <v>6814</v>
      </c>
      <c r="B149" s="149" t="s">
        <v>4179</v>
      </c>
      <c r="C149" s="149" t="s">
        <v>147</v>
      </c>
      <c r="D149" s="149" t="s">
        <v>3477</v>
      </c>
      <c r="E149" s="148" t="s">
        <v>2</v>
      </c>
      <c r="F149" s="149">
        <v>0.27</v>
      </c>
      <c r="G149" s="162" t="s">
        <v>4577</v>
      </c>
      <c r="J149" s="149" t="s">
        <v>3766</v>
      </c>
      <c r="K149" s="149" t="s">
        <v>3173</v>
      </c>
      <c r="L149" s="149">
        <v>0.99999999999999989</v>
      </c>
      <c r="M149" s="149">
        <v>1</v>
      </c>
      <c r="N149" s="148">
        <v>0.99999999999999989</v>
      </c>
      <c r="O149" s="148" t="s">
        <v>7754</v>
      </c>
      <c r="AA149" s="149" t="s">
        <v>4201</v>
      </c>
      <c r="AB149" s="149" t="s">
        <v>3270</v>
      </c>
      <c r="AC149" s="149" t="s">
        <v>3840</v>
      </c>
      <c r="AD149" s="149" t="s">
        <v>7781</v>
      </c>
      <c r="AE149" s="149">
        <v>20</v>
      </c>
      <c r="AF149" s="149">
        <v>176</v>
      </c>
      <c r="AG149" s="149">
        <v>0.11</v>
      </c>
      <c r="AJ149" t="s">
        <v>147</v>
      </c>
      <c r="AK149" t="s">
        <v>3477</v>
      </c>
      <c r="AL149" t="s">
        <v>2</v>
      </c>
      <c r="AM149">
        <v>0.27</v>
      </c>
    </row>
    <row r="150" spans="1:39" x14ac:dyDescent="0.25">
      <c r="A150" s="167" t="s">
        <v>6831</v>
      </c>
      <c r="B150" s="149" t="s">
        <v>4181</v>
      </c>
      <c r="C150" s="149" t="s">
        <v>149</v>
      </c>
      <c r="D150" s="149" t="s">
        <v>290</v>
      </c>
      <c r="E150" s="148" t="s">
        <v>2</v>
      </c>
      <c r="F150" s="149">
        <v>0.05</v>
      </c>
      <c r="G150" s="162">
        <v>1</v>
      </c>
      <c r="J150" s="149" t="s">
        <v>50</v>
      </c>
      <c r="K150" s="149" t="s">
        <v>292</v>
      </c>
      <c r="L150" s="149">
        <v>1.437545821773069E-5</v>
      </c>
      <c r="M150" s="149">
        <v>0</v>
      </c>
      <c r="N150" s="148">
        <v>1</v>
      </c>
      <c r="O150" s="148" t="s">
        <v>7754</v>
      </c>
      <c r="AA150" s="149" t="s">
        <v>4201</v>
      </c>
      <c r="AB150" s="149" t="s">
        <v>3270</v>
      </c>
      <c r="AC150" s="149" t="s">
        <v>3895</v>
      </c>
      <c r="AD150" s="149" t="s">
        <v>7781</v>
      </c>
      <c r="AE150" s="149">
        <v>49.5</v>
      </c>
      <c r="AF150" s="149">
        <v>176</v>
      </c>
      <c r="AG150" s="149">
        <v>0.28000000000000003</v>
      </c>
      <c r="AJ150" t="s">
        <v>149</v>
      </c>
      <c r="AK150" t="s">
        <v>290</v>
      </c>
      <c r="AL150" t="s">
        <v>2</v>
      </c>
      <c r="AM150">
        <v>0.05</v>
      </c>
    </row>
    <row r="151" spans="1:39" x14ac:dyDescent="0.25">
      <c r="A151" s="167" t="s">
        <v>6831</v>
      </c>
      <c r="B151" s="148" t="s">
        <v>4181</v>
      </c>
      <c r="C151" s="148" t="s">
        <v>149</v>
      </c>
      <c r="D151" s="148" t="s">
        <v>3672</v>
      </c>
      <c r="E151" s="148" t="s">
        <v>7781</v>
      </c>
      <c r="F151" s="148">
        <v>0.93</v>
      </c>
      <c r="G151" s="162" t="s">
        <v>4577</v>
      </c>
      <c r="J151" s="149" t="s">
        <v>50</v>
      </c>
      <c r="K151" s="149" t="s">
        <v>3457</v>
      </c>
      <c r="L151" s="149">
        <v>0.84940269971105331</v>
      </c>
      <c r="M151" s="149">
        <v>0.85</v>
      </c>
      <c r="N151" s="148" t="s">
        <v>4577</v>
      </c>
      <c r="O151" s="148" t="s">
        <v>7754</v>
      </c>
      <c r="AA151" s="149" t="s">
        <v>4201</v>
      </c>
      <c r="AB151" s="149" t="s">
        <v>3270</v>
      </c>
      <c r="AC151" s="149" t="s">
        <v>4078</v>
      </c>
      <c r="AD151" s="149" t="s">
        <v>7781</v>
      </c>
      <c r="AE151" s="149">
        <v>8</v>
      </c>
      <c r="AF151" s="149">
        <v>176</v>
      </c>
      <c r="AG151" s="149">
        <v>0.05</v>
      </c>
      <c r="AJ151" t="s">
        <v>149</v>
      </c>
      <c r="AK151" t="s">
        <v>3672</v>
      </c>
      <c r="AL151" t="s">
        <v>7781</v>
      </c>
      <c r="AM151">
        <v>0.93</v>
      </c>
    </row>
    <row r="152" spans="1:39" x14ac:dyDescent="0.25">
      <c r="A152" s="167" t="s">
        <v>6831</v>
      </c>
      <c r="B152" s="148" t="s">
        <v>4181</v>
      </c>
      <c r="C152" s="148" t="s">
        <v>149</v>
      </c>
      <c r="D152" s="148" t="s">
        <v>3897</v>
      </c>
      <c r="E152" s="148" t="s">
        <v>7781</v>
      </c>
      <c r="F152" s="148">
        <v>0.02</v>
      </c>
      <c r="G152" s="162" t="s">
        <v>4577</v>
      </c>
      <c r="J152" s="149" t="s">
        <v>50</v>
      </c>
      <c r="K152" s="149" t="s">
        <v>3477</v>
      </c>
      <c r="L152" s="149">
        <v>0.13873754725931889</v>
      </c>
      <c r="M152" s="149">
        <v>0.14000000000000001</v>
      </c>
      <c r="N152" s="148" t="s">
        <v>4577</v>
      </c>
      <c r="O152" s="148" t="s">
        <v>7754</v>
      </c>
      <c r="AA152" s="149" t="s">
        <v>4202</v>
      </c>
      <c r="AB152" s="149" t="s">
        <v>3639</v>
      </c>
      <c r="AC152" s="149" t="s">
        <v>276</v>
      </c>
      <c r="AD152" s="149" t="s">
        <v>2</v>
      </c>
      <c r="AE152" s="149">
        <v>16</v>
      </c>
      <c r="AF152" s="149">
        <v>176</v>
      </c>
      <c r="AG152" s="149">
        <v>0.09</v>
      </c>
      <c r="AJ152" t="s">
        <v>149</v>
      </c>
      <c r="AK152" t="s">
        <v>3897</v>
      </c>
      <c r="AL152" t="s">
        <v>7781</v>
      </c>
      <c r="AM152">
        <v>0.02</v>
      </c>
    </row>
    <row r="153" spans="1:39" hidden="1" x14ac:dyDescent="0.25">
      <c r="A153" s="167" t="s">
        <v>6839</v>
      </c>
      <c r="B153" s="149" t="s">
        <v>4199</v>
      </c>
      <c r="C153" s="149" t="s">
        <v>151</v>
      </c>
      <c r="D153" s="149" t="s">
        <v>3222</v>
      </c>
      <c r="E153" s="148" t="s">
        <v>2</v>
      </c>
      <c r="F153" s="149">
        <v>0.02</v>
      </c>
      <c r="G153" s="162">
        <v>1.01</v>
      </c>
      <c r="J153" s="149" t="s">
        <v>50</v>
      </c>
      <c r="K153" s="149" t="s">
        <v>4372</v>
      </c>
      <c r="L153" s="149">
        <v>1.1845377571410088E-2</v>
      </c>
      <c r="M153" s="149">
        <v>0.01</v>
      </c>
      <c r="N153" s="148" t="s">
        <v>4577</v>
      </c>
      <c r="O153" s="148" t="s">
        <v>7754</v>
      </c>
      <c r="AA153" s="149" t="s">
        <v>4202</v>
      </c>
      <c r="AB153" s="149" t="s">
        <v>3639</v>
      </c>
      <c r="AC153" s="149" t="s">
        <v>3173</v>
      </c>
      <c r="AD153" s="149" t="s">
        <v>2</v>
      </c>
      <c r="AE153" s="149">
        <v>156</v>
      </c>
      <c r="AF153" s="149">
        <v>176</v>
      </c>
      <c r="AG153" s="149">
        <v>0.89</v>
      </c>
      <c r="AJ153" t="s">
        <v>151</v>
      </c>
      <c r="AK153" t="s">
        <v>3222</v>
      </c>
      <c r="AL153" t="s">
        <v>2</v>
      </c>
      <c r="AM153">
        <v>0.02</v>
      </c>
    </row>
    <row r="154" spans="1:39" hidden="1" x14ac:dyDescent="0.25">
      <c r="A154" s="167" t="s">
        <v>6839</v>
      </c>
      <c r="B154" s="149" t="s">
        <v>4199</v>
      </c>
      <c r="C154" s="149" t="s">
        <v>151</v>
      </c>
      <c r="D154" s="149" t="s">
        <v>3672</v>
      </c>
      <c r="E154" s="148" t="s">
        <v>7781</v>
      </c>
      <c r="F154" s="149">
        <v>0.04</v>
      </c>
      <c r="G154" s="162" t="s">
        <v>4577</v>
      </c>
      <c r="J154" s="149" t="s">
        <v>3744</v>
      </c>
      <c r="K154" s="149" t="s">
        <v>4372</v>
      </c>
      <c r="L154" s="149">
        <v>0.99999999999999967</v>
      </c>
      <c r="M154" s="149">
        <v>1</v>
      </c>
      <c r="N154" s="148">
        <v>0.99999999999999967</v>
      </c>
      <c r="O154" s="148" t="s">
        <v>7754</v>
      </c>
      <c r="AA154" s="149" t="s">
        <v>4202</v>
      </c>
      <c r="AB154" s="149" t="s">
        <v>3639</v>
      </c>
      <c r="AC154" s="149" t="s">
        <v>3897</v>
      </c>
      <c r="AD154" s="149" t="s">
        <v>7781</v>
      </c>
      <c r="AE154" s="149">
        <v>4</v>
      </c>
      <c r="AF154" s="149">
        <v>176</v>
      </c>
      <c r="AG154" s="149">
        <v>0.02</v>
      </c>
      <c r="AJ154" t="s">
        <v>151</v>
      </c>
      <c r="AK154" t="s">
        <v>3672</v>
      </c>
      <c r="AL154" t="s">
        <v>7781</v>
      </c>
      <c r="AM154">
        <v>0.04</v>
      </c>
    </row>
    <row r="155" spans="1:39" x14ac:dyDescent="0.25">
      <c r="A155" s="167" t="s">
        <v>6839</v>
      </c>
      <c r="B155" s="149" t="s">
        <v>4199</v>
      </c>
      <c r="C155" s="149" t="s">
        <v>151</v>
      </c>
      <c r="D155" s="149" t="s">
        <v>3840</v>
      </c>
      <c r="E155" s="148" t="s">
        <v>7781</v>
      </c>
      <c r="F155" s="149">
        <v>0.71</v>
      </c>
      <c r="G155" s="162" t="s">
        <v>4577</v>
      </c>
      <c r="J155" s="149" t="s">
        <v>3856</v>
      </c>
      <c r="K155" s="149" t="s">
        <v>3457</v>
      </c>
      <c r="L155" s="149">
        <v>0.99999999999999956</v>
      </c>
      <c r="M155" s="149">
        <v>1</v>
      </c>
      <c r="N155" s="148">
        <v>0.99999999999999956</v>
      </c>
      <c r="O155" s="148" t="s">
        <v>7754</v>
      </c>
      <c r="AA155" s="149" t="s">
        <v>4177</v>
      </c>
      <c r="AB155" s="149" t="s">
        <v>3279</v>
      </c>
      <c r="AC155" s="149" t="s">
        <v>3173</v>
      </c>
      <c r="AD155" s="149" t="s">
        <v>2</v>
      </c>
      <c r="AE155" s="149">
        <v>24</v>
      </c>
      <c r="AF155" s="149">
        <v>176</v>
      </c>
      <c r="AG155" s="149">
        <v>0.14000000000000001</v>
      </c>
      <c r="AJ155" t="s">
        <v>151</v>
      </c>
      <c r="AK155" t="s">
        <v>3840</v>
      </c>
      <c r="AL155" t="s">
        <v>7781</v>
      </c>
      <c r="AM155">
        <v>0.71</v>
      </c>
    </row>
    <row r="156" spans="1:39" hidden="1" x14ac:dyDescent="0.25">
      <c r="A156" s="167" t="s">
        <v>6839</v>
      </c>
      <c r="B156" s="149" t="s">
        <v>4199</v>
      </c>
      <c r="C156" s="149" t="s">
        <v>151</v>
      </c>
      <c r="D156" s="149" t="s">
        <v>3895</v>
      </c>
      <c r="E156" s="148" t="s">
        <v>7781</v>
      </c>
      <c r="F156" s="149">
        <v>0.01</v>
      </c>
      <c r="G156" s="162" t="s">
        <v>4577</v>
      </c>
      <c r="J156" s="149" t="s">
        <v>3351</v>
      </c>
      <c r="K156" s="149" t="s">
        <v>3175</v>
      </c>
      <c r="L156" s="149">
        <v>0.99999999999999989</v>
      </c>
      <c r="M156" s="149">
        <v>1</v>
      </c>
      <c r="N156" s="148">
        <v>0.99999999999999989</v>
      </c>
      <c r="O156" s="148" t="s">
        <v>7754</v>
      </c>
      <c r="AA156" s="149" t="s">
        <v>4177</v>
      </c>
      <c r="AB156" s="149" t="s">
        <v>3279</v>
      </c>
      <c r="AC156" s="149" t="s">
        <v>3672</v>
      </c>
      <c r="AD156" s="149" t="s">
        <v>7781</v>
      </c>
      <c r="AE156" s="149">
        <v>24</v>
      </c>
      <c r="AF156" s="149">
        <v>176</v>
      </c>
      <c r="AG156" s="149">
        <v>0.14000000000000001</v>
      </c>
      <c r="AJ156" t="s">
        <v>151</v>
      </c>
      <c r="AK156" t="s">
        <v>3895</v>
      </c>
      <c r="AL156" t="s">
        <v>7781</v>
      </c>
      <c r="AM156">
        <v>0.01</v>
      </c>
    </row>
    <row r="157" spans="1:39" hidden="1" x14ac:dyDescent="0.25">
      <c r="A157" s="167" t="s">
        <v>6839</v>
      </c>
      <c r="B157" s="149" t="s">
        <v>4199</v>
      </c>
      <c r="C157" s="149" t="s">
        <v>151</v>
      </c>
      <c r="D157" s="149" t="s">
        <v>3897</v>
      </c>
      <c r="E157" s="148" t="s">
        <v>7781</v>
      </c>
      <c r="F157" s="149">
        <v>0.21</v>
      </c>
      <c r="G157" s="162" t="s">
        <v>4577</v>
      </c>
      <c r="J157" s="149" t="s">
        <v>62</v>
      </c>
      <c r="K157" s="149" t="s">
        <v>4372</v>
      </c>
      <c r="L157" s="149">
        <v>0.99999999999999956</v>
      </c>
      <c r="M157" s="149">
        <v>1</v>
      </c>
      <c r="N157" s="148">
        <v>0.99999999999999956</v>
      </c>
      <c r="O157" s="148" t="s">
        <v>7754</v>
      </c>
      <c r="AA157" s="149" t="s">
        <v>4177</v>
      </c>
      <c r="AB157" s="149" t="s">
        <v>3279</v>
      </c>
      <c r="AC157" s="149" t="s">
        <v>3373</v>
      </c>
      <c r="AD157" s="149" t="s">
        <v>2</v>
      </c>
      <c r="AE157" s="149">
        <v>128</v>
      </c>
      <c r="AF157" s="149">
        <v>176</v>
      </c>
      <c r="AG157" s="149">
        <v>0.73</v>
      </c>
      <c r="AJ157" t="s">
        <v>151</v>
      </c>
      <c r="AK157" t="s">
        <v>3897</v>
      </c>
      <c r="AL157" t="s">
        <v>7781</v>
      </c>
      <c r="AM157">
        <v>0.21</v>
      </c>
    </row>
    <row r="158" spans="1:39" hidden="1" x14ac:dyDescent="0.25">
      <c r="A158" s="167" t="s">
        <v>6839</v>
      </c>
      <c r="B158" s="149" t="s">
        <v>4199</v>
      </c>
      <c r="C158" s="149" t="s">
        <v>151</v>
      </c>
      <c r="D158" s="149" t="s">
        <v>4276</v>
      </c>
      <c r="E158" s="148" t="s">
        <v>7782</v>
      </c>
      <c r="F158" s="149">
        <v>0.02</v>
      </c>
      <c r="G158" s="162" t="s">
        <v>4577</v>
      </c>
      <c r="J158" s="149" t="s">
        <v>63</v>
      </c>
      <c r="K158" s="149" t="s">
        <v>3175</v>
      </c>
      <c r="L158" s="149">
        <v>0.99999999999999944</v>
      </c>
      <c r="M158" s="149">
        <v>1</v>
      </c>
      <c r="N158" s="148">
        <v>0.99999999999999944</v>
      </c>
      <c r="O158" s="148" t="s">
        <v>7754</v>
      </c>
      <c r="AA158" s="149" t="s">
        <v>4221</v>
      </c>
      <c r="AB158" s="149" t="s">
        <v>3100</v>
      </c>
      <c r="AC158" s="149" t="s">
        <v>3373</v>
      </c>
      <c r="AD158" s="149" t="s">
        <v>2</v>
      </c>
      <c r="AE158" s="149">
        <v>92</v>
      </c>
      <c r="AF158" s="149">
        <v>176</v>
      </c>
      <c r="AG158" s="149">
        <v>0.52</v>
      </c>
      <c r="AJ158" t="s">
        <v>151</v>
      </c>
      <c r="AK158" t="s">
        <v>4276</v>
      </c>
      <c r="AL158" t="s">
        <v>7782</v>
      </c>
      <c r="AM158">
        <v>0.02</v>
      </c>
    </row>
    <row r="159" spans="1:39" hidden="1" x14ac:dyDescent="0.25">
      <c r="A159" s="167" t="s">
        <v>6847</v>
      </c>
      <c r="B159" s="149" t="s">
        <v>4224</v>
      </c>
      <c r="C159" s="149" t="s">
        <v>152</v>
      </c>
      <c r="D159" s="149" t="s">
        <v>12</v>
      </c>
      <c r="E159" s="148" t="s">
        <v>2</v>
      </c>
      <c r="F159" s="149">
        <v>0.05</v>
      </c>
      <c r="G159" s="162">
        <v>1</v>
      </c>
      <c r="J159" s="149" t="s">
        <v>64</v>
      </c>
      <c r="K159" s="149" t="s">
        <v>3479</v>
      </c>
      <c r="L159" s="149">
        <v>2.7368204987855357E-4</v>
      </c>
      <c r="M159" s="149">
        <v>0</v>
      </c>
      <c r="N159" s="148">
        <v>0.99999999999999956</v>
      </c>
      <c r="O159" s="148" t="s">
        <v>7754</v>
      </c>
      <c r="AA159" s="149" t="s">
        <v>4221</v>
      </c>
      <c r="AB159" s="149" t="s">
        <v>3100</v>
      </c>
      <c r="AC159" s="149" t="s">
        <v>4126</v>
      </c>
      <c r="AD159" s="149" t="s">
        <v>2</v>
      </c>
      <c r="AE159" s="149">
        <v>84</v>
      </c>
      <c r="AF159" s="149">
        <v>176</v>
      </c>
      <c r="AG159" s="149">
        <v>0.48</v>
      </c>
      <c r="AJ159" t="s">
        <v>152</v>
      </c>
      <c r="AK159" t="s">
        <v>12</v>
      </c>
      <c r="AL159" t="s">
        <v>2</v>
      </c>
      <c r="AM159">
        <v>0.05</v>
      </c>
    </row>
    <row r="160" spans="1:39" hidden="1" x14ac:dyDescent="0.25">
      <c r="A160" s="167" t="s">
        <v>6847</v>
      </c>
      <c r="B160" s="149" t="s">
        <v>4224</v>
      </c>
      <c r="C160" s="149" t="s">
        <v>152</v>
      </c>
      <c r="D160" s="149" t="s">
        <v>3457</v>
      </c>
      <c r="E160" s="148" t="s">
        <v>2</v>
      </c>
      <c r="F160" s="149">
        <v>0.09</v>
      </c>
      <c r="G160" s="162" t="s">
        <v>4577</v>
      </c>
      <c r="J160" s="149" t="s">
        <v>64</v>
      </c>
      <c r="K160" s="149" t="s">
        <v>3978</v>
      </c>
      <c r="L160" s="149">
        <v>2.1945879374636514E-2</v>
      </c>
      <c r="M160" s="149">
        <v>0.02</v>
      </c>
      <c r="N160" s="148" t="s">
        <v>4577</v>
      </c>
      <c r="O160" s="148" t="s">
        <v>7754</v>
      </c>
      <c r="AA160" s="149" t="s">
        <v>4211</v>
      </c>
      <c r="AB160" s="149" t="s">
        <v>3229</v>
      </c>
      <c r="AC160" s="149" t="s">
        <v>3479</v>
      </c>
      <c r="AD160" s="149" t="s">
        <v>2</v>
      </c>
      <c r="AE160" s="149">
        <v>64</v>
      </c>
      <c r="AF160" s="149">
        <v>176</v>
      </c>
      <c r="AG160" s="149">
        <v>0.36</v>
      </c>
      <c r="AJ160" t="s">
        <v>152</v>
      </c>
      <c r="AK160" t="s">
        <v>3457</v>
      </c>
      <c r="AL160" t="s">
        <v>2</v>
      </c>
      <c r="AM160">
        <v>0.09</v>
      </c>
    </row>
    <row r="161" spans="1:39" hidden="1" x14ac:dyDescent="0.25">
      <c r="A161" s="167" t="s">
        <v>6847</v>
      </c>
      <c r="B161" s="149" t="s">
        <v>4224</v>
      </c>
      <c r="C161" s="149" t="s">
        <v>152</v>
      </c>
      <c r="D161" s="149" t="s">
        <v>3672</v>
      </c>
      <c r="E161" s="148" t="s">
        <v>7781</v>
      </c>
      <c r="F161" s="149">
        <v>0.09</v>
      </c>
      <c r="G161" s="162" t="s">
        <v>4577</v>
      </c>
      <c r="J161" s="149" t="s">
        <v>64</v>
      </c>
      <c r="K161" s="149" t="s">
        <v>4126</v>
      </c>
      <c r="L161" s="149">
        <v>0.97778043857548447</v>
      </c>
      <c r="M161" s="149">
        <v>0.98</v>
      </c>
      <c r="N161" s="148" t="s">
        <v>4577</v>
      </c>
      <c r="O161" s="148" t="s">
        <v>7754</v>
      </c>
      <c r="AA161" s="149" t="s">
        <v>4211</v>
      </c>
      <c r="AB161" s="149" t="s">
        <v>3229</v>
      </c>
      <c r="AC161" s="149" t="s">
        <v>3779</v>
      </c>
      <c r="AD161" s="149" t="s">
        <v>7781</v>
      </c>
      <c r="AE161" s="149">
        <v>56</v>
      </c>
      <c r="AF161" s="149">
        <v>176</v>
      </c>
      <c r="AG161" s="149">
        <v>0.32</v>
      </c>
      <c r="AJ161" t="s">
        <v>152</v>
      </c>
      <c r="AK161" t="s">
        <v>3672</v>
      </c>
      <c r="AL161" t="s">
        <v>7781</v>
      </c>
      <c r="AM161">
        <v>0.09</v>
      </c>
    </row>
    <row r="162" spans="1:39" hidden="1" x14ac:dyDescent="0.25">
      <c r="A162" s="167" t="s">
        <v>6847</v>
      </c>
      <c r="B162" s="149" t="s">
        <v>4224</v>
      </c>
      <c r="C162" s="149" t="s">
        <v>152</v>
      </c>
      <c r="D162" s="149" t="s">
        <v>3373</v>
      </c>
      <c r="E162" s="148" t="s">
        <v>2</v>
      </c>
      <c r="F162" s="149">
        <v>0.77</v>
      </c>
      <c r="G162" s="162" t="s">
        <v>4577</v>
      </c>
      <c r="J162" s="149" t="s">
        <v>248</v>
      </c>
      <c r="K162" s="149" t="s">
        <v>4372</v>
      </c>
      <c r="L162" s="149">
        <v>0.99999999999999989</v>
      </c>
      <c r="M162" s="149">
        <v>1</v>
      </c>
      <c r="N162" s="148">
        <v>0.99999999999999989</v>
      </c>
      <c r="O162" s="148" t="s">
        <v>7754</v>
      </c>
      <c r="AA162" s="149" t="s">
        <v>4211</v>
      </c>
      <c r="AB162" s="149" t="s">
        <v>3229</v>
      </c>
      <c r="AC162" s="149" t="s">
        <v>4078</v>
      </c>
      <c r="AD162" s="149" t="s">
        <v>7781</v>
      </c>
      <c r="AE162" s="149">
        <v>40</v>
      </c>
      <c r="AF162" s="149">
        <v>176</v>
      </c>
      <c r="AG162" s="149">
        <v>0.23</v>
      </c>
      <c r="AJ162" t="s">
        <v>152</v>
      </c>
      <c r="AK162" t="s">
        <v>3373</v>
      </c>
      <c r="AL162" t="s">
        <v>2</v>
      </c>
      <c r="AM162">
        <v>0.77</v>
      </c>
    </row>
    <row r="163" spans="1:39" hidden="1" x14ac:dyDescent="0.25">
      <c r="A163" s="167" t="s">
        <v>6856</v>
      </c>
      <c r="B163" s="149" t="s">
        <v>4186</v>
      </c>
      <c r="C163" s="149" t="s">
        <v>153</v>
      </c>
      <c r="D163" s="149" t="s">
        <v>3672</v>
      </c>
      <c r="E163" s="148" t="s">
        <v>7781</v>
      </c>
      <c r="F163" s="149">
        <v>1</v>
      </c>
      <c r="G163" s="162">
        <v>1</v>
      </c>
      <c r="J163" s="149" t="s">
        <v>307</v>
      </c>
      <c r="K163" s="149" t="s">
        <v>3175</v>
      </c>
      <c r="L163" s="149">
        <v>0</v>
      </c>
      <c r="M163" s="149">
        <v>0</v>
      </c>
      <c r="N163" s="148">
        <v>0.99999999999999989</v>
      </c>
      <c r="O163" s="148" t="s">
        <v>7754</v>
      </c>
      <c r="AA163" s="149" t="s">
        <v>4211</v>
      </c>
      <c r="AB163" s="149" t="s">
        <v>3229</v>
      </c>
      <c r="AC163" s="149" t="s">
        <v>3973</v>
      </c>
      <c r="AD163" s="149" t="s">
        <v>7781</v>
      </c>
      <c r="AE163" s="149">
        <v>16</v>
      </c>
      <c r="AF163" s="149">
        <v>176</v>
      </c>
      <c r="AG163" s="149">
        <v>0.09</v>
      </c>
      <c r="AJ163" t="s">
        <v>153</v>
      </c>
      <c r="AK163" t="s">
        <v>3672</v>
      </c>
      <c r="AL163" t="s">
        <v>7781</v>
      </c>
      <c r="AM163">
        <v>1</v>
      </c>
    </row>
    <row r="164" spans="1:39" hidden="1" x14ac:dyDescent="0.25">
      <c r="A164" s="167" t="s">
        <v>6875</v>
      </c>
      <c r="B164" s="149" t="s">
        <v>4164</v>
      </c>
      <c r="C164" s="149" t="s">
        <v>469</v>
      </c>
      <c r="D164" s="149" t="s">
        <v>290</v>
      </c>
      <c r="E164" s="148" t="s">
        <v>2</v>
      </c>
      <c r="F164" s="149">
        <v>0.05</v>
      </c>
      <c r="G164" s="162">
        <v>1.01</v>
      </c>
      <c r="J164" s="149" t="s">
        <v>307</v>
      </c>
      <c r="K164" s="149" t="s">
        <v>4280</v>
      </c>
      <c r="L164" s="149">
        <v>0.99999999999999989</v>
      </c>
      <c r="M164" s="149">
        <v>1</v>
      </c>
      <c r="N164" s="148" t="s">
        <v>4577</v>
      </c>
      <c r="O164" s="148" t="s">
        <v>7754</v>
      </c>
      <c r="AA164" s="149" t="s">
        <v>4230</v>
      </c>
      <c r="AB164" s="149" t="s">
        <v>134</v>
      </c>
      <c r="AC164" s="149" t="s">
        <v>3175</v>
      </c>
      <c r="AD164" s="149" t="s">
        <v>2</v>
      </c>
      <c r="AE164" s="149">
        <v>176</v>
      </c>
      <c r="AF164" s="149">
        <v>176</v>
      </c>
      <c r="AG164" s="149">
        <v>1</v>
      </c>
      <c r="AJ164" t="s">
        <v>469</v>
      </c>
      <c r="AK164" t="s">
        <v>290</v>
      </c>
      <c r="AL164" t="s">
        <v>2</v>
      </c>
      <c r="AM164">
        <v>0.05</v>
      </c>
    </row>
    <row r="165" spans="1:39" hidden="1" x14ac:dyDescent="0.25">
      <c r="A165" s="167" t="s">
        <v>6875</v>
      </c>
      <c r="B165" s="149" t="s">
        <v>4164</v>
      </c>
      <c r="C165" s="149" t="s">
        <v>469</v>
      </c>
      <c r="D165" s="149" t="s">
        <v>3457</v>
      </c>
      <c r="E165" s="148" t="s">
        <v>2</v>
      </c>
      <c r="F165" s="149">
        <v>0.91</v>
      </c>
      <c r="G165" s="162" t="s">
        <v>4577</v>
      </c>
      <c r="J165" s="149" t="s">
        <v>65</v>
      </c>
      <c r="K165" s="149" t="s">
        <v>4372</v>
      </c>
      <c r="L165" s="149">
        <v>0.99999999999999967</v>
      </c>
      <c r="M165" s="149">
        <v>1</v>
      </c>
      <c r="N165" s="148">
        <v>0.99999999999999967</v>
      </c>
      <c r="O165" s="148" t="s">
        <v>7754</v>
      </c>
      <c r="AA165" s="149" t="s">
        <v>4196</v>
      </c>
      <c r="AB165" s="149" t="s">
        <v>3098</v>
      </c>
      <c r="AC165" s="149" t="s">
        <v>3374</v>
      </c>
      <c r="AD165" s="149" t="s">
        <v>2</v>
      </c>
      <c r="AE165" s="149">
        <v>96</v>
      </c>
      <c r="AF165" s="149">
        <v>176</v>
      </c>
      <c r="AG165" s="149">
        <v>0.55000000000000004</v>
      </c>
      <c r="AJ165" t="s">
        <v>469</v>
      </c>
      <c r="AK165" t="s">
        <v>3457</v>
      </c>
      <c r="AL165" t="s">
        <v>2</v>
      </c>
      <c r="AM165">
        <v>0.91</v>
      </c>
    </row>
    <row r="166" spans="1:39" x14ac:dyDescent="0.25">
      <c r="A166" s="167" t="s">
        <v>6875</v>
      </c>
      <c r="B166" s="149" t="s">
        <v>4164</v>
      </c>
      <c r="C166" s="149" t="s">
        <v>469</v>
      </c>
      <c r="D166" s="149" t="s">
        <v>3477</v>
      </c>
      <c r="E166" s="148" t="s">
        <v>2</v>
      </c>
      <c r="F166" s="149">
        <v>0.05</v>
      </c>
      <c r="G166" s="162" t="s">
        <v>4577</v>
      </c>
      <c r="J166" s="149" t="s">
        <v>66</v>
      </c>
      <c r="K166" s="149" t="s">
        <v>290</v>
      </c>
      <c r="L166" s="149">
        <v>3.8724118634583103E-2</v>
      </c>
      <c r="M166" s="149">
        <v>0.04</v>
      </c>
      <c r="N166" s="148">
        <v>0.99999999999999989</v>
      </c>
      <c r="O166" s="148" t="s">
        <v>7754</v>
      </c>
      <c r="AA166" s="149" t="s">
        <v>4196</v>
      </c>
      <c r="AB166" s="149" t="s">
        <v>3098</v>
      </c>
      <c r="AC166" s="149" t="s">
        <v>3978</v>
      </c>
      <c r="AD166" s="149" t="s">
        <v>7781</v>
      </c>
      <c r="AE166" s="149">
        <v>32</v>
      </c>
      <c r="AF166" s="149">
        <v>176</v>
      </c>
      <c r="AG166" s="149">
        <v>0.18</v>
      </c>
      <c r="AJ166" t="s">
        <v>469</v>
      </c>
      <c r="AK166" t="s">
        <v>3477</v>
      </c>
      <c r="AL166" t="s">
        <v>2</v>
      </c>
      <c r="AM166">
        <v>0.05</v>
      </c>
    </row>
    <row r="167" spans="1:39" hidden="1" x14ac:dyDescent="0.25">
      <c r="A167" s="167" t="s">
        <v>6883</v>
      </c>
      <c r="B167" s="148" t="s">
        <v>4182</v>
      </c>
      <c r="C167" s="148" t="s">
        <v>3102</v>
      </c>
      <c r="D167" s="148" t="s">
        <v>290</v>
      </c>
      <c r="E167" s="148" t="s">
        <v>2</v>
      </c>
      <c r="F167" s="148">
        <v>0.45</v>
      </c>
      <c r="G167" s="162">
        <v>0.99</v>
      </c>
      <c r="J167" s="149" t="s">
        <v>66</v>
      </c>
      <c r="K167" s="149" t="s">
        <v>4372</v>
      </c>
      <c r="L167" s="149">
        <v>0.96127588136541675</v>
      </c>
      <c r="M167" s="149">
        <v>0.96</v>
      </c>
      <c r="N167" s="148" t="s">
        <v>4577</v>
      </c>
      <c r="O167" s="148" t="s">
        <v>7754</v>
      </c>
      <c r="AA167" s="149" t="s">
        <v>4196</v>
      </c>
      <c r="AB167" s="149" t="s">
        <v>3098</v>
      </c>
      <c r="AC167" s="149" t="s">
        <v>4078</v>
      </c>
      <c r="AD167" s="149" t="s">
        <v>7781</v>
      </c>
      <c r="AE167" s="149">
        <v>48</v>
      </c>
      <c r="AF167" s="149">
        <v>176</v>
      </c>
      <c r="AG167" s="149">
        <v>0.27</v>
      </c>
      <c r="AJ167" t="s">
        <v>3102</v>
      </c>
      <c r="AK167" t="s">
        <v>290</v>
      </c>
      <c r="AL167" t="s">
        <v>2</v>
      </c>
      <c r="AM167">
        <v>0.45</v>
      </c>
    </row>
    <row r="168" spans="1:39" x14ac:dyDescent="0.25">
      <c r="A168" s="167" t="s">
        <v>6883</v>
      </c>
      <c r="B168" s="148" t="s">
        <v>4182</v>
      </c>
      <c r="C168" s="148" t="s">
        <v>3102</v>
      </c>
      <c r="D168" s="148" t="s">
        <v>3175</v>
      </c>
      <c r="E168" s="148" t="s">
        <v>2</v>
      </c>
      <c r="F168" s="148">
        <v>0.45</v>
      </c>
      <c r="G168" s="162" t="s">
        <v>4577</v>
      </c>
      <c r="J168" s="149" t="s">
        <v>67</v>
      </c>
      <c r="K168" s="149" t="s">
        <v>3713</v>
      </c>
      <c r="L168" s="149">
        <v>0.58572859567600655</v>
      </c>
      <c r="M168" s="149">
        <v>0.59</v>
      </c>
      <c r="N168" s="148">
        <v>1</v>
      </c>
      <c r="O168" s="148" t="s">
        <v>7754</v>
      </c>
      <c r="AA168" s="149" t="s">
        <v>4291</v>
      </c>
      <c r="AB168" s="149" t="s">
        <v>4138</v>
      </c>
      <c r="AC168" s="149" t="s">
        <v>292</v>
      </c>
      <c r="AD168" s="149" t="s">
        <v>2</v>
      </c>
      <c r="AE168" s="149">
        <v>56</v>
      </c>
      <c r="AF168" s="149">
        <v>176</v>
      </c>
      <c r="AG168" s="149">
        <v>0.32</v>
      </c>
      <c r="AJ168" t="s">
        <v>3102</v>
      </c>
      <c r="AK168" t="s">
        <v>3175</v>
      </c>
      <c r="AL168" t="s">
        <v>2</v>
      </c>
      <c r="AM168">
        <v>0.45</v>
      </c>
    </row>
    <row r="169" spans="1:39" hidden="1" x14ac:dyDescent="0.25">
      <c r="A169" s="167" t="s">
        <v>6883</v>
      </c>
      <c r="B169" s="148" t="s">
        <v>4182</v>
      </c>
      <c r="C169" s="148" t="s">
        <v>3102</v>
      </c>
      <c r="D169" s="148" t="s">
        <v>3713</v>
      </c>
      <c r="E169" s="148" t="s">
        <v>7781</v>
      </c>
      <c r="F169" s="148">
        <v>0.09</v>
      </c>
      <c r="G169" s="162" t="s">
        <v>4577</v>
      </c>
      <c r="J169" s="149" t="s">
        <v>67</v>
      </c>
      <c r="K169" s="149" t="s">
        <v>4372</v>
      </c>
      <c r="L169" s="149">
        <v>0.41427140432399351</v>
      </c>
      <c r="M169" s="149">
        <v>0.41</v>
      </c>
      <c r="N169" s="148" t="s">
        <v>4577</v>
      </c>
      <c r="O169" s="148" t="s">
        <v>7754</v>
      </c>
      <c r="AA169" s="149" t="s">
        <v>4291</v>
      </c>
      <c r="AB169" s="149" t="s">
        <v>4138</v>
      </c>
      <c r="AC169" s="149" t="s">
        <v>3670</v>
      </c>
      <c r="AD169" s="149" t="s">
        <v>7781</v>
      </c>
      <c r="AE169" s="149">
        <v>32</v>
      </c>
      <c r="AF169" s="149">
        <v>176</v>
      </c>
      <c r="AG169" s="149">
        <v>0.18</v>
      </c>
      <c r="AJ169" t="s">
        <v>3102</v>
      </c>
      <c r="AK169" t="s">
        <v>3713</v>
      </c>
      <c r="AL169" t="s">
        <v>7781</v>
      </c>
      <c r="AM169">
        <v>0.09</v>
      </c>
    </row>
    <row r="170" spans="1:39" hidden="1" x14ac:dyDescent="0.25">
      <c r="A170" s="167" t="s">
        <v>6896</v>
      </c>
      <c r="B170" s="148" t="s">
        <v>4185</v>
      </c>
      <c r="C170" s="148" t="s">
        <v>3131</v>
      </c>
      <c r="D170" s="148" t="s">
        <v>3477</v>
      </c>
      <c r="E170" s="148" t="s">
        <v>2</v>
      </c>
      <c r="F170" s="148">
        <v>7.0000000000000007E-2</v>
      </c>
      <c r="G170" s="162">
        <v>1</v>
      </c>
      <c r="J170" s="149" t="s">
        <v>249</v>
      </c>
      <c r="K170" s="149" t="s">
        <v>3175</v>
      </c>
      <c r="L170" s="149">
        <v>0.99999999999999933</v>
      </c>
      <c r="M170" s="149">
        <v>1</v>
      </c>
      <c r="N170" s="148">
        <v>0.99999999999999933</v>
      </c>
      <c r="O170" s="148" t="s">
        <v>7754</v>
      </c>
      <c r="AA170" s="149" t="s">
        <v>4291</v>
      </c>
      <c r="AB170" s="149" t="s">
        <v>4138</v>
      </c>
      <c r="AC170" s="149" t="s">
        <v>3713</v>
      </c>
      <c r="AD170" s="149" t="s">
        <v>7781</v>
      </c>
      <c r="AE170" s="149">
        <v>88</v>
      </c>
      <c r="AF170" s="149">
        <v>176</v>
      </c>
      <c r="AG170" s="149">
        <v>0.5</v>
      </c>
      <c r="AJ170" t="s">
        <v>3131</v>
      </c>
      <c r="AK170" t="s">
        <v>3477</v>
      </c>
      <c r="AL170" t="s">
        <v>2</v>
      </c>
      <c r="AM170">
        <v>7.0000000000000007E-2</v>
      </c>
    </row>
    <row r="171" spans="1:39" x14ac:dyDescent="0.25">
      <c r="A171" s="167" t="s">
        <v>6896</v>
      </c>
      <c r="B171" s="148" t="s">
        <v>4185</v>
      </c>
      <c r="C171" s="148" t="s">
        <v>3131</v>
      </c>
      <c r="D171" s="148" t="s">
        <v>3672</v>
      </c>
      <c r="E171" s="148" t="s">
        <v>7781</v>
      </c>
      <c r="F171" s="148">
        <v>0.93</v>
      </c>
      <c r="G171" s="162" t="s">
        <v>4577</v>
      </c>
      <c r="J171" s="149" t="s">
        <v>68</v>
      </c>
      <c r="K171" s="149" t="s">
        <v>3713</v>
      </c>
      <c r="L171" s="149">
        <v>0.48095727806731631</v>
      </c>
      <c r="M171" s="149">
        <v>0.48</v>
      </c>
      <c r="N171" s="148">
        <v>1</v>
      </c>
      <c r="O171" s="148" t="s">
        <v>7754</v>
      </c>
      <c r="AA171" s="149" t="s">
        <v>4164</v>
      </c>
      <c r="AB171" s="149" t="s">
        <v>469</v>
      </c>
      <c r="AC171" s="149" t="s">
        <v>290</v>
      </c>
      <c r="AD171" s="149" t="s">
        <v>2</v>
      </c>
      <c r="AE171" s="149">
        <v>8</v>
      </c>
      <c r="AF171" s="149">
        <v>176</v>
      </c>
      <c r="AG171" s="149">
        <v>0.05</v>
      </c>
      <c r="AJ171" t="s">
        <v>3131</v>
      </c>
      <c r="AK171" t="s">
        <v>3672</v>
      </c>
      <c r="AL171" t="s">
        <v>7781</v>
      </c>
      <c r="AM171">
        <v>0.93</v>
      </c>
    </row>
    <row r="172" spans="1:39" hidden="1" x14ac:dyDescent="0.25">
      <c r="A172" s="167" t="s">
        <v>6904</v>
      </c>
      <c r="B172" s="148" t="s">
        <v>4217</v>
      </c>
      <c r="C172" s="148" t="s">
        <v>3104</v>
      </c>
      <c r="D172" s="148" t="s">
        <v>290</v>
      </c>
      <c r="E172" s="148" t="s">
        <v>2</v>
      </c>
      <c r="F172" s="148">
        <v>0.22</v>
      </c>
      <c r="G172" s="162">
        <v>1</v>
      </c>
      <c r="J172" s="149" t="s">
        <v>68</v>
      </c>
      <c r="K172" s="149" t="s">
        <v>4372</v>
      </c>
      <c r="L172" s="149">
        <v>0.51904272193268375</v>
      </c>
      <c r="M172" s="149">
        <v>0.52</v>
      </c>
      <c r="N172" s="148" t="s">
        <v>4577</v>
      </c>
      <c r="O172" s="148" t="s">
        <v>7754</v>
      </c>
      <c r="AA172" s="149" t="s">
        <v>4164</v>
      </c>
      <c r="AB172" s="149" t="s">
        <v>469</v>
      </c>
      <c r="AC172" s="149" t="s">
        <v>3457</v>
      </c>
      <c r="AD172" s="149" t="s">
        <v>2</v>
      </c>
      <c r="AE172" s="149">
        <v>160</v>
      </c>
      <c r="AF172" s="149">
        <v>176</v>
      </c>
      <c r="AG172" s="149">
        <v>0.91</v>
      </c>
      <c r="AJ172" t="s">
        <v>3104</v>
      </c>
      <c r="AK172" t="s">
        <v>290</v>
      </c>
      <c r="AL172" t="s">
        <v>2</v>
      </c>
      <c r="AM172">
        <v>0.22</v>
      </c>
    </row>
    <row r="173" spans="1:39" x14ac:dyDescent="0.25">
      <c r="A173" s="167" t="s">
        <v>6904</v>
      </c>
      <c r="B173" s="148" t="s">
        <v>4217</v>
      </c>
      <c r="C173" s="148" t="s">
        <v>3104</v>
      </c>
      <c r="D173" s="148" t="s">
        <v>3479</v>
      </c>
      <c r="E173" s="148" t="s">
        <v>2</v>
      </c>
      <c r="F173" s="148">
        <v>0.28000000000000003</v>
      </c>
      <c r="G173" s="162" t="s">
        <v>4577</v>
      </c>
      <c r="J173" s="149" t="s">
        <v>302</v>
      </c>
      <c r="K173" s="149" t="s">
        <v>3173</v>
      </c>
      <c r="L173" s="149">
        <v>0.99999999999999967</v>
      </c>
      <c r="M173" s="149">
        <v>1</v>
      </c>
      <c r="N173" s="148">
        <v>0.99999999999999967</v>
      </c>
      <c r="O173" s="148" t="s">
        <v>7754</v>
      </c>
      <c r="AA173" s="149" t="s">
        <v>4164</v>
      </c>
      <c r="AB173" s="149" t="s">
        <v>469</v>
      </c>
      <c r="AC173" s="149" t="s">
        <v>3477</v>
      </c>
      <c r="AD173" s="149" t="s">
        <v>2</v>
      </c>
      <c r="AE173" s="149">
        <v>8</v>
      </c>
      <c r="AF173" s="149">
        <v>176</v>
      </c>
      <c r="AG173" s="149">
        <v>0.05</v>
      </c>
      <c r="AJ173" t="s">
        <v>3104</v>
      </c>
      <c r="AK173" t="s">
        <v>3479</v>
      </c>
      <c r="AL173" t="s">
        <v>2</v>
      </c>
      <c r="AM173">
        <v>0.28000000000000003</v>
      </c>
    </row>
    <row r="174" spans="1:39" hidden="1" x14ac:dyDescent="0.25">
      <c r="A174" s="167" t="s">
        <v>6904</v>
      </c>
      <c r="B174" s="148" t="s">
        <v>4217</v>
      </c>
      <c r="C174" s="148" t="s">
        <v>3104</v>
      </c>
      <c r="D174" s="148" t="s">
        <v>3779</v>
      </c>
      <c r="E174" s="148" t="s">
        <v>7781</v>
      </c>
      <c r="F174" s="148">
        <v>0.19</v>
      </c>
      <c r="G174" s="162" t="s">
        <v>4577</v>
      </c>
      <c r="J174" s="149" t="s">
        <v>309</v>
      </c>
      <c r="K174" s="149" t="s">
        <v>4372</v>
      </c>
      <c r="L174" s="149">
        <v>0.99999999999999989</v>
      </c>
      <c r="M174" s="149">
        <v>1</v>
      </c>
      <c r="N174" s="148">
        <v>0.99999999999999989</v>
      </c>
      <c r="O174" s="148" t="s">
        <v>7754</v>
      </c>
      <c r="AA174" s="149" t="s">
        <v>4222</v>
      </c>
      <c r="AB174" s="149" t="s">
        <v>3783</v>
      </c>
      <c r="AC174" s="149" t="s">
        <v>3672</v>
      </c>
      <c r="AD174" s="149" t="s">
        <v>7781</v>
      </c>
      <c r="AE174" s="149">
        <v>176</v>
      </c>
      <c r="AF174" s="149">
        <v>176</v>
      </c>
      <c r="AG174" s="149">
        <v>1</v>
      </c>
      <c r="AJ174" t="s">
        <v>3104</v>
      </c>
      <c r="AK174" t="s">
        <v>3779</v>
      </c>
      <c r="AL174" t="s">
        <v>7781</v>
      </c>
      <c r="AM174">
        <v>0.19</v>
      </c>
    </row>
    <row r="175" spans="1:39" x14ac:dyDescent="0.25">
      <c r="A175" s="167" t="s">
        <v>6904</v>
      </c>
      <c r="B175" s="148" t="s">
        <v>4217</v>
      </c>
      <c r="C175" s="148" t="s">
        <v>3104</v>
      </c>
      <c r="D175" s="148" t="s">
        <v>4078</v>
      </c>
      <c r="E175" s="148" t="s">
        <v>7781</v>
      </c>
      <c r="F175" s="148">
        <v>0.22</v>
      </c>
      <c r="G175" s="162" t="s">
        <v>4577</v>
      </c>
      <c r="J175" s="149" t="s">
        <v>3745</v>
      </c>
      <c r="K175" s="149" t="s">
        <v>3713</v>
      </c>
      <c r="L175" s="149">
        <v>0.64734299516908211</v>
      </c>
      <c r="M175" s="149">
        <v>0.65</v>
      </c>
      <c r="N175" s="148">
        <v>1</v>
      </c>
      <c r="O175" s="148" t="s">
        <v>7754</v>
      </c>
      <c r="AA175" s="149" t="s">
        <v>4210</v>
      </c>
      <c r="AB175" s="149" t="s">
        <v>238</v>
      </c>
      <c r="AC175" s="149" t="s">
        <v>3175</v>
      </c>
      <c r="AD175" s="149" t="s">
        <v>2</v>
      </c>
      <c r="AE175" s="149">
        <v>243.5</v>
      </c>
      <c r="AF175" s="149">
        <v>243.5</v>
      </c>
      <c r="AG175" s="149">
        <v>1</v>
      </c>
      <c r="AJ175" t="s">
        <v>3104</v>
      </c>
      <c r="AK175" t="s">
        <v>4078</v>
      </c>
      <c r="AL175" t="s">
        <v>7781</v>
      </c>
      <c r="AM175">
        <v>0.22</v>
      </c>
    </row>
    <row r="176" spans="1:39" hidden="1" x14ac:dyDescent="0.25">
      <c r="A176" s="167" t="s">
        <v>6904</v>
      </c>
      <c r="B176" s="148" t="s">
        <v>4217</v>
      </c>
      <c r="C176" s="148" t="s">
        <v>3104</v>
      </c>
      <c r="D176" s="148" t="s">
        <v>3973</v>
      </c>
      <c r="E176" s="148" t="s">
        <v>7781</v>
      </c>
      <c r="F176" s="148">
        <v>7.0000000000000007E-2</v>
      </c>
      <c r="G176" s="162" t="s">
        <v>4577</v>
      </c>
      <c r="J176" s="148" t="s">
        <v>3745</v>
      </c>
      <c r="K176" s="148" t="s">
        <v>4372</v>
      </c>
      <c r="L176" s="148">
        <v>0.35265700483091789</v>
      </c>
      <c r="M176" s="148">
        <v>0.35</v>
      </c>
      <c r="N176" s="148" t="s">
        <v>4577</v>
      </c>
      <c r="O176" s="148" t="s">
        <v>7754</v>
      </c>
      <c r="AA176" s="149" t="s">
        <v>4166</v>
      </c>
      <c r="AB176" s="149" t="s">
        <v>3091</v>
      </c>
      <c r="AC176" s="149" t="s">
        <v>3173</v>
      </c>
      <c r="AD176" s="149" t="s">
        <v>2</v>
      </c>
      <c r="AE176" s="149">
        <v>9.5</v>
      </c>
      <c r="AF176" s="149">
        <v>176</v>
      </c>
      <c r="AG176" s="149">
        <v>0.05</v>
      </c>
      <c r="AJ176" t="s">
        <v>3104</v>
      </c>
      <c r="AK176" t="s">
        <v>3973</v>
      </c>
      <c r="AL176" t="s">
        <v>7781</v>
      </c>
      <c r="AM176">
        <v>7.0000000000000007E-2</v>
      </c>
    </row>
    <row r="177" spans="1:39" x14ac:dyDescent="0.25">
      <c r="A177" s="167" t="s">
        <v>6904</v>
      </c>
      <c r="B177" s="148" t="s">
        <v>4217</v>
      </c>
      <c r="C177" s="148" t="s">
        <v>3104</v>
      </c>
      <c r="D177" s="148" t="s">
        <v>3481</v>
      </c>
      <c r="E177" s="148" t="s">
        <v>2</v>
      </c>
      <c r="F177" s="148">
        <v>0.02</v>
      </c>
      <c r="G177" s="162" t="s">
        <v>4577</v>
      </c>
      <c r="J177" s="148" t="s">
        <v>3746</v>
      </c>
      <c r="K177" s="148" t="s">
        <v>3173</v>
      </c>
      <c r="L177" s="148">
        <v>1</v>
      </c>
      <c r="M177" s="148">
        <v>1</v>
      </c>
      <c r="N177" s="148">
        <v>1</v>
      </c>
      <c r="O177" s="148" t="s">
        <v>7754</v>
      </c>
      <c r="AA177" s="149" t="s">
        <v>4166</v>
      </c>
      <c r="AB177" s="149" t="s">
        <v>3091</v>
      </c>
      <c r="AC177" s="149" t="s">
        <v>3175</v>
      </c>
      <c r="AD177" s="149" t="s">
        <v>2</v>
      </c>
      <c r="AE177" s="149">
        <v>54</v>
      </c>
      <c r="AF177" s="149">
        <v>176</v>
      </c>
      <c r="AG177" s="149">
        <v>0.31</v>
      </c>
      <c r="AJ177" t="s">
        <v>3104</v>
      </c>
      <c r="AK177" t="s">
        <v>3481</v>
      </c>
      <c r="AL177" t="s">
        <v>2</v>
      </c>
      <c r="AM177">
        <v>0.02</v>
      </c>
    </row>
    <row r="178" spans="1:39" x14ac:dyDescent="0.25">
      <c r="A178" s="167" t="s">
        <v>6923</v>
      </c>
      <c r="B178" s="148" t="s">
        <v>4211</v>
      </c>
      <c r="C178" s="148" t="s">
        <v>3229</v>
      </c>
      <c r="D178" s="148" t="s">
        <v>3479</v>
      </c>
      <c r="E178" s="148" t="s">
        <v>2</v>
      </c>
      <c r="F178" s="148">
        <v>0.36</v>
      </c>
      <c r="G178" s="162">
        <v>0.99999999999999989</v>
      </c>
      <c r="J178" s="149" t="s">
        <v>29</v>
      </c>
      <c r="K178" s="149" t="s">
        <v>3173</v>
      </c>
      <c r="L178" s="149">
        <v>0.48953743598081456</v>
      </c>
      <c r="M178" s="149">
        <v>0.49</v>
      </c>
      <c r="N178" s="148">
        <v>0.99999999999999989</v>
      </c>
      <c r="O178" s="148" t="s">
        <v>7754</v>
      </c>
      <c r="AA178" s="149" t="s">
        <v>4166</v>
      </c>
      <c r="AB178" s="149" t="s">
        <v>3091</v>
      </c>
      <c r="AC178" s="149" t="s">
        <v>3275</v>
      </c>
      <c r="AD178" s="149" t="s">
        <v>2</v>
      </c>
      <c r="AE178" s="149">
        <v>16</v>
      </c>
      <c r="AF178" s="149">
        <v>176</v>
      </c>
      <c r="AG178" s="149">
        <v>0.09</v>
      </c>
      <c r="AJ178" t="s">
        <v>3229</v>
      </c>
      <c r="AK178" t="s">
        <v>3479</v>
      </c>
      <c r="AL178" t="s">
        <v>2</v>
      </c>
      <c r="AM178">
        <v>0.36</v>
      </c>
    </row>
    <row r="179" spans="1:39" x14ac:dyDescent="0.25">
      <c r="A179" s="167" t="s">
        <v>6923</v>
      </c>
      <c r="B179" s="148" t="s">
        <v>4211</v>
      </c>
      <c r="C179" s="148" t="s">
        <v>3229</v>
      </c>
      <c r="D179" s="148" t="s">
        <v>3779</v>
      </c>
      <c r="E179" s="148" t="s">
        <v>7781</v>
      </c>
      <c r="F179" s="148">
        <v>0.32</v>
      </c>
      <c r="G179" s="162" t="s">
        <v>4577</v>
      </c>
      <c r="J179" s="149" t="s">
        <v>29</v>
      </c>
      <c r="K179" s="149" t="s">
        <v>3895</v>
      </c>
      <c r="L179" s="149">
        <v>0.51046256401918533</v>
      </c>
      <c r="M179" s="149">
        <v>0.51</v>
      </c>
      <c r="N179" s="148" t="s">
        <v>4577</v>
      </c>
      <c r="O179" s="148" t="s">
        <v>7754</v>
      </c>
      <c r="AA179" s="149" t="s">
        <v>4166</v>
      </c>
      <c r="AB179" s="149" t="s">
        <v>3091</v>
      </c>
      <c r="AC179" s="149" t="s">
        <v>3374</v>
      </c>
      <c r="AD179" s="149" t="s">
        <v>2</v>
      </c>
      <c r="AE179" s="149">
        <v>76.5</v>
      </c>
      <c r="AF179" s="149">
        <v>176</v>
      </c>
      <c r="AG179" s="149">
        <v>0.43</v>
      </c>
      <c r="AJ179" t="s">
        <v>3229</v>
      </c>
      <c r="AK179" t="s">
        <v>3779</v>
      </c>
      <c r="AL179" t="s">
        <v>7781</v>
      </c>
      <c r="AM179">
        <v>0.32</v>
      </c>
    </row>
    <row r="180" spans="1:39" hidden="1" x14ac:dyDescent="0.25">
      <c r="A180" s="167" t="s">
        <v>6923</v>
      </c>
      <c r="B180" s="148" t="s">
        <v>4211</v>
      </c>
      <c r="C180" s="148" t="s">
        <v>3229</v>
      </c>
      <c r="D180" s="148" t="s">
        <v>4078</v>
      </c>
      <c r="E180" s="148" t="s">
        <v>7781</v>
      </c>
      <c r="F180" s="148">
        <v>0.23</v>
      </c>
      <c r="G180" s="162" t="s">
        <v>4577</v>
      </c>
      <c r="J180" s="149" t="s">
        <v>30</v>
      </c>
      <c r="K180" s="149" t="s">
        <v>4372</v>
      </c>
      <c r="L180" s="149">
        <v>0.99999999999999978</v>
      </c>
      <c r="M180" s="149">
        <v>1</v>
      </c>
      <c r="N180" s="148">
        <v>0.99999999999999978</v>
      </c>
      <c r="O180" s="148" t="s">
        <v>7754</v>
      </c>
      <c r="AA180" s="149" t="s">
        <v>4166</v>
      </c>
      <c r="AB180" s="149" t="s">
        <v>3091</v>
      </c>
      <c r="AC180" s="149" t="s">
        <v>3897</v>
      </c>
      <c r="AD180" s="149" t="s">
        <v>7781</v>
      </c>
      <c r="AE180" s="149">
        <v>6</v>
      </c>
      <c r="AF180" s="149">
        <v>176</v>
      </c>
      <c r="AG180" s="149">
        <v>0.03</v>
      </c>
      <c r="AJ180" t="s">
        <v>3229</v>
      </c>
      <c r="AK180" t="s">
        <v>4078</v>
      </c>
      <c r="AL180" t="s">
        <v>7781</v>
      </c>
      <c r="AM180">
        <v>0.23</v>
      </c>
    </row>
    <row r="181" spans="1:39" hidden="1" x14ac:dyDescent="0.25">
      <c r="A181" s="167" t="s">
        <v>6923</v>
      </c>
      <c r="B181" s="148" t="s">
        <v>4211</v>
      </c>
      <c r="C181" s="148" t="s">
        <v>3229</v>
      </c>
      <c r="D181" s="148" t="s">
        <v>3973</v>
      </c>
      <c r="E181" s="148" t="s">
        <v>7781</v>
      </c>
      <c r="F181" s="148">
        <v>0.09</v>
      </c>
      <c r="G181" s="162" t="s">
        <v>4577</v>
      </c>
      <c r="J181" s="149" t="s">
        <v>178</v>
      </c>
      <c r="K181" s="149" t="s">
        <v>4372</v>
      </c>
      <c r="L181" s="149">
        <v>1</v>
      </c>
      <c r="M181" s="149">
        <v>1</v>
      </c>
      <c r="N181" s="148">
        <v>1</v>
      </c>
      <c r="O181" s="148" t="s">
        <v>7754</v>
      </c>
      <c r="AA181" s="149" t="s">
        <v>4166</v>
      </c>
      <c r="AB181" s="149" t="s">
        <v>3091</v>
      </c>
      <c r="AC181" s="149" t="s">
        <v>4375</v>
      </c>
      <c r="AD181" s="149" t="s">
        <v>2</v>
      </c>
      <c r="AE181" s="149">
        <v>2</v>
      </c>
      <c r="AF181" s="149">
        <v>176</v>
      </c>
      <c r="AG181" s="149">
        <v>0.01</v>
      </c>
      <c r="AJ181" t="s">
        <v>3229</v>
      </c>
      <c r="AK181" t="s">
        <v>3973</v>
      </c>
      <c r="AL181" t="s">
        <v>7781</v>
      </c>
      <c r="AM181">
        <v>0.09</v>
      </c>
    </row>
    <row r="182" spans="1:39" x14ac:dyDescent="0.25">
      <c r="A182" s="167" t="s">
        <v>6932</v>
      </c>
      <c r="B182" s="148" t="s">
        <v>4218</v>
      </c>
      <c r="C182" s="148" t="s">
        <v>3269</v>
      </c>
      <c r="D182" s="148" t="s">
        <v>4078</v>
      </c>
      <c r="E182" s="148" t="s">
        <v>7781</v>
      </c>
      <c r="F182" s="148">
        <v>1</v>
      </c>
      <c r="G182" s="162">
        <v>1</v>
      </c>
      <c r="J182" s="149" t="s">
        <v>226</v>
      </c>
      <c r="K182" s="149" t="s">
        <v>292</v>
      </c>
      <c r="L182" s="149">
        <v>1.4767994801665832E-5</v>
      </c>
      <c r="M182" s="149">
        <v>0</v>
      </c>
      <c r="N182" s="148">
        <v>1.0000000000000002</v>
      </c>
      <c r="O182" s="148" t="s">
        <v>7754</v>
      </c>
      <c r="AA182" s="149" t="s">
        <v>4166</v>
      </c>
      <c r="AB182" s="149" t="s">
        <v>3091</v>
      </c>
      <c r="AC182" s="149" t="s">
        <v>7778</v>
      </c>
      <c r="AD182" s="149" t="s">
        <v>2</v>
      </c>
      <c r="AE182" s="149">
        <v>12</v>
      </c>
      <c r="AF182" s="149">
        <v>176</v>
      </c>
      <c r="AG182" s="149">
        <v>7.0000000000000007E-2</v>
      </c>
      <c r="AJ182" t="s">
        <v>3269</v>
      </c>
      <c r="AK182" t="s">
        <v>4078</v>
      </c>
      <c r="AL182" t="s">
        <v>7781</v>
      </c>
      <c r="AM182">
        <v>1</v>
      </c>
    </row>
    <row r="183" spans="1:39" x14ac:dyDescent="0.25">
      <c r="A183" s="167" t="s">
        <v>6939</v>
      </c>
      <c r="B183" s="148" t="s">
        <v>4201</v>
      </c>
      <c r="C183" s="148" t="s">
        <v>3270</v>
      </c>
      <c r="D183" s="148" t="s">
        <v>276</v>
      </c>
      <c r="E183" s="148" t="s">
        <v>2</v>
      </c>
      <c r="F183" s="148">
        <v>0.05</v>
      </c>
      <c r="G183" s="162">
        <v>1.01</v>
      </c>
      <c r="J183" s="149" t="s">
        <v>226</v>
      </c>
      <c r="K183" s="149" t="s">
        <v>3222</v>
      </c>
      <c r="L183" s="149">
        <v>0</v>
      </c>
      <c r="M183" s="149">
        <v>0</v>
      </c>
      <c r="N183" s="148" t="s">
        <v>4577</v>
      </c>
      <c r="O183" s="148" t="s">
        <v>7754</v>
      </c>
      <c r="AA183" s="149" t="s">
        <v>4289</v>
      </c>
      <c r="AB183" s="149" t="s">
        <v>219</v>
      </c>
      <c r="AC183" s="149" t="s">
        <v>3457</v>
      </c>
      <c r="AD183" s="149" t="s">
        <v>2</v>
      </c>
      <c r="AE183" s="149">
        <v>100</v>
      </c>
      <c r="AF183" s="149">
        <v>176</v>
      </c>
      <c r="AG183" s="149">
        <v>0.56999999999999995</v>
      </c>
      <c r="AJ183" t="s">
        <v>3270</v>
      </c>
      <c r="AK183" t="s">
        <v>276</v>
      </c>
      <c r="AL183" t="s">
        <v>2</v>
      </c>
      <c r="AM183">
        <v>0.05</v>
      </c>
    </row>
    <row r="184" spans="1:39" x14ac:dyDescent="0.25">
      <c r="A184" s="167" t="s">
        <v>6939</v>
      </c>
      <c r="B184" s="148" t="s">
        <v>4201</v>
      </c>
      <c r="C184" s="148" t="s">
        <v>3270</v>
      </c>
      <c r="D184" s="148" t="s">
        <v>3173</v>
      </c>
      <c r="E184" s="148" t="s">
        <v>2</v>
      </c>
      <c r="F184" s="148">
        <v>0.43</v>
      </c>
      <c r="G184" s="162" t="s">
        <v>4577</v>
      </c>
      <c r="J184" s="149" t="s">
        <v>226</v>
      </c>
      <c r="K184" s="149" t="s">
        <v>3457</v>
      </c>
      <c r="L184" s="149">
        <v>2.6434710694981838E-3</v>
      </c>
      <c r="M184" s="149">
        <v>0</v>
      </c>
      <c r="N184" s="148" t="s">
        <v>4577</v>
      </c>
      <c r="O184" s="148" t="s">
        <v>7754</v>
      </c>
      <c r="AA184" s="149" t="s">
        <v>4289</v>
      </c>
      <c r="AB184" s="149" t="s">
        <v>219</v>
      </c>
      <c r="AC184" s="149" t="s">
        <v>3477</v>
      </c>
      <c r="AD184" s="149" t="s">
        <v>2</v>
      </c>
      <c r="AE184" s="149">
        <v>76</v>
      </c>
      <c r="AF184" s="149">
        <v>176</v>
      </c>
      <c r="AG184" s="149">
        <v>0.43</v>
      </c>
      <c r="AJ184" t="s">
        <v>3270</v>
      </c>
      <c r="AK184" t="s">
        <v>3173</v>
      </c>
      <c r="AL184" t="s">
        <v>2</v>
      </c>
      <c r="AM184">
        <v>0.43</v>
      </c>
    </row>
    <row r="185" spans="1:39" x14ac:dyDescent="0.25">
      <c r="A185" s="167" t="s">
        <v>6939</v>
      </c>
      <c r="B185" s="148" t="s">
        <v>4201</v>
      </c>
      <c r="C185" s="148" t="s">
        <v>3270</v>
      </c>
      <c r="D185" s="148" t="s">
        <v>3222</v>
      </c>
      <c r="E185" s="148" t="s">
        <v>2</v>
      </c>
      <c r="F185" s="148">
        <v>0.09</v>
      </c>
      <c r="G185" s="162" t="s">
        <v>4577</v>
      </c>
      <c r="J185" s="149" t="s">
        <v>226</v>
      </c>
      <c r="K185" s="149" t="s">
        <v>3477</v>
      </c>
      <c r="L185" s="149">
        <v>1.4767994801665832E-5</v>
      </c>
      <c r="M185" s="149">
        <v>0</v>
      </c>
      <c r="N185" s="148" t="s">
        <v>4577</v>
      </c>
      <c r="O185" s="148" t="s">
        <v>7754</v>
      </c>
      <c r="AA185" s="149" t="s">
        <v>4223</v>
      </c>
      <c r="AB185" s="149" t="s">
        <v>125</v>
      </c>
      <c r="AC185" s="149" t="s">
        <v>3457</v>
      </c>
      <c r="AD185" s="149" t="s">
        <v>2</v>
      </c>
      <c r="AE185" s="149">
        <v>66</v>
      </c>
      <c r="AF185" s="149">
        <v>176</v>
      </c>
      <c r="AG185" s="149">
        <v>0.38</v>
      </c>
      <c r="AJ185" t="s">
        <v>3270</v>
      </c>
      <c r="AK185" t="s">
        <v>3222</v>
      </c>
      <c r="AL185" t="s">
        <v>2</v>
      </c>
      <c r="AM185">
        <v>0.09</v>
      </c>
    </row>
    <row r="186" spans="1:39" x14ac:dyDescent="0.25">
      <c r="A186" s="167" t="s">
        <v>6939</v>
      </c>
      <c r="B186" s="148" t="s">
        <v>4201</v>
      </c>
      <c r="C186" s="148" t="s">
        <v>3270</v>
      </c>
      <c r="D186" s="148" t="s">
        <v>3840</v>
      </c>
      <c r="E186" s="148" t="s">
        <v>7781</v>
      </c>
      <c r="F186" s="148">
        <v>0.11</v>
      </c>
      <c r="G186" s="162" t="s">
        <v>4577</v>
      </c>
      <c r="J186" s="149" t="s">
        <v>226</v>
      </c>
      <c r="K186" s="149" t="s">
        <v>3895</v>
      </c>
      <c r="L186" s="149">
        <v>9.4515166730661326E-4</v>
      </c>
      <c r="M186" s="149">
        <v>0</v>
      </c>
      <c r="N186" s="148" t="s">
        <v>4577</v>
      </c>
      <c r="O186" s="148" t="s">
        <v>7754</v>
      </c>
      <c r="AA186" s="149" t="s">
        <v>4223</v>
      </c>
      <c r="AB186" s="149" t="s">
        <v>125</v>
      </c>
      <c r="AC186" s="149" t="s">
        <v>3477</v>
      </c>
      <c r="AD186" s="149" t="s">
        <v>2</v>
      </c>
      <c r="AE186" s="149">
        <v>106</v>
      </c>
      <c r="AF186" s="149">
        <v>176</v>
      </c>
      <c r="AG186" s="149">
        <v>0.6</v>
      </c>
      <c r="AJ186" t="s">
        <v>3270</v>
      </c>
      <c r="AK186" t="s">
        <v>3840</v>
      </c>
      <c r="AL186" t="s">
        <v>7781</v>
      </c>
      <c r="AM186">
        <v>0.11</v>
      </c>
    </row>
    <row r="187" spans="1:39" hidden="1" x14ac:dyDescent="0.25">
      <c r="A187" s="167" t="s">
        <v>6939</v>
      </c>
      <c r="B187" s="148" t="s">
        <v>4201</v>
      </c>
      <c r="C187" s="148" t="s">
        <v>3270</v>
      </c>
      <c r="D187" s="148" t="s">
        <v>3895</v>
      </c>
      <c r="E187" s="148" t="s">
        <v>7781</v>
      </c>
      <c r="F187" s="148">
        <v>0.28000000000000003</v>
      </c>
      <c r="G187" s="162" t="s">
        <v>4577</v>
      </c>
      <c r="J187" s="149" t="s">
        <v>226</v>
      </c>
      <c r="K187" s="149" t="s">
        <v>3987</v>
      </c>
      <c r="L187" s="149">
        <v>1.4767994801665832E-5</v>
      </c>
      <c r="M187" s="149">
        <v>0</v>
      </c>
      <c r="N187" s="148" t="s">
        <v>4577</v>
      </c>
      <c r="O187" s="148" t="s">
        <v>7754</v>
      </c>
      <c r="AA187" s="149" t="s">
        <v>4223</v>
      </c>
      <c r="AB187" s="149" t="s">
        <v>125</v>
      </c>
      <c r="AC187" s="149" t="s">
        <v>3971</v>
      </c>
      <c r="AD187" s="149" t="s">
        <v>7781</v>
      </c>
      <c r="AE187" s="149">
        <v>4</v>
      </c>
      <c r="AF187" s="149">
        <v>176</v>
      </c>
      <c r="AG187" s="149">
        <v>0.02</v>
      </c>
      <c r="AJ187" t="s">
        <v>3270</v>
      </c>
      <c r="AK187" t="s">
        <v>3895</v>
      </c>
      <c r="AL187" t="s">
        <v>7781</v>
      </c>
      <c r="AM187">
        <v>0.28000000000000003</v>
      </c>
    </row>
    <row r="188" spans="1:39" hidden="1" x14ac:dyDescent="0.25">
      <c r="A188" s="167" t="s">
        <v>6939</v>
      </c>
      <c r="B188" s="148" t="s">
        <v>4201</v>
      </c>
      <c r="C188" s="148" t="s">
        <v>3270</v>
      </c>
      <c r="D188" s="148" t="s">
        <v>4078</v>
      </c>
      <c r="E188" s="148" t="s">
        <v>7781</v>
      </c>
      <c r="F188" s="148">
        <v>0.05</v>
      </c>
      <c r="G188" s="162" t="s">
        <v>4577</v>
      </c>
      <c r="J188" s="149" t="s">
        <v>226</v>
      </c>
      <c r="K188" s="149" t="s">
        <v>4372</v>
      </c>
      <c r="L188" s="149">
        <v>0.99636707327879037</v>
      </c>
      <c r="M188" s="149">
        <v>1</v>
      </c>
      <c r="N188" s="148" t="s">
        <v>4577</v>
      </c>
      <c r="O188" s="148" t="s">
        <v>7754</v>
      </c>
      <c r="AA188" s="149" t="s">
        <v>4377</v>
      </c>
      <c r="AB188" s="149" t="s">
        <v>3665</v>
      </c>
      <c r="AC188" s="149" t="s">
        <v>3672</v>
      </c>
      <c r="AD188" s="149" t="s">
        <v>7781</v>
      </c>
      <c r="AE188" s="149">
        <v>176</v>
      </c>
      <c r="AF188" s="149">
        <v>176</v>
      </c>
      <c r="AG188" s="149">
        <v>1</v>
      </c>
      <c r="AJ188" t="s">
        <v>3270</v>
      </c>
      <c r="AK188" t="s">
        <v>4078</v>
      </c>
      <c r="AL188" t="s">
        <v>7781</v>
      </c>
      <c r="AM188">
        <v>0.05</v>
      </c>
    </row>
    <row r="189" spans="1:39" x14ac:dyDescent="0.25">
      <c r="A189" s="167" t="s">
        <v>6962</v>
      </c>
      <c r="B189" s="148" t="s">
        <v>4177</v>
      </c>
      <c r="C189" s="148" t="s">
        <v>3279</v>
      </c>
      <c r="D189" s="148" t="s">
        <v>3173</v>
      </c>
      <c r="E189" s="148" t="s">
        <v>2</v>
      </c>
      <c r="F189" s="148">
        <v>0.14000000000000001</v>
      </c>
      <c r="G189" s="162">
        <v>1.01</v>
      </c>
      <c r="J189" s="149" t="s">
        <v>167</v>
      </c>
      <c r="K189" s="149" t="s">
        <v>290</v>
      </c>
      <c r="L189" s="149">
        <v>6.9409431615744055E-3</v>
      </c>
      <c r="M189" s="149">
        <v>0.01</v>
      </c>
      <c r="N189" s="148">
        <v>1.0000000000000007</v>
      </c>
      <c r="O189" s="148" t="s">
        <v>7754</v>
      </c>
      <c r="AA189" s="149" t="s">
        <v>4187</v>
      </c>
      <c r="AB189" s="149" t="s">
        <v>3301</v>
      </c>
      <c r="AC189" s="149" t="s">
        <v>290</v>
      </c>
      <c r="AD189" s="149" t="s">
        <v>2</v>
      </c>
      <c r="AE189" s="149">
        <v>160</v>
      </c>
      <c r="AF189" s="149">
        <v>176</v>
      </c>
      <c r="AG189" s="149">
        <v>0.91</v>
      </c>
      <c r="AJ189" t="s">
        <v>3279</v>
      </c>
      <c r="AK189" t="s">
        <v>3173</v>
      </c>
      <c r="AL189" t="s">
        <v>2</v>
      </c>
      <c r="AM189">
        <v>0.14000000000000001</v>
      </c>
    </row>
    <row r="190" spans="1:39" x14ac:dyDescent="0.25">
      <c r="A190" s="167" t="s">
        <v>6962</v>
      </c>
      <c r="B190" s="148" t="s">
        <v>4177</v>
      </c>
      <c r="C190" s="148" t="s">
        <v>3279</v>
      </c>
      <c r="D190" s="148" t="s">
        <v>3672</v>
      </c>
      <c r="E190" s="148" t="s">
        <v>7781</v>
      </c>
      <c r="F190" s="148">
        <v>0.14000000000000001</v>
      </c>
      <c r="G190" s="162" t="s">
        <v>4577</v>
      </c>
      <c r="J190" s="149" t="s">
        <v>167</v>
      </c>
      <c r="K190" s="149" t="s">
        <v>292</v>
      </c>
      <c r="L190" s="149">
        <v>1.7310342509495489E-3</v>
      </c>
      <c r="M190" s="149">
        <v>0</v>
      </c>
      <c r="N190" s="148" t="s">
        <v>4577</v>
      </c>
      <c r="O190" s="148" t="s">
        <v>7754</v>
      </c>
      <c r="AA190" s="149" t="s">
        <v>4187</v>
      </c>
      <c r="AB190" s="149" t="s">
        <v>3301</v>
      </c>
      <c r="AC190" s="149" t="s">
        <v>3477</v>
      </c>
      <c r="AD190" s="149" t="s">
        <v>2</v>
      </c>
      <c r="AE190" s="149">
        <v>16</v>
      </c>
      <c r="AF190" s="149">
        <v>176</v>
      </c>
      <c r="AG190" s="149">
        <v>0.09</v>
      </c>
      <c r="AJ190" t="s">
        <v>3279</v>
      </c>
      <c r="AK190" t="s">
        <v>3672</v>
      </c>
      <c r="AL190" t="s">
        <v>7781</v>
      </c>
      <c r="AM190">
        <v>0.14000000000000001</v>
      </c>
    </row>
    <row r="191" spans="1:39" x14ac:dyDescent="0.25">
      <c r="A191" s="167" t="s">
        <v>6962</v>
      </c>
      <c r="B191" s="148" t="s">
        <v>4177</v>
      </c>
      <c r="C191" s="148" t="s">
        <v>3279</v>
      </c>
      <c r="D191" s="148" t="s">
        <v>3373</v>
      </c>
      <c r="E191" s="148" t="s">
        <v>2</v>
      </c>
      <c r="F191" s="148">
        <v>0.73</v>
      </c>
      <c r="G191" s="162" t="s">
        <v>4577</v>
      </c>
      <c r="J191" s="149" t="s">
        <v>167</v>
      </c>
      <c r="K191" s="149" t="s">
        <v>3222</v>
      </c>
      <c r="L191" s="149">
        <v>0</v>
      </c>
      <c r="M191" s="149">
        <v>0</v>
      </c>
      <c r="N191" s="148" t="s">
        <v>4577</v>
      </c>
      <c r="O191" s="148" t="s">
        <v>7754</v>
      </c>
      <c r="AA191" s="149" t="s">
        <v>4219</v>
      </c>
      <c r="AB191" s="149" t="s">
        <v>3643</v>
      </c>
      <c r="AC191" s="149" t="s">
        <v>3479</v>
      </c>
      <c r="AD191" s="149" t="s">
        <v>2</v>
      </c>
      <c r="AE191" s="149">
        <v>176</v>
      </c>
      <c r="AF191" s="149">
        <v>176</v>
      </c>
      <c r="AG191" s="149">
        <v>1</v>
      </c>
      <c r="AJ191" t="s">
        <v>3279</v>
      </c>
      <c r="AK191" t="s">
        <v>3373</v>
      </c>
      <c r="AL191" t="s">
        <v>2</v>
      </c>
      <c r="AM191">
        <v>0.73</v>
      </c>
    </row>
    <row r="192" spans="1:39" hidden="1" x14ac:dyDescent="0.25">
      <c r="A192" s="167" t="s">
        <v>6969</v>
      </c>
      <c r="B192" s="148" t="s">
        <v>7808</v>
      </c>
      <c r="C192" s="148" t="s">
        <v>3280</v>
      </c>
      <c r="D192" s="148" t="s">
        <v>3571</v>
      </c>
      <c r="E192" s="148" t="s">
        <v>2</v>
      </c>
      <c r="F192" s="148">
        <v>0.12</v>
      </c>
      <c r="G192" s="162">
        <v>1.01</v>
      </c>
      <c r="J192" s="149" t="s">
        <v>167</v>
      </c>
      <c r="K192" s="149" t="s">
        <v>3319</v>
      </c>
      <c r="L192" s="149">
        <v>3.3612315552418426E-4</v>
      </c>
      <c r="M192" s="149">
        <v>0</v>
      </c>
      <c r="N192" s="148" t="s">
        <v>4577</v>
      </c>
      <c r="O192" s="148" t="s">
        <v>7754</v>
      </c>
      <c r="AA192" s="149" t="s">
        <v>4258</v>
      </c>
      <c r="AB192" s="149" t="s">
        <v>1794</v>
      </c>
      <c r="AC192" s="149" t="s">
        <v>3173</v>
      </c>
      <c r="AD192" s="149" t="s">
        <v>2</v>
      </c>
      <c r="AE192" s="149">
        <v>176</v>
      </c>
      <c r="AF192" s="149">
        <v>176</v>
      </c>
      <c r="AG192" s="149">
        <v>1</v>
      </c>
      <c r="AJ192" t="s">
        <v>3280</v>
      </c>
      <c r="AK192" t="s">
        <v>3571</v>
      </c>
      <c r="AL192" t="s">
        <v>2</v>
      </c>
      <c r="AM192">
        <v>0.12</v>
      </c>
    </row>
    <row r="193" spans="1:39" x14ac:dyDescent="0.25">
      <c r="A193" s="167" t="s">
        <v>6969</v>
      </c>
      <c r="B193" s="148" t="s">
        <v>7808</v>
      </c>
      <c r="C193" s="148" t="s">
        <v>3280</v>
      </c>
      <c r="D193" s="148" t="s">
        <v>3374</v>
      </c>
      <c r="E193" s="148" t="s">
        <v>2</v>
      </c>
      <c r="F193" s="148">
        <v>0.61</v>
      </c>
      <c r="G193" s="162" t="s">
        <v>4577</v>
      </c>
      <c r="J193" s="149" t="s">
        <v>167</v>
      </c>
      <c r="K193" s="149" t="s">
        <v>3457</v>
      </c>
      <c r="L193" s="149">
        <v>1.4016335585358485E-2</v>
      </c>
      <c r="M193" s="149">
        <v>0.01</v>
      </c>
      <c r="N193" s="148" t="s">
        <v>4577</v>
      </c>
      <c r="O193" s="148" t="s">
        <v>7754</v>
      </c>
      <c r="AA193" s="149" t="s">
        <v>4188</v>
      </c>
      <c r="AB193" s="149" t="s">
        <v>3348</v>
      </c>
      <c r="AC193" s="149" t="s">
        <v>290</v>
      </c>
      <c r="AD193" s="149" t="s">
        <v>2</v>
      </c>
      <c r="AE193" s="149">
        <v>72</v>
      </c>
      <c r="AF193" s="149">
        <v>176</v>
      </c>
      <c r="AG193" s="149">
        <v>0.41</v>
      </c>
      <c r="AJ193" t="s">
        <v>3280</v>
      </c>
      <c r="AK193" t="s">
        <v>3374</v>
      </c>
      <c r="AL193" t="s">
        <v>2</v>
      </c>
      <c r="AM193">
        <v>0.61</v>
      </c>
    </row>
    <row r="194" spans="1:39" x14ac:dyDescent="0.25">
      <c r="A194" s="167" t="s">
        <v>6969</v>
      </c>
      <c r="B194" s="148" t="s">
        <v>7808</v>
      </c>
      <c r="C194" s="148" t="s">
        <v>3280</v>
      </c>
      <c r="D194" s="148" t="s">
        <v>3654</v>
      </c>
      <c r="E194" s="148" t="s">
        <v>2</v>
      </c>
      <c r="F194" s="148">
        <v>0.22</v>
      </c>
      <c r="G194" s="162" t="s">
        <v>4577</v>
      </c>
      <c r="J194" s="149" t="s">
        <v>167</v>
      </c>
      <c r="K194" s="149" t="s">
        <v>3477</v>
      </c>
      <c r="L194" s="149">
        <v>1.6806157776209213E-4</v>
      </c>
      <c r="M194" s="149">
        <v>0</v>
      </c>
      <c r="N194" s="148" t="s">
        <v>4577</v>
      </c>
      <c r="O194" s="148" t="s">
        <v>7754</v>
      </c>
      <c r="AA194" s="149" t="s">
        <v>4188</v>
      </c>
      <c r="AB194" s="149" t="s">
        <v>3348</v>
      </c>
      <c r="AC194" s="149" t="s">
        <v>3713</v>
      </c>
      <c r="AD194" s="149" t="s">
        <v>7781</v>
      </c>
      <c r="AE194" s="149">
        <v>24</v>
      </c>
      <c r="AF194" s="149">
        <v>176</v>
      </c>
      <c r="AG194" s="149">
        <v>0.14000000000000001</v>
      </c>
      <c r="AJ194" t="s">
        <v>3280</v>
      </c>
      <c r="AK194" t="s">
        <v>3654</v>
      </c>
      <c r="AL194" t="s">
        <v>2</v>
      </c>
      <c r="AM194">
        <v>0.22</v>
      </c>
    </row>
    <row r="195" spans="1:39" hidden="1" x14ac:dyDescent="0.25">
      <c r="A195" s="167" t="s">
        <v>6969</v>
      </c>
      <c r="B195" s="148" t="s">
        <v>7808</v>
      </c>
      <c r="C195" s="148" t="s">
        <v>3280</v>
      </c>
      <c r="D195" s="148" t="s">
        <v>4378</v>
      </c>
      <c r="E195" s="148" t="s">
        <v>2</v>
      </c>
      <c r="F195" s="148">
        <v>0.06</v>
      </c>
      <c r="G195" s="162" t="s">
        <v>4577</v>
      </c>
      <c r="J195" s="149" t="s">
        <v>167</v>
      </c>
      <c r="K195" s="149" t="s">
        <v>3479</v>
      </c>
      <c r="L195" s="149">
        <v>4.2351517596047215E-3</v>
      </c>
      <c r="M195" s="149">
        <v>0</v>
      </c>
      <c r="N195" s="148" t="s">
        <v>4577</v>
      </c>
      <c r="O195" s="148" t="s">
        <v>7754</v>
      </c>
      <c r="AA195" s="149" t="s">
        <v>4188</v>
      </c>
      <c r="AB195" s="149" t="s">
        <v>3348</v>
      </c>
      <c r="AC195" s="149" t="s">
        <v>3373</v>
      </c>
      <c r="AD195" s="149" t="s">
        <v>2</v>
      </c>
      <c r="AE195" s="149">
        <v>80</v>
      </c>
      <c r="AF195" s="149">
        <v>176</v>
      </c>
      <c r="AG195" s="149">
        <v>0.45</v>
      </c>
      <c r="AJ195" t="s">
        <v>3280</v>
      </c>
      <c r="AK195" t="s">
        <v>4378</v>
      </c>
      <c r="AL195" t="s">
        <v>2</v>
      </c>
      <c r="AM195">
        <v>0.06</v>
      </c>
    </row>
    <row r="196" spans="1:39" hidden="1" x14ac:dyDescent="0.25">
      <c r="A196" s="167" t="s">
        <v>6977</v>
      </c>
      <c r="B196" s="148" t="s">
        <v>4191</v>
      </c>
      <c r="C196" s="148" t="s">
        <v>3285</v>
      </c>
      <c r="D196" s="148" t="s">
        <v>3222</v>
      </c>
      <c r="E196" s="148" t="s">
        <v>2</v>
      </c>
      <c r="F196" s="148">
        <v>0.03</v>
      </c>
      <c r="G196" s="162">
        <v>1</v>
      </c>
      <c r="J196" s="149" t="s">
        <v>167</v>
      </c>
      <c r="K196" s="149" t="s">
        <v>3779</v>
      </c>
      <c r="L196" s="149">
        <v>1.5965849887398752E-2</v>
      </c>
      <c r="M196" s="149">
        <v>0.02</v>
      </c>
      <c r="N196" s="148" t="s">
        <v>4577</v>
      </c>
      <c r="O196" s="148" t="s">
        <v>7754</v>
      </c>
      <c r="AA196" s="149" t="s">
        <v>7796</v>
      </c>
      <c r="AB196" s="149" t="s">
        <v>3350</v>
      </c>
      <c r="AC196" s="149" t="s">
        <v>3222</v>
      </c>
      <c r="AD196" s="149" t="s">
        <v>2</v>
      </c>
      <c r="AE196" s="149">
        <v>80</v>
      </c>
      <c r="AF196" s="149">
        <v>175</v>
      </c>
      <c r="AG196" s="149">
        <v>0.46</v>
      </c>
      <c r="AJ196" t="s">
        <v>3285</v>
      </c>
      <c r="AK196" t="s">
        <v>3222</v>
      </c>
      <c r="AL196" t="s">
        <v>2</v>
      </c>
      <c r="AM196">
        <v>0.03</v>
      </c>
    </row>
    <row r="197" spans="1:39" hidden="1" x14ac:dyDescent="0.25">
      <c r="A197" s="167" t="s">
        <v>6977</v>
      </c>
      <c r="B197" s="148" t="s">
        <v>4191</v>
      </c>
      <c r="C197" s="148" t="s">
        <v>3285</v>
      </c>
      <c r="D197" s="148" t="s">
        <v>3895</v>
      </c>
      <c r="E197" s="148" t="s">
        <v>7781</v>
      </c>
      <c r="F197" s="148">
        <v>0.97</v>
      </c>
      <c r="G197" s="162" t="s">
        <v>4577</v>
      </c>
      <c r="J197" s="149" t="s">
        <v>167</v>
      </c>
      <c r="K197" s="149" t="s">
        <v>3978</v>
      </c>
      <c r="L197" s="149">
        <v>5.1762965950724379E-3</v>
      </c>
      <c r="M197" s="149">
        <v>0.01</v>
      </c>
      <c r="N197" s="148" t="s">
        <v>4577</v>
      </c>
      <c r="O197" s="148" t="s">
        <v>7754</v>
      </c>
      <c r="AA197" s="149" t="s">
        <v>7796</v>
      </c>
      <c r="AB197" s="149" t="s">
        <v>3350</v>
      </c>
      <c r="AC197" s="149" t="s">
        <v>3840</v>
      </c>
      <c r="AD197" s="149" t="s">
        <v>7781</v>
      </c>
      <c r="AE197" s="149">
        <v>95</v>
      </c>
      <c r="AF197" s="149">
        <v>175</v>
      </c>
      <c r="AG197" s="149">
        <v>0.54</v>
      </c>
      <c r="AJ197" t="s">
        <v>3285</v>
      </c>
      <c r="AK197" t="s">
        <v>3895</v>
      </c>
      <c r="AL197" t="s">
        <v>7781</v>
      </c>
      <c r="AM197">
        <v>0.97</v>
      </c>
    </row>
    <row r="198" spans="1:39" hidden="1" x14ac:dyDescent="0.25">
      <c r="A198" s="167" t="s">
        <v>6987</v>
      </c>
      <c r="B198" s="148" t="s">
        <v>4163</v>
      </c>
      <c r="C198" s="148" t="s">
        <v>3286</v>
      </c>
      <c r="D198" s="148" t="s">
        <v>3571</v>
      </c>
      <c r="E198" s="148" t="s">
        <v>2</v>
      </c>
      <c r="F198" s="148">
        <v>0.34</v>
      </c>
      <c r="G198" s="162">
        <v>1.0000000000000002</v>
      </c>
      <c r="J198" s="149" t="s">
        <v>167</v>
      </c>
      <c r="K198" s="149" t="s">
        <v>4374</v>
      </c>
      <c r="L198" s="149">
        <v>4.3023763907095586E-3</v>
      </c>
      <c r="M198" s="149">
        <v>0</v>
      </c>
      <c r="N198" s="148" t="s">
        <v>4577</v>
      </c>
      <c r="O198" s="148" t="s">
        <v>7754</v>
      </c>
      <c r="AA198" s="149" t="s">
        <v>4197</v>
      </c>
      <c r="AB198" s="149" t="s">
        <v>253</v>
      </c>
      <c r="AC198" s="149" t="s">
        <v>3457</v>
      </c>
      <c r="AD198" s="149" t="s">
        <v>2</v>
      </c>
      <c r="AE198" s="149">
        <v>104</v>
      </c>
      <c r="AF198" s="149">
        <v>276.5</v>
      </c>
      <c r="AG198" s="149">
        <v>0.38</v>
      </c>
      <c r="AJ198" t="s">
        <v>3286</v>
      </c>
      <c r="AK198" t="s">
        <v>3571</v>
      </c>
      <c r="AL198" t="s">
        <v>2</v>
      </c>
      <c r="AM198">
        <v>0.34</v>
      </c>
    </row>
    <row r="199" spans="1:39" hidden="1" x14ac:dyDescent="0.25">
      <c r="A199" s="167" t="s">
        <v>6987</v>
      </c>
      <c r="B199" s="148" t="s">
        <v>4163</v>
      </c>
      <c r="C199" s="148" t="s">
        <v>3286</v>
      </c>
      <c r="D199" s="148" t="s">
        <v>3374</v>
      </c>
      <c r="E199" s="148" t="s">
        <v>2</v>
      </c>
      <c r="F199" s="148">
        <v>0.55000000000000004</v>
      </c>
      <c r="G199" s="162" t="s">
        <v>4577</v>
      </c>
      <c r="J199" s="149" t="s">
        <v>167</v>
      </c>
      <c r="K199" s="149" t="s">
        <v>4372</v>
      </c>
      <c r="L199" s="149">
        <v>0.49383214009613163</v>
      </c>
      <c r="M199" s="149">
        <v>0.49</v>
      </c>
      <c r="N199" s="148" t="s">
        <v>4577</v>
      </c>
      <c r="O199" s="148" t="s">
        <v>7754</v>
      </c>
      <c r="AA199" s="149" t="s">
        <v>4197</v>
      </c>
      <c r="AB199" s="149" t="s">
        <v>253</v>
      </c>
      <c r="AC199" s="149" t="s">
        <v>3477</v>
      </c>
      <c r="AD199" s="149" t="s">
        <v>2</v>
      </c>
      <c r="AE199" s="149">
        <v>162</v>
      </c>
      <c r="AF199" s="149">
        <v>276.5</v>
      </c>
      <c r="AG199" s="149">
        <v>0.59</v>
      </c>
      <c r="AJ199" t="s">
        <v>3286</v>
      </c>
      <c r="AK199" t="s">
        <v>3374</v>
      </c>
      <c r="AL199" t="s">
        <v>2</v>
      </c>
      <c r="AM199">
        <v>0.55000000000000004</v>
      </c>
    </row>
    <row r="200" spans="1:39" hidden="1" x14ac:dyDescent="0.25">
      <c r="A200" s="167" t="s">
        <v>6987</v>
      </c>
      <c r="B200" s="148" t="s">
        <v>4163</v>
      </c>
      <c r="C200" s="148" t="s">
        <v>3286</v>
      </c>
      <c r="D200" s="148" t="s">
        <v>3654</v>
      </c>
      <c r="E200" s="148" t="s">
        <v>2</v>
      </c>
      <c r="F200" s="148">
        <v>0.04</v>
      </c>
      <c r="G200" s="162" t="s">
        <v>4577</v>
      </c>
      <c r="J200" s="149" t="s">
        <v>167</v>
      </c>
      <c r="K200" s="149" t="s">
        <v>4078</v>
      </c>
      <c r="L200" s="149">
        <v>5.3947766461631564E-3</v>
      </c>
      <c r="M200" s="149">
        <v>0.01</v>
      </c>
      <c r="N200" s="148" t="s">
        <v>4577</v>
      </c>
      <c r="O200" s="148" t="s">
        <v>7754</v>
      </c>
      <c r="AA200" s="149" t="s">
        <v>4197</v>
      </c>
      <c r="AB200" s="149" t="s">
        <v>253</v>
      </c>
      <c r="AC200" s="149" t="s">
        <v>3971</v>
      </c>
      <c r="AD200" s="149" t="s">
        <v>7781</v>
      </c>
      <c r="AE200" s="149">
        <v>10.5</v>
      </c>
      <c r="AF200" s="149">
        <v>276.5</v>
      </c>
      <c r="AG200" s="149">
        <v>0.04</v>
      </c>
      <c r="AJ200" t="s">
        <v>3286</v>
      </c>
      <c r="AK200" t="s">
        <v>3654</v>
      </c>
      <c r="AL200" t="s">
        <v>2</v>
      </c>
      <c r="AM200">
        <v>0.04</v>
      </c>
    </row>
    <row r="201" spans="1:39" hidden="1" x14ac:dyDescent="0.25">
      <c r="A201" s="167" t="s">
        <v>6987</v>
      </c>
      <c r="B201" s="148" t="s">
        <v>4163</v>
      </c>
      <c r="C201" s="148" t="s">
        <v>3286</v>
      </c>
      <c r="D201" s="148" t="s">
        <v>4378</v>
      </c>
      <c r="E201" s="148" t="s">
        <v>2</v>
      </c>
      <c r="F201" s="148">
        <v>7.0000000000000007E-2</v>
      </c>
      <c r="G201" s="162" t="s">
        <v>4577</v>
      </c>
      <c r="J201" s="149" t="s">
        <v>167</v>
      </c>
      <c r="K201" s="149" t="s">
        <v>4126</v>
      </c>
      <c r="L201" s="149">
        <v>0.44771604315821351</v>
      </c>
      <c r="M201" s="149">
        <v>0.45</v>
      </c>
      <c r="N201" s="148" t="s">
        <v>4577</v>
      </c>
      <c r="O201" s="148" t="s">
        <v>7754</v>
      </c>
      <c r="AA201" s="149" t="s">
        <v>4209</v>
      </c>
      <c r="AB201" s="149" t="s">
        <v>3088</v>
      </c>
      <c r="AC201" s="149" t="s">
        <v>3175</v>
      </c>
      <c r="AD201" s="149" t="s">
        <v>2</v>
      </c>
      <c r="AE201" s="149">
        <v>176</v>
      </c>
      <c r="AF201" s="149">
        <v>176</v>
      </c>
      <c r="AG201" s="149">
        <v>1</v>
      </c>
      <c r="AJ201" t="s">
        <v>3286</v>
      </c>
      <c r="AK201" t="s">
        <v>4378</v>
      </c>
      <c r="AL201" t="s">
        <v>2</v>
      </c>
      <c r="AM201">
        <v>7.0000000000000007E-2</v>
      </c>
    </row>
    <row r="202" spans="1:39" hidden="1" x14ac:dyDescent="0.25">
      <c r="A202" s="167" t="s">
        <v>6997</v>
      </c>
      <c r="B202" s="148" t="s">
        <v>4212</v>
      </c>
      <c r="C202" s="148" t="s">
        <v>3287</v>
      </c>
      <c r="D202" s="148" t="s">
        <v>3457</v>
      </c>
      <c r="E202" s="148" t="s">
        <v>2</v>
      </c>
      <c r="F202" s="148">
        <v>0.72</v>
      </c>
      <c r="G202" s="162">
        <v>1</v>
      </c>
      <c r="J202" s="149" t="s">
        <v>167</v>
      </c>
      <c r="K202" s="149" t="s">
        <v>3738</v>
      </c>
      <c r="L202" s="149">
        <v>1.8486773553830134E-4</v>
      </c>
      <c r="M202" s="149">
        <v>0</v>
      </c>
      <c r="N202" s="148" t="s">
        <v>4577</v>
      </c>
      <c r="O202" s="148" t="s">
        <v>7754</v>
      </c>
      <c r="AA202" s="149" t="s">
        <v>4189</v>
      </c>
      <c r="AB202" s="149" t="s">
        <v>3638</v>
      </c>
      <c r="AC202" s="149" t="s">
        <v>3175</v>
      </c>
      <c r="AD202" s="149" t="s">
        <v>2</v>
      </c>
      <c r="AE202" s="149">
        <v>32</v>
      </c>
      <c r="AF202" s="149">
        <v>176</v>
      </c>
      <c r="AG202" s="149">
        <v>0.18</v>
      </c>
      <c r="AJ202" t="s">
        <v>3287</v>
      </c>
      <c r="AK202" t="s">
        <v>3457</v>
      </c>
      <c r="AL202" t="s">
        <v>2</v>
      </c>
      <c r="AM202">
        <v>0.72</v>
      </c>
    </row>
    <row r="203" spans="1:39" hidden="1" x14ac:dyDescent="0.25">
      <c r="A203" s="167" t="s">
        <v>6997</v>
      </c>
      <c r="B203" s="148" t="s">
        <v>4212</v>
      </c>
      <c r="C203" s="148" t="s">
        <v>3287</v>
      </c>
      <c r="D203" s="148" t="s">
        <v>3477</v>
      </c>
      <c r="E203" s="148" t="s">
        <v>2</v>
      </c>
      <c r="F203" s="148">
        <v>7.0000000000000007E-2</v>
      </c>
      <c r="G203" s="162" t="s">
        <v>4577</v>
      </c>
      <c r="J203" s="149" t="s">
        <v>167</v>
      </c>
      <c r="K203" s="149" t="s">
        <v>3973</v>
      </c>
      <c r="L203" s="149">
        <v>0</v>
      </c>
      <c r="M203" s="149">
        <v>0</v>
      </c>
      <c r="N203" s="148" t="s">
        <v>4577</v>
      </c>
      <c r="O203" s="148" t="s">
        <v>7754</v>
      </c>
      <c r="AA203" s="149" t="s">
        <v>4189</v>
      </c>
      <c r="AB203" s="149" t="s">
        <v>3638</v>
      </c>
      <c r="AC203" s="149" t="s">
        <v>3457</v>
      </c>
      <c r="AD203" s="149" t="s">
        <v>2</v>
      </c>
      <c r="AE203" s="149">
        <v>32</v>
      </c>
      <c r="AF203" s="149">
        <v>176</v>
      </c>
      <c r="AG203" s="149">
        <v>0.18</v>
      </c>
      <c r="AJ203" t="s">
        <v>3287</v>
      </c>
      <c r="AK203" t="s">
        <v>3477</v>
      </c>
      <c r="AL203" t="s">
        <v>2</v>
      </c>
      <c r="AM203">
        <v>7.0000000000000007E-2</v>
      </c>
    </row>
    <row r="204" spans="1:39" hidden="1" x14ac:dyDescent="0.25">
      <c r="A204" s="167" t="s">
        <v>6997</v>
      </c>
      <c r="B204" s="148" t="s">
        <v>4212</v>
      </c>
      <c r="C204" s="148" t="s">
        <v>3287</v>
      </c>
      <c r="D204" s="148" t="s">
        <v>4078</v>
      </c>
      <c r="E204" s="148" t="s">
        <v>7781</v>
      </c>
      <c r="F204" s="148">
        <v>0.01</v>
      </c>
      <c r="G204" s="162" t="s">
        <v>4577</v>
      </c>
      <c r="J204" s="149" t="s">
        <v>3352</v>
      </c>
      <c r="K204" s="149" t="s">
        <v>3175</v>
      </c>
      <c r="L204" s="149">
        <v>1.0000000000000004</v>
      </c>
      <c r="M204" s="149">
        <v>1</v>
      </c>
      <c r="N204" s="148">
        <v>1.0000000000000004</v>
      </c>
      <c r="O204" s="148" t="s">
        <v>7754</v>
      </c>
      <c r="AA204" s="149" t="s">
        <v>4189</v>
      </c>
      <c r="AB204" s="149" t="s">
        <v>3638</v>
      </c>
      <c r="AC204" s="149" t="s">
        <v>3477</v>
      </c>
      <c r="AD204" s="149" t="s">
        <v>2</v>
      </c>
      <c r="AE204" s="149">
        <v>32</v>
      </c>
      <c r="AF204" s="149">
        <v>176</v>
      </c>
      <c r="AG204" s="149">
        <v>0.18</v>
      </c>
      <c r="AJ204" t="s">
        <v>3287</v>
      </c>
      <c r="AK204" t="s">
        <v>4078</v>
      </c>
      <c r="AL204" t="s">
        <v>7781</v>
      </c>
      <c r="AM204">
        <v>0.01</v>
      </c>
    </row>
    <row r="205" spans="1:39" hidden="1" x14ac:dyDescent="0.25">
      <c r="A205" s="167" t="s">
        <v>6997</v>
      </c>
      <c r="B205" s="148" t="s">
        <v>4212</v>
      </c>
      <c r="C205" s="148" t="s">
        <v>3287</v>
      </c>
      <c r="D205" s="148" t="s">
        <v>3971</v>
      </c>
      <c r="E205" s="148" t="s">
        <v>7781</v>
      </c>
      <c r="F205" s="148">
        <v>0.2</v>
      </c>
      <c r="G205" s="162" t="s">
        <v>4577</v>
      </c>
      <c r="J205" s="149" t="s">
        <v>72</v>
      </c>
      <c r="K205" s="149" t="s">
        <v>4372</v>
      </c>
      <c r="L205" s="149">
        <v>0.99999999999999989</v>
      </c>
      <c r="M205" s="149">
        <v>1</v>
      </c>
      <c r="N205" s="148">
        <v>0.99999999999999989</v>
      </c>
      <c r="O205" s="148" t="s">
        <v>7754</v>
      </c>
      <c r="AA205" s="149" t="s">
        <v>4189</v>
      </c>
      <c r="AB205" s="149" t="s">
        <v>3638</v>
      </c>
      <c r="AC205" s="149" t="s">
        <v>3713</v>
      </c>
      <c r="AD205" s="149" t="s">
        <v>7781</v>
      </c>
      <c r="AE205" s="149">
        <v>48</v>
      </c>
      <c r="AF205" s="149">
        <v>176</v>
      </c>
      <c r="AG205" s="149">
        <v>0.27</v>
      </c>
      <c r="AJ205" t="s">
        <v>3287</v>
      </c>
      <c r="AK205" t="s">
        <v>3971</v>
      </c>
      <c r="AL205" t="s">
        <v>7781</v>
      </c>
      <c r="AM205">
        <v>0.2</v>
      </c>
    </row>
    <row r="206" spans="1:39" x14ac:dyDescent="0.25">
      <c r="A206" s="167" t="s">
        <v>7015</v>
      </c>
      <c r="B206" s="148" t="s">
        <v>4213</v>
      </c>
      <c r="C206" s="148" t="s">
        <v>3289</v>
      </c>
      <c r="D206" s="148" t="s">
        <v>3479</v>
      </c>
      <c r="E206" s="148" t="s">
        <v>2</v>
      </c>
      <c r="F206" s="148">
        <v>0.77</v>
      </c>
      <c r="G206" s="162">
        <v>1</v>
      </c>
      <c r="J206" s="149" t="s">
        <v>75</v>
      </c>
      <c r="K206" s="149" t="s">
        <v>3713</v>
      </c>
      <c r="L206" s="149">
        <v>0.99999999999999989</v>
      </c>
      <c r="M206" s="149">
        <v>1</v>
      </c>
      <c r="N206" s="148">
        <v>0.99999999999999989</v>
      </c>
      <c r="O206" s="148" t="s">
        <v>7754</v>
      </c>
      <c r="AA206" s="149" t="s">
        <v>4189</v>
      </c>
      <c r="AB206" s="149" t="s">
        <v>3638</v>
      </c>
      <c r="AC206" s="149" t="s">
        <v>3373</v>
      </c>
      <c r="AD206" s="149" t="s">
        <v>2</v>
      </c>
      <c r="AE206" s="149">
        <v>32</v>
      </c>
      <c r="AF206" s="149">
        <v>176</v>
      </c>
      <c r="AG206" s="149">
        <v>0.18</v>
      </c>
      <c r="AJ206" t="s">
        <v>3289</v>
      </c>
      <c r="AK206" t="s">
        <v>3479</v>
      </c>
      <c r="AL206" t="s">
        <v>2</v>
      </c>
      <c r="AM206">
        <v>0.77</v>
      </c>
    </row>
    <row r="207" spans="1:39" x14ac:dyDescent="0.25">
      <c r="A207" s="167" t="s">
        <v>7015</v>
      </c>
      <c r="B207" s="148" t="s">
        <v>4213</v>
      </c>
      <c r="C207" s="148" t="s">
        <v>3289</v>
      </c>
      <c r="D207" s="148" t="s">
        <v>3973</v>
      </c>
      <c r="E207" s="148" t="s">
        <v>7781</v>
      </c>
      <c r="F207" s="148">
        <v>0.23</v>
      </c>
      <c r="G207" s="162" t="s">
        <v>4577</v>
      </c>
      <c r="J207" s="149" t="s">
        <v>76</v>
      </c>
      <c r="K207" s="149" t="s">
        <v>3895</v>
      </c>
      <c r="L207" s="149">
        <v>0.99999999999999978</v>
      </c>
      <c r="M207" s="149">
        <v>1</v>
      </c>
      <c r="N207" s="148">
        <v>0.99999999999999978</v>
      </c>
      <c r="O207" s="148" t="s">
        <v>7754</v>
      </c>
      <c r="AA207" s="149" t="s">
        <v>4171</v>
      </c>
      <c r="AB207" s="149" t="s">
        <v>3278</v>
      </c>
      <c r="AC207" s="149" t="s">
        <v>3978</v>
      </c>
      <c r="AD207" s="149" t="s">
        <v>7781</v>
      </c>
      <c r="AE207" s="149">
        <v>176</v>
      </c>
      <c r="AF207" s="149">
        <v>176</v>
      </c>
      <c r="AG207" s="149">
        <v>1</v>
      </c>
      <c r="AJ207" t="s">
        <v>3289</v>
      </c>
      <c r="AK207" t="s">
        <v>3973</v>
      </c>
      <c r="AL207" t="s">
        <v>7781</v>
      </c>
      <c r="AM207">
        <v>0.23</v>
      </c>
    </row>
    <row r="208" spans="1:39" hidden="1" x14ac:dyDescent="0.25">
      <c r="A208" s="167" t="s">
        <v>7022</v>
      </c>
      <c r="B208" s="148" t="s">
        <v>7809</v>
      </c>
      <c r="C208" s="148" t="s">
        <v>3290</v>
      </c>
      <c r="D208" s="148" t="s">
        <v>290</v>
      </c>
      <c r="E208" s="148" t="s">
        <v>2</v>
      </c>
      <c r="F208" s="148">
        <v>0.23</v>
      </c>
      <c r="G208" s="162">
        <v>1</v>
      </c>
      <c r="J208" s="149" t="s">
        <v>77</v>
      </c>
      <c r="K208" s="149" t="s">
        <v>3175</v>
      </c>
      <c r="L208" s="149">
        <v>0.67645361200558962</v>
      </c>
      <c r="M208" s="149">
        <v>0.68</v>
      </c>
      <c r="N208" s="148">
        <v>1</v>
      </c>
      <c r="O208" s="148" t="s">
        <v>7754</v>
      </c>
      <c r="AA208" s="149" t="s">
        <v>4170</v>
      </c>
      <c r="AB208" s="149" t="s">
        <v>3824</v>
      </c>
      <c r="AC208" s="149" t="s">
        <v>3222</v>
      </c>
      <c r="AD208" s="149" t="s">
        <v>2</v>
      </c>
      <c r="AE208" s="149">
        <v>16</v>
      </c>
      <c r="AF208" s="149">
        <v>176</v>
      </c>
      <c r="AG208" s="149">
        <v>0.09</v>
      </c>
      <c r="AJ208" t="s">
        <v>3290</v>
      </c>
      <c r="AK208" t="s">
        <v>290</v>
      </c>
      <c r="AL208" t="s">
        <v>2</v>
      </c>
      <c r="AM208">
        <v>0.23</v>
      </c>
    </row>
    <row r="209" spans="1:39" hidden="1" x14ac:dyDescent="0.25">
      <c r="A209" s="167" t="s">
        <v>7022</v>
      </c>
      <c r="B209" s="148" t="s">
        <v>7809</v>
      </c>
      <c r="C209" s="148" t="s">
        <v>3290</v>
      </c>
      <c r="D209" s="148" t="s">
        <v>3457</v>
      </c>
      <c r="E209" s="148" t="s">
        <v>2</v>
      </c>
      <c r="F209" s="148">
        <v>0.5</v>
      </c>
      <c r="G209" s="162" t="s">
        <v>4577</v>
      </c>
      <c r="J209" s="149" t="s">
        <v>77</v>
      </c>
      <c r="K209" s="149" t="s">
        <v>4280</v>
      </c>
      <c r="L209" s="149">
        <v>0.32354638799441038</v>
      </c>
      <c r="M209" s="149">
        <v>0.32</v>
      </c>
      <c r="N209" s="148" t="s">
        <v>4577</v>
      </c>
      <c r="O209" s="148" t="s">
        <v>7754</v>
      </c>
      <c r="AA209" s="149" t="s">
        <v>4170</v>
      </c>
      <c r="AB209" s="149" t="s">
        <v>3824</v>
      </c>
      <c r="AC209" s="149" t="s">
        <v>3840</v>
      </c>
      <c r="AD209" s="149" t="s">
        <v>7781</v>
      </c>
      <c r="AE209" s="149">
        <v>63</v>
      </c>
      <c r="AF209" s="149">
        <v>176</v>
      </c>
      <c r="AG209" s="149">
        <v>0.36</v>
      </c>
      <c r="AJ209" t="s">
        <v>3290</v>
      </c>
      <c r="AK209" t="s">
        <v>3457</v>
      </c>
      <c r="AL209" t="s">
        <v>2</v>
      </c>
      <c r="AM209">
        <v>0.5</v>
      </c>
    </row>
    <row r="210" spans="1:39" x14ac:dyDescent="0.25">
      <c r="A210" s="167" t="s">
        <v>7022</v>
      </c>
      <c r="B210" s="148" t="s">
        <v>7809</v>
      </c>
      <c r="C210" s="148" t="s">
        <v>3290</v>
      </c>
      <c r="D210" s="148" t="s">
        <v>3477</v>
      </c>
      <c r="E210" s="148" t="s">
        <v>2</v>
      </c>
      <c r="F210" s="148">
        <v>0.27</v>
      </c>
      <c r="G210" s="162" t="s">
        <v>4577</v>
      </c>
      <c r="J210" s="149" t="s">
        <v>78</v>
      </c>
      <c r="K210" s="149" t="s">
        <v>290</v>
      </c>
      <c r="L210" s="149">
        <v>0.70361702757946476</v>
      </c>
      <c r="M210" s="149">
        <v>0.7</v>
      </c>
      <c r="N210" s="148">
        <v>0.99999999999999978</v>
      </c>
      <c r="O210" s="148" t="s">
        <v>7754</v>
      </c>
      <c r="AA210" s="149" t="s">
        <v>4170</v>
      </c>
      <c r="AB210" s="149" t="s">
        <v>3824</v>
      </c>
      <c r="AC210" s="149" t="s">
        <v>3895</v>
      </c>
      <c r="AD210" s="149" t="s">
        <v>7781</v>
      </c>
      <c r="AE210" s="149">
        <v>58</v>
      </c>
      <c r="AF210" s="149">
        <v>176</v>
      </c>
      <c r="AG210" s="149">
        <v>0.33</v>
      </c>
      <c r="AJ210" t="s">
        <v>3290</v>
      </c>
      <c r="AK210" t="s">
        <v>3477</v>
      </c>
      <c r="AL210" t="s">
        <v>2</v>
      </c>
      <c r="AM210">
        <v>0.27</v>
      </c>
    </row>
    <row r="211" spans="1:39" x14ac:dyDescent="0.25">
      <c r="A211" s="167" t="s">
        <v>7037</v>
      </c>
      <c r="B211" s="148" t="s">
        <v>4187</v>
      </c>
      <c r="C211" s="148" t="s">
        <v>3301</v>
      </c>
      <c r="D211" s="148" t="s">
        <v>290</v>
      </c>
      <c r="E211" s="148" t="s">
        <v>2</v>
      </c>
      <c r="F211" s="148">
        <v>0.91</v>
      </c>
      <c r="G211" s="162">
        <v>1</v>
      </c>
      <c r="J211" s="149" t="s">
        <v>78</v>
      </c>
      <c r="K211" s="149" t="s">
        <v>3713</v>
      </c>
      <c r="L211" s="149">
        <v>1.4219273039665847E-3</v>
      </c>
      <c r="M211" s="149">
        <v>0</v>
      </c>
      <c r="N211" s="148" t="s">
        <v>4577</v>
      </c>
      <c r="O211" s="148" t="s">
        <v>7754</v>
      </c>
      <c r="AA211" s="149" t="s">
        <v>4170</v>
      </c>
      <c r="AB211" s="149" t="s">
        <v>3824</v>
      </c>
      <c r="AC211" s="149" t="s">
        <v>3897</v>
      </c>
      <c r="AD211" s="149" t="s">
        <v>7781</v>
      </c>
      <c r="AE211" s="149">
        <v>39</v>
      </c>
      <c r="AF211" s="149">
        <v>176</v>
      </c>
      <c r="AG211" s="149">
        <v>0.22</v>
      </c>
      <c r="AJ211" t="s">
        <v>3301</v>
      </c>
      <c r="AK211" t="s">
        <v>290</v>
      </c>
      <c r="AL211" t="s">
        <v>2</v>
      </c>
      <c r="AM211">
        <v>0.91</v>
      </c>
    </row>
    <row r="212" spans="1:39" hidden="1" x14ac:dyDescent="0.25">
      <c r="A212" s="167" t="s">
        <v>7037</v>
      </c>
      <c r="B212" s="148" t="s">
        <v>4187</v>
      </c>
      <c r="C212" s="148" t="s">
        <v>3301</v>
      </c>
      <c r="D212" s="148" t="s">
        <v>3477</v>
      </c>
      <c r="E212" s="148" t="s">
        <v>2</v>
      </c>
      <c r="F212" s="148">
        <v>0.09</v>
      </c>
      <c r="G212" s="162" t="s">
        <v>4577</v>
      </c>
      <c r="J212" s="149" t="s">
        <v>78</v>
      </c>
      <c r="K212" s="149" t="s">
        <v>4372</v>
      </c>
      <c r="L212" s="149">
        <v>0.2949610451165684</v>
      </c>
      <c r="M212" s="149">
        <v>0.28999999999999998</v>
      </c>
      <c r="N212" s="148" t="s">
        <v>4577</v>
      </c>
      <c r="O212" s="148" t="s">
        <v>7754</v>
      </c>
      <c r="AA212" s="149" t="s">
        <v>4190</v>
      </c>
      <c r="AB212" s="149" t="s">
        <v>3640</v>
      </c>
      <c r="AC212" s="149" t="s">
        <v>3457</v>
      </c>
      <c r="AD212" s="149" t="s">
        <v>2</v>
      </c>
      <c r="AE212" s="149">
        <v>70</v>
      </c>
      <c r="AF212" s="149">
        <v>168</v>
      </c>
      <c r="AG212" s="149">
        <v>0.42</v>
      </c>
      <c r="AJ212" t="s">
        <v>3301</v>
      </c>
      <c r="AK212" t="s">
        <v>3477</v>
      </c>
      <c r="AL212" t="s">
        <v>2</v>
      </c>
      <c r="AM212">
        <v>0.09</v>
      </c>
    </row>
    <row r="213" spans="1:39" x14ac:dyDescent="0.25">
      <c r="A213" s="167" t="s">
        <v>7555</v>
      </c>
      <c r="B213" s="148" t="s">
        <v>4258</v>
      </c>
      <c r="C213" s="148" t="s">
        <v>1794</v>
      </c>
      <c r="D213" s="148" t="s">
        <v>3173</v>
      </c>
      <c r="E213" s="148" t="s">
        <v>2</v>
      </c>
      <c r="F213" s="148">
        <v>1</v>
      </c>
      <c r="G213" s="162">
        <v>1</v>
      </c>
      <c r="J213" s="149" t="s">
        <v>196</v>
      </c>
      <c r="K213" s="149" t="s">
        <v>3457</v>
      </c>
      <c r="L213" s="149">
        <v>0.92131852816869431</v>
      </c>
      <c r="M213" s="149">
        <v>0.92</v>
      </c>
      <c r="N213" s="148">
        <v>1.0000000000000002</v>
      </c>
      <c r="O213" s="148" t="s">
        <v>7754</v>
      </c>
      <c r="AA213" s="149" t="s">
        <v>4190</v>
      </c>
      <c r="AB213" s="149" t="s">
        <v>3640</v>
      </c>
      <c r="AC213" s="149" t="s">
        <v>3477</v>
      </c>
      <c r="AD213" s="149" t="s">
        <v>2</v>
      </c>
      <c r="AE213" s="149">
        <v>98</v>
      </c>
      <c r="AF213" s="149">
        <v>168</v>
      </c>
      <c r="AG213" s="149">
        <v>0.57999999999999996</v>
      </c>
      <c r="AJ213" t="s">
        <v>1794</v>
      </c>
      <c r="AK213" t="s">
        <v>3173</v>
      </c>
      <c r="AL213" t="s">
        <v>2</v>
      </c>
      <c r="AM213">
        <v>1</v>
      </c>
    </row>
    <row r="214" spans="1:39" x14ac:dyDescent="0.25">
      <c r="A214" s="167" t="s">
        <v>6403</v>
      </c>
      <c r="B214" s="148" t="s">
        <v>4282</v>
      </c>
      <c r="C214" s="148" t="s">
        <v>3701</v>
      </c>
      <c r="D214" s="148" t="s">
        <v>3373</v>
      </c>
      <c r="E214" s="148" t="s">
        <v>2</v>
      </c>
      <c r="F214" s="148">
        <v>1</v>
      </c>
      <c r="G214" s="162">
        <v>1</v>
      </c>
      <c r="J214" s="149" t="s">
        <v>196</v>
      </c>
      <c r="K214" s="149" t="s">
        <v>3477</v>
      </c>
      <c r="L214" s="149">
        <v>7.8681471831305985E-2</v>
      </c>
      <c r="M214" s="149">
        <v>0.08</v>
      </c>
      <c r="N214" s="148" t="s">
        <v>4577</v>
      </c>
      <c r="O214" s="148" t="s">
        <v>7754</v>
      </c>
      <c r="AA214" s="149" t="s">
        <v>4213</v>
      </c>
      <c r="AB214" s="149" t="s">
        <v>3289</v>
      </c>
      <c r="AC214" s="149" t="s">
        <v>3479</v>
      </c>
      <c r="AD214" s="149" t="s">
        <v>2</v>
      </c>
      <c r="AE214" s="149">
        <v>136</v>
      </c>
      <c r="AF214" s="149">
        <v>176</v>
      </c>
      <c r="AG214" s="149">
        <v>0.77</v>
      </c>
      <c r="AJ214" t="s">
        <v>3701</v>
      </c>
      <c r="AK214" t="s">
        <v>3373</v>
      </c>
      <c r="AL214" t="s">
        <v>2</v>
      </c>
      <c r="AM214">
        <v>1</v>
      </c>
    </row>
    <row r="215" spans="1:39" x14ac:dyDescent="0.25">
      <c r="A215" s="167" t="s">
        <v>6684</v>
      </c>
      <c r="B215" s="148" t="s">
        <v>4197</v>
      </c>
      <c r="C215" s="148" t="s">
        <v>253</v>
      </c>
      <c r="D215" s="148" t="s">
        <v>3457</v>
      </c>
      <c r="E215" s="148" t="s">
        <v>2</v>
      </c>
      <c r="F215" s="148">
        <v>0.38</v>
      </c>
      <c r="G215" s="162">
        <v>1.01</v>
      </c>
      <c r="J215" s="149" t="s">
        <v>79</v>
      </c>
      <c r="K215" s="149" t="s">
        <v>3672</v>
      </c>
      <c r="L215" s="149">
        <v>0.99999999999999978</v>
      </c>
      <c r="M215" s="149">
        <v>1</v>
      </c>
      <c r="N215" s="148">
        <v>0.99999999999999978</v>
      </c>
      <c r="O215" s="148" t="s">
        <v>7754</v>
      </c>
      <c r="AA215" s="149" t="s">
        <v>4213</v>
      </c>
      <c r="AB215" s="149" t="s">
        <v>3289</v>
      </c>
      <c r="AC215" s="149" t="s">
        <v>3973</v>
      </c>
      <c r="AD215" s="149" t="s">
        <v>7781</v>
      </c>
      <c r="AE215" s="149">
        <v>40</v>
      </c>
      <c r="AF215" s="149">
        <v>176</v>
      </c>
      <c r="AG215" s="149">
        <v>0.23</v>
      </c>
      <c r="AJ215" t="s">
        <v>253</v>
      </c>
      <c r="AK215" t="s">
        <v>3457</v>
      </c>
      <c r="AL215" t="s">
        <v>2</v>
      </c>
      <c r="AM215">
        <v>0.38</v>
      </c>
    </row>
    <row r="216" spans="1:39" x14ac:dyDescent="0.25">
      <c r="A216" s="167" t="s">
        <v>6684</v>
      </c>
      <c r="B216" s="148" t="s">
        <v>4197</v>
      </c>
      <c r="C216" s="148" t="s">
        <v>253</v>
      </c>
      <c r="D216" s="148" t="s">
        <v>3477</v>
      </c>
      <c r="E216" s="148" t="s">
        <v>2</v>
      </c>
      <c r="F216" s="148">
        <v>0.59</v>
      </c>
      <c r="G216" s="162" t="s">
        <v>4577</v>
      </c>
      <c r="J216" s="149" t="s">
        <v>80</v>
      </c>
      <c r="K216" s="149" t="s">
        <v>3672</v>
      </c>
      <c r="L216" s="149">
        <v>1.0000000000000002</v>
      </c>
      <c r="M216" s="149">
        <v>1</v>
      </c>
      <c r="N216" s="148">
        <v>1.0000000000000002</v>
      </c>
      <c r="O216" s="148" t="s">
        <v>7754</v>
      </c>
      <c r="AA216" s="149" t="s">
        <v>4285</v>
      </c>
      <c r="AB216" s="149" t="s">
        <v>218</v>
      </c>
      <c r="AC216" s="149" t="s">
        <v>290</v>
      </c>
      <c r="AD216" s="149" t="s">
        <v>2</v>
      </c>
      <c r="AE216" s="149">
        <v>28</v>
      </c>
      <c r="AF216" s="149">
        <v>155.5</v>
      </c>
      <c r="AG216" s="149">
        <v>0.18</v>
      </c>
      <c r="AJ216" t="s">
        <v>253</v>
      </c>
      <c r="AK216" t="s">
        <v>3477</v>
      </c>
      <c r="AL216" t="s">
        <v>2</v>
      </c>
      <c r="AM216">
        <v>0.59</v>
      </c>
    </row>
    <row r="217" spans="1:39" hidden="1" x14ac:dyDescent="0.25">
      <c r="A217" s="167" t="s">
        <v>6684</v>
      </c>
      <c r="B217" s="148" t="s">
        <v>4197</v>
      </c>
      <c r="C217" s="148" t="s">
        <v>253</v>
      </c>
      <c r="D217" s="148" t="s">
        <v>3971</v>
      </c>
      <c r="E217" s="148" t="s">
        <v>7781</v>
      </c>
      <c r="F217" s="148">
        <v>0.04</v>
      </c>
      <c r="G217" s="162" t="s">
        <v>4577</v>
      </c>
      <c r="J217" s="149" t="s">
        <v>81</v>
      </c>
      <c r="K217" s="149" t="s">
        <v>4372</v>
      </c>
      <c r="L217" s="149">
        <v>1.0000000000000004</v>
      </c>
      <c r="M217" s="149">
        <v>1</v>
      </c>
      <c r="N217" s="148">
        <v>1.0000000000000004</v>
      </c>
      <c r="O217" s="148" t="s">
        <v>7754</v>
      </c>
      <c r="AA217" s="149" t="s">
        <v>4285</v>
      </c>
      <c r="AB217" s="149" t="s">
        <v>218</v>
      </c>
      <c r="AC217" s="149" t="s">
        <v>576</v>
      </c>
      <c r="AD217" s="149" t="s">
        <v>2</v>
      </c>
      <c r="AE217" s="149">
        <v>9.5</v>
      </c>
      <c r="AF217" s="149">
        <v>155.5</v>
      </c>
      <c r="AG217" s="149">
        <v>0.06</v>
      </c>
      <c r="AJ217" t="s">
        <v>253</v>
      </c>
      <c r="AK217" t="s">
        <v>3971</v>
      </c>
      <c r="AL217" t="s">
        <v>7781</v>
      </c>
      <c r="AM217">
        <v>0.04</v>
      </c>
    </row>
    <row r="218" spans="1:39" x14ac:dyDescent="0.25">
      <c r="A218" s="167" t="s">
        <v>6806</v>
      </c>
      <c r="B218" s="148" t="s">
        <v>4228</v>
      </c>
      <c r="C218" s="148" t="s">
        <v>146</v>
      </c>
      <c r="D218" s="148" t="s">
        <v>292</v>
      </c>
      <c r="E218" s="148" t="s">
        <v>2</v>
      </c>
      <c r="F218" s="148">
        <v>0.15</v>
      </c>
      <c r="G218" s="162">
        <v>1</v>
      </c>
      <c r="J218" s="149" t="s">
        <v>82</v>
      </c>
      <c r="K218" s="149" t="s">
        <v>3173</v>
      </c>
      <c r="L218" s="149">
        <v>0.98691591665639289</v>
      </c>
      <c r="M218" s="149">
        <v>0.99</v>
      </c>
      <c r="N218" s="148">
        <v>1.0000000000000004</v>
      </c>
      <c r="O218" s="148" t="s">
        <v>7754</v>
      </c>
      <c r="AA218" s="149" t="s">
        <v>4285</v>
      </c>
      <c r="AB218" s="149" t="s">
        <v>218</v>
      </c>
      <c r="AC218" s="149" t="s">
        <v>3479</v>
      </c>
      <c r="AD218" s="149" t="s">
        <v>2</v>
      </c>
      <c r="AE218" s="149">
        <v>71</v>
      </c>
      <c r="AF218" s="149">
        <v>155.5</v>
      </c>
      <c r="AG218" s="149">
        <v>0.46</v>
      </c>
      <c r="AJ218" t="s">
        <v>146</v>
      </c>
      <c r="AK218" t="s">
        <v>292</v>
      </c>
      <c r="AL218" t="s">
        <v>2</v>
      </c>
      <c r="AM218">
        <v>0.15</v>
      </c>
    </row>
    <row r="219" spans="1:39" x14ac:dyDescent="0.25">
      <c r="A219" s="167" t="s">
        <v>6806</v>
      </c>
      <c r="B219" s="148" t="s">
        <v>4228</v>
      </c>
      <c r="C219" s="148" t="s">
        <v>146</v>
      </c>
      <c r="D219" s="148" t="s">
        <v>3670</v>
      </c>
      <c r="E219" s="148" t="s">
        <v>7781</v>
      </c>
      <c r="F219" s="148">
        <v>0.09</v>
      </c>
      <c r="G219" s="162" t="s">
        <v>4577</v>
      </c>
      <c r="J219" s="149" t="s">
        <v>82</v>
      </c>
      <c r="K219" s="149" t="s">
        <v>3897</v>
      </c>
      <c r="L219" s="149">
        <v>1.3084083343607448E-2</v>
      </c>
      <c r="M219" s="149">
        <v>0.01</v>
      </c>
      <c r="N219" s="148" t="s">
        <v>4577</v>
      </c>
      <c r="O219" s="148" t="s">
        <v>7754</v>
      </c>
      <c r="AA219" s="149" t="s">
        <v>4285</v>
      </c>
      <c r="AB219" s="149" t="s">
        <v>218</v>
      </c>
      <c r="AC219" s="149" t="s">
        <v>3779</v>
      </c>
      <c r="AD219" s="149" t="s">
        <v>7781</v>
      </c>
      <c r="AE219" s="149">
        <v>18</v>
      </c>
      <c r="AF219" s="149">
        <v>155.5</v>
      </c>
      <c r="AG219" s="149">
        <v>0.12</v>
      </c>
      <c r="AJ219" t="s">
        <v>146</v>
      </c>
      <c r="AK219" t="s">
        <v>3670</v>
      </c>
      <c r="AL219" t="s">
        <v>7781</v>
      </c>
      <c r="AM219">
        <v>0.09</v>
      </c>
    </row>
    <row r="220" spans="1:39" hidden="1" x14ac:dyDescent="0.25">
      <c r="A220" s="167" t="s">
        <v>6806</v>
      </c>
      <c r="B220" s="148" t="s">
        <v>4228</v>
      </c>
      <c r="C220" s="148" t="s">
        <v>146</v>
      </c>
      <c r="D220" s="148" t="s">
        <v>3713</v>
      </c>
      <c r="E220" s="148" t="s">
        <v>7781</v>
      </c>
      <c r="F220" s="148">
        <v>0.76</v>
      </c>
      <c r="G220" s="162" t="s">
        <v>4577</v>
      </c>
      <c r="J220" s="149" t="s">
        <v>83</v>
      </c>
      <c r="K220" s="149" t="s">
        <v>4372</v>
      </c>
      <c r="L220" s="149">
        <v>1.0000000000000004</v>
      </c>
      <c r="M220" s="149">
        <v>1</v>
      </c>
      <c r="N220" s="148">
        <v>1.0000000000000004</v>
      </c>
      <c r="O220" s="148" t="s">
        <v>7754</v>
      </c>
      <c r="AA220" s="149" t="s">
        <v>4285</v>
      </c>
      <c r="AB220" s="149" t="s">
        <v>218</v>
      </c>
      <c r="AC220" s="149" t="s">
        <v>4078</v>
      </c>
      <c r="AD220" s="149" t="s">
        <v>7781</v>
      </c>
      <c r="AE220" s="149">
        <v>19</v>
      </c>
      <c r="AF220" s="149">
        <v>155.5</v>
      </c>
      <c r="AG220" s="149">
        <v>0.12</v>
      </c>
      <c r="AJ220" t="s">
        <v>146</v>
      </c>
      <c r="AK220" t="s">
        <v>3713</v>
      </c>
      <c r="AL220" t="s">
        <v>7781</v>
      </c>
      <c r="AM220">
        <v>0.76</v>
      </c>
    </row>
    <row r="221" spans="1:39" hidden="1" x14ac:dyDescent="0.25">
      <c r="A221" s="167" t="s">
        <v>6948</v>
      </c>
      <c r="B221" s="148" t="s">
        <v>4171</v>
      </c>
      <c r="C221" s="148" t="s">
        <v>3278</v>
      </c>
      <c r="D221" s="148" t="s">
        <v>3978</v>
      </c>
      <c r="E221" s="148" t="s">
        <v>7781</v>
      </c>
      <c r="F221" s="148">
        <v>1</v>
      </c>
      <c r="G221" s="162">
        <v>1</v>
      </c>
      <c r="J221" s="149" t="s">
        <v>3063</v>
      </c>
      <c r="K221" s="149" t="s">
        <v>3987</v>
      </c>
      <c r="L221" s="149">
        <v>0.5932420744982253</v>
      </c>
      <c r="M221" s="149">
        <v>0.59</v>
      </c>
      <c r="N221" s="148">
        <v>0.99999999999999967</v>
      </c>
      <c r="O221" s="148" t="s">
        <v>7754</v>
      </c>
      <c r="AA221" s="149" t="s">
        <v>4285</v>
      </c>
      <c r="AB221" s="149" t="s">
        <v>218</v>
      </c>
      <c r="AC221" s="149" t="s">
        <v>3973</v>
      </c>
      <c r="AD221" s="149" t="s">
        <v>7781</v>
      </c>
      <c r="AE221" s="149">
        <v>10</v>
      </c>
      <c r="AF221" s="149">
        <v>155.5</v>
      </c>
      <c r="AG221" s="149">
        <v>0.06</v>
      </c>
      <c r="AJ221" t="s">
        <v>3278</v>
      </c>
      <c r="AK221" t="s">
        <v>3978</v>
      </c>
      <c r="AL221" t="s">
        <v>7781</v>
      </c>
      <c r="AM221">
        <v>1</v>
      </c>
    </row>
    <row r="222" spans="1:39" hidden="1" x14ac:dyDescent="0.25">
      <c r="A222" s="167" t="s">
        <v>7177</v>
      </c>
      <c r="B222" s="148" t="s">
        <v>7810</v>
      </c>
      <c r="C222" s="148" t="s">
        <v>104</v>
      </c>
      <c r="D222" s="148" t="s">
        <v>292</v>
      </c>
      <c r="E222" s="148" t="s">
        <v>2</v>
      </c>
      <c r="F222" s="148">
        <v>0.23</v>
      </c>
      <c r="G222" s="162">
        <v>1</v>
      </c>
      <c r="J222" s="149" t="s">
        <v>3063</v>
      </c>
      <c r="K222" s="149" t="s">
        <v>4372</v>
      </c>
      <c r="L222" s="149">
        <v>0.40675792550177436</v>
      </c>
      <c r="M222" s="149">
        <v>0.41</v>
      </c>
      <c r="N222" s="148" t="s">
        <v>4577</v>
      </c>
      <c r="O222" s="148" t="s">
        <v>7754</v>
      </c>
      <c r="AA222" s="149" t="s">
        <v>4191</v>
      </c>
      <c r="AB222" s="149" t="s">
        <v>3285</v>
      </c>
      <c r="AC222" s="149" t="s">
        <v>3222</v>
      </c>
      <c r="AD222" s="149" t="s">
        <v>2</v>
      </c>
      <c r="AE222" s="149">
        <v>6</v>
      </c>
      <c r="AF222" s="149">
        <v>176</v>
      </c>
      <c r="AG222" s="149">
        <v>0.03</v>
      </c>
      <c r="AJ222" t="s">
        <v>104</v>
      </c>
      <c r="AK222" t="s">
        <v>292</v>
      </c>
      <c r="AL222" t="s">
        <v>2</v>
      </c>
      <c r="AM222">
        <v>0.23</v>
      </c>
    </row>
    <row r="223" spans="1:39" x14ac:dyDescent="0.25">
      <c r="A223" s="167" t="s">
        <v>7177</v>
      </c>
      <c r="B223" s="148" t="s">
        <v>7810</v>
      </c>
      <c r="C223" s="148" t="s">
        <v>104</v>
      </c>
      <c r="D223" s="148" t="s">
        <v>3173</v>
      </c>
      <c r="E223" s="148" t="s">
        <v>2</v>
      </c>
      <c r="F223" s="148">
        <v>7.0000000000000007E-2</v>
      </c>
      <c r="G223" s="162" t="s">
        <v>4577</v>
      </c>
      <c r="J223" s="149" t="s">
        <v>3064</v>
      </c>
      <c r="K223" s="149" t="s">
        <v>3897</v>
      </c>
      <c r="L223" s="149">
        <v>0.2484271682608975</v>
      </c>
      <c r="M223" s="149">
        <v>0.25</v>
      </c>
      <c r="N223" s="148">
        <v>1.0000000000000002</v>
      </c>
      <c r="O223" s="148" t="s">
        <v>7754</v>
      </c>
      <c r="AA223" s="149" t="s">
        <v>4191</v>
      </c>
      <c r="AB223" s="149" t="s">
        <v>3285</v>
      </c>
      <c r="AC223" s="149" t="s">
        <v>3895</v>
      </c>
      <c r="AD223" s="149" t="s">
        <v>7781</v>
      </c>
      <c r="AE223" s="149">
        <v>170</v>
      </c>
      <c r="AF223" s="149">
        <v>176</v>
      </c>
      <c r="AG223" s="149">
        <v>0.97</v>
      </c>
      <c r="AJ223" t="s">
        <v>104</v>
      </c>
      <c r="AK223" t="s">
        <v>3173</v>
      </c>
      <c r="AL223" t="s">
        <v>2</v>
      </c>
      <c r="AM223">
        <v>7.0000000000000007E-2</v>
      </c>
    </row>
    <row r="224" spans="1:39" hidden="1" x14ac:dyDescent="0.25">
      <c r="A224" s="167" t="s">
        <v>7177</v>
      </c>
      <c r="B224" s="148" t="s">
        <v>7810</v>
      </c>
      <c r="C224" s="148" t="s">
        <v>104</v>
      </c>
      <c r="D224" s="148" t="s">
        <v>3374</v>
      </c>
      <c r="E224" s="148" t="s">
        <v>2</v>
      </c>
      <c r="F224" s="148">
        <v>0.42</v>
      </c>
      <c r="G224" s="162" t="s">
        <v>4577</v>
      </c>
      <c r="J224" s="149" t="s">
        <v>3064</v>
      </c>
      <c r="K224" s="149" t="s">
        <v>4372</v>
      </c>
      <c r="L224" s="149">
        <v>0.75157283173910272</v>
      </c>
      <c r="M224" s="149">
        <v>0.75</v>
      </c>
      <c r="N224" s="148" t="s">
        <v>4577</v>
      </c>
      <c r="O224" s="148" t="s">
        <v>7754</v>
      </c>
      <c r="AA224" s="149" t="s">
        <v>4192</v>
      </c>
      <c r="AB224" s="149" t="s">
        <v>3290</v>
      </c>
      <c r="AC224" s="149" t="s">
        <v>290</v>
      </c>
      <c r="AD224" s="149" t="s">
        <v>2</v>
      </c>
      <c r="AE224" s="149">
        <v>40</v>
      </c>
      <c r="AF224" s="149">
        <v>176</v>
      </c>
      <c r="AG224" s="149">
        <v>0.23</v>
      </c>
      <c r="AJ224" t="s">
        <v>104</v>
      </c>
      <c r="AK224" t="s">
        <v>3374</v>
      </c>
      <c r="AL224" t="s">
        <v>2</v>
      </c>
      <c r="AM224">
        <v>0.42</v>
      </c>
    </row>
    <row r="225" spans="1:39" x14ac:dyDescent="0.25">
      <c r="A225" s="167" t="s">
        <v>7177</v>
      </c>
      <c r="B225" s="148" t="s">
        <v>7810</v>
      </c>
      <c r="C225" s="148" t="s">
        <v>104</v>
      </c>
      <c r="D225" s="148" t="s">
        <v>3713</v>
      </c>
      <c r="E225" s="148" t="s">
        <v>7781</v>
      </c>
      <c r="F225" s="148">
        <v>0.02</v>
      </c>
      <c r="G225" s="162" t="s">
        <v>4577</v>
      </c>
      <c r="J225" s="149" t="s">
        <v>3070</v>
      </c>
      <c r="K225" s="149" t="s">
        <v>3457</v>
      </c>
      <c r="L225" s="149">
        <v>0.97232859099421476</v>
      </c>
      <c r="M225" s="149">
        <v>0.97</v>
      </c>
      <c r="N225" s="148">
        <v>1.0000000000000007</v>
      </c>
      <c r="O225" s="148" t="s">
        <v>7754</v>
      </c>
      <c r="AA225" s="149" t="s">
        <v>4192</v>
      </c>
      <c r="AB225" s="149" t="s">
        <v>3290</v>
      </c>
      <c r="AC225" s="149" t="s">
        <v>3457</v>
      </c>
      <c r="AD225" s="149" t="s">
        <v>2</v>
      </c>
      <c r="AE225" s="149">
        <v>88</v>
      </c>
      <c r="AF225" s="149">
        <v>176</v>
      </c>
      <c r="AG225" s="149">
        <v>0.5</v>
      </c>
      <c r="AJ225" t="s">
        <v>104</v>
      </c>
      <c r="AK225" t="s">
        <v>3713</v>
      </c>
      <c r="AL225" t="s">
        <v>7781</v>
      </c>
      <c r="AM225">
        <v>0.02</v>
      </c>
    </row>
    <row r="226" spans="1:39" x14ac:dyDescent="0.25">
      <c r="A226" s="167" t="s">
        <v>7177</v>
      </c>
      <c r="B226" s="148" t="s">
        <v>7810</v>
      </c>
      <c r="C226" s="148" t="s">
        <v>104</v>
      </c>
      <c r="D226" s="148" t="s">
        <v>3895</v>
      </c>
      <c r="E226" s="148" t="s">
        <v>7781</v>
      </c>
      <c r="F226" s="148">
        <v>0.03</v>
      </c>
      <c r="G226" s="162" t="s">
        <v>4577</v>
      </c>
      <c r="J226" s="149" t="s">
        <v>3070</v>
      </c>
      <c r="K226" s="149" t="s">
        <v>3477</v>
      </c>
      <c r="L226" s="149">
        <v>2.7671409005785848E-2</v>
      </c>
      <c r="M226" s="149">
        <v>0.03</v>
      </c>
      <c r="N226" s="148" t="s">
        <v>4577</v>
      </c>
      <c r="O226" s="148" t="s">
        <v>7754</v>
      </c>
      <c r="AA226" s="149" t="s">
        <v>4192</v>
      </c>
      <c r="AB226" s="149" t="s">
        <v>3290</v>
      </c>
      <c r="AC226" s="149" t="s">
        <v>3477</v>
      </c>
      <c r="AD226" s="149" t="s">
        <v>2</v>
      </c>
      <c r="AE226" s="149">
        <v>48</v>
      </c>
      <c r="AF226" s="149">
        <v>176</v>
      </c>
      <c r="AG226" s="149">
        <v>0.27</v>
      </c>
      <c r="AJ226" t="s">
        <v>104</v>
      </c>
      <c r="AK226" t="s">
        <v>3895</v>
      </c>
      <c r="AL226" t="s">
        <v>7781</v>
      </c>
      <c r="AM226">
        <v>0.03</v>
      </c>
    </row>
    <row r="227" spans="1:39" x14ac:dyDescent="0.25">
      <c r="A227" s="167" t="s">
        <v>7177</v>
      </c>
      <c r="B227" s="148" t="s">
        <v>7810</v>
      </c>
      <c r="C227" s="148" t="s">
        <v>104</v>
      </c>
      <c r="D227" s="148" t="s">
        <v>3897</v>
      </c>
      <c r="E227" s="148" t="s">
        <v>7781</v>
      </c>
      <c r="F227" s="148">
        <v>0.02</v>
      </c>
      <c r="G227" s="162" t="s">
        <v>4577</v>
      </c>
      <c r="J227" s="149" t="s">
        <v>3071</v>
      </c>
      <c r="K227" s="149" t="s">
        <v>3457</v>
      </c>
      <c r="L227" s="149">
        <v>0.53775782001757166</v>
      </c>
      <c r="M227" s="149">
        <v>0.54</v>
      </c>
      <c r="N227" s="148">
        <v>1.0000000000000002</v>
      </c>
      <c r="O227" s="148" t="s">
        <v>7754</v>
      </c>
      <c r="AA227" s="149" t="s">
        <v>4173</v>
      </c>
      <c r="AB227" s="149" t="s">
        <v>3803</v>
      </c>
      <c r="AC227" s="149" t="s">
        <v>3713</v>
      </c>
      <c r="AD227" s="149" t="s">
        <v>7781</v>
      </c>
      <c r="AE227" s="149">
        <v>176</v>
      </c>
      <c r="AF227" s="149">
        <v>176</v>
      </c>
      <c r="AG227" s="149">
        <v>1</v>
      </c>
      <c r="AJ227" t="s">
        <v>104</v>
      </c>
      <c r="AK227" t="s">
        <v>3897</v>
      </c>
      <c r="AL227" t="s">
        <v>7781</v>
      </c>
      <c r="AM227">
        <v>0.02</v>
      </c>
    </row>
    <row r="228" spans="1:39" x14ac:dyDescent="0.25">
      <c r="A228" s="167" t="s">
        <v>7177</v>
      </c>
      <c r="B228" s="148" t="s">
        <v>7810</v>
      </c>
      <c r="C228" s="148" t="s">
        <v>104</v>
      </c>
      <c r="D228" s="148" t="s">
        <v>3171</v>
      </c>
      <c r="E228" s="148" t="s">
        <v>2</v>
      </c>
      <c r="F228" s="148">
        <v>0.04</v>
      </c>
      <c r="G228" s="162" t="s">
        <v>4577</v>
      </c>
      <c r="J228" s="149" t="s">
        <v>3071</v>
      </c>
      <c r="K228" s="149" t="s">
        <v>3477</v>
      </c>
      <c r="L228" s="149">
        <v>5.3690713598393471E-3</v>
      </c>
      <c r="M228" s="149">
        <v>0.01</v>
      </c>
      <c r="N228" s="148" t="s">
        <v>4577</v>
      </c>
      <c r="O228" s="148" t="s">
        <v>7754</v>
      </c>
      <c r="AA228" s="149" t="s">
        <v>4282</v>
      </c>
      <c r="AB228" s="149" t="s">
        <v>3701</v>
      </c>
      <c r="AC228" s="149" t="s">
        <v>3373</v>
      </c>
      <c r="AD228" s="149" t="s">
        <v>2</v>
      </c>
      <c r="AE228" s="149">
        <v>176</v>
      </c>
      <c r="AF228" s="149">
        <v>176</v>
      </c>
      <c r="AG228" s="149">
        <v>1</v>
      </c>
      <c r="AJ228" t="s">
        <v>104</v>
      </c>
      <c r="AK228" t="s">
        <v>3171</v>
      </c>
      <c r="AL228" t="s">
        <v>2</v>
      </c>
      <c r="AM228">
        <v>0.04</v>
      </c>
    </row>
    <row r="229" spans="1:39" hidden="1" x14ac:dyDescent="0.25">
      <c r="A229" s="167" t="s">
        <v>7177</v>
      </c>
      <c r="B229" s="148" t="s">
        <v>7810</v>
      </c>
      <c r="C229" s="148" t="s">
        <v>104</v>
      </c>
      <c r="D229" s="148" t="s">
        <v>4276</v>
      </c>
      <c r="E229" s="148" t="s">
        <v>4277</v>
      </c>
      <c r="F229" s="148">
        <v>0.08</v>
      </c>
      <c r="G229" s="162" t="s">
        <v>4577</v>
      </c>
      <c r="J229" s="149" t="s">
        <v>3071</v>
      </c>
      <c r="K229" s="149" t="s">
        <v>4372</v>
      </c>
      <c r="L229" s="149">
        <v>0.45687310862258929</v>
      </c>
      <c r="M229" s="149">
        <v>0.46</v>
      </c>
      <c r="N229" s="148" t="s">
        <v>4577</v>
      </c>
      <c r="O229" s="148" t="s">
        <v>7754</v>
      </c>
      <c r="AA229" s="149" t="s">
        <v>4290</v>
      </c>
      <c r="AB229" s="149" t="s">
        <v>138</v>
      </c>
      <c r="AC229" s="149" t="s">
        <v>3479</v>
      </c>
      <c r="AD229" s="149" t="s">
        <v>2</v>
      </c>
      <c r="AE229" s="149">
        <v>69</v>
      </c>
      <c r="AF229" s="149">
        <v>222</v>
      </c>
      <c r="AG229" s="149">
        <v>0.31</v>
      </c>
      <c r="AJ229" t="s">
        <v>104</v>
      </c>
      <c r="AK229" t="s">
        <v>4276</v>
      </c>
      <c r="AL229" t="s">
        <v>4277</v>
      </c>
      <c r="AM229">
        <v>0.08</v>
      </c>
    </row>
    <row r="230" spans="1:39" x14ac:dyDescent="0.25">
      <c r="A230" s="167" t="s">
        <v>7177</v>
      </c>
      <c r="B230" s="148" t="s">
        <v>7810</v>
      </c>
      <c r="C230" s="148" t="s">
        <v>104</v>
      </c>
      <c r="D230" s="148" t="s">
        <v>7778</v>
      </c>
      <c r="E230" s="148" t="s">
        <v>2</v>
      </c>
      <c r="F230" s="148">
        <v>0.09</v>
      </c>
      <c r="G230" s="162" t="s">
        <v>4577</v>
      </c>
      <c r="J230" s="149" t="s">
        <v>3072</v>
      </c>
      <c r="K230" s="149" t="s">
        <v>3672</v>
      </c>
      <c r="L230" s="149">
        <v>1</v>
      </c>
      <c r="M230" s="149">
        <v>1</v>
      </c>
      <c r="N230" s="148">
        <v>1</v>
      </c>
      <c r="O230" s="148" t="s">
        <v>7754</v>
      </c>
      <c r="AA230" s="149" t="s">
        <v>4290</v>
      </c>
      <c r="AB230" s="149" t="s">
        <v>138</v>
      </c>
      <c r="AC230" s="149" t="s">
        <v>3840</v>
      </c>
      <c r="AD230" s="149" t="s">
        <v>7781</v>
      </c>
      <c r="AE230" s="149">
        <v>10</v>
      </c>
      <c r="AF230" s="149">
        <v>222</v>
      </c>
      <c r="AG230" s="149">
        <v>0.05</v>
      </c>
      <c r="AJ230" t="s">
        <v>104</v>
      </c>
      <c r="AK230" t="s">
        <v>7778</v>
      </c>
      <c r="AL230" t="s">
        <v>2</v>
      </c>
      <c r="AM230">
        <v>0.09</v>
      </c>
    </row>
    <row r="231" spans="1:39" x14ac:dyDescent="0.25">
      <c r="A231" s="167" t="s">
        <v>7071</v>
      </c>
      <c r="B231" s="148" t="s">
        <v>4180</v>
      </c>
      <c r="C231" s="148" t="s">
        <v>3954</v>
      </c>
      <c r="D231" s="148" t="s">
        <v>3457</v>
      </c>
      <c r="E231" s="148" t="s">
        <v>2</v>
      </c>
      <c r="F231" s="148">
        <v>0.64</v>
      </c>
      <c r="G231" s="162">
        <v>1</v>
      </c>
      <c r="J231" s="149" t="s">
        <v>3105</v>
      </c>
      <c r="K231" s="149" t="s">
        <v>3672</v>
      </c>
      <c r="L231" s="149">
        <v>0.99999999999999978</v>
      </c>
      <c r="M231" s="149">
        <v>1</v>
      </c>
      <c r="N231" s="148">
        <v>0.99999999999999978</v>
      </c>
      <c r="O231" s="148" t="s">
        <v>7754</v>
      </c>
      <c r="AA231" s="149" t="s">
        <v>4290</v>
      </c>
      <c r="AB231" s="149" t="s">
        <v>138</v>
      </c>
      <c r="AC231" s="149" t="s">
        <v>3779</v>
      </c>
      <c r="AD231" s="149" t="s">
        <v>7781</v>
      </c>
      <c r="AE231" s="149">
        <v>78</v>
      </c>
      <c r="AF231" s="149">
        <v>222</v>
      </c>
      <c r="AG231" s="149">
        <v>0.35</v>
      </c>
      <c r="AJ231" t="s">
        <v>3954</v>
      </c>
      <c r="AK231" t="s">
        <v>3457</v>
      </c>
      <c r="AL231" t="s">
        <v>2</v>
      </c>
      <c r="AM231">
        <v>0.64</v>
      </c>
    </row>
    <row r="232" spans="1:39" hidden="1" x14ac:dyDescent="0.25">
      <c r="A232" s="167" t="s">
        <v>7071</v>
      </c>
      <c r="B232" s="148" t="s">
        <v>4180</v>
      </c>
      <c r="C232" s="148" t="s">
        <v>3954</v>
      </c>
      <c r="D232" s="148" t="s">
        <v>3477</v>
      </c>
      <c r="E232" s="148" t="s">
        <v>2</v>
      </c>
      <c r="F232" s="148">
        <v>0.16</v>
      </c>
      <c r="G232" s="162" t="s">
        <v>4577</v>
      </c>
      <c r="J232" s="149" t="s">
        <v>3106</v>
      </c>
      <c r="K232" s="149" t="s">
        <v>3175</v>
      </c>
      <c r="L232" s="149">
        <v>0.69921325794968459</v>
      </c>
      <c r="M232" s="149">
        <v>0.7</v>
      </c>
      <c r="N232" s="148">
        <v>1.0000000000000002</v>
      </c>
      <c r="O232" s="148" t="s">
        <v>7754</v>
      </c>
      <c r="AA232" s="149" t="s">
        <v>4290</v>
      </c>
      <c r="AB232" s="149" t="s">
        <v>138</v>
      </c>
      <c r="AC232" s="149" t="s">
        <v>4078</v>
      </c>
      <c r="AD232" s="149" t="s">
        <v>7781</v>
      </c>
      <c r="AE232" s="149">
        <v>18</v>
      </c>
      <c r="AF232" s="149">
        <v>222</v>
      </c>
      <c r="AG232" s="149">
        <v>0.08</v>
      </c>
      <c r="AJ232" t="s">
        <v>3954</v>
      </c>
      <c r="AK232" t="s">
        <v>3477</v>
      </c>
      <c r="AL232" t="s">
        <v>2</v>
      </c>
      <c r="AM232">
        <v>0.16</v>
      </c>
    </row>
    <row r="233" spans="1:39" hidden="1" x14ac:dyDescent="0.25">
      <c r="A233" s="167" t="s">
        <v>7071</v>
      </c>
      <c r="B233" s="148" t="s">
        <v>4180</v>
      </c>
      <c r="C233" s="148" t="s">
        <v>3954</v>
      </c>
      <c r="D233" s="148" t="s">
        <v>4078</v>
      </c>
      <c r="E233" s="148" t="s">
        <v>7781</v>
      </c>
      <c r="F233" s="148">
        <v>0.09</v>
      </c>
      <c r="G233" s="162" t="s">
        <v>4577</v>
      </c>
      <c r="J233" s="149" t="s">
        <v>3106</v>
      </c>
      <c r="K233" s="149" t="s">
        <v>4280</v>
      </c>
      <c r="L233" s="149">
        <v>0.30078674205031564</v>
      </c>
      <c r="M233" s="149">
        <v>0.3</v>
      </c>
      <c r="N233" s="148" t="s">
        <v>4577</v>
      </c>
      <c r="O233" s="148" t="s">
        <v>7754</v>
      </c>
      <c r="AA233" s="149" t="s">
        <v>4290</v>
      </c>
      <c r="AB233" s="149" t="s">
        <v>138</v>
      </c>
      <c r="AC233" s="149" t="s">
        <v>3973</v>
      </c>
      <c r="AD233" s="149" t="s">
        <v>7781</v>
      </c>
      <c r="AE233" s="149">
        <v>36</v>
      </c>
      <c r="AF233" s="149">
        <v>222</v>
      </c>
      <c r="AG233" s="149">
        <v>0.16</v>
      </c>
      <c r="AJ233" t="s">
        <v>3954</v>
      </c>
      <c r="AK233" t="s">
        <v>4078</v>
      </c>
      <c r="AL233" t="s">
        <v>7781</v>
      </c>
      <c r="AM233">
        <v>0.09</v>
      </c>
    </row>
    <row r="234" spans="1:39" hidden="1" x14ac:dyDescent="0.25">
      <c r="A234" s="167" t="s">
        <v>7071</v>
      </c>
      <c r="B234" s="148" t="s">
        <v>4180</v>
      </c>
      <c r="C234" s="148" t="s">
        <v>3954</v>
      </c>
      <c r="D234" s="148" t="s">
        <v>3971</v>
      </c>
      <c r="E234" s="148" t="s">
        <v>7781</v>
      </c>
      <c r="F234" s="148">
        <v>0.11</v>
      </c>
      <c r="G234" s="162" t="s">
        <v>4577</v>
      </c>
      <c r="J234" s="149" t="s">
        <v>3303</v>
      </c>
      <c r="K234" s="149" t="s">
        <v>3779</v>
      </c>
      <c r="L234" s="149">
        <v>0.35472923601526357</v>
      </c>
      <c r="M234" s="149">
        <v>0.35</v>
      </c>
      <c r="N234" s="148">
        <v>1.0000000000000002</v>
      </c>
      <c r="O234" s="148" t="s">
        <v>7754</v>
      </c>
      <c r="AA234" s="149" t="s">
        <v>4290</v>
      </c>
      <c r="AB234" s="149" t="s">
        <v>138</v>
      </c>
      <c r="AC234" s="149" t="s">
        <v>3481</v>
      </c>
      <c r="AD234" s="149" t="s">
        <v>2</v>
      </c>
      <c r="AE234" s="149">
        <v>11</v>
      </c>
      <c r="AF234" s="149">
        <v>222</v>
      </c>
      <c r="AG234" s="149">
        <v>0.05</v>
      </c>
      <c r="AJ234" t="s">
        <v>3954</v>
      </c>
      <c r="AK234" t="s">
        <v>3971</v>
      </c>
      <c r="AL234" t="s">
        <v>7781</v>
      </c>
      <c r="AM234">
        <v>0.11</v>
      </c>
    </row>
    <row r="235" spans="1:39" hidden="1" x14ac:dyDescent="0.25">
      <c r="A235" s="167" t="s">
        <v>7091</v>
      </c>
      <c r="B235" s="148" t="s">
        <v>7811</v>
      </c>
      <c r="C235" s="148" t="s">
        <v>4094</v>
      </c>
      <c r="D235" s="148" t="s">
        <v>3457</v>
      </c>
      <c r="E235" s="148" t="s">
        <v>2</v>
      </c>
      <c r="F235" s="148">
        <v>0.67</v>
      </c>
      <c r="G235" s="162">
        <v>0.99</v>
      </c>
      <c r="J235" s="149" t="s">
        <v>3303</v>
      </c>
      <c r="K235" s="149" t="s">
        <v>3978</v>
      </c>
      <c r="L235" s="149">
        <v>1.2681659495006901E-2</v>
      </c>
      <c r="M235" s="149">
        <v>0.01</v>
      </c>
      <c r="N235" s="148" t="s">
        <v>4577</v>
      </c>
      <c r="O235" s="148" t="s">
        <v>7754</v>
      </c>
      <c r="AA235" s="149" t="s">
        <v>4228</v>
      </c>
      <c r="AB235" s="149" t="s">
        <v>146</v>
      </c>
      <c r="AC235" s="149" t="s">
        <v>292</v>
      </c>
      <c r="AD235" s="149" t="s">
        <v>2</v>
      </c>
      <c r="AE235" s="149">
        <v>27</v>
      </c>
      <c r="AF235" s="149">
        <v>177</v>
      </c>
      <c r="AG235" s="149">
        <v>0.15</v>
      </c>
      <c r="AJ235" t="s">
        <v>4094</v>
      </c>
      <c r="AK235" t="s">
        <v>3457</v>
      </c>
      <c r="AL235" t="s">
        <v>2</v>
      </c>
      <c r="AM235">
        <v>0.67</v>
      </c>
    </row>
    <row r="236" spans="1:39" hidden="1" x14ac:dyDescent="0.25">
      <c r="A236" s="167" t="s">
        <v>7091</v>
      </c>
      <c r="B236" s="148" t="s">
        <v>7811</v>
      </c>
      <c r="C236" s="148" t="s">
        <v>4094</v>
      </c>
      <c r="D236" s="148" t="s">
        <v>3477</v>
      </c>
      <c r="E236" s="148" t="s">
        <v>2</v>
      </c>
      <c r="F236" s="148">
        <v>0.11</v>
      </c>
      <c r="G236" s="162" t="s">
        <v>4577</v>
      </c>
      <c r="J236" s="149" t="s">
        <v>3303</v>
      </c>
      <c r="K236" s="149" t="s">
        <v>4374</v>
      </c>
      <c r="L236" s="149">
        <v>0.63258910448972971</v>
      </c>
      <c r="M236" s="149">
        <v>0.63</v>
      </c>
      <c r="N236" s="148" t="s">
        <v>4577</v>
      </c>
      <c r="O236" s="148" t="s">
        <v>7754</v>
      </c>
      <c r="AA236" s="149" t="s">
        <v>4228</v>
      </c>
      <c r="AB236" s="149" t="s">
        <v>146</v>
      </c>
      <c r="AC236" s="149" t="s">
        <v>3670</v>
      </c>
      <c r="AD236" s="149" t="s">
        <v>7781</v>
      </c>
      <c r="AE236" s="149">
        <v>16</v>
      </c>
      <c r="AF236" s="149">
        <v>177</v>
      </c>
      <c r="AG236" s="149">
        <v>0.09</v>
      </c>
      <c r="AJ236" t="s">
        <v>4094</v>
      </c>
      <c r="AK236" t="s">
        <v>3477</v>
      </c>
      <c r="AL236" t="s">
        <v>2</v>
      </c>
      <c r="AM236">
        <v>0.11</v>
      </c>
    </row>
    <row r="237" spans="1:39" hidden="1" x14ac:dyDescent="0.25">
      <c r="A237" s="167" t="s">
        <v>7091</v>
      </c>
      <c r="B237" s="148" t="s">
        <v>7811</v>
      </c>
      <c r="C237" s="148" t="s">
        <v>4094</v>
      </c>
      <c r="D237" s="148" t="s">
        <v>4078</v>
      </c>
      <c r="E237" s="148" t="s">
        <v>7781</v>
      </c>
      <c r="F237" s="148">
        <v>0.02</v>
      </c>
      <c r="G237" s="162" t="s">
        <v>4577</v>
      </c>
      <c r="J237" s="148" t="s">
        <v>3303</v>
      </c>
      <c r="K237" s="148" t="s">
        <v>3738</v>
      </c>
      <c r="L237" s="148">
        <v>0</v>
      </c>
      <c r="M237" s="148">
        <v>0</v>
      </c>
      <c r="N237" s="148" t="s">
        <v>4577</v>
      </c>
      <c r="O237" s="148" t="s">
        <v>7754</v>
      </c>
      <c r="AA237" s="149" t="s">
        <v>4228</v>
      </c>
      <c r="AB237" s="149" t="s">
        <v>146</v>
      </c>
      <c r="AC237" s="149" t="s">
        <v>3713</v>
      </c>
      <c r="AD237" s="149" t="s">
        <v>7781</v>
      </c>
      <c r="AE237" s="149">
        <v>134</v>
      </c>
      <c r="AF237" s="149">
        <v>177</v>
      </c>
      <c r="AG237" s="149">
        <v>0.76</v>
      </c>
      <c r="AJ237" t="s">
        <v>4094</v>
      </c>
      <c r="AK237" t="s">
        <v>4078</v>
      </c>
      <c r="AL237" t="s">
        <v>7781</v>
      </c>
      <c r="AM237">
        <v>0.02</v>
      </c>
    </row>
    <row r="238" spans="1:39" hidden="1" x14ac:dyDescent="0.25">
      <c r="A238" s="167" t="s">
        <v>7091</v>
      </c>
      <c r="B238" s="148" t="s">
        <v>7811</v>
      </c>
      <c r="C238" s="148" t="s">
        <v>4094</v>
      </c>
      <c r="D238" s="148" t="s">
        <v>3971</v>
      </c>
      <c r="E238" s="148" t="s">
        <v>7781</v>
      </c>
      <c r="F238" s="148">
        <v>0.19</v>
      </c>
      <c r="G238" s="162" t="s">
        <v>4577</v>
      </c>
      <c r="J238" s="148" t="s">
        <v>60</v>
      </c>
      <c r="K238" s="148" t="s">
        <v>4372</v>
      </c>
      <c r="L238" s="148">
        <v>0.99999999999999956</v>
      </c>
      <c r="M238" s="148">
        <v>1</v>
      </c>
      <c r="N238" s="148">
        <v>0.99999999999999956</v>
      </c>
      <c r="O238" s="148" t="s">
        <v>7754</v>
      </c>
      <c r="AA238" s="149" t="s">
        <v>4207</v>
      </c>
      <c r="AB238" s="149" t="s">
        <v>3641</v>
      </c>
      <c r="AC238" s="149" t="s">
        <v>3670</v>
      </c>
      <c r="AD238" s="149" t="s">
        <v>7781</v>
      </c>
      <c r="AE238" s="149">
        <v>16</v>
      </c>
      <c r="AF238" s="149">
        <v>176</v>
      </c>
      <c r="AG238" s="149">
        <v>0.09</v>
      </c>
      <c r="AJ238" t="s">
        <v>4094</v>
      </c>
      <c r="AK238" t="s">
        <v>3971</v>
      </c>
      <c r="AL238" t="s">
        <v>7781</v>
      </c>
      <c r="AM238">
        <v>0.19</v>
      </c>
    </row>
    <row r="239" spans="1:39" hidden="1" x14ac:dyDescent="0.25">
      <c r="A239" s="167" t="s">
        <v>7126</v>
      </c>
      <c r="B239" s="148" t="s">
        <v>7812</v>
      </c>
      <c r="C239" s="148" t="s">
        <v>4098</v>
      </c>
      <c r="D239" s="148" t="s">
        <v>292</v>
      </c>
      <c r="E239" s="148" t="s">
        <v>2</v>
      </c>
      <c r="F239" s="148">
        <v>0.09</v>
      </c>
      <c r="G239" s="162">
        <v>0.99</v>
      </c>
      <c r="J239" s="148" t="s">
        <v>55</v>
      </c>
      <c r="K239" s="148" t="s">
        <v>4126</v>
      </c>
      <c r="L239" s="148">
        <v>1.0000000000000002</v>
      </c>
      <c r="M239" s="148">
        <v>1</v>
      </c>
      <c r="N239" s="148">
        <v>1.0000000000000002</v>
      </c>
      <c r="O239" s="148" t="s">
        <v>7754</v>
      </c>
      <c r="AA239" s="149" t="s">
        <v>4207</v>
      </c>
      <c r="AB239" s="149" t="s">
        <v>3641</v>
      </c>
      <c r="AC239" s="149" t="s">
        <v>3713</v>
      </c>
      <c r="AD239" s="149" t="s">
        <v>7781</v>
      </c>
      <c r="AE239" s="149">
        <v>160</v>
      </c>
      <c r="AF239" s="149">
        <v>176</v>
      </c>
      <c r="AG239" s="149">
        <v>0.91</v>
      </c>
      <c r="AJ239" t="s">
        <v>4098</v>
      </c>
      <c r="AK239" t="s">
        <v>292</v>
      </c>
      <c r="AL239" t="s">
        <v>2</v>
      </c>
      <c r="AM239">
        <v>0.09</v>
      </c>
    </row>
    <row r="240" spans="1:39" x14ac:dyDescent="0.25">
      <c r="A240" s="167" t="s">
        <v>7126</v>
      </c>
      <c r="B240" s="148" t="s">
        <v>7812</v>
      </c>
      <c r="C240" s="148" t="s">
        <v>4098</v>
      </c>
      <c r="D240" s="148" t="s">
        <v>3173</v>
      </c>
      <c r="E240" s="148" t="s">
        <v>2</v>
      </c>
      <c r="F240" s="148">
        <v>0.02</v>
      </c>
      <c r="G240" s="162" t="s">
        <v>4577</v>
      </c>
      <c r="J240" s="148" t="s">
        <v>57</v>
      </c>
      <c r="K240" s="148" t="s">
        <v>3895</v>
      </c>
      <c r="L240" s="148">
        <v>1.0000000000000004</v>
      </c>
      <c r="M240" s="148">
        <v>1</v>
      </c>
      <c r="N240" s="148">
        <v>1.0000000000000004</v>
      </c>
      <c r="O240" s="148" t="s">
        <v>7754</v>
      </c>
      <c r="AA240" s="149" t="s">
        <v>4165</v>
      </c>
      <c r="AB240" s="149" t="s">
        <v>123</v>
      </c>
      <c r="AC240" s="149" t="s">
        <v>3670</v>
      </c>
      <c r="AD240" s="149" t="s">
        <v>7781</v>
      </c>
      <c r="AE240" s="149">
        <v>176</v>
      </c>
      <c r="AF240" s="149">
        <v>176</v>
      </c>
      <c r="AG240" s="149">
        <v>1</v>
      </c>
      <c r="AJ240" t="s">
        <v>4098</v>
      </c>
      <c r="AK240" t="s">
        <v>3173</v>
      </c>
      <c r="AL240" t="s">
        <v>2</v>
      </c>
      <c r="AM240">
        <v>0.02</v>
      </c>
    </row>
    <row r="241" spans="1:39" x14ac:dyDescent="0.25">
      <c r="A241" s="167" t="s">
        <v>7126</v>
      </c>
      <c r="B241" s="148" t="s">
        <v>7812</v>
      </c>
      <c r="C241" s="148" t="s">
        <v>4098</v>
      </c>
      <c r="D241" s="148" t="s">
        <v>3457</v>
      </c>
      <c r="E241" s="148" t="s">
        <v>2</v>
      </c>
      <c r="F241" s="148">
        <v>0.09</v>
      </c>
      <c r="G241" s="162" t="s">
        <v>4577</v>
      </c>
      <c r="J241" s="148" t="s">
        <v>58</v>
      </c>
      <c r="K241" s="148" t="s">
        <v>3222</v>
      </c>
      <c r="L241" s="148">
        <v>0.46355928543666958</v>
      </c>
      <c r="M241" s="148">
        <v>0.46</v>
      </c>
      <c r="N241" s="148">
        <v>0.99999999999999989</v>
      </c>
      <c r="O241" s="148" t="s">
        <v>7754</v>
      </c>
      <c r="AA241" s="149" t="s">
        <v>4407</v>
      </c>
      <c r="AB241" s="149" t="s">
        <v>4094</v>
      </c>
      <c r="AC241" s="149" t="s">
        <v>3457</v>
      </c>
      <c r="AD241" s="149" t="s">
        <v>2</v>
      </c>
      <c r="AE241" s="149">
        <v>118</v>
      </c>
      <c r="AF241" s="149">
        <v>176</v>
      </c>
      <c r="AG241" s="149">
        <v>0.67</v>
      </c>
      <c r="AJ241" t="s">
        <v>4098</v>
      </c>
      <c r="AK241" t="s">
        <v>3457</v>
      </c>
      <c r="AL241" t="s">
        <v>2</v>
      </c>
      <c r="AM241">
        <v>0.09</v>
      </c>
    </row>
    <row r="242" spans="1:39" hidden="1" x14ac:dyDescent="0.25">
      <c r="A242" s="167" t="s">
        <v>7126</v>
      </c>
      <c r="B242" s="148" t="s">
        <v>7812</v>
      </c>
      <c r="C242" s="148" t="s">
        <v>4098</v>
      </c>
      <c r="D242" s="148" t="s">
        <v>3477</v>
      </c>
      <c r="E242" s="148" t="s">
        <v>2</v>
      </c>
      <c r="F242" s="148">
        <v>7.0000000000000007E-2</v>
      </c>
      <c r="G242" s="162" t="s">
        <v>4577</v>
      </c>
      <c r="J242" s="148" t="s">
        <v>58</v>
      </c>
      <c r="K242" s="148" t="s">
        <v>4372</v>
      </c>
      <c r="L242" s="148">
        <v>0.53644071456333031</v>
      </c>
      <c r="M242" s="148">
        <v>0.54</v>
      </c>
      <c r="N242" s="148" t="s">
        <v>4577</v>
      </c>
      <c r="O242" s="148" t="s">
        <v>7754</v>
      </c>
      <c r="AA242" s="149" t="s">
        <v>4407</v>
      </c>
      <c r="AB242" s="149" t="s">
        <v>4094</v>
      </c>
      <c r="AC242" s="149" t="s">
        <v>3477</v>
      </c>
      <c r="AD242" s="149" t="s">
        <v>2</v>
      </c>
      <c r="AE242" s="149">
        <v>20</v>
      </c>
      <c r="AF242" s="149">
        <v>176</v>
      </c>
      <c r="AG242" s="149">
        <v>0.11</v>
      </c>
      <c r="AJ242" t="s">
        <v>4098</v>
      </c>
      <c r="AK242" t="s">
        <v>3477</v>
      </c>
      <c r="AL242" t="s">
        <v>2</v>
      </c>
      <c r="AM242">
        <v>7.0000000000000007E-2</v>
      </c>
    </row>
    <row r="243" spans="1:39" x14ac:dyDescent="0.25">
      <c r="A243" s="167" t="s">
        <v>7126</v>
      </c>
      <c r="B243" s="148" t="s">
        <v>7812</v>
      </c>
      <c r="C243" s="148" t="s">
        <v>4098</v>
      </c>
      <c r="D243" s="148" t="s">
        <v>3672</v>
      </c>
      <c r="E243" s="148" t="s">
        <v>7781</v>
      </c>
      <c r="F243" s="148">
        <v>0.28000000000000003</v>
      </c>
      <c r="G243" s="162" t="s">
        <v>4577</v>
      </c>
      <c r="J243" s="148" t="s">
        <v>193</v>
      </c>
      <c r="K243" s="148" t="s">
        <v>3173</v>
      </c>
      <c r="L243" s="148">
        <v>0.74609256394314893</v>
      </c>
      <c r="M243" s="148">
        <v>0.75</v>
      </c>
      <c r="N243" s="148">
        <v>1</v>
      </c>
      <c r="O243" s="148" t="s">
        <v>7754</v>
      </c>
      <c r="AA243" s="149" t="s">
        <v>4407</v>
      </c>
      <c r="AB243" s="149" t="s">
        <v>4094</v>
      </c>
      <c r="AC243" s="149" t="s">
        <v>4078</v>
      </c>
      <c r="AD243" s="149" t="s">
        <v>7781</v>
      </c>
      <c r="AE243" s="149">
        <v>4</v>
      </c>
      <c r="AF243" s="149">
        <v>176</v>
      </c>
      <c r="AG243" s="149">
        <v>0.02</v>
      </c>
      <c r="AJ243" t="s">
        <v>4098</v>
      </c>
      <c r="AK243" t="s">
        <v>3672</v>
      </c>
      <c r="AL243" t="s">
        <v>7781</v>
      </c>
      <c r="AM243">
        <v>0.28000000000000003</v>
      </c>
    </row>
    <row r="244" spans="1:39" x14ac:dyDescent="0.25">
      <c r="A244" s="167" t="s">
        <v>7126</v>
      </c>
      <c r="B244" s="148" t="s">
        <v>7812</v>
      </c>
      <c r="C244" s="148" t="s">
        <v>4098</v>
      </c>
      <c r="D244" s="148" t="s">
        <v>3374</v>
      </c>
      <c r="E244" s="148" t="s">
        <v>2</v>
      </c>
      <c r="F244" s="148">
        <v>0.17</v>
      </c>
      <c r="G244" s="162" t="s">
        <v>4577</v>
      </c>
      <c r="J244" s="148" t="s">
        <v>193</v>
      </c>
      <c r="K244" s="148" t="s">
        <v>3897</v>
      </c>
      <c r="L244" s="148">
        <v>0</v>
      </c>
      <c r="M244" s="148">
        <v>0</v>
      </c>
      <c r="N244" s="148" t="s">
        <v>4577</v>
      </c>
      <c r="O244" s="148" t="s">
        <v>7754</v>
      </c>
      <c r="AA244" s="149" t="s">
        <v>4407</v>
      </c>
      <c r="AB244" s="149" t="s">
        <v>4094</v>
      </c>
      <c r="AC244" s="149" t="s">
        <v>3971</v>
      </c>
      <c r="AD244" s="149" t="s">
        <v>7781</v>
      </c>
      <c r="AE244" s="149">
        <v>34</v>
      </c>
      <c r="AF244" s="149">
        <v>176</v>
      </c>
      <c r="AG244" s="149">
        <v>0.19</v>
      </c>
      <c r="AJ244" t="s">
        <v>4098</v>
      </c>
      <c r="AK244" t="s">
        <v>3374</v>
      </c>
      <c r="AL244" t="s">
        <v>2</v>
      </c>
      <c r="AM244">
        <v>0.17</v>
      </c>
    </row>
    <row r="245" spans="1:39" hidden="1" x14ac:dyDescent="0.25">
      <c r="A245" s="167" t="s">
        <v>7126</v>
      </c>
      <c r="B245" s="148" t="s">
        <v>7812</v>
      </c>
      <c r="C245" s="148" t="s">
        <v>4098</v>
      </c>
      <c r="D245" s="148" t="s">
        <v>3713</v>
      </c>
      <c r="E245" s="148" t="s">
        <v>7781</v>
      </c>
      <c r="F245" s="148">
        <v>7.0000000000000007E-2</v>
      </c>
      <c r="G245" s="162" t="s">
        <v>4577</v>
      </c>
      <c r="J245" s="148" t="s">
        <v>193</v>
      </c>
      <c r="K245" s="148" t="s">
        <v>4372</v>
      </c>
      <c r="L245" s="148">
        <v>0.25390743605685118</v>
      </c>
      <c r="M245" s="148">
        <v>0.25</v>
      </c>
      <c r="N245" s="148" t="s">
        <v>4577</v>
      </c>
      <c r="O245" s="148" t="s">
        <v>7754</v>
      </c>
      <c r="AA245" s="149" t="s">
        <v>4408</v>
      </c>
      <c r="AB245" s="149" t="s">
        <v>4096</v>
      </c>
      <c r="AC245" s="149" t="s">
        <v>292</v>
      </c>
      <c r="AD245" s="149" t="s">
        <v>2</v>
      </c>
      <c r="AE245" s="149">
        <v>4</v>
      </c>
      <c r="AF245" s="149">
        <v>176</v>
      </c>
      <c r="AG245" s="149">
        <v>0.02</v>
      </c>
      <c r="AJ245" t="s">
        <v>4098</v>
      </c>
      <c r="AK245" t="s">
        <v>3713</v>
      </c>
      <c r="AL245" t="s">
        <v>7781</v>
      </c>
      <c r="AM245">
        <v>7.0000000000000007E-2</v>
      </c>
    </row>
    <row r="246" spans="1:39" hidden="1" x14ac:dyDescent="0.25">
      <c r="A246" s="167" t="s">
        <v>7126</v>
      </c>
      <c r="B246" s="148" t="s">
        <v>7812</v>
      </c>
      <c r="C246" s="148" t="s">
        <v>4098</v>
      </c>
      <c r="D246" s="148" t="s">
        <v>3895</v>
      </c>
      <c r="E246" s="148" t="s">
        <v>7781</v>
      </c>
      <c r="F246" s="148">
        <v>0.02</v>
      </c>
      <c r="G246" s="162" t="s">
        <v>4577</v>
      </c>
      <c r="J246" s="148" t="s">
        <v>3517</v>
      </c>
      <c r="K246" s="148" t="s">
        <v>4372</v>
      </c>
      <c r="L246" s="148">
        <v>0.99999999999999978</v>
      </c>
      <c r="M246" s="148">
        <v>1</v>
      </c>
      <c r="N246" s="148">
        <v>0.99999999999999978</v>
      </c>
      <c r="O246" s="148" t="s">
        <v>7754</v>
      </c>
      <c r="AA246" s="149" t="s">
        <v>4408</v>
      </c>
      <c r="AB246" s="149" t="s">
        <v>4096</v>
      </c>
      <c r="AC246" s="149" t="s">
        <v>3173</v>
      </c>
      <c r="AD246" s="149" t="s">
        <v>2</v>
      </c>
      <c r="AE246" s="149">
        <v>11</v>
      </c>
      <c r="AF246" s="149">
        <v>176</v>
      </c>
      <c r="AG246" s="149">
        <v>0.06</v>
      </c>
      <c r="AJ246" t="s">
        <v>4098</v>
      </c>
      <c r="AK246" t="s">
        <v>3895</v>
      </c>
      <c r="AL246" t="s">
        <v>7781</v>
      </c>
      <c r="AM246">
        <v>0.02</v>
      </c>
    </row>
    <row r="247" spans="1:39" x14ac:dyDescent="0.25">
      <c r="A247" s="167" t="s">
        <v>7126</v>
      </c>
      <c r="B247" s="148" t="s">
        <v>7812</v>
      </c>
      <c r="C247" s="148" t="s">
        <v>4098</v>
      </c>
      <c r="D247" s="148" t="s">
        <v>4078</v>
      </c>
      <c r="E247" s="148" t="s">
        <v>7781</v>
      </c>
      <c r="F247" s="148">
        <v>0.18</v>
      </c>
      <c r="G247" s="162" t="s">
        <v>4577</v>
      </c>
      <c r="J247" s="148" t="s">
        <v>3927</v>
      </c>
      <c r="K247" s="148" t="s">
        <v>3457</v>
      </c>
      <c r="L247" s="148">
        <v>1</v>
      </c>
      <c r="M247" s="148">
        <v>1</v>
      </c>
      <c r="N247" s="148">
        <v>1</v>
      </c>
      <c r="O247" s="148" t="s">
        <v>7754</v>
      </c>
      <c r="AA247" s="149" t="s">
        <v>4408</v>
      </c>
      <c r="AB247" s="149" t="s">
        <v>4096</v>
      </c>
      <c r="AC247" s="149" t="s">
        <v>3175</v>
      </c>
      <c r="AD247" s="149" t="s">
        <v>2</v>
      </c>
      <c r="AE247" s="149">
        <v>8</v>
      </c>
      <c r="AF247" s="149">
        <v>176</v>
      </c>
      <c r="AG247" s="149">
        <v>0.05</v>
      </c>
      <c r="AJ247" t="s">
        <v>4098</v>
      </c>
      <c r="AK247" t="s">
        <v>4078</v>
      </c>
      <c r="AL247" t="s">
        <v>7781</v>
      </c>
      <c r="AM247">
        <v>0.18</v>
      </c>
    </row>
    <row r="248" spans="1:39" x14ac:dyDescent="0.25">
      <c r="A248" s="167" t="s">
        <v>6412</v>
      </c>
      <c r="B248" s="148" t="s">
        <v>4283</v>
      </c>
      <c r="C248" s="148" t="s">
        <v>4264</v>
      </c>
      <c r="D248" s="148" t="s">
        <v>12</v>
      </c>
      <c r="E248" s="148" t="s">
        <v>2</v>
      </c>
      <c r="F248" s="148">
        <v>0.05</v>
      </c>
      <c r="G248" s="162">
        <v>2.0100000000000002</v>
      </c>
      <c r="J248" s="148" t="s">
        <v>3927</v>
      </c>
      <c r="K248" s="148" t="s">
        <v>3477</v>
      </c>
      <c r="L248" s="148">
        <v>0</v>
      </c>
      <c r="M248" s="148">
        <v>0</v>
      </c>
      <c r="N248" s="148" t="s">
        <v>4577</v>
      </c>
      <c r="O248" s="148" t="s">
        <v>7754</v>
      </c>
      <c r="AA248" s="149" t="s">
        <v>4408</v>
      </c>
      <c r="AB248" s="149" t="s">
        <v>4096</v>
      </c>
      <c r="AC248" s="149" t="s">
        <v>3457</v>
      </c>
      <c r="AD248" s="149" t="s">
        <v>2</v>
      </c>
      <c r="AE248" s="149">
        <v>16</v>
      </c>
      <c r="AF248" s="149">
        <v>176</v>
      </c>
      <c r="AG248" s="149">
        <v>0.09</v>
      </c>
      <c r="AJ248" t="s">
        <v>4264</v>
      </c>
      <c r="AK248" t="s">
        <v>12</v>
      </c>
      <c r="AL248" t="s">
        <v>2</v>
      </c>
      <c r="AM248">
        <v>0.05</v>
      </c>
    </row>
    <row r="249" spans="1:39" hidden="1" x14ac:dyDescent="0.25">
      <c r="A249" s="167" t="s">
        <v>6412</v>
      </c>
      <c r="B249" s="148" t="s">
        <v>4283</v>
      </c>
      <c r="C249" s="148" t="s">
        <v>4264</v>
      </c>
      <c r="D249" s="148" t="s">
        <v>3457</v>
      </c>
      <c r="E249" s="148" t="s">
        <v>2</v>
      </c>
      <c r="F249" s="148">
        <v>0.05</v>
      </c>
      <c r="G249" s="162" t="s">
        <v>4577</v>
      </c>
      <c r="J249" s="148" t="s">
        <v>52</v>
      </c>
      <c r="K249" s="148" t="s">
        <v>4372</v>
      </c>
      <c r="L249" s="148">
        <v>0.99999999999999956</v>
      </c>
      <c r="M249" s="148">
        <v>1</v>
      </c>
      <c r="N249" s="148">
        <v>0.99999999999999956</v>
      </c>
      <c r="O249" s="148" t="s">
        <v>7754</v>
      </c>
      <c r="AA249" s="149" t="s">
        <v>4408</v>
      </c>
      <c r="AB249" s="149" t="s">
        <v>4096</v>
      </c>
      <c r="AC249" s="149" t="s">
        <v>3672</v>
      </c>
      <c r="AD249" s="149" t="s">
        <v>7781</v>
      </c>
      <c r="AE249" s="149">
        <v>26</v>
      </c>
      <c r="AF249" s="149">
        <v>176</v>
      </c>
      <c r="AG249" s="149">
        <v>0.15</v>
      </c>
      <c r="AJ249" t="s">
        <v>4264</v>
      </c>
      <c r="AK249" t="s">
        <v>3457</v>
      </c>
      <c r="AL249" t="s">
        <v>2</v>
      </c>
      <c r="AM249">
        <v>0.05</v>
      </c>
    </row>
    <row r="250" spans="1:39" x14ac:dyDescent="0.25">
      <c r="A250" s="167" t="s">
        <v>6412</v>
      </c>
      <c r="B250" s="148" t="s">
        <v>4283</v>
      </c>
      <c r="C250" s="148" t="s">
        <v>4264</v>
      </c>
      <c r="D250" s="148" t="s">
        <v>3672</v>
      </c>
      <c r="E250" s="148" t="s">
        <v>7781</v>
      </c>
      <c r="F250" s="148">
        <v>7.0000000000000007E-2</v>
      </c>
      <c r="G250" s="162" t="s">
        <v>4577</v>
      </c>
      <c r="J250" s="148" t="s">
        <v>53</v>
      </c>
      <c r="K250" s="148" t="s">
        <v>3173</v>
      </c>
      <c r="L250" s="148">
        <v>0.22152681426072265</v>
      </c>
      <c r="M250" s="148">
        <v>0.22</v>
      </c>
      <c r="N250" s="148">
        <v>1.0000000000000002</v>
      </c>
      <c r="O250" s="148" t="s">
        <v>7754</v>
      </c>
      <c r="AA250" s="149" t="s">
        <v>4408</v>
      </c>
      <c r="AB250" s="149" t="s">
        <v>4096</v>
      </c>
      <c r="AC250" s="149" t="s">
        <v>3713</v>
      </c>
      <c r="AD250" s="149" t="s">
        <v>7781</v>
      </c>
      <c r="AE250" s="149">
        <v>6</v>
      </c>
      <c r="AF250" s="149">
        <v>176</v>
      </c>
      <c r="AG250" s="149">
        <v>0.03</v>
      </c>
      <c r="AJ250" t="s">
        <v>4264</v>
      </c>
      <c r="AK250" t="s">
        <v>3672</v>
      </c>
      <c r="AL250" t="s">
        <v>7781</v>
      </c>
      <c r="AM250">
        <v>7.0000000000000007E-2</v>
      </c>
    </row>
    <row r="251" spans="1:39" hidden="1" x14ac:dyDescent="0.25">
      <c r="A251" s="167" t="s">
        <v>6412</v>
      </c>
      <c r="B251" s="148" t="s">
        <v>4283</v>
      </c>
      <c r="C251" s="148" t="s">
        <v>4264</v>
      </c>
      <c r="D251" s="148" t="s">
        <v>3373</v>
      </c>
      <c r="E251" s="148" t="s">
        <v>2</v>
      </c>
      <c r="F251" s="148">
        <v>0.66</v>
      </c>
      <c r="G251" s="162" t="s">
        <v>4577</v>
      </c>
      <c r="J251" s="148" t="s">
        <v>53</v>
      </c>
      <c r="K251" s="148" t="s">
        <v>4372</v>
      </c>
      <c r="L251" s="148">
        <v>0.7784731857392776</v>
      </c>
      <c r="M251" s="148">
        <v>0.78</v>
      </c>
      <c r="N251" s="148" t="s">
        <v>4577</v>
      </c>
      <c r="O251" s="148" t="s">
        <v>7754</v>
      </c>
      <c r="AA251" s="149" t="s">
        <v>4408</v>
      </c>
      <c r="AB251" s="149" t="s">
        <v>4096</v>
      </c>
      <c r="AC251" s="149" t="s">
        <v>3374</v>
      </c>
      <c r="AD251" s="149" t="s">
        <v>2</v>
      </c>
      <c r="AE251" s="149">
        <v>71</v>
      </c>
      <c r="AF251" s="149">
        <v>176</v>
      </c>
      <c r="AG251" s="149">
        <v>0.4</v>
      </c>
      <c r="AJ251" t="s">
        <v>4264</v>
      </c>
      <c r="AK251" t="s">
        <v>3373</v>
      </c>
      <c r="AL251" t="s">
        <v>2</v>
      </c>
      <c r="AM251">
        <v>0.66</v>
      </c>
    </row>
    <row r="252" spans="1:39" x14ac:dyDescent="0.25">
      <c r="A252" s="167" t="s">
        <v>6412</v>
      </c>
      <c r="B252" s="148" t="s">
        <v>4283</v>
      </c>
      <c r="C252" s="148" t="s">
        <v>4264</v>
      </c>
      <c r="D252" s="148" t="s">
        <v>4126</v>
      </c>
      <c r="E252" s="148" t="s">
        <v>2</v>
      </c>
      <c r="F252" s="148">
        <v>0.16</v>
      </c>
      <c r="G252" s="162" t="s">
        <v>4577</v>
      </c>
      <c r="J252" s="148" t="s">
        <v>190</v>
      </c>
      <c r="K252" s="148" t="s">
        <v>292</v>
      </c>
      <c r="L252" s="148">
        <v>0.8109761556596734</v>
      </c>
      <c r="M252" s="148">
        <v>0.81</v>
      </c>
      <c r="N252" s="148">
        <v>0.99999999999999989</v>
      </c>
      <c r="O252" s="148" t="s">
        <v>7754</v>
      </c>
      <c r="AA252" s="149" t="s">
        <v>4408</v>
      </c>
      <c r="AB252" s="149" t="s">
        <v>4096</v>
      </c>
      <c r="AC252" s="149" t="s">
        <v>3895</v>
      </c>
      <c r="AD252" s="149" t="s">
        <v>7781</v>
      </c>
      <c r="AE252" s="149">
        <v>10</v>
      </c>
      <c r="AF252" s="149">
        <v>176</v>
      </c>
      <c r="AG252" s="149">
        <v>0.06</v>
      </c>
      <c r="AJ252" t="s">
        <v>4264</v>
      </c>
      <c r="AK252" t="s">
        <v>4126</v>
      </c>
      <c r="AL252" t="s">
        <v>2</v>
      </c>
      <c r="AM252">
        <v>0.16</v>
      </c>
    </row>
    <row r="253" spans="1:39" hidden="1" x14ac:dyDescent="0.25">
      <c r="A253" s="167" t="s">
        <v>6412</v>
      </c>
      <c r="B253" s="148" t="s">
        <v>4283</v>
      </c>
      <c r="C253" s="148" t="s">
        <v>4264</v>
      </c>
      <c r="D253" s="148" t="s">
        <v>4078</v>
      </c>
      <c r="E253" s="148" t="s">
        <v>7781</v>
      </c>
      <c r="F253" s="148">
        <v>0.02</v>
      </c>
      <c r="G253" s="162" t="s">
        <v>4577</v>
      </c>
      <c r="J253" s="148" t="s">
        <v>190</v>
      </c>
      <c r="K253" s="148" t="s">
        <v>4372</v>
      </c>
      <c r="L253" s="148">
        <v>0.18902384434032646</v>
      </c>
      <c r="M253" s="148">
        <v>0.19</v>
      </c>
      <c r="N253" s="148" t="s">
        <v>4577</v>
      </c>
      <c r="O253" s="148" t="s">
        <v>7754</v>
      </c>
      <c r="AA253" s="149" t="s">
        <v>4408</v>
      </c>
      <c r="AB253" s="149" t="s">
        <v>4096</v>
      </c>
      <c r="AC253" s="149" t="s">
        <v>4078</v>
      </c>
      <c r="AD253" s="149" t="s">
        <v>7781</v>
      </c>
      <c r="AE253" s="149">
        <v>24</v>
      </c>
      <c r="AF253" s="149">
        <v>176</v>
      </c>
      <c r="AG253" s="149">
        <v>0.14000000000000001</v>
      </c>
      <c r="AJ253" t="s">
        <v>4264</v>
      </c>
      <c r="AK253" t="s">
        <v>4078</v>
      </c>
      <c r="AL253" t="s">
        <v>7781</v>
      </c>
      <c r="AM253">
        <v>0.02</v>
      </c>
    </row>
    <row r="254" spans="1:39" hidden="1" x14ac:dyDescent="0.25">
      <c r="A254" s="167" t="s">
        <v>7137</v>
      </c>
      <c r="B254" s="148" t="s">
        <v>4178</v>
      </c>
      <c r="C254" s="148" t="s">
        <v>4129</v>
      </c>
      <c r="D254" s="148" t="s">
        <v>290</v>
      </c>
      <c r="E254" s="148" t="s">
        <v>2</v>
      </c>
      <c r="F254" s="148">
        <v>0.23</v>
      </c>
      <c r="G254" s="162">
        <v>1.01</v>
      </c>
      <c r="J254" s="148" t="s">
        <v>191</v>
      </c>
      <c r="K254" s="148" t="s">
        <v>3670</v>
      </c>
      <c r="L254" s="148">
        <v>1.9036016142541692E-3</v>
      </c>
      <c r="M254" s="148">
        <v>0</v>
      </c>
      <c r="N254" s="148">
        <v>1.0000000000000004</v>
      </c>
      <c r="O254" s="148" t="s">
        <v>7754</v>
      </c>
      <c r="AA254" s="149" t="s">
        <v>4409</v>
      </c>
      <c r="AB254" s="149" t="s">
        <v>4097</v>
      </c>
      <c r="AC254" s="149" t="s">
        <v>292</v>
      </c>
      <c r="AD254" s="149" t="s">
        <v>2</v>
      </c>
      <c r="AE254" s="149">
        <v>42.5</v>
      </c>
      <c r="AF254" s="149">
        <v>178.5</v>
      </c>
      <c r="AG254" s="149">
        <v>0.24</v>
      </c>
      <c r="AJ254" t="s">
        <v>4129</v>
      </c>
      <c r="AK254" t="s">
        <v>290</v>
      </c>
      <c r="AL254" t="s">
        <v>2</v>
      </c>
      <c r="AM254">
        <v>0.23</v>
      </c>
    </row>
    <row r="255" spans="1:39" x14ac:dyDescent="0.25">
      <c r="A255" s="167" t="s">
        <v>7137</v>
      </c>
      <c r="B255" s="148" t="s">
        <v>4178</v>
      </c>
      <c r="C255" s="148" t="s">
        <v>4129</v>
      </c>
      <c r="D255" s="148" t="s">
        <v>3373</v>
      </c>
      <c r="E255" s="148" t="s">
        <v>2</v>
      </c>
      <c r="F255" s="148">
        <v>0.14000000000000001</v>
      </c>
      <c r="G255" s="162" t="s">
        <v>4577</v>
      </c>
      <c r="J255" s="148" t="s">
        <v>191</v>
      </c>
      <c r="K255" s="148" t="s">
        <v>3713</v>
      </c>
      <c r="L255" s="148">
        <v>0.99809639838574626</v>
      </c>
      <c r="M255" s="148">
        <v>1</v>
      </c>
      <c r="N255" s="148" t="s">
        <v>4577</v>
      </c>
      <c r="O255" s="148" t="s">
        <v>7754</v>
      </c>
      <c r="AA255" s="149" t="s">
        <v>4409</v>
      </c>
      <c r="AB255" s="149" t="s">
        <v>4097</v>
      </c>
      <c r="AC255" s="149" t="s">
        <v>3457</v>
      </c>
      <c r="AD255" s="149" t="s">
        <v>2</v>
      </c>
      <c r="AE255" s="149">
        <v>12</v>
      </c>
      <c r="AF255" s="149">
        <v>178.5</v>
      </c>
      <c r="AG255" s="149">
        <v>7.0000000000000007E-2</v>
      </c>
      <c r="AJ255" t="s">
        <v>4129</v>
      </c>
      <c r="AK255" t="s">
        <v>3373</v>
      </c>
      <c r="AL255" t="s">
        <v>2</v>
      </c>
      <c r="AM255">
        <v>0.14000000000000001</v>
      </c>
    </row>
    <row r="256" spans="1:39" hidden="1" x14ac:dyDescent="0.25">
      <c r="A256" s="167" t="s">
        <v>7137</v>
      </c>
      <c r="B256" s="148" t="s">
        <v>4178</v>
      </c>
      <c r="C256" s="148" t="s">
        <v>4129</v>
      </c>
      <c r="D256" s="148" t="s">
        <v>3713</v>
      </c>
      <c r="E256" s="148" t="s">
        <v>7781</v>
      </c>
      <c r="F256" s="148">
        <v>0.05</v>
      </c>
      <c r="G256" s="162" t="s">
        <v>4577</v>
      </c>
      <c r="J256" s="148" t="s">
        <v>251</v>
      </c>
      <c r="K256" s="148" t="s">
        <v>3175</v>
      </c>
      <c r="L256" s="148">
        <v>0.88757430433908624</v>
      </c>
      <c r="M256" s="148">
        <v>0.89</v>
      </c>
      <c r="N256" s="148">
        <v>1</v>
      </c>
      <c r="O256" s="148" t="s">
        <v>7754</v>
      </c>
      <c r="AA256" s="149" t="s">
        <v>4409</v>
      </c>
      <c r="AB256" s="149" t="s">
        <v>4097</v>
      </c>
      <c r="AC256" s="149" t="s">
        <v>3672</v>
      </c>
      <c r="AD256" s="149" t="s">
        <v>7781</v>
      </c>
      <c r="AE256" s="149">
        <v>24.5</v>
      </c>
      <c r="AF256" s="149">
        <v>178.5</v>
      </c>
      <c r="AG256" s="149">
        <v>0.14000000000000001</v>
      </c>
      <c r="AJ256" t="s">
        <v>4129</v>
      </c>
      <c r="AK256" t="s">
        <v>3713</v>
      </c>
      <c r="AL256" t="s">
        <v>7781</v>
      </c>
      <c r="AM256">
        <v>0.05</v>
      </c>
    </row>
    <row r="257" spans="1:39" hidden="1" x14ac:dyDescent="0.25">
      <c r="A257" s="167" t="s">
        <v>7137</v>
      </c>
      <c r="B257" s="148" t="s">
        <v>4178</v>
      </c>
      <c r="C257" s="148" t="s">
        <v>4129</v>
      </c>
      <c r="D257" s="148" t="s">
        <v>7778</v>
      </c>
      <c r="E257" s="148" t="s">
        <v>2</v>
      </c>
      <c r="F257" s="148">
        <v>0.59</v>
      </c>
      <c r="G257" s="162" t="s">
        <v>4577</v>
      </c>
      <c r="J257" s="148" t="s">
        <v>251</v>
      </c>
      <c r="K257" s="148" t="s">
        <v>4280</v>
      </c>
      <c r="L257" s="148">
        <v>0.11242569566091377</v>
      </c>
      <c r="M257" s="148">
        <v>0.11</v>
      </c>
      <c r="N257" s="148" t="s">
        <v>4577</v>
      </c>
      <c r="O257" s="148" t="s">
        <v>7754</v>
      </c>
      <c r="AA257" s="149" t="s">
        <v>4409</v>
      </c>
      <c r="AB257" s="149" t="s">
        <v>4097</v>
      </c>
      <c r="AC257" s="149" t="s">
        <v>3713</v>
      </c>
      <c r="AD257" s="149" t="s">
        <v>7781</v>
      </c>
      <c r="AE257" s="149">
        <v>11</v>
      </c>
      <c r="AF257" s="149">
        <v>178.5</v>
      </c>
      <c r="AG257" s="149">
        <v>0.06</v>
      </c>
      <c r="AJ257" t="s">
        <v>4129</v>
      </c>
      <c r="AK257" t="s">
        <v>7778</v>
      </c>
      <c r="AL257" t="s">
        <v>2</v>
      </c>
      <c r="AM257">
        <v>0.59</v>
      </c>
    </row>
    <row r="258" spans="1:39" hidden="1" x14ac:dyDescent="0.25">
      <c r="A258" s="167" t="s">
        <v>7147</v>
      </c>
      <c r="B258" s="148" t="s">
        <v>4216</v>
      </c>
      <c r="C258" s="148" t="s">
        <v>4130</v>
      </c>
      <c r="D258" s="148" t="s">
        <v>3978</v>
      </c>
      <c r="E258" s="148" t="s">
        <v>7781</v>
      </c>
      <c r="F258" s="148">
        <v>0.41</v>
      </c>
      <c r="G258" s="162">
        <v>1</v>
      </c>
      <c r="J258" s="148" t="s">
        <v>3749</v>
      </c>
      <c r="K258" s="148" t="s">
        <v>4078</v>
      </c>
      <c r="L258" s="148">
        <v>0.99999999999999989</v>
      </c>
      <c r="M258" s="148">
        <v>1</v>
      </c>
      <c r="N258" s="148">
        <v>0.99999999999999989</v>
      </c>
      <c r="O258" s="148" t="s">
        <v>7754</v>
      </c>
      <c r="AA258" s="149" t="s">
        <v>4409</v>
      </c>
      <c r="AB258" s="149" t="s">
        <v>4097</v>
      </c>
      <c r="AC258" s="149" t="s">
        <v>3374</v>
      </c>
      <c r="AD258" s="149" t="s">
        <v>2</v>
      </c>
      <c r="AE258" s="149">
        <v>51.5</v>
      </c>
      <c r="AF258" s="149">
        <v>178.5</v>
      </c>
      <c r="AG258" s="149">
        <v>0.28999999999999998</v>
      </c>
      <c r="AJ258" t="s">
        <v>4130</v>
      </c>
      <c r="AK258" t="s">
        <v>3978</v>
      </c>
      <c r="AL258" t="s">
        <v>7781</v>
      </c>
      <c r="AM258">
        <v>0.41</v>
      </c>
    </row>
    <row r="259" spans="1:39" hidden="1" x14ac:dyDescent="0.25">
      <c r="A259" s="167" t="s">
        <v>7147</v>
      </c>
      <c r="B259" s="148" t="s">
        <v>4216</v>
      </c>
      <c r="C259" s="148" t="s">
        <v>4130</v>
      </c>
      <c r="D259" s="148" t="s">
        <v>4078</v>
      </c>
      <c r="E259" s="148" t="s">
        <v>7781</v>
      </c>
      <c r="F259" s="148">
        <v>0.59</v>
      </c>
      <c r="G259" s="162" t="s">
        <v>4577</v>
      </c>
      <c r="J259" s="148" t="s">
        <v>159</v>
      </c>
      <c r="K259" s="148" t="s">
        <v>12</v>
      </c>
      <c r="L259" s="148">
        <v>0.7745969068772619</v>
      </c>
      <c r="M259" s="148">
        <v>0.77</v>
      </c>
      <c r="N259" s="148">
        <v>0.99999999999999967</v>
      </c>
      <c r="O259" s="148" t="s">
        <v>7754</v>
      </c>
      <c r="AA259" s="149" t="s">
        <v>4409</v>
      </c>
      <c r="AB259" s="149" t="s">
        <v>4097</v>
      </c>
      <c r="AC259" s="149" t="s">
        <v>3895</v>
      </c>
      <c r="AD259" s="149" t="s">
        <v>7781</v>
      </c>
      <c r="AE259" s="149">
        <v>4</v>
      </c>
      <c r="AF259" s="149">
        <v>178.5</v>
      </c>
      <c r="AG259" s="149">
        <v>0.02</v>
      </c>
      <c r="AJ259" t="s">
        <v>4130</v>
      </c>
      <c r="AK259" t="s">
        <v>4078</v>
      </c>
      <c r="AL259" t="s">
        <v>7781</v>
      </c>
      <c r="AM259">
        <v>0.59</v>
      </c>
    </row>
    <row r="260" spans="1:39" hidden="1" x14ac:dyDescent="0.25">
      <c r="A260" s="167" t="s">
        <v>7165</v>
      </c>
      <c r="B260" s="148" t="s">
        <v>4291</v>
      </c>
      <c r="C260" s="148" t="s">
        <v>4138</v>
      </c>
      <c r="D260" s="148" t="s">
        <v>292</v>
      </c>
      <c r="E260" s="148" t="s">
        <v>2</v>
      </c>
      <c r="F260" s="148">
        <v>0.32</v>
      </c>
      <c r="G260" s="162">
        <v>1</v>
      </c>
      <c r="J260" s="148" t="s">
        <v>159</v>
      </c>
      <c r="K260" s="148" t="s">
        <v>4372</v>
      </c>
      <c r="L260" s="148">
        <v>0.22540309312273776</v>
      </c>
      <c r="M260" s="148">
        <v>0.23</v>
      </c>
      <c r="N260" s="148" t="s">
        <v>4577</v>
      </c>
      <c r="O260" s="148" t="s">
        <v>7754</v>
      </c>
      <c r="AA260" s="149" t="s">
        <v>4409</v>
      </c>
      <c r="AB260" s="149" t="s">
        <v>4097</v>
      </c>
      <c r="AC260" s="149" t="s">
        <v>4078</v>
      </c>
      <c r="AD260" s="149" t="s">
        <v>7781</v>
      </c>
      <c r="AE260" s="149">
        <v>33</v>
      </c>
      <c r="AF260" s="149">
        <v>178.5</v>
      </c>
      <c r="AG260" s="149">
        <v>0.18</v>
      </c>
      <c r="AJ260" t="s">
        <v>4138</v>
      </c>
      <c r="AK260" t="s">
        <v>292</v>
      </c>
      <c r="AL260" t="s">
        <v>2</v>
      </c>
      <c r="AM260">
        <v>0.32</v>
      </c>
    </row>
    <row r="261" spans="1:39" hidden="1" x14ac:dyDescent="0.25">
      <c r="A261" s="167" t="s">
        <v>7165</v>
      </c>
      <c r="B261" s="148" t="s">
        <v>4291</v>
      </c>
      <c r="C261" s="148" t="s">
        <v>4138</v>
      </c>
      <c r="D261" s="148" t="s">
        <v>3670</v>
      </c>
      <c r="E261" s="148" t="s">
        <v>7781</v>
      </c>
      <c r="F261" s="148">
        <v>0.18</v>
      </c>
      <c r="G261" s="162" t="s">
        <v>4577</v>
      </c>
      <c r="J261" s="148" t="s">
        <v>257</v>
      </c>
      <c r="K261" s="148" t="s">
        <v>4078</v>
      </c>
      <c r="L261" s="148">
        <v>0.99999999999999989</v>
      </c>
      <c r="M261" s="148">
        <v>1</v>
      </c>
      <c r="N261" s="148">
        <v>0.99999999999999989</v>
      </c>
      <c r="O261" s="148" t="s">
        <v>7754</v>
      </c>
      <c r="AA261" s="149" t="s">
        <v>4410</v>
      </c>
      <c r="AB261" s="149" t="s">
        <v>4098</v>
      </c>
      <c r="AC261" s="149" t="s">
        <v>292</v>
      </c>
      <c r="AD261" s="149" t="s">
        <v>2</v>
      </c>
      <c r="AE261" s="149">
        <v>16</v>
      </c>
      <c r="AF261" s="149">
        <v>176</v>
      </c>
      <c r="AG261" s="149">
        <v>0.09</v>
      </c>
      <c r="AJ261" t="s">
        <v>4138</v>
      </c>
      <c r="AK261" t="s">
        <v>3670</v>
      </c>
      <c r="AL261" t="s">
        <v>7781</v>
      </c>
      <c r="AM261">
        <v>0.18</v>
      </c>
    </row>
    <row r="262" spans="1:39" x14ac:dyDescent="0.25">
      <c r="A262" s="167" t="s">
        <v>7165</v>
      </c>
      <c r="B262" s="148" t="s">
        <v>4291</v>
      </c>
      <c r="C262" s="148" t="s">
        <v>4138</v>
      </c>
      <c r="D262" s="148" t="s">
        <v>3713</v>
      </c>
      <c r="E262" s="148" t="s">
        <v>7781</v>
      </c>
      <c r="F262" s="148">
        <v>0.5</v>
      </c>
      <c r="G262" s="162" t="s">
        <v>4577</v>
      </c>
      <c r="J262" s="148" t="s">
        <v>160</v>
      </c>
      <c r="K262" s="148" t="s">
        <v>3457</v>
      </c>
      <c r="L262" s="148">
        <v>0.93801462904911159</v>
      </c>
      <c r="M262" s="148">
        <v>0.94</v>
      </c>
      <c r="N262" s="148">
        <v>0.99999999999999978</v>
      </c>
      <c r="O262" s="148" t="s">
        <v>7754</v>
      </c>
      <c r="AA262" s="149" t="s">
        <v>4410</v>
      </c>
      <c r="AB262" s="149" t="s">
        <v>4098</v>
      </c>
      <c r="AC262" s="149" t="s">
        <v>3173</v>
      </c>
      <c r="AD262" s="149" t="s">
        <v>2</v>
      </c>
      <c r="AE262" s="149">
        <v>4</v>
      </c>
      <c r="AF262" s="149">
        <v>176</v>
      </c>
      <c r="AG262" s="149">
        <v>0.02</v>
      </c>
      <c r="AJ262" t="s">
        <v>4138</v>
      </c>
      <c r="AK262" t="s">
        <v>3713</v>
      </c>
      <c r="AL262" t="s">
        <v>7781</v>
      </c>
      <c r="AM262">
        <v>0.5</v>
      </c>
    </row>
    <row r="263" spans="1:39" x14ac:dyDescent="0.25">
      <c r="A263" s="167" t="s">
        <v>7156</v>
      </c>
      <c r="B263" s="148" t="s">
        <v>4203</v>
      </c>
      <c r="C263" s="148" t="s">
        <v>4131</v>
      </c>
      <c r="D263" s="148" t="s">
        <v>276</v>
      </c>
      <c r="E263" s="148" t="s">
        <v>2</v>
      </c>
      <c r="F263" s="148">
        <v>0.18</v>
      </c>
      <c r="G263" s="162">
        <v>1</v>
      </c>
      <c r="J263" s="148" t="s">
        <v>160</v>
      </c>
      <c r="K263" s="148" t="s">
        <v>3477</v>
      </c>
      <c r="L263" s="148">
        <v>6.1985370950888193E-2</v>
      </c>
      <c r="M263" s="148">
        <v>0.06</v>
      </c>
      <c r="N263" s="148" t="s">
        <v>4577</v>
      </c>
      <c r="O263" s="148" t="s">
        <v>7754</v>
      </c>
      <c r="AA263" s="149" t="s">
        <v>4410</v>
      </c>
      <c r="AB263" s="149" t="s">
        <v>4098</v>
      </c>
      <c r="AC263" s="149" t="s">
        <v>3457</v>
      </c>
      <c r="AD263" s="149" t="s">
        <v>2</v>
      </c>
      <c r="AE263" s="149">
        <v>16</v>
      </c>
      <c r="AF263" s="149">
        <v>176</v>
      </c>
      <c r="AG263" s="149">
        <v>0.09</v>
      </c>
      <c r="AJ263" t="s">
        <v>4131</v>
      </c>
      <c r="AK263" t="s">
        <v>276</v>
      </c>
      <c r="AL263" t="s">
        <v>2</v>
      </c>
      <c r="AM263">
        <v>0.18</v>
      </c>
    </row>
    <row r="264" spans="1:39" x14ac:dyDescent="0.25">
      <c r="A264" s="167" t="s">
        <v>7156</v>
      </c>
      <c r="B264" s="148" t="s">
        <v>4203</v>
      </c>
      <c r="C264" s="148" t="s">
        <v>4131</v>
      </c>
      <c r="D264" s="148" t="s">
        <v>3222</v>
      </c>
      <c r="E264" s="148" t="s">
        <v>2</v>
      </c>
      <c r="F264" s="148">
        <v>0.09</v>
      </c>
      <c r="G264" s="162" t="s">
        <v>4577</v>
      </c>
      <c r="J264" s="148" t="s">
        <v>161</v>
      </c>
      <c r="K264" s="148" t="s">
        <v>3457</v>
      </c>
      <c r="L264" s="148">
        <v>1</v>
      </c>
      <c r="M264" s="148">
        <v>1</v>
      </c>
      <c r="N264" s="148">
        <v>1</v>
      </c>
      <c r="O264" s="148" t="s">
        <v>7754</v>
      </c>
      <c r="AA264" s="149" t="s">
        <v>4410</v>
      </c>
      <c r="AB264" s="149" t="s">
        <v>4098</v>
      </c>
      <c r="AC264" s="149" t="s">
        <v>3477</v>
      </c>
      <c r="AD264" s="149" t="s">
        <v>2</v>
      </c>
      <c r="AE264" s="149">
        <v>12</v>
      </c>
      <c r="AF264" s="149">
        <v>176</v>
      </c>
      <c r="AG264" s="149">
        <v>7.0000000000000007E-2</v>
      </c>
      <c r="AJ264" t="s">
        <v>4131</v>
      </c>
      <c r="AK264" t="s">
        <v>3222</v>
      </c>
      <c r="AL264" t="s">
        <v>2</v>
      </c>
      <c r="AM264">
        <v>0.09</v>
      </c>
    </row>
    <row r="265" spans="1:39" x14ac:dyDescent="0.25">
      <c r="A265" s="167" t="s">
        <v>7156</v>
      </c>
      <c r="B265" s="148" t="s">
        <v>4203</v>
      </c>
      <c r="C265" s="148" t="s">
        <v>4131</v>
      </c>
      <c r="D265" s="148" t="s">
        <v>3840</v>
      </c>
      <c r="E265" s="148" t="s">
        <v>7781</v>
      </c>
      <c r="F265" s="148">
        <v>0.7</v>
      </c>
      <c r="G265" s="162" t="s">
        <v>4577</v>
      </c>
      <c r="J265" s="148" t="s">
        <v>232</v>
      </c>
      <c r="K265" s="148" t="s">
        <v>290</v>
      </c>
      <c r="L265" s="148">
        <v>1.0000000000000013</v>
      </c>
      <c r="M265" s="148">
        <v>1</v>
      </c>
      <c r="N265" s="148">
        <v>1.0000000000000013</v>
      </c>
      <c r="O265" s="148" t="s">
        <v>7754</v>
      </c>
      <c r="AA265" s="149" t="s">
        <v>4410</v>
      </c>
      <c r="AB265" s="149" t="s">
        <v>4098</v>
      </c>
      <c r="AC265" s="149" t="s">
        <v>3672</v>
      </c>
      <c r="AD265" s="149" t="s">
        <v>7781</v>
      </c>
      <c r="AE265" s="149">
        <v>50</v>
      </c>
      <c r="AF265" s="149">
        <v>176</v>
      </c>
      <c r="AG265" s="149">
        <v>0.28000000000000003</v>
      </c>
      <c r="AJ265" t="s">
        <v>4131</v>
      </c>
      <c r="AK265" t="s">
        <v>3840</v>
      </c>
      <c r="AL265" t="s">
        <v>7781</v>
      </c>
      <c r="AM265">
        <v>0.7</v>
      </c>
    </row>
    <row r="266" spans="1:39" hidden="1" x14ac:dyDescent="0.25">
      <c r="A266" s="167" t="s">
        <v>7156</v>
      </c>
      <c r="B266" s="148" t="s">
        <v>4203</v>
      </c>
      <c r="C266" s="148" t="s">
        <v>4131</v>
      </c>
      <c r="D266" s="148" t="s">
        <v>3897</v>
      </c>
      <c r="E266" s="148" t="s">
        <v>7781</v>
      </c>
      <c r="F266" s="148">
        <v>0.03</v>
      </c>
      <c r="G266" s="162" t="s">
        <v>4577</v>
      </c>
      <c r="J266" s="148" t="s">
        <v>162</v>
      </c>
      <c r="K266" s="148" t="s">
        <v>3978</v>
      </c>
      <c r="L266" s="148">
        <v>5.9124206413804337E-2</v>
      </c>
      <c r="M266" s="148">
        <v>0.06</v>
      </c>
      <c r="N266" s="148">
        <v>0.99999999999999978</v>
      </c>
      <c r="O266" s="148" t="s">
        <v>7754</v>
      </c>
      <c r="AA266" s="149" t="s">
        <v>4410</v>
      </c>
      <c r="AB266" s="149" t="s">
        <v>4098</v>
      </c>
      <c r="AC266" s="149" t="s">
        <v>3713</v>
      </c>
      <c r="AD266" s="149" t="s">
        <v>7781</v>
      </c>
      <c r="AE266" s="149">
        <v>12</v>
      </c>
      <c r="AF266" s="149">
        <v>176</v>
      </c>
      <c r="AG266" s="149">
        <v>7.0000000000000007E-2</v>
      </c>
      <c r="AJ266" t="s">
        <v>4131</v>
      </c>
      <c r="AK266" t="s">
        <v>3897</v>
      </c>
      <c r="AL266" t="s">
        <v>7781</v>
      </c>
      <c r="AM266">
        <v>0.03</v>
      </c>
    </row>
    <row r="267" spans="1:39" hidden="1" x14ac:dyDescent="0.25">
      <c r="A267" s="167" t="s">
        <v>7108</v>
      </c>
      <c r="B267" s="148" t="s">
        <v>7813</v>
      </c>
      <c r="C267" s="148" t="s">
        <v>4096</v>
      </c>
      <c r="D267" s="148" t="s">
        <v>292</v>
      </c>
      <c r="E267" s="148" t="s">
        <v>2</v>
      </c>
      <c r="F267" s="148">
        <v>0.02</v>
      </c>
      <c r="G267" s="162">
        <v>1</v>
      </c>
      <c r="J267" s="148" t="s">
        <v>162</v>
      </c>
      <c r="K267" s="148" t="s">
        <v>4374</v>
      </c>
      <c r="L267" s="148">
        <v>0.39501872049487213</v>
      </c>
      <c r="M267" s="148">
        <v>0.4</v>
      </c>
      <c r="N267" s="148" t="s">
        <v>4577</v>
      </c>
      <c r="O267" s="148" t="s">
        <v>7754</v>
      </c>
      <c r="AA267" s="149" t="s">
        <v>4410</v>
      </c>
      <c r="AB267" s="149" t="s">
        <v>4098</v>
      </c>
      <c r="AC267" s="149" t="s">
        <v>3374</v>
      </c>
      <c r="AD267" s="149" t="s">
        <v>2</v>
      </c>
      <c r="AE267" s="149">
        <v>30</v>
      </c>
      <c r="AF267" s="149">
        <v>176</v>
      </c>
      <c r="AG267" s="149">
        <v>0.17</v>
      </c>
      <c r="AJ267" t="s">
        <v>4096</v>
      </c>
      <c r="AK267" t="s">
        <v>292</v>
      </c>
      <c r="AL267" t="s">
        <v>2</v>
      </c>
      <c r="AM267">
        <v>0.02</v>
      </c>
    </row>
    <row r="268" spans="1:39" hidden="1" x14ac:dyDescent="0.25">
      <c r="A268" s="167" t="s">
        <v>7108</v>
      </c>
      <c r="B268" s="148" t="s">
        <v>7813</v>
      </c>
      <c r="C268" s="148" t="s">
        <v>4096</v>
      </c>
      <c r="D268" s="148" t="s">
        <v>3173</v>
      </c>
      <c r="E268" s="148" t="s">
        <v>2</v>
      </c>
      <c r="F268" s="148">
        <v>0.06</v>
      </c>
      <c r="G268" s="162" t="s">
        <v>4577</v>
      </c>
      <c r="J268" s="148" t="s">
        <v>162</v>
      </c>
      <c r="K268" s="148" t="s">
        <v>4372</v>
      </c>
      <c r="L268" s="148">
        <v>0.54585707309132336</v>
      </c>
      <c r="M268" s="148">
        <v>0.55000000000000004</v>
      </c>
      <c r="N268" s="148" t="s">
        <v>4577</v>
      </c>
      <c r="O268" s="148" t="s">
        <v>7754</v>
      </c>
      <c r="AA268" s="149" t="s">
        <v>4410</v>
      </c>
      <c r="AB268" s="149" t="s">
        <v>4098</v>
      </c>
      <c r="AC268" s="149" t="s">
        <v>3895</v>
      </c>
      <c r="AD268" s="149" t="s">
        <v>7781</v>
      </c>
      <c r="AE268" s="149">
        <v>4</v>
      </c>
      <c r="AF268" s="149">
        <v>176</v>
      </c>
      <c r="AG268" s="149">
        <v>0.02</v>
      </c>
      <c r="AJ268" t="s">
        <v>4096</v>
      </c>
      <c r="AK268" t="s">
        <v>3173</v>
      </c>
      <c r="AL268" t="s">
        <v>2</v>
      </c>
      <c r="AM268">
        <v>0.06</v>
      </c>
    </row>
    <row r="269" spans="1:39" hidden="1" x14ac:dyDescent="0.25">
      <c r="A269" s="167" t="s">
        <v>7108</v>
      </c>
      <c r="B269" s="148" t="s">
        <v>7813</v>
      </c>
      <c r="C269" s="148" t="s">
        <v>4096</v>
      </c>
      <c r="D269" s="148" t="s">
        <v>3175</v>
      </c>
      <c r="E269" s="148" t="s">
        <v>2</v>
      </c>
      <c r="F269" s="148">
        <v>0.05</v>
      </c>
      <c r="G269" s="162" t="s">
        <v>4577</v>
      </c>
      <c r="J269" s="148" t="s">
        <v>163</v>
      </c>
      <c r="K269" s="148" t="s">
        <v>3175</v>
      </c>
      <c r="L269" s="148">
        <v>0.6832586204222183</v>
      </c>
      <c r="M269" s="148">
        <v>0.68</v>
      </c>
      <c r="N269" s="148">
        <v>0.99999999999999978</v>
      </c>
      <c r="O269" s="148" t="s">
        <v>7754</v>
      </c>
      <c r="AA269" s="149" t="s">
        <v>4410</v>
      </c>
      <c r="AB269" s="149" t="s">
        <v>4098</v>
      </c>
      <c r="AC269" s="149" t="s">
        <v>4078</v>
      </c>
      <c r="AD269" s="149" t="s">
        <v>7781</v>
      </c>
      <c r="AE269" s="149">
        <v>32</v>
      </c>
      <c r="AF269" s="149">
        <v>176</v>
      </c>
      <c r="AG269" s="149">
        <v>0.18</v>
      </c>
      <c r="AJ269" t="s">
        <v>4096</v>
      </c>
      <c r="AK269" t="s">
        <v>3175</v>
      </c>
      <c r="AL269" t="s">
        <v>2</v>
      </c>
      <c r="AM269">
        <v>0.05</v>
      </c>
    </row>
    <row r="270" spans="1:39" hidden="1" x14ac:dyDescent="0.25">
      <c r="A270" s="167" t="s">
        <v>7108</v>
      </c>
      <c r="B270" s="148" t="s">
        <v>7813</v>
      </c>
      <c r="C270" s="148" t="s">
        <v>4096</v>
      </c>
      <c r="D270" s="148" t="s">
        <v>3457</v>
      </c>
      <c r="E270" s="148" t="s">
        <v>2</v>
      </c>
      <c r="F270" s="148">
        <v>0.09</v>
      </c>
      <c r="G270" s="162" t="s">
        <v>4577</v>
      </c>
      <c r="J270" s="148" t="s">
        <v>163</v>
      </c>
      <c r="K270" s="148" t="s">
        <v>4280</v>
      </c>
      <c r="L270" s="148">
        <v>0.31674137957778148</v>
      </c>
      <c r="M270" s="148">
        <v>0.32</v>
      </c>
      <c r="N270" s="148" t="s">
        <v>4577</v>
      </c>
      <c r="O270" s="148" t="s">
        <v>7754</v>
      </c>
      <c r="AA270" s="149" t="s">
        <v>4411</v>
      </c>
      <c r="AB270" s="149" t="s">
        <v>104</v>
      </c>
      <c r="AC270" s="149" t="s">
        <v>292</v>
      </c>
      <c r="AD270" s="149" t="s">
        <v>2</v>
      </c>
      <c r="AE270" s="149">
        <v>40</v>
      </c>
      <c r="AF270" s="149">
        <v>177</v>
      </c>
      <c r="AG270" s="149">
        <v>0.23</v>
      </c>
      <c r="AJ270" t="s">
        <v>4096</v>
      </c>
      <c r="AK270" t="s">
        <v>3457</v>
      </c>
      <c r="AL270" t="s">
        <v>2</v>
      </c>
      <c r="AM270">
        <v>0.09</v>
      </c>
    </row>
    <row r="271" spans="1:39" hidden="1" x14ac:dyDescent="0.25">
      <c r="A271" s="167" t="s">
        <v>7108</v>
      </c>
      <c r="B271" s="148" t="s">
        <v>7813</v>
      </c>
      <c r="C271" s="148" t="s">
        <v>4096</v>
      </c>
      <c r="D271" s="148" t="s">
        <v>3672</v>
      </c>
      <c r="E271" s="148" t="s">
        <v>7781</v>
      </c>
      <c r="F271" s="148">
        <v>0.15</v>
      </c>
      <c r="G271" s="162" t="s">
        <v>4577</v>
      </c>
      <c r="J271" s="148" t="s">
        <v>3740</v>
      </c>
      <c r="K271" s="148" t="s">
        <v>3479</v>
      </c>
      <c r="L271" s="148">
        <v>2.7821706788496456E-4</v>
      </c>
      <c r="M271" s="148">
        <v>0</v>
      </c>
      <c r="N271" s="148">
        <v>1.0000000000000002</v>
      </c>
      <c r="O271" s="148" t="s">
        <v>7754</v>
      </c>
      <c r="AA271" s="149" t="s">
        <v>4411</v>
      </c>
      <c r="AB271" s="149" t="s">
        <v>104</v>
      </c>
      <c r="AC271" s="149" t="s">
        <v>3173</v>
      </c>
      <c r="AD271" s="149" t="s">
        <v>2</v>
      </c>
      <c r="AE271" s="149">
        <v>12</v>
      </c>
      <c r="AF271" s="149">
        <v>177</v>
      </c>
      <c r="AG271" s="149">
        <v>7.0000000000000007E-2</v>
      </c>
      <c r="AJ271" t="s">
        <v>4096</v>
      </c>
      <c r="AK271" t="s">
        <v>3672</v>
      </c>
      <c r="AL271" t="s">
        <v>7781</v>
      </c>
      <c r="AM271">
        <v>0.15</v>
      </c>
    </row>
    <row r="272" spans="1:39" hidden="1" x14ac:dyDescent="0.25">
      <c r="A272" s="167" t="s">
        <v>7108</v>
      </c>
      <c r="B272" s="148" t="s">
        <v>7813</v>
      </c>
      <c r="C272" s="148" t="s">
        <v>4096</v>
      </c>
      <c r="D272" s="148" t="s">
        <v>3374</v>
      </c>
      <c r="E272" s="148" t="s">
        <v>2</v>
      </c>
      <c r="F272" s="148">
        <v>0.4</v>
      </c>
      <c r="G272" s="162" t="s">
        <v>4577</v>
      </c>
      <c r="J272" s="148" t="s">
        <v>3740</v>
      </c>
      <c r="K272" s="148" t="s">
        <v>4126</v>
      </c>
      <c r="L272" s="148">
        <v>0.99972178293211522</v>
      </c>
      <c r="M272" s="148">
        <v>1</v>
      </c>
      <c r="N272" s="148" t="s">
        <v>4577</v>
      </c>
      <c r="O272" s="148" t="s">
        <v>7754</v>
      </c>
      <c r="AA272" s="149" t="s">
        <v>4411</v>
      </c>
      <c r="AB272" s="149" t="s">
        <v>104</v>
      </c>
      <c r="AC272" s="149" t="s">
        <v>3713</v>
      </c>
      <c r="AD272" s="149" t="s">
        <v>7781</v>
      </c>
      <c r="AE272" s="149">
        <v>4</v>
      </c>
      <c r="AF272" s="149">
        <v>177</v>
      </c>
      <c r="AG272" s="149">
        <v>0.02</v>
      </c>
      <c r="AJ272" t="s">
        <v>4096</v>
      </c>
      <c r="AK272" t="s">
        <v>3374</v>
      </c>
      <c r="AL272" t="s">
        <v>2</v>
      </c>
      <c r="AM272">
        <v>0.4</v>
      </c>
    </row>
    <row r="273" spans="1:39" x14ac:dyDescent="0.25">
      <c r="A273" s="167" t="s">
        <v>7108</v>
      </c>
      <c r="B273" s="148" t="s">
        <v>7813</v>
      </c>
      <c r="C273" s="148" t="s">
        <v>4096</v>
      </c>
      <c r="D273" s="148" t="s">
        <v>3713</v>
      </c>
      <c r="E273" s="148" t="s">
        <v>7781</v>
      </c>
      <c r="F273" s="148">
        <v>0.03</v>
      </c>
      <c r="G273" s="162" t="s">
        <v>4577</v>
      </c>
      <c r="J273" s="148" t="s">
        <v>4065</v>
      </c>
      <c r="K273" s="148" t="s">
        <v>292</v>
      </c>
      <c r="L273" s="148">
        <v>0.63500431190363571</v>
      </c>
      <c r="M273" s="148">
        <v>0.64</v>
      </c>
      <c r="N273" s="148">
        <v>0.99999999999999978</v>
      </c>
      <c r="O273" s="148" t="s">
        <v>7754</v>
      </c>
      <c r="AA273" s="149" t="s">
        <v>4411</v>
      </c>
      <c r="AB273" s="149" t="s">
        <v>104</v>
      </c>
      <c r="AC273" s="149" t="s">
        <v>3374</v>
      </c>
      <c r="AD273" s="149" t="s">
        <v>2</v>
      </c>
      <c r="AE273" s="149">
        <v>74</v>
      </c>
      <c r="AF273" s="149">
        <v>177</v>
      </c>
      <c r="AG273" s="149">
        <v>0.42</v>
      </c>
      <c r="AJ273" t="s">
        <v>4096</v>
      </c>
      <c r="AK273" t="s">
        <v>3713</v>
      </c>
      <c r="AL273" t="s">
        <v>7781</v>
      </c>
      <c r="AM273">
        <v>0.03</v>
      </c>
    </row>
    <row r="274" spans="1:39" x14ac:dyDescent="0.25">
      <c r="A274" s="167" t="s">
        <v>7108</v>
      </c>
      <c r="B274" s="148" t="s">
        <v>7813</v>
      </c>
      <c r="C274" s="148" t="s">
        <v>4096</v>
      </c>
      <c r="D274" s="148" t="s">
        <v>3895</v>
      </c>
      <c r="E274" s="148" t="s">
        <v>7781</v>
      </c>
      <c r="F274" s="148">
        <v>0.06</v>
      </c>
      <c r="G274" s="162" t="s">
        <v>4577</v>
      </c>
      <c r="J274" s="148" t="s">
        <v>4065</v>
      </c>
      <c r="K274" s="148" t="s">
        <v>3457</v>
      </c>
      <c r="L274" s="148">
        <v>0.36499568809636407</v>
      </c>
      <c r="M274" s="148">
        <v>0.36</v>
      </c>
      <c r="N274" s="148" t="s">
        <v>4577</v>
      </c>
      <c r="O274" s="148" t="s">
        <v>7754</v>
      </c>
      <c r="AA274" s="149" t="s">
        <v>4411</v>
      </c>
      <c r="AB274" s="149" t="s">
        <v>104</v>
      </c>
      <c r="AC274" s="149" t="s">
        <v>3895</v>
      </c>
      <c r="AD274" s="149" t="s">
        <v>7781</v>
      </c>
      <c r="AE274" s="149">
        <v>6</v>
      </c>
      <c r="AF274" s="149">
        <v>177</v>
      </c>
      <c r="AG274" s="149">
        <v>0.03</v>
      </c>
      <c r="AJ274" t="s">
        <v>4096</v>
      </c>
      <c r="AK274" t="s">
        <v>3895</v>
      </c>
      <c r="AL274" t="s">
        <v>7781</v>
      </c>
      <c r="AM274">
        <v>0.06</v>
      </c>
    </row>
    <row r="275" spans="1:39" hidden="1" x14ac:dyDescent="0.25">
      <c r="A275" s="167" t="s">
        <v>7108</v>
      </c>
      <c r="B275" s="148" t="s">
        <v>7813</v>
      </c>
      <c r="C275" s="148" t="s">
        <v>4096</v>
      </c>
      <c r="D275" s="148" t="s">
        <v>4078</v>
      </c>
      <c r="E275" s="148" t="s">
        <v>7781</v>
      </c>
      <c r="F275" s="148">
        <v>0.14000000000000001</v>
      </c>
      <c r="G275" s="162" t="s">
        <v>4577</v>
      </c>
      <c r="J275" s="148" t="s">
        <v>4080</v>
      </c>
      <c r="K275" s="148" t="s">
        <v>4126</v>
      </c>
      <c r="L275" s="148">
        <v>0.99999999999999989</v>
      </c>
      <c r="M275" s="148">
        <v>1</v>
      </c>
      <c r="N275" s="148">
        <v>0.99999999999999989</v>
      </c>
      <c r="O275" s="148" t="s">
        <v>7754</v>
      </c>
      <c r="AA275" s="149" t="s">
        <v>4411</v>
      </c>
      <c r="AB275" s="149" t="s">
        <v>104</v>
      </c>
      <c r="AC275" s="149" t="s">
        <v>3897</v>
      </c>
      <c r="AD275" s="149" t="s">
        <v>7781</v>
      </c>
      <c r="AE275" s="149">
        <v>4</v>
      </c>
      <c r="AF275" s="149">
        <v>177</v>
      </c>
      <c r="AG275" s="149">
        <v>0.02</v>
      </c>
      <c r="AJ275" t="s">
        <v>4096</v>
      </c>
      <c r="AK275" t="s">
        <v>4078</v>
      </c>
      <c r="AL275" t="s">
        <v>7781</v>
      </c>
      <c r="AM275">
        <v>0.14000000000000001</v>
      </c>
    </row>
    <row r="276" spans="1:39" x14ac:dyDescent="0.25">
      <c r="A276" s="167" t="s">
        <v>7117</v>
      </c>
      <c r="B276" s="148" t="s">
        <v>7814</v>
      </c>
      <c r="C276" s="148" t="s">
        <v>4097</v>
      </c>
      <c r="D276" s="148" t="s">
        <v>292</v>
      </c>
      <c r="E276" s="148" t="s">
        <v>2</v>
      </c>
      <c r="F276" s="148">
        <v>0.24</v>
      </c>
      <c r="G276" s="162">
        <v>1</v>
      </c>
      <c r="J276" s="148" t="s">
        <v>3995</v>
      </c>
      <c r="K276" s="148" t="s">
        <v>3457</v>
      </c>
      <c r="L276" s="148">
        <v>0.99999999999999989</v>
      </c>
      <c r="M276" s="148">
        <v>1</v>
      </c>
      <c r="N276" s="148">
        <v>0.99999999999999989</v>
      </c>
      <c r="O276" s="148" t="s">
        <v>7754</v>
      </c>
      <c r="AA276" s="149" t="s">
        <v>4411</v>
      </c>
      <c r="AB276" s="149" t="s">
        <v>104</v>
      </c>
      <c r="AC276" s="149" t="s">
        <v>3171</v>
      </c>
      <c r="AD276" s="149" t="s">
        <v>2</v>
      </c>
      <c r="AE276" s="149">
        <v>7</v>
      </c>
      <c r="AF276" s="149">
        <v>177</v>
      </c>
      <c r="AG276" s="149">
        <v>0.04</v>
      </c>
      <c r="AJ276" t="s">
        <v>4097</v>
      </c>
      <c r="AK276" t="s">
        <v>292</v>
      </c>
      <c r="AL276" t="s">
        <v>2</v>
      </c>
      <c r="AM276">
        <v>0.24</v>
      </c>
    </row>
    <row r="277" spans="1:39" x14ac:dyDescent="0.25">
      <c r="A277" s="167" t="s">
        <v>7117</v>
      </c>
      <c r="B277" s="148" t="s">
        <v>7814</v>
      </c>
      <c r="C277" s="148" t="s">
        <v>4097</v>
      </c>
      <c r="D277" s="148" t="s">
        <v>3457</v>
      </c>
      <c r="E277" s="148" t="s">
        <v>2</v>
      </c>
      <c r="F277" s="148">
        <v>7.0000000000000007E-2</v>
      </c>
      <c r="G277" s="162" t="s">
        <v>4577</v>
      </c>
      <c r="J277" s="148" t="s">
        <v>4043</v>
      </c>
      <c r="K277" s="148" t="s">
        <v>3457</v>
      </c>
      <c r="L277" s="148">
        <v>0.99999999999999989</v>
      </c>
      <c r="M277" s="148">
        <v>1</v>
      </c>
      <c r="N277" s="148">
        <v>0.99999999999999989</v>
      </c>
      <c r="O277" s="148" t="s">
        <v>7754</v>
      </c>
      <c r="AA277" s="149" t="s">
        <v>4411</v>
      </c>
      <c r="AB277" s="149" t="s">
        <v>104</v>
      </c>
      <c r="AC277" s="149" t="s">
        <v>4276</v>
      </c>
      <c r="AD277" s="149" t="s">
        <v>4277</v>
      </c>
      <c r="AE277" s="149">
        <v>14</v>
      </c>
      <c r="AF277" s="149">
        <v>177</v>
      </c>
      <c r="AG277" s="149">
        <v>0.08</v>
      </c>
      <c r="AJ277" t="s">
        <v>4097</v>
      </c>
      <c r="AK277" t="s">
        <v>3457</v>
      </c>
      <c r="AL277" t="s">
        <v>2</v>
      </c>
      <c r="AM277">
        <v>7.0000000000000007E-2</v>
      </c>
    </row>
    <row r="278" spans="1:39" hidden="1" x14ac:dyDescent="0.25">
      <c r="A278" s="167" t="s">
        <v>7117</v>
      </c>
      <c r="B278" s="148" t="s">
        <v>7814</v>
      </c>
      <c r="C278" s="148" t="s">
        <v>4097</v>
      </c>
      <c r="D278" s="148" t="s">
        <v>3672</v>
      </c>
      <c r="E278" s="148" t="s">
        <v>7781</v>
      </c>
      <c r="F278" s="148">
        <v>0.14000000000000001</v>
      </c>
      <c r="G278" s="162" t="s">
        <v>4577</v>
      </c>
      <c r="J278" s="148" t="s">
        <v>56</v>
      </c>
      <c r="K278" s="148" t="s">
        <v>4372</v>
      </c>
      <c r="L278" s="148">
        <v>0.99999999999999944</v>
      </c>
      <c r="M278" s="148">
        <v>1</v>
      </c>
      <c r="N278" s="148">
        <v>0.99999999999999944</v>
      </c>
      <c r="O278" s="148" t="s">
        <v>7754</v>
      </c>
      <c r="AA278" s="149" t="s">
        <v>4411</v>
      </c>
      <c r="AB278" s="149" t="s">
        <v>104</v>
      </c>
      <c r="AC278" s="149" t="s">
        <v>7778</v>
      </c>
      <c r="AD278" s="149" t="s">
        <v>2</v>
      </c>
      <c r="AE278" s="149">
        <v>16</v>
      </c>
      <c r="AF278" s="149">
        <v>177</v>
      </c>
      <c r="AG278" s="149">
        <v>0.09</v>
      </c>
      <c r="AJ278" t="s">
        <v>4097</v>
      </c>
      <c r="AK278" t="s">
        <v>3672</v>
      </c>
      <c r="AL278" t="s">
        <v>7781</v>
      </c>
      <c r="AM278">
        <v>0.14000000000000001</v>
      </c>
    </row>
    <row r="279" spans="1:39" hidden="1" x14ac:dyDescent="0.25">
      <c r="A279" s="167" t="s">
        <v>7117</v>
      </c>
      <c r="B279" s="148" t="s">
        <v>7814</v>
      </c>
      <c r="C279" s="148" t="s">
        <v>4097</v>
      </c>
      <c r="D279" s="148" t="s">
        <v>3374</v>
      </c>
      <c r="E279" s="148" t="s">
        <v>2</v>
      </c>
      <c r="F279" s="148">
        <v>0.28999999999999998</v>
      </c>
      <c r="G279" s="162" t="s">
        <v>4577</v>
      </c>
      <c r="J279" s="149" t="s">
        <v>4045</v>
      </c>
      <c r="K279" s="149" t="s">
        <v>3479</v>
      </c>
      <c r="L279" s="149">
        <v>2.000151641519448E-2</v>
      </c>
      <c r="M279" s="149">
        <v>0.02</v>
      </c>
      <c r="N279" s="148">
        <v>1.0000000000000002</v>
      </c>
      <c r="O279" s="148" t="s">
        <v>7754</v>
      </c>
      <c r="AA279" s="149" t="s">
        <v>7797</v>
      </c>
      <c r="AB279" s="149" t="s">
        <v>3101</v>
      </c>
      <c r="AC279" s="149" t="s">
        <v>292</v>
      </c>
      <c r="AD279" s="149" t="s">
        <v>2</v>
      </c>
      <c r="AE279" s="149">
        <v>2</v>
      </c>
      <c r="AF279" s="149">
        <v>192</v>
      </c>
      <c r="AG279" s="149">
        <v>0.01</v>
      </c>
      <c r="AJ279" t="s">
        <v>4097</v>
      </c>
      <c r="AK279" t="s">
        <v>3374</v>
      </c>
      <c r="AL279" t="s">
        <v>2</v>
      </c>
      <c r="AM279">
        <v>0.28999999999999998</v>
      </c>
    </row>
    <row r="280" spans="1:39" hidden="1" x14ac:dyDescent="0.25">
      <c r="A280" s="167" t="s">
        <v>7117</v>
      </c>
      <c r="B280" s="148" t="s">
        <v>7814</v>
      </c>
      <c r="C280" s="148" t="s">
        <v>4097</v>
      </c>
      <c r="D280" s="148" t="s">
        <v>3713</v>
      </c>
      <c r="E280" s="148" t="s">
        <v>7781</v>
      </c>
      <c r="F280" s="148">
        <v>0.06</v>
      </c>
      <c r="G280" s="162" t="s">
        <v>4577</v>
      </c>
      <c r="J280" s="149" t="s">
        <v>4045</v>
      </c>
      <c r="K280" s="149" t="s">
        <v>4126</v>
      </c>
      <c r="L280" s="149">
        <v>0.97999848358480568</v>
      </c>
      <c r="M280" s="149">
        <v>0.98</v>
      </c>
      <c r="N280" s="148" t="s">
        <v>4577</v>
      </c>
      <c r="O280" s="148" t="s">
        <v>7754</v>
      </c>
      <c r="AA280" s="149" t="s">
        <v>7797</v>
      </c>
      <c r="AB280" s="149" t="s">
        <v>3101</v>
      </c>
      <c r="AC280" s="149" t="s">
        <v>3173</v>
      </c>
      <c r="AD280" s="149" t="s">
        <v>2</v>
      </c>
      <c r="AE280" s="149">
        <v>15</v>
      </c>
      <c r="AF280" s="149">
        <v>192</v>
      </c>
      <c r="AG280" s="149">
        <v>0.08</v>
      </c>
      <c r="AJ280" t="s">
        <v>4097</v>
      </c>
      <c r="AK280" t="s">
        <v>3713</v>
      </c>
      <c r="AL280" t="s">
        <v>7781</v>
      </c>
      <c r="AM280">
        <v>0.06</v>
      </c>
    </row>
    <row r="281" spans="1:39" hidden="1" x14ac:dyDescent="0.25">
      <c r="A281" s="167" t="s">
        <v>7117</v>
      </c>
      <c r="B281" s="148" t="s">
        <v>7814</v>
      </c>
      <c r="C281" s="148" t="s">
        <v>4097</v>
      </c>
      <c r="D281" s="148" t="s">
        <v>3895</v>
      </c>
      <c r="E281" s="148" t="s">
        <v>7781</v>
      </c>
      <c r="F281" s="148">
        <v>0.02</v>
      </c>
      <c r="G281" s="162" t="s">
        <v>4577</v>
      </c>
      <c r="J281" s="149" t="s">
        <v>4045</v>
      </c>
      <c r="K281" s="149" t="s">
        <v>3973</v>
      </c>
      <c r="L281" s="149">
        <v>0</v>
      </c>
      <c r="M281" s="149">
        <v>0</v>
      </c>
      <c r="N281" s="148" t="s">
        <v>4577</v>
      </c>
      <c r="O281" s="148" t="s">
        <v>7754</v>
      </c>
      <c r="AA281" s="149" t="s">
        <v>7797</v>
      </c>
      <c r="AB281" s="149" t="s">
        <v>3101</v>
      </c>
      <c r="AC281" s="149" t="s">
        <v>3175</v>
      </c>
      <c r="AD281" s="149" t="s">
        <v>2</v>
      </c>
      <c r="AE281" s="149">
        <v>59</v>
      </c>
      <c r="AF281" s="149">
        <v>192</v>
      </c>
      <c r="AG281" s="149">
        <v>0.31</v>
      </c>
      <c r="AJ281" t="s">
        <v>4097</v>
      </c>
      <c r="AK281" t="s">
        <v>3895</v>
      </c>
      <c r="AL281" t="s">
        <v>7781</v>
      </c>
      <c r="AM281">
        <v>0.02</v>
      </c>
    </row>
    <row r="282" spans="1:39" x14ac:dyDescent="0.25">
      <c r="A282" s="167" t="s">
        <v>7117</v>
      </c>
      <c r="B282" s="148" t="s">
        <v>7814</v>
      </c>
      <c r="C282" s="148" t="s">
        <v>4097</v>
      </c>
      <c r="D282" s="148" t="s">
        <v>4078</v>
      </c>
      <c r="E282" s="148" t="s">
        <v>7781</v>
      </c>
      <c r="F282" s="148">
        <v>0.18</v>
      </c>
      <c r="G282" s="162" t="s">
        <v>4577</v>
      </c>
      <c r="J282" s="149" t="s">
        <v>3250</v>
      </c>
      <c r="K282" s="149" t="s">
        <v>3897</v>
      </c>
      <c r="L282" s="149">
        <v>0.99999999999999956</v>
      </c>
      <c r="M282" s="149">
        <v>1</v>
      </c>
      <c r="N282" s="148">
        <v>0.99999999999999956</v>
      </c>
      <c r="O282" s="148" t="s">
        <v>7754</v>
      </c>
      <c r="AA282" s="149" t="s">
        <v>7797</v>
      </c>
      <c r="AB282" s="149" t="s">
        <v>3101</v>
      </c>
      <c r="AC282" s="149" t="s">
        <v>3713</v>
      </c>
      <c r="AD282" s="149" t="s">
        <v>7781</v>
      </c>
      <c r="AE282" s="149">
        <v>2</v>
      </c>
      <c r="AF282" s="149">
        <v>192</v>
      </c>
      <c r="AG282" s="149">
        <v>0.01</v>
      </c>
      <c r="AJ282" t="s">
        <v>4097</v>
      </c>
      <c r="AK282" t="s">
        <v>4078</v>
      </c>
      <c r="AL282" t="s">
        <v>7781</v>
      </c>
      <c r="AM282">
        <v>0.18</v>
      </c>
    </row>
    <row r="283" spans="1:39" x14ac:dyDescent="0.25">
      <c r="A283" s="167" t="s">
        <v>7006</v>
      </c>
      <c r="B283" s="148" t="s">
        <v>4170</v>
      </c>
      <c r="C283" s="148" t="s">
        <v>3824</v>
      </c>
      <c r="D283" s="148" t="s">
        <v>3222</v>
      </c>
      <c r="E283" s="148" t="s">
        <v>2</v>
      </c>
      <c r="F283" s="148">
        <v>0.09</v>
      </c>
      <c r="G283" s="162">
        <v>1</v>
      </c>
      <c r="J283" s="149" t="s">
        <v>3763</v>
      </c>
      <c r="K283" s="149" t="s">
        <v>3457</v>
      </c>
      <c r="L283" s="149">
        <v>1</v>
      </c>
      <c r="M283" s="149">
        <v>1</v>
      </c>
      <c r="N283" s="148">
        <v>1</v>
      </c>
      <c r="O283" s="148" t="s">
        <v>7754</v>
      </c>
      <c r="AA283" s="149" t="s">
        <v>7797</v>
      </c>
      <c r="AB283" s="149" t="s">
        <v>3101</v>
      </c>
      <c r="AC283" s="149" t="s">
        <v>3374</v>
      </c>
      <c r="AD283" s="149" t="s">
        <v>2</v>
      </c>
      <c r="AE283" s="149">
        <v>84</v>
      </c>
      <c r="AF283" s="149">
        <v>192</v>
      </c>
      <c r="AG283" s="149">
        <v>0.44</v>
      </c>
      <c r="AJ283" t="s">
        <v>3824</v>
      </c>
      <c r="AK283" t="s">
        <v>3222</v>
      </c>
      <c r="AL283" t="s">
        <v>2</v>
      </c>
      <c r="AM283">
        <v>0.09</v>
      </c>
    </row>
    <row r="284" spans="1:39" x14ac:dyDescent="0.25">
      <c r="A284" s="167" t="s">
        <v>7006</v>
      </c>
      <c r="B284" s="148" t="s">
        <v>4170</v>
      </c>
      <c r="C284" s="148" t="s">
        <v>3824</v>
      </c>
      <c r="D284" s="148" t="s">
        <v>3840</v>
      </c>
      <c r="E284" s="148" t="s">
        <v>7781</v>
      </c>
      <c r="F284" s="148">
        <v>0.36</v>
      </c>
      <c r="G284" s="162" t="s">
        <v>4577</v>
      </c>
      <c r="J284" s="149" t="s">
        <v>4068</v>
      </c>
      <c r="K284" s="149" t="s">
        <v>3457</v>
      </c>
      <c r="L284" s="149">
        <v>0.8459921029822477</v>
      </c>
      <c r="M284" s="149">
        <v>0.85</v>
      </c>
      <c r="N284" s="148">
        <v>1</v>
      </c>
      <c r="O284" s="148" t="s">
        <v>7754</v>
      </c>
      <c r="AA284" s="149" t="s">
        <v>7797</v>
      </c>
      <c r="AB284" s="149" t="s">
        <v>3101</v>
      </c>
      <c r="AC284" s="149" t="s">
        <v>3897</v>
      </c>
      <c r="AD284" s="149" t="s">
        <v>7781</v>
      </c>
      <c r="AE284" s="149">
        <v>3</v>
      </c>
      <c r="AF284" s="149">
        <v>192</v>
      </c>
      <c r="AG284" s="149">
        <v>0.02</v>
      </c>
      <c r="AJ284" t="s">
        <v>3824</v>
      </c>
      <c r="AK284" t="s">
        <v>3840</v>
      </c>
      <c r="AL284" t="s">
        <v>7781</v>
      </c>
      <c r="AM284">
        <v>0.36</v>
      </c>
    </row>
    <row r="285" spans="1:39" x14ac:dyDescent="0.25">
      <c r="A285" s="167" t="s">
        <v>7006</v>
      </c>
      <c r="B285" s="148" t="s">
        <v>4170</v>
      </c>
      <c r="C285" s="148" t="s">
        <v>3824</v>
      </c>
      <c r="D285" s="148" t="s">
        <v>3895</v>
      </c>
      <c r="E285" s="148" t="s">
        <v>7781</v>
      </c>
      <c r="F285" s="148">
        <v>0.33</v>
      </c>
      <c r="G285" s="162" t="s">
        <v>4577</v>
      </c>
      <c r="J285" s="149" t="s">
        <v>4068</v>
      </c>
      <c r="K285" s="149" t="s">
        <v>3477</v>
      </c>
      <c r="L285" s="149">
        <v>0.15400789701775228</v>
      </c>
      <c r="M285" s="149">
        <v>0.15</v>
      </c>
      <c r="N285" s="148" t="s">
        <v>4577</v>
      </c>
      <c r="O285" s="148" t="s">
        <v>7754</v>
      </c>
      <c r="AA285" s="149" t="s">
        <v>7797</v>
      </c>
      <c r="AB285" s="149" t="s">
        <v>3101</v>
      </c>
      <c r="AC285" s="149" t="s">
        <v>4375</v>
      </c>
      <c r="AD285" s="149" t="s">
        <v>2</v>
      </c>
      <c r="AE285" s="149">
        <v>12</v>
      </c>
      <c r="AF285" s="149">
        <v>192</v>
      </c>
      <c r="AG285" s="149">
        <v>0.06</v>
      </c>
      <c r="AJ285" t="s">
        <v>3824</v>
      </c>
      <c r="AK285" t="s">
        <v>3895</v>
      </c>
      <c r="AL285" t="s">
        <v>7781</v>
      </c>
      <c r="AM285">
        <v>0.33</v>
      </c>
    </row>
    <row r="286" spans="1:39" x14ac:dyDescent="0.25">
      <c r="A286" s="167" t="s">
        <v>7006</v>
      </c>
      <c r="B286" s="148" t="s">
        <v>4170</v>
      </c>
      <c r="C286" s="148" t="s">
        <v>3824</v>
      </c>
      <c r="D286" s="148" t="s">
        <v>3897</v>
      </c>
      <c r="E286" s="148" t="s">
        <v>7781</v>
      </c>
      <c r="F286" s="148">
        <v>0.22</v>
      </c>
      <c r="G286" s="162" t="s">
        <v>4577</v>
      </c>
      <c r="J286" s="149" t="s">
        <v>4069</v>
      </c>
      <c r="K286" s="149" t="s">
        <v>3457</v>
      </c>
      <c r="L286" s="149">
        <v>0.91289660558289909</v>
      </c>
      <c r="M286" s="149">
        <v>0.91</v>
      </c>
      <c r="N286" s="148">
        <v>1.0000000000000002</v>
      </c>
      <c r="O286" s="148" t="s">
        <v>7754</v>
      </c>
      <c r="AA286" s="149" t="s">
        <v>7797</v>
      </c>
      <c r="AB286" s="149" t="s">
        <v>3101</v>
      </c>
      <c r="AC286" s="149" t="s">
        <v>7778</v>
      </c>
      <c r="AD286" s="149" t="s">
        <v>2</v>
      </c>
      <c r="AE286" s="149">
        <v>15</v>
      </c>
      <c r="AF286" s="149">
        <v>192</v>
      </c>
      <c r="AG286" s="149">
        <v>0.08</v>
      </c>
      <c r="AJ286" t="s">
        <v>3824</v>
      </c>
      <c r="AK286" t="s">
        <v>3897</v>
      </c>
      <c r="AL286" t="s">
        <v>7781</v>
      </c>
      <c r="AM286">
        <v>0.22</v>
      </c>
    </row>
    <row r="287" spans="1:39" x14ac:dyDescent="0.25">
      <c r="A287" s="167" t="s">
        <v>4577</v>
      </c>
      <c r="B287" s="148" t="s">
        <v>4577</v>
      </c>
      <c r="C287" s="148"/>
      <c r="D287" s="148"/>
      <c r="E287" s="148"/>
      <c r="F287" s="148"/>
      <c r="G287" s="162" t="s">
        <v>4577</v>
      </c>
      <c r="J287" s="148" t="s">
        <v>4069</v>
      </c>
      <c r="K287" s="148" t="s">
        <v>3477</v>
      </c>
      <c r="L287" s="148">
        <v>8.7103394417101049E-2</v>
      </c>
      <c r="M287" s="148">
        <v>0.09</v>
      </c>
      <c r="N287" s="148" t="s">
        <v>4577</v>
      </c>
      <c r="O287" s="148" t="s">
        <v>7754</v>
      </c>
      <c r="AJ287" t="s">
        <v>3909</v>
      </c>
      <c r="AK287"/>
      <c r="AL287"/>
      <c r="AM287">
        <v>89.090000000000018</v>
      </c>
    </row>
    <row r="288" spans="1:39" x14ac:dyDescent="0.25">
      <c r="A288" s="167" t="s">
        <v>4340</v>
      </c>
      <c r="B288" s="148" t="s">
        <v>4340</v>
      </c>
      <c r="C288" s="148" t="s">
        <v>198</v>
      </c>
      <c r="D288" s="148" t="s">
        <v>4373</v>
      </c>
      <c r="E288" s="148" t="s">
        <v>7783</v>
      </c>
      <c r="F288" s="148">
        <v>0</v>
      </c>
      <c r="G288" s="162">
        <v>0</v>
      </c>
      <c r="J288" s="149" t="s">
        <v>4071</v>
      </c>
      <c r="K288" s="149" t="s">
        <v>3457</v>
      </c>
      <c r="L288" s="149">
        <v>0.96362698701613836</v>
      </c>
      <c r="M288" s="149">
        <v>0.96</v>
      </c>
      <c r="N288" s="148">
        <v>0.99999999999999956</v>
      </c>
      <c r="O288" s="148" t="s">
        <v>7754</v>
      </c>
      <c r="AJ288" s="37"/>
      <c r="AK288" s="37"/>
      <c r="AL288" s="37"/>
      <c r="AM288" s="37"/>
    </row>
    <row r="289" spans="1:39" x14ac:dyDescent="0.25">
      <c r="A289" s="167" t="s">
        <v>4577</v>
      </c>
      <c r="B289" s="148" t="s">
        <v>4577</v>
      </c>
      <c r="C289" s="148" t="s">
        <v>154</v>
      </c>
      <c r="D289" s="148" t="s">
        <v>3222</v>
      </c>
      <c r="E289" s="148" t="s">
        <v>7783</v>
      </c>
      <c r="F289" s="148">
        <v>3.8461538461538457E-2</v>
      </c>
      <c r="G289" s="162">
        <v>0.99999999999999978</v>
      </c>
      <c r="J289" s="149" t="s">
        <v>4071</v>
      </c>
      <c r="K289" s="149" t="s">
        <v>3477</v>
      </c>
      <c r="L289" s="149">
        <v>3.6373012983861183E-2</v>
      </c>
      <c r="M289" s="149">
        <v>0.04</v>
      </c>
      <c r="N289" s="148" t="s">
        <v>4577</v>
      </c>
      <c r="O289" s="148" t="s">
        <v>7754</v>
      </c>
      <c r="AJ289" s="37"/>
      <c r="AK289" s="37"/>
      <c r="AL289" s="37"/>
      <c r="AM289" s="37"/>
    </row>
    <row r="290" spans="1:39" x14ac:dyDescent="0.25">
      <c r="A290" s="167" t="s">
        <v>4577</v>
      </c>
      <c r="B290" s="148" t="s">
        <v>4577</v>
      </c>
      <c r="C290" s="148" t="s">
        <v>154</v>
      </c>
      <c r="D290" s="148" t="s">
        <v>4373</v>
      </c>
      <c r="E290" s="148" t="s">
        <v>7783</v>
      </c>
      <c r="F290" s="148">
        <v>0</v>
      </c>
      <c r="G290" s="162" t="s">
        <v>4577</v>
      </c>
      <c r="J290" s="149" t="s">
        <v>4072</v>
      </c>
      <c r="K290" s="149" t="s">
        <v>3457</v>
      </c>
      <c r="L290" s="149">
        <v>0.84897817803948727</v>
      </c>
      <c r="M290" s="149">
        <v>0.85</v>
      </c>
      <c r="N290" s="148">
        <v>0.99999999999999989</v>
      </c>
      <c r="O290" s="148" t="s">
        <v>7754</v>
      </c>
      <c r="AJ290" s="37"/>
      <c r="AK290" s="37"/>
      <c r="AL290" s="37"/>
      <c r="AM290" s="37"/>
    </row>
    <row r="291" spans="1:39" x14ac:dyDescent="0.25">
      <c r="A291" s="167" t="s">
        <v>4577</v>
      </c>
      <c r="B291" s="148" t="s">
        <v>4577</v>
      </c>
      <c r="C291" s="148" t="s">
        <v>154</v>
      </c>
      <c r="D291" s="148" t="s">
        <v>3457</v>
      </c>
      <c r="E291" s="148" t="s">
        <v>7783</v>
      </c>
      <c r="F291" s="148">
        <v>0.61538461538461531</v>
      </c>
      <c r="G291" s="162" t="s">
        <v>4577</v>
      </c>
      <c r="J291" s="149" t="s">
        <v>4072</v>
      </c>
      <c r="K291" s="149" t="s">
        <v>3477</v>
      </c>
      <c r="L291" s="149">
        <v>0.15102182196051264</v>
      </c>
      <c r="M291" s="149">
        <v>0.15</v>
      </c>
      <c r="N291" s="148" t="s">
        <v>4577</v>
      </c>
      <c r="O291" s="148" t="s">
        <v>7754</v>
      </c>
      <c r="AJ291" s="37"/>
      <c r="AK291" s="37"/>
      <c r="AL291" s="37"/>
      <c r="AM291" s="37"/>
    </row>
    <row r="292" spans="1:39" x14ac:dyDescent="0.25">
      <c r="A292" s="167" t="s">
        <v>4577</v>
      </c>
      <c r="B292" s="148" t="s">
        <v>4577</v>
      </c>
      <c r="C292" s="148" t="s">
        <v>154</v>
      </c>
      <c r="D292" s="148" t="s">
        <v>3477</v>
      </c>
      <c r="E292" s="148" t="s">
        <v>7783</v>
      </c>
      <c r="F292" s="148">
        <v>0.26923076923076922</v>
      </c>
      <c r="G292" s="162" t="s">
        <v>4577</v>
      </c>
      <c r="J292" s="149" t="s">
        <v>3382</v>
      </c>
      <c r="K292" s="149" t="s">
        <v>3222</v>
      </c>
      <c r="L292" s="149">
        <v>0.92191596853616431</v>
      </c>
      <c r="M292" s="149">
        <v>0.92</v>
      </c>
      <c r="N292" s="148">
        <v>1</v>
      </c>
      <c r="O292" s="148" t="s">
        <v>7754</v>
      </c>
      <c r="AJ292" s="37"/>
      <c r="AK292" s="37"/>
      <c r="AL292" s="37"/>
      <c r="AM292" s="37"/>
    </row>
    <row r="293" spans="1:39" hidden="1" x14ac:dyDescent="0.25">
      <c r="A293" s="167" t="s">
        <v>4577</v>
      </c>
      <c r="B293" s="148" t="s">
        <v>4577</v>
      </c>
      <c r="C293" s="148" t="s">
        <v>154</v>
      </c>
      <c r="D293" s="148" t="s">
        <v>3840</v>
      </c>
      <c r="E293" s="148" t="s">
        <v>7783</v>
      </c>
      <c r="F293" s="148">
        <v>7.6923076923076913E-2</v>
      </c>
      <c r="G293" s="162" t="s">
        <v>4577</v>
      </c>
      <c r="J293" s="149" t="s">
        <v>3382</v>
      </c>
      <c r="K293" s="149" t="s">
        <v>4372</v>
      </c>
      <c r="L293" s="149">
        <v>7.8084031463835774E-2</v>
      </c>
      <c r="M293" s="149">
        <v>0.08</v>
      </c>
      <c r="N293" s="148" t="s">
        <v>4577</v>
      </c>
      <c r="O293" s="148" t="s">
        <v>7754</v>
      </c>
      <c r="AJ293" s="37"/>
      <c r="AK293" s="37"/>
      <c r="AL293" s="37"/>
      <c r="AM293" s="37"/>
    </row>
    <row r="294" spans="1:39" x14ac:dyDescent="0.25">
      <c r="A294" s="167" t="s">
        <v>4577</v>
      </c>
      <c r="B294" s="148" t="s">
        <v>4577</v>
      </c>
      <c r="C294" s="148" t="s">
        <v>154</v>
      </c>
      <c r="D294" s="148" t="s">
        <v>4351</v>
      </c>
      <c r="E294" s="148" t="s">
        <v>7783</v>
      </c>
      <c r="F294" s="148">
        <v>0</v>
      </c>
      <c r="G294" s="162" t="s">
        <v>4577</v>
      </c>
      <c r="J294" s="149" t="s">
        <v>4066</v>
      </c>
      <c r="K294" s="149" t="s">
        <v>3897</v>
      </c>
      <c r="L294" s="149">
        <v>1.0000000000000004</v>
      </c>
      <c r="M294" s="149">
        <v>1</v>
      </c>
      <c r="N294" s="148">
        <v>1.0000000000000004</v>
      </c>
      <c r="O294" s="148" t="s">
        <v>7754</v>
      </c>
      <c r="AJ294" s="37"/>
      <c r="AK294" s="37"/>
      <c r="AL294" s="37"/>
      <c r="AM294" s="37"/>
    </row>
    <row r="295" spans="1:39" hidden="1" x14ac:dyDescent="0.25">
      <c r="A295" s="167" t="s">
        <v>4577</v>
      </c>
      <c r="B295" s="148" t="s">
        <v>4577</v>
      </c>
      <c r="C295" s="148" t="s">
        <v>229</v>
      </c>
      <c r="D295" s="148" t="s">
        <v>4373</v>
      </c>
      <c r="E295" s="148" t="s">
        <v>7783</v>
      </c>
      <c r="F295" s="148">
        <v>0</v>
      </c>
      <c r="G295" s="162">
        <v>1</v>
      </c>
      <c r="J295" s="149" t="s">
        <v>4067</v>
      </c>
      <c r="K295" s="149" t="s">
        <v>4372</v>
      </c>
      <c r="L295" s="149">
        <v>0.98909973201999013</v>
      </c>
      <c r="M295" s="149">
        <v>0.99</v>
      </c>
      <c r="N295" s="148">
        <v>1.0000000000000002</v>
      </c>
      <c r="O295" s="148" t="s">
        <v>7754</v>
      </c>
      <c r="AJ295" s="37"/>
      <c r="AK295" s="37"/>
      <c r="AL295" s="37"/>
      <c r="AM295" s="37"/>
    </row>
    <row r="296" spans="1:39" hidden="1" x14ac:dyDescent="0.25">
      <c r="A296" s="167" t="s">
        <v>4577</v>
      </c>
      <c r="B296" s="148" t="s">
        <v>4577</v>
      </c>
      <c r="C296" s="148" t="s">
        <v>229</v>
      </c>
      <c r="D296" s="148" t="s">
        <v>4126</v>
      </c>
      <c r="E296" s="148" t="s">
        <v>7783</v>
      </c>
      <c r="F296" s="148">
        <v>0</v>
      </c>
      <c r="G296" s="162" t="s">
        <v>4577</v>
      </c>
      <c r="J296" s="149" t="s">
        <v>4067</v>
      </c>
      <c r="K296" s="149" t="s">
        <v>4351</v>
      </c>
      <c r="L296" s="149">
        <v>1.0900267980010139E-2</v>
      </c>
      <c r="M296" s="149">
        <v>0.01</v>
      </c>
      <c r="N296" s="148" t="s">
        <v>4577</v>
      </c>
      <c r="O296" s="148" t="s">
        <v>7754</v>
      </c>
      <c r="AJ296" s="37"/>
      <c r="AK296" s="37"/>
      <c r="AL296" s="37"/>
      <c r="AM296" s="37"/>
    </row>
    <row r="297" spans="1:39" hidden="1" x14ac:dyDescent="0.25">
      <c r="A297" s="167" t="s">
        <v>4577</v>
      </c>
      <c r="B297" s="148" t="s">
        <v>4577</v>
      </c>
      <c r="C297" s="148" t="s">
        <v>229</v>
      </c>
      <c r="D297" s="148" t="s">
        <v>4374</v>
      </c>
      <c r="E297" s="148" t="s">
        <v>7783</v>
      </c>
      <c r="F297" s="148">
        <v>0</v>
      </c>
      <c r="G297" s="162" t="s">
        <v>4577</v>
      </c>
      <c r="J297" s="149" t="s">
        <v>4070</v>
      </c>
      <c r="K297" s="149" t="s">
        <v>4351</v>
      </c>
      <c r="L297" s="149">
        <v>1</v>
      </c>
      <c r="M297" s="149">
        <v>1</v>
      </c>
      <c r="N297" s="148">
        <v>1</v>
      </c>
      <c r="O297" s="148" t="s">
        <v>7754</v>
      </c>
      <c r="AJ297" s="37"/>
      <c r="AK297" s="37"/>
      <c r="AL297" s="37"/>
      <c r="AM297" s="37"/>
    </row>
    <row r="298" spans="1:39" x14ac:dyDescent="0.25">
      <c r="A298" s="167" t="s">
        <v>4577</v>
      </c>
      <c r="B298" s="148" t="s">
        <v>4577</v>
      </c>
      <c r="C298" s="148" t="s">
        <v>229</v>
      </c>
      <c r="D298" s="148" t="s">
        <v>4078</v>
      </c>
      <c r="E298" s="148" t="s">
        <v>7783</v>
      </c>
      <c r="F298" s="148">
        <v>1</v>
      </c>
      <c r="G298" s="162" t="s">
        <v>4577</v>
      </c>
      <c r="J298" s="149" t="s">
        <v>4044</v>
      </c>
      <c r="K298" s="149" t="s">
        <v>290</v>
      </c>
      <c r="L298" s="149">
        <v>3.0043268838272547E-3</v>
      </c>
      <c r="M298" s="149">
        <v>0</v>
      </c>
      <c r="N298" s="148">
        <v>1.0000000000000013</v>
      </c>
      <c r="O298" s="148" t="s">
        <v>7754</v>
      </c>
      <c r="AJ298" s="37"/>
      <c r="AK298" s="37"/>
      <c r="AL298" s="37"/>
      <c r="AM298" s="37"/>
    </row>
    <row r="299" spans="1:39" x14ac:dyDescent="0.25">
      <c r="A299" s="167" t="s">
        <v>4577</v>
      </c>
      <c r="B299" s="148" t="s">
        <v>4577</v>
      </c>
      <c r="C299" s="148" t="s">
        <v>258</v>
      </c>
      <c r="D299" s="148" t="s">
        <v>3175</v>
      </c>
      <c r="E299" s="148" t="s">
        <v>7783</v>
      </c>
      <c r="F299" s="148">
        <v>1</v>
      </c>
      <c r="G299" s="162">
        <v>1</v>
      </c>
      <c r="J299" s="149" t="s">
        <v>4044</v>
      </c>
      <c r="K299" s="149" t="s">
        <v>292</v>
      </c>
      <c r="L299" s="149">
        <v>9.6171116009470276E-3</v>
      </c>
      <c r="M299" s="149">
        <v>0.01</v>
      </c>
      <c r="N299" s="148" t="s">
        <v>4577</v>
      </c>
      <c r="O299" s="148" t="s">
        <v>7754</v>
      </c>
      <c r="AJ299" s="37"/>
      <c r="AK299" s="37"/>
      <c r="AL299" s="37"/>
      <c r="AM299" s="37"/>
    </row>
    <row r="300" spans="1:39" x14ac:dyDescent="0.25">
      <c r="A300" s="167" t="s">
        <v>4577</v>
      </c>
      <c r="B300" s="148" t="s">
        <v>4577</v>
      </c>
      <c r="C300" s="148" t="s">
        <v>258</v>
      </c>
      <c r="D300" s="148" t="s">
        <v>4373</v>
      </c>
      <c r="E300" s="148" t="s">
        <v>7783</v>
      </c>
      <c r="F300" s="148">
        <v>0</v>
      </c>
      <c r="G300" s="162" t="s">
        <v>4577</v>
      </c>
      <c r="J300" s="149" t="s">
        <v>4044</v>
      </c>
      <c r="K300" s="149" t="s">
        <v>3173</v>
      </c>
      <c r="L300" s="149">
        <v>2.7267532043432153E-3</v>
      </c>
      <c r="M300" s="149">
        <v>0</v>
      </c>
      <c r="N300" s="148" t="s">
        <v>4577</v>
      </c>
      <c r="O300" s="148" t="s">
        <v>7754</v>
      </c>
      <c r="AJ300" s="37"/>
      <c r="AK300" s="37"/>
      <c r="AL300" s="37"/>
      <c r="AM300" s="37"/>
    </row>
    <row r="301" spans="1:39" x14ac:dyDescent="0.25">
      <c r="A301" s="167" t="s">
        <v>4577</v>
      </c>
      <c r="B301" s="148" t="s">
        <v>4577</v>
      </c>
      <c r="C301" s="148" t="s">
        <v>158</v>
      </c>
      <c r="D301" s="148" t="s">
        <v>4373</v>
      </c>
      <c r="E301" s="148" t="s">
        <v>7783</v>
      </c>
      <c r="F301" s="148">
        <v>0</v>
      </c>
      <c r="G301" s="162">
        <v>1</v>
      </c>
      <c r="J301" s="149" t="s">
        <v>4044</v>
      </c>
      <c r="K301" s="149" t="s">
        <v>3222</v>
      </c>
      <c r="L301" s="149">
        <v>5.3555392276920626E-3</v>
      </c>
      <c r="M301" s="149">
        <v>0.01</v>
      </c>
      <c r="N301" s="148" t="s">
        <v>4577</v>
      </c>
      <c r="O301" s="148" t="s">
        <v>7754</v>
      </c>
      <c r="AJ301" s="37"/>
      <c r="AK301" s="37"/>
      <c r="AL301" s="37"/>
      <c r="AM301" s="37"/>
    </row>
    <row r="302" spans="1:39" hidden="1" x14ac:dyDescent="0.25">
      <c r="A302" s="167" t="s">
        <v>4577</v>
      </c>
      <c r="B302" s="148" t="s">
        <v>4577</v>
      </c>
      <c r="C302" s="148" t="s">
        <v>158</v>
      </c>
      <c r="D302" s="148" t="s">
        <v>3840</v>
      </c>
      <c r="E302" s="148" t="s">
        <v>7783</v>
      </c>
      <c r="F302" s="148">
        <v>0.60869565217391308</v>
      </c>
      <c r="G302" s="162" t="s">
        <v>4577</v>
      </c>
      <c r="J302" s="149" t="s">
        <v>4044</v>
      </c>
      <c r="K302" s="149" t="s">
        <v>3319</v>
      </c>
      <c r="L302" s="149">
        <v>9.7967180994367001E-5</v>
      </c>
      <c r="M302" s="149">
        <v>0</v>
      </c>
      <c r="N302" s="148" t="s">
        <v>4577</v>
      </c>
      <c r="O302" s="148" t="s">
        <v>7754</v>
      </c>
      <c r="AJ302" s="37"/>
      <c r="AK302" s="37"/>
      <c r="AL302" s="37"/>
      <c r="AM302" s="37"/>
    </row>
    <row r="303" spans="1:39" x14ac:dyDescent="0.25">
      <c r="A303" s="167" t="s">
        <v>4577</v>
      </c>
      <c r="B303" s="148" t="s">
        <v>4577</v>
      </c>
      <c r="C303" s="148" t="s">
        <v>158</v>
      </c>
      <c r="D303" s="148" t="s">
        <v>3713</v>
      </c>
      <c r="E303" s="148" t="s">
        <v>7783</v>
      </c>
      <c r="F303" s="148">
        <v>4.3478260869565223E-2</v>
      </c>
      <c r="G303" s="162" t="s">
        <v>4577</v>
      </c>
      <c r="J303" s="149" t="s">
        <v>4044</v>
      </c>
      <c r="K303" s="149" t="s">
        <v>3323</v>
      </c>
      <c r="L303" s="149">
        <v>0</v>
      </c>
      <c r="M303" s="149">
        <v>0</v>
      </c>
      <c r="N303" s="148" t="s">
        <v>4577</v>
      </c>
      <c r="O303" s="148" t="s">
        <v>7754</v>
      </c>
      <c r="AJ303" s="37"/>
      <c r="AK303" s="37"/>
      <c r="AL303" s="37"/>
      <c r="AM303" s="37"/>
    </row>
    <row r="304" spans="1:39" x14ac:dyDescent="0.25">
      <c r="A304" s="167" t="s">
        <v>4577</v>
      </c>
      <c r="B304" s="148" t="s">
        <v>4577</v>
      </c>
      <c r="C304" s="148" t="s">
        <v>158</v>
      </c>
      <c r="D304" s="148" t="s">
        <v>3779</v>
      </c>
      <c r="E304" s="148" t="s">
        <v>7783</v>
      </c>
      <c r="F304" s="148">
        <v>0.34782608695652178</v>
      </c>
      <c r="G304" s="162" t="s">
        <v>4577</v>
      </c>
      <c r="J304" s="149" t="s">
        <v>4044</v>
      </c>
      <c r="K304" s="149" t="s">
        <v>3457</v>
      </c>
      <c r="L304" s="149">
        <v>4.5146542574904136E-2</v>
      </c>
      <c r="M304" s="149">
        <v>0.05</v>
      </c>
      <c r="N304" s="148" t="s">
        <v>4577</v>
      </c>
      <c r="O304" s="148" t="s">
        <v>7754</v>
      </c>
      <c r="AJ304" s="37"/>
      <c r="AK304" s="37"/>
      <c r="AL304" s="37"/>
      <c r="AM304" s="37"/>
    </row>
    <row r="305" spans="1:39" x14ac:dyDescent="0.25">
      <c r="A305" s="167" t="s">
        <v>4577</v>
      </c>
      <c r="B305" s="148" t="s">
        <v>4577</v>
      </c>
      <c r="C305" s="148" t="s">
        <v>158</v>
      </c>
      <c r="D305" s="148" t="s">
        <v>4126</v>
      </c>
      <c r="E305" s="148" t="s">
        <v>7783</v>
      </c>
      <c r="F305" s="148">
        <v>0</v>
      </c>
      <c r="G305" s="162" t="s">
        <v>4577</v>
      </c>
      <c r="J305" s="149" t="s">
        <v>4044</v>
      </c>
      <c r="K305" s="149" t="s">
        <v>3477</v>
      </c>
      <c r="L305" s="149">
        <v>1.5021634419136268E-2</v>
      </c>
      <c r="M305" s="149">
        <v>0.02</v>
      </c>
      <c r="N305" s="148" t="s">
        <v>4577</v>
      </c>
      <c r="O305" s="148" t="s">
        <v>7754</v>
      </c>
      <c r="AJ305" s="37"/>
      <c r="AK305" s="37"/>
      <c r="AL305" s="37"/>
      <c r="AM305" s="37"/>
    </row>
    <row r="306" spans="1:39" hidden="1" x14ac:dyDescent="0.25">
      <c r="A306" s="167" t="s">
        <v>4577</v>
      </c>
      <c r="B306" s="148" t="s">
        <v>4577</v>
      </c>
      <c r="C306" s="148" t="s">
        <v>230</v>
      </c>
      <c r="D306" s="148" t="s">
        <v>3779</v>
      </c>
      <c r="E306" s="148" t="s">
        <v>7783</v>
      </c>
      <c r="F306" s="148">
        <v>1</v>
      </c>
      <c r="G306" s="162">
        <v>1</v>
      </c>
      <c r="J306" s="149" t="s">
        <v>4044</v>
      </c>
      <c r="K306" s="149" t="s">
        <v>3479</v>
      </c>
      <c r="L306" s="149">
        <v>3.9186872397746801E-4</v>
      </c>
      <c r="M306" s="149">
        <v>0</v>
      </c>
      <c r="N306" s="148" t="s">
        <v>4577</v>
      </c>
      <c r="O306" s="148" t="s">
        <v>7754</v>
      </c>
      <c r="AJ306" s="37"/>
      <c r="AK306" s="37"/>
      <c r="AL306" s="37"/>
      <c r="AM306" s="37"/>
    </row>
    <row r="307" spans="1:39" hidden="1" x14ac:dyDescent="0.25">
      <c r="A307" s="167" t="s">
        <v>4577</v>
      </c>
      <c r="B307" s="148" t="s">
        <v>4577</v>
      </c>
      <c r="C307" s="148" t="s">
        <v>230</v>
      </c>
      <c r="D307" s="148" t="s">
        <v>4126</v>
      </c>
      <c r="E307" s="148" t="s">
        <v>7783</v>
      </c>
      <c r="F307" s="148">
        <v>0</v>
      </c>
      <c r="G307" s="162" t="s">
        <v>4577</v>
      </c>
      <c r="J307" s="149" t="s">
        <v>4044</v>
      </c>
      <c r="K307" s="149" t="s">
        <v>3670</v>
      </c>
      <c r="L307" s="149">
        <v>0</v>
      </c>
      <c r="M307" s="149">
        <v>0</v>
      </c>
      <c r="N307" s="148" t="s">
        <v>4577</v>
      </c>
      <c r="O307" s="148" t="s">
        <v>7754</v>
      </c>
      <c r="AJ307" s="37"/>
      <c r="AK307" s="37"/>
      <c r="AL307" s="37"/>
      <c r="AM307" s="37"/>
    </row>
    <row r="308" spans="1:39" x14ac:dyDescent="0.25">
      <c r="A308" s="167" t="s">
        <v>4577</v>
      </c>
      <c r="B308" s="148" t="s">
        <v>4577</v>
      </c>
      <c r="C308" s="148" t="s">
        <v>231</v>
      </c>
      <c r="D308" s="148" t="s">
        <v>4373</v>
      </c>
      <c r="E308" s="148" t="s">
        <v>7783</v>
      </c>
      <c r="F308" s="148">
        <v>0</v>
      </c>
      <c r="G308" s="162">
        <v>0</v>
      </c>
      <c r="J308" s="149" t="s">
        <v>4044</v>
      </c>
      <c r="K308" s="149" t="s">
        <v>3713</v>
      </c>
      <c r="L308" s="149">
        <v>1.384602824720387E-2</v>
      </c>
      <c r="M308" s="149">
        <v>0.01</v>
      </c>
      <c r="N308" s="148" t="s">
        <v>4577</v>
      </c>
      <c r="O308" s="148" t="s">
        <v>7754</v>
      </c>
      <c r="AJ308" s="37"/>
      <c r="AK308" s="37"/>
      <c r="AL308" s="37"/>
      <c r="AM308" s="37"/>
    </row>
    <row r="309" spans="1:39" hidden="1" x14ac:dyDescent="0.25">
      <c r="A309" s="167" t="s">
        <v>4577</v>
      </c>
      <c r="B309" s="148" t="s">
        <v>4577</v>
      </c>
      <c r="C309" s="148" t="s">
        <v>231</v>
      </c>
      <c r="D309" s="148" t="s">
        <v>4413</v>
      </c>
      <c r="E309" s="148" t="s">
        <v>7783</v>
      </c>
      <c r="F309" s="148">
        <v>0</v>
      </c>
      <c r="G309" s="162" t="s">
        <v>4577</v>
      </c>
      <c r="J309" s="149" t="s">
        <v>4044</v>
      </c>
      <c r="K309" s="149" t="s">
        <v>3840</v>
      </c>
      <c r="L309" s="149">
        <v>5.7147522246714085E-4</v>
      </c>
      <c r="M309" s="149">
        <v>0</v>
      </c>
      <c r="N309" s="148" t="s">
        <v>4577</v>
      </c>
      <c r="O309" s="148" t="s">
        <v>7754</v>
      </c>
      <c r="AJ309" s="37"/>
      <c r="AK309" s="37"/>
      <c r="AL309" s="37"/>
      <c r="AM309" s="37"/>
    </row>
    <row r="310" spans="1:39" x14ac:dyDescent="0.25">
      <c r="A310" s="167" t="s">
        <v>4577</v>
      </c>
      <c r="B310" s="148" t="s">
        <v>4577</v>
      </c>
      <c r="C310" s="148" t="s">
        <v>231</v>
      </c>
      <c r="D310" s="148" t="s">
        <v>4126</v>
      </c>
      <c r="E310" s="148" t="s">
        <v>7783</v>
      </c>
      <c r="F310" s="148">
        <v>0</v>
      </c>
      <c r="G310" s="162" t="s">
        <v>4577</v>
      </c>
      <c r="J310" s="149" t="s">
        <v>4044</v>
      </c>
      <c r="K310" s="149" t="s">
        <v>3895</v>
      </c>
      <c r="L310" s="149">
        <v>2.6124581598497868E-3</v>
      </c>
      <c r="M310" s="149">
        <v>0</v>
      </c>
      <c r="N310" s="148" t="s">
        <v>4577</v>
      </c>
      <c r="O310" s="148" t="s">
        <v>7754</v>
      </c>
      <c r="AJ310" s="37"/>
      <c r="AK310" s="37"/>
      <c r="AL310" s="37"/>
      <c r="AM310" s="37"/>
    </row>
    <row r="311" spans="1:39" hidden="1" x14ac:dyDescent="0.25">
      <c r="A311" s="167" t="s">
        <v>4577</v>
      </c>
      <c r="B311" s="148" t="s">
        <v>4577</v>
      </c>
      <c r="C311" s="148" t="s">
        <v>1710</v>
      </c>
      <c r="D311" s="148" t="s">
        <v>4373</v>
      </c>
      <c r="E311" s="148" t="s">
        <v>7783</v>
      </c>
      <c r="F311" s="148">
        <v>0</v>
      </c>
      <c r="G311" s="162">
        <v>0.99999999999999989</v>
      </c>
      <c r="J311" s="149" t="s">
        <v>4044</v>
      </c>
      <c r="K311" s="149" t="s">
        <v>3978</v>
      </c>
      <c r="L311" s="149">
        <v>5.2249163196995741E-4</v>
      </c>
      <c r="M311" s="149">
        <v>0</v>
      </c>
      <c r="N311" s="148" t="s">
        <v>4577</v>
      </c>
      <c r="O311" s="148" t="s">
        <v>7754</v>
      </c>
      <c r="AJ311" s="37"/>
      <c r="AK311" s="37"/>
      <c r="AL311" s="37"/>
      <c r="AM311" s="37"/>
    </row>
    <row r="312" spans="1:39" x14ac:dyDescent="0.25">
      <c r="A312" s="167" t="s">
        <v>4577</v>
      </c>
      <c r="B312" s="148" t="s">
        <v>4577</v>
      </c>
      <c r="C312" s="148" t="s">
        <v>1710</v>
      </c>
      <c r="D312" s="148" t="s">
        <v>3457</v>
      </c>
      <c r="E312" s="148" t="s">
        <v>7783</v>
      </c>
      <c r="F312" s="148">
        <v>0.65517241379310343</v>
      </c>
      <c r="G312" s="162" t="s">
        <v>4577</v>
      </c>
      <c r="J312" s="149" t="s">
        <v>4044</v>
      </c>
      <c r="K312" s="149" t="s">
        <v>3971</v>
      </c>
      <c r="L312" s="149">
        <v>0</v>
      </c>
      <c r="M312" s="149">
        <v>0</v>
      </c>
      <c r="N312" s="148" t="s">
        <v>4577</v>
      </c>
      <c r="O312" s="148" t="s">
        <v>7754</v>
      </c>
      <c r="AJ312" s="37"/>
      <c r="AK312" s="37"/>
      <c r="AL312" s="37"/>
      <c r="AM312" s="37"/>
    </row>
    <row r="313" spans="1:39" hidden="1" x14ac:dyDescent="0.25">
      <c r="A313" s="167" t="s">
        <v>4577</v>
      </c>
      <c r="B313" s="148" t="s">
        <v>4577</v>
      </c>
      <c r="C313" s="148" t="s">
        <v>1710</v>
      </c>
      <c r="D313" s="148" t="s">
        <v>3477</v>
      </c>
      <c r="E313" s="148" t="s">
        <v>7783</v>
      </c>
      <c r="F313" s="148">
        <v>0.31034482758620691</v>
      </c>
      <c r="G313" s="162" t="s">
        <v>4577</v>
      </c>
      <c r="J313" s="149" t="s">
        <v>4044</v>
      </c>
      <c r="K313" s="149" t="s">
        <v>3987</v>
      </c>
      <c r="L313" s="149">
        <v>1.2735733529267712E-3</v>
      </c>
      <c r="M313" s="149">
        <v>0</v>
      </c>
      <c r="N313" s="148" t="s">
        <v>4577</v>
      </c>
      <c r="O313" s="148" t="s">
        <v>7754</v>
      </c>
      <c r="AJ313" s="37"/>
      <c r="AK313" s="37"/>
      <c r="AL313" s="37"/>
      <c r="AM313" s="37"/>
    </row>
    <row r="314" spans="1:39" hidden="1" x14ac:dyDescent="0.25">
      <c r="A314" s="167" t="s">
        <v>4577</v>
      </c>
      <c r="B314" s="148" t="s">
        <v>4577</v>
      </c>
      <c r="C314" s="148" t="s">
        <v>1710</v>
      </c>
      <c r="D314" s="148" t="s">
        <v>3971</v>
      </c>
      <c r="E314" s="148" t="s">
        <v>7783</v>
      </c>
      <c r="F314" s="148">
        <v>3.4482758620689655E-2</v>
      </c>
      <c r="G314" s="162" t="s">
        <v>4577</v>
      </c>
      <c r="J314" s="149" t="s">
        <v>4044</v>
      </c>
      <c r="K314" s="149" t="s">
        <v>4374</v>
      </c>
      <c r="L314" s="149">
        <v>1.2082618989305263E-3</v>
      </c>
      <c r="M314" s="149">
        <v>0</v>
      </c>
      <c r="N314" s="148" t="s">
        <v>4577</v>
      </c>
      <c r="O314" s="148" t="s">
        <v>7754</v>
      </c>
      <c r="AJ314" s="37"/>
      <c r="AK314" s="37"/>
      <c r="AL314" s="37"/>
      <c r="AM314" s="37"/>
    </row>
    <row r="315" spans="1:39" hidden="1" x14ac:dyDescent="0.25">
      <c r="A315" s="167" t="s">
        <v>4577</v>
      </c>
      <c r="B315" s="148" t="s">
        <v>4577</v>
      </c>
      <c r="C315" s="148" t="s">
        <v>1712</v>
      </c>
      <c r="D315" s="148" t="s">
        <v>3457</v>
      </c>
      <c r="E315" s="148" t="s">
        <v>7783</v>
      </c>
      <c r="F315" s="148">
        <v>0.60000000000000009</v>
      </c>
      <c r="G315" s="162">
        <v>1.0000000000000002</v>
      </c>
      <c r="J315" s="149" t="s">
        <v>4044</v>
      </c>
      <c r="K315" s="149" t="s">
        <v>4372</v>
      </c>
      <c r="L315" s="149">
        <v>0.89630173891746379</v>
      </c>
      <c r="M315" s="149">
        <v>0.9</v>
      </c>
      <c r="N315" s="148" t="s">
        <v>4577</v>
      </c>
      <c r="O315" s="148" t="s">
        <v>7754</v>
      </c>
      <c r="AJ315" s="37"/>
      <c r="AK315" s="37"/>
      <c r="AL315" s="37"/>
      <c r="AM315" s="37"/>
    </row>
    <row r="316" spans="1:39" hidden="1" x14ac:dyDescent="0.25">
      <c r="A316" s="167" t="s">
        <v>4577</v>
      </c>
      <c r="B316" s="148" t="s">
        <v>4577</v>
      </c>
      <c r="C316" s="148" t="s">
        <v>1712</v>
      </c>
      <c r="D316" s="148" t="s">
        <v>3477</v>
      </c>
      <c r="E316" s="148" t="s">
        <v>7783</v>
      </c>
      <c r="F316" s="148">
        <v>0.3666666666666667</v>
      </c>
      <c r="G316" s="162" t="s">
        <v>4577</v>
      </c>
      <c r="J316" s="149" t="s">
        <v>4044</v>
      </c>
      <c r="K316" s="149" t="s">
        <v>4078</v>
      </c>
      <c r="L316" s="149">
        <v>2.3022287533676247E-3</v>
      </c>
      <c r="M316" s="149">
        <v>0</v>
      </c>
      <c r="N316" s="148" t="s">
        <v>4577</v>
      </c>
      <c r="O316" s="148" t="s">
        <v>7754</v>
      </c>
      <c r="AJ316" s="37"/>
      <c r="AK316" s="37"/>
      <c r="AL316" s="37"/>
      <c r="AM316" s="37"/>
    </row>
    <row r="317" spans="1:39" x14ac:dyDescent="0.25">
      <c r="A317" s="167" t="s">
        <v>4577</v>
      </c>
      <c r="B317" s="148" t="s">
        <v>4577</v>
      </c>
      <c r="C317" s="148" t="s">
        <v>1712</v>
      </c>
      <c r="D317" s="148" t="s">
        <v>3971</v>
      </c>
      <c r="E317" s="148" t="s">
        <v>7783</v>
      </c>
      <c r="F317" s="148">
        <v>3.333333333333334E-2</v>
      </c>
      <c r="G317" s="162" t="s">
        <v>4577</v>
      </c>
      <c r="J317" s="148" t="s">
        <v>4042</v>
      </c>
      <c r="K317" s="148" t="s">
        <v>3457</v>
      </c>
      <c r="L317" s="148">
        <v>0.99999999999999989</v>
      </c>
      <c r="M317" s="148">
        <v>1</v>
      </c>
      <c r="N317" s="148">
        <v>0.99999999999999989</v>
      </c>
      <c r="O317" s="148" t="s">
        <v>7754</v>
      </c>
      <c r="AJ317" s="37"/>
      <c r="AK317" s="37"/>
      <c r="AL317" s="37"/>
      <c r="AM317" s="37"/>
    </row>
    <row r="318" spans="1:39" x14ac:dyDescent="0.25">
      <c r="A318" s="167" t="s">
        <v>4577</v>
      </c>
      <c r="B318" s="148" t="s">
        <v>4577</v>
      </c>
      <c r="C318" s="148" t="s">
        <v>3674</v>
      </c>
      <c r="D318" s="148" t="s">
        <v>4373</v>
      </c>
      <c r="E318" s="148" t="s">
        <v>7783</v>
      </c>
      <c r="F318" s="148">
        <v>0</v>
      </c>
      <c r="G318" s="162">
        <v>1.0000000000000002</v>
      </c>
      <c r="J318" s="149" t="s">
        <v>308</v>
      </c>
      <c r="K318" s="149" t="s">
        <v>290</v>
      </c>
      <c r="L318" s="149">
        <v>0.11480067925416546</v>
      </c>
      <c r="M318" s="149">
        <v>0.11</v>
      </c>
      <c r="N318" s="148">
        <v>0.99999999999999956</v>
      </c>
      <c r="O318" s="148" t="s">
        <v>7754</v>
      </c>
      <c r="AJ318" s="37"/>
      <c r="AK318" s="37"/>
      <c r="AL318" s="37"/>
      <c r="AM318" s="37"/>
    </row>
    <row r="319" spans="1:39" hidden="1" x14ac:dyDescent="0.25">
      <c r="A319" s="167" t="s">
        <v>4577</v>
      </c>
      <c r="B319" s="148" t="s">
        <v>4577</v>
      </c>
      <c r="C319" s="148" t="s">
        <v>3674</v>
      </c>
      <c r="D319" s="148" t="s">
        <v>3457</v>
      </c>
      <c r="E319" s="148" t="s">
        <v>7783</v>
      </c>
      <c r="F319" s="148">
        <v>0.63333333333333341</v>
      </c>
      <c r="G319" s="162" t="s">
        <v>4577</v>
      </c>
      <c r="J319" s="149" t="s">
        <v>308</v>
      </c>
      <c r="K319" s="149" t="s">
        <v>4372</v>
      </c>
      <c r="L319" s="149">
        <v>0.88519932074583407</v>
      </c>
      <c r="M319" s="149">
        <v>0.89</v>
      </c>
      <c r="N319" s="148" t="s">
        <v>4577</v>
      </c>
      <c r="O319" s="148" t="s">
        <v>7754</v>
      </c>
      <c r="AJ319" s="37"/>
      <c r="AK319" s="37"/>
      <c r="AL319" s="37"/>
      <c r="AM319" s="37"/>
    </row>
    <row r="320" spans="1:39" hidden="1" x14ac:dyDescent="0.25">
      <c r="A320" s="167" t="s">
        <v>4577</v>
      </c>
      <c r="B320" s="148" t="s">
        <v>4577</v>
      </c>
      <c r="C320" s="148" t="s">
        <v>3674</v>
      </c>
      <c r="D320" s="148" t="s">
        <v>3477</v>
      </c>
      <c r="E320" s="148" t="s">
        <v>7783</v>
      </c>
      <c r="F320" s="148">
        <v>0.33333333333333337</v>
      </c>
      <c r="G320" s="162" t="s">
        <v>4577</v>
      </c>
      <c r="J320" s="148" t="s">
        <v>3385</v>
      </c>
      <c r="K320" s="148" t="s">
        <v>3175</v>
      </c>
      <c r="L320" s="148">
        <v>0</v>
      </c>
      <c r="M320" s="148">
        <v>0</v>
      </c>
      <c r="N320" s="148">
        <v>1</v>
      </c>
      <c r="O320" s="148" t="s">
        <v>7754</v>
      </c>
      <c r="AJ320" s="37"/>
      <c r="AK320" s="37"/>
      <c r="AL320" s="37"/>
      <c r="AM320" s="37"/>
    </row>
    <row r="321" spans="1:39" hidden="1" x14ac:dyDescent="0.25">
      <c r="A321" s="167" t="s">
        <v>4577</v>
      </c>
      <c r="B321" s="148" t="s">
        <v>4577</v>
      </c>
      <c r="C321" s="148" t="s">
        <v>3675</v>
      </c>
      <c r="D321" s="148" t="s">
        <v>3175</v>
      </c>
      <c r="E321" s="148" t="s">
        <v>7783</v>
      </c>
      <c r="F321" s="148">
        <v>0.95833333333333337</v>
      </c>
      <c r="G321" s="162">
        <v>1</v>
      </c>
      <c r="J321" s="148" t="s">
        <v>3385</v>
      </c>
      <c r="K321" s="148" t="s">
        <v>4280</v>
      </c>
      <c r="L321" s="148">
        <v>1</v>
      </c>
      <c r="M321" s="148">
        <v>1</v>
      </c>
      <c r="N321" s="148" t="s">
        <v>4577</v>
      </c>
      <c r="O321" s="148" t="s">
        <v>7754</v>
      </c>
      <c r="AJ321" s="37"/>
      <c r="AK321" s="37"/>
      <c r="AL321" s="37"/>
      <c r="AM321" s="37"/>
    </row>
    <row r="322" spans="1:39" hidden="1" x14ac:dyDescent="0.25">
      <c r="A322" s="167" t="s">
        <v>4577</v>
      </c>
      <c r="B322" s="148" t="s">
        <v>4577</v>
      </c>
      <c r="C322" s="148" t="s">
        <v>3675</v>
      </c>
      <c r="D322" s="148" t="s">
        <v>4373</v>
      </c>
      <c r="E322" s="148" t="s">
        <v>7783</v>
      </c>
      <c r="F322" s="148">
        <v>0</v>
      </c>
      <c r="G322" s="162" t="s">
        <v>4577</v>
      </c>
      <c r="J322" s="148" t="s">
        <v>4205</v>
      </c>
      <c r="K322" s="148" t="s">
        <v>3481</v>
      </c>
      <c r="L322" s="148">
        <v>8.1016392530127185E-2</v>
      </c>
      <c r="M322" s="148">
        <v>0.08</v>
      </c>
      <c r="N322" s="148">
        <v>1.0000000000000004</v>
      </c>
      <c r="O322" s="148" t="s">
        <v>7754</v>
      </c>
      <c r="AJ322" s="37"/>
      <c r="AK322" s="37"/>
      <c r="AL322" s="37"/>
      <c r="AM322" s="37"/>
    </row>
    <row r="323" spans="1:39" hidden="1" x14ac:dyDescent="0.25">
      <c r="A323" s="167" t="s">
        <v>4577</v>
      </c>
      <c r="B323" s="148" t="s">
        <v>4577</v>
      </c>
      <c r="C323" s="148" t="s">
        <v>3675</v>
      </c>
      <c r="D323" s="148" t="s">
        <v>4280</v>
      </c>
      <c r="E323" s="148" t="s">
        <v>7783</v>
      </c>
      <c r="F323" s="148">
        <v>0</v>
      </c>
      <c r="G323" s="162" t="s">
        <v>4577</v>
      </c>
      <c r="J323" s="148" t="s">
        <v>4205</v>
      </c>
      <c r="K323" s="148" t="s">
        <v>3978</v>
      </c>
      <c r="L323" s="148">
        <v>0.91898360746987329</v>
      </c>
      <c r="M323" s="148">
        <v>0.92</v>
      </c>
      <c r="N323" s="148" t="s">
        <v>4577</v>
      </c>
      <c r="O323" s="148" t="s">
        <v>7754</v>
      </c>
      <c r="AJ323" s="37"/>
      <c r="AK323" s="37"/>
      <c r="AL323" s="37"/>
      <c r="AM323" s="37"/>
    </row>
    <row r="324" spans="1:39" x14ac:dyDescent="0.25">
      <c r="A324" s="167" t="s">
        <v>4577</v>
      </c>
      <c r="B324" s="148" t="s">
        <v>4577</v>
      </c>
      <c r="C324" s="148" t="s">
        <v>3676</v>
      </c>
      <c r="D324" s="148" t="s">
        <v>4373</v>
      </c>
      <c r="E324" s="148" t="s">
        <v>7783</v>
      </c>
      <c r="F324" s="148">
        <v>0</v>
      </c>
      <c r="G324" s="162">
        <v>0.99999999999999989</v>
      </c>
      <c r="J324" s="148" t="s">
        <v>3742</v>
      </c>
      <c r="K324" s="148" t="s">
        <v>292</v>
      </c>
      <c r="L324" s="148">
        <v>2.0079990782955123E-3</v>
      </c>
      <c r="M324" s="148">
        <v>0</v>
      </c>
      <c r="N324" s="148">
        <v>1.0000000000000047</v>
      </c>
      <c r="O324" s="148" t="s">
        <v>7754</v>
      </c>
      <c r="AJ324" s="37"/>
      <c r="AK324" s="37"/>
      <c r="AL324" s="37"/>
      <c r="AM324" s="37"/>
    </row>
    <row r="325" spans="1:39" hidden="1" x14ac:dyDescent="0.25">
      <c r="A325" s="167" t="s">
        <v>4577</v>
      </c>
      <c r="B325" s="148" t="s">
        <v>4577</v>
      </c>
      <c r="C325" s="148" t="s">
        <v>3676</v>
      </c>
      <c r="D325" s="148" t="s">
        <v>3457</v>
      </c>
      <c r="E325" s="148" t="s">
        <v>7783</v>
      </c>
      <c r="F325" s="148">
        <v>0.46428571428571436</v>
      </c>
      <c r="G325" s="162" t="s">
        <v>4577</v>
      </c>
      <c r="J325" s="148" t="s">
        <v>3742</v>
      </c>
      <c r="K325" s="148" t="s">
        <v>579</v>
      </c>
      <c r="L325" s="148">
        <v>0</v>
      </c>
      <c r="M325" s="148">
        <v>0</v>
      </c>
      <c r="N325" s="148" t="s">
        <v>4577</v>
      </c>
      <c r="O325" s="148" t="s">
        <v>7754</v>
      </c>
      <c r="AJ325" s="37"/>
      <c r="AK325" s="37"/>
      <c r="AL325" s="37"/>
      <c r="AM325" s="37"/>
    </row>
    <row r="326" spans="1:39" x14ac:dyDescent="0.25">
      <c r="A326" s="167" t="s">
        <v>4577</v>
      </c>
      <c r="B326" s="148" t="s">
        <v>4577</v>
      </c>
      <c r="C326" s="148" t="s">
        <v>3676</v>
      </c>
      <c r="D326" s="148" t="s">
        <v>3477</v>
      </c>
      <c r="E326" s="148" t="s">
        <v>7783</v>
      </c>
      <c r="F326" s="148">
        <v>0.17857142857142858</v>
      </c>
      <c r="G326" s="162" t="s">
        <v>4577</v>
      </c>
      <c r="J326" s="148" t="s">
        <v>3742</v>
      </c>
      <c r="K326" s="148" t="s">
        <v>3222</v>
      </c>
      <c r="L326" s="148">
        <v>0</v>
      </c>
      <c r="M326" s="148">
        <v>0</v>
      </c>
      <c r="N326" s="148" t="s">
        <v>4577</v>
      </c>
      <c r="O326" s="148" t="s">
        <v>7754</v>
      </c>
      <c r="AJ326" s="37"/>
      <c r="AK326" s="37"/>
      <c r="AL326" s="37"/>
      <c r="AM326" s="37"/>
    </row>
    <row r="327" spans="1:39" x14ac:dyDescent="0.25">
      <c r="A327" s="167" t="s">
        <v>4577</v>
      </c>
      <c r="B327" s="148" t="s">
        <v>4577</v>
      </c>
      <c r="C327" s="148" t="s">
        <v>3676</v>
      </c>
      <c r="D327" s="148" t="s">
        <v>3840</v>
      </c>
      <c r="E327" s="148" t="s">
        <v>7783</v>
      </c>
      <c r="F327" s="148">
        <v>7.1428571428571438E-2</v>
      </c>
      <c r="G327" s="162" t="s">
        <v>4577</v>
      </c>
      <c r="J327" s="148" t="s">
        <v>3742</v>
      </c>
      <c r="K327" s="148" t="s">
        <v>3457</v>
      </c>
      <c r="L327" s="148">
        <v>4.5426864394226378E-3</v>
      </c>
      <c r="M327" s="148">
        <v>0</v>
      </c>
      <c r="N327" s="148" t="s">
        <v>4577</v>
      </c>
      <c r="O327" s="148" t="s">
        <v>7754</v>
      </c>
      <c r="AJ327" s="37"/>
      <c r="AK327" s="37"/>
      <c r="AL327" s="37"/>
      <c r="AM327" s="37"/>
    </row>
    <row r="328" spans="1:39" x14ac:dyDescent="0.25">
      <c r="A328" s="167" t="s">
        <v>4577</v>
      </c>
      <c r="B328" s="148" t="s">
        <v>4577</v>
      </c>
      <c r="C328" s="148" t="s">
        <v>3676</v>
      </c>
      <c r="D328" s="148" t="s">
        <v>3670</v>
      </c>
      <c r="E328" s="148" t="s">
        <v>7783</v>
      </c>
      <c r="F328" s="148">
        <v>7.1428571428571438E-2</v>
      </c>
      <c r="G328" s="162" t="s">
        <v>4577</v>
      </c>
      <c r="J328" s="148" t="s">
        <v>3742</v>
      </c>
      <c r="K328" s="148" t="s">
        <v>3477</v>
      </c>
      <c r="L328" s="148">
        <v>1.6459008838487805E-3</v>
      </c>
      <c r="M328" s="148">
        <v>0</v>
      </c>
      <c r="N328" s="148" t="s">
        <v>4577</v>
      </c>
      <c r="O328" s="148" t="s">
        <v>7754</v>
      </c>
      <c r="AJ328" s="37"/>
      <c r="AK328" s="37"/>
      <c r="AL328" s="37"/>
      <c r="AM328" s="37"/>
    </row>
    <row r="329" spans="1:39" x14ac:dyDescent="0.25">
      <c r="A329" s="167" t="s">
        <v>4577</v>
      </c>
      <c r="B329" s="148" t="s">
        <v>4577</v>
      </c>
      <c r="C329" s="148" t="s">
        <v>3676</v>
      </c>
      <c r="D329" s="148" t="s">
        <v>3713</v>
      </c>
      <c r="E329" s="148" t="s">
        <v>7783</v>
      </c>
      <c r="F329" s="148">
        <v>3.5714285714285719E-2</v>
      </c>
      <c r="G329" s="162" t="s">
        <v>4577</v>
      </c>
      <c r="J329" s="148" t="s">
        <v>3742</v>
      </c>
      <c r="K329" s="148" t="s">
        <v>3672</v>
      </c>
      <c r="L329" s="148">
        <v>0.99076649604161293</v>
      </c>
      <c r="M329" s="148">
        <v>0.99</v>
      </c>
      <c r="N329" s="148" t="s">
        <v>4577</v>
      </c>
      <c r="O329" s="148" t="s">
        <v>7754</v>
      </c>
      <c r="AJ329" s="37"/>
      <c r="AK329" s="37"/>
      <c r="AL329" s="37"/>
      <c r="AM329" s="37"/>
    </row>
    <row r="330" spans="1:39" x14ac:dyDescent="0.25">
      <c r="A330" s="167" t="s">
        <v>4577</v>
      </c>
      <c r="B330" s="148" t="s">
        <v>4577</v>
      </c>
      <c r="C330" s="148" t="s">
        <v>3676</v>
      </c>
      <c r="D330" s="148" t="s">
        <v>4351</v>
      </c>
      <c r="E330" s="148" t="s">
        <v>7783</v>
      </c>
      <c r="F330" s="148">
        <v>0</v>
      </c>
      <c r="G330" s="162" t="s">
        <v>4577</v>
      </c>
      <c r="J330" s="148" t="s">
        <v>3742</v>
      </c>
      <c r="K330" s="148" t="s">
        <v>3895</v>
      </c>
      <c r="L330" s="148">
        <v>0</v>
      </c>
      <c r="M330" s="148">
        <v>0</v>
      </c>
      <c r="N330" s="148" t="s">
        <v>4577</v>
      </c>
      <c r="O330" s="148" t="s">
        <v>7754</v>
      </c>
      <c r="AJ330" s="37"/>
      <c r="AK330" s="37"/>
      <c r="AL330" s="37"/>
      <c r="AM330" s="37"/>
    </row>
    <row r="331" spans="1:39" x14ac:dyDescent="0.25">
      <c r="A331" s="167" t="s">
        <v>4577</v>
      </c>
      <c r="B331" s="148" t="s">
        <v>4577</v>
      </c>
      <c r="C331" s="148" t="s">
        <v>4002</v>
      </c>
      <c r="D331" s="148" t="s">
        <v>4372</v>
      </c>
      <c r="E331" s="148" t="s">
        <v>7783</v>
      </c>
      <c r="F331" s="148">
        <v>0</v>
      </c>
      <c r="G331" s="162">
        <v>1.0000000000000002</v>
      </c>
      <c r="J331" s="148" t="s">
        <v>3742</v>
      </c>
      <c r="K331" s="148" t="s">
        <v>3971</v>
      </c>
      <c r="L331" s="148">
        <v>0</v>
      </c>
      <c r="M331" s="148">
        <v>0</v>
      </c>
      <c r="N331" s="148" t="s">
        <v>4577</v>
      </c>
      <c r="O331" s="148" t="s">
        <v>7754</v>
      </c>
      <c r="AJ331" s="37"/>
      <c r="AK331" s="37"/>
      <c r="AL331" s="37"/>
      <c r="AM331" s="37"/>
    </row>
    <row r="332" spans="1:39" hidden="1" x14ac:dyDescent="0.25">
      <c r="A332" s="167" t="s">
        <v>4577</v>
      </c>
      <c r="B332" s="148" t="s">
        <v>4577</v>
      </c>
      <c r="C332" s="148" t="s">
        <v>4002</v>
      </c>
      <c r="D332" s="148" t="s">
        <v>4373</v>
      </c>
      <c r="E332" s="148" t="s">
        <v>7783</v>
      </c>
      <c r="F332" s="148">
        <v>0</v>
      </c>
      <c r="G332" s="162" t="s">
        <v>4577</v>
      </c>
      <c r="J332" s="148" t="s">
        <v>3742</v>
      </c>
      <c r="K332" s="148" t="s">
        <v>4372</v>
      </c>
      <c r="L332" s="148">
        <v>1.0369175568247318E-3</v>
      </c>
      <c r="M332" s="148">
        <v>0</v>
      </c>
      <c r="N332" s="148" t="s">
        <v>4577</v>
      </c>
      <c r="O332" s="148" t="s">
        <v>7754</v>
      </c>
      <c r="AJ332" s="37"/>
      <c r="AK332" s="37"/>
      <c r="AL332" s="37"/>
      <c r="AM332" s="37"/>
    </row>
    <row r="333" spans="1:39" x14ac:dyDescent="0.25">
      <c r="A333" s="167" t="s">
        <v>4577</v>
      </c>
      <c r="B333" s="148" t="s">
        <v>4577</v>
      </c>
      <c r="C333" s="148" t="s">
        <v>4002</v>
      </c>
      <c r="D333" s="148" t="s">
        <v>3457</v>
      </c>
      <c r="E333" s="148" t="s">
        <v>7783</v>
      </c>
      <c r="F333" s="148">
        <v>0.30000000000000004</v>
      </c>
      <c r="G333" s="162" t="s">
        <v>4577</v>
      </c>
      <c r="J333" s="148" t="s">
        <v>4150</v>
      </c>
      <c r="K333" s="148" t="s">
        <v>3895</v>
      </c>
      <c r="L333" s="148">
        <v>0.27671775622979877</v>
      </c>
      <c r="M333" s="148">
        <v>0.28000000000000003</v>
      </c>
      <c r="N333" s="148">
        <v>0.99999999999999989</v>
      </c>
      <c r="O333" s="148" t="s">
        <v>7806</v>
      </c>
      <c r="AJ333" s="37"/>
      <c r="AK333" s="37"/>
      <c r="AL333" s="37"/>
      <c r="AM333" s="37"/>
    </row>
    <row r="334" spans="1:39" hidden="1" x14ac:dyDescent="0.25">
      <c r="A334" s="167" t="s">
        <v>4577</v>
      </c>
      <c r="B334" s="148" t="s">
        <v>4577</v>
      </c>
      <c r="C334" s="148" t="s">
        <v>4002</v>
      </c>
      <c r="D334" s="148" t="s">
        <v>3477</v>
      </c>
      <c r="E334" s="148" t="s">
        <v>7783</v>
      </c>
      <c r="F334" s="148">
        <v>0.5</v>
      </c>
      <c r="G334" s="162" t="s">
        <v>4577</v>
      </c>
      <c r="J334" s="148" t="s">
        <v>4150</v>
      </c>
      <c r="K334" s="148" t="s">
        <v>4372</v>
      </c>
      <c r="L334" s="148">
        <v>0.72328224377020112</v>
      </c>
      <c r="M334" s="148">
        <v>0.72</v>
      </c>
      <c r="N334" s="148" t="s">
        <v>4577</v>
      </c>
      <c r="O334" s="148" t="s">
        <v>7806</v>
      </c>
      <c r="AJ334" s="37"/>
      <c r="AK334" s="37"/>
      <c r="AL334" s="37"/>
      <c r="AM334" s="37"/>
    </row>
    <row r="335" spans="1:39" x14ac:dyDescent="0.25">
      <c r="A335" s="167" t="s">
        <v>4577</v>
      </c>
      <c r="B335" s="148" t="s">
        <v>4577</v>
      </c>
      <c r="C335" s="148" t="s">
        <v>4002</v>
      </c>
      <c r="D335" s="148" t="s">
        <v>3713</v>
      </c>
      <c r="E335" s="148" t="s">
        <v>7783</v>
      </c>
      <c r="F335" s="148">
        <v>0.05</v>
      </c>
      <c r="G335" s="162" t="s">
        <v>4577</v>
      </c>
      <c r="J335" s="148" t="s">
        <v>3486</v>
      </c>
      <c r="K335" s="148" t="s">
        <v>3457</v>
      </c>
      <c r="L335" s="148">
        <v>0</v>
      </c>
      <c r="M335" s="148">
        <v>0</v>
      </c>
      <c r="N335" s="148">
        <v>1.0000000000000002</v>
      </c>
      <c r="O335" s="148" t="s">
        <v>7754</v>
      </c>
      <c r="AJ335" s="37"/>
      <c r="AK335" s="37"/>
      <c r="AL335" s="37"/>
      <c r="AM335" s="37"/>
    </row>
    <row r="336" spans="1:39" x14ac:dyDescent="0.25">
      <c r="A336" s="167" t="s">
        <v>4577</v>
      </c>
      <c r="B336" s="148" t="s">
        <v>4577</v>
      </c>
      <c r="C336" s="148" t="s">
        <v>4002</v>
      </c>
      <c r="D336" s="148" t="s">
        <v>4351</v>
      </c>
      <c r="E336" s="148" t="s">
        <v>7783</v>
      </c>
      <c r="F336" s="148">
        <v>0</v>
      </c>
      <c r="G336" s="162" t="s">
        <v>4577</v>
      </c>
      <c r="J336" s="148" t="s">
        <v>3486</v>
      </c>
      <c r="K336" s="148" t="s">
        <v>3672</v>
      </c>
      <c r="L336" s="148">
        <v>1.0000000000000002</v>
      </c>
      <c r="M336" s="148">
        <v>1</v>
      </c>
      <c r="N336" s="148" t="s">
        <v>4577</v>
      </c>
      <c r="O336" s="148" t="s">
        <v>7754</v>
      </c>
      <c r="AJ336" s="37"/>
      <c r="AK336" s="37"/>
      <c r="AL336" s="37"/>
      <c r="AM336" s="37"/>
    </row>
    <row r="337" spans="1:39" hidden="1" x14ac:dyDescent="0.25">
      <c r="A337" s="167" t="s">
        <v>4577</v>
      </c>
      <c r="B337" s="148" t="s">
        <v>4577</v>
      </c>
      <c r="C337" s="148" t="s">
        <v>3674</v>
      </c>
      <c r="D337" s="148" t="s">
        <v>3477</v>
      </c>
      <c r="E337" s="148" t="s">
        <v>7783</v>
      </c>
      <c r="F337" s="148">
        <v>3.333333333333334E-2</v>
      </c>
      <c r="G337" s="162" t="s">
        <v>4577</v>
      </c>
      <c r="J337" s="148" t="s">
        <v>3461</v>
      </c>
      <c r="K337" s="148" t="s">
        <v>3175</v>
      </c>
      <c r="L337" s="148">
        <v>3.5047138401149548E-5</v>
      </c>
      <c r="M337" s="148">
        <v>0</v>
      </c>
      <c r="N337" s="148">
        <v>0.99999999999999967</v>
      </c>
      <c r="O337" s="148" t="s">
        <v>7754</v>
      </c>
      <c r="AJ337" s="37"/>
      <c r="AK337" s="37"/>
      <c r="AL337" s="37"/>
      <c r="AM337" s="37"/>
    </row>
    <row r="338" spans="1:39" hidden="1" x14ac:dyDescent="0.25">
      <c r="A338" s="167" t="s">
        <v>4577</v>
      </c>
      <c r="B338" s="148" t="s">
        <v>4577</v>
      </c>
      <c r="C338" s="148" t="s">
        <v>3675</v>
      </c>
      <c r="D338" s="148" t="s">
        <v>3175</v>
      </c>
      <c r="E338" s="148" t="s">
        <v>7783</v>
      </c>
      <c r="F338" s="148">
        <v>4.1666666666666664E-2</v>
      </c>
      <c r="G338" s="162" t="s">
        <v>4577</v>
      </c>
      <c r="J338" s="148" t="s">
        <v>3461</v>
      </c>
      <c r="K338" s="148" t="s">
        <v>4280</v>
      </c>
      <c r="L338" s="148">
        <v>0.99996495286159848</v>
      </c>
      <c r="M338" s="148">
        <v>1</v>
      </c>
      <c r="N338" s="148" t="s">
        <v>4577</v>
      </c>
      <c r="O338" s="148" t="s">
        <v>7754</v>
      </c>
      <c r="AJ338" s="37"/>
      <c r="AK338" s="37"/>
      <c r="AL338" s="37"/>
      <c r="AM338" s="37"/>
    </row>
    <row r="339" spans="1:39" x14ac:dyDescent="0.25">
      <c r="A339" s="167" t="s">
        <v>4577</v>
      </c>
      <c r="B339" s="148" t="s">
        <v>4577</v>
      </c>
      <c r="C339" s="148" t="s">
        <v>3675</v>
      </c>
      <c r="D339" s="148" t="s">
        <v>4373</v>
      </c>
      <c r="E339" s="148" t="s">
        <v>7783</v>
      </c>
      <c r="F339" s="148">
        <v>0</v>
      </c>
      <c r="G339" s="162" t="s">
        <v>4577</v>
      </c>
      <c r="J339" s="148" t="s">
        <v>4256</v>
      </c>
      <c r="K339" s="148" t="s">
        <v>3173</v>
      </c>
      <c r="L339" s="148">
        <v>0.29970361765187736</v>
      </c>
      <c r="M339" s="148">
        <v>0.3</v>
      </c>
      <c r="N339" s="148">
        <v>1.0000000000000004</v>
      </c>
      <c r="O339" s="148" t="s">
        <v>7754</v>
      </c>
      <c r="AJ339" s="37"/>
      <c r="AK339" s="37"/>
      <c r="AL339" s="37"/>
      <c r="AM339" s="37"/>
    </row>
    <row r="340" spans="1:39" x14ac:dyDescent="0.25">
      <c r="A340" s="167" t="s">
        <v>4577</v>
      </c>
      <c r="B340" s="148" t="s">
        <v>4577</v>
      </c>
      <c r="C340" s="148" t="s">
        <v>3675</v>
      </c>
      <c r="D340" s="148" t="s">
        <v>4280</v>
      </c>
      <c r="E340" s="148" t="s">
        <v>7783</v>
      </c>
      <c r="F340" s="148">
        <v>0</v>
      </c>
      <c r="G340" s="162" t="s">
        <v>4577</v>
      </c>
      <c r="J340" s="148" t="s">
        <v>4256</v>
      </c>
      <c r="K340" s="148" t="s">
        <v>3897</v>
      </c>
      <c r="L340" s="148">
        <v>0</v>
      </c>
      <c r="M340" s="148">
        <v>0</v>
      </c>
      <c r="N340" s="148" t="s">
        <v>4577</v>
      </c>
      <c r="O340" s="148" t="s">
        <v>7754</v>
      </c>
      <c r="AJ340" s="37"/>
      <c r="AK340" s="37"/>
      <c r="AL340" s="37"/>
      <c r="AM340" s="37"/>
    </row>
    <row r="341" spans="1:39" hidden="1" x14ac:dyDescent="0.25">
      <c r="A341" s="167" t="s">
        <v>4577</v>
      </c>
      <c r="B341" s="148" t="s">
        <v>4577</v>
      </c>
      <c r="C341" s="148" t="s">
        <v>3676</v>
      </c>
      <c r="D341" s="148" t="s">
        <v>4373</v>
      </c>
      <c r="E341" s="148" t="s">
        <v>7783</v>
      </c>
      <c r="F341" s="148">
        <v>0</v>
      </c>
      <c r="G341" s="162" t="s">
        <v>4577</v>
      </c>
      <c r="J341" s="148" t="s">
        <v>4256</v>
      </c>
      <c r="K341" s="148" t="s">
        <v>4372</v>
      </c>
      <c r="L341" s="148">
        <v>0.70029638234812297</v>
      </c>
      <c r="M341" s="148">
        <v>0.7</v>
      </c>
      <c r="N341" s="148" t="s">
        <v>4577</v>
      </c>
      <c r="O341" s="148" t="s">
        <v>7754</v>
      </c>
      <c r="AJ341" s="37"/>
      <c r="AK341" s="37"/>
      <c r="AL341" s="37"/>
      <c r="AM341" s="37"/>
    </row>
    <row r="342" spans="1:39" hidden="1" x14ac:dyDescent="0.25">
      <c r="A342" s="167" t="s">
        <v>4577</v>
      </c>
      <c r="B342" s="148" t="s">
        <v>4577</v>
      </c>
      <c r="C342" s="148" t="s">
        <v>3676</v>
      </c>
      <c r="D342" s="148" t="s">
        <v>3457</v>
      </c>
      <c r="E342" s="148" t="s">
        <v>7783</v>
      </c>
      <c r="F342" s="148">
        <v>3.5714285714285719E-2</v>
      </c>
      <c r="G342" s="162" t="s">
        <v>4577</v>
      </c>
      <c r="J342" s="148" t="s">
        <v>3820</v>
      </c>
      <c r="K342" s="148" t="s">
        <v>4078</v>
      </c>
      <c r="L342" s="148">
        <v>0.99999999999999944</v>
      </c>
      <c r="M342" s="148">
        <v>1</v>
      </c>
      <c r="N342" s="148">
        <v>0.99999999999999944</v>
      </c>
      <c r="O342" s="148" t="s">
        <v>7754</v>
      </c>
      <c r="AJ342" s="37"/>
      <c r="AK342" s="37"/>
      <c r="AL342" s="37"/>
      <c r="AM342" s="37"/>
    </row>
    <row r="343" spans="1:39" x14ac:dyDescent="0.25">
      <c r="A343" s="167" t="s">
        <v>4577</v>
      </c>
      <c r="B343" s="148" t="s">
        <v>4577</v>
      </c>
      <c r="C343" s="148" t="s">
        <v>3676</v>
      </c>
      <c r="D343" s="148" t="s">
        <v>3477</v>
      </c>
      <c r="E343" s="148" t="s">
        <v>7783</v>
      </c>
      <c r="F343" s="148">
        <v>3.5714285714285719E-2</v>
      </c>
      <c r="G343" s="162" t="s">
        <v>4577</v>
      </c>
      <c r="J343" s="148" t="s">
        <v>4264</v>
      </c>
      <c r="K343" s="148" t="s">
        <v>292</v>
      </c>
      <c r="L343" s="148">
        <v>6.6992576498279928E-3</v>
      </c>
      <c r="M343" s="148">
        <v>0.01</v>
      </c>
      <c r="N343" s="148">
        <v>1.0000000000000002</v>
      </c>
      <c r="O343" s="148" t="s">
        <v>7806</v>
      </c>
      <c r="AJ343" s="37"/>
      <c r="AK343" s="37"/>
      <c r="AL343" s="37"/>
      <c r="AM343" s="37"/>
    </row>
    <row r="344" spans="1:39" x14ac:dyDescent="0.25">
      <c r="A344" s="167" t="s">
        <v>4577</v>
      </c>
      <c r="B344" s="148" t="s">
        <v>4577</v>
      </c>
      <c r="C344" s="148" t="s">
        <v>3676</v>
      </c>
      <c r="D344" s="148" t="s">
        <v>3840</v>
      </c>
      <c r="E344" s="148" t="s">
        <v>7783</v>
      </c>
      <c r="F344" s="148">
        <v>3.5714285714285719E-2</v>
      </c>
      <c r="G344" s="162" t="s">
        <v>4577</v>
      </c>
      <c r="J344" s="148" t="s">
        <v>4264</v>
      </c>
      <c r="K344" s="148" t="s">
        <v>3173</v>
      </c>
      <c r="L344" s="148">
        <v>8.4495141529362082E-4</v>
      </c>
      <c r="M344" s="148">
        <v>0</v>
      </c>
      <c r="N344" s="148" t="s">
        <v>4577</v>
      </c>
      <c r="O344" s="148" t="s">
        <v>7806</v>
      </c>
      <c r="AJ344" s="37"/>
      <c r="AK344" s="37"/>
      <c r="AL344" s="37"/>
      <c r="AM344" s="37"/>
    </row>
    <row r="345" spans="1:39" x14ac:dyDescent="0.25">
      <c r="A345" s="167" t="s">
        <v>4577</v>
      </c>
      <c r="B345" s="148" t="s">
        <v>4577</v>
      </c>
      <c r="C345" s="148" t="s">
        <v>3676</v>
      </c>
      <c r="D345" s="148" t="s">
        <v>3670</v>
      </c>
      <c r="E345" s="148" t="s">
        <v>7783</v>
      </c>
      <c r="F345" s="148">
        <v>3.5714285714285719E-2</v>
      </c>
      <c r="G345" s="162" t="s">
        <v>4577</v>
      </c>
      <c r="J345" s="148" t="s">
        <v>4264</v>
      </c>
      <c r="K345" s="148" t="s">
        <v>3222</v>
      </c>
      <c r="L345" s="148">
        <v>8.268453135373291E-3</v>
      </c>
      <c r="M345" s="148">
        <v>0.01</v>
      </c>
      <c r="N345" s="148" t="s">
        <v>4577</v>
      </c>
      <c r="O345" s="148" t="s">
        <v>7806</v>
      </c>
      <c r="AJ345" s="37"/>
      <c r="AK345" s="37"/>
      <c r="AL345" s="37"/>
      <c r="AM345" s="37"/>
    </row>
    <row r="346" spans="1:39" x14ac:dyDescent="0.25">
      <c r="A346" s="167" t="s">
        <v>4577</v>
      </c>
      <c r="B346" s="148" t="s">
        <v>4577</v>
      </c>
      <c r="C346" s="148" t="s">
        <v>3676</v>
      </c>
      <c r="D346" s="148" t="s">
        <v>3713</v>
      </c>
      <c r="E346" s="148" t="s">
        <v>7783</v>
      </c>
      <c r="F346" s="148">
        <v>3.5714285714285719E-2</v>
      </c>
      <c r="G346" s="162" t="s">
        <v>4577</v>
      </c>
      <c r="J346" s="148" t="s">
        <v>4264</v>
      </c>
      <c r="K346" s="148" t="s">
        <v>3457</v>
      </c>
      <c r="L346" s="148">
        <v>6.952743074416079E-2</v>
      </c>
      <c r="M346" s="148">
        <v>7.0000000000000007E-2</v>
      </c>
      <c r="N346" s="148" t="s">
        <v>4577</v>
      </c>
      <c r="O346" s="148" t="s">
        <v>7806</v>
      </c>
      <c r="AJ346" s="37"/>
      <c r="AK346" s="37"/>
      <c r="AL346" s="37"/>
      <c r="AM346" s="37"/>
    </row>
    <row r="347" spans="1:39" hidden="1" x14ac:dyDescent="0.25">
      <c r="A347" s="167" t="s">
        <v>4577</v>
      </c>
      <c r="B347" s="148" t="s">
        <v>4577</v>
      </c>
      <c r="C347" s="148" t="s">
        <v>3676</v>
      </c>
      <c r="D347" s="148" t="s">
        <v>4351</v>
      </c>
      <c r="E347" s="148" t="s">
        <v>7783</v>
      </c>
      <c r="F347" s="148">
        <v>0</v>
      </c>
      <c r="G347" s="162" t="s">
        <v>4577</v>
      </c>
      <c r="J347" s="148" t="s">
        <v>4264</v>
      </c>
      <c r="K347" s="148" t="s">
        <v>3479</v>
      </c>
      <c r="L347" s="148">
        <v>9.6565876033556652E-4</v>
      </c>
      <c r="M347" s="148">
        <v>0</v>
      </c>
      <c r="N347" s="148" t="s">
        <v>4577</v>
      </c>
      <c r="O347" s="148" t="s">
        <v>7806</v>
      </c>
      <c r="AJ347" s="37"/>
      <c r="AK347" s="37"/>
      <c r="AL347" s="37"/>
      <c r="AM347" s="37"/>
    </row>
    <row r="348" spans="1:39" hidden="1" x14ac:dyDescent="0.25">
      <c r="A348" s="167" t="s">
        <v>4577</v>
      </c>
      <c r="B348" s="148" t="s">
        <v>4577</v>
      </c>
      <c r="C348" s="148" t="s">
        <v>4002</v>
      </c>
      <c r="D348" s="148" t="s">
        <v>4372</v>
      </c>
      <c r="E348" s="148" t="s">
        <v>7783</v>
      </c>
      <c r="F348" s="148">
        <v>0</v>
      </c>
      <c r="G348" s="162" t="s">
        <v>4577</v>
      </c>
      <c r="J348" s="148" t="s">
        <v>4264</v>
      </c>
      <c r="K348" s="148" t="s">
        <v>3670</v>
      </c>
      <c r="L348" s="148">
        <v>0</v>
      </c>
      <c r="M348" s="148">
        <v>0</v>
      </c>
      <c r="N348" s="148" t="s">
        <v>4577</v>
      </c>
      <c r="O348" s="148" t="s">
        <v>7806</v>
      </c>
      <c r="AJ348" s="37"/>
      <c r="AK348" s="37"/>
      <c r="AL348" s="37"/>
      <c r="AM348" s="37"/>
    </row>
    <row r="349" spans="1:39" x14ac:dyDescent="0.25">
      <c r="A349" s="167" t="s">
        <v>4577</v>
      </c>
      <c r="B349" s="148" t="s">
        <v>4577</v>
      </c>
      <c r="C349" s="148" t="s">
        <v>4002</v>
      </c>
      <c r="D349" s="148" t="s">
        <v>4373</v>
      </c>
      <c r="E349" s="148" t="s">
        <v>7783</v>
      </c>
      <c r="F349" s="148">
        <v>0</v>
      </c>
      <c r="G349" s="162" t="s">
        <v>4577</v>
      </c>
      <c r="J349" s="148" t="s">
        <v>4264</v>
      </c>
      <c r="K349" s="148" t="s">
        <v>3672</v>
      </c>
      <c r="L349" s="148">
        <v>4.7377632928963742E-2</v>
      </c>
      <c r="M349" s="148">
        <v>0.05</v>
      </c>
      <c r="N349" s="148" t="s">
        <v>4577</v>
      </c>
      <c r="O349" s="148" t="s">
        <v>7806</v>
      </c>
      <c r="AJ349" s="37"/>
      <c r="AK349" s="37"/>
      <c r="AL349" s="37"/>
      <c r="AM349" s="37"/>
    </row>
    <row r="350" spans="1:39" x14ac:dyDescent="0.25">
      <c r="A350" s="167" t="s">
        <v>4577</v>
      </c>
      <c r="B350" s="148" t="s">
        <v>4577</v>
      </c>
      <c r="C350" s="148" t="s">
        <v>4002</v>
      </c>
      <c r="D350" s="148" t="s">
        <v>3457</v>
      </c>
      <c r="E350" s="148" t="s">
        <v>7783</v>
      </c>
      <c r="F350" s="148">
        <v>0.05</v>
      </c>
      <c r="G350" s="162" t="s">
        <v>4577</v>
      </c>
      <c r="J350" s="148" t="s">
        <v>4264</v>
      </c>
      <c r="K350" s="148" t="s">
        <v>3713</v>
      </c>
      <c r="L350" s="148">
        <v>5.383547588870783E-2</v>
      </c>
      <c r="M350" s="148">
        <v>0.05</v>
      </c>
      <c r="N350" s="148" t="s">
        <v>4577</v>
      </c>
      <c r="O350" s="148" t="s">
        <v>7806</v>
      </c>
      <c r="AJ350" s="37"/>
      <c r="AK350" s="37"/>
      <c r="AL350" s="37"/>
      <c r="AM350" s="37"/>
    </row>
    <row r="351" spans="1:39" hidden="1" x14ac:dyDescent="0.25">
      <c r="A351" s="167" t="s">
        <v>4577</v>
      </c>
      <c r="B351" s="148" t="s">
        <v>4577</v>
      </c>
      <c r="C351" s="174" t="s">
        <v>4002</v>
      </c>
      <c r="D351" s="148" t="s">
        <v>3477</v>
      </c>
      <c r="E351" s="148" t="s">
        <v>7783</v>
      </c>
      <c r="F351" s="148">
        <v>0.05</v>
      </c>
      <c r="G351" s="162" t="s">
        <v>4577</v>
      </c>
      <c r="J351" s="148" t="s">
        <v>4264</v>
      </c>
      <c r="K351" s="148" t="s">
        <v>3840</v>
      </c>
      <c r="L351" s="148">
        <v>3.4703361699559419E-2</v>
      </c>
      <c r="M351" s="148">
        <v>0.03</v>
      </c>
      <c r="N351" s="148" t="s">
        <v>4577</v>
      </c>
      <c r="O351" s="148" t="s">
        <v>7806</v>
      </c>
      <c r="AJ351" s="37"/>
      <c r="AK351" s="37"/>
      <c r="AL351" s="37"/>
      <c r="AM351" s="37"/>
    </row>
    <row r="352" spans="1:39" x14ac:dyDescent="0.25">
      <c r="A352" s="167" t="s">
        <v>4577</v>
      </c>
      <c r="B352" s="148" t="s">
        <v>4577</v>
      </c>
      <c r="C352" s="148" t="s">
        <v>4002</v>
      </c>
      <c r="D352" s="148" t="s">
        <v>3713</v>
      </c>
      <c r="E352" s="148" t="s">
        <v>7783</v>
      </c>
      <c r="F352" s="148">
        <v>0.05</v>
      </c>
      <c r="G352" s="162" t="s">
        <v>4577</v>
      </c>
      <c r="J352" s="148" t="s">
        <v>4264</v>
      </c>
      <c r="K352" s="148" t="s">
        <v>3895</v>
      </c>
      <c r="L352" s="148">
        <v>1.931317520671133E-2</v>
      </c>
      <c r="M352" s="148">
        <v>0.02</v>
      </c>
      <c r="N352" s="148" t="s">
        <v>4577</v>
      </c>
      <c r="O352" s="148" t="s">
        <v>7806</v>
      </c>
      <c r="AJ352" s="37"/>
      <c r="AK352" s="37"/>
      <c r="AL352" s="37"/>
      <c r="AM352" s="37"/>
    </row>
    <row r="353" spans="1:39" x14ac:dyDescent="0.25">
      <c r="A353" s="167" t="s">
        <v>4577</v>
      </c>
      <c r="B353" s="148" t="s">
        <v>4577</v>
      </c>
      <c r="C353" s="148" t="s">
        <v>4002</v>
      </c>
      <c r="D353" s="148" t="s">
        <v>4351</v>
      </c>
      <c r="E353" s="148" t="s">
        <v>7783</v>
      </c>
      <c r="F353" s="148">
        <v>0</v>
      </c>
      <c r="G353" s="162" t="s">
        <v>4577</v>
      </c>
      <c r="J353" s="148" t="s">
        <v>4264</v>
      </c>
      <c r="K353" s="148" t="s">
        <v>3971</v>
      </c>
      <c r="L353" s="148">
        <v>3.0780372985696187E-3</v>
      </c>
      <c r="M353" s="148">
        <v>0</v>
      </c>
      <c r="N353" s="148" t="s">
        <v>4577</v>
      </c>
      <c r="O353" s="148" t="s">
        <v>7806</v>
      </c>
      <c r="AJ353" s="37"/>
      <c r="AK353" s="37"/>
      <c r="AL353" s="37"/>
      <c r="AM353" s="37"/>
    </row>
    <row r="354" spans="1:39" hidden="1" x14ac:dyDescent="0.25">
      <c r="A354" s="167" t="s">
        <v>4577</v>
      </c>
      <c r="B354" s="148" t="s">
        <v>4577</v>
      </c>
      <c r="C354" s="148"/>
      <c r="D354" s="148"/>
      <c r="E354" s="148"/>
      <c r="F354" s="148"/>
      <c r="G354" s="162" t="s">
        <v>4577</v>
      </c>
      <c r="J354" s="148" t="s">
        <v>4264</v>
      </c>
      <c r="K354" s="148" t="s">
        <v>4372</v>
      </c>
      <c r="L354" s="148">
        <v>0.61035669020459904</v>
      </c>
      <c r="M354" s="148">
        <v>0.61</v>
      </c>
      <c r="N354" s="148" t="s">
        <v>4577</v>
      </c>
      <c r="O354" s="148" t="s">
        <v>7806</v>
      </c>
      <c r="AJ354" s="37"/>
      <c r="AK354" s="37"/>
      <c r="AL354" s="37"/>
      <c r="AM354" s="37"/>
    </row>
    <row r="355" spans="1:39" hidden="1" x14ac:dyDescent="0.25">
      <c r="A355" s="167" t="s">
        <v>4577</v>
      </c>
      <c r="B355" s="148" t="s">
        <v>4577</v>
      </c>
      <c r="C355" s="148" t="s">
        <v>3080</v>
      </c>
      <c r="D355" s="148" t="s">
        <v>3457</v>
      </c>
      <c r="E355" s="148"/>
      <c r="F355" s="148">
        <v>0.96</v>
      </c>
      <c r="G355" s="162">
        <v>1</v>
      </c>
      <c r="J355" s="148" t="s">
        <v>4264</v>
      </c>
      <c r="K355" s="148" t="s">
        <v>4078</v>
      </c>
      <c r="L355" s="148">
        <v>0.14502987506789791</v>
      </c>
      <c r="M355" s="148">
        <v>0.15</v>
      </c>
      <c r="N355" s="148" t="s">
        <v>4577</v>
      </c>
      <c r="O355" s="148" t="s">
        <v>7806</v>
      </c>
      <c r="AJ355" s="37"/>
      <c r="AK355" s="37"/>
      <c r="AL355" s="37"/>
      <c r="AM355" s="37"/>
    </row>
    <row r="356" spans="1:39" hidden="1" x14ac:dyDescent="0.25">
      <c r="A356" s="167" t="s">
        <v>4577</v>
      </c>
      <c r="B356" s="148" t="s">
        <v>4577</v>
      </c>
      <c r="C356" s="148" t="s">
        <v>3080</v>
      </c>
      <c r="D356" s="148" t="s">
        <v>3477</v>
      </c>
      <c r="E356" s="148"/>
      <c r="F356" s="148">
        <v>0.04</v>
      </c>
      <c r="G356" s="162" t="s">
        <v>4577</v>
      </c>
      <c r="J356" s="148" t="s">
        <v>4264</v>
      </c>
      <c r="K356" s="148" t="s">
        <v>3973</v>
      </c>
      <c r="L356" s="148">
        <v>0</v>
      </c>
      <c r="M356" s="148">
        <v>0</v>
      </c>
      <c r="N356" s="148" t="s">
        <v>4577</v>
      </c>
      <c r="O356" s="148" t="s">
        <v>7806</v>
      </c>
      <c r="AJ356" s="37"/>
      <c r="AK356" s="37"/>
      <c r="AL356" s="37"/>
      <c r="AM356" s="37"/>
    </row>
    <row r="357" spans="1:39" hidden="1" x14ac:dyDescent="0.25">
      <c r="A357" s="167" t="s">
        <v>4577</v>
      </c>
      <c r="B357" s="148" t="s">
        <v>4577</v>
      </c>
      <c r="C357" s="148" t="s">
        <v>3081</v>
      </c>
      <c r="D357" s="148" t="s">
        <v>4372</v>
      </c>
      <c r="E357" s="148"/>
      <c r="F357" s="148">
        <v>1</v>
      </c>
      <c r="G357" s="162">
        <v>1</v>
      </c>
      <c r="J357" s="148" t="s">
        <v>4356</v>
      </c>
      <c r="K357" s="148" t="s">
        <v>4078</v>
      </c>
      <c r="L357" s="148">
        <v>1</v>
      </c>
      <c r="M357" s="148">
        <v>1</v>
      </c>
      <c r="N357" s="148">
        <v>1</v>
      </c>
      <c r="O357" s="148" t="s">
        <v>7754</v>
      </c>
      <c r="AJ357" s="37"/>
      <c r="AK357" s="37"/>
      <c r="AL357" s="37"/>
      <c r="AM357" s="37"/>
    </row>
    <row r="358" spans="1:39" hidden="1" x14ac:dyDescent="0.25">
      <c r="A358" s="167" t="s">
        <v>4653</v>
      </c>
      <c r="B358" s="148" t="s">
        <v>4653</v>
      </c>
      <c r="C358" s="148" t="s">
        <v>3224</v>
      </c>
      <c r="D358" s="148" t="s">
        <v>3222</v>
      </c>
      <c r="E358" s="148"/>
      <c r="F358" s="148">
        <v>0</v>
      </c>
      <c r="G358" s="162">
        <v>1</v>
      </c>
      <c r="J358" s="148" t="s">
        <v>4265</v>
      </c>
      <c r="K358" s="148" t="s">
        <v>4372</v>
      </c>
      <c r="L358" s="148">
        <v>0.99999999999999989</v>
      </c>
      <c r="M358" s="148">
        <v>1</v>
      </c>
      <c r="N358" s="148">
        <v>0.99999999999999989</v>
      </c>
      <c r="O358" s="148" t="s">
        <v>7754</v>
      </c>
      <c r="AJ358" s="37"/>
      <c r="AK358" s="37"/>
      <c r="AL358" s="37"/>
      <c r="AM358" s="37"/>
    </row>
    <row r="359" spans="1:39" hidden="1" x14ac:dyDescent="0.25">
      <c r="A359" s="167" t="s">
        <v>4653</v>
      </c>
      <c r="B359" s="148" t="s">
        <v>4653</v>
      </c>
      <c r="C359" s="148" t="s">
        <v>3224</v>
      </c>
      <c r="D359" s="148" t="s">
        <v>3672</v>
      </c>
      <c r="E359" s="148"/>
      <c r="F359" s="148">
        <v>0</v>
      </c>
      <c r="G359" s="162" t="s">
        <v>4577</v>
      </c>
      <c r="J359" s="148" t="s">
        <v>4266</v>
      </c>
      <c r="K359" s="148" t="s">
        <v>4372</v>
      </c>
      <c r="L359" s="148">
        <v>0.99999999999999989</v>
      </c>
      <c r="M359" s="148">
        <v>1</v>
      </c>
      <c r="N359" s="148">
        <v>0.99999999999999989</v>
      </c>
      <c r="O359" s="148" t="s">
        <v>7754</v>
      </c>
      <c r="AJ359" s="37"/>
      <c r="AK359" s="37"/>
      <c r="AL359" s="37"/>
      <c r="AM359" s="37"/>
    </row>
    <row r="360" spans="1:39" hidden="1" x14ac:dyDescent="0.25">
      <c r="A360" s="167" t="s">
        <v>4653</v>
      </c>
      <c r="B360" s="148" t="s">
        <v>4653</v>
      </c>
      <c r="C360" s="148" t="s">
        <v>3224</v>
      </c>
      <c r="D360" s="148" t="s">
        <v>4372</v>
      </c>
      <c r="E360" s="148"/>
      <c r="F360" s="148">
        <v>0.19</v>
      </c>
      <c r="G360" s="162" t="s">
        <v>4577</v>
      </c>
      <c r="J360" s="148" t="s">
        <v>4267</v>
      </c>
      <c r="K360" s="148" t="s">
        <v>4372</v>
      </c>
      <c r="L360" s="148">
        <v>0.99999999999999989</v>
      </c>
      <c r="M360" s="148">
        <v>1</v>
      </c>
      <c r="N360" s="148">
        <v>0.99999999999999989</v>
      </c>
      <c r="O360" s="148" t="s">
        <v>7754</v>
      </c>
      <c r="AJ360" s="37"/>
      <c r="AK360" s="37"/>
      <c r="AL360" s="37"/>
      <c r="AM360" s="37"/>
    </row>
    <row r="361" spans="1:39" hidden="1" x14ac:dyDescent="0.25">
      <c r="A361" s="167" t="s">
        <v>4653</v>
      </c>
      <c r="B361" s="148" t="s">
        <v>4653</v>
      </c>
      <c r="C361" s="148" t="s">
        <v>3224</v>
      </c>
      <c r="D361" s="148" t="s">
        <v>4351</v>
      </c>
      <c r="E361" s="148"/>
      <c r="F361" s="148">
        <v>0.81</v>
      </c>
      <c r="G361" s="162" t="s">
        <v>4577</v>
      </c>
      <c r="J361" s="148" t="s">
        <v>4268</v>
      </c>
      <c r="K361" s="148" t="s">
        <v>4372</v>
      </c>
      <c r="L361" s="148">
        <v>0.99999999999999989</v>
      </c>
      <c r="M361" s="148">
        <v>1</v>
      </c>
      <c r="N361" s="148">
        <v>0.99999999999999989</v>
      </c>
      <c r="O361" s="148" t="s">
        <v>7754</v>
      </c>
      <c r="AJ361" s="37"/>
      <c r="AK361" s="37"/>
      <c r="AL361" s="37"/>
      <c r="AM361" s="37"/>
    </row>
    <row r="362" spans="1:39" hidden="1" x14ac:dyDescent="0.25">
      <c r="A362" s="167" t="s">
        <v>4577</v>
      </c>
      <c r="B362" s="148" t="s">
        <v>4577</v>
      </c>
      <c r="C362" s="148" t="s">
        <v>3932</v>
      </c>
      <c r="D362" s="148" t="s">
        <v>3672</v>
      </c>
      <c r="E362" s="148"/>
      <c r="F362" s="148">
        <v>1</v>
      </c>
      <c r="G362" s="162">
        <v>1</v>
      </c>
      <c r="J362" s="148" t="s">
        <v>4353</v>
      </c>
      <c r="K362" s="148" t="s">
        <v>3840</v>
      </c>
      <c r="L362" s="148">
        <v>1.9630387840376905E-3</v>
      </c>
      <c r="M362" s="148">
        <v>0</v>
      </c>
      <c r="N362" s="148">
        <v>1</v>
      </c>
      <c r="O362" s="148" t="s">
        <v>7754</v>
      </c>
      <c r="AJ362" s="37"/>
      <c r="AK362" s="37"/>
      <c r="AL362" s="37"/>
      <c r="AM362" s="37"/>
    </row>
    <row r="363" spans="1:39" hidden="1" x14ac:dyDescent="0.25">
      <c r="A363" s="167" t="s">
        <v>4577</v>
      </c>
      <c r="B363" s="148" t="s">
        <v>4577</v>
      </c>
      <c r="C363" s="148" t="s">
        <v>3932</v>
      </c>
      <c r="D363" s="148" t="s">
        <v>3987</v>
      </c>
      <c r="E363" s="148"/>
      <c r="F363" s="148">
        <v>0</v>
      </c>
      <c r="G363" s="162" t="s">
        <v>4577</v>
      </c>
      <c r="J363" s="148" t="s">
        <v>4353</v>
      </c>
      <c r="K363" s="148" t="s">
        <v>4372</v>
      </c>
      <c r="L363" s="148">
        <v>0.99803696121596241</v>
      </c>
      <c r="M363" s="148">
        <v>1</v>
      </c>
      <c r="N363" s="148" t="s">
        <v>4577</v>
      </c>
      <c r="O363" s="148" t="s">
        <v>7754</v>
      </c>
      <c r="AJ363" s="37"/>
      <c r="AK363" s="37"/>
      <c r="AL363" s="37"/>
      <c r="AM363" s="37"/>
    </row>
    <row r="364" spans="1:39" x14ac:dyDescent="0.25">
      <c r="A364" s="167" t="s">
        <v>4577</v>
      </c>
      <c r="B364" s="148" t="s">
        <v>4577</v>
      </c>
      <c r="C364" s="148" t="s">
        <v>3939</v>
      </c>
      <c r="D364" s="148" t="s">
        <v>3457</v>
      </c>
      <c r="E364" s="148"/>
      <c r="F364" s="148">
        <v>0.44</v>
      </c>
      <c r="G364" s="162">
        <v>1</v>
      </c>
      <c r="J364" s="148" t="s">
        <v>4354</v>
      </c>
      <c r="K364" s="148" t="s">
        <v>292</v>
      </c>
      <c r="L364" s="148">
        <v>0</v>
      </c>
      <c r="M364" s="148">
        <v>0</v>
      </c>
      <c r="N364" s="148">
        <v>1.0000000000000007</v>
      </c>
      <c r="O364" s="148" t="s">
        <v>7754</v>
      </c>
      <c r="AJ364" s="37"/>
      <c r="AK364" s="37"/>
      <c r="AL364" s="37"/>
      <c r="AM364" s="37"/>
    </row>
    <row r="365" spans="1:39" x14ac:dyDescent="0.25">
      <c r="A365" s="167" t="s">
        <v>4577</v>
      </c>
      <c r="B365" s="148" t="s">
        <v>4577</v>
      </c>
      <c r="C365" s="148" t="s">
        <v>3939</v>
      </c>
      <c r="D365" s="148" t="s">
        <v>4372</v>
      </c>
      <c r="E365" s="148"/>
      <c r="F365" s="148">
        <v>0.56000000000000005</v>
      </c>
      <c r="G365" s="162" t="s">
        <v>4577</v>
      </c>
      <c r="J365" s="148" t="s">
        <v>4354</v>
      </c>
      <c r="K365" s="148" t="s">
        <v>3222</v>
      </c>
      <c r="L365" s="148">
        <v>0.16216144309051253</v>
      </c>
      <c r="M365" s="148">
        <v>0.16</v>
      </c>
      <c r="N365" s="148" t="s">
        <v>4577</v>
      </c>
      <c r="O365" s="148" t="s">
        <v>7754</v>
      </c>
      <c r="AJ365" s="37"/>
      <c r="AK365" s="37"/>
      <c r="AL365" s="37"/>
      <c r="AM365" s="37"/>
    </row>
    <row r="366" spans="1:39" x14ac:dyDescent="0.25">
      <c r="A366" s="167" t="s">
        <v>4815</v>
      </c>
      <c r="B366" s="148" t="s">
        <v>4815</v>
      </c>
      <c r="C366" s="148" t="s">
        <v>3844</v>
      </c>
      <c r="D366" s="148" t="s">
        <v>3457</v>
      </c>
      <c r="E366" s="148"/>
      <c r="F366" s="148">
        <v>0.94</v>
      </c>
      <c r="G366" s="162">
        <v>1</v>
      </c>
      <c r="J366" s="148" t="s">
        <v>4354</v>
      </c>
      <c r="K366" s="148" t="s">
        <v>3457</v>
      </c>
      <c r="L366" s="148">
        <v>2.5647847602830842E-2</v>
      </c>
      <c r="M366" s="148">
        <v>0.03</v>
      </c>
      <c r="N366" s="148" t="s">
        <v>4577</v>
      </c>
      <c r="O366" s="148" t="s">
        <v>7754</v>
      </c>
      <c r="AJ366" s="37"/>
      <c r="AK366" s="37"/>
      <c r="AL366" s="37"/>
      <c r="AM366" s="37"/>
    </row>
    <row r="367" spans="1:39" hidden="1" x14ac:dyDescent="0.25">
      <c r="A367" s="167" t="s">
        <v>4815</v>
      </c>
      <c r="B367" s="148" t="s">
        <v>4815</v>
      </c>
      <c r="C367" s="148" t="s">
        <v>3844</v>
      </c>
      <c r="D367" s="148" t="s">
        <v>3477</v>
      </c>
      <c r="E367" s="148"/>
      <c r="F367" s="148">
        <v>0.01</v>
      </c>
      <c r="G367" s="162" t="s">
        <v>4577</v>
      </c>
      <c r="J367" s="148" t="s">
        <v>4354</v>
      </c>
      <c r="K367" s="148" t="s">
        <v>3670</v>
      </c>
      <c r="L367" s="148">
        <v>0</v>
      </c>
      <c r="M367" s="148">
        <v>0</v>
      </c>
      <c r="N367" s="148" t="s">
        <v>4577</v>
      </c>
      <c r="O367" s="148" t="s">
        <v>7754</v>
      </c>
      <c r="AJ367" s="37"/>
      <c r="AK367" s="37"/>
      <c r="AL367" s="37"/>
      <c r="AM367" s="37"/>
    </row>
    <row r="368" spans="1:39" x14ac:dyDescent="0.25">
      <c r="A368" s="167" t="s">
        <v>4815</v>
      </c>
      <c r="B368" s="148" t="s">
        <v>4815</v>
      </c>
      <c r="C368" s="148" t="s">
        <v>3844</v>
      </c>
      <c r="D368" s="148" t="s">
        <v>4372</v>
      </c>
      <c r="E368" s="148"/>
      <c r="F368" s="148">
        <v>0.05</v>
      </c>
      <c r="G368" s="162" t="s">
        <v>4577</v>
      </c>
      <c r="J368" s="148" t="s">
        <v>4354</v>
      </c>
      <c r="K368" s="148" t="s">
        <v>3895</v>
      </c>
      <c r="L368" s="148">
        <v>4.8448890544351642E-2</v>
      </c>
      <c r="M368" s="148">
        <v>0.05</v>
      </c>
      <c r="N368" s="148" t="s">
        <v>4577</v>
      </c>
      <c r="O368" s="148" t="s">
        <v>7754</v>
      </c>
      <c r="AJ368" s="37"/>
      <c r="AK368" s="37"/>
      <c r="AL368" s="37"/>
      <c r="AM368" s="37"/>
    </row>
    <row r="369" spans="1:39" x14ac:dyDescent="0.25">
      <c r="A369" s="167" t="s">
        <v>4577</v>
      </c>
      <c r="B369" s="148" t="s">
        <v>4577</v>
      </c>
      <c r="C369" s="148" t="s">
        <v>3845</v>
      </c>
      <c r="D369" s="148" t="s">
        <v>3670</v>
      </c>
      <c r="E369" s="148"/>
      <c r="F369" s="148">
        <v>0</v>
      </c>
      <c r="G369" s="162">
        <v>1</v>
      </c>
      <c r="J369" s="148" t="s">
        <v>4354</v>
      </c>
      <c r="K369" s="148" t="s">
        <v>3971</v>
      </c>
      <c r="L369" s="148">
        <v>0.16357154259564741</v>
      </c>
      <c r="M369" s="148">
        <v>0.16</v>
      </c>
      <c r="N369" s="148" t="s">
        <v>4577</v>
      </c>
      <c r="O369" s="148" t="s">
        <v>7754</v>
      </c>
      <c r="AJ369" s="37"/>
      <c r="AK369" s="37"/>
      <c r="AL369" s="37"/>
      <c r="AM369" s="37"/>
    </row>
    <row r="370" spans="1:39" hidden="1" x14ac:dyDescent="0.25">
      <c r="A370" s="167" t="s">
        <v>4577</v>
      </c>
      <c r="B370" s="148" t="s">
        <v>4577</v>
      </c>
      <c r="C370" s="148" t="s">
        <v>3845</v>
      </c>
      <c r="D370" s="148" t="s">
        <v>3713</v>
      </c>
      <c r="E370" s="148"/>
      <c r="F370" s="148">
        <v>1</v>
      </c>
      <c r="G370" s="162" t="s">
        <v>4577</v>
      </c>
      <c r="J370" s="148" t="s">
        <v>4354</v>
      </c>
      <c r="K370" s="148" t="s">
        <v>4372</v>
      </c>
      <c r="L370" s="148">
        <v>0.59990421965625529</v>
      </c>
      <c r="M370" s="148">
        <v>0.6</v>
      </c>
      <c r="N370" s="148" t="s">
        <v>4577</v>
      </c>
      <c r="O370" s="148" t="s">
        <v>7754</v>
      </c>
      <c r="AJ370" s="37"/>
      <c r="AK370" s="37"/>
      <c r="AL370" s="37"/>
      <c r="AM370" s="37"/>
    </row>
    <row r="371" spans="1:39" hidden="1" x14ac:dyDescent="0.25">
      <c r="A371" s="167" t="s">
        <v>4577</v>
      </c>
      <c r="B371" s="148" t="s">
        <v>4577</v>
      </c>
      <c r="C371" s="148" t="s">
        <v>3846</v>
      </c>
      <c r="D371" s="148" t="s">
        <v>3457</v>
      </c>
      <c r="E371" s="148"/>
      <c r="F371" s="148">
        <v>0.96</v>
      </c>
      <c r="G371" s="162">
        <v>1</v>
      </c>
      <c r="J371" s="148" t="s">
        <v>4354</v>
      </c>
      <c r="K371" s="148" t="s">
        <v>3374</v>
      </c>
      <c r="L371" s="148">
        <v>2.6605651040280973E-4</v>
      </c>
      <c r="M371" s="148">
        <v>0</v>
      </c>
      <c r="N371" s="148" t="s">
        <v>4577</v>
      </c>
      <c r="O371" s="148" t="s">
        <v>7754</v>
      </c>
      <c r="AJ371" s="37"/>
      <c r="AK371" s="37"/>
      <c r="AL371" s="37"/>
      <c r="AM371" s="37"/>
    </row>
    <row r="372" spans="1:39" hidden="1" x14ac:dyDescent="0.25">
      <c r="A372" s="167" t="s">
        <v>4577</v>
      </c>
      <c r="B372" s="148" t="s">
        <v>4577</v>
      </c>
      <c r="C372" s="148" t="s">
        <v>3846</v>
      </c>
      <c r="D372" s="148" t="s">
        <v>3477</v>
      </c>
      <c r="E372" s="148"/>
      <c r="F372" s="148">
        <v>0.04</v>
      </c>
      <c r="G372" s="162" t="s">
        <v>4577</v>
      </c>
      <c r="J372" s="148" t="s">
        <v>4354</v>
      </c>
      <c r="K372" s="148" t="s">
        <v>7780</v>
      </c>
      <c r="L372" s="148">
        <v>0</v>
      </c>
      <c r="M372" s="148">
        <v>0</v>
      </c>
      <c r="N372" s="148" t="s">
        <v>4577</v>
      </c>
      <c r="O372" s="148" t="s">
        <v>7754</v>
      </c>
      <c r="AJ372" s="37"/>
      <c r="AK372" s="37"/>
      <c r="AL372" s="37"/>
      <c r="AM372" s="37"/>
    </row>
    <row r="373" spans="1:39" x14ac:dyDescent="0.25">
      <c r="A373" s="167" t="s">
        <v>4577</v>
      </c>
      <c r="B373" s="148" t="s">
        <v>4577</v>
      </c>
      <c r="C373" s="148" t="s">
        <v>169</v>
      </c>
      <c r="D373" s="148" t="s">
        <v>3479</v>
      </c>
      <c r="E373" s="148"/>
      <c r="F373" s="148">
        <v>0.11</v>
      </c>
      <c r="G373" s="162">
        <v>1</v>
      </c>
      <c r="J373" s="148" t="s">
        <v>4357</v>
      </c>
      <c r="K373" s="148" t="s">
        <v>3173</v>
      </c>
      <c r="L373" s="148">
        <v>0.99999999999999978</v>
      </c>
      <c r="M373" s="148">
        <v>1</v>
      </c>
      <c r="N373" s="148">
        <v>0.99999999999999978</v>
      </c>
      <c r="O373" s="148" t="s">
        <v>7754</v>
      </c>
      <c r="AJ373" s="37"/>
      <c r="AK373" s="37"/>
      <c r="AL373" s="37"/>
      <c r="AM373" s="37"/>
    </row>
    <row r="374" spans="1:39" x14ac:dyDescent="0.25">
      <c r="A374" s="167" t="s">
        <v>4577</v>
      </c>
      <c r="B374" s="148" t="s">
        <v>4577</v>
      </c>
      <c r="C374" s="148" t="s">
        <v>169</v>
      </c>
      <c r="D374" s="148" t="s">
        <v>4126</v>
      </c>
      <c r="E374" s="148"/>
      <c r="F374" s="148">
        <v>0.89</v>
      </c>
      <c r="G374" s="162" t="s">
        <v>4577</v>
      </c>
      <c r="J374" s="148" t="s">
        <v>4358</v>
      </c>
      <c r="K374" s="148" t="s">
        <v>3173</v>
      </c>
      <c r="L374" s="148">
        <v>0.15818800396474592</v>
      </c>
      <c r="M374" s="148">
        <v>0.16</v>
      </c>
      <c r="N374" s="148">
        <v>0.99999999999999978</v>
      </c>
      <c r="O374" s="148" t="s">
        <v>7754</v>
      </c>
      <c r="AJ374" s="37"/>
      <c r="AK374" s="37"/>
      <c r="AL374" s="37"/>
      <c r="AM374" s="37"/>
    </row>
    <row r="375" spans="1:39" hidden="1" x14ac:dyDescent="0.25">
      <c r="A375" s="167" t="s">
        <v>4577</v>
      </c>
      <c r="B375" s="148" t="s">
        <v>4577</v>
      </c>
      <c r="C375" s="148" t="s">
        <v>7</v>
      </c>
      <c r="D375" s="148" t="s">
        <v>292</v>
      </c>
      <c r="E375" s="148"/>
      <c r="F375" s="148">
        <v>1</v>
      </c>
      <c r="G375" s="162">
        <v>1</v>
      </c>
      <c r="J375" s="148" t="s">
        <v>4358</v>
      </c>
      <c r="K375" s="148" t="s">
        <v>3840</v>
      </c>
      <c r="L375" s="148">
        <v>0.84181199603525381</v>
      </c>
      <c r="M375" s="148">
        <v>0.84</v>
      </c>
      <c r="N375" s="148" t="s">
        <v>4577</v>
      </c>
      <c r="O375" s="148" t="s">
        <v>7754</v>
      </c>
      <c r="AJ375" s="37"/>
      <c r="AK375" s="37"/>
      <c r="AL375" s="37"/>
      <c r="AM375" s="37"/>
    </row>
    <row r="376" spans="1:39" x14ac:dyDescent="0.25">
      <c r="A376" s="167" t="s">
        <v>4577</v>
      </c>
      <c r="B376" s="148" t="s">
        <v>4577</v>
      </c>
      <c r="C376" s="148" t="s">
        <v>171</v>
      </c>
      <c r="D376" s="148" t="s">
        <v>3672</v>
      </c>
      <c r="E376" s="148"/>
      <c r="F376" s="148">
        <v>1</v>
      </c>
      <c r="G376" s="162">
        <v>1</v>
      </c>
      <c r="J376" s="148" t="s">
        <v>4358</v>
      </c>
      <c r="K376" s="148" t="s">
        <v>3897</v>
      </c>
      <c r="L376" s="148">
        <v>0</v>
      </c>
      <c r="M376" s="148">
        <v>0</v>
      </c>
      <c r="N376" s="148" t="s">
        <v>4577</v>
      </c>
      <c r="O376" s="148" t="s">
        <v>7754</v>
      </c>
      <c r="AJ376" s="37"/>
      <c r="AK376" s="37"/>
      <c r="AL376" s="37"/>
      <c r="AM376" s="37"/>
    </row>
    <row r="377" spans="1:39" hidden="1" x14ac:dyDescent="0.25">
      <c r="A377" s="167" t="s">
        <v>4577</v>
      </c>
      <c r="B377" s="148" t="s">
        <v>4577</v>
      </c>
      <c r="C377" s="148" t="s">
        <v>9</v>
      </c>
      <c r="D377" s="148" t="s">
        <v>3457</v>
      </c>
      <c r="E377" s="148"/>
      <c r="F377" s="148">
        <v>0.99</v>
      </c>
      <c r="G377" s="162">
        <v>1</v>
      </c>
      <c r="J377" s="148" t="s">
        <v>4359</v>
      </c>
      <c r="K377" s="148" t="s">
        <v>4372</v>
      </c>
      <c r="L377" s="148">
        <v>1</v>
      </c>
      <c r="M377" s="148">
        <v>1</v>
      </c>
      <c r="N377" s="148">
        <v>1</v>
      </c>
      <c r="O377" s="148" t="s">
        <v>7754</v>
      </c>
      <c r="AJ377" s="37"/>
      <c r="AK377" s="37"/>
      <c r="AL377" s="37"/>
      <c r="AM377" s="37"/>
    </row>
    <row r="378" spans="1:39" hidden="1" x14ac:dyDescent="0.25">
      <c r="A378" s="167" t="s">
        <v>4577</v>
      </c>
      <c r="B378" s="148" t="s">
        <v>4577</v>
      </c>
      <c r="C378" s="148" t="s">
        <v>9</v>
      </c>
      <c r="D378" s="148" t="s">
        <v>3477</v>
      </c>
      <c r="E378" s="148"/>
      <c r="F378" s="148">
        <v>0.01</v>
      </c>
      <c r="G378" s="162" t="s">
        <v>4577</v>
      </c>
      <c r="J378" s="148" t="s">
        <v>4359</v>
      </c>
      <c r="K378" s="148" t="s">
        <v>4126</v>
      </c>
      <c r="L378" s="148">
        <v>0</v>
      </c>
      <c r="M378" s="148">
        <v>0</v>
      </c>
      <c r="N378" s="148" t="s">
        <v>4577</v>
      </c>
      <c r="O378" s="148" t="s">
        <v>7754</v>
      </c>
      <c r="AJ378" s="37"/>
      <c r="AK378" s="37"/>
      <c r="AL378" s="37"/>
      <c r="AM378" s="37"/>
    </row>
    <row r="379" spans="1:39" hidden="1" x14ac:dyDescent="0.25">
      <c r="A379" s="167" t="s">
        <v>4577</v>
      </c>
      <c r="B379" s="148" t="s">
        <v>4577</v>
      </c>
      <c r="C379" s="148" t="s">
        <v>9</v>
      </c>
      <c r="D379" s="148" t="s">
        <v>3971</v>
      </c>
      <c r="E379" s="148"/>
      <c r="F379" s="148">
        <v>0</v>
      </c>
      <c r="G379" s="162" t="s">
        <v>4577</v>
      </c>
      <c r="J379" s="148" t="s">
        <v>4395</v>
      </c>
      <c r="K379" s="148" t="s">
        <v>4372</v>
      </c>
      <c r="L379" s="148">
        <v>0.99999999999999978</v>
      </c>
      <c r="M379" s="148">
        <v>1</v>
      </c>
      <c r="N379" s="148">
        <v>0.99999999999999978</v>
      </c>
      <c r="O379" s="148" t="s">
        <v>7754</v>
      </c>
      <c r="AJ379" s="37"/>
      <c r="AK379" s="37"/>
      <c r="AL379" s="37"/>
      <c r="AM379" s="37"/>
    </row>
    <row r="380" spans="1:39" hidden="1" x14ac:dyDescent="0.25">
      <c r="A380" s="167" t="s">
        <v>4577</v>
      </c>
      <c r="B380" s="148" t="s">
        <v>4577</v>
      </c>
      <c r="C380" s="148" t="s">
        <v>10</v>
      </c>
      <c r="D380" s="148" t="s">
        <v>290</v>
      </c>
      <c r="E380" s="148"/>
      <c r="F380" s="148">
        <v>1</v>
      </c>
      <c r="G380" s="162">
        <v>1</v>
      </c>
      <c r="J380" s="148" t="s">
        <v>4396</v>
      </c>
      <c r="K380" s="148" t="s">
        <v>12</v>
      </c>
      <c r="L380" s="148">
        <v>2.4562138022468775E-3</v>
      </c>
      <c r="M380" s="148">
        <v>0</v>
      </c>
      <c r="N380" s="148">
        <v>0.99999999999999944</v>
      </c>
      <c r="O380" s="148" t="s">
        <v>7754</v>
      </c>
      <c r="AJ380" s="37"/>
      <c r="AK380" s="37"/>
      <c r="AL380" s="37"/>
      <c r="AM380" s="37"/>
    </row>
    <row r="381" spans="1:39" x14ac:dyDescent="0.25">
      <c r="A381" s="167" t="s">
        <v>4577</v>
      </c>
      <c r="B381" s="148" t="s">
        <v>4577</v>
      </c>
      <c r="C381" s="148" t="s">
        <v>11</v>
      </c>
      <c r="D381" s="148" t="s">
        <v>4372</v>
      </c>
      <c r="E381" s="148"/>
      <c r="F381" s="148">
        <v>1</v>
      </c>
      <c r="G381" s="162">
        <v>1</v>
      </c>
      <c r="J381" s="148" t="s">
        <v>4396</v>
      </c>
      <c r="K381" s="148" t="s">
        <v>3222</v>
      </c>
      <c r="L381" s="148">
        <v>0</v>
      </c>
      <c r="M381" s="148">
        <v>0</v>
      </c>
      <c r="N381" s="148" t="s">
        <v>4577</v>
      </c>
      <c r="O381" s="148" t="s">
        <v>7754</v>
      </c>
      <c r="AJ381" s="37"/>
      <c r="AK381" s="37"/>
      <c r="AL381" s="37"/>
      <c r="AM381" s="37"/>
    </row>
    <row r="382" spans="1:39" hidden="1" x14ac:dyDescent="0.25">
      <c r="A382" s="167" t="s">
        <v>4577</v>
      </c>
      <c r="B382" s="148" t="s">
        <v>4577</v>
      </c>
      <c r="C382" s="148" t="s">
        <v>239</v>
      </c>
      <c r="D382" s="148" t="s">
        <v>3175</v>
      </c>
      <c r="E382" s="148"/>
      <c r="F382" s="148">
        <v>1</v>
      </c>
      <c r="G382" s="162">
        <v>1</v>
      </c>
      <c r="J382" s="148" t="s">
        <v>4396</v>
      </c>
      <c r="K382" s="148" t="s">
        <v>4372</v>
      </c>
      <c r="L382" s="148">
        <v>0.99754378619775252</v>
      </c>
      <c r="M382" s="148">
        <v>1</v>
      </c>
      <c r="N382" s="148" t="s">
        <v>4577</v>
      </c>
      <c r="O382" s="148" t="s">
        <v>7754</v>
      </c>
      <c r="AJ382" s="37"/>
      <c r="AK382" s="37"/>
      <c r="AL382" s="37"/>
      <c r="AM382" s="37"/>
    </row>
    <row r="383" spans="1:39" hidden="1" x14ac:dyDescent="0.25">
      <c r="A383" s="167" t="s">
        <v>4577</v>
      </c>
      <c r="B383" s="148" t="s">
        <v>4577</v>
      </c>
      <c r="C383" s="148" t="s">
        <v>13</v>
      </c>
      <c r="D383" s="148" t="s">
        <v>3457</v>
      </c>
      <c r="E383" s="148"/>
      <c r="F383" s="148">
        <v>0.93</v>
      </c>
      <c r="G383" s="162">
        <v>1</v>
      </c>
      <c r="J383" s="148" t="s">
        <v>4396</v>
      </c>
      <c r="K383" s="148" t="s">
        <v>4376</v>
      </c>
      <c r="L383" s="148">
        <v>0</v>
      </c>
      <c r="M383" s="148">
        <v>0</v>
      </c>
      <c r="N383" s="148" t="s">
        <v>4577</v>
      </c>
      <c r="O383" s="148" t="s">
        <v>7754</v>
      </c>
      <c r="AJ383" s="37"/>
      <c r="AK383" s="37"/>
      <c r="AL383" s="37"/>
      <c r="AM383" s="37"/>
    </row>
    <row r="384" spans="1:39" x14ac:dyDescent="0.25">
      <c r="A384" s="167" t="s">
        <v>4577</v>
      </c>
      <c r="B384" s="148" t="s">
        <v>4577</v>
      </c>
      <c r="C384" s="148" t="s">
        <v>13</v>
      </c>
      <c r="D384" s="148" t="s">
        <v>3477</v>
      </c>
      <c r="E384" s="148"/>
      <c r="F384" s="148">
        <v>7.0000000000000007E-2</v>
      </c>
      <c r="G384" s="162" t="s">
        <v>4577</v>
      </c>
      <c r="J384" s="148" t="s">
        <v>4263</v>
      </c>
      <c r="K384" s="148" t="s">
        <v>3457</v>
      </c>
      <c r="L384" s="148">
        <v>0.88638833741504541</v>
      </c>
      <c r="M384" s="148">
        <v>0.89</v>
      </c>
      <c r="N384" s="148">
        <v>1.0000000000000007</v>
      </c>
      <c r="O384" s="148" t="s">
        <v>7754</v>
      </c>
      <c r="AJ384" s="37"/>
      <c r="AK384" s="37"/>
      <c r="AL384" s="37"/>
      <c r="AM384" s="37"/>
    </row>
    <row r="385" spans="1:39" x14ac:dyDescent="0.25">
      <c r="A385" s="167" t="s">
        <v>4577</v>
      </c>
      <c r="B385" s="148" t="s">
        <v>4577</v>
      </c>
      <c r="C385" s="148" t="s">
        <v>14</v>
      </c>
      <c r="D385" s="148" t="s">
        <v>292</v>
      </c>
      <c r="E385" s="148"/>
      <c r="F385" s="148">
        <v>1</v>
      </c>
      <c r="G385" s="162">
        <v>1</v>
      </c>
      <c r="J385" s="148" t="s">
        <v>4263</v>
      </c>
      <c r="K385" s="148" t="s">
        <v>3477</v>
      </c>
      <c r="L385" s="148">
        <v>6.9369774080890373E-2</v>
      </c>
      <c r="M385" s="148">
        <v>7.0000000000000007E-2</v>
      </c>
      <c r="N385" s="148" t="s">
        <v>4577</v>
      </c>
      <c r="O385" s="148" t="s">
        <v>7754</v>
      </c>
      <c r="AJ385" s="37"/>
      <c r="AK385" s="37"/>
      <c r="AL385" s="37"/>
      <c r="AM385" s="37"/>
    </row>
    <row r="386" spans="1:39" x14ac:dyDescent="0.25">
      <c r="A386" s="167" t="s">
        <v>4577</v>
      </c>
      <c r="B386" s="148" t="s">
        <v>4577</v>
      </c>
      <c r="C386" s="148" t="s">
        <v>175</v>
      </c>
      <c r="D386" s="148" t="s">
        <v>3978</v>
      </c>
      <c r="E386" s="148"/>
      <c r="F386" s="148">
        <v>0.06</v>
      </c>
      <c r="G386" s="162">
        <v>1</v>
      </c>
      <c r="J386" s="148" t="s">
        <v>4263</v>
      </c>
      <c r="K386" s="148" t="s">
        <v>3895</v>
      </c>
      <c r="L386" s="148">
        <v>4.4241888504064818E-2</v>
      </c>
      <c r="M386" s="148">
        <v>0.04</v>
      </c>
      <c r="N386" s="148" t="s">
        <v>4577</v>
      </c>
      <c r="O386" s="148" t="s">
        <v>7754</v>
      </c>
      <c r="AJ386" s="37"/>
      <c r="AK386" s="37"/>
      <c r="AL386" s="37"/>
      <c r="AM386" s="37"/>
    </row>
    <row r="387" spans="1:39" hidden="1" x14ac:dyDescent="0.25">
      <c r="A387" s="167" t="s">
        <v>4577</v>
      </c>
      <c r="B387" s="148" t="s">
        <v>4577</v>
      </c>
      <c r="C387" s="148" t="s">
        <v>175</v>
      </c>
      <c r="D387" s="148" t="s">
        <v>4126</v>
      </c>
      <c r="E387" s="148"/>
      <c r="F387" s="148">
        <v>0.94</v>
      </c>
      <c r="G387" s="162" t="s">
        <v>4577</v>
      </c>
      <c r="J387" s="148" t="s">
        <v>4390</v>
      </c>
      <c r="K387" s="148" t="s">
        <v>4372</v>
      </c>
      <c r="L387" s="148">
        <v>1</v>
      </c>
      <c r="M387" s="148">
        <v>1</v>
      </c>
      <c r="N387" s="148">
        <v>1</v>
      </c>
      <c r="O387" s="148" t="s">
        <v>7754</v>
      </c>
      <c r="AJ387" s="37"/>
      <c r="AK387" s="37"/>
      <c r="AL387" s="37"/>
      <c r="AM387" s="37"/>
    </row>
    <row r="388" spans="1:39" x14ac:dyDescent="0.25">
      <c r="A388" s="167" t="s">
        <v>4577</v>
      </c>
      <c r="B388" s="148" t="s">
        <v>4577</v>
      </c>
      <c r="C388" s="148" t="s">
        <v>15</v>
      </c>
      <c r="D388" s="148" t="s">
        <v>4372</v>
      </c>
      <c r="E388" s="148"/>
      <c r="F388" s="148">
        <v>1</v>
      </c>
      <c r="G388" s="162">
        <v>1</v>
      </c>
      <c r="J388" s="148" t="s">
        <v>4391</v>
      </c>
      <c r="K388" s="148" t="s">
        <v>292</v>
      </c>
      <c r="L388" s="148">
        <v>0.25049251071015355</v>
      </c>
      <c r="M388" s="148">
        <v>0.25</v>
      </c>
      <c r="N388" s="148">
        <v>1</v>
      </c>
      <c r="O388" s="148" t="s">
        <v>7754</v>
      </c>
      <c r="AJ388" s="37"/>
      <c r="AK388" s="37"/>
      <c r="AL388" s="37"/>
      <c r="AM388" s="37"/>
    </row>
    <row r="389" spans="1:39" x14ac:dyDescent="0.25">
      <c r="A389" s="167" t="s">
        <v>4577</v>
      </c>
      <c r="B389" s="148" t="s">
        <v>4577</v>
      </c>
      <c r="C389" s="148" t="s">
        <v>17</v>
      </c>
      <c r="D389" s="148" t="s">
        <v>3173</v>
      </c>
      <c r="E389" s="148"/>
      <c r="F389" s="148">
        <v>0.05</v>
      </c>
      <c r="G389" s="162">
        <v>1</v>
      </c>
      <c r="J389" s="148" t="s">
        <v>4391</v>
      </c>
      <c r="K389" s="148" t="s">
        <v>3895</v>
      </c>
      <c r="L389" s="148">
        <v>0.1808843303417868</v>
      </c>
      <c r="M389" s="148">
        <v>0.18</v>
      </c>
      <c r="N389" s="148" t="s">
        <v>4577</v>
      </c>
      <c r="O389" s="148" t="s">
        <v>7754</v>
      </c>
      <c r="AJ389" s="37"/>
      <c r="AK389" s="37"/>
      <c r="AL389" s="37"/>
      <c r="AM389" s="37"/>
    </row>
    <row r="390" spans="1:39" hidden="1" x14ac:dyDescent="0.25">
      <c r="A390" s="167" t="s">
        <v>4577</v>
      </c>
      <c r="B390" s="148" t="s">
        <v>4577</v>
      </c>
      <c r="C390" s="148" t="s">
        <v>17</v>
      </c>
      <c r="D390" s="148" t="s">
        <v>4372</v>
      </c>
      <c r="E390" s="148"/>
      <c r="F390" s="148">
        <v>0.95</v>
      </c>
      <c r="G390" s="162" t="s">
        <v>4577</v>
      </c>
      <c r="J390" s="148" t="s">
        <v>4391</v>
      </c>
      <c r="K390" s="148" t="s">
        <v>4372</v>
      </c>
      <c r="L390" s="148">
        <v>0.5686231589480597</v>
      </c>
      <c r="M390" s="148">
        <v>0.56999999999999995</v>
      </c>
      <c r="N390" s="148" t="s">
        <v>4577</v>
      </c>
      <c r="O390" s="148" t="s">
        <v>7754</v>
      </c>
      <c r="AJ390" s="37"/>
      <c r="AK390" s="37"/>
      <c r="AL390" s="37"/>
      <c r="AM390" s="37"/>
    </row>
    <row r="391" spans="1:39" x14ac:dyDescent="0.25">
      <c r="A391" s="167" t="s">
        <v>4577</v>
      </c>
      <c r="B391" s="148" t="s">
        <v>4577</v>
      </c>
      <c r="C391" s="148" t="s">
        <v>19</v>
      </c>
      <c r="D391" s="148" t="s">
        <v>4078</v>
      </c>
      <c r="E391" s="148"/>
      <c r="F391" s="148">
        <v>1</v>
      </c>
      <c r="G391" s="162">
        <v>1</v>
      </c>
      <c r="J391" s="148" t="s">
        <v>4392</v>
      </c>
      <c r="K391" s="148" t="s">
        <v>3222</v>
      </c>
      <c r="L391" s="148">
        <v>0.38903179817764838</v>
      </c>
      <c r="M391" s="148">
        <v>0.39</v>
      </c>
      <c r="N391" s="148">
        <v>1.0000000000000002</v>
      </c>
      <c r="O391" s="148" t="s">
        <v>7754</v>
      </c>
      <c r="AJ391" s="37"/>
      <c r="AK391" s="37"/>
      <c r="AL391" s="37"/>
      <c r="AM391" s="37"/>
    </row>
    <row r="392" spans="1:39" hidden="1" x14ac:dyDescent="0.25">
      <c r="A392" s="167" t="s">
        <v>4577</v>
      </c>
      <c r="B392" s="148" t="s">
        <v>4577</v>
      </c>
      <c r="C392" s="148" t="s">
        <v>176</v>
      </c>
      <c r="D392" s="148" t="s">
        <v>3713</v>
      </c>
      <c r="E392" s="148"/>
      <c r="F392" s="148">
        <v>1</v>
      </c>
      <c r="G392" s="162">
        <v>1</v>
      </c>
      <c r="J392" s="148" t="s">
        <v>4392</v>
      </c>
      <c r="K392" s="148" t="s">
        <v>4372</v>
      </c>
      <c r="L392" s="148">
        <v>0.6109682018223519</v>
      </c>
      <c r="M392" s="148">
        <v>0.61</v>
      </c>
      <c r="N392" s="148" t="s">
        <v>4577</v>
      </c>
      <c r="O392" s="148" t="s">
        <v>7754</v>
      </c>
      <c r="AJ392" s="37"/>
      <c r="AK392" s="37"/>
      <c r="AL392" s="37"/>
      <c r="AM392" s="37"/>
    </row>
    <row r="393" spans="1:39" x14ac:dyDescent="0.25">
      <c r="A393" s="167" t="s">
        <v>4577</v>
      </c>
      <c r="B393" s="148" t="s">
        <v>4577</v>
      </c>
      <c r="C393" s="148" t="s">
        <v>177</v>
      </c>
      <c r="D393" s="148" t="s">
        <v>290</v>
      </c>
      <c r="E393" s="148"/>
      <c r="F393" s="148">
        <v>0</v>
      </c>
      <c r="G393" s="162">
        <v>1</v>
      </c>
      <c r="J393" s="148" t="s">
        <v>5897</v>
      </c>
      <c r="K393" s="148" t="s">
        <v>3457</v>
      </c>
      <c r="L393" s="148">
        <v>1</v>
      </c>
      <c r="M393" s="148">
        <v>1</v>
      </c>
      <c r="N393" s="148">
        <v>1</v>
      </c>
      <c r="O393" s="148" t="s">
        <v>7754</v>
      </c>
      <c r="AJ393" s="37"/>
      <c r="AK393" s="37"/>
      <c r="AL393" s="37"/>
      <c r="AM393" s="37"/>
    </row>
    <row r="394" spans="1:39" hidden="1" x14ac:dyDescent="0.25">
      <c r="A394" s="167" t="s">
        <v>4577</v>
      </c>
      <c r="B394" s="148" t="s">
        <v>4577</v>
      </c>
      <c r="C394" s="148" t="s">
        <v>177</v>
      </c>
      <c r="D394" s="148" t="s">
        <v>292</v>
      </c>
      <c r="E394" s="148"/>
      <c r="F394" s="148">
        <v>0</v>
      </c>
      <c r="G394" s="162" t="s">
        <v>4577</v>
      </c>
      <c r="J394" s="148" t="s">
        <v>5897</v>
      </c>
      <c r="K394" s="148" t="s">
        <v>4372</v>
      </c>
      <c r="L394" s="148">
        <v>0</v>
      </c>
      <c r="M394" s="148">
        <v>0</v>
      </c>
      <c r="N394" s="148" t="s">
        <v>4577</v>
      </c>
      <c r="O394" s="148" t="s">
        <v>7754</v>
      </c>
      <c r="AJ394" s="37"/>
      <c r="AK394" s="37"/>
      <c r="AL394" s="37"/>
      <c r="AM394" s="37"/>
    </row>
    <row r="395" spans="1:39" hidden="1" x14ac:dyDescent="0.25">
      <c r="A395" s="167" t="s">
        <v>4577</v>
      </c>
      <c r="B395" s="148" t="s">
        <v>4577</v>
      </c>
      <c r="C395" s="148" t="s">
        <v>177</v>
      </c>
      <c r="D395" s="148" t="s">
        <v>3457</v>
      </c>
      <c r="E395" s="148"/>
      <c r="F395" s="148">
        <v>0.02</v>
      </c>
      <c r="G395" s="162" t="s">
        <v>4577</v>
      </c>
      <c r="J395" s="148" t="s">
        <v>7777</v>
      </c>
      <c r="K395" s="148" t="s">
        <v>4372</v>
      </c>
      <c r="L395" s="148">
        <v>1</v>
      </c>
      <c r="M395" s="148">
        <v>1</v>
      </c>
      <c r="N395" s="148">
        <v>1</v>
      </c>
      <c r="O395" s="148" t="s">
        <v>7754</v>
      </c>
      <c r="AJ395" s="37"/>
      <c r="AK395" s="37"/>
      <c r="AL395" s="37"/>
      <c r="AM395" s="37"/>
    </row>
    <row r="396" spans="1:39" hidden="1" x14ac:dyDescent="0.25">
      <c r="A396" s="167" t="s">
        <v>4577</v>
      </c>
      <c r="B396" s="148" t="s">
        <v>4577</v>
      </c>
      <c r="C396" s="148" t="s">
        <v>177</v>
      </c>
      <c r="D396" s="148" t="s">
        <v>4372</v>
      </c>
      <c r="E396" s="148"/>
      <c r="F396" s="148">
        <v>0.98</v>
      </c>
      <c r="G396" s="162" t="s">
        <v>4577</v>
      </c>
      <c r="J396" s="175"/>
      <c r="K396" s="175"/>
      <c r="L396" s="175"/>
      <c r="M396" s="175">
        <v>0</v>
      </c>
      <c r="N396" s="175" t="s">
        <v>4577</v>
      </c>
      <c r="O396" s="175" t="e">
        <v>#N/A</v>
      </c>
      <c r="AJ396" s="37"/>
      <c r="AK396" s="37"/>
      <c r="AL396" s="37"/>
      <c r="AM396" s="37"/>
    </row>
    <row r="397" spans="1:39" x14ac:dyDescent="0.25">
      <c r="A397" s="167" t="s">
        <v>4577</v>
      </c>
      <c r="B397" s="148" t="s">
        <v>4577</v>
      </c>
      <c r="C397" s="148" t="s">
        <v>20</v>
      </c>
      <c r="D397" s="148" t="s">
        <v>4372</v>
      </c>
      <c r="E397" s="148"/>
      <c r="F397" s="148">
        <v>1</v>
      </c>
      <c r="G397" s="162">
        <v>1</v>
      </c>
      <c r="J397" s="149" t="s">
        <v>3979</v>
      </c>
      <c r="K397" s="149" t="s">
        <v>3897</v>
      </c>
      <c r="L397" s="149">
        <v>1.0000000000000007</v>
      </c>
      <c r="M397" s="149">
        <v>1</v>
      </c>
      <c r="N397" s="148">
        <v>1.0000000000000007</v>
      </c>
      <c r="O397" s="148" t="s">
        <v>7753</v>
      </c>
      <c r="AJ397" s="37"/>
      <c r="AK397" s="37"/>
      <c r="AL397" s="37"/>
      <c r="AM397" s="37"/>
    </row>
    <row r="398" spans="1:39" x14ac:dyDescent="0.25">
      <c r="A398" s="167" t="s">
        <v>4577</v>
      </c>
      <c r="B398" s="148" t="s">
        <v>4577</v>
      </c>
      <c r="C398" s="148" t="s">
        <v>21</v>
      </c>
      <c r="D398" s="148" t="s">
        <v>4372</v>
      </c>
      <c r="E398" s="148"/>
      <c r="F398" s="148">
        <v>1</v>
      </c>
      <c r="G398" s="162">
        <v>1</v>
      </c>
      <c r="J398" s="149" t="s">
        <v>646</v>
      </c>
      <c r="K398" s="149" t="s">
        <v>3672</v>
      </c>
      <c r="L398" s="149">
        <v>1.0000000000000007</v>
      </c>
      <c r="M398" s="149">
        <v>1</v>
      </c>
      <c r="N398" s="148">
        <v>1.0000000000000007</v>
      </c>
      <c r="O398" s="148" t="s">
        <v>7753</v>
      </c>
      <c r="AJ398" s="37"/>
      <c r="AK398" s="37"/>
      <c r="AL398" s="37"/>
      <c r="AM398" s="37"/>
    </row>
    <row r="399" spans="1:39" hidden="1" x14ac:dyDescent="0.25">
      <c r="A399" s="167" t="s">
        <v>4577</v>
      </c>
      <c r="B399" s="148" t="s">
        <v>4577</v>
      </c>
      <c r="C399" s="148" t="s">
        <v>3506</v>
      </c>
      <c r="D399" s="148" t="s">
        <v>3222</v>
      </c>
      <c r="E399" s="148"/>
      <c r="F399" s="148">
        <v>0</v>
      </c>
      <c r="G399" s="162">
        <v>1</v>
      </c>
      <c r="J399" s="149" t="s">
        <v>3906</v>
      </c>
      <c r="K399" s="149" t="s">
        <v>4126</v>
      </c>
      <c r="L399" s="149">
        <v>1.0000000000000002</v>
      </c>
      <c r="M399" s="149">
        <v>1</v>
      </c>
      <c r="N399" s="148">
        <v>1.0000000000000002</v>
      </c>
      <c r="O399" s="148" t="s">
        <v>7753</v>
      </c>
      <c r="AJ399" s="37"/>
      <c r="AK399" s="37"/>
      <c r="AL399" s="37"/>
      <c r="AM399" s="37"/>
    </row>
    <row r="400" spans="1:39" hidden="1" x14ac:dyDescent="0.25">
      <c r="A400" s="167" t="s">
        <v>4577</v>
      </c>
      <c r="B400" s="148" t="s">
        <v>4577</v>
      </c>
      <c r="C400" s="148" t="s">
        <v>3506</v>
      </c>
      <c r="D400" s="148" t="s">
        <v>3457</v>
      </c>
      <c r="E400" s="148"/>
      <c r="F400" s="148">
        <v>0.37</v>
      </c>
      <c r="G400" s="162" t="s">
        <v>4577</v>
      </c>
      <c r="J400" s="149" t="s">
        <v>3907</v>
      </c>
      <c r="K400" s="149" t="s">
        <v>4351</v>
      </c>
      <c r="L400" s="149">
        <v>0.99999999999999989</v>
      </c>
      <c r="M400" s="149">
        <v>1</v>
      </c>
      <c r="N400" s="148">
        <v>0.99999999999999989</v>
      </c>
      <c r="O400" s="148" t="s">
        <v>7753</v>
      </c>
      <c r="AJ400" s="37"/>
      <c r="AK400" s="37"/>
      <c r="AL400" s="37"/>
      <c r="AM400" s="37"/>
    </row>
    <row r="401" spans="1:39" x14ac:dyDescent="0.25">
      <c r="A401" s="167" t="s">
        <v>4577</v>
      </c>
      <c r="B401" s="148" t="s">
        <v>4577</v>
      </c>
      <c r="C401" s="148" t="s">
        <v>3506</v>
      </c>
      <c r="D401" s="148" t="s">
        <v>3477</v>
      </c>
      <c r="E401" s="148"/>
      <c r="F401" s="148">
        <v>0</v>
      </c>
      <c r="G401" s="162" t="s">
        <v>4577</v>
      </c>
      <c r="J401" s="149" t="s">
        <v>3725</v>
      </c>
      <c r="K401" s="149" t="s">
        <v>3222</v>
      </c>
      <c r="L401" s="149">
        <v>0.12319759354033953</v>
      </c>
      <c r="M401" s="149">
        <v>0.12</v>
      </c>
      <c r="N401" s="148" t="s">
        <v>4577</v>
      </c>
      <c r="O401" s="148" t="s">
        <v>7753</v>
      </c>
      <c r="AJ401" s="37"/>
      <c r="AK401" s="37"/>
      <c r="AL401" s="37"/>
      <c r="AM401" s="37"/>
    </row>
    <row r="402" spans="1:39" x14ac:dyDescent="0.25">
      <c r="A402" s="167" t="s">
        <v>4577</v>
      </c>
      <c r="B402" s="148" t="s">
        <v>4577</v>
      </c>
      <c r="C402" s="148" t="s">
        <v>3506</v>
      </c>
      <c r="D402" s="148" t="s">
        <v>4372</v>
      </c>
      <c r="E402" s="148"/>
      <c r="F402" s="148">
        <v>0.63</v>
      </c>
      <c r="G402" s="162" t="s">
        <v>4577</v>
      </c>
      <c r="J402" s="149" t="s">
        <v>3726</v>
      </c>
      <c r="K402" s="149" t="s">
        <v>3457</v>
      </c>
      <c r="L402" s="149">
        <v>0.48270287746524387</v>
      </c>
      <c r="M402" s="149">
        <v>0.48</v>
      </c>
      <c r="N402" s="148">
        <v>1.4827028774652438</v>
      </c>
      <c r="O402" s="148" t="s">
        <v>7753</v>
      </c>
      <c r="AJ402" s="37"/>
      <c r="AK402" s="37"/>
      <c r="AL402" s="37"/>
      <c r="AM402" s="37"/>
    </row>
    <row r="403" spans="1:39" hidden="1" x14ac:dyDescent="0.25">
      <c r="A403" s="167" t="s">
        <v>4577</v>
      </c>
      <c r="B403" s="148" t="s">
        <v>4577</v>
      </c>
      <c r="C403" s="148" t="s">
        <v>3821</v>
      </c>
      <c r="D403" s="148" t="s">
        <v>4372</v>
      </c>
      <c r="E403" s="148"/>
      <c r="F403" s="148">
        <v>1</v>
      </c>
      <c r="G403" s="162">
        <v>1</v>
      </c>
      <c r="J403" s="149" t="s">
        <v>3627</v>
      </c>
      <c r="K403" s="149" t="s">
        <v>4351</v>
      </c>
      <c r="L403" s="149">
        <v>0.99999999999999967</v>
      </c>
      <c r="M403" s="149">
        <v>1</v>
      </c>
      <c r="N403" s="148">
        <v>0.99999999999999967</v>
      </c>
      <c r="O403" s="148" t="s">
        <v>7753</v>
      </c>
      <c r="AJ403" s="37"/>
      <c r="AK403" s="37"/>
      <c r="AL403" s="37"/>
      <c r="AM403" s="37"/>
    </row>
    <row r="404" spans="1:39" x14ac:dyDescent="0.25">
      <c r="A404" s="167" t="s">
        <v>4577</v>
      </c>
      <c r="B404" s="148" t="s">
        <v>4577</v>
      </c>
      <c r="C404" s="148" t="s">
        <v>22</v>
      </c>
      <c r="D404" s="148" t="s">
        <v>4372</v>
      </c>
      <c r="E404" s="148"/>
      <c r="F404" s="148">
        <v>1</v>
      </c>
      <c r="G404" s="162">
        <v>1</v>
      </c>
      <c r="J404" s="149" t="s">
        <v>3628</v>
      </c>
      <c r="K404" s="149" t="s">
        <v>292</v>
      </c>
      <c r="L404" s="149">
        <v>0.99999999999999989</v>
      </c>
      <c r="M404" s="149">
        <v>1</v>
      </c>
      <c r="N404" s="148">
        <v>0.99999999999999989</v>
      </c>
      <c r="O404" s="148" t="s">
        <v>7753</v>
      </c>
      <c r="AJ404" s="37"/>
      <c r="AK404" s="37"/>
      <c r="AL404" s="37"/>
      <c r="AM404" s="37"/>
    </row>
    <row r="405" spans="1:39" hidden="1" x14ac:dyDescent="0.25">
      <c r="A405" s="167" t="s">
        <v>4577</v>
      </c>
      <c r="B405" s="148" t="s">
        <v>4577</v>
      </c>
      <c r="C405" s="148" t="s">
        <v>3462</v>
      </c>
      <c r="D405" s="148" t="s">
        <v>292</v>
      </c>
      <c r="E405" s="148"/>
      <c r="F405" s="148">
        <v>0.16</v>
      </c>
      <c r="G405" s="162">
        <v>1</v>
      </c>
      <c r="J405" s="149" t="s">
        <v>3629</v>
      </c>
      <c r="K405" s="149" t="s">
        <v>3175</v>
      </c>
      <c r="L405" s="149">
        <v>6.9413112136882646E-5</v>
      </c>
      <c r="M405" s="149">
        <v>0</v>
      </c>
      <c r="N405" s="148">
        <v>0.99999999999999944</v>
      </c>
      <c r="O405" s="148" t="s">
        <v>7753</v>
      </c>
      <c r="AJ405" s="37"/>
      <c r="AK405" s="37"/>
      <c r="AL405" s="37"/>
      <c r="AM405" s="37"/>
    </row>
    <row r="406" spans="1:39" hidden="1" x14ac:dyDescent="0.25">
      <c r="A406" s="167" t="s">
        <v>4577</v>
      </c>
      <c r="B406" s="148" t="s">
        <v>4577</v>
      </c>
      <c r="C406" s="148" t="s">
        <v>3462</v>
      </c>
      <c r="D406" s="148" t="s">
        <v>3670</v>
      </c>
      <c r="E406" s="148"/>
      <c r="F406" s="148">
        <v>0</v>
      </c>
      <c r="G406" s="162" t="s">
        <v>4577</v>
      </c>
      <c r="J406" s="149" t="s">
        <v>3629</v>
      </c>
      <c r="K406" s="149" t="s">
        <v>4280</v>
      </c>
      <c r="L406" s="149">
        <v>0.99993058688786252</v>
      </c>
      <c r="M406" s="149">
        <v>1</v>
      </c>
      <c r="N406" s="148" t="s">
        <v>4577</v>
      </c>
      <c r="O406" s="148" t="s">
        <v>7753</v>
      </c>
      <c r="AJ406" s="37"/>
      <c r="AK406" s="37"/>
      <c r="AL406" s="37"/>
      <c r="AM406" s="37"/>
    </row>
    <row r="407" spans="1:39" hidden="1" x14ac:dyDescent="0.25">
      <c r="A407" s="167" t="s">
        <v>4577</v>
      </c>
      <c r="B407" s="148" t="s">
        <v>4577</v>
      </c>
      <c r="C407" s="148" t="s">
        <v>3462</v>
      </c>
      <c r="D407" s="148" t="s">
        <v>3713</v>
      </c>
      <c r="E407" s="148"/>
      <c r="F407" s="148">
        <v>0.84</v>
      </c>
      <c r="G407" s="162" t="s">
        <v>4577</v>
      </c>
      <c r="J407" s="149" t="s">
        <v>3630</v>
      </c>
      <c r="K407" s="149" t="s">
        <v>4351</v>
      </c>
      <c r="L407" s="149">
        <v>1</v>
      </c>
      <c r="M407" s="149">
        <v>1</v>
      </c>
      <c r="N407" s="148">
        <v>1</v>
      </c>
      <c r="O407" s="148" t="s">
        <v>7753</v>
      </c>
      <c r="AJ407" s="37"/>
      <c r="AK407" s="37"/>
      <c r="AL407" s="37"/>
      <c r="AM407" s="37"/>
    </row>
    <row r="408" spans="1:39" hidden="1" x14ac:dyDescent="0.25">
      <c r="A408" s="167" t="s">
        <v>4577</v>
      </c>
      <c r="B408" s="148" t="s">
        <v>4577</v>
      </c>
      <c r="C408" s="148" t="s">
        <v>31</v>
      </c>
      <c r="D408" s="148" t="s">
        <v>4280</v>
      </c>
      <c r="E408" s="148"/>
      <c r="F408" s="148">
        <v>1</v>
      </c>
      <c r="G408" s="162">
        <v>1</v>
      </c>
      <c r="J408" s="149" t="s">
        <v>3631</v>
      </c>
      <c r="K408" s="149" t="s">
        <v>4280</v>
      </c>
      <c r="L408" s="149">
        <v>0.99999999999999944</v>
      </c>
      <c r="M408" s="149">
        <v>1</v>
      </c>
      <c r="N408" s="148">
        <v>0.99999999999999944</v>
      </c>
      <c r="O408" s="148" t="s">
        <v>7753</v>
      </c>
      <c r="AJ408" s="37"/>
      <c r="AK408" s="37"/>
      <c r="AL408" s="37"/>
      <c r="AM408" s="37"/>
    </row>
    <row r="409" spans="1:39" hidden="1" x14ac:dyDescent="0.25">
      <c r="A409" s="167" t="s">
        <v>4577</v>
      </c>
      <c r="B409" s="148" t="s">
        <v>4577</v>
      </c>
      <c r="C409" s="148" t="s">
        <v>32</v>
      </c>
      <c r="D409" s="148" t="s">
        <v>290</v>
      </c>
      <c r="E409" s="148"/>
      <c r="F409" s="148">
        <v>1</v>
      </c>
      <c r="G409" s="162">
        <v>1</v>
      </c>
      <c r="J409" s="149" t="s">
        <v>3632</v>
      </c>
      <c r="K409" s="149" t="s">
        <v>3175</v>
      </c>
      <c r="L409" s="149">
        <v>0</v>
      </c>
      <c r="M409" s="149">
        <v>0</v>
      </c>
      <c r="N409" s="148">
        <v>1</v>
      </c>
      <c r="O409" s="148" t="s">
        <v>7753</v>
      </c>
      <c r="AJ409" s="37"/>
      <c r="AK409" s="37"/>
      <c r="AL409" s="37"/>
      <c r="AM409" s="37"/>
    </row>
    <row r="410" spans="1:39" hidden="1" x14ac:dyDescent="0.25">
      <c r="A410" s="167" t="s">
        <v>4577</v>
      </c>
      <c r="B410" s="148" t="s">
        <v>4577</v>
      </c>
      <c r="C410" s="148" t="s">
        <v>179</v>
      </c>
      <c r="D410" s="148" t="s">
        <v>292</v>
      </c>
      <c r="E410" s="148"/>
      <c r="F410" s="148">
        <v>1</v>
      </c>
      <c r="G410" s="162">
        <v>1</v>
      </c>
      <c r="J410" s="149" t="s">
        <v>3632</v>
      </c>
      <c r="K410" s="149" t="s">
        <v>4280</v>
      </c>
      <c r="L410" s="149">
        <v>1</v>
      </c>
      <c r="M410" s="149">
        <v>1</v>
      </c>
      <c r="N410" s="148" t="s">
        <v>4577</v>
      </c>
      <c r="O410" s="148" t="s">
        <v>7753</v>
      </c>
      <c r="AJ410" s="37"/>
      <c r="AK410" s="37"/>
      <c r="AL410" s="37"/>
      <c r="AM410" s="37"/>
    </row>
    <row r="411" spans="1:39" hidden="1" x14ac:dyDescent="0.25">
      <c r="A411" s="167" t="s">
        <v>4577</v>
      </c>
      <c r="B411" s="148" t="s">
        <v>4577</v>
      </c>
      <c r="C411" s="148" t="s">
        <v>241</v>
      </c>
      <c r="D411" s="148" t="s">
        <v>4078</v>
      </c>
      <c r="E411" s="148"/>
      <c r="F411" s="148">
        <v>1</v>
      </c>
      <c r="G411" s="162">
        <v>1</v>
      </c>
      <c r="J411" s="149" t="s">
        <v>3633</v>
      </c>
      <c r="K411" s="149" t="s">
        <v>3175</v>
      </c>
      <c r="L411" s="149">
        <v>0.3413960018133691</v>
      </c>
      <c r="M411" s="149">
        <v>0.34</v>
      </c>
      <c r="N411" s="148">
        <v>0.99999999999999978</v>
      </c>
      <c r="O411" s="148" t="s">
        <v>7753</v>
      </c>
      <c r="AJ411" s="37"/>
      <c r="AK411" s="37"/>
      <c r="AL411" s="37"/>
      <c r="AM411" s="37"/>
    </row>
    <row r="412" spans="1:39" hidden="1" x14ac:dyDescent="0.25">
      <c r="A412" s="167" t="s">
        <v>4577</v>
      </c>
      <c r="B412" s="148" t="s">
        <v>4577</v>
      </c>
      <c r="C412" s="148" t="s">
        <v>181</v>
      </c>
      <c r="D412" s="148" t="s">
        <v>3479</v>
      </c>
      <c r="E412" s="148"/>
      <c r="F412" s="148">
        <v>0</v>
      </c>
      <c r="G412" s="162">
        <v>1</v>
      </c>
      <c r="J412" s="149" t="s">
        <v>3633</v>
      </c>
      <c r="K412" s="149" t="s">
        <v>4280</v>
      </c>
      <c r="L412" s="149">
        <v>0.65860399818663062</v>
      </c>
      <c r="M412" s="149">
        <v>0.66</v>
      </c>
      <c r="N412" s="148" t="s">
        <v>4577</v>
      </c>
      <c r="O412" s="148" t="s">
        <v>7753</v>
      </c>
      <c r="AJ412" s="37"/>
      <c r="AK412" s="37"/>
      <c r="AL412" s="37"/>
      <c r="AM412" s="37"/>
    </row>
    <row r="413" spans="1:39" x14ac:dyDescent="0.25">
      <c r="A413" s="167" t="s">
        <v>4577</v>
      </c>
      <c r="B413" s="148" t="s">
        <v>4577</v>
      </c>
      <c r="C413" s="148" t="s">
        <v>181</v>
      </c>
      <c r="D413" s="148" t="s">
        <v>3978</v>
      </c>
      <c r="E413" s="148"/>
      <c r="F413" s="148">
        <v>0.03</v>
      </c>
      <c r="G413" s="162" t="s">
        <v>4577</v>
      </c>
      <c r="J413" s="149" t="s">
        <v>3634</v>
      </c>
      <c r="K413" s="149" t="s">
        <v>292</v>
      </c>
      <c r="L413" s="149">
        <v>0.99999999999999989</v>
      </c>
      <c r="M413" s="149">
        <v>1</v>
      </c>
      <c r="N413" s="148">
        <v>0.99999999999999989</v>
      </c>
      <c r="O413" s="148" t="s">
        <v>7753</v>
      </c>
      <c r="AJ413" s="37"/>
      <c r="AK413" s="37"/>
      <c r="AL413" s="37"/>
      <c r="AM413" s="37"/>
    </row>
    <row r="414" spans="1:39" x14ac:dyDescent="0.25">
      <c r="A414" s="167" t="s">
        <v>4577</v>
      </c>
      <c r="B414" s="148" t="s">
        <v>4577</v>
      </c>
      <c r="C414" s="148" t="s">
        <v>181</v>
      </c>
      <c r="D414" s="148" t="s">
        <v>4126</v>
      </c>
      <c r="E414" s="148"/>
      <c r="F414" s="148">
        <v>0.97</v>
      </c>
      <c r="G414" s="162" t="s">
        <v>4577</v>
      </c>
      <c r="J414" s="149" t="s">
        <v>3867</v>
      </c>
      <c r="K414" s="149" t="s">
        <v>3457</v>
      </c>
      <c r="L414" s="149">
        <v>1.0000000000000002</v>
      </c>
      <c r="M414" s="149">
        <v>1</v>
      </c>
      <c r="N414" s="148">
        <v>1.0000000000000002</v>
      </c>
      <c r="O414" s="148" t="s">
        <v>7753</v>
      </c>
      <c r="AJ414" s="37"/>
      <c r="AK414" s="37"/>
      <c r="AL414" s="37"/>
      <c r="AM414" s="37"/>
    </row>
    <row r="415" spans="1:39" x14ac:dyDescent="0.25">
      <c r="A415" s="167" t="s">
        <v>4577</v>
      </c>
      <c r="B415" s="148" t="s">
        <v>4577</v>
      </c>
      <c r="C415" s="148" t="s">
        <v>182</v>
      </c>
      <c r="D415" s="148" t="s">
        <v>3713</v>
      </c>
      <c r="E415" s="148"/>
      <c r="F415" s="148">
        <v>1</v>
      </c>
      <c r="G415" s="162">
        <v>1</v>
      </c>
      <c r="J415" s="149" t="s">
        <v>3635</v>
      </c>
      <c r="K415" s="149" t="s">
        <v>3173</v>
      </c>
      <c r="L415" s="149">
        <v>0.99999999999999989</v>
      </c>
      <c r="M415" s="149">
        <v>1</v>
      </c>
      <c r="N415" s="148">
        <v>0.99999999999999989</v>
      </c>
      <c r="O415" s="148" t="s">
        <v>7753</v>
      </c>
      <c r="AJ415" s="37"/>
      <c r="AK415" s="37"/>
      <c r="AL415" s="37"/>
      <c r="AM415" s="37"/>
    </row>
    <row r="416" spans="1:39" hidden="1" x14ac:dyDescent="0.25">
      <c r="A416" s="167" t="s">
        <v>5048</v>
      </c>
      <c r="B416" s="148" t="s">
        <v>5048</v>
      </c>
      <c r="C416" s="148" t="s">
        <v>3344</v>
      </c>
      <c r="D416" s="148" t="s">
        <v>3175</v>
      </c>
      <c r="E416" s="148"/>
      <c r="F416" s="148">
        <v>1</v>
      </c>
      <c r="G416" s="162">
        <v>1</v>
      </c>
      <c r="J416" s="149" t="s">
        <v>3980</v>
      </c>
      <c r="K416" s="149" t="s">
        <v>4372</v>
      </c>
      <c r="L416" s="149">
        <v>0.99999999999999989</v>
      </c>
      <c r="M416" s="149">
        <v>1</v>
      </c>
      <c r="N416" s="148">
        <v>0.99999999999999989</v>
      </c>
      <c r="O416" s="148" t="s">
        <v>7753</v>
      </c>
      <c r="AJ416" s="37"/>
      <c r="AK416" s="37"/>
      <c r="AL416" s="37"/>
      <c r="AM416" s="37"/>
    </row>
    <row r="417" spans="1:39" x14ac:dyDescent="0.25">
      <c r="A417" s="167" t="s">
        <v>5048</v>
      </c>
      <c r="B417" s="148" t="s">
        <v>5048</v>
      </c>
      <c r="C417" s="148" t="s">
        <v>3345</v>
      </c>
      <c r="D417" s="148" t="s">
        <v>3175</v>
      </c>
      <c r="E417" s="148"/>
      <c r="F417" s="148">
        <v>1</v>
      </c>
      <c r="G417" s="162">
        <v>1</v>
      </c>
      <c r="J417" s="149" t="s">
        <v>3940</v>
      </c>
      <c r="K417" s="149" t="s">
        <v>290</v>
      </c>
      <c r="L417" s="149">
        <v>0.99999999999999989</v>
      </c>
      <c r="M417" s="149">
        <v>1</v>
      </c>
      <c r="N417" s="148">
        <v>0.99999999999999989</v>
      </c>
      <c r="O417" s="148" t="s">
        <v>7753</v>
      </c>
      <c r="AJ417" s="37"/>
      <c r="AK417" s="37"/>
      <c r="AL417" s="37"/>
      <c r="AM417" s="37"/>
    </row>
    <row r="418" spans="1:39" x14ac:dyDescent="0.25">
      <c r="A418" s="167" t="s">
        <v>4577</v>
      </c>
      <c r="B418" s="148" t="s">
        <v>4577</v>
      </c>
      <c r="C418" s="148" t="s">
        <v>3586</v>
      </c>
      <c r="D418" s="148" t="s">
        <v>3175</v>
      </c>
      <c r="E418" s="148"/>
      <c r="F418" s="148">
        <v>1</v>
      </c>
      <c r="G418" s="162">
        <v>1</v>
      </c>
      <c r="J418" s="149" t="s">
        <v>727</v>
      </c>
      <c r="K418" s="149" t="s">
        <v>3457</v>
      </c>
      <c r="L418" s="149">
        <v>0.94838083089322445</v>
      </c>
      <c r="M418" s="149">
        <v>0.95</v>
      </c>
      <c r="N418" s="148">
        <v>0.99999999999999967</v>
      </c>
      <c r="O418" s="148" t="s">
        <v>7753</v>
      </c>
      <c r="AJ418" s="37"/>
      <c r="AK418" s="37"/>
      <c r="AL418" s="37"/>
      <c r="AM418" s="37"/>
    </row>
    <row r="419" spans="1:39" x14ac:dyDescent="0.25">
      <c r="A419" s="167" t="s">
        <v>4577</v>
      </c>
      <c r="B419" s="148" t="s">
        <v>4577</v>
      </c>
      <c r="C419" s="148" t="s">
        <v>3587</v>
      </c>
      <c r="D419" s="148" t="s">
        <v>3175</v>
      </c>
      <c r="E419" s="148"/>
      <c r="F419" s="148">
        <v>0.04</v>
      </c>
      <c r="G419" s="162">
        <v>1</v>
      </c>
      <c r="J419" s="149" t="s">
        <v>727</v>
      </c>
      <c r="K419" s="149" t="s">
        <v>3477</v>
      </c>
      <c r="L419" s="149">
        <v>8.813382425419649E-3</v>
      </c>
      <c r="M419" s="149">
        <v>0.01</v>
      </c>
      <c r="N419" s="148" t="s">
        <v>4577</v>
      </c>
      <c r="O419" s="148" t="s">
        <v>7753</v>
      </c>
      <c r="AJ419" s="37"/>
      <c r="AK419" s="37"/>
      <c r="AL419" s="37"/>
      <c r="AM419" s="37"/>
    </row>
    <row r="420" spans="1:39" hidden="1" x14ac:dyDescent="0.25">
      <c r="A420" s="167" t="s">
        <v>4577</v>
      </c>
      <c r="B420" s="148" t="s">
        <v>4577</v>
      </c>
      <c r="C420" s="148" t="s">
        <v>3587</v>
      </c>
      <c r="D420" s="148" t="s">
        <v>4280</v>
      </c>
      <c r="E420" s="148"/>
      <c r="F420" s="148">
        <v>0.96</v>
      </c>
      <c r="G420" s="162" t="s">
        <v>4577</v>
      </c>
      <c r="J420" s="149" t="s">
        <v>727</v>
      </c>
      <c r="K420" s="149" t="s">
        <v>4372</v>
      </c>
      <c r="L420" s="149">
        <v>4.2805786681355623E-2</v>
      </c>
      <c r="M420" s="149">
        <v>0.04</v>
      </c>
      <c r="N420" s="148" t="s">
        <v>4577</v>
      </c>
      <c r="O420" s="148" t="s">
        <v>7753</v>
      </c>
      <c r="AJ420" s="37"/>
      <c r="AK420" s="37"/>
      <c r="AL420" s="37"/>
      <c r="AM420" s="37"/>
    </row>
    <row r="421" spans="1:39" x14ac:dyDescent="0.25">
      <c r="A421" s="167" t="s">
        <v>4577</v>
      </c>
      <c r="B421" s="148" t="s">
        <v>4577</v>
      </c>
      <c r="C421" s="148" t="s">
        <v>85</v>
      </c>
      <c r="D421" s="148" t="s">
        <v>4372</v>
      </c>
      <c r="E421" s="148"/>
      <c r="F421" s="148">
        <v>1</v>
      </c>
      <c r="G421" s="162">
        <v>1</v>
      </c>
      <c r="J421" s="149" t="s">
        <v>736</v>
      </c>
      <c r="K421" s="149" t="s">
        <v>3457</v>
      </c>
      <c r="L421" s="149">
        <v>0.91380259649936191</v>
      </c>
      <c r="M421" s="149">
        <v>0.91</v>
      </c>
      <c r="N421" s="148">
        <v>0.99999999999999944</v>
      </c>
      <c r="O421" s="148" t="s">
        <v>7753</v>
      </c>
      <c r="AJ421" s="37"/>
      <c r="AK421" s="37"/>
      <c r="AL421" s="37"/>
      <c r="AM421" s="37"/>
    </row>
    <row r="422" spans="1:39" x14ac:dyDescent="0.25">
      <c r="A422" s="167" t="s">
        <v>7815</v>
      </c>
      <c r="B422" s="148" t="s">
        <v>7815</v>
      </c>
      <c r="C422" s="148" t="s">
        <v>86</v>
      </c>
      <c r="D422" s="148" t="s">
        <v>292</v>
      </c>
      <c r="E422" s="148"/>
      <c r="F422" s="148">
        <v>0</v>
      </c>
      <c r="G422" s="162">
        <v>1</v>
      </c>
      <c r="J422" s="148" t="s">
        <v>736</v>
      </c>
      <c r="K422" s="148" t="s">
        <v>3672</v>
      </c>
      <c r="L422" s="148">
        <v>8.6197403500637523E-2</v>
      </c>
      <c r="M422" s="149">
        <v>0.09</v>
      </c>
      <c r="N422" s="148" t="s">
        <v>4577</v>
      </c>
      <c r="O422" s="148" t="s">
        <v>7753</v>
      </c>
      <c r="AJ422" s="37"/>
      <c r="AK422" s="37"/>
      <c r="AL422" s="37"/>
      <c r="AM422" s="37"/>
    </row>
    <row r="423" spans="1:39" x14ac:dyDescent="0.25">
      <c r="A423" s="167" t="s">
        <v>7815</v>
      </c>
      <c r="B423" s="148" t="s">
        <v>7815</v>
      </c>
      <c r="C423" s="148" t="s">
        <v>86</v>
      </c>
      <c r="D423" s="148" t="s">
        <v>3457</v>
      </c>
      <c r="E423" s="148"/>
      <c r="F423" s="148">
        <v>0.95</v>
      </c>
      <c r="G423" s="162" t="s">
        <v>4577</v>
      </c>
      <c r="J423" s="149" t="s">
        <v>749</v>
      </c>
      <c r="K423" s="149" t="s">
        <v>3457</v>
      </c>
      <c r="L423" s="149">
        <v>0.52039044338010831</v>
      </c>
      <c r="M423" s="149">
        <v>0.52</v>
      </c>
      <c r="N423" s="148">
        <v>1.0000000000000004</v>
      </c>
      <c r="O423" s="148" t="s">
        <v>7753</v>
      </c>
      <c r="AJ423" s="37"/>
      <c r="AK423" s="37"/>
      <c r="AL423" s="37"/>
      <c r="AM423" s="37"/>
    </row>
    <row r="424" spans="1:39" x14ac:dyDescent="0.25">
      <c r="A424" s="167" t="s">
        <v>7815</v>
      </c>
      <c r="B424" s="149" t="s">
        <v>7815</v>
      </c>
      <c r="C424" s="149" t="s">
        <v>86</v>
      </c>
      <c r="D424" s="149" t="s">
        <v>3477</v>
      </c>
      <c r="E424" s="148"/>
      <c r="F424" s="149">
        <v>0.05</v>
      </c>
      <c r="G424" s="162" t="s">
        <v>4577</v>
      </c>
      <c r="J424" s="148" t="s">
        <v>749</v>
      </c>
      <c r="K424" s="148" t="s">
        <v>3971</v>
      </c>
      <c r="L424" s="148">
        <v>0.47960955661989207</v>
      </c>
      <c r="M424" s="148">
        <v>0.48</v>
      </c>
      <c r="N424" s="148" t="s">
        <v>4577</v>
      </c>
      <c r="O424" s="148" t="s">
        <v>7753</v>
      </c>
      <c r="AJ424" s="37"/>
      <c r="AK424" s="37"/>
      <c r="AL424" s="37"/>
      <c r="AM424" s="37"/>
    </row>
    <row r="425" spans="1:39" x14ac:dyDescent="0.25">
      <c r="A425" s="167" t="s">
        <v>4577</v>
      </c>
      <c r="B425" s="149" t="s">
        <v>4577</v>
      </c>
      <c r="C425" s="149" t="s">
        <v>3741</v>
      </c>
      <c r="D425" s="149" t="s">
        <v>292</v>
      </c>
      <c r="E425" s="148"/>
      <c r="F425" s="149">
        <v>0</v>
      </c>
      <c r="G425" s="162">
        <v>1</v>
      </c>
      <c r="J425" s="149" t="s">
        <v>3177</v>
      </c>
      <c r="K425" s="149" t="s">
        <v>3713</v>
      </c>
      <c r="L425" s="149">
        <v>1.0000000000000004</v>
      </c>
      <c r="M425" s="149">
        <v>1</v>
      </c>
      <c r="N425" s="148">
        <v>1.0000000000000004</v>
      </c>
      <c r="O425" s="148" t="s">
        <v>7753</v>
      </c>
      <c r="AJ425" s="37"/>
      <c r="AK425" s="37"/>
      <c r="AL425" s="37"/>
      <c r="AM425" s="37"/>
    </row>
    <row r="426" spans="1:39" x14ac:dyDescent="0.25">
      <c r="A426" s="167" t="s">
        <v>4577</v>
      </c>
      <c r="B426" s="149" t="s">
        <v>4577</v>
      </c>
      <c r="C426" s="149" t="s">
        <v>3741</v>
      </c>
      <c r="D426" s="149" t="s">
        <v>3173</v>
      </c>
      <c r="E426" s="148"/>
      <c r="F426" s="149">
        <v>0</v>
      </c>
      <c r="G426" s="162" t="s">
        <v>4577</v>
      </c>
      <c r="J426" s="148" t="s">
        <v>804</v>
      </c>
      <c r="K426" s="148" t="s">
        <v>3457</v>
      </c>
      <c r="L426" s="148">
        <v>0.88458106403273951</v>
      </c>
      <c r="M426" s="148">
        <v>0.88</v>
      </c>
      <c r="N426" s="148">
        <v>1</v>
      </c>
      <c r="O426" s="148" t="s">
        <v>7753</v>
      </c>
      <c r="AJ426" s="37"/>
      <c r="AK426" s="37"/>
      <c r="AL426" s="37"/>
      <c r="AM426" s="37"/>
    </row>
    <row r="427" spans="1:39" hidden="1" x14ac:dyDescent="0.25">
      <c r="A427" s="167" t="s">
        <v>4577</v>
      </c>
      <c r="B427" s="149" t="s">
        <v>4577</v>
      </c>
      <c r="C427" s="149" t="s">
        <v>3741</v>
      </c>
      <c r="D427" s="149" t="s">
        <v>3457</v>
      </c>
      <c r="E427" s="148"/>
      <c r="F427" s="149">
        <v>0</v>
      </c>
      <c r="G427" s="162" t="s">
        <v>4577</v>
      </c>
      <c r="J427" s="148" t="s">
        <v>804</v>
      </c>
      <c r="K427" s="148" t="s">
        <v>4372</v>
      </c>
      <c r="L427" s="148">
        <v>0.11541893596726052</v>
      </c>
      <c r="M427" s="148">
        <v>0.12</v>
      </c>
      <c r="N427" s="148" t="s">
        <v>4577</v>
      </c>
      <c r="O427" s="148" t="s">
        <v>7753</v>
      </c>
      <c r="AJ427" s="37"/>
      <c r="AK427" s="37"/>
      <c r="AL427" s="37"/>
      <c r="AM427" s="37"/>
    </row>
    <row r="428" spans="1:39" hidden="1" x14ac:dyDescent="0.25">
      <c r="A428" s="167" t="s">
        <v>4577</v>
      </c>
      <c r="B428" s="149" t="s">
        <v>4577</v>
      </c>
      <c r="C428" s="149" t="s">
        <v>3741</v>
      </c>
      <c r="D428" s="149" t="s">
        <v>3477</v>
      </c>
      <c r="E428" s="148"/>
      <c r="F428" s="149">
        <v>0</v>
      </c>
      <c r="G428" s="162" t="s">
        <v>4577</v>
      </c>
      <c r="J428" s="149" t="s">
        <v>3314</v>
      </c>
      <c r="K428" s="149" t="s">
        <v>4372</v>
      </c>
      <c r="L428" s="149">
        <v>1.0000000000000002</v>
      </c>
      <c r="M428" s="149">
        <v>1</v>
      </c>
      <c r="N428" s="148">
        <v>1.0000000000000002</v>
      </c>
      <c r="O428" s="148" t="s">
        <v>7753</v>
      </c>
      <c r="AJ428" s="37"/>
      <c r="AK428" s="37"/>
      <c r="AL428" s="37"/>
      <c r="AM428" s="37"/>
    </row>
    <row r="429" spans="1:39" hidden="1" x14ac:dyDescent="0.25">
      <c r="A429" s="167" t="s">
        <v>4577</v>
      </c>
      <c r="B429" s="149" t="s">
        <v>4577</v>
      </c>
      <c r="C429" s="149" t="s">
        <v>3741</v>
      </c>
      <c r="D429" s="149" t="s">
        <v>3672</v>
      </c>
      <c r="E429" s="148"/>
      <c r="F429" s="149">
        <v>0.39</v>
      </c>
      <c r="G429" s="162" t="s">
        <v>4577</v>
      </c>
      <c r="J429" s="149" t="s">
        <v>3727</v>
      </c>
      <c r="K429" s="149" t="s">
        <v>4372</v>
      </c>
      <c r="L429" s="149">
        <v>0.99999999999999989</v>
      </c>
      <c r="M429" s="149">
        <v>1</v>
      </c>
      <c r="N429" s="148">
        <v>0.99999999999999989</v>
      </c>
      <c r="O429" s="148" t="s">
        <v>7753</v>
      </c>
      <c r="AJ429" s="37"/>
      <c r="AK429" s="37"/>
      <c r="AL429" s="37"/>
      <c r="AM429" s="37"/>
    </row>
    <row r="430" spans="1:39" hidden="1" x14ac:dyDescent="0.25">
      <c r="A430" s="167" t="s">
        <v>4577</v>
      </c>
      <c r="B430" s="149" t="s">
        <v>4577</v>
      </c>
      <c r="C430" s="149" t="s">
        <v>3741</v>
      </c>
      <c r="D430" s="149" t="s">
        <v>4372</v>
      </c>
      <c r="E430" s="148"/>
      <c r="F430" s="149">
        <v>0.61</v>
      </c>
      <c r="G430" s="162" t="s">
        <v>4577</v>
      </c>
      <c r="J430" s="148" t="s">
        <v>3868</v>
      </c>
      <c r="K430" s="148" t="s">
        <v>3175</v>
      </c>
      <c r="L430" s="148">
        <v>1.0181780337195585E-2</v>
      </c>
      <c r="M430" s="148">
        <v>0.01</v>
      </c>
      <c r="N430" s="148">
        <v>0.99999999999999978</v>
      </c>
      <c r="O430" s="148" t="s">
        <v>7753</v>
      </c>
      <c r="AJ430" s="37"/>
      <c r="AK430" s="37"/>
      <c r="AL430" s="37"/>
      <c r="AM430" s="37"/>
    </row>
    <row r="431" spans="1:39" x14ac:dyDescent="0.25">
      <c r="A431" s="167" t="s">
        <v>4577</v>
      </c>
      <c r="B431" s="149" t="s">
        <v>4577</v>
      </c>
      <c r="C431" s="149" t="s">
        <v>3168</v>
      </c>
      <c r="D431" s="149" t="s">
        <v>4372</v>
      </c>
      <c r="E431" s="148"/>
      <c r="F431" s="149">
        <v>1</v>
      </c>
      <c r="G431" s="162">
        <v>1</v>
      </c>
      <c r="J431" s="148" t="s">
        <v>3868</v>
      </c>
      <c r="K431" s="148" t="s">
        <v>3457</v>
      </c>
      <c r="L431" s="148">
        <v>0.28066675917574407</v>
      </c>
      <c r="M431" s="148">
        <v>0.28000000000000003</v>
      </c>
      <c r="N431" s="148" t="s">
        <v>4577</v>
      </c>
      <c r="O431" s="148" t="s">
        <v>7753</v>
      </c>
      <c r="AJ431" s="37"/>
      <c r="AK431" s="37"/>
      <c r="AL431" s="37"/>
      <c r="AM431" s="37"/>
    </row>
    <row r="432" spans="1:39" x14ac:dyDescent="0.25">
      <c r="A432" s="167" t="s">
        <v>4577</v>
      </c>
      <c r="B432" s="149" t="s">
        <v>4577</v>
      </c>
      <c r="C432" s="149" t="s">
        <v>3169</v>
      </c>
      <c r="D432" s="149" t="s">
        <v>4372</v>
      </c>
      <c r="E432" s="148"/>
      <c r="F432" s="149">
        <v>1</v>
      </c>
      <c r="G432" s="162">
        <v>1</v>
      </c>
      <c r="J432" s="148" t="s">
        <v>3868</v>
      </c>
      <c r="K432" s="148" t="s">
        <v>3477</v>
      </c>
      <c r="L432" s="148">
        <v>8.308471518767778E-2</v>
      </c>
      <c r="M432" s="148">
        <v>0.08</v>
      </c>
      <c r="N432" s="148" t="s">
        <v>4577</v>
      </c>
      <c r="O432" s="148" t="s">
        <v>7753</v>
      </c>
      <c r="AJ432" s="37"/>
      <c r="AK432" s="37"/>
      <c r="AL432" s="37"/>
      <c r="AM432" s="37"/>
    </row>
    <row r="433" spans="1:39" x14ac:dyDescent="0.25">
      <c r="A433" s="167" t="s">
        <v>4577</v>
      </c>
      <c r="B433" s="149" t="s">
        <v>4577</v>
      </c>
      <c r="C433" s="149" t="s">
        <v>3170</v>
      </c>
      <c r="D433" s="149" t="s">
        <v>4372</v>
      </c>
      <c r="E433" s="148"/>
      <c r="F433" s="149">
        <v>1</v>
      </c>
      <c r="G433" s="162">
        <v>1</v>
      </c>
      <c r="J433" s="148" t="s">
        <v>3868</v>
      </c>
      <c r="K433" s="148" t="s">
        <v>3713</v>
      </c>
      <c r="L433" s="148">
        <v>0.3966211059460209</v>
      </c>
      <c r="M433" s="148">
        <v>0.4</v>
      </c>
      <c r="N433" s="148" t="s">
        <v>4577</v>
      </c>
      <c r="O433" s="148" t="s">
        <v>7753</v>
      </c>
      <c r="AJ433" s="37"/>
      <c r="AK433" s="37"/>
      <c r="AL433" s="37"/>
      <c r="AM433" s="37"/>
    </row>
    <row r="434" spans="1:39" hidden="1" x14ac:dyDescent="0.25">
      <c r="A434" s="167" t="s">
        <v>4577</v>
      </c>
      <c r="B434" s="149" t="s">
        <v>4577</v>
      </c>
      <c r="C434" s="149" t="s">
        <v>34</v>
      </c>
      <c r="D434" s="149" t="s">
        <v>3840</v>
      </c>
      <c r="E434" s="148"/>
      <c r="F434" s="149">
        <v>0.7</v>
      </c>
      <c r="G434" s="162">
        <v>1</v>
      </c>
      <c r="J434" s="149" t="s">
        <v>3868</v>
      </c>
      <c r="K434" s="149" t="s">
        <v>4372</v>
      </c>
      <c r="L434" s="149">
        <v>8.3448969680149851E-2</v>
      </c>
      <c r="M434" s="149">
        <v>0.08</v>
      </c>
      <c r="N434" s="148" t="s">
        <v>4577</v>
      </c>
      <c r="O434" s="148" t="s">
        <v>7753</v>
      </c>
      <c r="AJ434" s="37"/>
      <c r="AK434" s="37"/>
      <c r="AL434" s="37"/>
      <c r="AM434" s="37"/>
    </row>
    <row r="435" spans="1:39" hidden="1" x14ac:dyDescent="0.25">
      <c r="A435" s="167" t="s">
        <v>4577</v>
      </c>
      <c r="B435" s="149" t="s">
        <v>4577</v>
      </c>
      <c r="C435" s="149" t="s">
        <v>34</v>
      </c>
      <c r="D435" s="149" t="s">
        <v>4372</v>
      </c>
      <c r="E435" s="148"/>
      <c r="F435" s="149">
        <v>0.3</v>
      </c>
      <c r="G435" s="162" t="s">
        <v>4577</v>
      </c>
      <c r="J435" s="149" t="s">
        <v>3868</v>
      </c>
      <c r="K435" s="149" t="s">
        <v>4280</v>
      </c>
      <c r="L435" s="149">
        <v>0.14599666967321165</v>
      </c>
      <c r="M435" s="149">
        <v>0.15</v>
      </c>
      <c r="N435" s="148" t="s">
        <v>4577</v>
      </c>
      <c r="O435" s="148" t="s">
        <v>7753</v>
      </c>
      <c r="AJ435" s="37"/>
      <c r="AK435" s="37"/>
      <c r="AL435" s="37"/>
      <c r="AM435" s="37"/>
    </row>
    <row r="436" spans="1:39" x14ac:dyDescent="0.25">
      <c r="A436" s="167" t="s">
        <v>4577</v>
      </c>
      <c r="B436" s="149" t="s">
        <v>4577</v>
      </c>
      <c r="C436" s="149" t="s">
        <v>184</v>
      </c>
      <c r="D436" s="149" t="s">
        <v>3319</v>
      </c>
      <c r="E436" s="148"/>
      <c r="F436" s="149">
        <v>0</v>
      </c>
      <c r="G436" s="162">
        <v>1</v>
      </c>
      <c r="J436" s="149" t="s">
        <v>3637</v>
      </c>
      <c r="K436" s="149" t="s">
        <v>3457</v>
      </c>
      <c r="L436" s="149">
        <v>0.87502232541525304</v>
      </c>
      <c r="M436" s="149">
        <v>0.88</v>
      </c>
      <c r="N436" s="148">
        <v>1.0000000000000002</v>
      </c>
      <c r="O436" s="148" t="s">
        <v>7753</v>
      </c>
      <c r="AJ436" s="37"/>
      <c r="AK436" s="37"/>
      <c r="AL436" s="37"/>
      <c r="AM436" s="37"/>
    </row>
    <row r="437" spans="1:39" x14ac:dyDescent="0.25">
      <c r="A437" s="167" t="s">
        <v>4577</v>
      </c>
      <c r="B437" s="149" t="s">
        <v>4577</v>
      </c>
      <c r="C437" s="149" t="s">
        <v>184</v>
      </c>
      <c r="D437" s="149" t="s">
        <v>3479</v>
      </c>
      <c r="E437" s="148"/>
      <c r="F437" s="149">
        <v>0</v>
      </c>
      <c r="G437" s="162" t="s">
        <v>4577</v>
      </c>
      <c r="J437" s="149" t="s">
        <v>3637</v>
      </c>
      <c r="K437" s="149" t="s">
        <v>3477</v>
      </c>
      <c r="L437" s="149">
        <v>0.12497767458474728</v>
      </c>
      <c r="M437" s="149">
        <v>0.12</v>
      </c>
      <c r="N437" s="148" t="s">
        <v>4577</v>
      </c>
      <c r="O437" s="148" t="s">
        <v>7753</v>
      </c>
      <c r="AJ437" s="37"/>
      <c r="AK437" s="37"/>
      <c r="AL437" s="37"/>
      <c r="AM437" s="37"/>
    </row>
    <row r="438" spans="1:39" hidden="1" x14ac:dyDescent="0.25">
      <c r="A438" s="167" t="s">
        <v>4577</v>
      </c>
      <c r="B438" s="149" t="s">
        <v>4577</v>
      </c>
      <c r="C438" s="149" t="s">
        <v>184</v>
      </c>
      <c r="D438" s="149" t="s">
        <v>4374</v>
      </c>
      <c r="E438" s="148"/>
      <c r="F438" s="149">
        <v>0.55000000000000004</v>
      </c>
      <c r="G438" s="162" t="s">
        <v>4577</v>
      </c>
      <c r="J438" s="149" t="s">
        <v>3543</v>
      </c>
      <c r="K438" s="149" t="s">
        <v>276</v>
      </c>
      <c r="L438" s="149">
        <v>0.31095559011577667</v>
      </c>
      <c r="M438" s="149">
        <v>0.31</v>
      </c>
      <c r="N438" s="148">
        <v>0.99999999999999967</v>
      </c>
      <c r="O438" s="148" t="s">
        <v>7753</v>
      </c>
      <c r="AJ438" s="37"/>
      <c r="AK438" s="37"/>
      <c r="AL438" s="37"/>
      <c r="AM438" s="37"/>
    </row>
    <row r="439" spans="1:39" x14ac:dyDescent="0.25">
      <c r="A439" s="167" t="s">
        <v>4577</v>
      </c>
      <c r="B439" s="149" t="s">
        <v>4577</v>
      </c>
      <c r="C439" s="149" t="s">
        <v>184</v>
      </c>
      <c r="D439" s="149" t="s">
        <v>4078</v>
      </c>
      <c r="E439" s="148"/>
      <c r="F439" s="149">
        <v>0.45</v>
      </c>
      <c r="G439" s="162" t="s">
        <v>4577</v>
      </c>
      <c r="J439" s="149" t="s">
        <v>3543</v>
      </c>
      <c r="K439" s="149" t="s">
        <v>3173</v>
      </c>
      <c r="L439" s="149">
        <v>0.49466476585450131</v>
      </c>
      <c r="M439" s="149">
        <v>0.49</v>
      </c>
      <c r="N439" s="148" t="s">
        <v>4577</v>
      </c>
      <c r="O439" s="148" t="s">
        <v>7753</v>
      </c>
      <c r="AJ439" s="37"/>
      <c r="AK439" s="37"/>
      <c r="AL439" s="37"/>
      <c r="AM439" s="37"/>
    </row>
    <row r="440" spans="1:39" hidden="1" x14ac:dyDescent="0.25">
      <c r="A440" s="167" t="s">
        <v>4577</v>
      </c>
      <c r="B440" s="149" t="s">
        <v>4577</v>
      </c>
      <c r="C440" s="149" t="s">
        <v>36</v>
      </c>
      <c r="D440" s="149" t="s">
        <v>3672</v>
      </c>
      <c r="E440" s="148"/>
      <c r="F440" s="149">
        <v>1</v>
      </c>
      <c r="G440" s="162">
        <v>1</v>
      </c>
      <c r="J440" s="149" t="s">
        <v>3543</v>
      </c>
      <c r="K440" s="149" t="s">
        <v>3840</v>
      </c>
      <c r="L440" s="149">
        <v>2.5552963538966647E-2</v>
      </c>
      <c r="M440" s="149">
        <v>0.03</v>
      </c>
      <c r="N440" s="148" t="s">
        <v>4577</v>
      </c>
      <c r="O440" s="148" t="s">
        <v>7753</v>
      </c>
      <c r="AJ440" s="37"/>
      <c r="AK440" s="37"/>
      <c r="AL440" s="37"/>
      <c r="AM440" s="37"/>
    </row>
    <row r="441" spans="1:39" hidden="1" x14ac:dyDescent="0.25">
      <c r="A441" s="167" t="s">
        <v>4577</v>
      </c>
      <c r="B441" s="149" t="s">
        <v>4577</v>
      </c>
      <c r="C441" s="149" t="s">
        <v>37</v>
      </c>
      <c r="D441" s="149" t="s">
        <v>290</v>
      </c>
      <c r="E441" s="148"/>
      <c r="F441" s="149">
        <v>0.45</v>
      </c>
      <c r="G441" s="162">
        <v>1</v>
      </c>
      <c r="J441" s="149" t="s">
        <v>3543</v>
      </c>
      <c r="K441" s="149" t="s">
        <v>4372</v>
      </c>
      <c r="L441" s="149">
        <v>0.16882668049075511</v>
      </c>
      <c r="M441" s="149">
        <v>0.17</v>
      </c>
      <c r="N441" s="148" t="s">
        <v>4577</v>
      </c>
      <c r="O441" s="148" t="s">
        <v>7753</v>
      </c>
      <c r="AJ441" s="37"/>
      <c r="AK441" s="37"/>
      <c r="AL441" s="37"/>
      <c r="AM441" s="37"/>
    </row>
    <row r="442" spans="1:39" x14ac:dyDescent="0.25">
      <c r="A442" s="167" t="s">
        <v>4577</v>
      </c>
      <c r="B442" s="149" t="s">
        <v>4577</v>
      </c>
      <c r="C442" s="149" t="s">
        <v>37</v>
      </c>
      <c r="D442" s="149" t="s">
        <v>4372</v>
      </c>
      <c r="E442" s="148"/>
      <c r="F442" s="149">
        <v>0.55000000000000004</v>
      </c>
      <c r="G442" s="162" t="s">
        <v>4577</v>
      </c>
      <c r="J442" s="149" t="s">
        <v>3135</v>
      </c>
      <c r="K442" s="149" t="s">
        <v>3173</v>
      </c>
      <c r="L442" s="149">
        <v>1.0000000000000009</v>
      </c>
      <c r="M442" s="149">
        <v>1</v>
      </c>
      <c r="N442" s="148">
        <v>1.0000000000000009</v>
      </c>
      <c r="O442" s="148" t="s">
        <v>7753</v>
      </c>
      <c r="AJ442" s="37"/>
      <c r="AK442" s="37"/>
      <c r="AL442" s="37"/>
      <c r="AM442" s="37"/>
    </row>
    <row r="443" spans="1:39" x14ac:dyDescent="0.25">
      <c r="A443" s="167" t="s">
        <v>4577</v>
      </c>
      <c r="B443" s="149" t="s">
        <v>4577</v>
      </c>
      <c r="C443" s="149" t="s">
        <v>243</v>
      </c>
      <c r="D443" s="149" t="s">
        <v>3672</v>
      </c>
      <c r="E443" s="148"/>
      <c r="F443" s="149">
        <v>0.37</v>
      </c>
      <c r="G443" s="162">
        <v>1</v>
      </c>
      <c r="J443" s="149" t="s">
        <v>3292</v>
      </c>
      <c r="K443" s="149" t="s">
        <v>3173</v>
      </c>
      <c r="L443" s="149">
        <v>0.9743007489246488</v>
      </c>
      <c r="M443" s="149">
        <v>0.97</v>
      </c>
      <c r="N443" s="148">
        <v>0.99999999999999978</v>
      </c>
      <c r="O443" s="148" t="s">
        <v>7753</v>
      </c>
      <c r="AJ443" s="37"/>
      <c r="AK443" s="37"/>
      <c r="AL443" s="37"/>
      <c r="AM443" s="37"/>
    </row>
    <row r="444" spans="1:39" x14ac:dyDescent="0.25">
      <c r="A444" s="167" t="s">
        <v>4577</v>
      </c>
      <c r="B444" s="149" t="s">
        <v>4577</v>
      </c>
      <c r="C444" s="149" t="s">
        <v>243</v>
      </c>
      <c r="D444" s="149" t="s">
        <v>4372</v>
      </c>
      <c r="E444" s="148"/>
      <c r="F444" s="149">
        <v>0.63</v>
      </c>
      <c r="G444" s="162" t="s">
        <v>4577</v>
      </c>
      <c r="J444" s="149" t="s">
        <v>3292</v>
      </c>
      <c r="K444" s="149" t="s">
        <v>3895</v>
      </c>
      <c r="L444" s="149">
        <v>2.5699251075350989E-2</v>
      </c>
      <c r="M444" s="149">
        <v>0.03</v>
      </c>
      <c r="N444" s="148" t="s">
        <v>4577</v>
      </c>
      <c r="O444" s="148" t="s">
        <v>7753</v>
      </c>
      <c r="AJ444" s="37"/>
      <c r="AK444" s="37"/>
      <c r="AL444" s="37"/>
      <c r="AM444" s="37"/>
    </row>
    <row r="445" spans="1:39" hidden="1" x14ac:dyDescent="0.25">
      <c r="A445" s="167" t="s">
        <v>4577</v>
      </c>
      <c r="B445" s="149" t="s">
        <v>4577</v>
      </c>
      <c r="C445" s="149" t="s">
        <v>38</v>
      </c>
      <c r="D445" s="149" t="s">
        <v>3457</v>
      </c>
      <c r="E445" s="148"/>
      <c r="F445" s="149">
        <v>1</v>
      </c>
      <c r="G445" s="162">
        <v>1</v>
      </c>
      <c r="J445" s="149" t="s">
        <v>3346</v>
      </c>
      <c r="K445" s="149" t="s">
        <v>4372</v>
      </c>
      <c r="L445" s="149">
        <v>0.99999999999999989</v>
      </c>
      <c r="M445" s="149">
        <v>1</v>
      </c>
      <c r="N445" s="148">
        <v>0.99999999999999989</v>
      </c>
      <c r="O445" s="148" t="s">
        <v>7753</v>
      </c>
      <c r="AJ445" s="37"/>
      <c r="AK445" s="37"/>
      <c r="AL445" s="37"/>
      <c r="AM445" s="37"/>
    </row>
    <row r="446" spans="1:39" hidden="1" x14ac:dyDescent="0.25">
      <c r="A446" s="167" t="s">
        <v>4577</v>
      </c>
      <c r="B446" s="149" t="s">
        <v>4577</v>
      </c>
      <c r="C446" s="149" t="s">
        <v>40</v>
      </c>
      <c r="D446" s="149" t="s">
        <v>3173</v>
      </c>
      <c r="E446" s="148"/>
      <c r="F446" s="149">
        <v>0.82</v>
      </c>
      <c r="G446" s="162">
        <v>1</v>
      </c>
      <c r="J446" s="149" t="s">
        <v>3463</v>
      </c>
      <c r="K446" s="149" t="s">
        <v>4372</v>
      </c>
      <c r="L446" s="149">
        <v>1</v>
      </c>
      <c r="M446" s="149">
        <v>1</v>
      </c>
      <c r="N446" s="148">
        <v>1</v>
      </c>
      <c r="O446" s="148" t="s">
        <v>7753</v>
      </c>
      <c r="AJ446" s="37"/>
      <c r="AK446" s="37"/>
      <c r="AL446" s="37"/>
      <c r="AM446" s="37"/>
    </row>
    <row r="447" spans="1:39" x14ac:dyDescent="0.25">
      <c r="A447" s="167" t="s">
        <v>4577</v>
      </c>
      <c r="B447" s="149" t="s">
        <v>4577</v>
      </c>
      <c r="C447" s="149" t="s">
        <v>40</v>
      </c>
      <c r="D447" s="149" t="s">
        <v>3672</v>
      </c>
      <c r="E447" s="148"/>
      <c r="F447" s="149">
        <v>0.18</v>
      </c>
      <c r="G447" s="162" t="s">
        <v>4577</v>
      </c>
      <c r="J447" s="149" t="s">
        <v>3338</v>
      </c>
      <c r="K447" s="149" t="s">
        <v>290</v>
      </c>
      <c r="L447" s="149">
        <v>0.99999999999999989</v>
      </c>
      <c r="M447" s="149">
        <v>1</v>
      </c>
      <c r="N447" s="148">
        <v>0.99999999999999989</v>
      </c>
      <c r="O447" s="148" t="s">
        <v>7753</v>
      </c>
      <c r="AJ447" s="37"/>
      <c r="AK447" s="37"/>
      <c r="AL447" s="37"/>
      <c r="AM447" s="37"/>
    </row>
    <row r="448" spans="1:39" hidden="1" x14ac:dyDescent="0.25">
      <c r="A448" s="167" t="s">
        <v>4577</v>
      </c>
      <c r="B448" s="149" t="s">
        <v>4577</v>
      </c>
      <c r="C448" s="149" t="s">
        <v>185</v>
      </c>
      <c r="D448" s="149" t="s">
        <v>3173</v>
      </c>
      <c r="E448" s="148"/>
      <c r="F448" s="149">
        <v>0.53</v>
      </c>
      <c r="G448" s="162">
        <v>1</v>
      </c>
      <c r="J448" s="149" t="s">
        <v>3644</v>
      </c>
      <c r="K448" s="149" t="s">
        <v>4372</v>
      </c>
      <c r="L448" s="149">
        <v>0.99999999999999989</v>
      </c>
      <c r="M448" s="149">
        <v>1</v>
      </c>
      <c r="N448" s="148">
        <v>0.99999999999999989</v>
      </c>
      <c r="O448" s="148" t="s">
        <v>7753</v>
      </c>
      <c r="AJ448" s="37"/>
      <c r="AK448" s="37"/>
      <c r="AL448" s="37"/>
      <c r="AM448" s="37"/>
    </row>
    <row r="449" spans="1:39" x14ac:dyDescent="0.25">
      <c r="A449" s="167" t="s">
        <v>4577</v>
      </c>
      <c r="B449" s="149" t="s">
        <v>4577</v>
      </c>
      <c r="C449" s="149" t="s">
        <v>185</v>
      </c>
      <c r="D449" s="149" t="s">
        <v>4372</v>
      </c>
      <c r="E449" s="148"/>
      <c r="F449" s="149">
        <v>0.47</v>
      </c>
      <c r="G449" s="162" t="s">
        <v>4577</v>
      </c>
      <c r="J449" s="149" t="s">
        <v>3869</v>
      </c>
      <c r="K449" s="149" t="s">
        <v>3672</v>
      </c>
      <c r="L449" s="149">
        <v>1</v>
      </c>
      <c r="M449" s="149">
        <v>1</v>
      </c>
      <c r="N449" s="148">
        <v>1</v>
      </c>
      <c r="O449" s="148" t="s">
        <v>7753</v>
      </c>
      <c r="AJ449" s="37"/>
      <c r="AK449" s="37"/>
      <c r="AL449" s="37"/>
      <c r="AM449" s="37"/>
    </row>
    <row r="450" spans="1:39" x14ac:dyDescent="0.25">
      <c r="A450" s="167" t="s">
        <v>4577</v>
      </c>
      <c r="B450" s="149" t="s">
        <v>4577</v>
      </c>
      <c r="C450" s="149" t="s">
        <v>41</v>
      </c>
      <c r="D450" s="149" t="s">
        <v>3779</v>
      </c>
      <c r="E450" s="148"/>
      <c r="F450" s="149">
        <v>1</v>
      </c>
      <c r="G450" s="162">
        <v>1</v>
      </c>
      <c r="J450" s="149" t="s">
        <v>3136</v>
      </c>
      <c r="K450" s="149" t="s">
        <v>3713</v>
      </c>
      <c r="L450" s="149">
        <v>0.99999999999999989</v>
      </c>
      <c r="M450" s="149">
        <v>1</v>
      </c>
      <c r="N450" s="148">
        <v>0.99999999999999989</v>
      </c>
      <c r="O450" s="148" t="s">
        <v>7753</v>
      </c>
      <c r="AJ450" s="37"/>
      <c r="AK450" s="37"/>
      <c r="AL450" s="37"/>
      <c r="AM450" s="37"/>
    </row>
    <row r="451" spans="1:39" x14ac:dyDescent="0.25">
      <c r="A451" s="167" t="s">
        <v>4577</v>
      </c>
      <c r="B451" s="149" t="s">
        <v>4577</v>
      </c>
      <c r="C451" s="149" t="s">
        <v>186</v>
      </c>
      <c r="D451" s="149" t="s">
        <v>3713</v>
      </c>
      <c r="E451" s="148"/>
      <c r="F451" s="149">
        <v>1</v>
      </c>
      <c r="G451" s="162">
        <v>1</v>
      </c>
      <c r="J451" s="149" t="s">
        <v>3647</v>
      </c>
      <c r="K451" s="149" t="s">
        <v>3457</v>
      </c>
      <c r="L451" s="149">
        <v>0.90379158011760929</v>
      </c>
      <c r="M451" s="149">
        <v>0.9</v>
      </c>
      <c r="N451" s="148">
        <v>1</v>
      </c>
      <c r="O451" s="148" t="s">
        <v>7753</v>
      </c>
      <c r="AJ451" s="37"/>
      <c r="AK451" s="37"/>
      <c r="AL451" s="37"/>
      <c r="AM451" s="37"/>
    </row>
    <row r="452" spans="1:39" x14ac:dyDescent="0.25">
      <c r="A452" s="167" t="s">
        <v>4577</v>
      </c>
      <c r="B452" s="149" t="s">
        <v>4577</v>
      </c>
      <c r="C452" s="149" t="s">
        <v>42</v>
      </c>
      <c r="D452" s="149" t="s">
        <v>4372</v>
      </c>
      <c r="E452" s="148"/>
      <c r="F452" s="149">
        <v>1</v>
      </c>
      <c r="G452" s="162">
        <v>1</v>
      </c>
      <c r="J452" s="149" t="s">
        <v>3647</v>
      </c>
      <c r="K452" s="149" t="s">
        <v>3477</v>
      </c>
      <c r="L452" s="149">
        <v>9.6208419882390789E-2</v>
      </c>
      <c r="M452" s="149">
        <v>0.1</v>
      </c>
      <c r="N452" s="148" t="s">
        <v>4577</v>
      </c>
      <c r="O452" s="148" t="s">
        <v>7753</v>
      </c>
      <c r="AJ452" s="37"/>
      <c r="AK452" s="37"/>
      <c r="AL452" s="37"/>
      <c r="AM452" s="37"/>
    </row>
    <row r="453" spans="1:39" x14ac:dyDescent="0.25">
      <c r="A453" s="167" t="s">
        <v>4577</v>
      </c>
      <c r="B453" s="149" t="s">
        <v>4577</v>
      </c>
      <c r="C453" s="149" t="s">
        <v>244</v>
      </c>
      <c r="D453" s="149" t="s">
        <v>3175</v>
      </c>
      <c r="E453" s="148"/>
      <c r="F453" s="149">
        <v>0.75</v>
      </c>
      <c r="G453" s="162">
        <v>1</v>
      </c>
      <c r="J453" s="149" t="s">
        <v>3802</v>
      </c>
      <c r="K453" s="149" t="s">
        <v>3173</v>
      </c>
      <c r="L453" s="149">
        <v>1.0000000000000007</v>
      </c>
      <c r="M453" s="149">
        <v>1</v>
      </c>
      <c r="N453" s="148">
        <v>1.0000000000000007</v>
      </c>
      <c r="O453" s="148" t="s">
        <v>7753</v>
      </c>
      <c r="AJ453" s="37"/>
      <c r="AK453" s="37"/>
      <c r="AL453" s="37"/>
      <c r="AM453" s="37"/>
    </row>
    <row r="454" spans="1:39" x14ac:dyDescent="0.25">
      <c r="A454" s="167" t="s">
        <v>4577</v>
      </c>
      <c r="B454" s="149" t="s">
        <v>4577</v>
      </c>
      <c r="C454" s="149" t="s">
        <v>244</v>
      </c>
      <c r="D454" s="149" t="s">
        <v>4280</v>
      </c>
      <c r="E454" s="148"/>
      <c r="F454" s="149">
        <v>0.25</v>
      </c>
      <c r="G454" s="162" t="s">
        <v>4577</v>
      </c>
      <c r="J454" s="149" t="s">
        <v>3544</v>
      </c>
      <c r="K454" s="149" t="s">
        <v>3672</v>
      </c>
      <c r="L454" s="149">
        <v>0.99999999999999944</v>
      </c>
      <c r="M454" s="149">
        <v>1</v>
      </c>
      <c r="N454" s="148">
        <v>0.99999999999999944</v>
      </c>
      <c r="O454" s="148" t="s">
        <v>7753</v>
      </c>
      <c r="AJ454" s="37"/>
      <c r="AK454" s="37"/>
      <c r="AL454" s="37"/>
      <c r="AM454" s="37"/>
    </row>
    <row r="455" spans="1:39" x14ac:dyDescent="0.25">
      <c r="A455" s="167" t="s">
        <v>4577</v>
      </c>
      <c r="B455" s="149" t="s">
        <v>4577</v>
      </c>
      <c r="C455" s="149" t="s">
        <v>43</v>
      </c>
      <c r="D455" s="149" t="s">
        <v>4078</v>
      </c>
      <c r="E455" s="148"/>
      <c r="F455" s="149">
        <v>1</v>
      </c>
      <c r="G455" s="162">
        <v>1</v>
      </c>
      <c r="J455" s="149" t="s">
        <v>3545</v>
      </c>
      <c r="K455" s="149" t="s">
        <v>3672</v>
      </c>
      <c r="L455" s="149">
        <v>1.0000000000000002</v>
      </c>
      <c r="M455" s="149">
        <v>1</v>
      </c>
      <c r="N455" s="148">
        <v>1.0000000000000002</v>
      </c>
      <c r="O455" s="148" t="s">
        <v>7753</v>
      </c>
      <c r="AJ455" s="37"/>
      <c r="AK455" s="37"/>
      <c r="AL455" s="37"/>
      <c r="AM455" s="37"/>
    </row>
    <row r="456" spans="1:39" hidden="1" x14ac:dyDescent="0.25">
      <c r="A456" s="167" t="s">
        <v>4577</v>
      </c>
      <c r="B456" s="149" t="s">
        <v>4577</v>
      </c>
      <c r="C456" s="149" t="s">
        <v>187</v>
      </c>
      <c r="D456" s="149" t="s">
        <v>4078</v>
      </c>
      <c r="E456" s="148"/>
      <c r="F456" s="149">
        <v>1</v>
      </c>
      <c r="G456" s="162">
        <v>1</v>
      </c>
      <c r="J456" s="149" t="s">
        <v>3464</v>
      </c>
      <c r="K456" s="149" t="s">
        <v>4372</v>
      </c>
      <c r="L456" s="149">
        <v>1.0000000000000002</v>
      </c>
      <c r="M456" s="149">
        <v>1</v>
      </c>
      <c r="N456" s="148">
        <v>1.0000000000000002</v>
      </c>
      <c r="O456" s="148" t="s">
        <v>7753</v>
      </c>
      <c r="AJ456" s="37"/>
      <c r="AK456" s="37"/>
      <c r="AL456" s="37"/>
      <c r="AM456" s="37"/>
    </row>
    <row r="457" spans="1:39" hidden="1" x14ac:dyDescent="0.25">
      <c r="A457" s="167" t="s">
        <v>4577</v>
      </c>
      <c r="B457" s="149" t="s">
        <v>4577</v>
      </c>
      <c r="C457" s="149" t="s">
        <v>47</v>
      </c>
      <c r="D457" s="149" t="s">
        <v>3672</v>
      </c>
      <c r="E457" s="148"/>
      <c r="F457" s="149">
        <v>1</v>
      </c>
      <c r="G457" s="162">
        <v>1</v>
      </c>
      <c r="J457" s="149" t="s">
        <v>3728</v>
      </c>
      <c r="K457" s="149" t="s">
        <v>288</v>
      </c>
      <c r="L457" s="149">
        <v>0.99999999999999989</v>
      </c>
      <c r="M457" s="149">
        <v>1</v>
      </c>
      <c r="N457" s="148">
        <v>0.99999999999999989</v>
      </c>
      <c r="O457" s="148" t="s">
        <v>7753</v>
      </c>
      <c r="AJ457" s="37"/>
      <c r="AK457" s="37"/>
      <c r="AL457" s="37"/>
      <c r="AM457" s="37"/>
    </row>
    <row r="458" spans="1:39" x14ac:dyDescent="0.25">
      <c r="A458" s="167" t="s">
        <v>4577</v>
      </c>
      <c r="B458" s="149" t="s">
        <v>4577</v>
      </c>
      <c r="C458" s="149" t="s">
        <v>188</v>
      </c>
      <c r="D458" s="149" t="s">
        <v>4372</v>
      </c>
      <c r="E458" s="148"/>
      <c r="F458" s="149">
        <v>0.04</v>
      </c>
      <c r="G458" s="162">
        <v>1</v>
      </c>
      <c r="J458" s="149" t="s">
        <v>3648</v>
      </c>
      <c r="K458" s="149" t="s">
        <v>3457</v>
      </c>
      <c r="L458" s="149">
        <v>0.98195840793279154</v>
      </c>
      <c r="M458" s="149">
        <v>0.98</v>
      </c>
      <c r="N458" s="148">
        <v>0.99999999999999989</v>
      </c>
      <c r="O458" s="148" t="s">
        <v>7753</v>
      </c>
      <c r="AJ458" s="37"/>
      <c r="AK458" s="37"/>
      <c r="AL458" s="37"/>
      <c r="AM458" s="37"/>
    </row>
    <row r="459" spans="1:39" x14ac:dyDescent="0.25">
      <c r="A459" s="167" t="s">
        <v>4577</v>
      </c>
      <c r="B459" s="149" t="s">
        <v>4577</v>
      </c>
      <c r="C459" s="149" t="s">
        <v>188</v>
      </c>
      <c r="D459" s="149" t="s">
        <v>4078</v>
      </c>
      <c r="E459" s="148"/>
      <c r="F459" s="149">
        <v>0.96</v>
      </c>
      <c r="G459" s="162" t="s">
        <v>4577</v>
      </c>
      <c r="J459" s="149" t="s">
        <v>3648</v>
      </c>
      <c r="K459" s="149" t="s">
        <v>3477</v>
      </c>
      <c r="L459" s="149">
        <v>1.8041592067208373E-2</v>
      </c>
      <c r="M459" s="149">
        <v>0.02</v>
      </c>
      <c r="N459" s="148" t="s">
        <v>4577</v>
      </c>
      <c r="O459" s="148" t="s">
        <v>7753</v>
      </c>
      <c r="AJ459" s="37"/>
      <c r="AK459" s="37"/>
      <c r="AL459" s="37"/>
      <c r="AM459" s="37"/>
    </row>
    <row r="460" spans="1:39" x14ac:dyDescent="0.25">
      <c r="A460" s="167" t="s">
        <v>4577</v>
      </c>
      <c r="B460" s="149" t="s">
        <v>4577</v>
      </c>
      <c r="C460" s="149" t="s">
        <v>3139</v>
      </c>
      <c r="D460" s="149" t="s">
        <v>3779</v>
      </c>
      <c r="E460" s="148"/>
      <c r="F460" s="149">
        <v>0.55000000000000004</v>
      </c>
      <c r="G460" s="162">
        <v>1</v>
      </c>
      <c r="J460" s="149" t="s">
        <v>3649</v>
      </c>
      <c r="K460" s="149" t="s">
        <v>290</v>
      </c>
      <c r="L460" s="149">
        <v>9.751276560698402E-2</v>
      </c>
      <c r="M460" s="149">
        <v>0.1</v>
      </c>
      <c r="N460" s="148">
        <v>1.0000000000000002</v>
      </c>
      <c r="O460" s="148" t="s">
        <v>7753</v>
      </c>
      <c r="AJ460" s="37"/>
      <c r="AK460" s="37"/>
      <c r="AL460" s="37"/>
      <c r="AM460" s="37"/>
    </row>
    <row r="461" spans="1:39" hidden="1" x14ac:dyDescent="0.25">
      <c r="A461" s="167" t="s">
        <v>4577</v>
      </c>
      <c r="B461" s="149" t="s">
        <v>4577</v>
      </c>
      <c r="C461" s="149" t="s">
        <v>3139</v>
      </c>
      <c r="D461" s="149" t="s">
        <v>3978</v>
      </c>
      <c r="E461" s="148"/>
      <c r="F461" s="149">
        <v>0</v>
      </c>
      <c r="G461" s="162" t="s">
        <v>4577</v>
      </c>
      <c r="J461" s="149" t="s">
        <v>3649</v>
      </c>
      <c r="K461" s="149" t="s">
        <v>3479</v>
      </c>
      <c r="L461" s="149">
        <v>0.59841871190907603</v>
      </c>
      <c r="M461" s="149">
        <v>0.6</v>
      </c>
      <c r="N461" s="148" t="s">
        <v>4577</v>
      </c>
      <c r="O461" s="148" t="s">
        <v>7753</v>
      </c>
      <c r="AJ461" s="37"/>
      <c r="AK461" s="37"/>
      <c r="AL461" s="37"/>
      <c r="AM461" s="37"/>
    </row>
    <row r="462" spans="1:39" hidden="1" x14ac:dyDescent="0.25">
      <c r="A462" s="167" t="s">
        <v>4577</v>
      </c>
      <c r="B462" s="149" t="s">
        <v>4577</v>
      </c>
      <c r="C462" s="149" t="s">
        <v>3139</v>
      </c>
      <c r="D462" s="149" t="s">
        <v>4372</v>
      </c>
      <c r="E462" s="148"/>
      <c r="F462" s="149">
        <v>0.45</v>
      </c>
      <c r="G462" s="162" t="s">
        <v>4577</v>
      </c>
      <c r="J462" s="149" t="s">
        <v>3649</v>
      </c>
      <c r="K462" s="149" t="s">
        <v>4126</v>
      </c>
      <c r="L462" s="149">
        <v>0.30406852248394006</v>
      </c>
      <c r="M462" s="149">
        <v>0.3</v>
      </c>
      <c r="N462" s="148" t="s">
        <v>4577</v>
      </c>
      <c r="O462" s="148" t="s">
        <v>7753</v>
      </c>
      <c r="AJ462" s="37"/>
      <c r="AK462" s="37"/>
      <c r="AL462" s="37"/>
      <c r="AM462" s="37"/>
    </row>
    <row r="463" spans="1:39" hidden="1" x14ac:dyDescent="0.25">
      <c r="A463" s="167" t="s">
        <v>4577</v>
      </c>
      <c r="B463" s="149" t="s">
        <v>4577</v>
      </c>
      <c r="C463" s="149" t="s">
        <v>3140</v>
      </c>
      <c r="D463" s="149" t="s">
        <v>3987</v>
      </c>
      <c r="E463" s="148"/>
      <c r="F463" s="149">
        <v>0.73</v>
      </c>
      <c r="G463" s="162">
        <v>1</v>
      </c>
      <c r="J463" s="149" t="s">
        <v>3395</v>
      </c>
      <c r="K463" s="149" t="s">
        <v>3175</v>
      </c>
      <c r="L463" s="149">
        <v>6.8578874277778733E-5</v>
      </c>
      <c r="M463" s="149">
        <v>0</v>
      </c>
      <c r="N463" s="148">
        <v>1.0000000000000002</v>
      </c>
      <c r="O463" s="148" t="s">
        <v>7753</v>
      </c>
      <c r="AJ463" s="37"/>
      <c r="AK463" s="37"/>
      <c r="AL463" s="37"/>
      <c r="AM463" s="37"/>
    </row>
    <row r="464" spans="1:39" hidden="1" x14ac:dyDescent="0.25">
      <c r="A464" s="167" t="s">
        <v>4577</v>
      </c>
      <c r="B464" s="149" t="s">
        <v>4577</v>
      </c>
      <c r="C464" s="149" t="s">
        <v>3140</v>
      </c>
      <c r="D464" s="149" t="s">
        <v>4372</v>
      </c>
      <c r="E464" s="148"/>
      <c r="F464" s="149">
        <v>0.27</v>
      </c>
      <c r="G464" s="162" t="s">
        <v>4577</v>
      </c>
      <c r="J464" s="149" t="s">
        <v>3395</v>
      </c>
      <c r="K464" s="149" t="s">
        <v>4280</v>
      </c>
      <c r="L464" s="149">
        <v>0.99993142112572242</v>
      </c>
      <c r="M464" s="149">
        <v>1</v>
      </c>
      <c r="N464" s="148" t="s">
        <v>4577</v>
      </c>
      <c r="O464" s="148" t="s">
        <v>7753</v>
      </c>
      <c r="AJ464" s="37"/>
      <c r="AK464" s="37"/>
      <c r="AL464" s="37"/>
      <c r="AM464" s="37"/>
    </row>
    <row r="465" spans="1:39" x14ac:dyDescent="0.25">
      <c r="A465" s="167" t="s">
        <v>4577</v>
      </c>
      <c r="B465" s="149" t="s">
        <v>4577</v>
      </c>
      <c r="C465" s="149" t="s">
        <v>3141</v>
      </c>
      <c r="D465" s="149" t="s">
        <v>3173</v>
      </c>
      <c r="E465" s="148"/>
      <c r="F465" s="148">
        <v>1</v>
      </c>
      <c r="G465" s="162">
        <v>1</v>
      </c>
      <c r="J465" s="149" t="s">
        <v>3465</v>
      </c>
      <c r="K465" s="149" t="s">
        <v>3672</v>
      </c>
      <c r="L465" s="149">
        <v>1</v>
      </c>
      <c r="M465" s="149">
        <v>1</v>
      </c>
      <c r="N465" s="148">
        <v>1</v>
      </c>
      <c r="O465" s="148" t="s">
        <v>7753</v>
      </c>
      <c r="AJ465" s="37"/>
      <c r="AK465" s="37"/>
      <c r="AL465" s="37"/>
      <c r="AM465" s="37"/>
    </row>
    <row r="466" spans="1:39" hidden="1" x14ac:dyDescent="0.25">
      <c r="A466" s="167" t="s">
        <v>4577</v>
      </c>
      <c r="B466" s="149" t="s">
        <v>4577</v>
      </c>
      <c r="C466" s="149" t="s">
        <v>3459</v>
      </c>
      <c r="D466" s="149" t="s">
        <v>3672</v>
      </c>
      <c r="E466" s="148"/>
      <c r="F466" s="148">
        <v>1</v>
      </c>
      <c r="G466" s="162">
        <v>1</v>
      </c>
      <c r="J466" s="149" t="s">
        <v>3650</v>
      </c>
      <c r="K466" s="149" t="s">
        <v>4372</v>
      </c>
      <c r="L466" s="149">
        <v>0.99999999999999989</v>
      </c>
      <c r="M466" s="149">
        <v>1</v>
      </c>
      <c r="N466" s="148">
        <v>0.99999999999999989</v>
      </c>
      <c r="O466" s="148" t="s">
        <v>7753</v>
      </c>
      <c r="AJ466" s="37"/>
      <c r="AK466" s="37"/>
      <c r="AL466" s="37"/>
      <c r="AM466" s="37"/>
    </row>
    <row r="467" spans="1:39" x14ac:dyDescent="0.25">
      <c r="A467" s="167" t="s">
        <v>4577</v>
      </c>
      <c r="B467" s="149" t="s">
        <v>4577</v>
      </c>
      <c r="C467" s="149" t="s">
        <v>245</v>
      </c>
      <c r="D467" s="149" t="s">
        <v>4372</v>
      </c>
      <c r="E467" s="148"/>
      <c r="F467" s="148">
        <v>1</v>
      </c>
      <c r="G467" s="162">
        <v>1</v>
      </c>
      <c r="J467" s="149" t="s">
        <v>3729</v>
      </c>
      <c r="K467" s="149" t="s">
        <v>3672</v>
      </c>
      <c r="L467" s="149">
        <v>0</v>
      </c>
      <c r="M467" s="149">
        <v>0</v>
      </c>
      <c r="N467" s="148">
        <v>0</v>
      </c>
      <c r="O467" s="148" t="s">
        <v>7753</v>
      </c>
      <c r="AJ467" s="37"/>
      <c r="AK467" s="37"/>
      <c r="AL467" s="37"/>
      <c r="AM467" s="37"/>
    </row>
    <row r="468" spans="1:39" x14ac:dyDescent="0.25">
      <c r="A468" s="167" t="s">
        <v>4577</v>
      </c>
      <c r="B468" s="149" t="s">
        <v>4577</v>
      </c>
      <c r="C468" s="149" t="s">
        <v>49</v>
      </c>
      <c r="D468" s="149" t="s">
        <v>3175</v>
      </c>
      <c r="E468" s="148"/>
      <c r="F468" s="148">
        <v>1</v>
      </c>
      <c r="G468" s="162">
        <v>1</v>
      </c>
      <c r="J468" s="149" t="s">
        <v>3651</v>
      </c>
      <c r="K468" s="149" t="s">
        <v>3457</v>
      </c>
      <c r="L468" s="149">
        <v>0.97997134002066211</v>
      </c>
      <c r="M468" s="149">
        <v>0.98</v>
      </c>
      <c r="N468" s="148">
        <v>1.0000000000000002</v>
      </c>
      <c r="O468" s="148" t="s">
        <v>7753</v>
      </c>
      <c r="AJ468" s="37"/>
      <c r="AK468" s="37"/>
      <c r="AL468" s="37"/>
      <c r="AM468" s="37"/>
    </row>
    <row r="469" spans="1:39" x14ac:dyDescent="0.25">
      <c r="A469" s="167" t="s">
        <v>6139</v>
      </c>
      <c r="B469" s="149" t="s">
        <v>6139</v>
      </c>
      <c r="C469" s="149" t="s">
        <v>3848</v>
      </c>
      <c r="D469" s="149" t="s">
        <v>3670</v>
      </c>
      <c r="E469" s="148"/>
      <c r="F469" s="148">
        <v>0</v>
      </c>
      <c r="G469" s="162">
        <v>1</v>
      </c>
      <c r="J469" s="149" t="s">
        <v>3651</v>
      </c>
      <c r="K469" s="149" t="s">
        <v>3477</v>
      </c>
      <c r="L469" s="149">
        <v>2.002865997933816E-2</v>
      </c>
      <c r="M469" s="149">
        <v>0.02</v>
      </c>
      <c r="N469" s="148" t="s">
        <v>4577</v>
      </c>
      <c r="O469" s="148" t="s">
        <v>7753</v>
      </c>
      <c r="AJ469" s="37"/>
      <c r="AK469" s="37"/>
      <c r="AL469" s="37"/>
      <c r="AM469" s="37"/>
    </row>
    <row r="470" spans="1:39" x14ac:dyDescent="0.25">
      <c r="A470" s="167" t="s">
        <v>6139</v>
      </c>
      <c r="B470" s="149" t="s">
        <v>6139</v>
      </c>
      <c r="C470" s="149" t="s">
        <v>3848</v>
      </c>
      <c r="D470" s="149" t="s">
        <v>3713</v>
      </c>
      <c r="E470" s="148"/>
      <c r="F470" s="148">
        <v>1</v>
      </c>
      <c r="G470" s="162" t="s">
        <v>4577</v>
      </c>
      <c r="J470" s="149" t="s">
        <v>3334</v>
      </c>
      <c r="K470" s="149" t="s">
        <v>3173</v>
      </c>
      <c r="L470" s="149">
        <v>0.99999999999999967</v>
      </c>
      <c r="M470" s="149">
        <v>1</v>
      </c>
      <c r="N470" s="148">
        <v>0.99999999999999967</v>
      </c>
      <c r="O470" s="148" t="s">
        <v>7753</v>
      </c>
      <c r="AJ470" s="37"/>
      <c r="AK470" s="37"/>
      <c r="AL470" s="37"/>
      <c r="AM470" s="37"/>
    </row>
    <row r="471" spans="1:39" x14ac:dyDescent="0.25">
      <c r="A471" s="167" t="s">
        <v>6144</v>
      </c>
      <c r="B471" s="149" t="s">
        <v>6144</v>
      </c>
      <c r="C471" s="149" t="s">
        <v>3849</v>
      </c>
      <c r="D471" s="149" t="s">
        <v>4126</v>
      </c>
      <c r="E471" s="148"/>
      <c r="F471" s="148">
        <v>1</v>
      </c>
      <c r="G471" s="162">
        <v>1</v>
      </c>
      <c r="J471" s="148" t="s">
        <v>3652</v>
      </c>
      <c r="K471" s="148" t="s">
        <v>3672</v>
      </c>
      <c r="L471" s="148">
        <v>1</v>
      </c>
      <c r="M471" s="148">
        <v>1</v>
      </c>
      <c r="N471" s="148">
        <v>1</v>
      </c>
      <c r="O471" s="148" t="s">
        <v>7753</v>
      </c>
      <c r="AJ471" s="37"/>
      <c r="AK471" s="37"/>
      <c r="AL471" s="37"/>
      <c r="AM471" s="37"/>
    </row>
    <row r="472" spans="1:39" x14ac:dyDescent="0.25">
      <c r="A472" s="167" t="s">
        <v>4577</v>
      </c>
      <c r="B472" s="149" t="s">
        <v>4577</v>
      </c>
      <c r="C472" s="149" t="s">
        <v>3850</v>
      </c>
      <c r="D472" s="149" t="s">
        <v>3457</v>
      </c>
      <c r="E472" s="148"/>
      <c r="F472" s="148">
        <v>1</v>
      </c>
      <c r="G472" s="162">
        <v>1</v>
      </c>
      <c r="J472" s="148" t="s">
        <v>3335</v>
      </c>
      <c r="K472" s="148" t="s">
        <v>3173</v>
      </c>
      <c r="L472" s="148">
        <v>0.99999999999999989</v>
      </c>
      <c r="M472" s="148">
        <v>1</v>
      </c>
      <c r="N472" s="148">
        <v>0.99999999999999989</v>
      </c>
      <c r="O472" s="148" t="s">
        <v>7753</v>
      </c>
      <c r="AJ472" s="37"/>
      <c r="AK472" s="37"/>
      <c r="AL472" s="37"/>
      <c r="AM472" s="37"/>
    </row>
    <row r="473" spans="1:39" x14ac:dyDescent="0.25">
      <c r="A473" s="167" t="s">
        <v>4577</v>
      </c>
      <c r="B473" s="149" t="s">
        <v>4577</v>
      </c>
      <c r="C473" s="149" t="s">
        <v>3850</v>
      </c>
      <c r="D473" s="149" t="s">
        <v>3477</v>
      </c>
      <c r="E473" s="148"/>
      <c r="F473" s="148">
        <v>0</v>
      </c>
      <c r="G473" s="162" t="s">
        <v>4577</v>
      </c>
      <c r="J473" s="149" t="s">
        <v>3336</v>
      </c>
      <c r="K473" s="149" t="s">
        <v>3672</v>
      </c>
      <c r="L473" s="149">
        <v>0.99999999999999989</v>
      </c>
      <c r="M473" s="149">
        <v>1</v>
      </c>
      <c r="N473" s="148">
        <v>0.99999999999999989</v>
      </c>
      <c r="O473" s="148" t="s">
        <v>7753</v>
      </c>
      <c r="AJ473" s="37"/>
      <c r="AK473" s="37"/>
      <c r="AL473" s="37"/>
      <c r="AM473" s="37"/>
    </row>
    <row r="474" spans="1:39" x14ac:dyDescent="0.25">
      <c r="A474" s="167" t="s">
        <v>4577</v>
      </c>
      <c r="B474" s="149" t="s">
        <v>4577</v>
      </c>
      <c r="C474" s="149" t="s">
        <v>3851</v>
      </c>
      <c r="D474" s="149" t="s">
        <v>3978</v>
      </c>
      <c r="E474" s="148"/>
      <c r="F474" s="148">
        <v>0.43</v>
      </c>
      <c r="G474" s="162">
        <v>1</v>
      </c>
      <c r="J474" s="149" t="s">
        <v>3466</v>
      </c>
      <c r="K474" s="149" t="s">
        <v>290</v>
      </c>
      <c r="L474" s="149">
        <v>0.37189156444040583</v>
      </c>
      <c r="M474" s="149">
        <v>0.37</v>
      </c>
      <c r="N474" s="148">
        <v>0.99999999999999989</v>
      </c>
      <c r="O474" s="148" t="s">
        <v>7753</v>
      </c>
      <c r="AJ474" s="37"/>
      <c r="AK474" s="37"/>
      <c r="AL474" s="37"/>
      <c r="AM474" s="37"/>
    </row>
    <row r="475" spans="1:39" x14ac:dyDescent="0.25">
      <c r="A475" s="167" t="s">
        <v>4577</v>
      </c>
      <c r="B475" s="149" t="s">
        <v>4577</v>
      </c>
      <c r="C475" s="149" t="s">
        <v>3851</v>
      </c>
      <c r="D475" s="149" t="s">
        <v>4126</v>
      </c>
      <c r="E475" s="148"/>
      <c r="F475" s="148">
        <v>0.56999999999999995</v>
      </c>
      <c r="G475" s="162" t="s">
        <v>4577</v>
      </c>
      <c r="J475" s="149" t="s">
        <v>3466</v>
      </c>
      <c r="K475" s="149" t="s">
        <v>3457</v>
      </c>
      <c r="L475" s="149">
        <v>0.62803271240345293</v>
      </c>
      <c r="M475" s="149">
        <v>0.63</v>
      </c>
      <c r="N475" s="148" t="s">
        <v>4577</v>
      </c>
      <c r="O475" s="148" t="s">
        <v>7753</v>
      </c>
      <c r="AJ475" s="37"/>
      <c r="AK475" s="37"/>
      <c r="AL475" s="37"/>
      <c r="AM475" s="37"/>
    </row>
    <row r="476" spans="1:39" x14ac:dyDescent="0.25">
      <c r="A476" s="167" t="s">
        <v>4577</v>
      </c>
      <c r="B476" s="149" t="s">
        <v>4577</v>
      </c>
      <c r="C476" s="149" t="s">
        <v>3244</v>
      </c>
      <c r="D476" s="149" t="s">
        <v>3457</v>
      </c>
      <c r="E476" s="148"/>
      <c r="F476" s="149">
        <v>0.74</v>
      </c>
      <c r="G476" s="162">
        <v>1</v>
      </c>
      <c r="J476" s="149" t="s">
        <v>3466</v>
      </c>
      <c r="K476" s="149" t="s">
        <v>3477</v>
      </c>
      <c r="L476" s="149">
        <v>7.5723156141147978E-5</v>
      </c>
      <c r="M476" s="149">
        <v>0</v>
      </c>
      <c r="N476" s="148" t="s">
        <v>4577</v>
      </c>
      <c r="O476" s="148" t="s">
        <v>7753</v>
      </c>
      <c r="AJ476" s="37"/>
      <c r="AK476" s="37"/>
      <c r="AL476" s="37"/>
      <c r="AM476" s="37"/>
    </row>
    <row r="477" spans="1:39" x14ac:dyDescent="0.25">
      <c r="A477" s="167" t="s">
        <v>4577</v>
      </c>
      <c r="B477" s="149" t="s">
        <v>4577</v>
      </c>
      <c r="C477" s="149" t="s">
        <v>3244</v>
      </c>
      <c r="D477" s="149" t="s">
        <v>3477</v>
      </c>
      <c r="E477" s="148"/>
      <c r="F477" s="148">
        <v>0.26</v>
      </c>
      <c r="G477" s="162" t="s">
        <v>4577</v>
      </c>
      <c r="J477" s="149" t="s">
        <v>3546</v>
      </c>
      <c r="K477" s="149" t="s">
        <v>3173</v>
      </c>
      <c r="L477" s="149">
        <v>0.70674260627095009</v>
      </c>
      <c r="M477" s="149">
        <v>0.71</v>
      </c>
      <c r="N477" s="148">
        <v>1</v>
      </c>
      <c r="O477" s="148" t="s">
        <v>7753</v>
      </c>
      <c r="AJ477" s="37"/>
      <c r="AK477" s="37"/>
      <c r="AL477" s="37"/>
      <c r="AM477" s="37"/>
    </row>
    <row r="478" spans="1:39" x14ac:dyDescent="0.25">
      <c r="A478" s="167" t="s">
        <v>4577</v>
      </c>
      <c r="B478" s="149" t="s">
        <v>4577</v>
      </c>
      <c r="C478" s="149" t="s">
        <v>3245</v>
      </c>
      <c r="D478" s="149" t="s">
        <v>3457</v>
      </c>
      <c r="E478" s="148"/>
      <c r="F478" s="148">
        <v>0.27</v>
      </c>
      <c r="G478" s="162">
        <v>1</v>
      </c>
      <c r="J478" s="148" t="s">
        <v>3546</v>
      </c>
      <c r="K478" s="148" t="s">
        <v>3713</v>
      </c>
      <c r="L478" s="148">
        <v>0</v>
      </c>
      <c r="M478" s="149">
        <v>0</v>
      </c>
      <c r="N478" s="148" t="s">
        <v>4577</v>
      </c>
      <c r="O478" s="148" t="s">
        <v>7753</v>
      </c>
      <c r="AJ478" s="37"/>
      <c r="AK478" s="37"/>
      <c r="AL478" s="37"/>
      <c r="AM478" s="37"/>
    </row>
    <row r="479" spans="1:39" x14ac:dyDescent="0.25">
      <c r="A479" s="167" t="s">
        <v>4577</v>
      </c>
      <c r="B479" s="149" t="s">
        <v>4577</v>
      </c>
      <c r="C479" s="149" t="s">
        <v>3245</v>
      </c>
      <c r="D479" s="149" t="s">
        <v>3477</v>
      </c>
      <c r="E479" s="148"/>
      <c r="F479" s="149">
        <v>0.73</v>
      </c>
      <c r="G479" s="162" t="s">
        <v>4577</v>
      </c>
      <c r="J479" s="148" t="s">
        <v>3546</v>
      </c>
      <c r="K479" s="148" t="s">
        <v>3895</v>
      </c>
      <c r="L479" s="148">
        <v>0</v>
      </c>
      <c r="M479" s="149">
        <v>0</v>
      </c>
      <c r="N479" s="148" t="s">
        <v>4577</v>
      </c>
      <c r="O479" s="148" t="s">
        <v>7753</v>
      </c>
      <c r="AJ479" s="37"/>
      <c r="AK479" s="37"/>
      <c r="AL479" s="37"/>
      <c r="AM479" s="37"/>
    </row>
    <row r="480" spans="1:39" hidden="1" x14ac:dyDescent="0.25">
      <c r="A480" s="167" t="s">
        <v>4577</v>
      </c>
      <c r="B480" s="149" t="s">
        <v>4577</v>
      </c>
      <c r="C480" s="149" t="s">
        <v>3246</v>
      </c>
      <c r="D480" s="149" t="s">
        <v>3895</v>
      </c>
      <c r="E480" s="148"/>
      <c r="F480" s="149">
        <v>1</v>
      </c>
      <c r="G480" s="162">
        <v>1</v>
      </c>
      <c r="J480" s="149" t="s">
        <v>3546</v>
      </c>
      <c r="K480" s="149" t="s">
        <v>4372</v>
      </c>
      <c r="L480" s="149">
        <v>0.29325739372904985</v>
      </c>
      <c r="M480" s="149">
        <v>0.28999999999999998</v>
      </c>
      <c r="N480" s="148" t="s">
        <v>4577</v>
      </c>
      <c r="O480" s="148" t="s">
        <v>7753</v>
      </c>
      <c r="AJ480" s="37"/>
      <c r="AK480" s="37"/>
      <c r="AL480" s="37"/>
      <c r="AM480" s="37"/>
    </row>
    <row r="481" spans="1:39" x14ac:dyDescent="0.25">
      <c r="A481" s="167" t="s">
        <v>4577</v>
      </c>
      <c r="B481" s="149" t="s">
        <v>4577</v>
      </c>
      <c r="C481" s="149" t="s">
        <v>3255</v>
      </c>
      <c r="D481" s="149" t="s">
        <v>3173</v>
      </c>
      <c r="E481" s="148"/>
      <c r="F481" s="149">
        <v>1</v>
      </c>
      <c r="G481" s="162">
        <v>1</v>
      </c>
      <c r="J481" s="149" t="s">
        <v>3467</v>
      </c>
      <c r="K481" s="149" t="s">
        <v>3672</v>
      </c>
      <c r="L481" s="149">
        <v>0.99999999999999989</v>
      </c>
      <c r="M481" s="149">
        <v>1</v>
      </c>
      <c r="N481" s="148">
        <v>0.99999999999999989</v>
      </c>
      <c r="O481" s="148" t="s">
        <v>7753</v>
      </c>
      <c r="AJ481" s="37"/>
      <c r="AK481" s="37"/>
      <c r="AL481" s="37"/>
      <c r="AM481" s="37"/>
    </row>
    <row r="482" spans="1:39" x14ac:dyDescent="0.25">
      <c r="A482" s="167" t="s">
        <v>4577</v>
      </c>
      <c r="B482" s="149" t="s">
        <v>4577</v>
      </c>
      <c r="C482" s="149" t="s">
        <v>3247</v>
      </c>
      <c r="D482" s="149" t="s">
        <v>3173</v>
      </c>
      <c r="E482" s="148"/>
      <c r="F482" s="149">
        <v>1</v>
      </c>
      <c r="G482" s="162">
        <v>1</v>
      </c>
      <c r="J482" s="148" t="s">
        <v>3653</v>
      </c>
      <c r="K482" s="148" t="s">
        <v>3457</v>
      </c>
      <c r="L482" s="148">
        <v>0.99999999999999933</v>
      </c>
      <c r="M482" s="149">
        <v>1</v>
      </c>
      <c r="N482" s="148">
        <v>0.99999999999999933</v>
      </c>
      <c r="O482" s="148" t="s">
        <v>7753</v>
      </c>
      <c r="AJ482" s="37"/>
      <c r="AK482" s="37"/>
      <c r="AL482" s="37"/>
      <c r="AM482" s="37"/>
    </row>
    <row r="483" spans="1:39" hidden="1" x14ac:dyDescent="0.25">
      <c r="A483" s="167" t="s">
        <v>4577</v>
      </c>
      <c r="B483" s="149" t="s">
        <v>4577</v>
      </c>
      <c r="C483" s="149" t="s">
        <v>3248</v>
      </c>
      <c r="D483" s="149" t="s">
        <v>4351</v>
      </c>
      <c r="E483" s="148"/>
      <c r="F483" s="149">
        <v>1</v>
      </c>
      <c r="G483" s="162">
        <v>1</v>
      </c>
      <c r="J483" s="148" t="s">
        <v>3083</v>
      </c>
      <c r="K483" s="148" t="s">
        <v>276</v>
      </c>
      <c r="L483" s="148">
        <v>4.0603773584905634E-2</v>
      </c>
      <c r="M483" s="149">
        <v>0.04</v>
      </c>
      <c r="N483" s="148">
        <v>0.999999999999999</v>
      </c>
      <c r="O483" s="148" t="s">
        <v>7753</v>
      </c>
      <c r="AJ483" s="37"/>
      <c r="AK483" s="37"/>
      <c r="AL483" s="37"/>
      <c r="AM483" s="37"/>
    </row>
    <row r="484" spans="1:39" x14ac:dyDescent="0.25">
      <c r="A484" s="167" t="s">
        <v>4577</v>
      </c>
      <c r="B484" s="149" t="s">
        <v>4577</v>
      </c>
      <c r="C484" s="149" t="s">
        <v>3249</v>
      </c>
      <c r="D484" s="149" t="s">
        <v>3222</v>
      </c>
      <c r="E484" s="148"/>
      <c r="F484" s="149">
        <v>0.17</v>
      </c>
      <c r="G484" s="162">
        <v>1</v>
      </c>
      <c r="J484" s="148" t="s">
        <v>3083</v>
      </c>
      <c r="K484" s="148" t="s">
        <v>3173</v>
      </c>
      <c r="L484" s="148">
        <v>0.89464150943396126</v>
      </c>
      <c r="M484" s="149">
        <v>0.89</v>
      </c>
      <c r="N484" s="148" t="s">
        <v>4577</v>
      </c>
      <c r="O484" s="148" t="s">
        <v>7753</v>
      </c>
      <c r="AJ484" s="37"/>
      <c r="AK484" s="37"/>
      <c r="AL484" s="37"/>
      <c r="AM484" s="37"/>
    </row>
    <row r="485" spans="1:39" x14ac:dyDescent="0.25">
      <c r="A485" s="167" t="s">
        <v>4577</v>
      </c>
      <c r="B485" s="149" t="s">
        <v>4577</v>
      </c>
      <c r="C485" s="149" t="s">
        <v>3249</v>
      </c>
      <c r="D485" s="149" t="s">
        <v>3672</v>
      </c>
      <c r="E485" s="148"/>
      <c r="F485" s="149">
        <v>0.24</v>
      </c>
      <c r="G485" s="162" t="s">
        <v>4577</v>
      </c>
      <c r="J485" s="148" t="s">
        <v>3083</v>
      </c>
      <c r="K485" s="148" t="s">
        <v>3895</v>
      </c>
      <c r="L485" s="148">
        <v>1.5094339622641499E-4</v>
      </c>
      <c r="M485" s="149">
        <v>0</v>
      </c>
      <c r="N485" s="148" t="s">
        <v>4577</v>
      </c>
      <c r="O485" s="148" t="s">
        <v>7753</v>
      </c>
      <c r="AJ485" s="37"/>
      <c r="AK485" s="37"/>
      <c r="AL485" s="37"/>
      <c r="AM485" s="37"/>
    </row>
    <row r="486" spans="1:39" x14ac:dyDescent="0.25">
      <c r="A486" s="167" t="s">
        <v>4577</v>
      </c>
      <c r="B486" s="149" t="s">
        <v>4577</v>
      </c>
      <c r="C486" s="149" t="s">
        <v>3249</v>
      </c>
      <c r="D486" s="149" t="s">
        <v>3840</v>
      </c>
      <c r="E486" s="148"/>
      <c r="F486" s="149">
        <v>0.55000000000000004</v>
      </c>
      <c r="G486" s="162" t="s">
        <v>4577</v>
      </c>
      <c r="J486" s="148" t="s">
        <v>3083</v>
      </c>
      <c r="K486" s="148" t="s">
        <v>3897</v>
      </c>
      <c r="L486" s="148">
        <v>4.6716981132075446E-2</v>
      </c>
      <c r="M486" s="149">
        <v>0.05</v>
      </c>
      <c r="N486" s="148" t="s">
        <v>4577</v>
      </c>
      <c r="O486" s="148" t="s">
        <v>7753</v>
      </c>
      <c r="AJ486" s="37"/>
      <c r="AK486" s="37"/>
      <c r="AL486" s="37"/>
      <c r="AM486" s="37"/>
    </row>
    <row r="487" spans="1:39" hidden="1" x14ac:dyDescent="0.25">
      <c r="A487" s="167" t="s">
        <v>4577</v>
      </c>
      <c r="B487" s="149" t="s">
        <v>4577</v>
      </c>
      <c r="C487" s="149" t="s">
        <v>3249</v>
      </c>
      <c r="D487" s="149" t="s">
        <v>4372</v>
      </c>
      <c r="E487" s="148"/>
      <c r="F487" s="149">
        <v>0.02</v>
      </c>
      <c r="G487" s="162" t="s">
        <v>4577</v>
      </c>
      <c r="J487" s="149" t="s">
        <v>3083</v>
      </c>
      <c r="K487" s="149" t="s">
        <v>3374</v>
      </c>
      <c r="L487" s="149">
        <v>1.7886792452830175E-2</v>
      </c>
      <c r="M487" s="149">
        <v>0.02</v>
      </c>
      <c r="N487" s="148" t="s">
        <v>4577</v>
      </c>
      <c r="O487" s="148" t="s">
        <v>7753</v>
      </c>
      <c r="AJ487" s="37"/>
      <c r="AK487" s="37"/>
      <c r="AL487" s="37"/>
      <c r="AM487" s="37"/>
    </row>
    <row r="488" spans="1:39" x14ac:dyDescent="0.25">
      <c r="A488" s="167" t="s">
        <v>4577</v>
      </c>
      <c r="B488" s="149" t="s">
        <v>4577</v>
      </c>
      <c r="C488" s="149" t="s">
        <v>3249</v>
      </c>
      <c r="D488" s="149" t="s">
        <v>4351</v>
      </c>
      <c r="E488" s="148"/>
      <c r="F488" s="149">
        <v>0.02</v>
      </c>
      <c r="G488" s="162" t="s">
        <v>4577</v>
      </c>
      <c r="J488" s="148" t="s">
        <v>3084</v>
      </c>
      <c r="K488" s="148" t="s">
        <v>292</v>
      </c>
      <c r="L488" s="148">
        <v>0</v>
      </c>
      <c r="M488" s="149">
        <v>0</v>
      </c>
      <c r="N488" s="148">
        <v>1.0000000000000004</v>
      </c>
      <c r="O488" s="148" t="s">
        <v>7753</v>
      </c>
      <c r="AJ488" s="37"/>
      <c r="AK488" s="37"/>
      <c r="AL488" s="37"/>
      <c r="AM488" s="37"/>
    </row>
    <row r="489" spans="1:39" x14ac:dyDescent="0.25">
      <c r="A489" s="167" t="s">
        <v>4577</v>
      </c>
      <c r="B489" s="149" t="s">
        <v>4577</v>
      </c>
      <c r="C489" s="149" t="s">
        <v>3251</v>
      </c>
      <c r="D489" s="149" t="s">
        <v>3457</v>
      </c>
      <c r="E489" s="148"/>
      <c r="F489" s="149">
        <v>0.95</v>
      </c>
      <c r="G489" s="162">
        <v>1</v>
      </c>
      <c r="J489" s="148" t="s">
        <v>3084</v>
      </c>
      <c r="K489" s="148" t="s">
        <v>3173</v>
      </c>
      <c r="L489" s="148">
        <v>8.3221381602206046E-2</v>
      </c>
      <c r="M489" s="149">
        <v>0.08</v>
      </c>
      <c r="N489" s="148" t="s">
        <v>4577</v>
      </c>
      <c r="O489" s="148" t="s">
        <v>7753</v>
      </c>
      <c r="AJ489" s="37"/>
      <c r="AK489" s="37"/>
      <c r="AL489" s="37"/>
      <c r="AM489" s="37"/>
    </row>
    <row r="490" spans="1:39" x14ac:dyDescent="0.25">
      <c r="A490" s="167" t="s">
        <v>4577</v>
      </c>
      <c r="B490" s="149" t="s">
        <v>4577</v>
      </c>
      <c r="C490" s="149" t="s">
        <v>3251</v>
      </c>
      <c r="D490" s="149" t="s">
        <v>3477</v>
      </c>
      <c r="E490" s="148"/>
      <c r="F490" s="149">
        <v>0.05</v>
      </c>
      <c r="G490" s="162" t="s">
        <v>4577</v>
      </c>
      <c r="J490" s="148" t="s">
        <v>3084</v>
      </c>
      <c r="K490" s="148" t="s">
        <v>3457</v>
      </c>
      <c r="L490" s="148">
        <v>2.3333097645478343E-3</v>
      </c>
      <c r="M490" s="149">
        <v>0</v>
      </c>
      <c r="N490" s="148" t="s">
        <v>4577</v>
      </c>
      <c r="O490" s="148" t="s">
        <v>7753</v>
      </c>
      <c r="AJ490" s="37"/>
      <c r="AK490" s="37"/>
      <c r="AL490" s="37"/>
      <c r="AM490" s="37"/>
    </row>
    <row r="491" spans="1:39" hidden="1" x14ac:dyDescent="0.25">
      <c r="A491" s="167" t="s">
        <v>4577</v>
      </c>
      <c r="B491" s="149" t="s">
        <v>4577</v>
      </c>
      <c r="C491" s="149" t="s">
        <v>3378</v>
      </c>
      <c r="D491" s="149" t="s">
        <v>4126</v>
      </c>
      <c r="E491" s="148"/>
      <c r="F491" s="149">
        <v>1</v>
      </c>
      <c r="G491" s="162">
        <v>1</v>
      </c>
      <c r="J491" s="148" t="s">
        <v>3084</v>
      </c>
      <c r="K491" s="148" t="s">
        <v>3670</v>
      </c>
      <c r="L491" s="148">
        <v>0</v>
      </c>
      <c r="M491" s="149">
        <v>0</v>
      </c>
      <c r="N491" s="148" t="s">
        <v>4577</v>
      </c>
      <c r="O491" s="148" t="s">
        <v>7753</v>
      </c>
      <c r="AJ491" s="37"/>
      <c r="AK491" s="37"/>
      <c r="AL491" s="37"/>
      <c r="AM491" s="37"/>
    </row>
    <row r="492" spans="1:39" hidden="1" x14ac:dyDescent="0.25">
      <c r="A492" s="167" t="s">
        <v>4577</v>
      </c>
      <c r="B492" s="149" t="s">
        <v>4577</v>
      </c>
      <c r="C492" s="149" t="s">
        <v>3379</v>
      </c>
      <c r="D492" s="149" t="s">
        <v>3895</v>
      </c>
      <c r="E492" s="148"/>
      <c r="F492" s="149">
        <v>1</v>
      </c>
      <c r="G492" s="162">
        <v>1</v>
      </c>
      <c r="J492" s="148" t="s">
        <v>3084</v>
      </c>
      <c r="K492" s="148" t="s">
        <v>3840</v>
      </c>
      <c r="L492" s="148">
        <v>1.9020009898889918E-2</v>
      </c>
      <c r="M492" s="149">
        <v>0.02</v>
      </c>
      <c r="N492" s="148" t="s">
        <v>4577</v>
      </c>
      <c r="O492" s="148" t="s">
        <v>7753</v>
      </c>
      <c r="AJ492" s="37"/>
      <c r="AK492" s="37"/>
      <c r="AL492" s="37"/>
      <c r="AM492" s="37"/>
    </row>
    <row r="493" spans="1:39" x14ac:dyDescent="0.25">
      <c r="A493" s="167" t="s">
        <v>4577</v>
      </c>
      <c r="B493" s="149" t="s">
        <v>4577</v>
      </c>
      <c r="C493" s="149" t="s">
        <v>3380</v>
      </c>
      <c r="D493" s="149" t="s">
        <v>3481</v>
      </c>
      <c r="E493" s="148"/>
      <c r="F493" s="149">
        <v>0.22</v>
      </c>
      <c r="G493" s="162">
        <v>1</v>
      </c>
      <c r="J493" s="148" t="s">
        <v>3084</v>
      </c>
      <c r="K493" s="148" t="s">
        <v>3895</v>
      </c>
      <c r="L493" s="148">
        <v>0</v>
      </c>
      <c r="M493" s="149">
        <v>0</v>
      </c>
      <c r="N493" s="148" t="s">
        <v>4577</v>
      </c>
      <c r="O493" s="148" t="s">
        <v>7753</v>
      </c>
      <c r="AJ493" s="37"/>
      <c r="AK493" s="37"/>
      <c r="AL493" s="37"/>
      <c r="AM493" s="37"/>
    </row>
    <row r="494" spans="1:39" x14ac:dyDescent="0.25">
      <c r="A494" s="167" t="s">
        <v>4577</v>
      </c>
      <c r="B494" s="149" t="s">
        <v>4577</v>
      </c>
      <c r="C494" s="149" t="s">
        <v>3380</v>
      </c>
      <c r="D494" s="149" t="s">
        <v>4126</v>
      </c>
      <c r="E494" s="148"/>
      <c r="F494" s="149">
        <v>0.78</v>
      </c>
      <c r="G494" s="162" t="s">
        <v>4577</v>
      </c>
      <c r="J494" s="148" t="s">
        <v>3084</v>
      </c>
      <c r="K494" s="148" t="s">
        <v>3897</v>
      </c>
      <c r="L494" s="148">
        <v>7.0706356501449506E-5</v>
      </c>
      <c r="M494" s="149">
        <v>0</v>
      </c>
      <c r="N494" s="148" t="s">
        <v>4577</v>
      </c>
      <c r="O494" s="148" t="s">
        <v>7753</v>
      </c>
      <c r="AJ494" s="37"/>
      <c r="AK494" s="37"/>
      <c r="AL494" s="37"/>
      <c r="AM494" s="37"/>
    </row>
    <row r="495" spans="1:39" hidden="1" x14ac:dyDescent="0.25">
      <c r="A495" s="167" t="s">
        <v>4577</v>
      </c>
      <c r="B495" s="149" t="s">
        <v>4577</v>
      </c>
      <c r="C495" s="149" t="s">
        <v>3381</v>
      </c>
      <c r="D495" s="149" t="s">
        <v>3457</v>
      </c>
      <c r="E495" s="148"/>
      <c r="F495" s="149">
        <v>0.98</v>
      </c>
      <c r="G495" s="162">
        <v>1</v>
      </c>
      <c r="J495" s="148" t="s">
        <v>3084</v>
      </c>
      <c r="K495" s="148" t="s">
        <v>3374</v>
      </c>
      <c r="L495" s="148">
        <v>0.89394046524782611</v>
      </c>
      <c r="M495" s="149">
        <v>0.89</v>
      </c>
      <c r="N495" s="148" t="s">
        <v>4577</v>
      </c>
      <c r="O495" s="148" t="s">
        <v>7753</v>
      </c>
      <c r="AJ495" s="37"/>
      <c r="AK495" s="37"/>
      <c r="AL495" s="37"/>
      <c r="AM495" s="37"/>
    </row>
    <row r="496" spans="1:39" hidden="1" x14ac:dyDescent="0.25">
      <c r="A496" s="167" t="s">
        <v>4577</v>
      </c>
      <c r="B496" s="149" t="s">
        <v>4577</v>
      </c>
      <c r="C496" s="149" t="s">
        <v>3381</v>
      </c>
      <c r="D496" s="149" t="s">
        <v>4351</v>
      </c>
      <c r="E496" s="148"/>
      <c r="F496" s="149">
        <v>0.02</v>
      </c>
      <c r="G496" s="162" t="s">
        <v>4577</v>
      </c>
      <c r="J496" s="148" t="s">
        <v>3084</v>
      </c>
      <c r="K496" s="148" t="s">
        <v>7779</v>
      </c>
      <c r="L496" s="148">
        <v>1.41412713002899E-3</v>
      </c>
      <c r="M496" s="149">
        <v>0</v>
      </c>
      <c r="N496" s="148" t="s">
        <v>4577</v>
      </c>
      <c r="O496" s="148" t="s">
        <v>7753</v>
      </c>
      <c r="AJ496" s="37"/>
      <c r="AK496" s="37"/>
      <c r="AL496" s="37"/>
      <c r="AM496" s="37"/>
    </row>
    <row r="497" spans="1:39" hidden="1" x14ac:dyDescent="0.25">
      <c r="A497" s="167" t="s">
        <v>4577</v>
      </c>
      <c r="B497" s="149" t="s">
        <v>4577</v>
      </c>
      <c r="C497" s="149" t="s">
        <v>3383</v>
      </c>
      <c r="D497" s="149" t="s">
        <v>4280</v>
      </c>
      <c r="E497" s="148"/>
      <c r="F497" s="149">
        <v>1</v>
      </c>
      <c r="G497" s="162">
        <v>1</v>
      </c>
      <c r="J497" s="148" t="s">
        <v>3085</v>
      </c>
      <c r="K497" s="148" t="s">
        <v>3479</v>
      </c>
      <c r="L497" s="148">
        <v>0.11538709469477215</v>
      </c>
      <c r="M497" s="149">
        <v>0.12</v>
      </c>
      <c r="N497" s="148">
        <v>1.0000000000000002</v>
      </c>
      <c r="O497" s="148" t="s">
        <v>7753</v>
      </c>
      <c r="AJ497" s="37"/>
      <c r="AK497" s="37"/>
      <c r="AL497" s="37"/>
      <c r="AM497" s="37"/>
    </row>
    <row r="498" spans="1:39" hidden="1" x14ac:dyDescent="0.25">
      <c r="A498" s="167" t="s">
        <v>4577</v>
      </c>
      <c r="B498" s="149" t="s">
        <v>4577</v>
      </c>
      <c r="C498" s="149" t="s">
        <v>3384</v>
      </c>
      <c r="D498" s="149" t="s">
        <v>3457</v>
      </c>
      <c r="E498" s="148"/>
      <c r="F498" s="149">
        <v>1</v>
      </c>
      <c r="G498" s="162">
        <v>1</v>
      </c>
      <c r="J498" s="148" t="s">
        <v>3085</v>
      </c>
      <c r="K498" s="148" t="s">
        <v>3978</v>
      </c>
      <c r="L498" s="148">
        <v>4.7121768839038236E-2</v>
      </c>
      <c r="M498" s="149">
        <v>0.05</v>
      </c>
      <c r="N498" s="148" t="s">
        <v>4577</v>
      </c>
      <c r="O498" s="148" t="s">
        <v>7753</v>
      </c>
      <c r="AJ498" s="37"/>
      <c r="AK498" s="37"/>
      <c r="AL498" s="37"/>
      <c r="AM498" s="37"/>
    </row>
    <row r="499" spans="1:39" hidden="1" x14ac:dyDescent="0.25">
      <c r="A499" s="167" t="s">
        <v>4577</v>
      </c>
      <c r="B499" s="149" t="s">
        <v>4577</v>
      </c>
      <c r="C499" s="149" t="s">
        <v>3764</v>
      </c>
      <c r="D499" s="149" t="s">
        <v>3222</v>
      </c>
      <c r="E499" s="148"/>
      <c r="F499" s="149">
        <v>0.28000000000000003</v>
      </c>
      <c r="G499" s="162">
        <v>1</v>
      </c>
      <c r="J499" s="148" t="s">
        <v>3085</v>
      </c>
      <c r="K499" s="148" t="s">
        <v>4126</v>
      </c>
      <c r="L499" s="148">
        <v>0.83749113646618989</v>
      </c>
      <c r="M499" s="148">
        <v>0.84</v>
      </c>
      <c r="N499" s="148" t="s">
        <v>4577</v>
      </c>
      <c r="O499" s="148" t="s">
        <v>7753</v>
      </c>
      <c r="AJ499" s="37"/>
      <c r="AK499" s="37"/>
      <c r="AL499" s="37"/>
      <c r="AM499" s="37"/>
    </row>
    <row r="500" spans="1:39" x14ac:dyDescent="0.25">
      <c r="A500" s="167" t="s">
        <v>4577</v>
      </c>
      <c r="B500" s="149" t="s">
        <v>4577</v>
      </c>
      <c r="C500" s="149" t="s">
        <v>3764</v>
      </c>
      <c r="D500" s="149" t="s">
        <v>3840</v>
      </c>
      <c r="E500" s="148"/>
      <c r="F500" s="149">
        <v>0.72</v>
      </c>
      <c r="G500" s="162" t="s">
        <v>4577</v>
      </c>
      <c r="J500" s="149" t="s">
        <v>3086</v>
      </c>
      <c r="K500" s="149" t="s">
        <v>292</v>
      </c>
      <c r="L500" s="149">
        <v>6.3799923440091948E-5</v>
      </c>
      <c r="M500" s="149">
        <v>0</v>
      </c>
      <c r="N500" s="148">
        <v>1.0000000000000009</v>
      </c>
      <c r="O500" s="148" t="s">
        <v>7753</v>
      </c>
      <c r="AJ500" s="37"/>
      <c r="AK500" s="37"/>
      <c r="AL500" s="37"/>
      <c r="AM500" s="37"/>
    </row>
    <row r="501" spans="1:39" hidden="1" x14ac:dyDescent="0.25">
      <c r="A501" s="167" t="s">
        <v>4577</v>
      </c>
      <c r="B501" s="149" t="s">
        <v>4577</v>
      </c>
      <c r="C501" s="149" t="s">
        <v>3766</v>
      </c>
      <c r="D501" s="149" t="s">
        <v>3173</v>
      </c>
      <c r="E501" s="148"/>
      <c r="F501" s="149">
        <v>1</v>
      </c>
      <c r="G501" s="162">
        <v>1</v>
      </c>
      <c r="J501" s="148" t="s">
        <v>3086</v>
      </c>
      <c r="K501" s="148" t="s">
        <v>579</v>
      </c>
      <c r="L501" s="148">
        <v>0</v>
      </c>
      <c r="M501" s="149">
        <v>0</v>
      </c>
      <c r="N501" s="148" t="s">
        <v>4577</v>
      </c>
      <c r="O501" s="148" t="s">
        <v>7753</v>
      </c>
      <c r="AJ501" s="37"/>
      <c r="AK501" s="37"/>
      <c r="AL501" s="37"/>
      <c r="AM501" s="37"/>
    </row>
    <row r="502" spans="1:39" x14ac:dyDescent="0.25">
      <c r="A502" s="167" t="s">
        <v>4577</v>
      </c>
      <c r="B502" s="176" t="s">
        <v>4577</v>
      </c>
      <c r="C502" s="176" t="s">
        <v>50</v>
      </c>
      <c r="D502" s="176" t="s">
        <v>292</v>
      </c>
      <c r="E502" s="148"/>
      <c r="F502" s="149">
        <v>0</v>
      </c>
      <c r="G502" s="162">
        <v>1</v>
      </c>
      <c r="J502" s="148" t="s">
        <v>3086</v>
      </c>
      <c r="K502" s="148" t="s">
        <v>3457</v>
      </c>
      <c r="L502" s="148">
        <v>1.4482582620900864E-2</v>
      </c>
      <c r="M502" s="149">
        <v>0.01</v>
      </c>
      <c r="N502" s="148" t="s">
        <v>4577</v>
      </c>
      <c r="O502" s="148" t="s">
        <v>7753</v>
      </c>
      <c r="AJ502" s="37"/>
      <c r="AK502" s="37"/>
      <c r="AL502" s="37"/>
      <c r="AM502" s="37"/>
    </row>
    <row r="503" spans="1:39" x14ac:dyDescent="0.25">
      <c r="A503" s="167" t="s">
        <v>4577</v>
      </c>
      <c r="B503" s="149" t="s">
        <v>4577</v>
      </c>
      <c r="C503" s="149" t="s">
        <v>50</v>
      </c>
      <c r="D503" s="149" t="s">
        <v>3457</v>
      </c>
      <c r="E503" s="148"/>
      <c r="F503" s="149">
        <v>0.85</v>
      </c>
      <c r="G503" s="162" t="s">
        <v>4577</v>
      </c>
      <c r="J503" s="148" t="s">
        <v>3086</v>
      </c>
      <c r="K503" s="148" t="s">
        <v>3672</v>
      </c>
      <c r="L503" s="148">
        <v>0.97199183360980046</v>
      </c>
      <c r="M503" s="149">
        <v>0.97</v>
      </c>
      <c r="N503" s="148" t="s">
        <v>4577</v>
      </c>
      <c r="O503" s="148" t="s">
        <v>7753</v>
      </c>
      <c r="AJ503" s="37"/>
      <c r="AK503" s="37"/>
      <c r="AL503" s="37"/>
      <c r="AM503" s="37"/>
    </row>
    <row r="504" spans="1:39" x14ac:dyDescent="0.25">
      <c r="A504" s="167" t="s">
        <v>4577</v>
      </c>
      <c r="B504" s="149" t="s">
        <v>4577</v>
      </c>
      <c r="C504" s="149" t="s">
        <v>50</v>
      </c>
      <c r="D504" s="149" t="s">
        <v>3477</v>
      </c>
      <c r="E504" s="148"/>
      <c r="F504" s="149">
        <v>0.14000000000000001</v>
      </c>
      <c r="G504" s="162" t="s">
        <v>4577</v>
      </c>
      <c r="J504" s="149" t="s">
        <v>3086</v>
      </c>
      <c r="K504" s="149" t="s">
        <v>3971</v>
      </c>
      <c r="L504" s="149">
        <v>1.4673982391221151E-3</v>
      </c>
      <c r="M504" s="149">
        <v>0</v>
      </c>
      <c r="N504" s="148" t="s">
        <v>4577</v>
      </c>
      <c r="O504" s="148" t="s">
        <v>7753</v>
      </c>
      <c r="AJ504" s="37"/>
      <c r="AK504" s="37"/>
      <c r="AL504" s="37"/>
      <c r="AM504" s="37"/>
    </row>
    <row r="505" spans="1:39" hidden="1" x14ac:dyDescent="0.25">
      <c r="A505" s="167" t="s">
        <v>4577</v>
      </c>
      <c r="B505" s="149" t="s">
        <v>4577</v>
      </c>
      <c r="C505" s="149" t="s">
        <v>50</v>
      </c>
      <c r="D505" s="149" t="s">
        <v>4372</v>
      </c>
      <c r="E505" s="148"/>
      <c r="F505" s="149">
        <v>0.01</v>
      </c>
      <c r="G505" s="162" t="s">
        <v>4577</v>
      </c>
      <c r="J505" s="149" t="s">
        <v>3086</v>
      </c>
      <c r="K505" s="149" t="s">
        <v>3374</v>
      </c>
      <c r="L505" s="149">
        <v>1.1930585683297195E-2</v>
      </c>
      <c r="M505" s="149">
        <v>0.01</v>
      </c>
      <c r="N505" s="148" t="s">
        <v>4577</v>
      </c>
      <c r="O505" s="148" t="s">
        <v>7753</v>
      </c>
      <c r="AJ505" s="37"/>
      <c r="AK505" s="37"/>
      <c r="AL505" s="37"/>
      <c r="AM505" s="37"/>
    </row>
    <row r="506" spans="1:39" hidden="1" x14ac:dyDescent="0.25">
      <c r="A506" s="167" t="s">
        <v>4577</v>
      </c>
      <c r="B506" s="149" t="s">
        <v>4577</v>
      </c>
      <c r="C506" s="149" t="s">
        <v>3744</v>
      </c>
      <c r="D506" s="149" t="s">
        <v>4372</v>
      </c>
      <c r="E506" s="148"/>
      <c r="F506" s="149">
        <v>1</v>
      </c>
      <c r="G506" s="162">
        <v>1</v>
      </c>
      <c r="J506" s="149" t="s">
        <v>3086</v>
      </c>
      <c r="K506" s="149" t="s">
        <v>4257</v>
      </c>
      <c r="L506" s="149">
        <v>6.3799923440091948E-5</v>
      </c>
      <c r="M506" s="149">
        <v>0</v>
      </c>
      <c r="N506" s="148" t="s">
        <v>4577</v>
      </c>
      <c r="O506" s="148" t="s">
        <v>7753</v>
      </c>
      <c r="AJ506" s="37"/>
      <c r="AK506" s="37"/>
      <c r="AL506" s="37"/>
      <c r="AM506" s="37"/>
    </row>
    <row r="507" spans="1:39" x14ac:dyDescent="0.25">
      <c r="A507" s="167" t="s">
        <v>4577</v>
      </c>
      <c r="B507" s="149" t="s">
        <v>4577</v>
      </c>
      <c r="C507" s="149" t="s">
        <v>3856</v>
      </c>
      <c r="D507" s="149" t="s">
        <v>3457</v>
      </c>
      <c r="E507" s="148"/>
      <c r="F507" s="149">
        <v>1</v>
      </c>
      <c r="G507" s="162">
        <v>1</v>
      </c>
      <c r="J507" s="149" t="s">
        <v>3087</v>
      </c>
      <c r="K507" s="149" t="s">
        <v>292</v>
      </c>
      <c r="L507" s="149">
        <v>3.6529680365296893E-5</v>
      </c>
      <c r="M507" s="149">
        <v>0</v>
      </c>
      <c r="N507" s="148">
        <v>1.0000000000000024</v>
      </c>
      <c r="O507" s="148" t="s">
        <v>7753</v>
      </c>
      <c r="AJ507" s="37"/>
      <c r="AK507" s="37"/>
      <c r="AL507" s="37"/>
      <c r="AM507" s="37"/>
    </row>
    <row r="508" spans="1:39" x14ac:dyDescent="0.25">
      <c r="A508" s="167" t="s">
        <v>4577</v>
      </c>
      <c r="B508" s="149" t="s">
        <v>4577</v>
      </c>
      <c r="C508" s="149" t="s">
        <v>3351</v>
      </c>
      <c r="D508" s="149" t="s">
        <v>3175</v>
      </c>
      <c r="E508" s="148"/>
      <c r="F508" s="149">
        <v>1</v>
      </c>
      <c r="G508" s="162">
        <v>1</v>
      </c>
      <c r="J508" s="149" t="s">
        <v>3087</v>
      </c>
      <c r="K508" s="149" t="s">
        <v>3173</v>
      </c>
      <c r="L508" s="149">
        <v>9.3625570776255967E-2</v>
      </c>
      <c r="M508" s="149">
        <v>0.09</v>
      </c>
      <c r="N508" s="148" t="s">
        <v>4577</v>
      </c>
      <c r="O508" s="148" t="s">
        <v>7753</v>
      </c>
      <c r="AJ508" s="37"/>
      <c r="AK508" s="37"/>
      <c r="AL508" s="37"/>
      <c r="AM508" s="37"/>
    </row>
    <row r="509" spans="1:39" x14ac:dyDescent="0.25">
      <c r="A509" s="167" t="s">
        <v>4577</v>
      </c>
      <c r="B509" s="149" t="s">
        <v>4577</v>
      </c>
      <c r="C509" s="149" t="s">
        <v>62</v>
      </c>
      <c r="D509" s="149" t="s">
        <v>4372</v>
      </c>
      <c r="E509" s="148"/>
      <c r="F509" s="149">
        <v>1</v>
      </c>
      <c r="G509" s="162">
        <v>1</v>
      </c>
      <c r="J509" s="149" t="s">
        <v>3087</v>
      </c>
      <c r="K509" s="149" t="s">
        <v>3222</v>
      </c>
      <c r="L509" s="149">
        <v>2.1552511415525166E-3</v>
      </c>
      <c r="M509" s="149">
        <v>0</v>
      </c>
      <c r="N509" s="148" t="s">
        <v>4577</v>
      </c>
      <c r="O509" s="148" t="s">
        <v>7753</v>
      </c>
      <c r="AJ509" s="37"/>
      <c r="AK509" s="37"/>
      <c r="AL509" s="37"/>
      <c r="AM509" s="37"/>
    </row>
    <row r="510" spans="1:39" x14ac:dyDescent="0.25">
      <c r="A510" s="167" t="s">
        <v>4577</v>
      </c>
      <c r="B510" s="149" t="s">
        <v>4577</v>
      </c>
      <c r="C510" s="149" t="s">
        <v>63</v>
      </c>
      <c r="D510" s="149" t="s">
        <v>3175</v>
      </c>
      <c r="E510" s="148"/>
      <c r="F510" s="149">
        <v>1</v>
      </c>
      <c r="G510" s="162">
        <v>1</v>
      </c>
      <c r="J510" s="149" t="s">
        <v>3087</v>
      </c>
      <c r="K510" s="149" t="s">
        <v>3457</v>
      </c>
      <c r="L510" s="149">
        <v>1.3150684931506878E-3</v>
      </c>
      <c r="M510" s="149">
        <v>0</v>
      </c>
      <c r="N510" s="148" t="s">
        <v>4577</v>
      </c>
      <c r="O510" s="148" t="s">
        <v>7753</v>
      </c>
      <c r="AJ510" s="37"/>
      <c r="AK510" s="37"/>
      <c r="AL510" s="37"/>
      <c r="AM510" s="37"/>
    </row>
    <row r="511" spans="1:39" hidden="1" x14ac:dyDescent="0.25">
      <c r="A511" s="167" t="s">
        <v>4577</v>
      </c>
      <c r="B511" s="149" t="s">
        <v>4577</v>
      </c>
      <c r="C511" s="149" t="s">
        <v>64</v>
      </c>
      <c r="D511" s="149" t="s">
        <v>3479</v>
      </c>
      <c r="E511" s="148"/>
      <c r="F511" s="149">
        <v>0</v>
      </c>
      <c r="G511" s="162">
        <v>1</v>
      </c>
      <c r="J511" s="149" t="s">
        <v>3087</v>
      </c>
      <c r="K511" s="149" t="s">
        <v>3670</v>
      </c>
      <c r="L511" s="149">
        <v>0</v>
      </c>
      <c r="M511" s="149">
        <v>0</v>
      </c>
      <c r="N511" s="148" t="s">
        <v>4577</v>
      </c>
      <c r="O511" s="148" t="s">
        <v>7753</v>
      </c>
      <c r="AJ511" s="37"/>
      <c r="AK511" s="37"/>
      <c r="AL511" s="37"/>
      <c r="AM511" s="37"/>
    </row>
    <row r="512" spans="1:39" x14ac:dyDescent="0.25">
      <c r="A512" s="167" t="s">
        <v>4577</v>
      </c>
      <c r="B512" s="149" t="s">
        <v>4577</v>
      </c>
      <c r="C512" s="149" t="s">
        <v>64</v>
      </c>
      <c r="D512" s="149" t="s">
        <v>3978</v>
      </c>
      <c r="E512" s="148"/>
      <c r="F512" s="149">
        <v>0.02</v>
      </c>
      <c r="G512" s="162" t="s">
        <v>4577</v>
      </c>
      <c r="J512" s="149" t="s">
        <v>3087</v>
      </c>
      <c r="K512" s="149" t="s">
        <v>3713</v>
      </c>
      <c r="L512" s="149">
        <v>5.1141552511415646E-4</v>
      </c>
      <c r="M512" s="149">
        <v>0</v>
      </c>
      <c r="N512" s="148" t="s">
        <v>4577</v>
      </c>
      <c r="O512" s="148" t="s">
        <v>7753</v>
      </c>
      <c r="AJ512" s="37"/>
      <c r="AK512" s="37"/>
      <c r="AL512" s="37"/>
      <c r="AM512" s="37"/>
    </row>
    <row r="513" spans="1:39" hidden="1" x14ac:dyDescent="0.25">
      <c r="A513" s="167" t="s">
        <v>4577</v>
      </c>
      <c r="B513" s="149" t="s">
        <v>4577</v>
      </c>
      <c r="C513" s="149" t="s">
        <v>64</v>
      </c>
      <c r="D513" s="149" t="s">
        <v>4126</v>
      </c>
      <c r="E513" s="148"/>
      <c r="F513" s="149">
        <v>0.98</v>
      </c>
      <c r="G513" s="162" t="s">
        <v>4577</v>
      </c>
      <c r="J513" s="149" t="s">
        <v>3087</v>
      </c>
      <c r="K513" s="149" t="s">
        <v>3840</v>
      </c>
      <c r="L513" s="149">
        <v>0.11663926940639295</v>
      </c>
      <c r="M513" s="149">
        <v>0.12</v>
      </c>
      <c r="N513" s="148" t="s">
        <v>4577</v>
      </c>
      <c r="O513" s="148" t="s">
        <v>7753</v>
      </c>
      <c r="AJ513" s="37"/>
      <c r="AK513" s="37"/>
      <c r="AL513" s="37"/>
      <c r="AM513" s="37"/>
    </row>
    <row r="514" spans="1:39" x14ac:dyDescent="0.25">
      <c r="A514" s="167" t="s">
        <v>4577</v>
      </c>
      <c r="B514" s="149" t="s">
        <v>4577</v>
      </c>
      <c r="C514" s="149" t="s">
        <v>248</v>
      </c>
      <c r="D514" s="149" t="s">
        <v>4372</v>
      </c>
      <c r="E514" s="148"/>
      <c r="F514" s="149">
        <v>1</v>
      </c>
      <c r="G514" s="162">
        <v>1</v>
      </c>
      <c r="J514" s="149" t="s">
        <v>3087</v>
      </c>
      <c r="K514" s="149" t="s">
        <v>3895</v>
      </c>
      <c r="L514" s="149">
        <v>0</v>
      </c>
      <c r="M514" s="149">
        <v>0</v>
      </c>
      <c r="N514" s="148" t="s">
        <v>4577</v>
      </c>
      <c r="O514" s="148" t="s">
        <v>7753</v>
      </c>
      <c r="AJ514" s="37"/>
      <c r="AK514" s="37"/>
      <c r="AL514" s="37"/>
      <c r="AM514" s="37"/>
    </row>
    <row r="515" spans="1:39" x14ac:dyDescent="0.25">
      <c r="A515" s="167" t="s">
        <v>4577</v>
      </c>
      <c r="B515" s="149" t="s">
        <v>4577</v>
      </c>
      <c r="C515" s="149" t="s">
        <v>307</v>
      </c>
      <c r="D515" s="149" t="s">
        <v>3175</v>
      </c>
      <c r="E515" s="148"/>
      <c r="F515" s="149">
        <v>0</v>
      </c>
      <c r="G515" s="162">
        <v>1</v>
      </c>
      <c r="J515" s="149" t="s">
        <v>3087</v>
      </c>
      <c r="K515" s="149" t="s">
        <v>3897</v>
      </c>
      <c r="L515" s="149">
        <v>0</v>
      </c>
      <c r="M515" s="149">
        <v>0</v>
      </c>
      <c r="N515" s="148" t="s">
        <v>4577</v>
      </c>
      <c r="O515" s="148" t="s">
        <v>7753</v>
      </c>
      <c r="AJ515" s="37"/>
      <c r="AK515" s="37"/>
      <c r="AL515" s="37"/>
      <c r="AM515" s="37"/>
    </row>
    <row r="516" spans="1:39" x14ac:dyDescent="0.25">
      <c r="A516" s="167" t="s">
        <v>4577</v>
      </c>
      <c r="B516" s="149" t="s">
        <v>4577</v>
      </c>
      <c r="C516" s="149" t="s">
        <v>307</v>
      </c>
      <c r="D516" s="149" t="s">
        <v>4280</v>
      </c>
      <c r="E516" s="148"/>
      <c r="F516" s="149">
        <v>1</v>
      </c>
      <c r="G516" s="162" t="s">
        <v>4577</v>
      </c>
      <c r="J516" s="149" t="s">
        <v>3087</v>
      </c>
      <c r="K516" s="149" t="s">
        <v>3971</v>
      </c>
      <c r="L516" s="149">
        <v>7.3059360730593786E-5</v>
      </c>
      <c r="M516" s="149">
        <v>0</v>
      </c>
      <c r="N516" s="148" t="s">
        <v>4577</v>
      </c>
      <c r="O516" s="148" t="s">
        <v>7753</v>
      </c>
      <c r="AJ516" s="37"/>
      <c r="AK516" s="37"/>
      <c r="AL516" s="37"/>
      <c r="AM516" s="37"/>
    </row>
    <row r="517" spans="1:39" hidden="1" x14ac:dyDescent="0.25">
      <c r="A517" s="167" t="s">
        <v>4577</v>
      </c>
      <c r="B517" s="149" t="s">
        <v>4577</v>
      </c>
      <c r="C517" s="149" t="s">
        <v>65</v>
      </c>
      <c r="D517" s="149" t="s">
        <v>4372</v>
      </c>
      <c r="E517" s="148"/>
      <c r="F517" s="149">
        <v>1</v>
      </c>
      <c r="G517" s="162">
        <v>1</v>
      </c>
      <c r="J517" s="149" t="s">
        <v>3087</v>
      </c>
      <c r="K517" s="149" t="s">
        <v>3374</v>
      </c>
      <c r="L517" s="149">
        <v>0.78564383561644024</v>
      </c>
      <c r="M517" s="149">
        <v>0.79</v>
      </c>
      <c r="N517" s="148" t="s">
        <v>4577</v>
      </c>
      <c r="O517" s="148" t="s">
        <v>7753</v>
      </c>
      <c r="AJ517" s="37"/>
      <c r="AK517" s="37"/>
      <c r="AL517" s="37"/>
      <c r="AM517" s="37"/>
    </row>
    <row r="518" spans="1:39" hidden="1" x14ac:dyDescent="0.25">
      <c r="A518" s="167" t="s">
        <v>4577</v>
      </c>
      <c r="B518" s="149" t="s">
        <v>4577</v>
      </c>
      <c r="C518" s="149" t="s">
        <v>66</v>
      </c>
      <c r="D518" s="149" t="s">
        <v>290</v>
      </c>
      <c r="E518" s="148"/>
      <c r="F518" s="149">
        <v>0.04</v>
      </c>
      <c r="G518" s="162">
        <v>1</v>
      </c>
      <c r="J518" s="149" t="s">
        <v>3088</v>
      </c>
      <c r="K518" s="149" t="s">
        <v>3175</v>
      </c>
      <c r="L518" s="149">
        <v>0.45806059788109815</v>
      </c>
      <c r="M518" s="149">
        <v>0.46</v>
      </c>
      <c r="N518" s="148">
        <v>0.99999999999999933</v>
      </c>
      <c r="O518" s="148" t="s">
        <v>7753</v>
      </c>
      <c r="AJ518" s="37"/>
      <c r="AK518" s="37"/>
      <c r="AL518" s="37"/>
      <c r="AM518" s="37"/>
    </row>
    <row r="519" spans="1:39" hidden="1" x14ac:dyDescent="0.25">
      <c r="A519" s="167" t="s">
        <v>4577</v>
      </c>
      <c r="B519" s="149" t="s">
        <v>4577</v>
      </c>
      <c r="C519" s="149" t="s">
        <v>66</v>
      </c>
      <c r="D519" s="149" t="s">
        <v>4372</v>
      </c>
      <c r="E519" s="148"/>
      <c r="F519" s="149">
        <v>0.96</v>
      </c>
      <c r="G519" s="162" t="s">
        <v>4577</v>
      </c>
      <c r="J519" s="149" t="s">
        <v>3088</v>
      </c>
      <c r="K519" s="149" t="s">
        <v>4280</v>
      </c>
      <c r="L519" s="149">
        <v>0.54193940211890124</v>
      </c>
      <c r="M519" s="149">
        <v>0.54</v>
      </c>
      <c r="N519" s="148" t="s">
        <v>4577</v>
      </c>
      <c r="O519" s="148" t="s">
        <v>7753</v>
      </c>
      <c r="AJ519" s="37"/>
      <c r="AK519" s="37"/>
      <c r="AL519" s="37"/>
      <c r="AM519" s="37"/>
    </row>
    <row r="520" spans="1:39" x14ac:dyDescent="0.25">
      <c r="A520" s="167" t="s">
        <v>4577</v>
      </c>
      <c r="B520" s="149" t="s">
        <v>4577</v>
      </c>
      <c r="C520" s="149" t="s">
        <v>67</v>
      </c>
      <c r="D520" s="149" t="s">
        <v>3713</v>
      </c>
      <c r="E520" s="148"/>
      <c r="F520" s="149">
        <v>0.59</v>
      </c>
      <c r="G520" s="162">
        <v>1</v>
      </c>
      <c r="J520" s="149" t="s">
        <v>3089</v>
      </c>
      <c r="K520" s="149" t="s">
        <v>292</v>
      </c>
      <c r="L520" s="149">
        <v>1.3574660633484165E-3</v>
      </c>
      <c r="M520" s="149">
        <v>0</v>
      </c>
      <c r="N520" s="148">
        <v>0.99999999999999956</v>
      </c>
      <c r="O520" s="148" t="s">
        <v>7753</v>
      </c>
      <c r="AJ520" s="37"/>
      <c r="AK520" s="37"/>
      <c r="AL520" s="37"/>
      <c r="AM520" s="37"/>
    </row>
    <row r="521" spans="1:39" x14ac:dyDescent="0.25">
      <c r="A521" s="167" t="s">
        <v>4577</v>
      </c>
      <c r="B521" s="149" t="s">
        <v>4577</v>
      </c>
      <c r="C521" s="149" t="s">
        <v>67</v>
      </c>
      <c r="D521" s="149" t="s">
        <v>4372</v>
      </c>
      <c r="E521" s="148"/>
      <c r="F521" s="149">
        <v>0.41</v>
      </c>
      <c r="G521" s="162" t="s">
        <v>4577</v>
      </c>
      <c r="J521" s="149" t="s">
        <v>3089</v>
      </c>
      <c r="K521" s="149" t="s">
        <v>3222</v>
      </c>
      <c r="L521" s="149">
        <v>0</v>
      </c>
      <c r="M521" s="149">
        <v>0</v>
      </c>
      <c r="N521" s="148" t="s">
        <v>4577</v>
      </c>
      <c r="O521" s="148" t="s">
        <v>7753</v>
      </c>
      <c r="AJ521" s="37"/>
      <c r="AK521" s="37"/>
      <c r="AL521" s="37"/>
      <c r="AM521" s="37"/>
    </row>
    <row r="522" spans="1:39" x14ac:dyDescent="0.25">
      <c r="A522" s="167" t="s">
        <v>4577</v>
      </c>
      <c r="B522" s="149" t="s">
        <v>4577</v>
      </c>
      <c r="C522" s="149" t="s">
        <v>249</v>
      </c>
      <c r="D522" s="149" t="s">
        <v>3175</v>
      </c>
      <c r="E522" s="148"/>
      <c r="F522" s="149">
        <v>1</v>
      </c>
      <c r="G522" s="162">
        <v>1</v>
      </c>
      <c r="J522" s="148" t="s">
        <v>3089</v>
      </c>
      <c r="K522" s="148" t="s">
        <v>3457</v>
      </c>
      <c r="L522" s="148">
        <v>8.5972850678733004E-3</v>
      </c>
      <c r="M522" s="148">
        <v>0.01</v>
      </c>
      <c r="N522" s="148" t="s">
        <v>4577</v>
      </c>
      <c r="O522" s="148" t="s">
        <v>7753</v>
      </c>
      <c r="AJ522" s="37"/>
      <c r="AK522" s="37"/>
      <c r="AL522" s="37"/>
      <c r="AM522" s="37"/>
    </row>
    <row r="523" spans="1:39" x14ac:dyDescent="0.25">
      <c r="A523" s="167" t="s">
        <v>4577</v>
      </c>
      <c r="B523" s="149" t="s">
        <v>4577</v>
      </c>
      <c r="C523" s="149" t="s">
        <v>68</v>
      </c>
      <c r="D523" s="149" t="s">
        <v>3713</v>
      </c>
      <c r="E523" s="148"/>
      <c r="F523" s="149">
        <v>0.48</v>
      </c>
      <c r="G523" s="162">
        <v>1</v>
      </c>
      <c r="J523" s="149" t="s">
        <v>3089</v>
      </c>
      <c r="K523" s="149" t="s">
        <v>3477</v>
      </c>
      <c r="L523" s="149">
        <v>9.0497737556561101E-4</v>
      </c>
      <c r="M523" s="149">
        <v>0</v>
      </c>
      <c r="N523" s="148" t="s">
        <v>4577</v>
      </c>
      <c r="O523" s="148" t="s">
        <v>7753</v>
      </c>
      <c r="AJ523" s="37"/>
      <c r="AK523" s="37"/>
      <c r="AL523" s="37"/>
      <c r="AM523" s="37"/>
    </row>
    <row r="524" spans="1:39" x14ac:dyDescent="0.25">
      <c r="A524" s="167" t="s">
        <v>4577</v>
      </c>
      <c r="B524" s="149" t="s">
        <v>4577</v>
      </c>
      <c r="C524" s="149" t="s">
        <v>68</v>
      </c>
      <c r="D524" s="149" t="s">
        <v>4372</v>
      </c>
      <c r="E524" s="148"/>
      <c r="F524" s="149">
        <v>0.52</v>
      </c>
      <c r="G524" s="162" t="s">
        <v>4577</v>
      </c>
      <c r="J524" s="148" t="s">
        <v>3089</v>
      </c>
      <c r="K524" s="148" t="s">
        <v>3672</v>
      </c>
      <c r="L524" s="148">
        <v>0.96510180995475081</v>
      </c>
      <c r="M524" s="148">
        <v>0.97</v>
      </c>
      <c r="N524" s="148" t="s">
        <v>4577</v>
      </c>
      <c r="O524" s="148" t="s">
        <v>7753</v>
      </c>
      <c r="AJ524" s="37"/>
      <c r="AK524" s="37"/>
      <c r="AL524" s="37"/>
      <c r="AM524" s="37"/>
    </row>
    <row r="525" spans="1:39" x14ac:dyDescent="0.25">
      <c r="A525" s="167" t="s">
        <v>4577</v>
      </c>
      <c r="B525" s="149" t="s">
        <v>4577</v>
      </c>
      <c r="C525" s="149" t="s">
        <v>302</v>
      </c>
      <c r="D525" s="149" t="s">
        <v>3173</v>
      </c>
      <c r="E525" s="148"/>
      <c r="F525" s="149">
        <v>1</v>
      </c>
      <c r="G525" s="162">
        <v>1</v>
      </c>
      <c r="J525" s="148" t="s">
        <v>3089</v>
      </c>
      <c r="K525" s="148" t="s">
        <v>3895</v>
      </c>
      <c r="L525" s="148">
        <v>0</v>
      </c>
      <c r="M525" s="148">
        <v>0</v>
      </c>
      <c r="N525" s="148" t="s">
        <v>4577</v>
      </c>
      <c r="O525" s="148" t="s">
        <v>7753</v>
      </c>
      <c r="AJ525" s="37"/>
      <c r="AK525" s="37"/>
      <c r="AL525" s="37"/>
      <c r="AM525" s="37"/>
    </row>
    <row r="526" spans="1:39" x14ac:dyDescent="0.25">
      <c r="A526" s="167" t="s">
        <v>4577</v>
      </c>
      <c r="B526" s="149" t="s">
        <v>4577</v>
      </c>
      <c r="C526" s="149" t="s">
        <v>309</v>
      </c>
      <c r="D526" s="149" t="s">
        <v>4372</v>
      </c>
      <c r="E526" s="148"/>
      <c r="F526" s="149">
        <v>1</v>
      </c>
      <c r="G526" s="162">
        <v>1</v>
      </c>
      <c r="J526" s="148" t="s">
        <v>3089</v>
      </c>
      <c r="K526" s="148" t="s">
        <v>3971</v>
      </c>
      <c r="L526" s="148">
        <v>5.6561085972850688E-5</v>
      </c>
      <c r="M526" s="148">
        <v>0</v>
      </c>
      <c r="N526" s="148" t="s">
        <v>4577</v>
      </c>
      <c r="O526" s="148" t="s">
        <v>7753</v>
      </c>
      <c r="AJ526" s="37"/>
      <c r="AK526" s="37"/>
      <c r="AL526" s="37"/>
      <c r="AM526" s="37"/>
    </row>
    <row r="527" spans="1:39" hidden="1" x14ac:dyDescent="0.25">
      <c r="A527" s="167" t="s">
        <v>4577</v>
      </c>
      <c r="B527" s="148" t="s">
        <v>4577</v>
      </c>
      <c r="C527" s="148" t="s">
        <v>3745</v>
      </c>
      <c r="D527" s="148" t="s">
        <v>3713</v>
      </c>
      <c r="E527" s="148"/>
      <c r="F527" s="148">
        <v>0.65</v>
      </c>
      <c r="G527" s="162">
        <v>1</v>
      </c>
      <c r="J527" s="148" t="s">
        <v>3089</v>
      </c>
      <c r="K527" s="148" t="s">
        <v>4372</v>
      </c>
      <c r="L527" s="148">
        <v>1.4592760180995477E-2</v>
      </c>
      <c r="M527" s="148">
        <v>0.01</v>
      </c>
      <c r="N527" s="148" t="s">
        <v>4577</v>
      </c>
      <c r="O527" s="148" t="s">
        <v>7753</v>
      </c>
      <c r="AJ527" s="37"/>
      <c r="AK527" s="37"/>
      <c r="AL527" s="37"/>
      <c r="AM527" s="37"/>
    </row>
    <row r="528" spans="1:39" hidden="1" x14ac:dyDescent="0.25">
      <c r="A528" s="167" t="s">
        <v>4577</v>
      </c>
      <c r="B528" s="148" t="s">
        <v>4577</v>
      </c>
      <c r="C528" s="148" t="s">
        <v>3745</v>
      </c>
      <c r="D528" s="148" t="s">
        <v>4372</v>
      </c>
      <c r="E528" s="148"/>
      <c r="F528" s="148">
        <v>0.35</v>
      </c>
      <c r="G528" s="162" t="s">
        <v>4577</v>
      </c>
      <c r="J528" s="148" t="s">
        <v>3089</v>
      </c>
      <c r="K528" s="148" t="s">
        <v>3374</v>
      </c>
      <c r="L528" s="148">
        <v>9.3891402714932123E-3</v>
      </c>
      <c r="M528" s="148">
        <v>0.01</v>
      </c>
      <c r="N528" s="148" t="s">
        <v>4577</v>
      </c>
      <c r="O528" s="148" t="s">
        <v>7753</v>
      </c>
      <c r="AJ528" s="37"/>
      <c r="AK528" s="37"/>
      <c r="AL528" s="37"/>
      <c r="AM528" s="37"/>
    </row>
    <row r="529" spans="1:39" hidden="1" x14ac:dyDescent="0.25">
      <c r="A529" s="167" t="s">
        <v>4577</v>
      </c>
      <c r="B529" s="148" t="s">
        <v>4577</v>
      </c>
      <c r="C529" s="148" t="s">
        <v>3746</v>
      </c>
      <c r="D529" s="148" t="s">
        <v>3173</v>
      </c>
      <c r="E529" s="148"/>
      <c r="F529" s="148">
        <v>1</v>
      </c>
      <c r="G529" s="162">
        <v>1</v>
      </c>
      <c r="J529" s="148" t="s">
        <v>3089</v>
      </c>
      <c r="K529" s="148" t="s">
        <v>7780</v>
      </c>
      <c r="L529" s="148">
        <v>0</v>
      </c>
      <c r="M529" s="148">
        <v>0</v>
      </c>
      <c r="N529" s="148" t="s">
        <v>4577</v>
      </c>
      <c r="O529" s="148" t="s">
        <v>7753</v>
      </c>
      <c r="AJ529" s="37"/>
      <c r="AK529" s="37"/>
      <c r="AL529" s="37"/>
      <c r="AM529" s="37"/>
    </row>
    <row r="530" spans="1:39" x14ac:dyDescent="0.25">
      <c r="A530" s="167" t="s">
        <v>4577</v>
      </c>
      <c r="B530" s="148" t="s">
        <v>4577</v>
      </c>
      <c r="C530" s="148" t="s">
        <v>29</v>
      </c>
      <c r="D530" s="148" t="s">
        <v>3173</v>
      </c>
      <c r="E530" s="148"/>
      <c r="F530" s="148">
        <v>0.49</v>
      </c>
      <c r="G530" s="162">
        <v>1</v>
      </c>
      <c r="J530" s="148" t="s">
        <v>3090</v>
      </c>
      <c r="K530" s="148" t="s">
        <v>3173</v>
      </c>
      <c r="L530" s="148">
        <v>0.98886916470757602</v>
      </c>
      <c r="M530" s="148">
        <v>0.99</v>
      </c>
      <c r="N530" s="148">
        <v>1.0000000000000004</v>
      </c>
      <c r="O530" s="148" t="s">
        <v>7753</v>
      </c>
      <c r="AJ530" s="37"/>
      <c r="AK530" s="37"/>
      <c r="AL530" s="37"/>
      <c r="AM530" s="37"/>
    </row>
    <row r="531" spans="1:39" x14ac:dyDescent="0.25">
      <c r="A531" s="167" t="s">
        <v>4577</v>
      </c>
      <c r="B531" s="148" t="s">
        <v>4577</v>
      </c>
      <c r="C531" s="148" t="s">
        <v>29</v>
      </c>
      <c r="D531" s="148" t="s">
        <v>3895</v>
      </c>
      <c r="E531" s="148"/>
      <c r="F531" s="148">
        <v>0.51</v>
      </c>
      <c r="G531" s="162" t="s">
        <v>4577</v>
      </c>
      <c r="J531" s="148" t="s">
        <v>3090</v>
      </c>
      <c r="K531" s="148" t="s">
        <v>3713</v>
      </c>
      <c r="L531" s="148">
        <v>1.103487981576549E-3</v>
      </c>
      <c r="M531" s="148">
        <v>0</v>
      </c>
      <c r="N531" s="148" t="s">
        <v>4577</v>
      </c>
      <c r="O531" s="148" t="s">
        <v>7753</v>
      </c>
      <c r="AJ531" s="37"/>
      <c r="AK531" s="37"/>
      <c r="AL531" s="37"/>
      <c r="AM531" s="37"/>
    </row>
    <row r="532" spans="1:39" x14ac:dyDescent="0.25">
      <c r="A532" s="167" t="s">
        <v>4577</v>
      </c>
      <c r="B532" s="148" t="s">
        <v>4577</v>
      </c>
      <c r="C532" s="148" t="s">
        <v>30</v>
      </c>
      <c r="D532" s="148" t="s">
        <v>4372</v>
      </c>
      <c r="E532" s="148"/>
      <c r="F532" s="148">
        <v>1</v>
      </c>
      <c r="G532" s="162">
        <v>1</v>
      </c>
      <c r="J532" s="148" t="s">
        <v>3090</v>
      </c>
      <c r="K532" s="148" t="s">
        <v>3895</v>
      </c>
      <c r="L532" s="148">
        <v>6.2371059828239734E-4</v>
      </c>
      <c r="M532" s="148">
        <v>0</v>
      </c>
      <c r="N532" s="148" t="s">
        <v>4577</v>
      </c>
      <c r="O532" s="148" t="s">
        <v>7753</v>
      </c>
      <c r="AJ532" s="37"/>
      <c r="AK532" s="37"/>
      <c r="AL532" s="37"/>
      <c r="AM532" s="37"/>
    </row>
    <row r="533" spans="1:39" x14ac:dyDescent="0.25">
      <c r="A533" s="167" t="s">
        <v>4577</v>
      </c>
      <c r="B533" s="148" t="s">
        <v>4577</v>
      </c>
      <c r="C533" s="148" t="s">
        <v>178</v>
      </c>
      <c r="D533" s="148" t="s">
        <v>4372</v>
      </c>
      <c r="E533" s="148"/>
      <c r="F533" s="148">
        <v>1</v>
      </c>
      <c r="G533" s="162">
        <v>1</v>
      </c>
      <c r="J533" s="148" t="s">
        <v>3090</v>
      </c>
      <c r="K533" s="148" t="s">
        <v>3897</v>
      </c>
      <c r="L533" s="148">
        <v>7.6764381327064281E-4</v>
      </c>
      <c r="M533" s="148">
        <v>0</v>
      </c>
      <c r="N533" s="148" t="s">
        <v>4577</v>
      </c>
      <c r="O533" s="148" t="s">
        <v>7753</v>
      </c>
      <c r="AJ533" s="37"/>
      <c r="AK533" s="37"/>
      <c r="AL533" s="37"/>
      <c r="AM533" s="37"/>
    </row>
    <row r="534" spans="1:39" hidden="1" x14ac:dyDescent="0.25">
      <c r="A534" s="167" t="s">
        <v>4577</v>
      </c>
      <c r="B534" s="148" t="s">
        <v>4577</v>
      </c>
      <c r="C534" s="148" t="s">
        <v>226</v>
      </c>
      <c r="D534" s="148" t="s">
        <v>292</v>
      </c>
      <c r="E534" s="148"/>
      <c r="F534" s="148">
        <v>0</v>
      </c>
      <c r="G534" s="162">
        <v>1</v>
      </c>
      <c r="J534" s="148" t="s">
        <v>3090</v>
      </c>
      <c r="K534" s="148" t="s">
        <v>3374</v>
      </c>
      <c r="L534" s="148">
        <v>8.6359928992947328E-3</v>
      </c>
      <c r="M534" s="148">
        <v>0.01</v>
      </c>
      <c r="N534" s="148" t="s">
        <v>4577</v>
      </c>
      <c r="O534" s="148" t="s">
        <v>7753</v>
      </c>
      <c r="AJ534" s="37"/>
      <c r="AK534" s="37"/>
      <c r="AL534" s="37"/>
      <c r="AM534" s="37"/>
    </row>
    <row r="535" spans="1:39" x14ac:dyDescent="0.25">
      <c r="A535" s="167" t="s">
        <v>4577</v>
      </c>
      <c r="B535" s="148" t="s">
        <v>4577</v>
      </c>
      <c r="C535" s="148" t="s">
        <v>226</v>
      </c>
      <c r="D535" s="148" t="s">
        <v>3222</v>
      </c>
      <c r="E535" s="148"/>
      <c r="F535" s="148">
        <v>0</v>
      </c>
      <c r="G535" s="162" t="s">
        <v>4577</v>
      </c>
      <c r="J535" s="148" t="s">
        <v>3091</v>
      </c>
      <c r="K535" s="148" t="s">
        <v>292</v>
      </c>
      <c r="L535" s="148">
        <v>7.3454397061824108E-3</v>
      </c>
      <c r="M535" s="148">
        <v>0.01</v>
      </c>
      <c r="N535" s="148">
        <v>1</v>
      </c>
      <c r="O535" s="148" t="s">
        <v>7753</v>
      </c>
      <c r="AJ535" s="37"/>
      <c r="AK535" s="37"/>
      <c r="AL535" s="37"/>
      <c r="AM535" s="37"/>
    </row>
    <row r="536" spans="1:39" hidden="1" x14ac:dyDescent="0.25">
      <c r="A536" s="167" t="s">
        <v>4577</v>
      </c>
      <c r="B536" s="148" t="s">
        <v>4577</v>
      </c>
      <c r="C536" s="148" t="s">
        <v>226</v>
      </c>
      <c r="D536" s="148" t="s">
        <v>3457</v>
      </c>
      <c r="E536" s="148"/>
      <c r="F536" s="148">
        <v>0</v>
      </c>
      <c r="G536" s="162" t="s">
        <v>4577</v>
      </c>
      <c r="J536" s="149" t="s">
        <v>3091</v>
      </c>
      <c r="K536" s="149" t="s">
        <v>579</v>
      </c>
      <c r="L536" s="149">
        <v>0</v>
      </c>
      <c r="M536" s="149">
        <v>0</v>
      </c>
      <c r="N536" s="148" t="s">
        <v>4577</v>
      </c>
      <c r="O536" s="148" t="s">
        <v>7753</v>
      </c>
      <c r="AJ536" s="37"/>
      <c r="AK536" s="37"/>
      <c r="AL536" s="37"/>
      <c r="AM536" s="37"/>
    </row>
    <row r="537" spans="1:39" x14ac:dyDescent="0.25">
      <c r="A537" s="167" t="s">
        <v>4577</v>
      </c>
      <c r="B537" s="148" t="s">
        <v>4577</v>
      </c>
      <c r="C537" s="148" t="s">
        <v>226</v>
      </c>
      <c r="D537" s="148" t="s">
        <v>3477</v>
      </c>
      <c r="E537" s="148"/>
      <c r="F537" s="148">
        <v>0</v>
      </c>
      <c r="G537" s="162" t="s">
        <v>4577</v>
      </c>
      <c r="J537" s="149" t="s">
        <v>3091</v>
      </c>
      <c r="K537" s="149" t="s">
        <v>3173</v>
      </c>
      <c r="L537" s="149">
        <v>7.2944297082228104E-2</v>
      </c>
      <c r="M537" s="149">
        <v>7.0000000000000007E-2</v>
      </c>
      <c r="N537" s="148" t="s">
        <v>4577</v>
      </c>
      <c r="O537" s="148" t="s">
        <v>7753</v>
      </c>
      <c r="AJ537" s="37"/>
      <c r="AK537" s="37"/>
      <c r="AL537" s="37"/>
      <c r="AM537" s="37"/>
    </row>
    <row r="538" spans="1:39" hidden="1" x14ac:dyDescent="0.25">
      <c r="A538" s="167" t="s">
        <v>4577</v>
      </c>
      <c r="B538" s="148" t="s">
        <v>4577</v>
      </c>
      <c r="C538" s="148" t="s">
        <v>226</v>
      </c>
      <c r="D538" s="148" t="s">
        <v>3895</v>
      </c>
      <c r="E538" s="148"/>
      <c r="F538" s="148">
        <v>0</v>
      </c>
      <c r="G538" s="162" t="s">
        <v>4577</v>
      </c>
      <c r="J538" s="148" t="s">
        <v>3091</v>
      </c>
      <c r="K538" s="148" t="s">
        <v>3175</v>
      </c>
      <c r="L538" s="148">
        <v>0.45245868190165278</v>
      </c>
      <c r="M538" s="148">
        <v>0.45</v>
      </c>
      <c r="N538" s="148" t="s">
        <v>4577</v>
      </c>
      <c r="O538" s="148" t="s">
        <v>7753</v>
      </c>
      <c r="AJ538" s="37"/>
      <c r="AK538" s="37"/>
      <c r="AL538" s="37"/>
      <c r="AM538" s="37"/>
    </row>
    <row r="539" spans="1:39" x14ac:dyDescent="0.25">
      <c r="A539" s="167" t="s">
        <v>4577</v>
      </c>
      <c r="B539" s="148" t="s">
        <v>4577</v>
      </c>
      <c r="C539" s="148" t="s">
        <v>226</v>
      </c>
      <c r="D539" s="148" t="s">
        <v>3987</v>
      </c>
      <c r="E539" s="148"/>
      <c r="F539" s="148">
        <v>0</v>
      </c>
      <c r="G539" s="162" t="s">
        <v>4577</v>
      </c>
      <c r="J539" s="148" t="s">
        <v>3091</v>
      </c>
      <c r="K539" s="148" t="s">
        <v>3222</v>
      </c>
      <c r="L539" s="148">
        <v>0</v>
      </c>
      <c r="M539" s="148">
        <v>0</v>
      </c>
      <c r="N539" s="148" t="s">
        <v>4577</v>
      </c>
      <c r="O539" s="148" t="s">
        <v>7753</v>
      </c>
      <c r="AJ539" s="37"/>
      <c r="AK539" s="37"/>
      <c r="AL539" s="37"/>
      <c r="AM539" s="37"/>
    </row>
    <row r="540" spans="1:39" hidden="1" x14ac:dyDescent="0.25">
      <c r="A540" s="167" t="s">
        <v>4577</v>
      </c>
      <c r="B540" s="148" t="s">
        <v>4577</v>
      </c>
      <c r="C540" s="148" t="s">
        <v>226</v>
      </c>
      <c r="D540" s="148" t="s">
        <v>4372</v>
      </c>
      <c r="E540" s="148"/>
      <c r="F540" s="148">
        <v>1</v>
      </c>
      <c r="G540" s="162" t="s">
        <v>4577</v>
      </c>
      <c r="J540" s="148" t="s">
        <v>3091</v>
      </c>
      <c r="K540" s="148" t="s">
        <v>3275</v>
      </c>
      <c r="L540" s="148">
        <v>2.7851458885941642E-2</v>
      </c>
      <c r="M540" s="148">
        <v>0.03</v>
      </c>
      <c r="N540" s="148" t="s">
        <v>4577</v>
      </c>
      <c r="O540" s="148" t="s">
        <v>7753</v>
      </c>
      <c r="AJ540" s="37"/>
      <c r="AK540" s="37"/>
      <c r="AL540" s="37"/>
      <c r="AM540" s="37"/>
    </row>
    <row r="541" spans="1:39" x14ac:dyDescent="0.25">
      <c r="A541" s="167" t="s">
        <v>4577</v>
      </c>
      <c r="B541" s="148" t="s">
        <v>4577</v>
      </c>
      <c r="C541" s="148" t="s">
        <v>167</v>
      </c>
      <c r="D541" s="148" t="s">
        <v>290</v>
      </c>
      <c r="E541" s="148"/>
      <c r="F541" s="148">
        <v>0.01</v>
      </c>
      <c r="G541" s="162">
        <v>1</v>
      </c>
      <c r="J541" s="148" t="s">
        <v>3091</v>
      </c>
      <c r="K541" s="148" t="s">
        <v>3457</v>
      </c>
      <c r="L541" s="148">
        <v>5.4988777800448876E-2</v>
      </c>
      <c r="M541" s="148">
        <v>0.05</v>
      </c>
      <c r="N541" s="148" t="s">
        <v>4577</v>
      </c>
      <c r="O541" s="148" t="s">
        <v>7753</v>
      </c>
      <c r="AJ541" s="37"/>
      <c r="AK541" s="37"/>
      <c r="AL541" s="37"/>
      <c r="AM541" s="37"/>
    </row>
    <row r="542" spans="1:39" x14ac:dyDescent="0.25">
      <c r="A542" s="167" t="s">
        <v>4577</v>
      </c>
      <c r="B542" s="148" t="s">
        <v>4577</v>
      </c>
      <c r="C542" s="148" t="s">
        <v>167</v>
      </c>
      <c r="D542" s="148" t="s">
        <v>292</v>
      </c>
      <c r="E542" s="148"/>
      <c r="F542" s="148">
        <v>0</v>
      </c>
      <c r="G542" s="162" t="s">
        <v>4577</v>
      </c>
      <c r="J542" s="148" t="s">
        <v>3091</v>
      </c>
      <c r="K542" s="148" t="s">
        <v>3672</v>
      </c>
      <c r="L542" s="148">
        <v>0</v>
      </c>
      <c r="M542" s="148">
        <v>0</v>
      </c>
      <c r="N542" s="148" t="s">
        <v>4577</v>
      </c>
      <c r="O542" s="148" t="s">
        <v>7753</v>
      </c>
      <c r="AJ542" s="37"/>
      <c r="AK542" s="37"/>
      <c r="AL542" s="37"/>
      <c r="AM542" s="37"/>
    </row>
    <row r="543" spans="1:39" x14ac:dyDescent="0.25">
      <c r="A543" s="167" t="s">
        <v>4577</v>
      </c>
      <c r="B543" s="148" t="s">
        <v>4577</v>
      </c>
      <c r="C543" s="148" t="s">
        <v>167</v>
      </c>
      <c r="D543" s="148" t="s">
        <v>3222</v>
      </c>
      <c r="E543" s="148"/>
      <c r="F543" s="148">
        <v>0</v>
      </c>
      <c r="G543" s="162" t="s">
        <v>4577</v>
      </c>
      <c r="J543" s="149" t="s">
        <v>3091</v>
      </c>
      <c r="K543" s="149" t="s">
        <v>3713</v>
      </c>
      <c r="L543" s="149">
        <v>1.8465619261375226E-2</v>
      </c>
      <c r="M543" s="149">
        <v>0.02</v>
      </c>
      <c r="N543" s="148" t="s">
        <v>4577</v>
      </c>
      <c r="O543" s="148" t="s">
        <v>7753</v>
      </c>
      <c r="AJ543" s="37"/>
      <c r="AK543" s="37"/>
      <c r="AL543" s="37"/>
      <c r="AM543" s="37"/>
    </row>
    <row r="544" spans="1:39" hidden="1" x14ac:dyDescent="0.25">
      <c r="A544" s="167" t="s">
        <v>4577</v>
      </c>
      <c r="B544" s="148" t="s">
        <v>4577</v>
      </c>
      <c r="C544" s="148" t="s">
        <v>167</v>
      </c>
      <c r="D544" s="148" t="s">
        <v>3319</v>
      </c>
      <c r="E544" s="148"/>
      <c r="F544" s="148">
        <v>0</v>
      </c>
      <c r="G544" s="162" t="s">
        <v>4577</v>
      </c>
      <c r="J544" s="149" t="s">
        <v>3091</v>
      </c>
      <c r="K544" s="149" t="s">
        <v>3840</v>
      </c>
      <c r="L544" s="149">
        <v>1.2242399510304018E-3</v>
      </c>
      <c r="M544" s="149">
        <v>0</v>
      </c>
      <c r="N544" s="148" t="s">
        <v>4577</v>
      </c>
      <c r="O544" s="148" t="s">
        <v>7753</v>
      </c>
      <c r="AJ544" s="37"/>
      <c r="AK544" s="37"/>
      <c r="AL544" s="37"/>
      <c r="AM544" s="37"/>
    </row>
    <row r="545" spans="1:39" x14ac:dyDescent="0.25">
      <c r="A545" s="167" t="s">
        <v>4577</v>
      </c>
      <c r="B545" s="148" t="s">
        <v>4577</v>
      </c>
      <c r="C545" s="148" t="s">
        <v>167</v>
      </c>
      <c r="D545" s="148" t="s">
        <v>3457</v>
      </c>
      <c r="E545" s="148"/>
      <c r="F545" s="148">
        <v>0.01</v>
      </c>
      <c r="G545" s="162" t="s">
        <v>4577</v>
      </c>
      <c r="J545" s="149" t="s">
        <v>3091</v>
      </c>
      <c r="K545" s="149" t="s">
        <v>3895</v>
      </c>
      <c r="L545" s="149">
        <v>1.5609059375637623E-2</v>
      </c>
      <c r="M545" s="149">
        <v>0.02</v>
      </c>
      <c r="N545" s="148" t="s">
        <v>4577</v>
      </c>
      <c r="O545" s="148" t="s">
        <v>7753</v>
      </c>
      <c r="AJ545" s="37"/>
      <c r="AK545" s="37"/>
      <c r="AL545" s="37"/>
      <c r="AM545" s="37"/>
    </row>
    <row r="546" spans="1:39" x14ac:dyDescent="0.25">
      <c r="A546" s="167" t="s">
        <v>4577</v>
      </c>
      <c r="B546" s="148" t="s">
        <v>4577</v>
      </c>
      <c r="C546" s="148" t="s">
        <v>167</v>
      </c>
      <c r="D546" s="148" t="s">
        <v>3477</v>
      </c>
      <c r="E546" s="148"/>
      <c r="F546" s="148">
        <v>0</v>
      </c>
      <c r="G546" s="162" t="s">
        <v>4577</v>
      </c>
      <c r="J546" s="149" t="s">
        <v>3091</v>
      </c>
      <c r="K546" s="149" t="s">
        <v>3897</v>
      </c>
      <c r="L546" s="149">
        <v>2.9993878800244844E-2</v>
      </c>
      <c r="M546" s="149">
        <v>0.03</v>
      </c>
      <c r="N546" s="148" t="s">
        <v>4577</v>
      </c>
      <c r="O546" s="148" t="s">
        <v>7753</v>
      </c>
      <c r="AJ546" s="37"/>
      <c r="AK546" s="37"/>
      <c r="AL546" s="37"/>
      <c r="AM546" s="37"/>
    </row>
    <row r="547" spans="1:39" hidden="1" x14ac:dyDescent="0.25">
      <c r="A547" s="167" t="s">
        <v>4577</v>
      </c>
      <c r="B547" s="148" t="s">
        <v>4577</v>
      </c>
      <c r="C547" s="148" t="s">
        <v>167</v>
      </c>
      <c r="D547" s="148" t="s">
        <v>3479</v>
      </c>
      <c r="E547" s="148"/>
      <c r="F547" s="148">
        <v>0</v>
      </c>
      <c r="G547" s="162" t="s">
        <v>4577</v>
      </c>
      <c r="J547" s="149" t="s">
        <v>3091</v>
      </c>
      <c r="K547" s="149" t="s">
        <v>3987</v>
      </c>
      <c r="L547" s="149">
        <v>0.16047745358090185</v>
      </c>
      <c r="M547" s="149">
        <v>0.16</v>
      </c>
      <c r="N547" s="148" t="s">
        <v>4577</v>
      </c>
      <c r="O547" s="148" t="s">
        <v>7753</v>
      </c>
      <c r="AJ547" s="37"/>
      <c r="AK547" s="37"/>
      <c r="AL547" s="37"/>
      <c r="AM547" s="37"/>
    </row>
    <row r="548" spans="1:39" hidden="1" x14ac:dyDescent="0.25">
      <c r="A548" s="167" t="s">
        <v>4577</v>
      </c>
      <c r="B548" s="148" t="s">
        <v>4577</v>
      </c>
      <c r="C548" s="148" t="s">
        <v>167</v>
      </c>
      <c r="D548" s="148" t="s">
        <v>3779</v>
      </c>
      <c r="E548" s="148"/>
      <c r="F548" s="148">
        <v>0.02</v>
      </c>
      <c r="G548" s="162" t="s">
        <v>4577</v>
      </c>
      <c r="J548" s="149" t="s">
        <v>3091</v>
      </c>
      <c r="K548" s="149" t="s">
        <v>4372</v>
      </c>
      <c r="L548" s="149">
        <v>8.4982656600693735E-2</v>
      </c>
      <c r="M548" s="149">
        <v>0.08</v>
      </c>
      <c r="N548" s="148" t="s">
        <v>4577</v>
      </c>
      <c r="O548" s="148" t="s">
        <v>7753</v>
      </c>
      <c r="AJ548" s="37"/>
      <c r="AK548" s="37"/>
      <c r="AL548" s="37"/>
      <c r="AM548" s="37"/>
    </row>
    <row r="549" spans="1:39" hidden="1" x14ac:dyDescent="0.25">
      <c r="A549" s="167" t="s">
        <v>4577</v>
      </c>
      <c r="B549" s="148" t="s">
        <v>4577</v>
      </c>
      <c r="C549" s="148" t="s">
        <v>167</v>
      </c>
      <c r="D549" s="148" t="s">
        <v>3978</v>
      </c>
      <c r="E549" s="148"/>
      <c r="F549" s="148">
        <v>0.01</v>
      </c>
      <c r="G549" s="162" t="s">
        <v>4577</v>
      </c>
      <c r="J549" s="149" t="s">
        <v>3091</v>
      </c>
      <c r="K549" s="149" t="s">
        <v>3374</v>
      </c>
      <c r="L549" s="149">
        <v>3.0912058763517648E-2</v>
      </c>
      <c r="M549" s="149">
        <v>0.03</v>
      </c>
      <c r="N549" s="148" t="s">
        <v>4577</v>
      </c>
      <c r="O549" s="148" t="s">
        <v>7753</v>
      </c>
      <c r="AJ549" s="37"/>
      <c r="AK549" s="37"/>
      <c r="AL549" s="37"/>
      <c r="AM549" s="37"/>
    </row>
    <row r="550" spans="1:39" hidden="1" x14ac:dyDescent="0.25">
      <c r="A550" s="167" t="s">
        <v>4577</v>
      </c>
      <c r="B550" s="148" t="s">
        <v>4577</v>
      </c>
      <c r="C550" s="148" t="s">
        <v>167</v>
      </c>
      <c r="D550" s="148" t="s">
        <v>4374</v>
      </c>
      <c r="E550" s="148"/>
      <c r="F550" s="148">
        <v>0</v>
      </c>
      <c r="G550" s="162" t="s">
        <v>4577</v>
      </c>
      <c r="J550" s="149" t="s">
        <v>3091</v>
      </c>
      <c r="K550" s="149" t="s">
        <v>4280</v>
      </c>
      <c r="L550" s="149">
        <v>1.2446439502142418E-2</v>
      </c>
      <c r="M550" s="149">
        <v>0.01</v>
      </c>
      <c r="N550" s="148" t="s">
        <v>4577</v>
      </c>
      <c r="O550" s="148" t="s">
        <v>7753</v>
      </c>
      <c r="AJ550" s="37"/>
      <c r="AK550" s="37"/>
      <c r="AL550" s="37"/>
      <c r="AM550" s="37"/>
    </row>
    <row r="551" spans="1:39" hidden="1" x14ac:dyDescent="0.25">
      <c r="A551" s="167" t="s">
        <v>4577</v>
      </c>
      <c r="B551" s="148" t="s">
        <v>4577</v>
      </c>
      <c r="C551" s="148" t="s">
        <v>167</v>
      </c>
      <c r="D551" s="148" t="s">
        <v>4372</v>
      </c>
      <c r="E551" s="148"/>
      <c r="F551" s="148">
        <v>0.49</v>
      </c>
      <c r="G551" s="162" t="s">
        <v>4577</v>
      </c>
      <c r="J551" s="149" t="s">
        <v>3091</v>
      </c>
      <c r="K551" s="149" t="s">
        <v>4376</v>
      </c>
      <c r="L551" s="149">
        <v>2.0403999183840033E-2</v>
      </c>
      <c r="M551" s="149">
        <v>0.02</v>
      </c>
      <c r="N551" s="148" t="s">
        <v>4577</v>
      </c>
      <c r="O551" s="148" t="s">
        <v>7753</v>
      </c>
      <c r="AJ551" s="37"/>
      <c r="AK551" s="37"/>
      <c r="AL551" s="37"/>
      <c r="AM551" s="37"/>
    </row>
    <row r="552" spans="1:39" hidden="1" x14ac:dyDescent="0.25">
      <c r="A552" s="167" t="s">
        <v>4577</v>
      </c>
      <c r="B552" s="148" t="s">
        <v>4577</v>
      </c>
      <c r="C552" s="148" t="s">
        <v>167</v>
      </c>
      <c r="D552" s="148" t="s">
        <v>4078</v>
      </c>
      <c r="E552" s="148"/>
      <c r="F552" s="148">
        <v>0.01</v>
      </c>
      <c r="G552" s="162" t="s">
        <v>4577</v>
      </c>
      <c r="J552" s="149" t="s">
        <v>3091</v>
      </c>
      <c r="K552" s="149" t="s">
        <v>4375</v>
      </c>
      <c r="L552" s="149">
        <v>9.895939604162414E-3</v>
      </c>
      <c r="M552" s="149">
        <v>0.01</v>
      </c>
      <c r="N552" s="148" t="s">
        <v>4577</v>
      </c>
      <c r="O552" s="148" t="s">
        <v>7753</v>
      </c>
      <c r="AJ552" s="37"/>
      <c r="AK552" s="37"/>
      <c r="AL552" s="37"/>
      <c r="AM552" s="37"/>
    </row>
    <row r="553" spans="1:39" hidden="1" x14ac:dyDescent="0.25">
      <c r="A553" s="167" t="s">
        <v>4577</v>
      </c>
      <c r="B553" s="148" t="s">
        <v>4577</v>
      </c>
      <c r="C553" s="148" t="s">
        <v>167</v>
      </c>
      <c r="D553" s="148" t="s">
        <v>4126</v>
      </c>
      <c r="E553" s="148"/>
      <c r="F553" s="148">
        <v>0.45</v>
      </c>
      <c r="G553" s="162" t="s">
        <v>4577</v>
      </c>
      <c r="J553" s="149" t="s">
        <v>3092</v>
      </c>
      <c r="K553" s="149" t="s">
        <v>576</v>
      </c>
      <c r="L553" s="149">
        <v>0</v>
      </c>
      <c r="M553" s="149">
        <v>0</v>
      </c>
      <c r="N553" s="148">
        <v>1.0000000000000004</v>
      </c>
      <c r="O553" s="148" t="s">
        <v>7753</v>
      </c>
      <c r="AJ553" s="37"/>
      <c r="AK553" s="37"/>
      <c r="AL553" s="37"/>
      <c r="AM553" s="37"/>
    </row>
    <row r="554" spans="1:39" hidden="1" x14ac:dyDescent="0.25">
      <c r="A554" s="167" t="s">
        <v>4577</v>
      </c>
      <c r="B554" s="148" t="s">
        <v>4577</v>
      </c>
      <c r="C554" s="148" t="s">
        <v>167</v>
      </c>
      <c r="D554" s="148" t="s">
        <v>3738</v>
      </c>
      <c r="E554" s="148"/>
      <c r="F554" s="148">
        <v>0</v>
      </c>
      <c r="G554" s="162" t="s">
        <v>4577</v>
      </c>
      <c r="J554" s="149" t="s">
        <v>3092</v>
      </c>
      <c r="K554" s="149" t="s">
        <v>3479</v>
      </c>
      <c r="L554" s="149">
        <v>1.250810110174984E-2</v>
      </c>
      <c r="M554" s="149">
        <v>0.01</v>
      </c>
      <c r="N554" s="148" t="s">
        <v>4577</v>
      </c>
      <c r="O554" s="148" t="s">
        <v>7753</v>
      </c>
      <c r="AJ554" s="37"/>
      <c r="AK554" s="37"/>
      <c r="AL554" s="37"/>
      <c r="AM554" s="37"/>
    </row>
    <row r="555" spans="1:39" hidden="1" x14ac:dyDescent="0.25">
      <c r="A555" s="167" t="s">
        <v>4577</v>
      </c>
      <c r="B555" s="148" t="s">
        <v>4577</v>
      </c>
      <c r="C555" s="148" t="s">
        <v>167</v>
      </c>
      <c r="D555" s="148" t="s">
        <v>3973</v>
      </c>
      <c r="E555" s="148"/>
      <c r="F555" s="148">
        <v>0</v>
      </c>
      <c r="G555" s="162" t="s">
        <v>4577</v>
      </c>
      <c r="J555" s="148" t="s">
        <v>3092</v>
      </c>
      <c r="K555" s="148" t="s">
        <v>3779</v>
      </c>
      <c r="L555" s="148">
        <v>0.30894361633182127</v>
      </c>
      <c r="M555" s="148">
        <v>0.31</v>
      </c>
      <c r="N555" s="148" t="s">
        <v>4577</v>
      </c>
      <c r="O555" s="148" t="s">
        <v>7753</v>
      </c>
      <c r="AJ555" s="37"/>
      <c r="AK555" s="37"/>
      <c r="AL555" s="37"/>
      <c r="AM555" s="37"/>
    </row>
    <row r="556" spans="1:39" hidden="1" x14ac:dyDescent="0.25">
      <c r="A556" s="167" t="s">
        <v>4577</v>
      </c>
      <c r="B556" s="148" t="s">
        <v>4577</v>
      </c>
      <c r="C556" s="148" t="s">
        <v>3352</v>
      </c>
      <c r="D556" s="148" t="s">
        <v>3175</v>
      </c>
      <c r="E556" s="148"/>
      <c r="F556" s="148">
        <v>1</v>
      </c>
      <c r="G556" s="162">
        <v>1</v>
      </c>
      <c r="J556" s="149" t="s">
        <v>3092</v>
      </c>
      <c r="K556" s="149" t="s">
        <v>4374</v>
      </c>
      <c r="L556" s="149">
        <v>0.22047958522359051</v>
      </c>
      <c r="M556" s="149">
        <v>0.22</v>
      </c>
      <c r="N556" s="148" t="s">
        <v>4577</v>
      </c>
      <c r="O556" s="148" t="s">
        <v>7753</v>
      </c>
      <c r="AJ556" s="37"/>
      <c r="AK556" s="37"/>
      <c r="AL556" s="37"/>
      <c r="AM556" s="37"/>
    </row>
    <row r="557" spans="1:39" hidden="1" x14ac:dyDescent="0.25">
      <c r="A557" s="167" t="s">
        <v>7448</v>
      </c>
      <c r="B557" s="148" t="s">
        <v>7448</v>
      </c>
      <c r="C557" s="148" t="s">
        <v>72</v>
      </c>
      <c r="D557" s="148" t="s">
        <v>4372</v>
      </c>
      <c r="E557" s="148"/>
      <c r="F557" s="148">
        <v>1</v>
      </c>
      <c r="G557" s="162">
        <v>1</v>
      </c>
      <c r="J557" s="149" t="s">
        <v>3092</v>
      </c>
      <c r="K557" s="149" t="s">
        <v>4078</v>
      </c>
      <c r="L557" s="149">
        <v>0.35068049254698652</v>
      </c>
      <c r="M557" s="149">
        <v>0.35</v>
      </c>
      <c r="N557" s="148" t="s">
        <v>4577</v>
      </c>
      <c r="O557" s="148" t="s">
        <v>7753</v>
      </c>
      <c r="AJ557" s="37"/>
      <c r="AK557" s="37"/>
      <c r="AL557" s="37"/>
      <c r="AM557" s="37"/>
    </row>
    <row r="558" spans="1:39" hidden="1" x14ac:dyDescent="0.25">
      <c r="A558" s="167" t="s">
        <v>4577</v>
      </c>
      <c r="B558" s="148" t="s">
        <v>4577</v>
      </c>
      <c r="C558" s="148" t="s">
        <v>75</v>
      </c>
      <c r="D558" s="148" t="s">
        <v>3713</v>
      </c>
      <c r="E558" s="148"/>
      <c r="F558" s="148">
        <v>1</v>
      </c>
      <c r="G558" s="162">
        <v>1</v>
      </c>
      <c r="J558" s="149" t="s">
        <v>3092</v>
      </c>
      <c r="K558" s="149" t="s">
        <v>4126</v>
      </c>
      <c r="L558" s="149">
        <v>0.10511989630589763</v>
      </c>
      <c r="M558" s="149">
        <v>0.11</v>
      </c>
      <c r="N558" s="148" t="s">
        <v>4577</v>
      </c>
      <c r="O558" s="148" t="s">
        <v>7753</v>
      </c>
      <c r="AJ558" s="37"/>
      <c r="AK558" s="37"/>
      <c r="AL558" s="37"/>
      <c r="AM558" s="37"/>
    </row>
    <row r="559" spans="1:39" hidden="1" x14ac:dyDescent="0.25">
      <c r="A559" s="167" t="s">
        <v>4577</v>
      </c>
      <c r="B559" s="149" t="s">
        <v>4577</v>
      </c>
      <c r="C559" s="149" t="s">
        <v>76</v>
      </c>
      <c r="D559" s="149" t="s">
        <v>3895</v>
      </c>
      <c r="E559" s="148"/>
      <c r="F559" s="149">
        <v>1</v>
      </c>
      <c r="G559" s="162">
        <v>1</v>
      </c>
      <c r="J559" s="149" t="s">
        <v>3092</v>
      </c>
      <c r="K559" s="149" t="s">
        <v>3738</v>
      </c>
      <c r="L559" s="149">
        <v>2.2034996759559304E-3</v>
      </c>
      <c r="M559" s="149">
        <v>0</v>
      </c>
      <c r="N559" s="148" t="s">
        <v>4577</v>
      </c>
      <c r="O559" s="148" t="s">
        <v>7753</v>
      </c>
      <c r="AJ559" s="37"/>
      <c r="AK559" s="37"/>
      <c r="AL559" s="37"/>
      <c r="AM559" s="37"/>
    </row>
    <row r="560" spans="1:39" hidden="1" x14ac:dyDescent="0.25">
      <c r="A560" s="167" t="s">
        <v>4577</v>
      </c>
      <c r="B560" s="149" t="s">
        <v>4577</v>
      </c>
      <c r="C560" s="149" t="s">
        <v>77</v>
      </c>
      <c r="D560" s="149" t="s">
        <v>3175</v>
      </c>
      <c r="E560" s="148"/>
      <c r="F560" s="149">
        <v>0.68</v>
      </c>
      <c r="G560" s="162">
        <v>1</v>
      </c>
      <c r="J560" s="149" t="s">
        <v>3092</v>
      </c>
      <c r="K560" s="149" t="s">
        <v>3973</v>
      </c>
      <c r="L560" s="149">
        <v>6.4808813998703843E-5</v>
      </c>
      <c r="M560" s="149">
        <v>0</v>
      </c>
      <c r="N560" s="148" t="s">
        <v>4577</v>
      </c>
      <c r="O560" s="148" t="s">
        <v>7753</v>
      </c>
      <c r="AJ560" s="37"/>
      <c r="AK560" s="37"/>
      <c r="AL560" s="37"/>
      <c r="AM560" s="37"/>
    </row>
    <row r="561" spans="1:39" hidden="1" x14ac:dyDescent="0.25">
      <c r="A561" s="167" t="s">
        <v>4577</v>
      </c>
      <c r="B561" s="149" t="s">
        <v>4577</v>
      </c>
      <c r="C561" s="149" t="s">
        <v>77</v>
      </c>
      <c r="D561" s="149" t="s">
        <v>4280</v>
      </c>
      <c r="E561" s="148"/>
      <c r="F561" s="149">
        <v>0.32</v>
      </c>
      <c r="G561" s="162" t="s">
        <v>4577</v>
      </c>
      <c r="J561" s="149" t="s">
        <v>3093</v>
      </c>
      <c r="K561" s="149" t="s">
        <v>276</v>
      </c>
      <c r="L561" s="149">
        <v>1.2307692307692307E-4</v>
      </c>
      <c r="M561" s="149">
        <v>0</v>
      </c>
      <c r="N561" s="148">
        <v>0.99999999999999989</v>
      </c>
      <c r="O561" s="148" t="s">
        <v>7753</v>
      </c>
      <c r="AJ561" s="37"/>
      <c r="AK561" s="37"/>
      <c r="AL561" s="37"/>
      <c r="AM561" s="37"/>
    </row>
    <row r="562" spans="1:39" x14ac:dyDescent="0.25">
      <c r="A562" s="161" t="s">
        <v>4577</v>
      </c>
      <c r="B562" s="148" t="s">
        <v>4577</v>
      </c>
      <c r="C562" s="148" t="s">
        <v>78</v>
      </c>
      <c r="D562" s="148" t="s">
        <v>290</v>
      </c>
      <c r="E562" s="148"/>
      <c r="F562" s="148">
        <v>0.7</v>
      </c>
      <c r="G562" s="162">
        <v>0.99</v>
      </c>
      <c r="J562" s="149" t="s">
        <v>3093</v>
      </c>
      <c r="K562" s="149" t="s">
        <v>3173</v>
      </c>
      <c r="L562" s="149">
        <v>0.15144615384615381</v>
      </c>
      <c r="M562" s="149">
        <v>0.15</v>
      </c>
      <c r="N562" s="148" t="s">
        <v>4577</v>
      </c>
      <c r="O562" s="148" t="s">
        <v>7753</v>
      </c>
      <c r="AJ562" s="37"/>
      <c r="AK562" s="37"/>
      <c r="AL562" s="37"/>
      <c r="AM562" s="37"/>
    </row>
    <row r="563" spans="1:39" x14ac:dyDescent="0.25">
      <c r="A563" s="161" t="s">
        <v>4577</v>
      </c>
      <c r="B563" s="148" t="s">
        <v>4577</v>
      </c>
      <c r="C563" s="148" t="s">
        <v>78</v>
      </c>
      <c r="D563" s="148" t="s">
        <v>3713</v>
      </c>
      <c r="E563" s="148"/>
      <c r="F563" s="148">
        <v>0</v>
      </c>
      <c r="G563" s="162" t="s">
        <v>4577</v>
      </c>
      <c r="J563" s="149" t="s">
        <v>3093</v>
      </c>
      <c r="K563" s="149" t="s">
        <v>3222</v>
      </c>
      <c r="L563" s="149">
        <v>0.81058461538461513</v>
      </c>
      <c r="M563" s="149">
        <v>0.81</v>
      </c>
      <c r="N563" s="148" t="s">
        <v>4577</v>
      </c>
      <c r="O563" s="148" t="s">
        <v>7753</v>
      </c>
      <c r="AJ563" s="37"/>
      <c r="AK563" s="37"/>
      <c r="AL563" s="37"/>
      <c r="AM563" s="37"/>
    </row>
    <row r="564" spans="1:39" hidden="1" x14ac:dyDescent="0.25">
      <c r="A564" s="161" t="s">
        <v>4577</v>
      </c>
      <c r="B564" s="148" t="s">
        <v>4577</v>
      </c>
      <c r="C564" s="148" t="s">
        <v>78</v>
      </c>
      <c r="D564" s="148" t="s">
        <v>4372</v>
      </c>
      <c r="E564" s="148"/>
      <c r="F564" s="148">
        <v>0.28999999999999998</v>
      </c>
      <c r="G564" s="162" t="s">
        <v>4577</v>
      </c>
      <c r="J564" s="149" t="s">
        <v>3093</v>
      </c>
      <c r="K564" s="149" t="s">
        <v>3840</v>
      </c>
      <c r="L564" s="149">
        <v>1.8215384615384612E-2</v>
      </c>
      <c r="M564" s="149">
        <v>0.02</v>
      </c>
      <c r="N564" s="148" t="s">
        <v>4577</v>
      </c>
      <c r="O564" s="148" t="s">
        <v>7753</v>
      </c>
      <c r="AJ564" s="37"/>
      <c r="AK564" s="37"/>
      <c r="AL564" s="37"/>
      <c r="AM564" s="37"/>
    </row>
    <row r="565" spans="1:39" x14ac:dyDescent="0.25">
      <c r="A565" s="161" t="s">
        <v>4577</v>
      </c>
      <c r="B565" s="148" t="s">
        <v>4577</v>
      </c>
      <c r="C565" s="148" t="s">
        <v>196</v>
      </c>
      <c r="D565" s="148" t="s">
        <v>3457</v>
      </c>
      <c r="E565" s="148"/>
      <c r="F565" s="148">
        <v>0.92</v>
      </c>
      <c r="G565" s="162">
        <v>1</v>
      </c>
      <c r="J565" s="149" t="s">
        <v>3093</v>
      </c>
      <c r="K565" s="149" t="s">
        <v>3895</v>
      </c>
      <c r="L565" s="149">
        <v>2.523076923076923E-3</v>
      </c>
      <c r="M565" s="149">
        <v>0</v>
      </c>
      <c r="N565" s="148" t="s">
        <v>4577</v>
      </c>
      <c r="O565" s="148" t="s">
        <v>7753</v>
      </c>
      <c r="AJ565" s="37"/>
      <c r="AK565" s="37"/>
      <c r="AL565" s="37"/>
      <c r="AM565" s="37"/>
    </row>
    <row r="566" spans="1:39" x14ac:dyDescent="0.25">
      <c r="A566" s="161" t="s">
        <v>4577</v>
      </c>
      <c r="B566" s="148" t="s">
        <v>4577</v>
      </c>
      <c r="C566" s="148" t="s">
        <v>196</v>
      </c>
      <c r="D566" s="148" t="s">
        <v>3477</v>
      </c>
      <c r="E566" s="148"/>
      <c r="F566" s="148">
        <v>0.08</v>
      </c>
      <c r="G566" s="162" t="s">
        <v>4577</v>
      </c>
      <c r="J566" s="149" t="s">
        <v>3093</v>
      </c>
      <c r="K566" s="149" t="s">
        <v>3897</v>
      </c>
      <c r="L566" s="149">
        <v>6.1538461538461535E-5</v>
      </c>
      <c r="M566" s="149">
        <v>0</v>
      </c>
      <c r="N566" s="148" t="s">
        <v>4577</v>
      </c>
      <c r="O566" s="148" t="s">
        <v>7753</v>
      </c>
      <c r="AJ566" s="37"/>
      <c r="AK566" s="37"/>
      <c r="AL566" s="37"/>
      <c r="AM566" s="37"/>
    </row>
    <row r="567" spans="1:39" hidden="1" x14ac:dyDescent="0.25">
      <c r="A567" s="161" t="s">
        <v>4577</v>
      </c>
      <c r="B567" s="148" t="s">
        <v>4577</v>
      </c>
      <c r="C567" s="148" t="s">
        <v>79</v>
      </c>
      <c r="D567" s="148" t="s">
        <v>3672</v>
      </c>
      <c r="E567" s="148"/>
      <c r="F567" s="148">
        <v>1</v>
      </c>
      <c r="G567" s="162">
        <v>1</v>
      </c>
      <c r="J567" s="149" t="s">
        <v>3093</v>
      </c>
      <c r="K567" s="149" t="s">
        <v>7798</v>
      </c>
      <c r="L567" s="149">
        <v>0</v>
      </c>
      <c r="M567" s="149">
        <v>0</v>
      </c>
      <c r="N567" s="148" t="s">
        <v>4577</v>
      </c>
      <c r="O567" s="148" t="s">
        <v>7753</v>
      </c>
      <c r="AJ567" s="37"/>
      <c r="AK567" s="37"/>
      <c r="AL567" s="37"/>
      <c r="AM567" s="37"/>
    </row>
    <row r="568" spans="1:39" hidden="1" x14ac:dyDescent="0.25">
      <c r="A568" s="161" t="s">
        <v>4577</v>
      </c>
      <c r="B568" s="148" t="s">
        <v>4577</v>
      </c>
      <c r="C568" s="148" t="s">
        <v>80</v>
      </c>
      <c r="D568" s="148" t="s">
        <v>3672</v>
      </c>
      <c r="E568" s="148"/>
      <c r="F568" s="148">
        <v>1</v>
      </c>
      <c r="G568" s="162">
        <v>1</v>
      </c>
      <c r="J568" s="149" t="s">
        <v>3093</v>
      </c>
      <c r="K568" s="149" t="s">
        <v>4372</v>
      </c>
      <c r="L568" s="149">
        <v>5.66153846153846E-3</v>
      </c>
      <c r="M568" s="149">
        <v>0.01</v>
      </c>
      <c r="N568" s="148" t="s">
        <v>4577</v>
      </c>
      <c r="O568" s="148" t="s">
        <v>7753</v>
      </c>
      <c r="AJ568" s="37"/>
      <c r="AK568" s="37"/>
      <c r="AL568" s="37"/>
      <c r="AM568" s="37"/>
    </row>
    <row r="569" spans="1:39" hidden="1" x14ac:dyDescent="0.25">
      <c r="A569" s="161" t="s">
        <v>4577</v>
      </c>
      <c r="B569" s="148" t="s">
        <v>4577</v>
      </c>
      <c r="C569" s="148" t="s">
        <v>81</v>
      </c>
      <c r="D569" s="148" t="s">
        <v>4372</v>
      </c>
      <c r="E569" s="148"/>
      <c r="F569" s="148">
        <v>1</v>
      </c>
      <c r="G569" s="162">
        <v>1</v>
      </c>
      <c r="J569" s="149" t="s">
        <v>3093</v>
      </c>
      <c r="K569" s="149" t="s">
        <v>3374</v>
      </c>
      <c r="L569" s="149">
        <v>1.1384615384615384E-2</v>
      </c>
      <c r="M569" s="149">
        <v>0.01</v>
      </c>
      <c r="N569" s="148" t="s">
        <v>4577</v>
      </c>
      <c r="O569" s="148" t="s">
        <v>7753</v>
      </c>
      <c r="AJ569" s="37"/>
      <c r="AK569" s="37"/>
      <c r="AL569" s="37"/>
      <c r="AM569" s="37"/>
    </row>
    <row r="570" spans="1:39" x14ac:dyDescent="0.25">
      <c r="A570" s="161" t="s">
        <v>4577</v>
      </c>
      <c r="B570" s="148" t="s">
        <v>4577</v>
      </c>
      <c r="C570" s="148" t="s">
        <v>82</v>
      </c>
      <c r="D570" s="148" t="s">
        <v>3173</v>
      </c>
      <c r="E570" s="148"/>
      <c r="F570" s="148">
        <v>0.99</v>
      </c>
      <c r="G570" s="162">
        <v>1</v>
      </c>
      <c r="J570" s="149" t="s">
        <v>3094</v>
      </c>
      <c r="K570" s="149" t="s">
        <v>3222</v>
      </c>
      <c r="L570" s="149">
        <v>4.4484984563570012E-3</v>
      </c>
      <c r="M570" s="149">
        <v>0</v>
      </c>
      <c r="N570" s="148">
        <v>0.99999999999999933</v>
      </c>
      <c r="O570" s="148" t="s">
        <v>7753</v>
      </c>
      <c r="AJ570" s="37"/>
      <c r="AK570" s="37"/>
      <c r="AL570" s="37"/>
      <c r="AM570" s="37"/>
    </row>
    <row r="571" spans="1:39" hidden="1" x14ac:dyDescent="0.25">
      <c r="A571" s="161" t="s">
        <v>4577</v>
      </c>
      <c r="B571" s="148" t="s">
        <v>4577</v>
      </c>
      <c r="C571" s="148" t="s">
        <v>82</v>
      </c>
      <c r="D571" s="148" t="s">
        <v>3897</v>
      </c>
      <c r="E571" s="148"/>
      <c r="F571" s="148">
        <v>0.01</v>
      </c>
      <c r="G571" s="162" t="s">
        <v>4577</v>
      </c>
      <c r="J571" s="149" t="s">
        <v>3094</v>
      </c>
      <c r="K571" s="149" t="s">
        <v>3374</v>
      </c>
      <c r="L571" s="149">
        <v>0.99555150154364236</v>
      </c>
      <c r="M571" s="149">
        <v>1</v>
      </c>
      <c r="N571" s="148" t="s">
        <v>4577</v>
      </c>
      <c r="O571" s="148" t="s">
        <v>7753</v>
      </c>
      <c r="AJ571" s="37"/>
      <c r="AK571" s="37"/>
      <c r="AL571" s="37"/>
      <c r="AM571" s="37"/>
    </row>
    <row r="572" spans="1:39" hidden="1" x14ac:dyDescent="0.25">
      <c r="A572" s="161" t="s">
        <v>4577</v>
      </c>
      <c r="B572" s="148" t="s">
        <v>4577</v>
      </c>
      <c r="C572" s="148" t="s">
        <v>83</v>
      </c>
      <c r="D572" s="148" t="s">
        <v>4372</v>
      </c>
      <c r="E572" s="148"/>
      <c r="F572" s="148">
        <v>1</v>
      </c>
      <c r="G572" s="162">
        <v>1</v>
      </c>
      <c r="J572" s="149" t="s">
        <v>3095</v>
      </c>
      <c r="K572" s="149" t="s">
        <v>3374</v>
      </c>
      <c r="L572" s="149">
        <v>1.0000000000000007</v>
      </c>
      <c r="M572" s="149">
        <v>1</v>
      </c>
      <c r="N572" s="148">
        <v>1.0000000000000007</v>
      </c>
      <c r="O572" s="148" t="s">
        <v>7753</v>
      </c>
      <c r="AJ572" s="37"/>
      <c r="AK572" s="37"/>
      <c r="AL572" s="37"/>
      <c r="AM572" s="37"/>
    </row>
    <row r="573" spans="1:39" hidden="1" x14ac:dyDescent="0.25">
      <c r="A573" s="161" t="s">
        <v>7479</v>
      </c>
      <c r="B573" s="148" t="s">
        <v>7479</v>
      </c>
      <c r="C573" s="148" t="s">
        <v>3063</v>
      </c>
      <c r="D573" s="148" t="s">
        <v>3987</v>
      </c>
      <c r="E573" s="148"/>
      <c r="F573" s="148">
        <v>0.59</v>
      </c>
      <c r="G573" s="162">
        <v>1</v>
      </c>
      <c r="J573" s="149" t="s">
        <v>3096</v>
      </c>
      <c r="K573" s="149" t="s">
        <v>276</v>
      </c>
      <c r="L573" s="149">
        <v>6.1068702290076262E-4</v>
      </c>
      <c r="M573" s="149">
        <v>0</v>
      </c>
      <c r="N573" s="148">
        <v>0.99999999999999878</v>
      </c>
      <c r="O573" s="148" t="s">
        <v>7753</v>
      </c>
      <c r="AJ573" s="37"/>
      <c r="AK573" s="37"/>
      <c r="AL573" s="37"/>
      <c r="AM573" s="37"/>
    </row>
    <row r="574" spans="1:39" x14ac:dyDescent="0.25">
      <c r="A574" s="161" t="s">
        <v>7479</v>
      </c>
      <c r="B574" s="148" t="s">
        <v>7479</v>
      </c>
      <c r="C574" s="148" t="s">
        <v>3063</v>
      </c>
      <c r="D574" s="148" t="s">
        <v>4372</v>
      </c>
      <c r="E574" s="148"/>
      <c r="F574" s="148">
        <v>0.41</v>
      </c>
      <c r="G574" s="162" t="s">
        <v>4577</v>
      </c>
      <c r="J574" s="149" t="s">
        <v>3096</v>
      </c>
      <c r="K574" s="149" t="s">
        <v>292</v>
      </c>
      <c r="L574" s="149">
        <v>0</v>
      </c>
      <c r="M574" s="149">
        <v>0</v>
      </c>
      <c r="N574" s="148" t="s">
        <v>4577</v>
      </c>
      <c r="O574" s="148" t="s">
        <v>7753</v>
      </c>
      <c r="AJ574" s="37"/>
      <c r="AK574" s="37"/>
      <c r="AL574" s="37"/>
      <c r="AM574" s="37"/>
    </row>
    <row r="575" spans="1:39" x14ac:dyDescent="0.25">
      <c r="A575" s="161" t="s">
        <v>7485</v>
      </c>
      <c r="B575" s="148" t="s">
        <v>7485</v>
      </c>
      <c r="C575" s="148" t="s">
        <v>3064</v>
      </c>
      <c r="D575" s="148" t="s">
        <v>3897</v>
      </c>
      <c r="E575" s="148"/>
      <c r="F575" s="148">
        <v>0.25</v>
      </c>
      <c r="G575" s="162">
        <v>1</v>
      </c>
      <c r="J575" s="149" t="s">
        <v>3096</v>
      </c>
      <c r="K575" s="149" t="s">
        <v>3173</v>
      </c>
      <c r="L575" s="149">
        <v>0.64012213740457924</v>
      </c>
      <c r="M575" s="149">
        <v>0.64</v>
      </c>
      <c r="N575" s="148" t="s">
        <v>4577</v>
      </c>
      <c r="O575" s="148" t="s">
        <v>7753</v>
      </c>
      <c r="AJ575" s="37"/>
      <c r="AK575" s="37"/>
      <c r="AL575" s="37"/>
      <c r="AM575" s="37"/>
    </row>
    <row r="576" spans="1:39" x14ac:dyDescent="0.25">
      <c r="A576" s="161" t="s">
        <v>7485</v>
      </c>
      <c r="B576" s="148" t="s">
        <v>7485</v>
      </c>
      <c r="C576" s="148" t="s">
        <v>3064</v>
      </c>
      <c r="D576" s="148" t="s">
        <v>4372</v>
      </c>
      <c r="E576" s="148"/>
      <c r="F576" s="148">
        <v>0.75</v>
      </c>
      <c r="G576" s="162" t="s">
        <v>4577</v>
      </c>
      <c r="J576" s="149" t="s">
        <v>3096</v>
      </c>
      <c r="K576" s="149" t="s">
        <v>3222</v>
      </c>
      <c r="L576" s="149">
        <v>0</v>
      </c>
      <c r="M576" s="149">
        <v>0</v>
      </c>
      <c r="N576" s="148" t="s">
        <v>4577</v>
      </c>
      <c r="O576" s="148" t="s">
        <v>7753</v>
      </c>
      <c r="AJ576" s="37"/>
      <c r="AK576" s="37"/>
      <c r="AL576" s="37"/>
      <c r="AM576" s="37"/>
    </row>
    <row r="577" spans="1:39" x14ac:dyDescent="0.25">
      <c r="A577" s="161" t="s">
        <v>5145</v>
      </c>
      <c r="B577" s="148" t="s">
        <v>5145</v>
      </c>
      <c r="C577" s="148" t="s">
        <v>3070</v>
      </c>
      <c r="D577" s="148" t="s">
        <v>3457</v>
      </c>
      <c r="E577" s="148"/>
      <c r="F577" s="148">
        <v>0.97</v>
      </c>
      <c r="G577" s="162">
        <v>1</v>
      </c>
      <c r="J577" s="149" t="s">
        <v>3096</v>
      </c>
      <c r="K577" s="149" t="s">
        <v>3457</v>
      </c>
      <c r="L577" s="149">
        <v>7.9389312977099142E-4</v>
      </c>
      <c r="M577" s="149">
        <v>0</v>
      </c>
      <c r="N577" s="148" t="s">
        <v>4577</v>
      </c>
      <c r="O577" s="148" t="s">
        <v>7753</v>
      </c>
      <c r="AJ577" s="37"/>
      <c r="AK577" s="37"/>
      <c r="AL577" s="37"/>
      <c r="AM577" s="37"/>
    </row>
    <row r="578" spans="1:39" x14ac:dyDescent="0.25">
      <c r="A578" s="161" t="s">
        <v>5145</v>
      </c>
      <c r="B578" s="148" t="s">
        <v>5145</v>
      </c>
      <c r="C578" s="148" t="s">
        <v>3070</v>
      </c>
      <c r="D578" s="148" t="s">
        <v>3477</v>
      </c>
      <c r="E578" s="148"/>
      <c r="F578" s="148">
        <v>0.03</v>
      </c>
      <c r="G578" s="162" t="s">
        <v>4577</v>
      </c>
      <c r="J578" s="149" t="s">
        <v>3096</v>
      </c>
      <c r="K578" s="149" t="s">
        <v>3895</v>
      </c>
      <c r="L578" s="149">
        <v>0.33477862595419816</v>
      </c>
      <c r="M578" s="149">
        <v>0.33</v>
      </c>
      <c r="N578" s="148" t="s">
        <v>4577</v>
      </c>
      <c r="O578" s="148" t="s">
        <v>7753</v>
      </c>
      <c r="AJ578" s="37"/>
      <c r="AK578" s="37"/>
      <c r="AL578" s="37"/>
      <c r="AM578" s="37"/>
    </row>
    <row r="579" spans="1:39" x14ac:dyDescent="0.25">
      <c r="A579" s="161" t="s">
        <v>5182</v>
      </c>
      <c r="B579" s="148" t="s">
        <v>5182</v>
      </c>
      <c r="C579" s="148" t="s">
        <v>3071</v>
      </c>
      <c r="D579" s="148" t="s">
        <v>3457</v>
      </c>
      <c r="E579" s="148"/>
      <c r="F579" s="148">
        <v>0.54</v>
      </c>
      <c r="G579" s="162">
        <v>1.01</v>
      </c>
      <c r="J579" s="149" t="s">
        <v>3096</v>
      </c>
      <c r="K579" s="149" t="s">
        <v>3897</v>
      </c>
      <c r="L579" s="149">
        <v>6.1068702290076272E-4</v>
      </c>
      <c r="M579" s="149">
        <v>0</v>
      </c>
      <c r="N579" s="148" t="s">
        <v>4577</v>
      </c>
      <c r="O579" s="148" t="s">
        <v>7753</v>
      </c>
      <c r="AJ579" s="37"/>
      <c r="AK579" s="37"/>
      <c r="AL579" s="37"/>
      <c r="AM579" s="37"/>
    </row>
    <row r="580" spans="1:39" hidden="1" x14ac:dyDescent="0.25">
      <c r="A580" s="161" t="s">
        <v>5182</v>
      </c>
      <c r="B580" s="148" t="s">
        <v>5182</v>
      </c>
      <c r="C580" s="148" t="s">
        <v>3071</v>
      </c>
      <c r="D580" s="148" t="s">
        <v>3477</v>
      </c>
      <c r="E580" s="148"/>
      <c r="F580" s="148">
        <v>0.01</v>
      </c>
      <c r="G580" s="162" t="s">
        <v>4577</v>
      </c>
      <c r="J580" s="149" t="s">
        <v>3096</v>
      </c>
      <c r="K580" s="149" t="s">
        <v>3374</v>
      </c>
      <c r="L580" s="149">
        <v>2.3083969465648828E-2</v>
      </c>
      <c r="M580" s="149">
        <v>0.02</v>
      </c>
      <c r="N580" s="148" t="s">
        <v>4577</v>
      </c>
      <c r="O580" s="148" t="s">
        <v>7753</v>
      </c>
      <c r="AJ580" s="37"/>
      <c r="AK580" s="37"/>
      <c r="AL580" s="37"/>
      <c r="AM580" s="37"/>
    </row>
    <row r="581" spans="1:39" hidden="1" x14ac:dyDescent="0.25">
      <c r="A581" s="161" t="s">
        <v>5182</v>
      </c>
      <c r="B581" s="148" t="s">
        <v>5182</v>
      </c>
      <c r="C581" s="148" t="s">
        <v>3071</v>
      </c>
      <c r="D581" s="148" t="s">
        <v>4372</v>
      </c>
      <c r="E581" s="148"/>
      <c r="F581" s="148">
        <v>0.46</v>
      </c>
      <c r="G581" s="162" t="s">
        <v>4577</v>
      </c>
      <c r="J581" s="149" t="s">
        <v>3097</v>
      </c>
      <c r="K581" s="149" t="s">
        <v>276</v>
      </c>
      <c r="L581" s="149">
        <v>0</v>
      </c>
      <c r="M581" s="149">
        <v>0</v>
      </c>
      <c r="N581" s="148">
        <v>1.0000000000000004</v>
      </c>
      <c r="O581" s="148" t="s">
        <v>7753</v>
      </c>
      <c r="AJ581" s="37"/>
      <c r="AK581" s="37"/>
      <c r="AL581" s="37"/>
      <c r="AM581" s="37"/>
    </row>
    <row r="582" spans="1:39" x14ac:dyDescent="0.25">
      <c r="A582" s="161" t="s">
        <v>7504</v>
      </c>
      <c r="B582" s="148" t="s">
        <v>7504</v>
      </c>
      <c r="C582" s="148" t="s">
        <v>3072</v>
      </c>
      <c r="D582" s="148" t="s">
        <v>3672</v>
      </c>
      <c r="E582" s="148"/>
      <c r="F582" s="148">
        <v>1</v>
      </c>
      <c r="G582" s="162">
        <v>1</v>
      </c>
      <c r="J582" s="149" t="s">
        <v>3097</v>
      </c>
      <c r="K582" s="149" t="s">
        <v>292</v>
      </c>
      <c r="L582" s="149">
        <v>0</v>
      </c>
      <c r="M582" s="149">
        <v>0</v>
      </c>
      <c r="N582" s="148" t="s">
        <v>4577</v>
      </c>
      <c r="O582" s="148" t="s">
        <v>7753</v>
      </c>
      <c r="AJ582" s="37"/>
      <c r="AK582" s="37"/>
      <c r="AL582" s="37"/>
      <c r="AM582" s="37"/>
    </row>
    <row r="583" spans="1:39" x14ac:dyDescent="0.25">
      <c r="A583" s="161" t="s">
        <v>5297</v>
      </c>
      <c r="B583" s="148" t="s">
        <v>5297</v>
      </c>
      <c r="C583" s="148" t="s">
        <v>3105</v>
      </c>
      <c r="D583" s="148" t="s">
        <v>3672</v>
      </c>
      <c r="E583" s="148"/>
      <c r="F583" s="148">
        <v>1</v>
      </c>
      <c r="G583" s="162">
        <v>1</v>
      </c>
      <c r="J583" s="149" t="s">
        <v>3097</v>
      </c>
      <c r="K583" s="149" t="s">
        <v>3173</v>
      </c>
      <c r="L583" s="149">
        <v>4.6052232927346563E-3</v>
      </c>
      <c r="M583" s="149">
        <v>0</v>
      </c>
      <c r="N583" s="148" t="s">
        <v>4577</v>
      </c>
      <c r="O583" s="148" t="s">
        <v>7753</v>
      </c>
      <c r="AJ583" s="37"/>
      <c r="AK583" s="37"/>
      <c r="AL583" s="37"/>
      <c r="AM583" s="37"/>
    </row>
    <row r="584" spans="1:39" x14ac:dyDescent="0.25">
      <c r="A584" s="161" t="s">
        <v>7515</v>
      </c>
      <c r="B584" s="148" t="s">
        <v>7515</v>
      </c>
      <c r="C584" s="148" t="s">
        <v>3106</v>
      </c>
      <c r="D584" s="148" t="s">
        <v>3175</v>
      </c>
      <c r="E584" s="148"/>
      <c r="F584" s="148">
        <v>0.7</v>
      </c>
      <c r="G584" s="162">
        <v>1</v>
      </c>
      <c r="J584" s="149" t="s">
        <v>3097</v>
      </c>
      <c r="K584" s="149" t="s">
        <v>3457</v>
      </c>
      <c r="L584" s="149">
        <v>2.9570381142822531E-2</v>
      </c>
      <c r="M584" s="149">
        <v>0.03</v>
      </c>
      <c r="N584" s="148" t="s">
        <v>4577</v>
      </c>
      <c r="O584" s="148" t="s">
        <v>7753</v>
      </c>
      <c r="AJ584" s="37"/>
      <c r="AK584" s="37"/>
      <c r="AL584" s="37"/>
      <c r="AM584" s="37"/>
    </row>
    <row r="585" spans="1:39" hidden="1" x14ac:dyDescent="0.25">
      <c r="A585" s="161" t="s">
        <v>7515</v>
      </c>
      <c r="B585" s="148" t="s">
        <v>7515</v>
      </c>
      <c r="C585" s="148" t="s">
        <v>3106</v>
      </c>
      <c r="D585" s="148" t="s">
        <v>4280</v>
      </c>
      <c r="E585" s="148"/>
      <c r="F585" s="148">
        <v>0.3</v>
      </c>
      <c r="G585" s="162" t="s">
        <v>4577</v>
      </c>
      <c r="J585" s="149" t="s">
        <v>3097</v>
      </c>
      <c r="K585" s="149" t="s">
        <v>3670</v>
      </c>
      <c r="L585" s="149">
        <v>0</v>
      </c>
      <c r="M585" s="149">
        <v>0</v>
      </c>
      <c r="N585" s="148" t="s">
        <v>4577</v>
      </c>
      <c r="O585" s="148" t="s">
        <v>7753</v>
      </c>
      <c r="AJ585" s="37"/>
      <c r="AK585" s="37"/>
      <c r="AL585" s="37"/>
      <c r="AM585" s="37"/>
    </row>
    <row r="586" spans="1:39" x14ac:dyDescent="0.25">
      <c r="A586" s="161" t="s">
        <v>7521</v>
      </c>
      <c r="B586" s="148" t="s">
        <v>7521</v>
      </c>
      <c r="C586" s="148" t="s">
        <v>3303</v>
      </c>
      <c r="D586" s="148" t="s">
        <v>3779</v>
      </c>
      <c r="E586" s="148"/>
      <c r="F586" s="148">
        <v>0.35</v>
      </c>
      <c r="G586" s="162">
        <v>0.99</v>
      </c>
      <c r="J586" s="149" t="s">
        <v>3097</v>
      </c>
      <c r="K586" s="149" t="s">
        <v>3672</v>
      </c>
      <c r="L586" s="149">
        <v>0.12591650003029756</v>
      </c>
      <c r="M586" s="149">
        <v>0.13</v>
      </c>
      <c r="N586" s="148" t="s">
        <v>4577</v>
      </c>
      <c r="O586" s="148" t="s">
        <v>7753</v>
      </c>
      <c r="AJ586" s="37"/>
      <c r="AK586" s="37"/>
      <c r="AL586" s="37"/>
      <c r="AM586" s="37"/>
    </row>
    <row r="587" spans="1:39" x14ac:dyDescent="0.25">
      <c r="A587" s="161" t="s">
        <v>7521</v>
      </c>
      <c r="B587" s="148" t="s">
        <v>7521</v>
      </c>
      <c r="C587" s="148" t="s">
        <v>3303</v>
      </c>
      <c r="D587" s="148" t="s">
        <v>3978</v>
      </c>
      <c r="E587" s="148"/>
      <c r="F587" s="148">
        <v>0.01</v>
      </c>
      <c r="G587" s="162" t="s">
        <v>4577</v>
      </c>
      <c r="J587" s="149" t="s">
        <v>3097</v>
      </c>
      <c r="K587" s="149" t="s">
        <v>3713</v>
      </c>
      <c r="L587" s="149">
        <v>3.1024662182633472E-2</v>
      </c>
      <c r="M587" s="149">
        <v>0.03</v>
      </c>
      <c r="N587" s="148" t="s">
        <v>4577</v>
      </c>
      <c r="O587" s="148" t="s">
        <v>7753</v>
      </c>
      <c r="AJ587" s="37"/>
      <c r="AK587" s="37"/>
      <c r="AL587" s="37"/>
      <c r="AM587" s="37"/>
    </row>
    <row r="588" spans="1:39" hidden="1" x14ac:dyDescent="0.25">
      <c r="A588" s="161" t="s">
        <v>7521</v>
      </c>
      <c r="B588" s="148" t="s">
        <v>7521</v>
      </c>
      <c r="C588" s="148" t="s">
        <v>3303</v>
      </c>
      <c r="D588" s="148" t="s">
        <v>4374</v>
      </c>
      <c r="E588" s="148"/>
      <c r="F588" s="148">
        <v>0.63</v>
      </c>
      <c r="G588" s="162" t="s">
        <v>4577</v>
      </c>
      <c r="J588" s="149" t="s">
        <v>3097</v>
      </c>
      <c r="K588" s="149" t="s">
        <v>3840</v>
      </c>
      <c r="L588" s="149">
        <v>1.8602678300914992E-2</v>
      </c>
      <c r="M588" s="149">
        <v>0.02</v>
      </c>
      <c r="N588" s="148" t="s">
        <v>4577</v>
      </c>
      <c r="O588" s="148" t="s">
        <v>7753</v>
      </c>
      <c r="AJ588" s="37"/>
      <c r="AK588" s="37"/>
      <c r="AL588" s="37"/>
      <c r="AM588" s="37"/>
    </row>
    <row r="589" spans="1:39" x14ac:dyDescent="0.25">
      <c r="A589" s="161" t="s">
        <v>7521</v>
      </c>
      <c r="B589" s="148" t="s">
        <v>7521</v>
      </c>
      <c r="C589" s="148" t="s">
        <v>3303</v>
      </c>
      <c r="D589" s="148" t="s">
        <v>3738</v>
      </c>
      <c r="E589" s="148"/>
      <c r="F589" s="148">
        <v>0</v>
      </c>
      <c r="G589" s="162" t="s">
        <v>4577</v>
      </c>
      <c r="J589" s="149" t="s">
        <v>3097</v>
      </c>
      <c r="K589" s="149" t="s">
        <v>3895</v>
      </c>
      <c r="L589" s="149">
        <v>1.8178512997636797E-4</v>
      </c>
      <c r="M589" s="149">
        <v>0</v>
      </c>
      <c r="N589" s="148" t="s">
        <v>4577</v>
      </c>
      <c r="O589" s="148" t="s">
        <v>7753</v>
      </c>
      <c r="AJ589" s="37"/>
      <c r="AK589" s="37"/>
      <c r="AL589" s="37"/>
      <c r="AM589" s="37"/>
    </row>
    <row r="590" spans="1:39" x14ac:dyDescent="0.25">
      <c r="A590" s="161" t="s">
        <v>4577</v>
      </c>
      <c r="B590" s="148" t="s">
        <v>4577</v>
      </c>
      <c r="C590" s="148" t="s">
        <v>60</v>
      </c>
      <c r="D590" s="148" t="s">
        <v>4372</v>
      </c>
      <c r="E590" s="148"/>
      <c r="F590" s="148">
        <v>1</v>
      </c>
      <c r="G590" s="162">
        <v>1</v>
      </c>
      <c r="J590" s="149" t="s">
        <v>3097</v>
      </c>
      <c r="K590" s="149" t="s">
        <v>3897</v>
      </c>
      <c r="L590" s="149">
        <v>0</v>
      </c>
      <c r="M590" s="149">
        <v>0</v>
      </c>
      <c r="N590" s="148" t="s">
        <v>4577</v>
      </c>
      <c r="O590" s="148" t="s">
        <v>7753</v>
      </c>
      <c r="AJ590" s="37"/>
      <c r="AK590" s="37"/>
      <c r="AL590" s="37"/>
      <c r="AM590" s="37"/>
    </row>
    <row r="591" spans="1:39" x14ac:dyDescent="0.25">
      <c r="A591" s="161" t="s">
        <v>4577</v>
      </c>
      <c r="B591" s="148" t="s">
        <v>4577</v>
      </c>
      <c r="C591" s="148" t="s">
        <v>55</v>
      </c>
      <c r="D591" s="148" t="s">
        <v>4126</v>
      </c>
      <c r="E591" s="148"/>
      <c r="F591" s="148">
        <v>1</v>
      </c>
      <c r="G591" s="162">
        <v>1</v>
      </c>
      <c r="J591" s="149" t="s">
        <v>3097</v>
      </c>
      <c r="K591" s="149" t="s">
        <v>3971</v>
      </c>
      <c r="L591" s="149">
        <v>0</v>
      </c>
      <c r="M591" s="149">
        <v>0</v>
      </c>
      <c r="N591" s="148" t="s">
        <v>4577</v>
      </c>
      <c r="O591" s="148" t="s">
        <v>7753</v>
      </c>
      <c r="AJ591" s="37"/>
      <c r="AK591" s="37"/>
      <c r="AL591" s="37"/>
      <c r="AM591" s="37"/>
    </row>
    <row r="592" spans="1:39" hidden="1" x14ac:dyDescent="0.25">
      <c r="A592" s="161" t="s">
        <v>4577</v>
      </c>
      <c r="B592" s="148" t="s">
        <v>4577</v>
      </c>
      <c r="C592" s="148" t="s">
        <v>57</v>
      </c>
      <c r="D592" s="148" t="s">
        <v>3895</v>
      </c>
      <c r="E592" s="148"/>
      <c r="F592" s="148">
        <v>1</v>
      </c>
      <c r="G592" s="162">
        <v>1</v>
      </c>
      <c r="J592" s="149" t="s">
        <v>3097</v>
      </c>
      <c r="K592" s="149" t="s">
        <v>4372</v>
      </c>
      <c r="L592" s="149">
        <v>0.76707265345694742</v>
      </c>
      <c r="M592" s="149">
        <v>0.77</v>
      </c>
      <c r="N592" s="148" t="s">
        <v>4577</v>
      </c>
      <c r="O592" s="148" t="s">
        <v>7753</v>
      </c>
      <c r="AJ592" s="37"/>
      <c r="AK592" s="37"/>
      <c r="AL592" s="37"/>
      <c r="AM592" s="37"/>
    </row>
    <row r="593" spans="1:39" hidden="1" x14ac:dyDescent="0.25">
      <c r="A593" s="161" t="s">
        <v>4577</v>
      </c>
      <c r="B593" s="148" t="s">
        <v>4577</v>
      </c>
      <c r="C593" s="148" t="s">
        <v>58</v>
      </c>
      <c r="D593" s="148" t="s">
        <v>3222</v>
      </c>
      <c r="E593" s="148"/>
      <c r="F593" s="148">
        <v>0.46</v>
      </c>
      <c r="G593" s="162">
        <v>1</v>
      </c>
      <c r="J593" s="149" t="s">
        <v>3097</v>
      </c>
      <c r="K593" s="149" t="s">
        <v>3374</v>
      </c>
      <c r="L593" s="149">
        <v>2.302611646367328E-2</v>
      </c>
      <c r="M593" s="149">
        <v>0.02</v>
      </c>
      <c r="N593" s="148" t="s">
        <v>4577</v>
      </c>
      <c r="O593" s="148" t="s">
        <v>7753</v>
      </c>
      <c r="AJ593" s="37"/>
      <c r="AK593" s="37"/>
      <c r="AL593" s="37"/>
      <c r="AM593" s="37"/>
    </row>
    <row r="594" spans="1:39" hidden="1" x14ac:dyDescent="0.25">
      <c r="A594" s="161" t="s">
        <v>4577</v>
      </c>
      <c r="B594" s="148" t="s">
        <v>4577</v>
      </c>
      <c r="C594" s="148" t="s">
        <v>58</v>
      </c>
      <c r="D594" s="148" t="s">
        <v>4372</v>
      </c>
      <c r="E594" s="148"/>
      <c r="F594" s="148">
        <v>0.54</v>
      </c>
      <c r="G594" s="162" t="s">
        <v>4577</v>
      </c>
      <c r="J594" s="149" t="s">
        <v>3098</v>
      </c>
      <c r="K594" s="149" t="s">
        <v>3479</v>
      </c>
      <c r="L594" s="149">
        <v>3.7120509081267402E-3</v>
      </c>
      <c r="M594" s="149">
        <v>0</v>
      </c>
      <c r="N594" s="148">
        <v>1.0000000000000002</v>
      </c>
      <c r="O594" s="148" t="s">
        <v>7753</v>
      </c>
      <c r="AJ594" s="37"/>
      <c r="AK594" s="37"/>
      <c r="AL594" s="37"/>
      <c r="AM594" s="37"/>
    </row>
    <row r="595" spans="1:39" hidden="1" x14ac:dyDescent="0.25">
      <c r="A595" s="161" t="s">
        <v>4577</v>
      </c>
      <c r="B595" s="148" t="s">
        <v>4577</v>
      </c>
      <c r="C595" s="148" t="s">
        <v>193</v>
      </c>
      <c r="D595" s="148" t="s">
        <v>3173</v>
      </c>
      <c r="E595" s="148"/>
      <c r="F595" s="148">
        <v>0.75</v>
      </c>
      <c r="G595" s="162">
        <v>1</v>
      </c>
      <c r="J595" s="149" t="s">
        <v>3098</v>
      </c>
      <c r="K595" s="149" t="s">
        <v>3978</v>
      </c>
      <c r="L595" s="149">
        <v>7.1390693358080348E-2</v>
      </c>
      <c r="M595" s="149">
        <v>7.0000000000000007E-2</v>
      </c>
      <c r="N595" s="148" t="s">
        <v>4577</v>
      </c>
      <c r="O595" s="148" t="s">
        <v>7753</v>
      </c>
      <c r="AJ595" s="37"/>
      <c r="AK595" s="37"/>
      <c r="AL595" s="37"/>
      <c r="AM595" s="37"/>
    </row>
    <row r="596" spans="1:39" hidden="1" x14ac:dyDescent="0.25">
      <c r="A596" s="161" t="s">
        <v>4577</v>
      </c>
      <c r="B596" s="148" t="s">
        <v>4577</v>
      </c>
      <c r="C596" s="148" t="s">
        <v>193</v>
      </c>
      <c r="D596" s="148" t="s">
        <v>3897</v>
      </c>
      <c r="E596" s="148"/>
      <c r="F596" s="148">
        <v>0</v>
      </c>
      <c r="G596" s="162" t="s">
        <v>4577</v>
      </c>
      <c r="J596" s="149" t="s">
        <v>3098</v>
      </c>
      <c r="K596" s="149" t="s">
        <v>4078</v>
      </c>
      <c r="L596" s="149">
        <v>8.4846877900039766E-2</v>
      </c>
      <c r="M596" s="149">
        <v>0.08</v>
      </c>
      <c r="N596" s="148" t="s">
        <v>4577</v>
      </c>
      <c r="O596" s="148" t="s">
        <v>7753</v>
      </c>
      <c r="AJ596" s="37"/>
      <c r="AK596" s="37"/>
      <c r="AL596" s="37"/>
      <c r="AM596" s="37"/>
    </row>
    <row r="597" spans="1:39" hidden="1" x14ac:dyDescent="0.25">
      <c r="A597" s="161" t="s">
        <v>4577</v>
      </c>
      <c r="B597" s="148" t="s">
        <v>4577</v>
      </c>
      <c r="C597" s="148" t="s">
        <v>193</v>
      </c>
      <c r="D597" s="148" t="s">
        <v>4372</v>
      </c>
      <c r="E597" s="148"/>
      <c r="F597" s="148">
        <v>0.25</v>
      </c>
      <c r="G597" s="162" t="s">
        <v>4577</v>
      </c>
      <c r="J597" s="149" t="s">
        <v>3098</v>
      </c>
      <c r="K597" s="149" t="s">
        <v>4126</v>
      </c>
      <c r="L597" s="149">
        <v>0.84005037783375336</v>
      </c>
      <c r="M597" s="149">
        <v>0.84</v>
      </c>
      <c r="N597" s="148" t="s">
        <v>4577</v>
      </c>
      <c r="O597" s="148" t="s">
        <v>7753</v>
      </c>
      <c r="AJ597" s="37"/>
      <c r="AK597" s="37"/>
      <c r="AL597" s="37"/>
      <c r="AM597" s="37"/>
    </row>
    <row r="598" spans="1:39" hidden="1" x14ac:dyDescent="0.25">
      <c r="A598" s="161" t="s">
        <v>4577</v>
      </c>
      <c r="B598" s="148" t="s">
        <v>4577</v>
      </c>
      <c r="C598" s="148" t="s">
        <v>3517</v>
      </c>
      <c r="D598" s="148" t="s">
        <v>4372</v>
      </c>
      <c r="E598" s="148"/>
      <c r="F598" s="148">
        <v>1</v>
      </c>
      <c r="G598" s="162">
        <v>1</v>
      </c>
      <c r="J598" s="149" t="s">
        <v>3098</v>
      </c>
      <c r="K598" s="149" t="s">
        <v>3973</v>
      </c>
      <c r="L598" s="149">
        <v>0</v>
      </c>
      <c r="M598" s="149">
        <v>0</v>
      </c>
      <c r="N598" s="148" t="s">
        <v>4577</v>
      </c>
      <c r="O598" s="148" t="s">
        <v>7753</v>
      </c>
      <c r="AJ598" s="37"/>
      <c r="AK598" s="37"/>
      <c r="AL598" s="37"/>
      <c r="AM598" s="37"/>
    </row>
    <row r="599" spans="1:39" x14ac:dyDescent="0.25">
      <c r="A599" s="161" t="s">
        <v>4577</v>
      </c>
      <c r="B599" s="148" t="s">
        <v>4577</v>
      </c>
      <c r="C599" s="148" t="s">
        <v>3927</v>
      </c>
      <c r="D599" s="148" t="s">
        <v>3457</v>
      </c>
      <c r="E599" s="148"/>
      <c r="F599" s="148">
        <v>1</v>
      </c>
      <c r="G599" s="162">
        <v>1</v>
      </c>
      <c r="J599" s="149" t="s">
        <v>3099</v>
      </c>
      <c r="K599" s="149" t="s">
        <v>3897</v>
      </c>
      <c r="L599" s="149">
        <v>0</v>
      </c>
      <c r="M599" s="149">
        <v>0</v>
      </c>
      <c r="N599" s="148">
        <v>1</v>
      </c>
      <c r="O599" s="148" t="s">
        <v>7753</v>
      </c>
      <c r="AJ599" s="37"/>
      <c r="AK599" s="37"/>
      <c r="AL599" s="37"/>
      <c r="AM599" s="37"/>
    </row>
    <row r="600" spans="1:39" hidden="1" x14ac:dyDescent="0.25">
      <c r="A600" s="161" t="s">
        <v>4577</v>
      </c>
      <c r="B600" s="148" t="s">
        <v>4577</v>
      </c>
      <c r="C600" s="148" t="s">
        <v>3927</v>
      </c>
      <c r="D600" s="148" t="s">
        <v>3477</v>
      </c>
      <c r="E600" s="148"/>
      <c r="F600" s="148">
        <v>0</v>
      </c>
      <c r="G600" s="162" t="s">
        <v>4577</v>
      </c>
      <c r="J600" s="149" t="s">
        <v>3099</v>
      </c>
      <c r="K600" s="149" t="s">
        <v>3374</v>
      </c>
      <c r="L600" s="149">
        <v>1</v>
      </c>
      <c r="M600" s="149">
        <v>1</v>
      </c>
      <c r="N600" s="148" t="s">
        <v>4577</v>
      </c>
      <c r="O600" s="148" t="s">
        <v>7753</v>
      </c>
      <c r="AJ600" s="37"/>
      <c r="AK600" s="37"/>
      <c r="AL600" s="37"/>
      <c r="AM600" s="37"/>
    </row>
    <row r="601" spans="1:39" hidden="1" x14ac:dyDescent="0.25">
      <c r="A601" s="161" t="s">
        <v>4577</v>
      </c>
      <c r="B601" s="148" t="s">
        <v>4577</v>
      </c>
      <c r="C601" s="148" t="s">
        <v>52</v>
      </c>
      <c r="D601" s="148" t="s">
        <v>4372</v>
      </c>
      <c r="E601" s="148"/>
      <c r="F601" s="148">
        <v>1</v>
      </c>
      <c r="G601" s="162">
        <v>1</v>
      </c>
      <c r="J601" s="149" t="s">
        <v>3100</v>
      </c>
      <c r="K601" s="149" t="s">
        <v>127</v>
      </c>
      <c r="L601" s="149">
        <v>0</v>
      </c>
      <c r="M601" s="149">
        <v>0</v>
      </c>
      <c r="N601" s="148">
        <v>1.0000000000000002</v>
      </c>
      <c r="O601" s="148" t="s">
        <v>7753</v>
      </c>
      <c r="AJ601" s="37"/>
      <c r="AK601" s="37"/>
      <c r="AL601" s="37"/>
      <c r="AM601" s="37"/>
    </row>
    <row r="602" spans="1:39" hidden="1" x14ac:dyDescent="0.25">
      <c r="A602" s="161" t="s">
        <v>4577</v>
      </c>
      <c r="B602" s="148" t="s">
        <v>4577</v>
      </c>
      <c r="C602" s="148" t="s">
        <v>53</v>
      </c>
      <c r="D602" s="148" t="s">
        <v>3173</v>
      </c>
      <c r="E602" s="148"/>
      <c r="F602" s="148">
        <v>0.22</v>
      </c>
      <c r="G602" s="162">
        <v>1</v>
      </c>
      <c r="J602" s="149" t="s">
        <v>3100</v>
      </c>
      <c r="K602" s="149" t="s">
        <v>3171</v>
      </c>
      <c r="L602" s="149">
        <v>0</v>
      </c>
      <c r="M602" s="149">
        <v>0</v>
      </c>
      <c r="N602" s="148" t="s">
        <v>4577</v>
      </c>
      <c r="O602" s="148" t="s">
        <v>7753</v>
      </c>
      <c r="AJ602" s="37"/>
      <c r="AK602" s="37"/>
      <c r="AL602" s="37"/>
      <c r="AM602" s="37"/>
    </row>
    <row r="603" spans="1:39" hidden="1" x14ac:dyDescent="0.25">
      <c r="A603" s="161" t="s">
        <v>4577</v>
      </c>
      <c r="B603" s="148" t="s">
        <v>4577</v>
      </c>
      <c r="C603" s="148" t="s">
        <v>53</v>
      </c>
      <c r="D603" s="148" t="s">
        <v>4372</v>
      </c>
      <c r="E603" s="148"/>
      <c r="F603" s="148">
        <v>0.78</v>
      </c>
      <c r="G603" s="162" t="s">
        <v>4577</v>
      </c>
      <c r="J603" s="149" t="s">
        <v>3100</v>
      </c>
      <c r="K603" s="149" t="s">
        <v>4372</v>
      </c>
      <c r="L603" s="149">
        <v>0.98918317832592006</v>
      </c>
      <c r="M603" s="149">
        <v>0.99</v>
      </c>
      <c r="N603" s="148" t="s">
        <v>4577</v>
      </c>
      <c r="O603" s="148" t="s">
        <v>7753</v>
      </c>
      <c r="AJ603" s="37"/>
      <c r="AK603" s="37"/>
      <c r="AL603" s="37"/>
      <c r="AM603" s="37"/>
    </row>
    <row r="604" spans="1:39" hidden="1" x14ac:dyDescent="0.25">
      <c r="A604" s="161" t="s">
        <v>4577</v>
      </c>
      <c r="B604" s="148" t="s">
        <v>4577</v>
      </c>
      <c r="C604" s="148" t="s">
        <v>190</v>
      </c>
      <c r="D604" s="148" t="s">
        <v>292</v>
      </c>
      <c r="E604" s="148"/>
      <c r="F604" s="148">
        <v>0.81</v>
      </c>
      <c r="G604" s="162">
        <v>1</v>
      </c>
      <c r="J604" s="149" t="s">
        <v>3100</v>
      </c>
      <c r="K604" s="149" t="s">
        <v>3374</v>
      </c>
      <c r="L604" s="149">
        <v>1.0816821674080067E-2</v>
      </c>
      <c r="M604" s="149">
        <v>0.01</v>
      </c>
      <c r="N604" s="148" t="s">
        <v>4577</v>
      </c>
      <c r="O604" s="148" t="s">
        <v>7753</v>
      </c>
      <c r="AJ604" s="37"/>
      <c r="AK604" s="37"/>
      <c r="AL604" s="37"/>
      <c r="AM604" s="37"/>
    </row>
    <row r="605" spans="1:39" x14ac:dyDescent="0.25">
      <c r="A605" s="161" t="s">
        <v>4577</v>
      </c>
      <c r="B605" s="148" t="s">
        <v>4577</v>
      </c>
      <c r="C605" s="148" t="s">
        <v>190</v>
      </c>
      <c r="D605" s="148" t="s">
        <v>4372</v>
      </c>
      <c r="E605" s="148"/>
      <c r="F605" s="148">
        <v>0.19</v>
      </c>
      <c r="G605" s="162" t="s">
        <v>4577</v>
      </c>
      <c r="J605" s="149" t="s">
        <v>3101</v>
      </c>
      <c r="K605" s="149" t="s">
        <v>292</v>
      </c>
      <c r="L605" s="149">
        <v>8.837656099903933E-2</v>
      </c>
      <c r="M605" s="149">
        <v>0.09</v>
      </c>
      <c r="N605" s="148">
        <v>0.99999999999999944</v>
      </c>
      <c r="O605" s="148" t="s">
        <v>7753</v>
      </c>
      <c r="AJ605" s="37"/>
      <c r="AK605" s="37"/>
      <c r="AL605" s="37"/>
      <c r="AM605" s="37"/>
    </row>
    <row r="606" spans="1:39" hidden="1" x14ac:dyDescent="0.25">
      <c r="A606" s="161" t="s">
        <v>4577</v>
      </c>
      <c r="B606" s="148" t="s">
        <v>4577</v>
      </c>
      <c r="C606" s="148" t="s">
        <v>191</v>
      </c>
      <c r="D606" s="148" t="s">
        <v>3670</v>
      </c>
      <c r="E606" s="148"/>
      <c r="F606" s="148">
        <v>0</v>
      </c>
      <c r="G606" s="162">
        <v>1</v>
      </c>
      <c r="J606" s="149" t="s">
        <v>3101</v>
      </c>
      <c r="K606" s="149" t="s">
        <v>574</v>
      </c>
      <c r="L606" s="149">
        <v>8.7255843739993556E-3</v>
      </c>
      <c r="M606" s="149">
        <v>0.01</v>
      </c>
      <c r="N606" s="148" t="s">
        <v>4577</v>
      </c>
      <c r="O606" s="148" t="s">
        <v>7753</v>
      </c>
      <c r="AJ606" s="37"/>
      <c r="AK606" s="37"/>
      <c r="AL606" s="37"/>
      <c r="AM606" s="37"/>
    </row>
    <row r="607" spans="1:39" x14ac:dyDescent="0.25">
      <c r="A607" s="161" t="s">
        <v>4577</v>
      </c>
      <c r="B607" s="148" t="s">
        <v>4577</v>
      </c>
      <c r="C607" s="148" t="s">
        <v>191</v>
      </c>
      <c r="D607" s="148" t="s">
        <v>3713</v>
      </c>
      <c r="E607" s="148"/>
      <c r="F607" s="148">
        <v>1</v>
      </c>
      <c r="G607" s="162" t="s">
        <v>4577</v>
      </c>
      <c r="J607" s="149" t="s">
        <v>3101</v>
      </c>
      <c r="K607" s="149" t="s">
        <v>3173</v>
      </c>
      <c r="L607" s="149">
        <v>9.8543067563240411E-2</v>
      </c>
      <c r="M607" s="149">
        <v>0.1</v>
      </c>
      <c r="N607" s="148" t="s">
        <v>4577</v>
      </c>
      <c r="O607" s="148" t="s">
        <v>7753</v>
      </c>
      <c r="AJ607" s="37"/>
      <c r="AK607" s="37"/>
      <c r="AL607" s="37"/>
      <c r="AM607" s="37"/>
    </row>
    <row r="608" spans="1:39" hidden="1" x14ac:dyDescent="0.25">
      <c r="A608" s="161" t="s">
        <v>4577</v>
      </c>
      <c r="B608" s="148" t="s">
        <v>4577</v>
      </c>
      <c r="C608" s="148" t="s">
        <v>251</v>
      </c>
      <c r="D608" s="148" t="s">
        <v>3175</v>
      </c>
      <c r="E608" s="148"/>
      <c r="F608" s="148">
        <v>0.89</v>
      </c>
      <c r="G608" s="162">
        <v>1</v>
      </c>
      <c r="J608" s="149" t="s">
        <v>3101</v>
      </c>
      <c r="K608" s="149" t="s">
        <v>3175</v>
      </c>
      <c r="L608" s="149">
        <v>0.39417227025296164</v>
      </c>
      <c r="M608" s="149">
        <v>0.39</v>
      </c>
      <c r="N608" s="148" t="s">
        <v>4577</v>
      </c>
      <c r="O608" s="148" t="s">
        <v>7753</v>
      </c>
      <c r="AJ608" s="37"/>
      <c r="AK608" s="37"/>
      <c r="AL608" s="37"/>
      <c r="AM608" s="37"/>
    </row>
    <row r="609" spans="1:39" x14ac:dyDescent="0.25">
      <c r="A609" s="161" t="s">
        <v>4577</v>
      </c>
      <c r="B609" s="148" t="s">
        <v>4577</v>
      </c>
      <c r="C609" s="148" t="s">
        <v>251</v>
      </c>
      <c r="D609" s="148" t="s">
        <v>4280</v>
      </c>
      <c r="E609" s="148"/>
      <c r="F609" s="148">
        <v>0.11</v>
      </c>
      <c r="G609" s="162" t="s">
        <v>4577</v>
      </c>
      <c r="J609" s="149" t="s">
        <v>3101</v>
      </c>
      <c r="K609" s="149" t="s">
        <v>3457</v>
      </c>
      <c r="L609" s="149">
        <v>4.6669868715978183E-2</v>
      </c>
      <c r="M609" s="149">
        <v>0.05</v>
      </c>
      <c r="N609" s="148" t="s">
        <v>4577</v>
      </c>
      <c r="O609" s="148" t="s">
        <v>7753</v>
      </c>
      <c r="AJ609" s="37"/>
      <c r="AK609" s="37"/>
      <c r="AL609" s="37"/>
      <c r="AM609" s="37"/>
    </row>
    <row r="610" spans="1:39" x14ac:dyDescent="0.25">
      <c r="A610" s="161" t="s">
        <v>4577</v>
      </c>
      <c r="B610" s="148" t="s">
        <v>4577</v>
      </c>
      <c r="C610" s="148" t="s">
        <v>3749</v>
      </c>
      <c r="D610" s="148" t="s">
        <v>4078</v>
      </c>
      <c r="E610" s="148"/>
      <c r="F610" s="148">
        <v>1</v>
      </c>
      <c r="G610" s="162">
        <v>1</v>
      </c>
      <c r="J610" s="149" t="s">
        <v>3101</v>
      </c>
      <c r="K610" s="149" t="s">
        <v>3477</v>
      </c>
      <c r="L610" s="149">
        <v>1.761127121357668E-3</v>
      </c>
      <c r="M610" s="149">
        <v>0</v>
      </c>
      <c r="N610" s="148" t="s">
        <v>4577</v>
      </c>
      <c r="O610" s="148" t="s">
        <v>7753</v>
      </c>
      <c r="AJ610" s="37"/>
      <c r="AK610" s="37"/>
      <c r="AL610" s="37"/>
      <c r="AM610" s="37"/>
    </row>
    <row r="611" spans="1:39" x14ac:dyDescent="0.25">
      <c r="A611" s="161" t="s">
        <v>4577</v>
      </c>
      <c r="B611" s="148" t="s">
        <v>4577</v>
      </c>
      <c r="C611" s="148" t="s">
        <v>159</v>
      </c>
      <c r="D611" s="148" t="s">
        <v>12</v>
      </c>
      <c r="E611" s="148"/>
      <c r="F611" s="148">
        <v>0.77</v>
      </c>
      <c r="G611" s="162">
        <v>1</v>
      </c>
      <c r="J611" s="149" t="s">
        <v>3101</v>
      </c>
      <c r="K611" s="149" t="s">
        <v>3672</v>
      </c>
      <c r="L611" s="149">
        <v>0</v>
      </c>
      <c r="M611" s="149">
        <v>0</v>
      </c>
      <c r="N611" s="148" t="s">
        <v>4577</v>
      </c>
      <c r="O611" s="148" t="s">
        <v>7753</v>
      </c>
      <c r="AJ611" s="37"/>
      <c r="AK611" s="37"/>
      <c r="AL611" s="37"/>
      <c r="AM611" s="37"/>
    </row>
    <row r="612" spans="1:39" x14ac:dyDescent="0.25">
      <c r="A612" s="161" t="s">
        <v>4577</v>
      </c>
      <c r="B612" s="148" t="s">
        <v>4577</v>
      </c>
      <c r="C612" s="148" t="s">
        <v>159</v>
      </c>
      <c r="D612" s="148" t="s">
        <v>4372</v>
      </c>
      <c r="E612" s="148"/>
      <c r="F612" s="148">
        <v>0.23</v>
      </c>
      <c r="G612" s="162" t="s">
        <v>4577</v>
      </c>
      <c r="J612" s="149" t="s">
        <v>3101</v>
      </c>
      <c r="K612" s="149" t="s">
        <v>3713</v>
      </c>
      <c r="L612" s="149">
        <v>1.649055395453089E-2</v>
      </c>
      <c r="M612" s="149">
        <v>0.02</v>
      </c>
      <c r="N612" s="148" t="s">
        <v>4577</v>
      </c>
      <c r="O612" s="148" t="s">
        <v>7753</v>
      </c>
      <c r="AJ612" s="37"/>
      <c r="AK612" s="37"/>
      <c r="AL612" s="37"/>
      <c r="AM612" s="37"/>
    </row>
    <row r="613" spans="1:39" hidden="1" x14ac:dyDescent="0.25">
      <c r="A613" s="161" t="s">
        <v>4577</v>
      </c>
      <c r="B613" s="148" t="s">
        <v>4577</v>
      </c>
      <c r="C613" s="148" t="s">
        <v>257</v>
      </c>
      <c r="D613" s="148" t="s">
        <v>4078</v>
      </c>
      <c r="E613" s="148"/>
      <c r="F613" s="148">
        <v>1</v>
      </c>
      <c r="G613" s="162">
        <v>1</v>
      </c>
      <c r="J613" s="149" t="s">
        <v>3101</v>
      </c>
      <c r="K613" s="149" t="s">
        <v>3840</v>
      </c>
      <c r="L613" s="149">
        <v>7.2046109510086418E-4</v>
      </c>
      <c r="M613" s="149">
        <v>0</v>
      </c>
      <c r="N613" s="148" t="s">
        <v>4577</v>
      </c>
      <c r="O613" s="148" t="s">
        <v>7753</v>
      </c>
      <c r="AJ613" s="37"/>
      <c r="AK613" s="37"/>
      <c r="AL613" s="37"/>
      <c r="AM613" s="37"/>
    </row>
    <row r="614" spans="1:39" x14ac:dyDescent="0.25">
      <c r="A614" s="161" t="s">
        <v>4577</v>
      </c>
      <c r="B614" s="148" t="s">
        <v>4577</v>
      </c>
      <c r="C614" s="148" t="s">
        <v>160</v>
      </c>
      <c r="D614" s="148" t="s">
        <v>3457</v>
      </c>
      <c r="E614" s="148"/>
      <c r="F614" s="148">
        <v>0.94</v>
      </c>
      <c r="G614" s="162">
        <v>1</v>
      </c>
      <c r="J614" s="149" t="s">
        <v>3101</v>
      </c>
      <c r="K614" s="149" t="s">
        <v>3895</v>
      </c>
      <c r="L614" s="149">
        <v>2.1613832853025924E-2</v>
      </c>
      <c r="M614" s="149">
        <v>0.02</v>
      </c>
      <c r="N614" s="148" t="s">
        <v>4577</v>
      </c>
      <c r="O614" s="148" t="s">
        <v>7753</v>
      </c>
      <c r="AJ614" s="37"/>
      <c r="AK614" s="37"/>
      <c r="AL614" s="37"/>
      <c r="AM614" s="37"/>
    </row>
    <row r="615" spans="1:39" x14ac:dyDescent="0.25">
      <c r="A615" s="161" t="s">
        <v>4577</v>
      </c>
      <c r="B615" s="148" t="s">
        <v>4577</v>
      </c>
      <c r="C615" s="148" t="s">
        <v>160</v>
      </c>
      <c r="D615" s="148" t="s">
        <v>3477</v>
      </c>
      <c r="E615" s="148"/>
      <c r="F615" s="148">
        <v>0.06</v>
      </c>
      <c r="G615" s="162" t="s">
        <v>4577</v>
      </c>
      <c r="J615" s="149" t="s">
        <v>3101</v>
      </c>
      <c r="K615" s="149" t="s">
        <v>3897</v>
      </c>
      <c r="L615" s="149">
        <v>4.2907460774895913E-2</v>
      </c>
      <c r="M615" s="149">
        <v>0.04</v>
      </c>
      <c r="N615" s="148" t="s">
        <v>4577</v>
      </c>
      <c r="O615" s="148" t="s">
        <v>7753</v>
      </c>
      <c r="AJ615" s="37"/>
      <c r="AK615" s="37"/>
      <c r="AL615" s="37"/>
      <c r="AM615" s="37"/>
    </row>
    <row r="616" spans="1:39" x14ac:dyDescent="0.25">
      <c r="A616" s="161" t="s">
        <v>4577</v>
      </c>
      <c r="B616" s="148" t="s">
        <v>4577</v>
      </c>
      <c r="C616" s="148" t="s">
        <v>161</v>
      </c>
      <c r="D616" s="148" t="s">
        <v>3457</v>
      </c>
      <c r="E616" s="148"/>
      <c r="F616" s="148">
        <v>1</v>
      </c>
      <c r="G616" s="162">
        <v>1</v>
      </c>
      <c r="J616" s="149" t="s">
        <v>3101</v>
      </c>
      <c r="K616" s="149" t="s">
        <v>3971</v>
      </c>
      <c r="L616" s="149">
        <v>8.0051232788984903E-5</v>
      </c>
      <c r="M616" s="149">
        <v>0</v>
      </c>
      <c r="N616" s="148" t="s">
        <v>4577</v>
      </c>
      <c r="O616" s="148" t="s">
        <v>7753</v>
      </c>
      <c r="AJ616" s="37"/>
      <c r="AK616" s="37"/>
      <c r="AL616" s="37"/>
      <c r="AM616" s="37"/>
    </row>
    <row r="617" spans="1:39" hidden="1" x14ac:dyDescent="0.25">
      <c r="A617" s="161" t="s">
        <v>4577</v>
      </c>
      <c r="B617" s="148" t="s">
        <v>4577</v>
      </c>
      <c r="C617" s="148" t="s">
        <v>232</v>
      </c>
      <c r="D617" s="148" t="s">
        <v>290</v>
      </c>
      <c r="E617" s="148"/>
      <c r="F617" s="148">
        <v>1</v>
      </c>
      <c r="G617" s="162">
        <v>1</v>
      </c>
      <c r="J617" s="149" t="s">
        <v>3101</v>
      </c>
      <c r="K617" s="149" t="s">
        <v>3987</v>
      </c>
      <c r="L617" s="149">
        <v>0.14481268011527371</v>
      </c>
      <c r="M617" s="149">
        <v>0.14000000000000001</v>
      </c>
      <c r="N617" s="148" t="s">
        <v>4577</v>
      </c>
      <c r="O617" s="148" t="s">
        <v>7753</v>
      </c>
      <c r="AJ617" s="37"/>
      <c r="AK617" s="37"/>
      <c r="AL617" s="37"/>
      <c r="AM617" s="37"/>
    </row>
    <row r="618" spans="1:39" hidden="1" x14ac:dyDescent="0.25">
      <c r="A618" s="161" t="s">
        <v>4577</v>
      </c>
      <c r="B618" s="148" t="s">
        <v>4577</v>
      </c>
      <c r="C618" s="148" t="s">
        <v>162</v>
      </c>
      <c r="D618" s="148" t="s">
        <v>3978</v>
      </c>
      <c r="E618" s="148"/>
      <c r="F618" s="148">
        <v>0.06</v>
      </c>
      <c r="G618" s="162">
        <v>1.01</v>
      </c>
      <c r="J618" s="149" t="s">
        <v>3101</v>
      </c>
      <c r="K618" s="149" t="s">
        <v>4372</v>
      </c>
      <c r="L618" s="149">
        <v>9.1418507845020772E-2</v>
      </c>
      <c r="M618" s="149">
        <v>0.09</v>
      </c>
      <c r="N618" s="148" t="s">
        <v>4577</v>
      </c>
      <c r="O618" s="148" t="s">
        <v>7753</v>
      </c>
      <c r="AJ618" s="37"/>
      <c r="AK618" s="37"/>
      <c r="AL618" s="37"/>
      <c r="AM618" s="37"/>
    </row>
    <row r="619" spans="1:39" hidden="1" x14ac:dyDescent="0.25">
      <c r="A619" s="161" t="s">
        <v>4577</v>
      </c>
      <c r="B619" s="148" t="s">
        <v>4577</v>
      </c>
      <c r="C619" s="148" t="s">
        <v>162</v>
      </c>
      <c r="D619" s="148" t="s">
        <v>4374</v>
      </c>
      <c r="E619" s="148"/>
      <c r="F619" s="148">
        <v>0.4</v>
      </c>
      <c r="G619" s="162" t="s">
        <v>4577</v>
      </c>
      <c r="J619" s="149" t="s">
        <v>3101</v>
      </c>
      <c r="K619" s="149" t="s">
        <v>3374</v>
      </c>
      <c r="L619" s="149">
        <v>1.7451168747998708E-2</v>
      </c>
      <c r="M619" s="149">
        <v>0.02</v>
      </c>
      <c r="N619" s="148" t="s">
        <v>4577</v>
      </c>
      <c r="O619" s="148" t="s">
        <v>7753</v>
      </c>
      <c r="AJ619" s="37"/>
      <c r="AK619" s="37"/>
      <c r="AL619" s="37"/>
      <c r="AM619" s="37"/>
    </row>
    <row r="620" spans="1:39" hidden="1" x14ac:dyDescent="0.25">
      <c r="A620" s="161" t="s">
        <v>4577</v>
      </c>
      <c r="B620" s="148" t="s">
        <v>4577</v>
      </c>
      <c r="C620" s="148" t="s">
        <v>162</v>
      </c>
      <c r="D620" s="148" t="s">
        <v>4372</v>
      </c>
      <c r="E620" s="148"/>
      <c r="F620" s="148">
        <v>0.55000000000000004</v>
      </c>
      <c r="G620" s="162" t="s">
        <v>4577</v>
      </c>
      <c r="J620" s="149" t="s">
        <v>3101</v>
      </c>
      <c r="K620" s="149" t="s">
        <v>7799</v>
      </c>
      <c r="L620" s="149">
        <v>0</v>
      </c>
      <c r="M620" s="149">
        <v>0</v>
      </c>
      <c r="N620" s="148" t="s">
        <v>4577</v>
      </c>
      <c r="O620" s="148" t="s">
        <v>7753</v>
      </c>
      <c r="AJ620" s="37"/>
      <c r="AK620" s="37"/>
      <c r="AL620" s="37"/>
      <c r="AM620" s="37"/>
    </row>
    <row r="621" spans="1:39" hidden="1" x14ac:dyDescent="0.25">
      <c r="A621" s="161" t="s">
        <v>4577</v>
      </c>
      <c r="B621" s="148" t="s">
        <v>4577</v>
      </c>
      <c r="C621" s="148" t="s">
        <v>163</v>
      </c>
      <c r="D621" s="148" t="s">
        <v>3175</v>
      </c>
      <c r="E621" s="148"/>
      <c r="F621" s="148">
        <v>0.68</v>
      </c>
      <c r="G621" s="162">
        <v>1</v>
      </c>
      <c r="J621" s="149" t="s">
        <v>3101</v>
      </c>
      <c r="K621" s="149" t="s">
        <v>4257</v>
      </c>
      <c r="L621" s="149">
        <v>8.0051232788984903E-5</v>
      </c>
      <c r="M621" s="149">
        <v>0</v>
      </c>
      <c r="N621" s="148" t="s">
        <v>4577</v>
      </c>
      <c r="O621" s="148" t="s">
        <v>7753</v>
      </c>
      <c r="AJ621" s="37"/>
      <c r="AK621" s="37"/>
      <c r="AL621" s="37"/>
      <c r="AM621" s="37"/>
    </row>
    <row r="622" spans="1:39" hidden="1" x14ac:dyDescent="0.25">
      <c r="A622" s="161" t="s">
        <v>4577</v>
      </c>
      <c r="B622" s="148" t="s">
        <v>4577</v>
      </c>
      <c r="C622" s="148" t="s">
        <v>163</v>
      </c>
      <c r="D622" s="148" t="s">
        <v>4280</v>
      </c>
      <c r="E622" s="148"/>
      <c r="F622" s="148">
        <v>0.32</v>
      </c>
      <c r="G622" s="162" t="s">
        <v>4577</v>
      </c>
      <c r="J622" s="149" t="s">
        <v>3101</v>
      </c>
      <c r="K622" s="149" t="s">
        <v>4280</v>
      </c>
      <c r="L622" s="149">
        <v>1.85718860070445E-2</v>
      </c>
      <c r="M622" s="149">
        <v>0.02</v>
      </c>
      <c r="N622" s="148" t="s">
        <v>4577</v>
      </c>
      <c r="O622" s="148" t="s">
        <v>7753</v>
      </c>
      <c r="AJ622" s="37"/>
      <c r="AK622" s="37"/>
      <c r="AL622" s="37"/>
      <c r="AM622" s="37"/>
    </row>
    <row r="623" spans="1:39" hidden="1" x14ac:dyDescent="0.25">
      <c r="A623" s="161" t="s">
        <v>4577</v>
      </c>
      <c r="B623" s="148" t="s">
        <v>4577</v>
      </c>
      <c r="C623" s="148" t="s">
        <v>3740</v>
      </c>
      <c r="D623" s="148" t="s">
        <v>3479</v>
      </c>
      <c r="E623" s="148"/>
      <c r="F623" s="148">
        <v>0</v>
      </c>
      <c r="G623" s="162">
        <v>1</v>
      </c>
      <c r="J623" s="149" t="s">
        <v>3101</v>
      </c>
      <c r="K623" s="149" t="s">
        <v>4376</v>
      </c>
      <c r="L623" s="149">
        <v>0</v>
      </c>
      <c r="M623" s="149">
        <v>0</v>
      </c>
      <c r="N623" s="148" t="s">
        <v>4577</v>
      </c>
      <c r="O623" s="148" t="s">
        <v>7753</v>
      </c>
      <c r="AJ623" s="37"/>
      <c r="AK623" s="37"/>
      <c r="AL623" s="37"/>
      <c r="AM623" s="37"/>
    </row>
    <row r="624" spans="1:39" hidden="1" x14ac:dyDescent="0.25">
      <c r="A624" s="161" t="s">
        <v>4577</v>
      </c>
      <c r="B624" s="148" t="s">
        <v>4577</v>
      </c>
      <c r="C624" s="148" t="s">
        <v>3740</v>
      </c>
      <c r="D624" s="148" t="s">
        <v>4126</v>
      </c>
      <c r="E624" s="148"/>
      <c r="F624" s="148">
        <v>1</v>
      </c>
      <c r="G624" s="162" t="s">
        <v>4577</v>
      </c>
      <c r="J624" s="149" t="s">
        <v>3101</v>
      </c>
      <c r="K624" s="149" t="s">
        <v>4375</v>
      </c>
      <c r="L624" s="149">
        <v>7.6048671149535653E-3</v>
      </c>
      <c r="M624" s="149">
        <v>0.01</v>
      </c>
      <c r="N624" s="148" t="s">
        <v>4577</v>
      </c>
      <c r="O624" s="148" t="s">
        <v>7753</v>
      </c>
      <c r="AJ624" s="37"/>
      <c r="AK624" s="37"/>
      <c r="AL624" s="37"/>
      <c r="AM624" s="37"/>
    </row>
    <row r="625" spans="1:39" hidden="1" x14ac:dyDescent="0.25">
      <c r="A625" s="161" t="s">
        <v>4577</v>
      </c>
      <c r="B625" s="148" t="s">
        <v>4577</v>
      </c>
      <c r="C625" s="148" t="s">
        <v>4065</v>
      </c>
      <c r="D625" s="148" t="s">
        <v>292</v>
      </c>
      <c r="E625" s="148"/>
      <c r="F625" s="148">
        <v>0.64</v>
      </c>
      <c r="G625" s="162">
        <v>1</v>
      </c>
      <c r="J625" s="149" t="s">
        <v>3178</v>
      </c>
      <c r="K625" s="149" t="s">
        <v>3479</v>
      </c>
      <c r="L625" s="149">
        <v>6.3350035790980683E-2</v>
      </c>
      <c r="M625" s="149">
        <v>0.06</v>
      </c>
      <c r="N625" s="148">
        <v>0.99999999999999967</v>
      </c>
      <c r="O625" s="148" t="s">
        <v>7753</v>
      </c>
      <c r="AJ625" s="37"/>
      <c r="AK625" s="37"/>
      <c r="AL625" s="37"/>
      <c r="AM625" s="37"/>
    </row>
    <row r="626" spans="1:39" hidden="1" x14ac:dyDescent="0.25">
      <c r="A626" s="161" t="s">
        <v>4577</v>
      </c>
      <c r="B626" s="148" t="s">
        <v>4577</v>
      </c>
      <c r="C626" s="148" t="s">
        <v>4065</v>
      </c>
      <c r="D626" s="148" t="s">
        <v>3457</v>
      </c>
      <c r="E626" s="148"/>
      <c r="F626" s="148">
        <v>0.36</v>
      </c>
      <c r="G626" s="162" t="s">
        <v>4577</v>
      </c>
      <c r="J626" s="149" t="s">
        <v>3178</v>
      </c>
      <c r="K626" s="149" t="s">
        <v>3481</v>
      </c>
      <c r="L626" s="149">
        <v>9.5084705320925778E-2</v>
      </c>
      <c r="M626" s="149">
        <v>0.1</v>
      </c>
      <c r="N626" s="148" t="s">
        <v>4577</v>
      </c>
      <c r="O626" s="148" t="s">
        <v>7753</v>
      </c>
      <c r="AJ626" s="37"/>
      <c r="AK626" s="37"/>
      <c r="AL626" s="37"/>
      <c r="AM626" s="37"/>
    </row>
    <row r="627" spans="1:39" hidden="1" x14ac:dyDescent="0.25">
      <c r="A627" s="161" t="s">
        <v>6322</v>
      </c>
      <c r="B627" s="148" t="s">
        <v>6322</v>
      </c>
      <c r="C627" s="148" t="s">
        <v>4080</v>
      </c>
      <c r="D627" s="148" t="s">
        <v>4126</v>
      </c>
      <c r="E627" s="148"/>
      <c r="F627" s="148">
        <v>1</v>
      </c>
      <c r="G627" s="162">
        <v>1</v>
      </c>
      <c r="J627" s="149" t="s">
        <v>3178</v>
      </c>
      <c r="K627" s="149" t="s">
        <v>3779</v>
      </c>
      <c r="L627" s="149">
        <v>1.6583154378429964E-2</v>
      </c>
      <c r="M627" s="149">
        <v>0.02</v>
      </c>
      <c r="N627" s="148" t="s">
        <v>4577</v>
      </c>
      <c r="O627" s="148" t="s">
        <v>7753</v>
      </c>
      <c r="AJ627" s="37"/>
      <c r="AK627" s="37"/>
      <c r="AL627" s="37"/>
      <c r="AM627" s="37"/>
    </row>
    <row r="628" spans="1:39" hidden="1" x14ac:dyDescent="0.25">
      <c r="A628" s="161" t="s">
        <v>4577</v>
      </c>
      <c r="B628" s="148" t="s">
        <v>4577</v>
      </c>
      <c r="C628" s="148" t="s">
        <v>3995</v>
      </c>
      <c r="D628" s="148" t="s">
        <v>3457</v>
      </c>
      <c r="E628" s="148"/>
      <c r="F628" s="148">
        <v>1</v>
      </c>
      <c r="G628" s="162">
        <v>1</v>
      </c>
      <c r="J628" s="149" t="s">
        <v>3178</v>
      </c>
      <c r="K628" s="149" t="s">
        <v>4374</v>
      </c>
      <c r="L628" s="149">
        <v>4.5335242185635879E-3</v>
      </c>
      <c r="M628" s="149">
        <v>0</v>
      </c>
      <c r="N628" s="148" t="s">
        <v>4577</v>
      </c>
      <c r="O628" s="148" t="s">
        <v>7753</v>
      </c>
      <c r="AJ628" s="37"/>
      <c r="AK628" s="37"/>
      <c r="AL628" s="37"/>
      <c r="AM628" s="37"/>
    </row>
    <row r="629" spans="1:39" hidden="1" x14ac:dyDescent="0.25">
      <c r="A629" s="161" t="s">
        <v>4577</v>
      </c>
      <c r="B629" s="148" t="s">
        <v>4577</v>
      </c>
      <c r="C629" s="148" t="s">
        <v>4043</v>
      </c>
      <c r="D629" s="148" t="s">
        <v>3457</v>
      </c>
      <c r="E629" s="148"/>
      <c r="F629" s="148">
        <v>1</v>
      </c>
      <c r="G629" s="162">
        <v>1</v>
      </c>
      <c r="J629" s="148" t="s">
        <v>3178</v>
      </c>
      <c r="K629" s="148" t="s">
        <v>4372</v>
      </c>
      <c r="L629" s="148">
        <v>1.431639226914817E-3</v>
      </c>
      <c r="M629" s="148">
        <v>0</v>
      </c>
      <c r="N629" s="148" t="s">
        <v>4577</v>
      </c>
      <c r="O629" s="148" t="s">
        <v>7753</v>
      </c>
      <c r="AJ629" s="37"/>
      <c r="AK629" s="37"/>
      <c r="AL629" s="37"/>
      <c r="AM629" s="37"/>
    </row>
    <row r="630" spans="1:39" hidden="1" x14ac:dyDescent="0.25">
      <c r="A630" s="161" t="s">
        <v>7448</v>
      </c>
      <c r="B630" s="148" t="s">
        <v>7448</v>
      </c>
      <c r="C630" s="148" t="s">
        <v>56</v>
      </c>
      <c r="D630" s="148" t="s">
        <v>4372</v>
      </c>
      <c r="E630" s="148"/>
      <c r="F630" s="148">
        <v>1</v>
      </c>
      <c r="G630" s="162">
        <v>1</v>
      </c>
      <c r="J630" s="148" t="s">
        <v>3178</v>
      </c>
      <c r="K630" s="148" t="s">
        <v>4078</v>
      </c>
      <c r="L630" s="148">
        <v>1.7776187067525644E-2</v>
      </c>
      <c r="M630" s="148">
        <v>0.02</v>
      </c>
      <c r="N630" s="148" t="s">
        <v>4577</v>
      </c>
      <c r="O630" s="148" t="s">
        <v>7753</v>
      </c>
      <c r="AJ630" s="37"/>
      <c r="AK630" s="37"/>
      <c r="AL630" s="37"/>
      <c r="AM630" s="37"/>
    </row>
    <row r="631" spans="1:39" hidden="1" x14ac:dyDescent="0.25">
      <c r="A631" s="161" t="s">
        <v>4577</v>
      </c>
      <c r="B631" s="148" t="s">
        <v>4577</v>
      </c>
      <c r="C631" s="148" t="s">
        <v>4045</v>
      </c>
      <c r="D631" s="148" t="s">
        <v>3479</v>
      </c>
      <c r="E631" s="148"/>
      <c r="F631" s="148">
        <v>0.02</v>
      </c>
      <c r="G631" s="162">
        <v>1</v>
      </c>
      <c r="J631" s="148" t="s">
        <v>3178</v>
      </c>
      <c r="K631" s="148" t="s">
        <v>4126</v>
      </c>
      <c r="L631" s="148">
        <v>0.80124075399665917</v>
      </c>
      <c r="M631" s="148">
        <v>0.8</v>
      </c>
      <c r="N631" s="148" t="s">
        <v>4577</v>
      </c>
      <c r="O631" s="148" t="s">
        <v>7753</v>
      </c>
      <c r="AJ631" s="37"/>
      <c r="AK631" s="37"/>
      <c r="AL631" s="37"/>
      <c r="AM631" s="37"/>
    </row>
    <row r="632" spans="1:39" hidden="1" x14ac:dyDescent="0.25">
      <c r="A632" s="161" t="s">
        <v>4577</v>
      </c>
      <c r="B632" s="148" t="s">
        <v>4577</v>
      </c>
      <c r="C632" s="148" t="s">
        <v>4045</v>
      </c>
      <c r="D632" s="148" t="s">
        <v>4126</v>
      </c>
      <c r="E632" s="148"/>
      <c r="F632" s="148">
        <v>0.98</v>
      </c>
      <c r="G632" s="162" t="s">
        <v>4577</v>
      </c>
      <c r="J632" s="148" t="s">
        <v>3191</v>
      </c>
      <c r="K632" s="148" t="s">
        <v>3374</v>
      </c>
      <c r="L632" s="148">
        <v>1.0000000000000004</v>
      </c>
      <c r="M632" s="148">
        <v>1</v>
      </c>
      <c r="N632" s="148">
        <v>1.0000000000000004</v>
      </c>
      <c r="O632" s="148" t="s">
        <v>7753</v>
      </c>
      <c r="AJ632" s="37"/>
      <c r="AK632" s="37"/>
      <c r="AL632" s="37"/>
      <c r="AM632" s="37"/>
    </row>
    <row r="633" spans="1:39" hidden="1" x14ac:dyDescent="0.25">
      <c r="A633" s="161" t="s">
        <v>4577</v>
      </c>
      <c r="B633" s="148" t="s">
        <v>4577</v>
      </c>
      <c r="C633" s="148" t="s">
        <v>4045</v>
      </c>
      <c r="D633" s="148" t="s">
        <v>3973</v>
      </c>
      <c r="E633" s="148"/>
      <c r="F633" s="148">
        <v>0</v>
      </c>
      <c r="G633" s="162" t="s">
        <v>4577</v>
      </c>
      <c r="J633" s="148" t="s">
        <v>3347</v>
      </c>
      <c r="K633" s="148" t="s">
        <v>276</v>
      </c>
      <c r="L633" s="148">
        <v>8.2953131480713348E-4</v>
      </c>
      <c r="M633" s="148">
        <v>0</v>
      </c>
      <c r="N633" s="148">
        <v>0.99999999999999989</v>
      </c>
      <c r="O633" s="148" t="s">
        <v>7753</v>
      </c>
      <c r="AJ633" s="37"/>
      <c r="AK633" s="37"/>
      <c r="AL633" s="37"/>
      <c r="AM633" s="37"/>
    </row>
    <row r="634" spans="1:39" x14ac:dyDescent="0.25">
      <c r="A634" s="161" t="s">
        <v>4577</v>
      </c>
      <c r="B634" s="148" t="s">
        <v>4577</v>
      </c>
      <c r="C634" s="148" t="s">
        <v>3250</v>
      </c>
      <c r="D634" s="148" t="s">
        <v>3897</v>
      </c>
      <c r="E634" s="148"/>
      <c r="F634" s="148">
        <v>1</v>
      </c>
      <c r="G634" s="162">
        <v>1</v>
      </c>
      <c r="J634" s="148" t="s">
        <v>3347</v>
      </c>
      <c r="K634" s="148" t="s">
        <v>292</v>
      </c>
      <c r="L634" s="148">
        <v>0</v>
      </c>
      <c r="M634" s="148">
        <v>0</v>
      </c>
      <c r="N634" s="148" t="s">
        <v>4577</v>
      </c>
      <c r="O634" s="148" t="s">
        <v>7753</v>
      </c>
      <c r="AJ634" s="37"/>
      <c r="AK634" s="37"/>
      <c r="AL634" s="37"/>
      <c r="AM634" s="37"/>
    </row>
    <row r="635" spans="1:39" x14ac:dyDescent="0.25">
      <c r="A635" s="161" t="s">
        <v>4577</v>
      </c>
      <c r="B635" s="148" t="s">
        <v>4577</v>
      </c>
      <c r="C635" s="148" t="s">
        <v>3763</v>
      </c>
      <c r="D635" s="148" t="s">
        <v>3457</v>
      </c>
      <c r="E635" s="148"/>
      <c r="F635" s="148">
        <v>1</v>
      </c>
      <c r="G635" s="162">
        <v>1</v>
      </c>
      <c r="J635" s="148" t="s">
        <v>3347</v>
      </c>
      <c r="K635" s="148" t="s">
        <v>3457</v>
      </c>
      <c r="L635" s="148">
        <v>0.74754596986036237</v>
      </c>
      <c r="M635" s="148">
        <v>0.75</v>
      </c>
      <c r="N635" s="148" t="s">
        <v>4577</v>
      </c>
      <c r="O635" s="148" t="s">
        <v>7753</v>
      </c>
      <c r="AJ635" s="37"/>
      <c r="AK635" s="37"/>
      <c r="AL635" s="37"/>
      <c r="AM635" s="37"/>
    </row>
    <row r="636" spans="1:39" x14ac:dyDescent="0.25">
      <c r="A636" s="161" t="s">
        <v>4577</v>
      </c>
      <c r="B636" s="148" t="s">
        <v>4577</v>
      </c>
      <c r="C636" s="148" t="s">
        <v>4068</v>
      </c>
      <c r="D636" s="148" t="s">
        <v>3457</v>
      </c>
      <c r="E636" s="148"/>
      <c r="F636" s="148">
        <v>0.85</v>
      </c>
      <c r="G636" s="162">
        <v>1</v>
      </c>
      <c r="J636" s="149" t="s">
        <v>3347</v>
      </c>
      <c r="K636" s="149" t="s">
        <v>3477</v>
      </c>
      <c r="L636" s="149">
        <v>0.22694594220931819</v>
      </c>
      <c r="M636" s="149">
        <v>0.23</v>
      </c>
      <c r="N636" s="148" t="s">
        <v>4577</v>
      </c>
      <c r="O636" s="148" t="s">
        <v>7753</v>
      </c>
      <c r="AJ636" s="37"/>
      <c r="AK636" s="37"/>
      <c r="AL636" s="37"/>
      <c r="AM636" s="37"/>
    </row>
    <row r="637" spans="1:39" x14ac:dyDescent="0.25">
      <c r="A637" s="161" t="s">
        <v>4577</v>
      </c>
      <c r="B637" s="148" t="s">
        <v>4577</v>
      </c>
      <c r="C637" s="148" t="s">
        <v>4068</v>
      </c>
      <c r="D637" s="148" t="s">
        <v>3477</v>
      </c>
      <c r="E637" s="148"/>
      <c r="F637" s="148">
        <v>0.15</v>
      </c>
      <c r="G637" s="162" t="s">
        <v>4577</v>
      </c>
      <c r="J637" s="149" t="s">
        <v>3347</v>
      </c>
      <c r="K637" s="149" t="s">
        <v>3672</v>
      </c>
      <c r="L637" s="149">
        <v>0</v>
      </c>
      <c r="M637" s="149">
        <v>0</v>
      </c>
      <c r="N637" s="148" t="s">
        <v>4577</v>
      </c>
      <c r="O637" s="148" t="s">
        <v>7753</v>
      </c>
      <c r="AJ637" s="37"/>
      <c r="AK637" s="37"/>
      <c r="AL637" s="37"/>
      <c r="AM637" s="37"/>
    </row>
    <row r="638" spans="1:39" x14ac:dyDescent="0.25">
      <c r="A638" s="161" t="s">
        <v>4577</v>
      </c>
      <c r="B638" s="148" t="s">
        <v>4577</v>
      </c>
      <c r="C638" s="148" t="s">
        <v>4069</v>
      </c>
      <c r="D638" s="148" t="s">
        <v>3457</v>
      </c>
      <c r="E638" s="148"/>
      <c r="F638" s="148">
        <v>0.91</v>
      </c>
      <c r="G638" s="162">
        <v>1</v>
      </c>
      <c r="J638" s="149" t="s">
        <v>3347</v>
      </c>
      <c r="K638" s="149" t="s">
        <v>3713</v>
      </c>
      <c r="L638" s="149">
        <v>2.0738282870178337E-4</v>
      </c>
      <c r="M638" s="149">
        <v>0</v>
      </c>
      <c r="N638" s="148" t="s">
        <v>4577</v>
      </c>
      <c r="O638" s="148" t="s">
        <v>7753</v>
      </c>
      <c r="AJ638" s="37"/>
      <c r="AK638" s="37"/>
      <c r="AL638" s="37"/>
      <c r="AM638" s="37"/>
    </row>
    <row r="639" spans="1:39" x14ac:dyDescent="0.25">
      <c r="A639" s="161" t="s">
        <v>4577</v>
      </c>
      <c r="B639" s="148" t="s">
        <v>4577</v>
      </c>
      <c r="C639" s="148" t="s">
        <v>4069</v>
      </c>
      <c r="D639" s="148" t="s">
        <v>3477</v>
      </c>
      <c r="E639" s="148"/>
      <c r="F639" s="148">
        <v>0.09</v>
      </c>
      <c r="G639" s="162" t="s">
        <v>4577</v>
      </c>
      <c r="J639" s="149" t="s">
        <v>3347</v>
      </c>
      <c r="K639" s="149" t="s">
        <v>3971</v>
      </c>
      <c r="L639" s="149">
        <v>0</v>
      </c>
      <c r="M639" s="149">
        <v>0</v>
      </c>
      <c r="N639" s="148" t="s">
        <v>4577</v>
      </c>
      <c r="O639" s="148" t="s">
        <v>7753</v>
      </c>
      <c r="AJ639" s="37"/>
      <c r="AK639" s="37"/>
      <c r="AL639" s="37"/>
      <c r="AM639" s="37"/>
    </row>
    <row r="640" spans="1:39" hidden="1" x14ac:dyDescent="0.25">
      <c r="A640" s="161" t="s">
        <v>4577</v>
      </c>
      <c r="B640" s="148" t="s">
        <v>4577</v>
      </c>
      <c r="C640" s="148" t="s">
        <v>4071</v>
      </c>
      <c r="D640" s="148" t="s">
        <v>3457</v>
      </c>
      <c r="E640" s="148"/>
      <c r="F640" s="148">
        <v>0.96</v>
      </c>
      <c r="G640" s="162">
        <v>1</v>
      </c>
      <c r="J640" s="149" t="s">
        <v>3347</v>
      </c>
      <c r="K640" s="149" t="s">
        <v>4372</v>
      </c>
      <c r="L640" s="149">
        <v>2.3641642472003305E-2</v>
      </c>
      <c r="M640" s="149">
        <v>0.02</v>
      </c>
      <c r="N640" s="148" t="s">
        <v>4577</v>
      </c>
      <c r="O640" s="148" t="s">
        <v>7753</v>
      </c>
      <c r="AJ640" s="37"/>
      <c r="AK640" s="37"/>
      <c r="AL640" s="37"/>
      <c r="AM640" s="37"/>
    </row>
    <row r="641" spans="1:39" hidden="1" x14ac:dyDescent="0.25">
      <c r="A641" s="161" t="s">
        <v>4577</v>
      </c>
      <c r="B641" s="148" t="s">
        <v>4577</v>
      </c>
      <c r="C641" s="148" t="s">
        <v>4071</v>
      </c>
      <c r="D641" s="148" t="s">
        <v>3477</v>
      </c>
      <c r="E641" s="148"/>
      <c r="F641" s="148">
        <v>0.04</v>
      </c>
      <c r="G641" s="162" t="s">
        <v>4577</v>
      </c>
      <c r="J641" s="149" t="s">
        <v>3347</v>
      </c>
      <c r="K641" s="149" t="s">
        <v>3374</v>
      </c>
      <c r="L641" s="149">
        <v>8.2953131480713348E-4</v>
      </c>
      <c r="M641" s="149">
        <v>0</v>
      </c>
      <c r="N641" s="148" t="s">
        <v>4577</v>
      </c>
      <c r="O641" s="148" t="s">
        <v>7753</v>
      </c>
      <c r="AJ641" s="37"/>
      <c r="AK641" s="37"/>
      <c r="AL641" s="37"/>
      <c r="AM641" s="37"/>
    </row>
    <row r="642" spans="1:39" x14ac:dyDescent="0.25">
      <c r="A642" s="161" t="s">
        <v>4577</v>
      </c>
      <c r="B642" s="148" t="s">
        <v>4577</v>
      </c>
      <c r="C642" s="148" t="s">
        <v>4072</v>
      </c>
      <c r="D642" s="148" t="s">
        <v>3457</v>
      </c>
      <c r="E642" s="148"/>
      <c r="F642" s="148">
        <v>0.85</v>
      </c>
      <c r="G642" s="162">
        <v>1</v>
      </c>
      <c r="J642" s="149" t="s">
        <v>3348</v>
      </c>
      <c r="K642" s="149" t="s">
        <v>290</v>
      </c>
      <c r="L642" s="149">
        <v>0.37713163064833</v>
      </c>
      <c r="M642" s="149">
        <v>0.38</v>
      </c>
      <c r="N642" s="148">
        <v>0.99999999999999978</v>
      </c>
      <c r="O642" s="148" t="s">
        <v>7753</v>
      </c>
      <c r="AJ642" s="37"/>
      <c r="AK642" s="37"/>
      <c r="AL642" s="37"/>
      <c r="AM642" s="37"/>
    </row>
    <row r="643" spans="1:39" x14ac:dyDescent="0.25">
      <c r="A643" s="161" t="s">
        <v>4577</v>
      </c>
      <c r="B643" s="148" t="s">
        <v>4577</v>
      </c>
      <c r="C643" s="148" t="s">
        <v>4072</v>
      </c>
      <c r="D643" s="148" t="s">
        <v>3477</v>
      </c>
      <c r="E643" s="148"/>
      <c r="F643" s="148">
        <v>0.15</v>
      </c>
      <c r="G643" s="162" t="s">
        <v>4577</v>
      </c>
      <c r="J643" s="149" t="s">
        <v>3348</v>
      </c>
      <c r="K643" s="149" t="s">
        <v>292</v>
      </c>
      <c r="L643" s="149">
        <v>0</v>
      </c>
      <c r="M643" s="149">
        <v>0</v>
      </c>
      <c r="N643" s="148" t="s">
        <v>4577</v>
      </c>
      <c r="O643" s="148" t="s">
        <v>7753</v>
      </c>
      <c r="AJ643" s="37"/>
      <c r="AK643" s="37"/>
      <c r="AL643" s="37"/>
      <c r="AM643" s="37"/>
    </row>
    <row r="644" spans="1:39" x14ac:dyDescent="0.25">
      <c r="A644" s="161" t="s">
        <v>4577</v>
      </c>
      <c r="B644" s="148" t="s">
        <v>4577</v>
      </c>
      <c r="C644" s="148" t="s">
        <v>3382</v>
      </c>
      <c r="D644" s="148" t="s">
        <v>3222</v>
      </c>
      <c r="E644" s="148"/>
      <c r="F644" s="148">
        <v>0.92</v>
      </c>
      <c r="G644" s="162">
        <v>1</v>
      </c>
      <c r="J644" s="149" t="s">
        <v>3348</v>
      </c>
      <c r="K644" s="149" t="s">
        <v>3222</v>
      </c>
      <c r="L644" s="149">
        <v>0</v>
      </c>
      <c r="M644" s="149">
        <v>0</v>
      </c>
      <c r="N644" s="148" t="s">
        <v>4577</v>
      </c>
      <c r="O644" s="148" t="s">
        <v>7753</v>
      </c>
      <c r="AJ644" s="37"/>
      <c r="AK644" s="37"/>
      <c r="AL644" s="37"/>
      <c r="AM644" s="37"/>
    </row>
    <row r="645" spans="1:39" x14ac:dyDescent="0.25">
      <c r="A645" s="161" t="s">
        <v>4577</v>
      </c>
      <c r="B645" s="148" t="s">
        <v>4577</v>
      </c>
      <c r="C645" s="148" t="s">
        <v>3382</v>
      </c>
      <c r="D645" s="148" t="s">
        <v>4372</v>
      </c>
      <c r="E645" s="148"/>
      <c r="F645" s="148">
        <v>0.08</v>
      </c>
      <c r="G645" s="162" t="s">
        <v>4577</v>
      </c>
      <c r="J645" s="149" t="s">
        <v>3348</v>
      </c>
      <c r="K645" s="149" t="s">
        <v>3323</v>
      </c>
      <c r="L645" s="149">
        <v>0</v>
      </c>
      <c r="M645" s="149">
        <v>0</v>
      </c>
      <c r="N645" s="148" t="s">
        <v>4577</v>
      </c>
      <c r="O645" s="148" t="s">
        <v>7753</v>
      </c>
      <c r="AJ645" s="37"/>
      <c r="AK645" s="37"/>
      <c r="AL645" s="37"/>
      <c r="AM645" s="37"/>
    </row>
    <row r="646" spans="1:39" hidden="1" x14ac:dyDescent="0.25">
      <c r="A646" s="161" t="s">
        <v>4577</v>
      </c>
      <c r="B646" s="148" t="s">
        <v>4577</v>
      </c>
      <c r="C646" s="148" t="s">
        <v>4066</v>
      </c>
      <c r="D646" s="148" t="s">
        <v>3897</v>
      </c>
      <c r="E646" s="148"/>
      <c r="F646" s="148">
        <v>1</v>
      </c>
      <c r="G646" s="162">
        <v>1</v>
      </c>
      <c r="J646" s="149" t="s">
        <v>3348</v>
      </c>
      <c r="K646" s="149" t="s">
        <v>3670</v>
      </c>
      <c r="L646" s="149">
        <v>0</v>
      </c>
      <c r="M646" s="149">
        <v>0</v>
      </c>
      <c r="N646" s="148" t="s">
        <v>4577</v>
      </c>
      <c r="O646" s="148" t="s">
        <v>7753</v>
      </c>
      <c r="AJ646" s="37"/>
      <c r="AK646" s="37"/>
      <c r="AL646" s="37"/>
      <c r="AM646" s="37"/>
    </row>
    <row r="647" spans="1:39" x14ac:dyDescent="0.25">
      <c r="A647" s="161" t="s">
        <v>4577</v>
      </c>
      <c r="B647" s="148" t="s">
        <v>4577</v>
      </c>
      <c r="C647" s="148" t="s">
        <v>4067</v>
      </c>
      <c r="D647" s="148" t="s">
        <v>4372</v>
      </c>
      <c r="E647" s="148"/>
      <c r="F647" s="148">
        <v>0.99</v>
      </c>
      <c r="G647" s="162">
        <v>1</v>
      </c>
      <c r="J647" s="149" t="s">
        <v>3348</v>
      </c>
      <c r="K647" s="149" t="s">
        <v>3713</v>
      </c>
      <c r="L647" s="149">
        <v>0.19269155206286831</v>
      </c>
      <c r="M647" s="149">
        <v>0.19</v>
      </c>
      <c r="N647" s="148" t="s">
        <v>4577</v>
      </c>
      <c r="O647" s="148" t="s">
        <v>7753</v>
      </c>
      <c r="AJ647" s="37"/>
      <c r="AK647" s="37"/>
      <c r="AL647" s="37"/>
      <c r="AM647" s="37"/>
    </row>
    <row r="648" spans="1:39" x14ac:dyDescent="0.25">
      <c r="A648" s="161" t="s">
        <v>4577</v>
      </c>
      <c r="B648" s="148" t="s">
        <v>4577</v>
      </c>
      <c r="C648" s="148" t="s">
        <v>4067</v>
      </c>
      <c r="D648" s="148" t="s">
        <v>4351</v>
      </c>
      <c r="E648" s="148"/>
      <c r="F648" s="148">
        <v>0.01</v>
      </c>
      <c r="G648" s="162" t="s">
        <v>4577</v>
      </c>
      <c r="J648" s="149" t="s">
        <v>3348</v>
      </c>
      <c r="K648" s="149" t="s">
        <v>3895</v>
      </c>
      <c r="L648" s="149">
        <v>2.3575638506876225E-4</v>
      </c>
      <c r="M648" s="149">
        <v>0</v>
      </c>
      <c r="N648" s="148" t="s">
        <v>4577</v>
      </c>
      <c r="O648" s="148" t="s">
        <v>7753</v>
      </c>
      <c r="AJ648" s="37"/>
      <c r="AK648" s="37"/>
      <c r="AL648" s="37"/>
      <c r="AM648" s="37"/>
    </row>
    <row r="649" spans="1:39" x14ac:dyDescent="0.25">
      <c r="A649" s="161" t="s">
        <v>4577</v>
      </c>
      <c r="B649" s="148" t="s">
        <v>4577</v>
      </c>
      <c r="C649" s="148" t="s">
        <v>4070</v>
      </c>
      <c r="D649" s="148" t="s">
        <v>4351</v>
      </c>
      <c r="E649" s="148"/>
      <c r="F649" s="148">
        <v>1</v>
      </c>
      <c r="G649" s="162">
        <v>1</v>
      </c>
      <c r="J649" s="149" t="s">
        <v>3348</v>
      </c>
      <c r="K649" s="149" t="s">
        <v>3971</v>
      </c>
      <c r="L649" s="149">
        <v>7.858546168958742E-5</v>
      </c>
      <c r="M649" s="149">
        <v>0</v>
      </c>
      <c r="N649" s="148" t="s">
        <v>4577</v>
      </c>
      <c r="O649" s="148" t="s">
        <v>7753</v>
      </c>
      <c r="AJ649" s="37"/>
      <c r="AK649" s="37"/>
      <c r="AL649" s="37"/>
      <c r="AM649" s="37"/>
    </row>
    <row r="650" spans="1:39" hidden="1" x14ac:dyDescent="0.25">
      <c r="A650" s="161" t="s">
        <v>4577</v>
      </c>
      <c r="B650" s="148" t="s">
        <v>4577</v>
      </c>
      <c r="C650" s="148" t="s">
        <v>4044</v>
      </c>
      <c r="D650" s="148" t="s">
        <v>290</v>
      </c>
      <c r="E650" s="148"/>
      <c r="F650" s="148">
        <v>0</v>
      </c>
      <c r="G650" s="162">
        <v>1</v>
      </c>
      <c r="J650" s="149" t="s">
        <v>3348</v>
      </c>
      <c r="K650" s="149" t="s">
        <v>3987</v>
      </c>
      <c r="L650" s="149">
        <v>1.6502946954813358E-3</v>
      </c>
      <c r="M650" s="149">
        <v>0</v>
      </c>
      <c r="N650" s="148" t="s">
        <v>4577</v>
      </c>
      <c r="O650" s="148" t="s">
        <v>7753</v>
      </c>
      <c r="AJ650" s="37"/>
      <c r="AK650" s="37"/>
      <c r="AL650" s="37"/>
      <c r="AM650" s="37"/>
    </row>
    <row r="651" spans="1:39" hidden="1" x14ac:dyDescent="0.25">
      <c r="A651" s="161" t="s">
        <v>4577</v>
      </c>
      <c r="B651" s="148" t="s">
        <v>4577</v>
      </c>
      <c r="C651" s="148" t="s">
        <v>4044</v>
      </c>
      <c r="D651" s="148" t="s">
        <v>292</v>
      </c>
      <c r="E651" s="148"/>
      <c r="F651" s="148">
        <v>0.01</v>
      </c>
      <c r="G651" s="162" t="s">
        <v>4577</v>
      </c>
      <c r="J651" s="148" t="s">
        <v>3348</v>
      </c>
      <c r="K651" s="148" t="s">
        <v>4372</v>
      </c>
      <c r="L651" s="148">
        <v>0.4110805500982318</v>
      </c>
      <c r="M651" s="148">
        <v>0.41</v>
      </c>
      <c r="N651" s="148" t="s">
        <v>4577</v>
      </c>
      <c r="O651" s="148" t="s">
        <v>7753</v>
      </c>
      <c r="AJ651" s="37"/>
      <c r="AK651" s="37"/>
      <c r="AL651" s="37"/>
      <c r="AM651" s="37"/>
    </row>
    <row r="652" spans="1:39" hidden="1" x14ac:dyDescent="0.25">
      <c r="A652" s="161" t="s">
        <v>4577</v>
      </c>
      <c r="B652" s="148" t="s">
        <v>4577</v>
      </c>
      <c r="C652" s="148" t="s">
        <v>4044</v>
      </c>
      <c r="D652" s="148" t="s">
        <v>3173</v>
      </c>
      <c r="E652" s="148"/>
      <c r="F652" s="148">
        <v>0</v>
      </c>
      <c r="G652" s="162" t="s">
        <v>4577</v>
      </c>
      <c r="J652" s="149" t="s">
        <v>3348</v>
      </c>
      <c r="K652" s="149" t="s">
        <v>3374</v>
      </c>
      <c r="L652" s="149">
        <v>1.7131630648330058E-2</v>
      </c>
      <c r="M652" s="149">
        <v>0.02</v>
      </c>
      <c r="N652" s="148" t="s">
        <v>4577</v>
      </c>
      <c r="O652" s="148" t="s">
        <v>7753</v>
      </c>
      <c r="AJ652" s="37"/>
      <c r="AK652" s="37"/>
      <c r="AL652" s="37"/>
      <c r="AM652" s="37"/>
    </row>
    <row r="653" spans="1:39" x14ac:dyDescent="0.25">
      <c r="A653" s="161" t="s">
        <v>4577</v>
      </c>
      <c r="B653" s="148" t="s">
        <v>4577</v>
      </c>
      <c r="C653" s="148" t="s">
        <v>4044</v>
      </c>
      <c r="D653" s="148" t="s">
        <v>3222</v>
      </c>
      <c r="E653" s="148"/>
      <c r="F653" s="148">
        <v>0.01</v>
      </c>
      <c r="G653" s="162" t="s">
        <v>4577</v>
      </c>
      <c r="J653" s="149" t="s">
        <v>3349</v>
      </c>
      <c r="K653" s="149" t="s">
        <v>292</v>
      </c>
      <c r="L653" s="149">
        <v>3.8106579339089008E-2</v>
      </c>
      <c r="M653" s="149">
        <v>0.04</v>
      </c>
      <c r="N653" s="148">
        <v>0.99999999999999978</v>
      </c>
      <c r="O653" s="148" t="s">
        <v>7753</v>
      </c>
      <c r="AJ653" s="37"/>
      <c r="AK653" s="37"/>
      <c r="AL653" s="37"/>
      <c r="AM653" s="37"/>
    </row>
    <row r="654" spans="1:39" x14ac:dyDescent="0.25">
      <c r="A654" s="161" t="s">
        <v>4577</v>
      </c>
      <c r="B654" s="148" t="s">
        <v>4577</v>
      </c>
      <c r="C654" s="148" t="s">
        <v>4044</v>
      </c>
      <c r="D654" s="148" t="s">
        <v>3319</v>
      </c>
      <c r="E654" s="148"/>
      <c r="F654" s="148">
        <v>0</v>
      </c>
      <c r="G654" s="162" t="s">
        <v>4577</v>
      </c>
      <c r="J654" s="149" t="s">
        <v>3349</v>
      </c>
      <c r="K654" s="149" t="s">
        <v>3173</v>
      </c>
      <c r="L654" s="149">
        <v>1.2652575171181897E-3</v>
      </c>
      <c r="M654" s="149">
        <v>0</v>
      </c>
      <c r="N654" s="148" t="s">
        <v>4577</v>
      </c>
      <c r="O654" s="148" t="s">
        <v>7753</v>
      </c>
      <c r="AJ654" s="37"/>
      <c r="AK654" s="37"/>
      <c r="AL654" s="37"/>
      <c r="AM654" s="37"/>
    </row>
    <row r="655" spans="1:39" x14ac:dyDescent="0.25">
      <c r="A655" s="161" t="s">
        <v>4577</v>
      </c>
      <c r="B655" s="148" t="s">
        <v>4577</v>
      </c>
      <c r="C655" s="148" t="s">
        <v>4044</v>
      </c>
      <c r="D655" s="148" t="s">
        <v>3323</v>
      </c>
      <c r="E655" s="148"/>
      <c r="F655" s="148">
        <v>0</v>
      </c>
      <c r="G655" s="162" t="s">
        <v>4577</v>
      </c>
      <c r="J655" s="149" t="s">
        <v>3349</v>
      </c>
      <c r="K655" s="149" t="s">
        <v>3323</v>
      </c>
      <c r="L655" s="149">
        <v>0</v>
      </c>
      <c r="M655" s="149">
        <v>0</v>
      </c>
      <c r="N655" s="148" t="s">
        <v>4577</v>
      </c>
      <c r="O655" s="148" t="s">
        <v>7753</v>
      </c>
      <c r="AJ655" s="37"/>
      <c r="AK655" s="37"/>
      <c r="AL655" s="37"/>
      <c r="AM655" s="37"/>
    </row>
    <row r="656" spans="1:39" x14ac:dyDescent="0.25">
      <c r="A656" s="161" t="s">
        <v>4577</v>
      </c>
      <c r="B656" s="148" t="s">
        <v>4577</v>
      </c>
      <c r="C656" s="148" t="s">
        <v>4044</v>
      </c>
      <c r="D656" s="148" t="s">
        <v>3457</v>
      </c>
      <c r="E656" s="148"/>
      <c r="F656" s="148">
        <v>0.05</v>
      </c>
      <c r="G656" s="162" t="s">
        <v>4577</v>
      </c>
      <c r="J656" s="149" t="s">
        <v>3349</v>
      </c>
      <c r="K656" s="149" t="s">
        <v>3457</v>
      </c>
      <c r="L656" s="149">
        <v>1.7788032152426313E-2</v>
      </c>
      <c r="M656" s="149">
        <v>0.02</v>
      </c>
      <c r="N656" s="148" t="s">
        <v>4577</v>
      </c>
      <c r="O656" s="148" t="s">
        <v>7753</v>
      </c>
      <c r="AJ656" s="37"/>
      <c r="AK656" s="37"/>
      <c r="AL656" s="37"/>
      <c r="AM656" s="37"/>
    </row>
    <row r="657" spans="1:39" x14ac:dyDescent="0.25">
      <c r="A657" s="161" t="s">
        <v>4577</v>
      </c>
      <c r="B657" s="148" t="s">
        <v>4577</v>
      </c>
      <c r="C657" s="148" t="s">
        <v>4044</v>
      </c>
      <c r="D657" s="148" t="s">
        <v>3477</v>
      </c>
      <c r="E657" s="148"/>
      <c r="F657" s="148">
        <v>0.02</v>
      </c>
      <c r="G657" s="162" t="s">
        <v>4577</v>
      </c>
      <c r="J657" s="149" t="s">
        <v>3349</v>
      </c>
      <c r="K657" s="149" t="s">
        <v>3477</v>
      </c>
      <c r="L657" s="149">
        <v>3.721345638582911E-4</v>
      </c>
      <c r="M657" s="149">
        <v>0</v>
      </c>
      <c r="N657" s="148" t="s">
        <v>4577</v>
      </c>
      <c r="O657" s="148" t="s">
        <v>7753</v>
      </c>
      <c r="AJ657" s="37"/>
      <c r="AK657" s="37"/>
      <c r="AL657" s="37"/>
      <c r="AM657" s="37"/>
    </row>
    <row r="658" spans="1:39" hidden="1" x14ac:dyDescent="0.25">
      <c r="A658" s="161" t="s">
        <v>4577</v>
      </c>
      <c r="B658" s="148" t="s">
        <v>4577</v>
      </c>
      <c r="C658" s="148" t="s">
        <v>4044</v>
      </c>
      <c r="D658" s="148" t="s">
        <v>3479</v>
      </c>
      <c r="E658" s="148"/>
      <c r="F658" s="148">
        <v>0</v>
      </c>
      <c r="G658" s="162" t="s">
        <v>4577</v>
      </c>
      <c r="J658" s="149" t="s">
        <v>3349</v>
      </c>
      <c r="K658" s="149" t="s">
        <v>3670</v>
      </c>
      <c r="L658" s="149">
        <v>8.8568026198273288E-3</v>
      </c>
      <c r="M658" s="149">
        <v>0.01</v>
      </c>
      <c r="N658" s="148" t="s">
        <v>4577</v>
      </c>
      <c r="O658" s="148" t="s">
        <v>7753</v>
      </c>
    </row>
    <row r="659" spans="1:39" x14ac:dyDescent="0.25">
      <c r="A659" s="161" t="s">
        <v>4577</v>
      </c>
      <c r="B659" s="148" t="s">
        <v>4577</v>
      </c>
      <c r="C659" s="148" t="s">
        <v>4044</v>
      </c>
      <c r="D659" s="148" t="s">
        <v>3670</v>
      </c>
      <c r="E659" s="148"/>
      <c r="F659" s="148">
        <v>0</v>
      </c>
      <c r="G659" s="162" t="s">
        <v>4577</v>
      </c>
      <c r="J659" s="149" t="s">
        <v>3349</v>
      </c>
      <c r="K659" s="149" t="s">
        <v>3713</v>
      </c>
      <c r="L659" s="149">
        <v>0.86446859184281011</v>
      </c>
      <c r="M659" s="149">
        <v>0.86</v>
      </c>
      <c r="N659" s="148" t="s">
        <v>4577</v>
      </c>
      <c r="O659" s="148" t="s">
        <v>7753</v>
      </c>
    </row>
    <row r="660" spans="1:39" x14ac:dyDescent="0.25">
      <c r="A660" s="161" t="s">
        <v>4577</v>
      </c>
      <c r="B660" s="148" t="s">
        <v>4577</v>
      </c>
      <c r="C660" s="148" t="s">
        <v>4044</v>
      </c>
      <c r="D660" s="148" t="s">
        <v>3713</v>
      </c>
      <c r="E660" s="148"/>
      <c r="F660" s="148">
        <v>0.01</v>
      </c>
      <c r="G660" s="162" t="s">
        <v>4577</v>
      </c>
      <c r="J660" s="149" t="s">
        <v>3349</v>
      </c>
      <c r="K660" s="149" t="s">
        <v>3897</v>
      </c>
      <c r="L660" s="149">
        <v>0</v>
      </c>
      <c r="M660" s="149">
        <v>0</v>
      </c>
      <c r="N660" s="148" t="s">
        <v>4577</v>
      </c>
      <c r="O660" s="148" t="s">
        <v>7753</v>
      </c>
    </row>
    <row r="661" spans="1:39" x14ac:dyDescent="0.25">
      <c r="A661" s="161" t="s">
        <v>4577</v>
      </c>
      <c r="B661" s="148" t="s">
        <v>4577</v>
      </c>
      <c r="C661" s="148" t="s">
        <v>4044</v>
      </c>
      <c r="D661" s="148" t="s">
        <v>3840</v>
      </c>
      <c r="E661" s="148"/>
      <c r="F661" s="148">
        <v>0</v>
      </c>
      <c r="G661" s="162" t="s">
        <v>4577</v>
      </c>
      <c r="J661" s="149" t="s">
        <v>3349</v>
      </c>
      <c r="K661" s="149" t="s">
        <v>3971</v>
      </c>
      <c r="L661" s="149">
        <v>0</v>
      </c>
      <c r="M661" s="149">
        <v>0</v>
      </c>
      <c r="N661" s="148" t="s">
        <v>4577</v>
      </c>
      <c r="O661" s="148" t="s">
        <v>7753</v>
      </c>
    </row>
    <row r="662" spans="1:39" hidden="1" x14ac:dyDescent="0.25">
      <c r="A662" s="161" t="s">
        <v>4577</v>
      </c>
      <c r="B662" s="148" t="s">
        <v>4577</v>
      </c>
      <c r="C662" s="148" t="s">
        <v>4044</v>
      </c>
      <c r="D662" s="148" t="s">
        <v>3895</v>
      </c>
      <c r="E662" s="148"/>
      <c r="F662" s="148">
        <v>0</v>
      </c>
      <c r="G662" s="162" t="s">
        <v>4577</v>
      </c>
      <c r="J662" s="149" t="s">
        <v>3349</v>
      </c>
      <c r="K662" s="149" t="s">
        <v>4372</v>
      </c>
      <c r="L662" s="149">
        <v>1.0494194700803809E-2</v>
      </c>
      <c r="M662" s="149">
        <v>0.01</v>
      </c>
      <c r="N662" s="148" t="s">
        <v>4577</v>
      </c>
      <c r="O662" s="148" t="s">
        <v>7753</v>
      </c>
    </row>
    <row r="663" spans="1:39" hidden="1" x14ac:dyDescent="0.25">
      <c r="A663" s="161" t="s">
        <v>4577</v>
      </c>
      <c r="B663" s="148" t="s">
        <v>4577</v>
      </c>
      <c r="C663" s="148" t="s">
        <v>4044</v>
      </c>
      <c r="D663" s="148" t="s">
        <v>3978</v>
      </c>
      <c r="E663" s="148"/>
      <c r="F663" s="148">
        <v>0</v>
      </c>
      <c r="G663" s="162" t="s">
        <v>4577</v>
      </c>
      <c r="J663" s="149" t="s">
        <v>3349</v>
      </c>
      <c r="K663" s="149" t="s">
        <v>3374</v>
      </c>
      <c r="L663" s="149">
        <v>5.8648407264066685E-2</v>
      </c>
      <c r="M663" s="149">
        <v>0.06</v>
      </c>
      <c r="N663" s="148" t="s">
        <v>4577</v>
      </c>
      <c r="O663" s="148" t="s">
        <v>7753</v>
      </c>
    </row>
    <row r="664" spans="1:39" hidden="1" x14ac:dyDescent="0.25">
      <c r="A664" s="161" t="s">
        <v>4577</v>
      </c>
      <c r="B664" s="148" t="s">
        <v>4577</v>
      </c>
      <c r="C664" s="148" t="s">
        <v>4044</v>
      </c>
      <c r="D664" s="148" t="s">
        <v>3971</v>
      </c>
      <c r="E664" s="148"/>
      <c r="F664" s="148">
        <v>0</v>
      </c>
      <c r="G664" s="162" t="s">
        <v>4577</v>
      </c>
      <c r="J664" s="149" t="s">
        <v>3350</v>
      </c>
      <c r="K664" s="149" t="s">
        <v>276</v>
      </c>
      <c r="L664" s="149">
        <v>3.0750307503074988E-4</v>
      </c>
      <c r="M664" s="149">
        <v>0</v>
      </c>
      <c r="N664" s="148">
        <v>0.99999999999999856</v>
      </c>
      <c r="O664" s="148" t="s">
        <v>7753</v>
      </c>
    </row>
    <row r="665" spans="1:39" x14ac:dyDescent="0.25">
      <c r="A665" s="161" t="s">
        <v>4577</v>
      </c>
      <c r="B665" s="148" t="s">
        <v>4577</v>
      </c>
      <c r="C665" s="148" t="s">
        <v>4044</v>
      </c>
      <c r="D665" s="148" t="s">
        <v>3987</v>
      </c>
      <c r="E665" s="148"/>
      <c r="F665" s="148">
        <v>0</v>
      </c>
      <c r="G665" s="162" t="s">
        <v>4577</v>
      </c>
      <c r="J665" s="148" t="s">
        <v>3350</v>
      </c>
      <c r="K665" s="148" t="s">
        <v>292</v>
      </c>
      <c r="L665" s="148">
        <v>0</v>
      </c>
      <c r="M665" s="148">
        <v>0</v>
      </c>
      <c r="N665" s="148" t="s">
        <v>4577</v>
      </c>
      <c r="O665" s="148" t="s">
        <v>7753</v>
      </c>
    </row>
    <row r="666" spans="1:39" hidden="1" x14ac:dyDescent="0.25">
      <c r="A666" s="161" t="s">
        <v>4577</v>
      </c>
      <c r="B666" s="148" t="s">
        <v>4577</v>
      </c>
      <c r="C666" s="148" t="s">
        <v>4044</v>
      </c>
      <c r="D666" s="148" t="s">
        <v>4374</v>
      </c>
      <c r="E666" s="148"/>
      <c r="F666" s="148">
        <v>0</v>
      </c>
      <c r="G666" s="162" t="s">
        <v>4577</v>
      </c>
      <c r="J666" s="148" t="s">
        <v>3350</v>
      </c>
      <c r="K666" s="148" t="s">
        <v>579</v>
      </c>
      <c r="L666" s="148">
        <v>0</v>
      </c>
      <c r="M666" s="148">
        <v>0</v>
      </c>
      <c r="N666" s="148" t="s">
        <v>4577</v>
      </c>
      <c r="O666" s="148" t="s">
        <v>7753</v>
      </c>
    </row>
    <row r="667" spans="1:39" x14ac:dyDescent="0.25">
      <c r="A667" s="161" t="s">
        <v>4577</v>
      </c>
      <c r="B667" s="148" t="s">
        <v>4577</v>
      </c>
      <c r="C667" s="148" t="s">
        <v>4044</v>
      </c>
      <c r="D667" s="148" t="s">
        <v>4372</v>
      </c>
      <c r="E667" s="148"/>
      <c r="F667" s="148">
        <v>0.9</v>
      </c>
      <c r="G667" s="162" t="s">
        <v>4577</v>
      </c>
      <c r="J667" s="148" t="s">
        <v>3350</v>
      </c>
      <c r="K667" s="148" t="s">
        <v>3173</v>
      </c>
      <c r="L667" s="148">
        <v>0.44753997539975332</v>
      </c>
      <c r="M667" s="148">
        <v>0.45</v>
      </c>
      <c r="N667" s="148" t="s">
        <v>4577</v>
      </c>
      <c r="O667" s="148" t="s">
        <v>7753</v>
      </c>
    </row>
    <row r="668" spans="1:39" x14ac:dyDescent="0.25">
      <c r="A668" s="161" t="s">
        <v>4577</v>
      </c>
      <c r="B668" s="148" t="s">
        <v>4577</v>
      </c>
      <c r="C668" s="148" t="s">
        <v>4044</v>
      </c>
      <c r="D668" s="148" t="s">
        <v>4078</v>
      </c>
      <c r="E668" s="148"/>
      <c r="F668" s="148">
        <v>0</v>
      </c>
      <c r="G668" s="162" t="s">
        <v>4577</v>
      </c>
      <c r="J668" s="149" t="s">
        <v>3350</v>
      </c>
      <c r="K668" s="149" t="s">
        <v>3222</v>
      </c>
      <c r="L668" s="149">
        <v>0.46328413284132774</v>
      </c>
      <c r="M668" s="149">
        <v>0.46</v>
      </c>
      <c r="N668" s="148" t="s">
        <v>4577</v>
      </c>
      <c r="O668" s="148" t="s">
        <v>7753</v>
      </c>
    </row>
    <row r="669" spans="1:39" x14ac:dyDescent="0.25">
      <c r="A669" s="161" t="s">
        <v>4577</v>
      </c>
      <c r="B669" s="148" t="s">
        <v>4577</v>
      </c>
      <c r="C669" s="148" t="s">
        <v>4042</v>
      </c>
      <c r="D669" s="148" t="s">
        <v>3457</v>
      </c>
      <c r="E669" s="148"/>
      <c r="F669" s="148">
        <v>1</v>
      </c>
      <c r="G669" s="162">
        <v>1</v>
      </c>
      <c r="J669" s="149" t="s">
        <v>3350</v>
      </c>
      <c r="K669" s="149" t="s">
        <v>3457</v>
      </c>
      <c r="L669" s="149">
        <v>3.5670356703566986E-3</v>
      </c>
      <c r="M669" s="149">
        <v>0</v>
      </c>
      <c r="N669" s="148" t="s">
        <v>4577</v>
      </c>
      <c r="O669" s="148" t="s">
        <v>7753</v>
      </c>
    </row>
    <row r="670" spans="1:39" x14ac:dyDescent="0.25">
      <c r="A670" s="161" t="s">
        <v>4577</v>
      </c>
      <c r="B670" s="148" t="s">
        <v>4577</v>
      </c>
      <c r="C670" s="148" t="s">
        <v>308</v>
      </c>
      <c r="D670" s="148" t="s">
        <v>290</v>
      </c>
      <c r="E670" s="148"/>
      <c r="F670" s="148">
        <v>0.11</v>
      </c>
      <c r="G670" s="162">
        <v>1</v>
      </c>
      <c r="J670" s="149" t="s">
        <v>3350</v>
      </c>
      <c r="K670" s="149" t="s">
        <v>3477</v>
      </c>
      <c r="L670" s="149">
        <v>3.0750307503074988E-4</v>
      </c>
      <c r="M670" s="149">
        <v>0</v>
      </c>
      <c r="N670" s="148" t="s">
        <v>4577</v>
      </c>
      <c r="O670" s="148" t="s">
        <v>7753</v>
      </c>
    </row>
    <row r="671" spans="1:39" x14ac:dyDescent="0.25">
      <c r="A671" s="161" t="s">
        <v>4577</v>
      </c>
      <c r="B671" s="148" t="s">
        <v>4577</v>
      </c>
      <c r="C671" s="148" t="s">
        <v>308</v>
      </c>
      <c r="D671" s="148" t="s">
        <v>4372</v>
      </c>
      <c r="E671" s="148"/>
      <c r="F671" s="148">
        <v>0.89</v>
      </c>
      <c r="G671" s="162" t="s">
        <v>4577</v>
      </c>
      <c r="J671" s="149" t="s">
        <v>3350</v>
      </c>
      <c r="K671" s="149" t="s">
        <v>3672</v>
      </c>
      <c r="L671" s="149">
        <v>0</v>
      </c>
      <c r="M671" s="149">
        <v>0</v>
      </c>
      <c r="N671" s="148" t="s">
        <v>4577</v>
      </c>
      <c r="O671" s="148" t="s">
        <v>7753</v>
      </c>
    </row>
    <row r="672" spans="1:39" hidden="1" x14ac:dyDescent="0.25">
      <c r="A672" s="161" t="s">
        <v>4577</v>
      </c>
      <c r="B672" s="148" t="s">
        <v>4577</v>
      </c>
      <c r="C672" s="148" t="s">
        <v>3385</v>
      </c>
      <c r="D672" s="148" t="s">
        <v>3175</v>
      </c>
      <c r="E672" s="148"/>
      <c r="F672" s="148">
        <v>0</v>
      </c>
      <c r="G672" s="162">
        <v>1</v>
      </c>
      <c r="J672" s="149" t="s">
        <v>3350</v>
      </c>
      <c r="K672" s="149" t="s">
        <v>3840</v>
      </c>
      <c r="L672" s="149">
        <v>2.958179581795814E-2</v>
      </c>
      <c r="M672" s="149">
        <v>0.03</v>
      </c>
      <c r="N672" s="148" t="s">
        <v>4577</v>
      </c>
      <c r="O672" s="148" t="s">
        <v>7753</v>
      </c>
    </row>
    <row r="673" spans="1:15" x14ac:dyDescent="0.25">
      <c r="A673" s="161" t="s">
        <v>4577</v>
      </c>
      <c r="B673" s="148" t="s">
        <v>4577</v>
      </c>
      <c r="C673" s="148" t="s">
        <v>3385</v>
      </c>
      <c r="D673" s="148" t="s">
        <v>4280</v>
      </c>
      <c r="E673" s="148"/>
      <c r="F673" s="148">
        <v>1</v>
      </c>
      <c r="G673" s="162" t="s">
        <v>4577</v>
      </c>
      <c r="J673" s="149" t="s">
        <v>3350</v>
      </c>
      <c r="K673" s="149" t="s">
        <v>3895</v>
      </c>
      <c r="L673" s="149">
        <v>4.0221402214022081E-2</v>
      </c>
      <c r="M673" s="149">
        <v>0.04</v>
      </c>
      <c r="N673" s="148" t="s">
        <v>4577</v>
      </c>
      <c r="O673" s="148" t="s">
        <v>7753</v>
      </c>
    </row>
    <row r="674" spans="1:15" x14ac:dyDescent="0.25">
      <c r="A674" s="161" t="s">
        <v>4677</v>
      </c>
      <c r="B674" s="148" t="s">
        <v>4677</v>
      </c>
      <c r="C674" s="148" t="s">
        <v>4205</v>
      </c>
      <c r="D674" s="148" t="s">
        <v>3481</v>
      </c>
      <c r="E674" s="148"/>
      <c r="F674" s="148">
        <v>0.08</v>
      </c>
      <c r="G674" s="162">
        <v>1</v>
      </c>
      <c r="J674" s="149" t="s">
        <v>3350</v>
      </c>
      <c r="K674" s="149" t="s">
        <v>3897</v>
      </c>
      <c r="L674" s="149">
        <v>1.4760147601475993E-3</v>
      </c>
      <c r="M674" s="149">
        <v>0</v>
      </c>
      <c r="N674" s="148" t="s">
        <v>4577</v>
      </c>
      <c r="O674" s="148" t="s">
        <v>7753</v>
      </c>
    </row>
    <row r="675" spans="1:15" x14ac:dyDescent="0.25">
      <c r="A675" s="161" t="s">
        <v>4677</v>
      </c>
      <c r="B675" s="148" t="s">
        <v>4677</v>
      </c>
      <c r="C675" s="148" t="s">
        <v>4205</v>
      </c>
      <c r="D675" s="148" t="s">
        <v>3978</v>
      </c>
      <c r="E675" s="148"/>
      <c r="F675" s="148">
        <v>0.92</v>
      </c>
      <c r="G675" s="162" t="s">
        <v>4577</v>
      </c>
      <c r="J675" s="149" t="s">
        <v>3350</v>
      </c>
      <c r="K675" s="149" t="s">
        <v>3971</v>
      </c>
      <c r="L675" s="149">
        <v>1.8450184501844992E-3</v>
      </c>
      <c r="M675" s="149">
        <v>0</v>
      </c>
      <c r="N675" s="148" t="s">
        <v>4577</v>
      </c>
      <c r="O675" s="148" t="s">
        <v>7753</v>
      </c>
    </row>
    <row r="676" spans="1:15" hidden="1" x14ac:dyDescent="0.25">
      <c r="A676" s="161" t="s">
        <v>4577</v>
      </c>
      <c r="B676" s="148" t="s">
        <v>4577</v>
      </c>
      <c r="C676" s="148" t="s">
        <v>3742</v>
      </c>
      <c r="D676" s="148" t="s">
        <v>292</v>
      </c>
      <c r="E676" s="148"/>
      <c r="F676" s="148">
        <v>0</v>
      </c>
      <c r="G676" s="162">
        <v>0.99</v>
      </c>
      <c r="J676" s="149" t="s">
        <v>3350</v>
      </c>
      <c r="K676" s="149" t="s">
        <v>7779</v>
      </c>
      <c r="L676" s="149">
        <v>1.1869618696186947E-2</v>
      </c>
      <c r="M676" s="149">
        <v>0.01</v>
      </c>
      <c r="N676" s="148" t="s">
        <v>4577</v>
      </c>
      <c r="O676" s="148" t="s">
        <v>7753</v>
      </c>
    </row>
    <row r="677" spans="1:15" x14ac:dyDescent="0.25">
      <c r="A677" s="161" t="s">
        <v>4577</v>
      </c>
      <c r="B677" s="148" t="s">
        <v>4577</v>
      </c>
      <c r="C677" s="148" t="s">
        <v>3742</v>
      </c>
      <c r="D677" s="148" t="s">
        <v>579</v>
      </c>
      <c r="E677" s="148"/>
      <c r="F677" s="148">
        <v>0</v>
      </c>
      <c r="G677" s="162" t="s">
        <v>4577</v>
      </c>
      <c r="J677" s="149" t="s">
        <v>3638</v>
      </c>
      <c r="K677" s="149" t="s">
        <v>292</v>
      </c>
      <c r="L677" s="149">
        <v>3.7878787878787854E-3</v>
      </c>
      <c r="M677" s="149">
        <v>0</v>
      </c>
      <c r="N677" s="148">
        <v>0.99999999999999956</v>
      </c>
      <c r="O677" s="148" t="s">
        <v>7753</v>
      </c>
    </row>
    <row r="678" spans="1:15" x14ac:dyDescent="0.25">
      <c r="A678" s="161" t="s">
        <v>4577</v>
      </c>
      <c r="B678" s="148" t="s">
        <v>4577</v>
      </c>
      <c r="C678" s="148" t="s">
        <v>3742</v>
      </c>
      <c r="D678" s="148" t="s">
        <v>3222</v>
      </c>
      <c r="E678" s="148"/>
      <c r="F678" s="148">
        <v>0</v>
      </c>
      <c r="G678" s="162" t="s">
        <v>4577</v>
      </c>
      <c r="J678" s="148" t="s">
        <v>3638</v>
      </c>
      <c r="K678" s="148" t="s">
        <v>3323</v>
      </c>
      <c r="L678" s="148">
        <v>0</v>
      </c>
      <c r="M678" s="148">
        <v>0</v>
      </c>
      <c r="N678" s="148" t="s">
        <v>4577</v>
      </c>
      <c r="O678" s="148" t="s">
        <v>7753</v>
      </c>
    </row>
    <row r="679" spans="1:15" x14ac:dyDescent="0.25">
      <c r="A679" s="161" t="s">
        <v>4577</v>
      </c>
      <c r="B679" s="148" t="s">
        <v>4577</v>
      </c>
      <c r="C679" s="148" t="s">
        <v>3742</v>
      </c>
      <c r="D679" s="148" t="s">
        <v>3457</v>
      </c>
      <c r="E679" s="148"/>
      <c r="F679" s="148">
        <v>0</v>
      </c>
      <c r="G679" s="162" t="s">
        <v>4577</v>
      </c>
      <c r="J679" s="148" t="s">
        <v>3638</v>
      </c>
      <c r="K679" s="148" t="s">
        <v>3457</v>
      </c>
      <c r="L679" s="148">
        <v>0.25019936204146725</v>
      </c>
      <c r="M679" s="148">
        <v>0.25</v>
      </c>
      <c r="N679" s="148" t="s">
        <v>4577</v>
      </c>
      <c r="O679" s="148" t="s">
        <v>7753</v>
      </c>
    </row>
    <row r="680" spans="1:15" x14ac:dyDescent="0.25">
      <c r="A680" s="161" t="s">
        <v>4577</v>
      </c>
      <c r="B680" s="148" t="s">
        <v>4577</v>
      </c>
      <c r="C680" s="148" t="s">
        <v>3742</v>
      </c>
      <c r="D680" s="148" t="s">
        <v>3477</v>
      </c>
      <c r="E680" s="148"/>
      <c r="F680" s="148">
        <v>0</v>
      </c>
      <c r="G680" s="162" t="s">
        <v>4577</v>
      </c>
      <c r="J680" s="148" t="s">
        <v>3638</v>
      </c>
      <c r="K680" s="148" t="s">
        <v>3477</v>
      </c>
      <c r="L680" s="148">
        <v>0.13616427432216899</v>
      </c>
      <c r="M680" s="148">
        <v>0.14000000000000001</v>
      </c>
      <c r="N680" s="148" t="s">
        <v>4577</v>
      </c>
      <c r="O680" s="148" t="s">
        <v>7753</v>
      </c>
    </row>
    <row r="681" spans="1:15" hidden="1" x14ac:dyDescent="0.25">
      <c r="A681" s="161" t="s">
        <v>4577</v>
      </c>
      <c r="B681" s="148" t="s">
        <v>4577</v>
      </c>
      <c r="C681" s="148" t="s">
        <v>3742</v>
      </c>
      <c r="D681" s="148" t="s">
        <v>3672</v>
      </c>
      <c r="E681" s="148"/>
      <c r="F681" s="148">
        <v>0.99</v>
      </c>
      <c r="G681" s="162" t="s">
        <v>4577</v>
      </c>
      <c r="J681" s="148" t="s">
        <v>3638</v>
      </c>
      <c r="K681" s="148" t="s">
        <v>3670</v>
      </c>
      <c r="L681" s="148">
        <v>0</v>
      </c>
      <c r="M681" s="148">
        <v>0</v>
      </c>
      <c r="N681" s="148" t="s">
        <v>4577</v>
      </c>
      <c r="O681" s="148" t="s">
        <v>7753</v>
      </c>
    </row>
    <row r="682" spans="1:15" x14ac:dyDescent="0.25">
      <c r="A682" s="161" t="s">
        <v>4577</v>
      </c>
      <c r="B682" s="148" t="s">
        <v>4577</v>
      </c>
      <c r="C682" s="148" t="s">
        <v>3742</v>
      </c>
      <c r="D682" s="148" t="s">
        <v>3895</v>
      </c>
      <c r="E682" s="148"/>
      <c r="F682" s="148">
        <v>0</v>
      </c>
      <c r="G682" s="162" t="s">
        <v>4577</v>
      </c>
      <c r="J682" s="148" t="s">
        <v>3638</v>
      </c>
      <c r="K682" s="148" t="s">
        <v>3713</v>
      </c>
      <c r="L682" s="148">
        <v>0.60984848484848453</v>
      </c>
      <c r="M682" s="148">
        <v>0.61</v>
      </c>
      <c r="N682" s="148" t="s">
        <v>4577</v>
      </c>
      <c r="O682" s="148" t="s">
        <v>7753</v>
      </c>
    </row>
    <row r="683" spans="1:15" x14ac:dyDescent="0.25">
      <c r="A683" s="161" t="s">
        <v>4577</v>
      </c>
      <c r="B683" s="148" t="s">
        <v>4577</v>
      </c>
      <c r="C683" s="148" t="s">
        <v>3742</v>
      </c>
      <c r="D683" s="148" t="s">
        <v>3971</v>
      </c>
      <c r="E683" s="148"/>
      <c r="F683" s="148">
        <v>0</v>
      </c>
      <c r="G683" s="162" t="s">
        <v>4577</v>
      </c>
      <c r="J683" s="148" t="s">
        <v>3638</v>
      </c>
      <c r="K683" s="148" t="s">
        <v>3971</v>
      </c>
      <c r="L683" s="148">
        <v>0</v>
      </c>
      <c r="M683" s="148">
        <v>0</v>
      </c>
      <c r="N683" s="148" t="s">
        <v>4577</v>
      </c>
      <c r="O683" s="148" t="s">
        <v>7753</v>
      </c>
    </row>
    <row r="684" spans="1:15" hidden="1" x14ac:dyDescent="0.25">
      <c r="A684" s="161" t="s">
        <v>4577</v>
      </c>
      <c r="B684" s="148" t="s">
        <v>4577</v>
      </c>
      <c r="C684" s="148" t="s">
        <v>3742</v>
      </c>
      <c r="D684" s="148" t="s">
        <v>4372</v>
      </c>
      <c r="E684" s="148"/>
      <c r="F684" s="148">
        <v>0</v>
      </c>
      <c r="G684" s="162" t="s">
        <v>4577</v>
      </c>
      <c r="J684" s="148" t="s">
        <v>3639</v>
      </c>
      <c r="K684" s="148" t="s">
        <v>276</v>
      </c>
      <c r="L684" s="148">
        <v>5.5555555555555532E-2</v>
      </c>
      <c r="M684" s="148">
        <v>0.06</v>
      </c>
      <c r="N684" s="148">
        <v>0.99999999999999944</v>
      </c>
      <c r="O684" s="148" t="s">
        <v>7753</v>
      </c>
    </row>
    <row r="685" spans="1:15" x14ac:dyDescent="0.25">
      <c r="A685" s="161" t="s">
        <v>4577</v>
      </c>
      <c r="B685" s="148" t="s">
        <v>4577</v>
      </c>
      <c r="C685" s="148" t="s">
        <v>4150</v>
      </c>
      <c r="D685" s="148" t="s">
        <v>3895</v>
      </c>
      <c r="E685" s="148"/>
      <c r="F685" s="148">
        <v>0.28000000000000003</v>
      </c>
      <c r="G685" s="162">
        <v>1</v>
      </c>
      <c r="J685" s="148" t="s">
        <v>3639</v>
      </c>
      <c r="K685" s="148" t="s">
        <v>3173</v>
      </c>
      <c r="L685" s="148">
        <v>0.94169478815148044</v>
      </c>
      <c r="M685" s="148">
        <v>0.94</v>
      </c>
      <c r="N685" s="148" t="s">
        <v>4577</v>
      </c>
      <c r="O685" s="148" t="s">
        <v>7753</v>
      </c>
    </row>
    <row r="686" spans="1:15" x14ac:dyDescent="0.25">
      <c r="A686" s="161" t="s">
        <v>4577</v>
      </c>
      <c r="B686" s="148" t="s">
        <v>4577</v>
      </c>
      <c r="C686" s="148" t="s">
        <v>4150</v>
      </c>
      <c r="D686" s="148" t="s">
        <v>4372</v>
      </c>
      <c r="E686" s="148"/>
      <c r="F686" s="148">
        <v>0.72</v>
      </c>
      <c r="G686" s="162" t="s">
        <v>4577</v>
      </c>
      <c r="J686" s="148" t="s">
        <v>3639</v>
      </c>
      <c r="K686" s="148" t="s">
        <v>3897</v>
      </c>
      <c r="L686" s="148">
        <v>2.7496562929633784E-3</v>
      </c>
      <c r="M686" s="148">
        <v>0</v>
      </c>
      <c r="N686" s="148" t="s">
        <v>4577</v>
      </c>
      <c r="O686" s="148" t="s">
        <v>7753</v>
      </c>
    </row>
    <row r="687" spans="1:15" x14ac:dyDescent="0.25">
      <c r="A687" s="161" t="s">
        <v>4577</v>
      </c>
      <c r="B687" s="148" t="s">
        <v>4577</v>
      </c>
      <c r="C687" s="148" t="s">
        <v>3486</v>
      </c>
      <c r="D687" s="148" t="s">
        <v>3457</v>
      </c>
      <c r="E687" s="148"/>
      <c r="F687" s="148">
        <v>0</v>
      </c>
      <c r="G687" s="162">
        <v>1</v>
      </c>
      <c r="J687" s="148" t="s">
        <v>3664</v>
      </c>
      <c r="K687" s="148" t="s">
        <v>292</v>
      </c>
      <c r="L687" s="148">
        <v>0</v>
      </c>
      <c r="M687" s="148">
        <v>0</v>
      </c>
      <c r="N687" s="148">
        <v>1.0000000000000002</v>
      </c>
      <c r="O687" s="148" t="s">
        <v>7753</v>
      </c>
    </row>
    <row r="688" spans="1:15" hidden="1" x14ac:dyDescent="0.25">
      <c r="A688" s="161" t="s">
        <v>4577</v>
      </c>
      <c r="B688" s="148" t="s">
        <v>4577</v>
      </c>
      <c r="C688" s="148" t="s">
        <v>3486</v>
      </c>
      <c r="D688" s="148" t="s">
        <v>3672</v>
      </c>
      <c r="E688" s="148"/>
      <c r="F688" s="148">
        <v>1</v>
      </c>
      <c r="G688" s="162" t="s">
        <v>4577</v>
      </c>
      <c r="J688" s="148" t="s">
        <v>3664</v>
      </c>
      <c r="K688" s="148" t="s">
        <v>3175</v>
      </c>
      <c r="L688" s="148">
        <v>0.81716118684843664</v>
      </c>
      <c r="M688" s="148">
        <v>0.82</v>
      </c>
      <c r="N688" s="148" t="s">
        <v>4577</v>
      </c>
      <c r="O688" s="148" t="s">
        <v>7753</v>
      </c>
    </row>
    <row r="689" spans="1:15" x14ac:dyDescent="0.25">
      <c r="A689" s="161" t="s">
        <v>4662</v>
      </c>
      <c r="B689" s="148" t="s">
        <v>4662</v>
      </c>
      <c r="C689" s="148" t="s">
        <v>3461</v>
      </c>
      <c r="D689" s="148" t="s">
        <v>3175</v>
      </c>
      <c r="E689" s="148"/>
      <c r="F689" s="148">
        <v>0</v>
      </c>
      <c r="G689" s="162">
        <v>1</v>
      </c>
      <c r="J689" s="148" t="s">
        <v>3664</v>
      </c>
      <c r="K689" s="148" t="s">
        <v>3457</v>
      </c>
      <c r="L689" s="148">
        <v>5.0120288692862838E-4</v>
      </c>
      <c r="M689" s="148">
        <v>0</v>
      </c>
      <c r="N689" s="148" t="s">
        <v>4577</v>
      </c>
      <c r="O689" s="148" t="s">
        <v>7753</v>
      </c>
    </row>
    <row r="690" spans="1:15" x14ac:dyDescent="0.25">
      <c r="A690" s="161" t="s">
        <v>4662</v>
      </c>
      <c r="B690" s="148" t="s">
        <v>4662</v>
      </c>
      <c r="C690" s="148" t="s">
        <v>3461</v>
      </c>
      <c r="D690" s="148" t="s">
        <v>4280</v>
      </c>
      <c r="E690" s="148"/>
      <c r="F690" s="148">
        <v>1</v>
      </c>
      <c r="G690" s="162" t="s">
        <v>4577</v>
      </c>
      <c r="J690" s="148" t="s">
        <v>3664</v>
      </c>
      <c r="K690" s="148" t="s">
        <v>3672</v>
      </c>
      <c r="L690" s="148">
        <v>0</v>
      </c>
      <c r="M690" s="148">
        <v>0</v>
      </c>
      <c r="N690" s="148" t="s">
        <v>4577</v>
      </c>
      <c r="O690" s="148" t="s">
        <v>7753</v>
      </c>
    </row>
    <row r="691" spans="1:15" hidden="1" x14ac:dyDescent="0.25">
      <c r="A691" s="161" t="s">
        <v>4577</v>
      </c>
      <c r="B691" s="148" t="s">
        <v>4577</v>
      </c>
      <c r="C691" s="148" t="s">
        <v>4256</v>
      </c>
      <c r="D691" s="148" t="s">
        <v>3173</v>
      </c>
      <c r="E691" s="148"/>
      <c r="F691" s="148">
        <v>0.3</v>
      </c>
      <c r="G691" s="162">
        <v>1</v>
      </c>
      <c r="J691" s="148" t="s">
        <v>3664</v>
      </c>
      <c r="K691" s="148" t="s">
        <v>3840</v>
      </c>
      <c r="L691" s="148">
        <v>5.5132317562149114E-4</v>
      </c>
      <c r="M691" s="148">
        <v>0</v>
      </c>
      <c r="N691" s="148" t="s">
        <v>4577</v>
      </c>
      <c r="O691" s="148" t="s">
        <v>7753</v>
      </c>
    </row>
    <row r="692" spans="1:15" hidden="1" x14ac:dyDescent="0.25">
      <c r="A692" s="161" t="s">
        <v>4577</v>
      </c>
      <c r="B692" s="148" t="s">
        <v>4577</v>
      </c>
      <c r="C692" s="148" t="s">
        <v>4256</v>
      </c>
      <c r="D692" s="148" t="s">
        <v>3897</v>
      </c>
      <c r="E692" s="148"/>
      <c r="F692" s="148">
        <v>0</v>
      </c>
      <c r="G692" s="162" t="s">
        <v>4577</v>
      </c>
      <c r="J692" s="148" t="s">
        <v>3664</v>
      </c>
      <c r="K692" s="148" t="s">
        <v>4280</v>
      </c>
      <c r="L692" s="148">
        <v>0.17677425821972712</v>
      </c>
      <c r="M692" s="148">
        <v>0.18</v>
      </c>
      <c r="N692" s="148" t="s">
        <v>4577</v>
      </c>
      <c r="O692" s="148" t="s">
        <v>7753</v>
      </c>
    </row>
    <row r="693" spans="1:15" hidden="1" x14ac:dyDescent="0.25">
      <c r="A693" s="161" t="s">
        <v>4577</v>
      </c>
      <c r="B693" s="148" t="s">
        <v>4577</v>
      </c>
      <c r="C693" s="148" t="s">
        <v>4256</v>
      </c>
      <c r="D693" s="148" t="s">
        <v>4372</v>
      </c>
      <c r="E693" s="148"/>
      <c r="F693" s="148">
        <v>0.7</v>
      </c>
      <c r="G693" s="162" t="s">
        <v>4577</v>
      </c>
      <c r="J693" s="148" t="s">
        <v>3664</v>
      </c>
      <c r="K693" s="148" t="s">
        <v>4375</v>
      </c>
      <c r="L693" s="148">
        <v>0</v>
      </c>
      <c r="M693" s="148">
        <v>0</v>
      </c>
      <c r="N693" s="148" t="s">
        <v>4577</v>
      </c>
      <c r="O693" s="148" t="s">
        <v>7753</v>
      </c>
    </row>
    <row r="694" spans="1:15" x14ac:dyDescent="0.25">
      <c r="A694" s="161" t="s">
        <v>4577</v>
      </c>
      <c r="B694" s="148" t="s">
        <v>4577</v>
      </c>
      <c r="C694" s="148" t="s">
        <v>3820</v>
      </c>
      <c r="D694" s="148" t="s">
        <v>4078</v>
      </c>
      <c r="E694" s="148"/>
      <c r="F694" s="148">
        <v>1</v>
      </c>
      <c r="G694" s="162">
        <v>1</v>
      </c>
      <c r="J694" s="148" t="s">
        <v>3665</v>
      </c>
      <c r="K694" s="148" t="s">
        <v>292</v>
      </c>
      <c r="L694" s="148">
        <v>6.3377093707559975E-3</v>
      </c>
      <c r="M694" s="148">
        <v>0.01</v>
      </c>
      <c r="N694" s="148">
        <v>0.99999999999999989</v>
      </c>
      <c r="O694" s="148" t="s">
        <v>7753</v>
      </c>
    </row>
    <row r="695" spans="1:15" x14ac:dyDescent="0.25">
      <c r="A695" s="161" t="s">
        <v>6412</v>
      </c>
      <c r="B695" s="148" t="s">
        <v>4283</v>
      </c>
      <c r="C695" s="148" t="s">
        <v>4264</v>
      </c>
      <c r="D695" s="148" t="s">
        <v>292</v>
      </c>
      <c r="E695" s="148"/>
      <c r="F695" s="148">
        <v>0.01</v>
      </c>
      <c r="G695" s="162" t="s">
        <v>4577</v>
      </c>
      <c r="J695" s="148" t="s">
        <v>3665</v>
      </c>
      <c r="K695" s="148" t="s">
        <v>3457</v>
      </c>
      <c r="L695" s="148">
        <v>8.4502791610079984E-3</v>
      </c>
      <c r="M695" s="148">
        <v>0.01</v>
      </c>
      <c r="N695" s="148" t="s">
        <v>4577</v>
      </c>
      <c r="O695" s="148" t="s">
        <v>7753</v>
      </c>
    </row>
    <row r="696" spans="1:15" x14ac:dyDescent="0.25">
      <c r="A696" s="161" t="s">
        <v>6412</v>
      </c>
      <c r="B696" s="148" t="s">
        <v>4283</v>
      </c>
      <c r="C696" s="148" t="s">
        <v>4264</v>
      </c>
      <c r="D696" s="148" t="s">
        <v>3173</v>
      </c>
      <c r="E696" s="148"/>
      <c r="F696" s="148">
        <v>0</v>
      </c>
      <c r="G696" s="162" t="s">
        <v>4577</v>
      </c>
      <c r="J696" s="148" t="s">
        <v>3665</v>
      </c>
      <c r="K696" s="148" t="s">
        <v>3477</v>
      </c>
      <c r="L696" s="148">
        <v>1.9616719480911415E-3</v>
      </c>
      <c r="M696" s="148">
        <v>0</v>
      </c>
      <c r="N696" s="148" t="s">
        <v>4577</v>
      </c>
      <c r="O696" s="148" t="s">
        <v>7753</v>
      </c>
    </row>
    <row r="697" spans="1:15" x14ac:dyDescent="0.25">
      <c r="A697" s="161" t="s">
        <v>6412</v>
      </c>
      <c r="B697" s="148" t="s">
        <v>4283</v>
      </c>
      <c r="C697" s="148" t="s">
        <v>4264</v>
      </c>
      <c r="D697" s="148" t="s">
        <v>3222</v>
      </c>
      <c r="E697" s="148"/>
      <c r="F697" s="148">
        <v>0.01</v>
      </c>
      <c r="G697" s="162" t="s">
        <v>4577</v>
      </c>
      <c r="J697" s="148" t="s">
        <v>3665</v>
      </c>
      <c r="K697" s="148" t="s">
        <v>3672</v>
      </c>
      <c r="L697" s="148">
        <v>0.98325033952014473</v>
      </c>
      <c r="M697" s="148">
        <v>0.98</v>
      </c>
      <c r="N697" s="148" t="s">
        <v>4577</v>
      </c>
      <c r="O697" s="148" t="s">
        <v>7753</v>
      </c>
    </row>
    <row r="698" spans="1:15" x14ac:dyDescent="0.25">
      <c r="A698" s="161" t="s">
        <v>6412</v>
      </c>
      <c r="B698" s="148" t="s">
        <v>4283</v>
      </c>
      <c r="C698" s="148" t="s">
        <v>4264</v>
      </c>
      <c r="D698" s="148" t="s">
        <v>3457</v>
      </c>
      <c r="E698" s="148"/>
      <c r="F698" s="148">
        <v>7.0000000000000007E-2</v>
      </c>
      <c r="G698" s="162" t="s">
        <v>4577</v>
      </c>
      <c r="J698" s="148" t="s">
        <v>3640</v>
      </c>
      <c r="K698" s="148" t="s">
        <v>292</v>
      </c>
      <c r="L698" s="148">
        <v>0</v>
      </c>
      <c r="M698" s="148">
        <v>0</v>
      </c>
      <c r="N698" s="148">
        <v>0.99999999999999867</v>
      </c>
      <c r="O698" s="148" t="s">
        <v>7753</v>
      </c>
    </row>
    <row r="699" spans="1:15" x14ac:dyDescent="0.25">
      <c r="A699" s="161" t="s">
        <v>6412</v>
      </c>
      <c r="B699" s="148" t="s">
        <v>4283</v>
      </c>
      <c r="C699" s="148" t="s">
        <v>4264</v>
      </c>
      <c r="D699" s="148" t="s">
        <v>3479</v>
      </c>
      <c r="E699" s="148"/>
      <c r="F699" s="148">
        <v>0</v>
      </c>
      <c r="G699" s="162" t="s">
        <v>4577</v>
      </c>
      <c r="J699" s="148" t="s">
        <v>3640</v>
      </c>
      <c r="K699" s="148" t="s">
        <v>3457</v>
      </c>
      <c r="L699" s="148">
        <v>0.65900994963763548</v>
      </c>
      <c r="M699" s="148">
        <v>0.66</v>
      </c>
      <c r="N699" s="148" t="s">
        <v>4577</v>
      </c>
      <c r="O699" s="148" t="s">
        <v>7753</v>
      </c>
    </row>
    <row r="700" spans="1:15" x14ac:dyDescent="0.25">
      <c r="A700" s="161" t="s">
        <v>6412</v>
      </c>
      <c r="B700" s="148" t="s">
        <v>4283</v>
      </c>
      <c r="C700" s="148" t="s">
        <v>4264</v>
      </c>
      <c r="D700" s="148" t="s">
        <v>3670</v>
      </c>
      <c r="E700" s="148"/>
      <c r="F700" s="148">
        <v>0</v>
      </c>
      <c r="G700" s="162" t="s">
        <v>4577</v>
      </c>
      <c r="J700" s="148" t="s">
        <v>3640</v>
      </c>
      <c r="K700" s="148" t="s">
        <v>3477</v>
      </c>
      <c r="L700" s="148">
        <v>0.33767350448347855</v>
      </c>
      <c r="M700" s="148">
        <v>0.34</v>
      </c>
      <c r="N700" s="148" t="s">
        <v>4577</v>
      </c>
      <c r="O700" s="148" t="s">
        <v>7753</v>
      </c>
    </row>
    <row r="701" spans="1:15" x14ac:dyDescent="0.25">
      <c r="A701" s="161" t="s">
        <v>6412</v>
      </c>
      <c r="B701" s="148" t="s">
        <v>4283</v>
      </c>
      <c r="C701" s="148" t="s">
        <v>4264</v>
      </c>
      <c r="D701" s="148" t="s">
        <v>3672</v>
      </c>
      <c r="E701" s="148"/>
      <c r="F701" s="148">
        <v>0.05</v>
      </c>
      <c r="G701" s="162" t="s">
        <v>4577</v>
      </c>
      <c r="J701" s="148" t="s">
        <v>3640</v>
      </c>
      <c r="K701" s="148" t="s">
        <v>3672</v>
      </c>
      <c r="L701" s="148">
        <v>6.141751627564181E-5</v>
      </c>
      <c r="M701" s="148">
        <v>0</v>
      </c>
      <c r="N701" s="148" t="s">
        <v>4577</v>
      </c>
      <c r="O701" s="148" t="s">
        <v>7753</v>
      </c>
    </row>
    <row r="702" spans="1:15" x14ac:dyDescent="0.25">
      <c r="A702" s="161" t="s">
        <v>6412</v>
      </c>
      <c r="B702" s="148" t="s">
        <v>4283</v>
      </c>
      <c r="C702" s="148" t="s">
        <v>4264</v>
      </c>
      <c r="D702" s="148" t="s">
        <v>3713</v>
      </c>
      <c r="E702" s="148"/>
      <c r="F702" s="148">
        <v>0.05</v>
      </c>
      <c r="G702" s="162" t="s">
        <v>4577</v>
      </c>
      <c r="J702" s="148" t="s">
        <v>3640</v>
      </c>
      <c r="K702" s="148" t="s">
        <v>3971</v>
      </c>
      <c r="L702" s="148">
        <v>0</v>
      </c>
      <c r="M702" s="148">
        <v>0</v>
      </c>
      <c r="N702" s="148" t="s">
        <v>4577</v>
      </c>
      <c r="O702" s="148" t="s">
        <v>7753</v>
      </c>
    </row>
    <row r="703" spans="1:15" hidden="1" x14ac:dyDescent="0.25">
      <c r="A703" s="161" t="s">
        <v>6412</v>
      </c>
      <c r="B703" s="148" t="s">
        <v>4283</v>
      </c>
      <c r="C703" s="148" t="s">
        <v>4264</v>
      </c>
      <c r="D703" s="148" t="s">
        <v>3840</v>
      </c>
      <c r="E703" s="148"/>
      <c r="F703" s="148">
        <v>0.03</v>
      </c>
      <c r="G703" s="162" t="s">
        <v>4577</v>
      </c>
      <c r="J703" s="148" t="s">
        <v>3640</v>
      </c>
      <c r="K703" s="148" t="s">
        <v>4372</v>
      </c>
      <c r="L703" s="148">
        <v>3.2551283626090157E-3</v>
      </c>
      <c r="M703" s="148">
        <v>0</v>
      </c>
      <c r="N703" s="148" t="s">
        <v>4577</v>
      </c>
      <c r="O703" s="148" t="s">
        <v>7753</v>
      </c>
    </row>
    <row r="704" spans="1:15" x14ac:dyDescent="0.25">
      <c r="A704" s="161" t="s">
        <v>6412</v>
      </c>
      <c r="B704" s="148" t="s">
        <v>4283</v>
      </c>
      <c r="C704" s="148" t="s">
        <v>4264</v>
      </c>
      <c r="D704" s="148" t="s">
        <v>3895</v>
      </c>
      <c r="E704" s="148"/>
      <c r="F704" s="148">
        <v>0.02</v>
      </c>
      <c r="G704" s="162" t="s">
        <v>4577</v>
      </c>
      <c r="J704" s="148" t="s">
        <v>3641</v>
      </c>
      <c r="K704" s="148" t="s">
        <v>292</v>
      </c>
      <c r="L704" s="148">
        <v>2.8470201189421751E-3</v>
      </c>
      <c r="M704" s="148">
        <v>0</v>
      </c>
      <c r="N704" s="148">
        <v>1.0000000000000002</v>
      </c>
      <c r="O704" s="148" t="s">
        <v>7753</v>
      </c>
    </row>
    <row r="705" spans="1:15" x14ac:dyDescent="0.25">
      <c r="A705" s="161" t="s">
        <v>6412</v>
      </c>
      <c r="B705" s="148" t="s">
        <v>4283</v>
      </c>
      <c r="C705" s="148" t="s">
        <v>4264</v>
      </c>
      <c r="D705" s="148" t="s">
        <v>3971</v>
      </c>
      <c r="E705" s="148"/>
      <c r="F705" s="148">
        <v>0</v>
      </c>
      <c r="G705" s="162" t="s">
        <v>4577</v>
      </c>
      <c r="J705" s="148" t="s">
        <v>3641</v>
      </c>
      <c r="K705" s="148" t="s">
        <v>3457</v>
      </c>
      <c r="L705" s="148">
        <v>1.6639250917373158E-2</v>
      </c>
      <c r="M705" s="148">
        <v>0.02</v>
      </c>
      <c r="N705" s="148" t="s">
        <v>4577</v>
      </c>
      <c r="O705" s="148" t="s">
        <v>7753</v>
      </c>
    </row>
    <row r="706" spans="1:15" x14ac:dyDescent="0.25">
      <c r="A706" s="161" t="s">
        <v>6412</v>
      </c>
      <c r="B706" s="148" t="s">
        <v>4283</v>
      </c>
      <c r="C706" s="148" t="s">
        <v>4264</v>
      </c>
      <c r="D706" s="148" t="s">
        <v>4372</v>
      </c>
      <c r="E706" s="148"/>
      <c r="F706" s="148">
        <v>0.61</v>
      </c>
      <c r="G706" s="162" t="s">
        <v>4577</v>
      </c>
      <c r="J706" s="148" t="s">
        <v>3641</v>
      </c>
      <c r="K706" s="148" t="s">
        <v>3477</v>
      </c>
      <c r="L706" s="148">
        <v>4.2578767556624084E-2</v>
      </c>
      <c r="M706" s="148">
        <v>0.04</v>
      </c>
      <c r="N706" s="148" t="s">
        <v>4577</v>
      </c>
      <c r="O706" s="148" t="s">
        <v>7753</v>
      </c>
    </row>
    <row r="707" spans="1:15" hidden="1" x14ac:dyDescent="0.25">
      <c r="A707" s="161" t="s">
        <v>6412</v>
      </c>
      <c r="B707" s="148" t="s">
        <v>4283</v>
      </c>
      <c r="C707" s="148" t="s">
        <v>4264</v>
      </c>
      <c r="D707" s="148" t="s">
        <v>4078</v>
      </c>
      <c r="E707" s="148"/>
      <c r="F707" s="148">
        <v>0.15</v>
      </c>
      <c r="G707" s="162" t="s">
        <v>4577</v>
      </c>
      <c r="J707" s="148" t="s">
        <v>3641</v>
      </c>
      <c r="K707" s="148" t="s">
        <v>3670</v>
      </c>
      <c r="L707" s="148">
        <v>6.2001771479185154E-2</v>
      </c>
      <c r="M707" s="148">
        <v>0.06</v>
      </c>
      <c r="N707" s="148" t="s">
        <v>4577</v>
      </c>
      <c r="O707" s="148" t="s">
        <v>7753</v>
      </c>
    </row>
    <row r="708" spans="1:15" x14ac:dyDescent="0.25">
      <c r="A708" s="161" t="s">
        <v>6412</v>
      </c>
      <c r="B708" s="148" t="s">
        <v>4283</v>
      </c>
      <c r="C708" s="148" t="s">
        <v>4264</v>
      </c>
      <c r="D708" s="148" t="s">
        <v>3973</v>
      </c>
      <c r="E708" s="148"/>
      <c r="F708" s="148">
        <v>0</v>
      </c>
      <c r="G708" s="162" t="s">
        <v>4577</v>
      </c>
      <c r="J708" s="149" t="s">
        <v>3641</v>
      </c>
      <c r="K708" s="149" t="s">
        <v>3713</v>
      </c>
      <c r="L708" s="149">
        <v>0.87593318992787572</v>
      </c>
      <c r="M708" s="149">
        <v>0.88</v>
      </c>
      <c r="N708" s="148" t="s">
        <v>4577</v>
      </c>
      <c r="O708" s="148" t="s">
        <v>7753</v>
      </c>
    </row>
    <row r="709" spans="1:15" x14ac:dyDescent="0.25">
      <c r="A709" s="161" t="s">
        <v>6932</v>
      </c>
      <c r="B709" s="148" t="s">
        <v>4218</v>
      </c>
      <c r="C709" s="148" t="s">
        <v>4356</v>
      </c>
      <c r="D709" s="148" t="s">
        <v>4078</v>
      </c>
      <c r="E709" s="148"/>
      <c r="F709" s="148">
        <v>1</v>
      </c>
      <c r="G709" s="162">
        <v>1</v>
      </c>
      <c r="J709" s="149" t="s">
        <v>3641</v>
      </c>
      <c r="K709" s="149" t="s">
        <v>3971</v>
      </c>
      <c r="L709" s="149">
        <v>0</v>
      </c>
      <c r="M709" s="149">
        <v>0</v>
      </c>
      <c r="N709" s="148" t="s">
        <v>4577</v>
      </c>
      <c r="O709" s="148" t="s">
        <v>7753</v>
      </c>
    </row>
    <row r="710" spans="1:15" hidden="1" x14ac:dyDescent="0.25">
      <c r="A710" s="161" t="s">
        <v>4577</v>
      </c>
      <c r="B710" s="148" t="s">
        <v>4577</v>
      </c>
      <c r="C710" s="148" t="s">
        <v>4265</v>
      </c>
      <c r="D710" s="148" t="s">
        <v>4372</v>
      </c>
      <c r="E710" s="148"/>
      <c r="F710" s="148">
        <v>1</v>
      </c>
      <c r="G710" s="162">
        <v>1</v>
      </c>
      <c r="J710" s="149" t="s">
        <v>3641</v>
      </c>
      <c r="K710" s="149" t="s">
        <v>7780</v>
      </c>
      <c r="L710" s="149">
        <v>0</v>
      </c>
      <c r="M710" s="149">
        <v>0</v>
      </c>
      <c r="N710" s="148" t="s">
        <v>4577</v>
      </c>
      <c r="O710" s="148" t="s">
        <v>7753</v>
      </c>
    </row>
    <row r="711" spans="1:15" hidden="1" x14ac:dyDescent="0.25">
      <c r="A711" s="161" t="s">
        <v>4577</v>
      </c>
      <c r="B711" s="148" t="s">
        <v>4577</v>
      </c>
      <c r="C711" s="148" t="s">
        <v>4266</v>
      </c>
      <c r="D711" s="148" t="s">
        <v>4372</v>
      </c>
      <c r="E711" s="148"/>
      <c r="F711" s="148">
        <v>1</v>
      </c>
      <c r="G711" s="162">
        <v>1</v>
      </c>
      <c r="J711" s="148" t="s">
        <v>3642</v>
      </c>
      <c r="K711" s="148" t="s">
        <v>3479</v>
      </c>
      <c r="L711" s="148">
        <v>3.3792844499275876E-3</v>
      </c>
      <c r="M711" s="149">
        <v>0</v>
      </c>
      <c r="N711" s="148">
        <v>1</v>
      </c>
      <c r="O711" s="148" t="s">
        <v>7753</v>
      </c>
    </row>
    <row r="712" spans="1:15" hidden="1" x14ac:dyDescent="0.25">
      <c r="A712" s="161" t="s">
        <v>4577</v>
      </c>
      <c r="B712" s="148" t="s">
        <v>4577</v>
      </c>
      <c r="C712" s="148" t="s">
        <v>4267</v>
      </c>
      <c r="D712" s="148" t="s">
        <v>4372</v>
      </c>
      <c r="E712" s="148"/>
      <c r="F712" s="148">
        <v>1</v>
      </c>
      <c r="G712" s="162">
        <v>1</v>
      </c>
      <c r="J712" s="149" t="s">
        <v>3642</v>
      </c>
      <c r="K712" s="149" t="s">
        <v>3779</v>
      </c>
      <c r="L712" s="149">
        <v>0.6298878935793597</v>
      </c>
      <c r="M712" s="149">
        <v>0.63</v>
      </c>
      <c r="N712" s="148" t="s">
        <v>4577</v>
      </c>
      <c r="O712" s="148" t="s">
        <v>7753</v>
      </c>
    </row>
    <row r="713" spans="1:15" hidden="1" x14ac:dyDescent="0.25">
      <c r="A713" s="161" t="s">
        <v>4577</v>
      </c>
      <c r="B713" s="148" t="s">
        <v>4577</v>
      </c>
      <c r="C713" s="148" t="s">
        <v>4268</v>
      </c>
      <c r="D713" s="148" t="s">
        <v>4372</v>
      </c>
      <c r="E713" s="148"/>
      <c r="F713" s="148">
        <v>1</v>
      </c>
      <c r="G713" s="162">
        <v>1</v>
      </c>
      <c r="J713" s="149" t="s">
        <v>3642</v>
      </c>
      <c r="K713" s="149" t="s">
        <v>4374</v>
      </c>
      <c r="L713" s="149">
        <v>0.34715442793541801</v>
      </c>
      <c r="M713" s="149">
        <v>0.35</v>
      </c>
      <c r="N713" s="148" t="s">
        <v>4577</v>
      </c>
      <c r="O713" s="148" t="s">
        <v>7753</v>
      </c>
    </row>
    <row r="714" spans="1:15" hidden="1" x14ac:dyDescent="0.25">
      <c r="A714" s="161" t="s">
        <v>4577</v>
      </c>
      <c r="B714" s="148" t="s">
        <v>4577</v>
      </c>
      <c r="C714" s="148" t="s">
        <v>4353</v>
      </c>
      <c r="D714" s="148" t="s">
        <v>3840</v>
      </c>
      <c r="E714" s="148"/>
      <c r="F714" s="148">
        <v>0</v>
      </c>
      <c r="G714" s="162">
        <v>1</v>
      </c>
      <c r="J714" s="149" t="s">
        <v>3642</v>
      </c>
      <c r="K714" s="149" t="s">
        <v>4126</v>
      </c>
      <c r="L714" s="149">
        <v>1.6360027892506575E-2</v>
      </c>
      <c r="M714" s="149">
        <v>0.02</v>
      </c>
      <c r="N714" s="148" t="s">
        <v>4577</v>
      </c>
      <c r="O714" s="148" t="s">
        <v>7753</v>
      </c>
    </row>
    <row r="715" spans="1:15" hidden="1" x14ac:dyDescent="0.25">
      <c r="A715" s="161" t="s">
        <v>4577</v>
      </c>
      <c r="B715" s="148" t="s">
        <v>4577</v>
      </c>
      <c r="C715" s="148" t="s">
        <v>4353</v>
      </c>
      <c r="D715" s="148" t="s">
        <v>4372</v>
      </c>
      <c r="E715" s="148"/>
      <c r="F715" s="148">
        <v>1</v>
      </c>
      <c r="G715" s="162" t="s">
        <v>4577</v>
      </c>
      <c r="J715" s="149" t="s">
        <v>3642</v>
      </c>
      <c r="K715" s="149" t="s">
        <v>3738</v>
      </c>
      <c r="L715" s="149">
        <v>3.2183661427881778E-3</v>
      </c>
      <c r="M715" s="149">
        <v>0</v>
      </c>
      <c r="N715" s="148" t="s">
        <v>4577</v>
      </c>
      <c r="O715" s="148" t="s">
        <v>7753</v>
      </c>
    </row>
    <row r="716" spans="1:15" x14ac:dyDescent="0.25">
      <c r="A716" s="161" t="s">
        <v>5444</v>
      </c>
      <c r="B716" s="148" t="s">
        <v>5444</v>
      </c>
      <c r="C716" s="148" t="s">
        <v>4354</v>
      </c>
      <c r="D716" s="148" t="s">
        <v>292</v>
      </c>
      <c r="E716" s="148"/>
      <c r="F716" s="148">
        <v>0</v>
      </c>
      <c r="G716" s="162">
        <v>1</v>
      </c>
      <c r="J716" s="149" t="s">
        <v>3666</v>
      </c>
      <c r="K716" s="149" t="s">
        <v>292</v>
      </c>
      <c r="L716" s="149">
        <v>0</v>
      </c>
      <c r="M716" s="149">
        <v>0</v>
      </c>
      <c r="N716" s="148">
        <v>1.0000000000000002</v>
      </c>
      <c r="O716" s="148" t="s">
        <v>7753</v>
      </c>
    </row>
    <row r="717" spans="1:15" hidden="1" x14ac:dyDescent="0.25">
      <c r="A717" s="161" t="s">
        <v>5444</v>
      </c>
      <c r="B717" s="148" t="s">
        <v>5444</v>
      </c>
      <c r="C717" s="148" t="s">
        <v>4354</v>
      </c>
      <c r="D717" s="148" t="s">
        <v>3222</v>
      </c>
      <c r="E717" s="148"/>
      <c r="F717" s="148">
        <v>0.16</v>
      </c>
      <c r="G717" s="162" t="s">
        <v>4577</v>
      </c>
      <c r="J717" s="149" t="s">
        <v>3666</v>
      </c>
      <c r="K717" s="149" t="s">
        <v>579</v>
      </c>
      <c r="L717" s="149">
        <v>0</v>
      </c>
      <c r="M717" s="149">
        <v>0</v>
      </c>
      <c r="N717" s="148" t="s">
        <v>4577</v>
      </c>
      <c r="O717" s="148" t="s">
        <v>7753</v>
      </c>
    </row>
    <row r="718" spans="1:15" x14ac:dyDescent="0.25">
      <c r="A718" s="161" t="s">
        <v>5444</v>
      </c>
      <c r="B718" s="148" t="s">
        <v>5444</v>
      </c>
      <c r="C718" s="148" t="s">
        <v>4354</v>
      </c>
      <c r="D718" s="148" t="s">
        <v>3457</v>
      </c>
      <c r="E718" s="148"/>
      <c r="F718" s="148">
        <v>0.03</v>
      </c>
      <c r="G718" s="162" t="s">
        <v>4577</v>
      </c>
      <c r="J718" s="149" t="s">
        <v>3666</v>
      </c>
      <c r="K718" s="149" t="s">
        <v>3457</v>
      </c>
      <c r="L718" s="149">
        <v>7.6650824148043348E-2</v>
      </c>
      <c r="M718" s="149">
        <v>0.08</v>
      </c>
      <c r="N718" s="148" t="s">
        <v>4577</v>
      </c>
      <c r="O718" s="148" t="s">
        <v>7753</v>
      </c>
    </row>
    <row r="719" spans="1:15" hidden="1" x14ac:dyDescent="0.25">
      <c r="A719" s="161" t="s">
        <v>5444</v>
      </c>
      <c r="B719" s="148" t="s">
        <v>5444</v>
      </c>
      <c r="C719" s="148" t="s">
        <v>4354</v>
      </c>
      <c r="D719" s="148" t="s">
        <v>3670</v>
      </c>
      <c r="E719" s="148"/>
      <c r="F719" s="148">
        <v>0</v>
      </c>
      <c r="G719" s="162" t="s">
        <v>4577</v>
      </c>
      <c r="J719" s="149" t="s">
        <v>3666</v>
      </c>
      <c r="K719" s="149" t="s">
        <v>3479</v>
      </c>
      <c r="L719" s="149">
        <v>0</v>
      </c>
      <c r="M719" s="149">
        <v>0</v>
      </c>
      <c r="N719" s="148" t="s">
        <v>4577</v>
      </c>
      <c r="O719" s="148" t="s">
        <v>7753</v>
      </c>
    </row>
    <row r="720" spans="1:15" x14ac:dyDescent="0.25">
      <c r="A720" s="161" t="s">
        <v>5444</v>
      </c>
      <c r="B720" s="148" t="s">
        <v>5444</v>
      </c>
      <c r="C720" s="148" t="s">
        <v>4354</v>
      </c>
      <c r="D720" s="148" t="s">
        <v>3895</v>
      </c>
      <c r="E720" s="148"/>
      <c r="F720" s="148">
        <v>0.05</v>
      </c>
      <c r="G720" s="162" t="s">
        <v>4577</v>
      </c>
      <c r="J720" s="149" t="s">
        <v>3666</v>
      </c>
      <c r="K720" s="149" t="s">
        <v>3672</v>
      </c>
      <c r="L720" s="149">
        <v>0.91728182829406435</v>
      </c>
      <c r="M720" s="149">
        <v>0.92</v>
      </c>
      <c r="N720" s="148" t="s">
        <v>4577</v>
      </c>
      <c r="O720" s="148" t="s">
        <v>7753</v>
      </c>
    </row>
    <row r="721" spans="1:15" hidden="1" x14ac:dyDescent="0.25">
      <c r="A721" s="161" t="s">
        <v>5444</v>
      </c>
      <c r="B721" s="148" t="s">
        <v>5444</v>
      </c>
      <c r="C721" s="148" t="s">
        <v>4354</v>
      </c>
      <c r="D721" s="148" t="s">
        <v>3971</v>
      </c>
      <c r="E721" s="148"/>
      <c r="F721" s="148">
        <v>0.16</v>
      </c>
      <c r="G721" s="162" t="s">
        <v>4577</v>
      </c>
      <c r="J721" s="149" t="s">
        <v>3666</v>
      </c>
      <c r="K721" s="149" t="s">
        <v>3777</v>
      </c>
      <c r="L721" s="149">
        <v>3.2359186975427249E-3</v>
      </c>
      <c r="M721" s="149">
        <v>0</v>
      </c>
      <c r="N721" s="148" t="s">
        <v>4577</v>
      </c>
      <c r="O721" s="148" t="s">
        <v>7753</v>
      </c>
    </row>
    <row r="722" spans="1:15" x14ac:dyDescent="0.25">
      <c r="A722" s="161" t="s">
        <v>5444</v>
      </c>
      <c r="B722" s="148" t="s">
        <v>5444</v>
      </c>
      <c r="C722" s="148" t="s">
        <v>4354</v>
      </c>
      <c r="D722" s="148" t="s">
        <v>4372</v>
      </c>
      <c r="E722" s="148"/>
      <c r="F722" s="148">
        <v>0.6</v>
      </c>
      <c r="G722" s="162" t="s">
        <v>4577</v>
      </c>
      <c r="J722" s="149" t="s">
        <v>3666</v>
      </c>
      <c r="K722" s="149" t="s">
        <v>3971</v>
      </c>
      <c r="L722" s="149">
        <v>0</v>
      </c>
      <c r="M722" s="149">
        <v>0</v>
      </c>
      <c r="N722" s="148" t="s">
        <v>4577</v>
      </c>
      <c r="O722" s="148" t="s">
        <v>7753</v>
      </c>
    </row>
    <row r="723" spans="1:15" hidden="1" x14ac:dyDescent="0.25">
      <c r="A723" s="161" t="s">
        <v>5444</v>
      </c>
      <c r="B723" s="148" t="s">
        <v>5444</v>
      </c>
      <c r="C723" s="148" t="s">
        <v>4354</v>
      </c>
      <c r="D723" s="148" t="s">
        <v>3374</v>
      </c>
      <c r="E723" s="148"/>
      <c r="F723" s="148">
        <v>0</v>
      </c>
      <c r="G723" s="162" t="s">
        <v>4577</v>
      </c>
      <c r="J723" s="149" t="s">
        <v>3666</v>
      </c>
      <c r="K723" s="149" t="s">
        <v>4372</v>
      </c>
      <c r="L723" s="149">
        <v>1.8202042673677828E-3</v>
      </c>
      <c r="M723" s="149">
        <v>0</v>
      </c>
      <c r="N723" s="148" t="s">
        <v>4577</v>
      </c>
      <c r="O723" s="148" t="s">
        <v>7753</v>
      </c>
    </row>
    <row r="724" spans="1:15" hidden="1" x14ac:dyDescent="0.25">
      <c r="A724" s="161" t="s">
        <v>5444</v>
      </c>
      <c r="B724" s="148" t="s">
        <v>5444</v>
      </c>
      <c r="C724" s="148" t="s">
        <v>4354</v>
      </c>
      <c r="D724" s="148" t="s">
        <v>7780</v>
      </c>
      <c r="E724" s="148"/>
      <c r="F724" s="148">
        <v>0</v>
      </c>
      <c r="G724" s="162" t="s">
        <v>4577</v>
      </c>
      <c r="J724" s="149" t="s">
        <v>3666</v>
      </c>
      <c r="K724" s="149" t="s">
        <v>4126</v>
      </c>
      <c r="L724" s="149">
        <v>1.0112245929821016E-3</v>
      </c>
      <c r="M724" s="149">
        <v>0</v>
      </c>
      <c r="N724" s="148" t="s">
        <v>4577</v>
      </c>
      <c r="O724" s="148" t="s">
        <v>7753</v>
      </c>
    </row>
    <row r="725" spans="1:15" hidden="1" x14ac:dyDescent="0.25">
      <c r="A725" s="161" t="s">
        <v>7531</v>
      </c>
      <c r="B725" s="148" t="s">
        <v>7531</v>
      </c>
      <c r="C725" s="148" t="s">
        <v>4357</v>
      </c>
      <c r="D725" s="148" t="s">
        <v>3173</v>
      </c>
      <c r="E725" s="148"/>
      <c r="F725" s="148">
        <v>1</v>
      </c>
      <c r="G725" s="162">
        <v>1</v>
      </c>
      <c r="J725" s="149" t="s">
        <v>3643</v>
      </c>
      <c r="K725" s="149" t="s">
        <v>3479</v>
      </c>
      <c r="L725" s="149">
        <v>0.31475252282556471</v>
      </c>
      <c r="M725" s="149">
        <v>0.31</v>
      </c>
      <c r="N725" s="148">
        <v>1.0000000000000002</v>
      </c>
      <c r="O725" s="148" t="s">
        <v>7753</v>
      </c>
    </row>
    <row r="726" spans="1:15" hidden="1" x14ac:dyDescent="0.25">
      <c r="A726" s="161" t="s">
        <v>7535</v>
      </c>
      <c r="B726" s="148" t="s">
        <v>7535</v>
      </c>
      <c r="C726" s="148" t="s">
        <v>4358</v>
      </c>
      <c r="D726" s="148" t="s">
        <v>3173</v>
      </c>
      <c r="E726" s="148"/>
      <c r="F726" s="148">
        <v>0.16</v>
      </c>
      <c r="G726" s="162">
        <v>1</v>
      </c>
      <c r="J726" s="149" t="s">
        <v>3643</v>
      </c>
      <c r="K726" s="149" t="s">
        <v>3978</v>
      </c>
      <c r="L726" s="149">
        <v>1.0998985530460784E-2</v>
      </c>
      <c r="M726" s="149">
        <v>0.01</v>
      </c>
      <c r="N726" s="148" t="s">
        <v>4577</v>
      </c>
      <c r="O726" s="148" t="s">
        <v>7753</v>
      </c>
    </row>
    <row r="727" spans="1:15" hidden="1" x14ac:dyDescent="0.25">
      <c r="A727" s="161" t="s">
        <v>7535</v>
      </c>
      <c r="B727" s="148" t="s">
        <v>7535</v>
      </c>
      <c r="C727" s="148" t="s">
        <v>4358</v>
      </c>
      <c r="D727" s="148" t="s">
        <v>3840</v>
      </c>
      <c r="E727" s="148"/>
      <c r="F727" s="148">
        <v>0.84</v>
      </c>
      <c r="G727" s="162" t="s">
        <v>4577</v>
      </c>
      <c r="J727" s="149" t="s">
        <v>3643</v>
      </c>
      <c r="K727" s="149" t="s">
        <v>4374</v>
      </c>
      <c r="L727" s="149">
        <v>1.9541886913342944E-2</v>
      </c>
      <c r="M727" s="149">
        <v>0.02</v>
      </c>
      <c r="N727" s="148" t="s">
        <v>4577</v>
      </c>
      <c r="O727" s="148" t="s">
        <v>7753</v>
      </c>
    </row>
    <row r="728" spans="1:15" hidden="1" x14ac:dyDescent="0.25">
      <c r="A728" s="161" t="s">
        <v>7535</v>
      </c>
      <c r="B728" s="148" t="s">
        <v>7535</v>
      </c>
      <c r="C728" s="148" t="s">
        <v>4358</v>
      </c>
      <c r="D728" s="148" t="s">
        <v>3897</v>
      </c>
      <c r="E728" s="148"/>
      <c r="F728" s="148">
        <v>0</v>
      </c>
      <c r="G728" s="162" t="s">
        <v>4577</v>
      </c>
      <c r="J728" s="149" t="s">
        <v>3643</v>
      </c>
      <c r="K728" s="149" t="s">
        <v>4126</v>
      </c>
      <c r="L728" s="149">
        <v>0.65459981846334558</v>
      </c>
      <c r="M728" s="149">
        <v>0.65</v>
      </c>
      <c r="N728" s="148" t="s">
        <v>4577</v>
      </c>
      <c r="O728" s="148" t="s">
        <v>7753</v>
      </c>
    </row>
    <row r="729" spans="1:15" hidden="1" x14ac:dyDescent="0.25">
      <c r="A729" s="161" t="s">
        <v>7586</v>
      </c>
      <c r="B729" s="148" t="s">
        <v>7586</v>
      </c>
      <c r="C729" s="148" t="s">
        <v>4359</v>
      </c>
      <c r="D729" s="148" t="s">
        <v>4372</v>
      </c>
      <c r="E729" s="148"/>
      <c r="F729" s="148">
        <v>1</v>
      </c>
      <c r="G729" s="162">
        <v>1</v>
      </c>
      <c r="J729" s="149" t="s">
        <v>3643</v>
      </c>
      <c r="K729" s="149" t="s">
        <v>3973</v>
      </c>
      <c r="L729" s="149">
        <v>1.0678626728602703E-4</v>
      </c>
      <c r="M729" s="149">
        <v>0</v>
      </c>
      <c r="N729" s="148" t="s">
        <v>4577</v>
      </c>
      <c r="O729" s="148" t="s">
        <v>7753</v>
      </c>
    </row>
    <row r="730" spans="1:15" x14ac:dyDescent="0.25">
      <c r="A730" s="161" t="s">
        <v>7586</v>
      </c>
      <c r="B730" s="148" t="s">
        <v>7586</v>
      </c>
      <c r="C730" s="148" t="s">
        <v>4359</v>
      </c>
      <c r="D730" s="148" t="s">
        <v>4126</v>
      </c>
      <c r="E730" s="148"/>
      <c r="F730" s="148">
        <v>0</v>
      </c>
      <c r="G730" s="162" t="s">
        <v>4577</v>
      </c>
      <c r="J730" s="149" t="s">
        <v>3667</v>
      </c>
      <c r="K730" s="149" t="s">
        <v>3457</v>
      </c>
      <c r="L730" s="149">
        <v>5.1476738948587569E-4</v>
      </c>
      <c r="M730" s="149">
        <v>0</v>
      </c>
      <c r="N730" s="148">
        <v>0.99999999999999989</v>
      </c>
      <c r="O730" s="148" t="s">
        <v>7753</v>
      </c>
    </row>
    <row r="731" spans="1:15" x14ac:dyDescent="0.25">
      <c r="A731" s="161" t="s">
        <v>4577</v>
      </c>
      <c r="B731" s="148" t="s">
        <v>4577</v>
      </c>
      <c r="C731" s="148" t="s">
        <v>4395</v>
      </c>
      <c r="D731" s="148" t="s">
        <v>4372</v>
      </c>
      <c r="E731" s="148"/>
      <c r="F731" s="148">
        <v>1</v>
      </c>
      <c r="G731" s="162">
        <v>1</v>
      </c>
      <c r="J731" s="149" t="s">
        <v>3667</v>
      </c>
      <c r="K731" s="149" t="s">
        <v>3672</v>
      </c>
      <c r="L731" s="149">
        <v>0.98333440576539466</v>
      </c>
      <c r="M731" s="149">
        <v>0.98</v>
      </c>
      <c r="N731" s="148" t="s">
        <v>4577</v>
      </c>
      <c r="O731" s="148" t="s">
        <v>7753</v>
      </c>
    </row>
    <row r="732" spans="1:15" hidden="1" x14ac:dyDescent="0.25">
      <c r="A732" s="161" t="s">
        <v>4577</v>
      </c>
      <c r="B732" s="148" t="s">
        <v>4577</v>
      </c>
      <c r="C732" s="148" t="s">
        <v>4396</v>
      </c>
      <c r="D732" s="148" t="s">
        <v>12</v>
      </c>
      <c r="E732" s="148"/>
      <c r="F732" s="148">
        <v>0</v>
      </c>
      <c r="G732" s="162">
        <v>1</v>
      </c>
      <c r="J732" s="149" t="s">
        <v>3667</v>
      </c>
      <c r="K732" s="149" t="s">
        <v>3374</v>
      </c>
      <c r="L732" s="149">
        <v>1.3963065439804379E-2</v>
      </c>
      <c r="M732" s="149">
        <v>0.01</v>
      </c>
      <c r="N732" s="148" t="s">
        <v>4577</v>
      </c>
      <c r="O732" s="148" t="s">
        <v>7753</v>
      </c>
    </row>
    <row r="733" spans="1:15" hidden="1" x14ac:dyDescent="0.25">
      <c r="A733" s="161" t="s">
        <v>4577</v>
      </c>
      <c r="B733" s="148" t="s">
        <v>4577</v>
      </c>
      <c r="C733" s="148" t="s">
        <v>4396</v>
      </c>
      <c r="D733" s="148" t="s">
        <v>3222</v>
      </c>
      <c r="E733" s="148"/>
      <c r="F733" s="148">
        <v>0</v>
      </c>
      <c r="G733" s="162" t="s">
        <v>4577</v>
      </c>
      <c r="J733" s="149" t="s">
        <v>3667</v>
      </c>
      <c r="K733" s="149" t="s">
        <v>4376</v>
      </c>
      <c r="L733" s="149">
        <v>2.1877614053149716E-3</v>
      </c>
      <c r="M733" s="149">
        <v>0</v>
      </c>
      <c r="N733" s="148" t="s">
        <v>4577</v>
      </c>
      <c r="O733" s="148" t="s">
        <v>7753</v>
      </c>
    </row>
    <row r="734" spans="1:15" hidden="1" x14ac:dyDescent="0.25">
      <c r="A734" s="161" t="s">
        <v>4577</v>
      </c>
      <c r="B734" s="148" t="s">
        <v>4577</v>
      </c>
      <c r="C734" s="148" t="s">
        <v>4396</v>
      </c>
      <c r="D734" s="148" t="s">
        <v>4372</v>
      </c>
      <c r="E734" s="148"/>
      <c r="F734" s="148">
        <v>1</v>
      </c>
      <c r="G734" s="162" t="s">
        <v>4577</v>
      </c>
      <c r="J734" s="149" t="s">
        <v>3645</v>
      </c>
      <c r="K734" s="149" t="s">
        <v>3479</v>
      </c>
      <c r="L734" s="149">
        <v>0.19067055393586005</v>
      </c>
      <c r="M734" s="149">
        <v>0.19</v>
      </c>
      <c r="N734" s="148">
        <v>0.99999999999999989</v>
      </c>
      <c r="O734" s="148" t="s">
        <v>7753</v>
      </c>
    </row>
    <row r="735" spans="1:15" hidden="1" x14ac:dyDescent="0.25">
      <c r="A735" s="161" t="s">
        <v>4577</v>
      </c>
      <c r="B735" s="148" t="s">
        <v>4577</v>
      </c>
      <c r="C735" s="148" t="s">
        <v>4396</v>
      </c>
      <c r="D735" s="148" t="s">
        <v>4376</v>
      </c>
      <c r="E735" s="148"/>
      <c r="F735" s="148">
        <v>0</v>
      </c>
      <c r="G735" s="162" t="s">
        <v>4577</v>
      </c>
      <c r="J735" s="149" t="s">
        <v>3645</v>
      </c>
      <c r="K735" s="149" t="s">
        <v>3779</v>
      </c>
      <c r="L735" s="149">
        <v>5.8309037900874626E-3</v>
      </c>
      <c r="M735" s="149">
        <v>0.01</v>
      </c>
      <c r="N735" s="148" t="s">
        <v>4577</v>
      </c>
      <c r="O735" s="148" t="s">
        <v>7753</v>
      </c>
    </row>
    <row r="736" spans="1:15" hidden="1" x14ac:dyDescent="0.25">
      <c r="A736" s="161" t="s">
        <v>4577</v>
      </c>
      <c r="B736" s="148" t="s">
        <v>4577</v>
      </c>
      <c r="C736" s="148" t="s">
        <v>4263</v>
      </c>
      <c r="D736" s="148" t="s">
        <v>3457</v>
      </c>
      <c r="E736" s="148"/>
      <c r="F736" s="148">
        <v>0.89</v>
      </c>
      <c r="G736" s="162">
        <v>1</v>
      </c>
      <c r="J736" s="149" t="s">
        <v>3645</v>
      </c>
      <c r="K736" s="149" t="s">
        <v>4126</v>
      </c>
      <c r="L736" s="149">
        <v>0.80349854227405237</v>
      </c>
      <c r="M736" s="149">
        <v>0.8</v>
      </c>
      <c r="N736" s="148" t="s">
        <v>4577</v>
      </c>
      <c r="O736" s="148" t="s">
        <v>7753</v>
      </c>
    </row>
    <row r="737" spans="1:15" x14ac:dyDescent="0.25">
      <c r="A737" s="161" t="s">
        <v>4577</v>
      </c>
      <c r="B737" s="148" t="s">
        <v>4577</v>
      </c>
      <c r="C737" s="148" t="s">
        <v>4263</v>
      </c>
      <c r="D737" s="148" t="s">
        <v>3477</v>
      </c>
      <c r="E737" s="148"/>
      <c r="F737" s="148">
        <v>7.0000000000000007E-2</v>
      </c>
      <c r="G737" s="162" t="s">
        <v>4577</v>
      </c>
      <c r="J737" s="149" t="s">
        <v>3783</v>
      </c>
      <c r="K737" s="149" t="s">
        <v>292</v>
      </c>
      <c r="L737" s="149">
        <v>0.10555555555555557</v>
      </c>
      <c r="M737" s="149">
        <v>0.11</v>
      </c>
      <c r="N737" s="148">
        <v>1</v>
      </c>
      <c r="O737" s="148" t="s">
        <v>7753</v>
      </c>
    </row>
    <row r="738" spans="1:15" x14ac:dyDescent="0.25">
      <c r="A738" s="161" t="s">
        <v>4577</v>
      </c>
      <c r="B738" s="148" t="s">
        <v>4577</v>
      </c>
      <c r="C738" s="148" t="s">
        <v>4263</v>
      </c>
      <c r="D738" s="148" t="s">
        <v>3895</v>
      </c>
      <c r="E738" s="148"/>
      <c r="F738" s="148">
        <v>0.04</v>
      </c>
      <c r="G738" s="162" t="s">
        <v>4577</v>
      </c>
      <c r="J738" s="149" t="s">
        <v>3783</v>
      </c>
      <c r="K738" s="149" t="s">
        <v>3457</v>
      </c>
      <c r="L738" s="149">
        <v>2.6315789473684214E-3</v>
      </c>
      <c r="M738" s="149">
        <v>0</v>
      </c>
      <c r="N738" s="148" t="s">
        <v>4577</v>
      </c>
      <c r="O738" s="148" t="s">
        <v>7753</v>
      </c>
    </row>
    <row r="739" spans="1:15" x14ac:dyDescent="0.25">
      <c r="A739" s="161" t="s">
        <v>7666</v>
      </c>
      <c r="B739" s="148" t="s">
        <v>7666</v>
      </c>
      <c r="C739" s="148" t="s">
        <v>4390</v>
      </c>
      <c r="D739" s="148" t="s">
        <v>4372</v>
      </c>
      <c r="E739" s="148"/>
      <c r="F739" s="148">
        <v>1</v>
      </c>
      <c r="G739" s="162">
        <v>1</v>
      </c>
      <c r="J739" s="149" t="s">
        <v>3783</v>
      </c>
      <c r="K739" s="149" t="s">
        <v>3672</v>
      </c>
      <c r="L739" s="149">
        <v>0.85073099415204678</v>
      </c>
      <c r="M739" s="149">
        <v>0.85</v>
      </c>
      <c r="N739" s="148" t="s">
        <v>4577</v>
      </c>
      <c r="O739" s="148" t="s">
        <v>7753</v>
      </c>
    </row>
    <row r="740" spans="1:15" x14ac:dyDescent="0.25">
      <c r="A740" s="161" t="s">
        <v>7674</v>
      </c>
      <c r="B740" s="148" t="s">
        <v>7674</v>
      </c>
      <c r="C740" s="148" t="s">
        <v>4391</v>
      </c>
      <c r="D740" s="148" t="s">
        <v>292</v>
      </c>
      <c r="E740" s="148"/>
      <c r="F740" s="148">
        <v>0.25</v>
      </c>
      <c r="G740" s="162">
        <v>1</v>
      </c>
      <c r="J740" s="149" t="s">
        <v>3783</v>
      </c>
      <c r="K740" s="149" t="s">
        <v>3713</v>
      </c>
      <c r="L740" s="149">
        <v>6.2865497076023402E-3</v>
      </c>
      <c r="M740" s="149">
        <v>0.01</v>
      </c>
      <c r="N740" s="148" t="s">
        <v>4577</v>
      </c>
      <c r="O740" s="148" t="s">
        <v>7753</v>
      </c>
    </row>
    <row r="741" spans="1:15" x14ac:dyDescent="0.25">
      <c r="A741" s="161" t="s">
        <v>7674</v>
      </c>
      <c r="B741" s="148" t="s">
        <v>7674</v>
      </c>
      <c r="C741" s="148" t="s">
        <v>4391</v>
      </c>
      <c r="D741" s="148" t="s">
        <v>3895</v>
      </c>
      <c r="E741" s="148"/>
      <c r="F741" s="148">
        <v>0.18</v>
      </c>
      <c r="G741" s="162" t="s">
        <v>4577</v>
      </c>
      <c r="J741" s="149" t="s">
        <v>3783</v>
      </c>
      <c r="K741" s="149" t="s">
        <v>3971</v>
      </c>
      <c r="L741" s="149">
        <v>0</v>
      </c>
      <c r="M741" s="149">
        <v>0</v>
      </c>
      <c r="N741" s="148" t="s">
        <v>4577</v>
      </c>
      <c r="O741" s="148" t="s">
        <v>7753</v>
      </c>
    </row>
    <row r="742" spans="1:15" hidden="1" x14ac:dyDescent="0.25">
      <c r="A742" s="177" t="s">
        <v>7674</v>
      </c>
      <c r="B742" s="152" t="s">
        <v>7674</v>
      </c>
      <c r="C742" s="152" t="s">
        <v>4391</v>
      </c>
      <c r="D742" s="152" t="s">
        <v>4372</v>
      </c>
      <c r="E742" s="152"/>
      <c r="F742" s="152">
        <v>0.56999999999999995</v>
      </c>
      <c r="G742" s="162" t="s">
        <v>4577</v>
      </c>
      <c r="J742" s="149" t="s">
        <v>3783</v>
      </c>
      <c r="K742" s="149" t="s">
        <v>4372</v>
      </c>
      <c r="L742" s="149">
        <v>3.2748538011695916E-2</v>
      </c>
      <c r="M742" s="149">
        <v>0.03</v>
      </c>
      <c r="N742" s="148" t="s">
        <v>4577</v>
      </c>
      <c r="O742" s="148" t="s">
        <v>7753</v>
      </c>
    </row>
    <row r="743" spans="1:15" hidden="1" x14ac:dyDescent="0.25">
      <c r="A743" s="161" t="s">
        <v>7679</v>
      </c>
      <c r="B743" s="148" t="s">
        <v>7679</v>
      </c>
      <c r="C743" s="148" t="s">
        <v>4392</v>
      </c>
      <c r="D743" s="148" t="s">
        <v>3222</v>
      </c>
      <c r="E743" s="148"/>
      <c r="F743" s="148">
        <v>0.39</v>
      </c>
      <c r="G743" s="162">
        <v>1</v>
      </c>
      <c r="J743" s="149" t="s">
        <v>3783</v>
      </c>
      <c r="K743" s="149" t="s">
        <v>4257</v>
      </c>
      <c r="L743" s="149">
        <v>1.4619883040935675E-4</v>
      </c>
      <c r="M743" s="149">
        <v>0</v>
      </c>
      <c r="N743" s="148" t="s">
        <v>4577</v>
      </c>
      <c r="O743" s="148" t="s">
        <v>7753</v>
      </c>
    </row>
    <row r="744" spans="1:15" hidden="1" x14ac:dyDescent="0.25">
      <c r="A744" s="161" t="s">
        <v>7679</v>
      </c>
      <c r="B744" s="148" t="s">
        <v>7679</v>
      </c>
      <c r="C744" s="148" t="s">
        <v>4392</v>
      </c>
      <c r="D744" s="148" t="s">
        <v>4372</v>
      </c>
      <c r="E744" s="148"/>
      <c r="F744" s="148">
        <v>0.61</v>
      </c>
      <c r="G744" s="162" t="s">
        <v>4577</v>
      </c>
      <c r="J744" s="149" t="s">
        <v>3783</v>
      </c>
      <c r="K744" s="149" t="s">
        <v>7779</v>
      </c>
      <c r="L744" s="149">
        <v>1.9005847953216376E-3</v>
      </c>
      <c r="M744" s="149">
        <v>0</v>
      </c>
      <c r="N744" s="148" t="s">
        <v>4577</v>
      </c>
      <c r="O744" s="148" t="s">
        <v>7753</v>
      </c>
    </row>
    <row r="745" spans="1:15" hidden="1" x14ac:dyDescent="0.25">
      <c r="A745" s="161" t="s">
        <v>4577</v>
      </c>
      <c r="B745" s="148" t="s">
        <v>4577</v>
      </c>
      <c r="C745" s="148" t="s">
        <v>5897</v>
      </c>
      <c r="D745" s="148" t="s">
        <v>3457</v>
      </c>
      <c r="E745" s="148"/>
      <c r="F745" s="148">
        <v>1</v>
      </c>
      <c r="G745" s="162">
        <v>1</v>
      </c>
      <c r="J745" s="148" t="s">
        <v>3803</v>
      </c>
      <c r="K745" s="148" t="s">
        <v>579</v>
      </c>
      <c r="L745" s="148">
        <v>1.04629871828407E-4</v>
      </c>
      <c r="M745" s="148">
        <v>0</v>
      </c>
      <c r="N745" s="148">
        <v>0.99999999999999956</v>
      </c>
      <c r="O745" s="148" t="s">
        <v>7753</v>
      </c>
    </row>
    <row r="746" spans="1:15" hidden="1" x14ac:dyDescent="0.25">
      <c r="A746" s="161" t="s">
        <v>4577</v>
      </c>
      <c r="B746" s="148" t="s">
        <v>4577</v>
      </c>
      <c r="C746" s="148" t="s">
        <v>5897</v>
      </c>
      <c r="D746" s="148" t="s">
        <v>4372</v>
      </c>
      <c r="E746" s="148"/>
      <c r="F746" s="148">
        <v>0</v>
      </c>
      <c r="G746" s="162" t="s">
        <v>4577</v>
      </c>
      <c r="J746" s="149" t="s">
        <v>3803</v>
      </c>
      <c r="K746" s="149" t="s">
        <v>3670</v>
      </c>
      <c r="L746" s="149">
        <v>2.1919958148051269E-2</v>
      </c>
      <c r="M746" s="149">
        <v>0.02</v>
      </c>
      <c r="N746" s="148" t="s">
        <v>4577</v>
      </c>
      <c r="O746" s="148" t="s">
        <v>7753</v>
      </c>
    </row>
    <row r="747" spans="1:15" x14ac:dyDescent="0.25">
      <c r="A747" s="161" t="s">
        <v>4577</v>
      </c>
      <c r="B747" s="148" t="s">
        <v>4577</v>
      </c>
      <c r="C747" s="148" t="s">
        <v>7777</v>
      </c>
      <c r="D747" s="148" t="s">
        <v>4372</v>
      </c>
      <c r="E747" s="148"/>
      <c r="F747" s="148">
        <v>1</v>
      </c>
      <c r="G747" s="162">
        <v>1</v>
      </c>
      <c r="J747" s="148" t="s">
        <v>3803</v>
      </c>
      <c r="K747" s="148" t="s">
        <v>3713</v>
      </c>
      <c r="L747" s="148">
        <v>0.93732670677478369</v>
      </c>
      <c r="M747" s="148">
        <v>0.94</v>
      </c>
      <c r="N747" s="148" t="s">
        <v>4577</v>
      </c>
      <c r="O747" s="148" t="s">
        <v>7753</v>
      </c>
    </row>
    <row r="748" spans="1:15" hidden="1" x14ac:dyDescent="0.25">
      <c r="A748" s="161" t="s">
        <v>4577</v>
      </c>
      <c r="B748" s="148" t="s">
        <v>4577</v>
      </c>
      <c r="C748" s="148"/>
      <c r="D748" s="148"/>
      <c r="E748" s="148"/>
      <c r="F748" s="148"/>
      <c r="G748" s="162" t="s">
        <v>4577</v>
      </c>
      <c r="J748" s="148" t="s">
        <v>3803</v>
      </c>
      <c r="K748" s="148" t="s">
        <v>3777</v>
      </c>
      <c r="L748" s="148">
        <v>2.4064870520533613E-3</v>
      </c>
      <c r="M748" s="148">
        <v>0</v>
      </c>
      <c r="N748" s="148" t="s">
        <v>4577</v>
      </c>
      <c r="O748" s="148" t="s">
        <v>7753</v>
      </c>
    </row>
    <row r="749" spans="1:15" hidden="1" x14ac:dyDescent="0.25">
      <c r="A749" s="161" t="s">
        <v>4577</v>
      </c>
      <c r="B749" s="148" t="s">
        <v>4577</v>
      </c>
      <c r="C749" s="148"/>
      <c r="D749" s="148"/>
      <c r="E749" s="148"/>
      <c r="F749" s="148"/>
      <c r="G749" s="162" t="s">
        <v>4577</v>
      </c>
      <c r="J749" s="149" t="s">
        <v>3803</v>
      </c>
      <c r="K749" s="149" t="s">
        <v>3374</v>
      </c>
      <c r="L749" s="149">
        <v>1.1300026157467957E-2</v>
      </c>
      <c r="M749" s="149">
        <v>0.01</v>
      </c>
      <c r="N749" s="148" t="s">
        <v>4577</v>
      </c>
      <c r="O749" s="148" t="s">
        <v>7753</v>
      </c>
    </row>
    <row r="750" spans="1:15" hidden="1" x14ac:dyDescent="0.25">
      <c r="A750" s="161" t="s">
        <v>4577</v>
      </c>
      <c r="B750" s="148" t="s">
        <v>4577</v>
      </c>
      <c r="C750" s="148"/>
      <c r="D750" s="148"/>
      <c r="E750" s="148"/>
      <c r="F750" s="148"/>
      <c r="G750" s="162" t="s">
        <v>4577</v>
      </c>
      <c r="J750" s="149" t="s">
        <v>3803</v>
      </c>
      <c r="K750" s="149" t="s">
        <v>4376</v>
      </c>
      <c r="L750" s="149">
        <v>2.6942191995814803E-2</v>
      </c>
      <c r="M750" s="149">
        <v>0.03</v>
      </c>
      <c r="N750" s="148" t="s">
        <v>4577</v>
      </c>
      <c r="O750" s="148" t="s">
        <v>7753</v>
      </c>
    </row>
    <row r="751" spans="1:15" x14ac:dyDescent="0.25">
      <c r="A751" s="161" t="s">
        <v>4577</v>
      </c>
      <c r="B751" s="148" t="s">
        <v>4577</v>
      </c>
      <c r="C751" s="148"/>
      <c r="D751" s="148"/>
      <c r="E751" s="148"/>
      <c r="F751" s="148"/>
      <c r="G751" s="162" t="s">
        <v>4577</v>
      </c>
      <c r="J751" s="149" t="s">
        <v>3873</v>
      </c>
      <c r="K751" s="149" t="s">
        <v>292</v>
      </c>
      <c r="L751" s="149">
        <v>0.80759891444079412</v>
      </c>
      <c r="M751" s="149">
        <v>0.81</v>
      </c>
      <c r="N751" s="148">
        <v>0.99999999999999989</v>
      </c>
      <c r="O751" s="148" t="s">
        <v>7753</v>
      </c>
    </row>
    <row r="752" spans="1:15" x14ac:dyDescent="0.25">
      <c r="A752" s="161" t="s">
        <v>4577</v>
      </c>
      <c r="B752" s="148" t="s">
        <v>4577</v>
      </c>
      <c r="C752" s="148"/>
      <c r="D752" s="148"/>
      <c r="E752" s="148"/>
      <c r="F752" s="148"/>
      <c r="G752" s="162" t="s">
        <v>4577</v>
      </c>
      <c r="J752" s="149" t="s">
        <v>3873</v>
      </c>
      <c r="K752" s="149" t="s">
        <v>3457</v>
      </c>
      <c r="L752" s="149">
        <v>4.5707756034852158E-3</v>
      </c>
      <c r="M752" s="149">
        <v>0</v>
      </c>
      <c r="N752" s="148" t="s">
        <v>4577</v>
      </c>
      <c r="O752" s="148" t="s">
        <v>7753</v>
      </c>
    </row>
    <row r="753" spans="1:15" x14ac:dyDescent="0.25">
      <c r="A753" s="161" t="s">
        <v>4577</v>
      </c>
      <c r="B753" s="148" t="s">
        <v>4577</v>
      </c>
      <c r="C753" s="148"/>
      <c r="D753" s="148"/>
      <c r="E753" s="148"/>
      <c r="F753" s="148"/>
      <c r="G753" s="162" t="s">
        <v>4577</v>
      </c>
      <c r="J753" s="149" t="s">
        <v>3873</v>
      </c>
      <c r="K753" s="149" t="s">
        <v>3971</v>
      </c>
      <c r="L753" s="149">
        <v>4.7612245869637662E-5</v>
      </c>
      <c r="M753" s="149">
        <v>0</v>
      </c>
      <c r="N753" s="148" t="s">
        <v>4577</v>
      </c>
      <c r="O753" s="148" t="s">
        <v>7753</v>
      </c>
    </row>
    <row r="754" spans="1:15" hidden="1" x14ac:dyDescent="0.25">
      <c r="A754" s="161" t="s">
        <v>4577</v>
      </c>
      <c r="B754" s="148" t="s">
        <v>4577</v>
      </c>
      <c r="C754" s="148"/>
      <c r="D754" s="148"/>
      <c r="E754" s="148"/>
      <c r="F754" s="148"/>
      <c r="G754" s="162" t="s">
        <v>4577</v>
      </c>
      <c r="J754" s="149" t="s">
        <v>3873</v>
      </c>
      <c r="K754" s="149" t="s">
        <v>3374</v>
      </c>
      <c r="L754" s="149">
        <v>0.18778269770985093</v>
      </c>
      <c r="M754" s="149">
        <v>0.19</v>
      </c>
      <c r="N754" s="148" t="s">
        <v>4577</v>
      </c>
      <c r="O754" s="148" t="s">
        <v>7753</v>
      </c>
    </row>
    <row r="755" spans="1:15" hidden="1" x14ac:dyDescent="0.25">
      <c r="A755" s="161" t="s">
        <v>4577</v>
      </c>
      <c r="B755" s="148" t="s">
        <v>4577</v>
      </c>
      <c r="C755" s="148"/>
      <c r="D755" s="148"/>
      <c r="E755" s="148"/>
      <c r="F755" s="148"/>
      <c r="G755" s="162" t="s">
        <v>4577</v>
      </c>
      <c r="J755" s="149" t="s">
        <v>3882</v>
      </c>
      <c r="K755" s="149" t="s">
        <v>12</v>
      </c>
      <c r="L755" s="149">
        <v>5.5852439234614734E-2</v>
      </c>
      <c r="M755" s="149">
        <v>0.06</v>
      </c>
      <c r="N755" s="148">
        <v>1.0000000000000002</v>
      </c>
      <c r="O755" s="148" t="s">
        <v>7753</v>
      </c>
    </row>
    <row r="756" spans="1:15" x14ac:dyDescent="0.25">
      <c r="A756" s="161" t="s">
        <v>4577</v>
      </c>
      <c r="B756" s="148" t="s">
        <v>4577</v>
      </c>
      <c r="C756" s="148"/>
      <c r="D756" s="148"/>
      <c r="E756" s="148"/>
      <c r="F756" s="148"/>
      <c r="G756" s="162" t="s">
        <v>4577</v>
      </c>
      <c r="J756" s="149" t="s">
        <v>3882</v>
      </c>
      <c r="K756" s="149" t="s">
        <v>292</v>
      </c>
      <c r="L756" s="149">
        <v>0.34261334252715053</v>
      </c>
      <c r="M756" s="149">
        <v>0.34</v>
      </c>
      <c r="N756" s="148" t="s">
        <v>4577</v>
      </c>
      <c r="O756" s="148" t="s">
        <v>7753</v>
      </c>
    </row>
    <row r="757" spans="1:15" x14ac:dyDescent="0.25">
      <c r="A757" s="161" t="s">
        <v>4577</v>
      </c>
      <c r="B757" s="148" t="s">
        <v>4577</v>
      </c>
      <c r="C757" s="148"/>
      <c r="D757" s="148"/>
      <c r="E757" s="148"/>
      <c r="F757" s="148"/>
      <c r="G757" s="162" t="s">
        <v>4577</v>
      </c>
      <c r="J757" s="149" t="s">
        <v>3882</v>
      </c>
      <c r="K757" s="149" t="s">
        <v>3222</v>
      </c>
      <c r="L757" s="149">
        <v>0</v>
      </c>
      <c r="M757" s="149">
        <v>0</v>
      </c>
      <c r="N757" s="148" t="s">
        <v>4577</v>
      </c>
      <c r="O757" s="148" t="s">
        <v>7753</v>
      </c>
    </row>
    <row r="758" spans="1:15" x14ac:dyDescent="0.25">
      <c r="A758" s="161" t="s">
        <v>4577</v>
      </c>
      <c r="B758" s="148" t="s">
        <v>4577</v>
      </c>
      <c r="C758" s="148"/>
      <c r="D758" s="148"/>
      <c r="E758" s="148"/>
      <c r="F758" s="148"/>
      <c r="G758" s="162" t="s">
        <v>4577</v>
      </c>
      <c r="J758" s="149" t="s">
        <v>3882</v>
      </c>
      <c r="K758" s="149" t="s">
        <v>3457</v>
      </c>
      <c r="L758" s="149">
        <v>8.619203585588693E-4</v>
      </c>
      <c r="M758" s="149">
        <v>0</v>
      </c>
      <c r="N758" s="148" t="s">
        <v>4577</v>
      </c>
      <c r="O758" s="148" t="s">
        <v>7753</v>
      </c>
    </row>
    <row r="759" spans="1:15" hidden="1" x14ac:dyDescent="0.25">
      <c r="A759" s="161" t="s">
        <v>4577</v>
      </c>
      <c r="B759" s="148" t="s">
        <v>4577</v>
      </c>
      <c r="C759" s="148"/>
      <c r="D759" s="148"/>
      <c r="E759" s="148"/>
      <c r="F759" s="148"/>
      <c r="G759" s="162" t="s">
        <v>4577</v>
      </c>
      <c r="J759" s="148" t="s">
        <v>3882</v>
      </c>
      <c r="K759" s="148" t="s">
        <v>3670</v>
      </c>
      <c r="L759" s="148">
        <v>0</v>
      </c>
      <c r="M759" s="149">
        <v>0</v>
      </c>
      <c r="N759" s="148" t="s">
        <v>4577</v>
      </c>
      <c r="O759" s="148" t="s">
        <v>7753</v>
      </c>
    </row>
    <row r="760" spans="1:15" x14ac:dyDescent="0.25">
      <c r="A760" s="161" t="s">
        <v>4577</v>
      </c>
      <c r="B760" s="148" t="s">
        <v>4577</v>
      </c>
      <c r="C760" s="148"/>
      <c r="D760" s="148"/>
      <c r="E760" s="148"/>
      <c r="F760" s="148"/>
      <c r="G760" s="162" t="s">
        <v>4577</v>
      </c>
      <c r="J760" s="148" t="s">
        <v>3882</v>
      </c>
      <c r="K760" s="148" t="s">
        <v>3672</v>
      </c>
      <c r="L760" s="148">
        <v>0</v>
      </c>
      <c r="M760" s="149">
        <v>0</v>
      </c>
      <c r="N760" s="148" t="s">
        <v>4577</v>
      </c>
      <c r="O760" s="148" t="s">
        <v>7753</v>
      </c>
    </row>
    <row r="761" spans="1:15" x14ac:dyDescent="0.25">
      <c r="A761" s="161" t="s">
        <v>4577</v>
      </c>
      <c r="B761" s="148" t="s">
        <v>4577</v>
      </c>
      <c r="C761" s="148"/>
      <c r="D761" s="148"/>
      <c r="E761" s="148"/>
      <c r="F761" s="148"/>
      <c r="G761" s="162" t="s">
        <v>4577</v>
      </c>
      <c r="J761" s="148" t="s">
        <v>3882</v>
      </c>
      <c r="K761" s="148" t="s">
        <v>3713</v>
      </c>
      <c r="L761" s="148">
        <v>0.20574038958800206</v>
      </c>
      <c r="M761" s="149">
        <v>0.21</v>
      </c>
      <c r="N761" s="148" t="s">
        <v>4577</v>
      </c>
      <c r="O761" s="148" t="s">
        <v>7753</v>
      </c>
    </row>
    <row r="762" spans="1:15" x14ac:dyDescent="0.25">
      <c r="A762" s="161" t="s">
        <v>4577</v>
      </c>
      <c r="B762" s="148" t="s">
        <v>4577</v>
      </c>
      <c r="C762" s="148"/>
      <c r="D762" s="148"/>
      <c r="E762" s="148"/>
      <c r="F762" s="148"/>
      <c r="G762" s="162" t="s">
        <v>4577</v>
      </c>
      <c r="J762" s="148" t="s">
        <v>3882</v>
      </c>
      <c r="K762" s="148" t="s">
        <v>3895</v>
      </c>
      <c r="L762" s="148">
        <v>1.7238407171177387E-4</v>
      </c>
      <c r="M762" s="149">
        <v>0</v>
      </c>
      <c r="N762" s="148" t="s">
        <v>4577</v>
      </c>
      <c r="O762" s="148" t="s">
        <v>7753</v>
      </c>
    </row>
    <row r="763" spans="1:15" x14ac:dyDescent="0.25">
      <c r="A763" s="161" t="s">
        <v>4577</v>
      </c>
      <c r="B763" s="148" t="s">
        <v>4577</v>
      </c>
      <c r="C763" s="148"/>
      <c r="D763" s="148"/>
      <c r="E763" s="148"/>
      <c r="F763" s="148"/>
      <c r="G763" s="162" t="s">
        <v>4577</v>
      </c>
      <c r="J763" s="148" t="s">
        <v>3882</v>
      </c>
      <c r="K763" s="148" t="s">
        <v>3971</v>
      </c>
      <c r="L763" s="148">
        <v>2.5857610756766078E-4</v>
      </c>
      <c r="M763" s="149">
        <v>0</v>
      </c>
      <c r="N763" s="148" t="s">
        <v>4577</v>
      </c>
      <c r="O763" s="148" t="s">
        <v>7753</v>
      </c>
    </row>
    <row r="764" spans="1:15" hidden="1" x14ac:dyDescent="0.25">
      <c r="A764" s="161" t="s">
        <v>4577</v>
      </c>
      <c r="B764" s="148" t="s">
        <v>4577</v>
      </c>
      <c r="C764" s="148"/>
      <c r="D764" s="148"/>
      <c r="E764" s="148"/>
      <c r="F764" s="148"/>
      <c r="G764" s="162" t="s">
        <v>4577</v>
      </c>
      <c r="J764" s="148" t="s">
        <v>3882</v>
      </c>
      <c r="K764" s="148" t="s">
        <v>4372</v>
      </c>
      <c r="L764" s="148">
        <v>0.37821065333563181</v>
      </c>
      <c r="M764" s="149">
        <v>0.38</v>
      </c>
      <c r="N764" s="148" t="s">
        <v>4577</v>
      </c>
      <c r="O764" s="148" t="s">
        <v>7753</v>
      </c>
    </row>
    <row r="765" spans="1:15" hidden="1" x14ac:dyDescent="0.25">
      <c r="A765" s="161" t="s">
        <v>4577</v>
      </c>
      <c r="B765" s="148" t="s">
        <v>4577</v>
      </c>
      <c r="C765" s="148"/>
      <c r="D765" s="148"/>
      <c r="E765" s="148"/>
      <c r="F765" s="148"/>
      <c r="G765" s="162" t="s">
        <v>4577</v>
      </c>
      <c r="J765" s="148" t="s">
        <v>3882</v>
      </c>
      <c r="K765" s="148" t="s">
        <v>3374</v>
      </c>
      <c r="L765" s="148">
        <v>9.9982761592828824E-3</v>
      </c>
      <c r="M765" s="149">
        <v>0.01</v>
      </c>
      <c r="N765" s="148" t="s">
        <v>4577</v>
      </c>
      <c r="O765" s="148" t="s">
        <v>7753</v>
      </c>
    </row>
    <row r="766" spans="1:15" hidden="1" x14ac:dyDescent="0.25">
      <c r="A766" s="161" t="s">
        <v>4577</v>
      </c>
      <c r="B766" s="148" t="s">
        <v>4577</v>
      </c>
      <c r="C766" s="148"/>
      <c r="D766" s="148"/>
      <c r="E766" s="148"/>
      <c r="F766" s="148"/>
      <c r="G766" s="162" t="s">
        <v>4577</v>
      </c>
      <c r="J766" s="148" t="s">
        <v>3882</v>
      </c>
      <c r="K766" s="148" t="s">
        <v>4257</v>
      </c>
      <c r="L766" s="148">
        <v>1.7238407171177387E-4</v>
      </c>
      <c r="M766" s="149">
        <v>0</v>
      </c>
      <c r="N766" s="148" t="s">
        <v>4577</v>
      </c>
      <c r="O766" s="148" t="s">
        <v>7753</v>
      </c>
    </row>
    <row r="767" spans="1:15" hidden="1" x14ac:dyDescent="0.25">
      <c r="A767" s="161" t="s">
        <v>4577</v>
      </c>
      <c r="B767" s="148" t="s">
        <v>4577</v>
      </c>
      <c r="C767" s="148"/>
      <c r="D767" s="148"/>
      <c r="E767" s="148"/>
      <c r="F767" s="148"/>
      <c r="G767" s="162" t="s">
        <v>4577</v>
      </c>
      <c r="J767" s="148" t="s">
        <v>3882</v>
      </c>
      <c r="K767" s="148" t="s">
        <v>4376</v>
      </c>
      <c r="L767" s="148">
        <v>6.1196345457679721E-3</v>
      </c>
      <c r="M767" s="149">
        <v>0.01</v>
      </c>
      <c r="N767" s="148" t="s">
        <v>4577</v>
      </c>
      <c r="O767" s="148" t="s">
        <v>7753</v>
      </c>
    </row>
    <row r="768" spans="1:15" x14ac:dyDescent="0.25">
      <c r="A768" s="161" t="s">
        <v>4577</v>
      </c>
      <c r="B768" s="148" t="s">
        <v>4577</v>
      </c>
      <c r="C768" s="148"/>
      <c r="D768" s="148"/>
      <c r="E768" s="148"/>
      <c r="F768" s="148"/>
      <c r="G768" s="162" t="s">
        <v>4577</v>
      </c>
      <c r="J768" s="148" t="s">
        <v>3908</v>
      </c>
      <c r="K768" s="148" t="s">
        <v>292</v>
      </c>
      <c r="L768" s="148">
        <v>1.1911960333776769E-2</v>
      </c>
      <c r="M768" s="149">
        <v>0.01</v>
      </c>
      <c r="N768" s="148">
        <v>1.0000000000000011</v>
      </c>
      <c r="O768" s="148" t="s">
        <v>7753</v>
      </c>
    </row>
    <row r="769" spans="1:15" hidden="1" x14ac:dyDescent="0.25">
      <c r="A769" s="161" t="s">
        <v>4577</v>
      </c>
      <c r="B769" s="148" t="s">
        <v>4577</v>
      </c>
      <c r="C769" s="148"/>
      <c r="D769" s="148"/>
      <c r="E769" s="148"/>
      <c r="F769" s="148"/>
      <c r="G769" s="162" t="s">
        <v>4577</v>
      </c>
      <c r="J769" s="148" t="s">
        <v>3908</v>
      </c>
      <c r="K769" s="148" t="s">
        <v>579</v>
      </c>
      <c r="L769" s="148">
        <v>0</v>
      </c>
      <c r="M769" s="149">
        <v>0</v>
      </c>
      <c r="N769" s="148" t="s">
        <v>4577</v>
      </c>
      <c r="O769" s="148" t="s">
        <v>7753</v>
      </c>
    </row>
    <row r="770" spans="1:15" x14ac:dyDescent="0.25">
      <c r="A770" s="161" t="s">
        <v>4577</v>
      </c>
      <c r="B770" s="148" t="s">
        <v>4577</v>
      </c>
      <c r="C770" s="148"/>
      <c r="D770" s="148"/>
      <c r="E770" s="148"/>
      <c r="F770" s="148"/>
      <c r="G770" s="162" t="s">
        <v>4577</v>
      </c>
      <c r="J770" s="148" t="s">
        <v>3908</v>
      </c>
      <c r="K770" s="148" t="s">
        <v>3457</v>
      </c>
      <c r="L770" s="148">
        <v>0.8199298585076803</v>
      </c>
      <c r="M770" s="149">
        <v>0.82</v>
      </c>
      <c r="N770" s="148" t="s">
        <v>4577</v>
      </c>
      <c r="O770" s="148" t="s">
        <v>7753</v>
      </c>
    </row>
    <row r="771" spans="1:15" x14ac:dyDescent="0.25">
      <c r="A771" s="161" t="s">
        <v>4577</v>
      </c>
      <c r="B771" s="148" t="s">
        <v>4577</v>
      </c>
      <c r="C771" s="148"/>
      <c r="D771" s="148"/>
      <c r="E771" s="148"/>
      <c r="F771" s="148"/>
      <c r="G771" s="162" t="s">
        <v>4577</v>
      </c>
      <c r="J771" s="148" t="s">
        <v>3908</v>
      </c>
      <c r="K771" s="148" t="s">
        <v>3477</v>
      </c>
      <c r="L771" s="148">
        <v>0.1174869996371993</v>
      </c>
      <c r="M771" s="149">
        <v>0.12</v>
      </c>
      <c r="N771" s="148" t="s">
        <v>4577</v>
      </c>
      <c r="O771" s="148" t="s">
        <v>7753</v>
      </c>
    </row>
    <row r="772" spans="1:15" x14ac:dyDescent="0.25">
      <c r="A772" s="161" t="s">
        <v>4577</v>
      </c>
      <c r="B772" s="148" t="s">
        <v>4577</v>
      </c>
      <c r="C772" s="148"/>
      <c r="D772" s="148"/>
      <c r="E772" s="148"/>
      <c r="F772" s="148"/>
      <c r="G772" s="162" t="s">
        <v>4577</v>
      </c>
      <c r="J772" s="148" t="s">
        <v>3908</v>
      </c>
      <c r="K772" s="148" t="s">
        <v>3672</v>
      </c>
      <c r="L772" s="148">
        <v>6.0466803724755173E-5</v>
      </c>
      <c r="M772" s="149">
        <v>0</v>
      </c>
      <c r="N772" s="148" t="s">
        <v>4577</v>
      </c>
      <c r="O772" s="148" t="s">
        <v>7753</v>
      </c>
    </row>
    <row r="773" spans="1:15" hidden="1" x14ac:dyDescent="0.25">
      <c r="A773" s="161" t="s">
        <v>4577</v>
      </c>
      <c r="B773" s="148" t="s">
        <v>4577</v>
      </c>
      <c r="C773" s="148"/>
      <c r="D773" s="148"/>
      <c r="E773" s="148"/>
      <c r="F773" s="148"/>
      <c r="G773" s="162" t="s">
        <v>4577</v>
      </c>
      <c r="J773" s="148" t="s">
        <v>3908</v>
      </c>
      <c r="K773" s="148" t="s">
        <v>3777</v>
      </c>
      <c r="L773" s="148">
        <v>1.3907364856693689E-3</v>
      </c>
      <c r="M773" s="149">
        <v>0</v>
      </c>
      <c r="N773" s="148" t="s">
        <v>4577</v>
      </c>
      <c r="O773" s="148" t="s">
        <v>7753</v>
      </c>
    </row>
    <row r="774" spans="1:15" x14ac:dyDescent="0.25">
      <c r="A774" s="161" t="s">
        <v>4577</v>
      </c>
      <c r="B774" s="148" t="s">
        <v>4577</v>
      </c>
      <c r="C774" s="148"/>
      <c r="D774" s="148"/>
      <c r="E774" s="148"/>
      <c r="F774" s="148"/>
      <c r="G774" s="162" t="s">
        <v>4577</v>
      </c>
      <c r="J774" s="148" t="s">
        <v>3908</v>
      </c>
      <c r="K774" s="148" t="s">
        <v>3971</v>
      </c>
      <c r="L774" s="148">
        <v>2.4186721489902069E-4</v>
      </c>
      <c r="M774" s="149">
        <v>0</v>
      </c>
      <c r="N774" s="148" t="s">
        <v>4577</v>
      </c>
      <c r="O774" s="148" t="s">
        <v>7753</v>
      </c>
    </row>
    <row r="775" spans="1:15" hidden="1" x14ac:dyDescent="0.25">
      <c r="A775" s="161" t="s">
        <v>4577</v>
      </c>
      <c r="B775" s="148" t="s">
        <v>4577</v>
      </c>
      <c r="C775" s="148"/>
      <c r="D775" s="148"/>
      <c r="E775" s="148"/>
      <c r="F775" s="148"/>
      <c r="G775" s="162" t="s">
        <v>4577</v>
      </c>
      <c r="J775" s="148" t="s">
        <v>3908</v>
      </c>
      <c r="K775" s="148" t="s">
        <v>3374</v>
      </c>
      <c r="L775" s="148">
        <v>4.4624501148869317E-2</v>
      </c>
      <c r="M775" s="149">
        <v>0.04</v>
      </c>
      <c r="N775" s="148" t="s">
        <v>4577</v>
      </c>
      <c r="O775" s="148" t="s">
        <v>7753</v>
      </c>
    </row>
    <row r="776" spans="1:15" hidden="1" x14ac:dyDescent="0.25">
      <c r="A776" s="161" t="s">
        <v>4577</v>
      </c>
      <c r="B776" s="148" t="s">
        <v>4577</v>
      </c>
      <c r="C776" s="148"/>
      <c r="D776" s="148"/>
      <c r="E776" s="148"/>
      <c r="F776" s="148"/>
      <c r="G776" s="162" t="s">
        <v>4577</v>
      </c>
      <c r="J776" s="148" t="s">
        <v>3908</v>
      </c>
      <c r="K776" s="148" t="s">
        <v>7799</v>
      </c>
      <c r="L776" s="148">
        <v>0</v>
      </c>
      <c r="M776" s="149">
        <v>0</v>
      </c>
      <c r="N776" s="148" t="s">
        <v>4577</v>
      </c>
      <c r="O776" s="148" t="s">
        <v>7753</v>
      </c>
    </row>
    <row r="777" spans="1:15" hidden="1" x14ac:dyDescent="0.25">
      <c r="A777" s="161" t="s">
        <v>4577</v>
      </c>
      <c r="B777" s="148" t="s">
        <v>4577</v>
      </c>
      <c r="C777" s="148"/>
      <c r="D777" s="148"/>
      <c r="E777" s="148"/>
      <c r="F777" s="148"/>
      <c r="G777" s="162" t="s">
        <v>4577</v>
      </c>
      <c r="J777" s="148" t="s">
        <v>3908</v>
      </c>
      <c r="K777" s="148" t="s">
        <v>4257</v>
      </c>
      <c r="L777" s="148">
        <v>3.6280082234853105E-4</v>
      </c>
      <c r="M777" s="149">
        <v>0</v>
      </c>
      <c r="N777" s="148" t="s">
        <v>4577</v>
      </c>
      <c r="O777" s="148" t="s">
        <v>7753</v>
      </c>
    </row>
    <row r="778" spans="1:15" hidden="1" x14ac:dyDescent="0.25">
      <c r="A778" s="161" t="s">
        <v>4577</v>
      </c>
      <c r="B778" s="148" t="s">
        <v>4577</v>
      </c>
      <c r="C778" s="148"/>
      <c r="D778" s="148"/>
      <c r="E778" s="148"/>
      <c r="F778" s="148"/>
      <c r="G778" s="162" t="s">
        <v>4577</v>
      </c>
      <c r="J778" s="148" t="s">
        <v>3908</v>
      </c>
      <c r="K778" s="148" t="s">
        <v>4376</v>
      </c>
      <c r="L778" s="148">
        <v>3.9908090458338416E-3</v>
      </c>
      <c r="M778" s="149">
        <v>0</v>
      </c>
      <c r="N778" s="148" t="s">
        <v>4577</v>
      </c>
      <c r="O778" s="148" t="s">
        <v>7753</v>
      </c>
    </row>
    <row r="779" spans="1:15" hidden="1" x14ac:dyDescent="0.25">
      <c r="A779" s="161" t="s">
        <v>4577</v>
      </c>
      <c r="B779" s="148" t="s">
        <v>4577</v>
      </c>
      <c r="C779" s="148"/>
      <c r="D779" s="148"/>
      <c r="E779" s="148"/>
      <c r="F779" s="148"/>
      <c r="G779" s="162" t="s">
        <v>4577</v>
      </c>
      <c r="J779" s="148" t="s">
        <v>1248</v>
      </c>
      <c r="K779" s="148" t="s">
        <v>4372</v>
      </c>
      <c r="L779" s="148">
        <v>0.99999999999999989</v>
      </c>
      <c r="M779" s="148">
        <v>1</v>
      </c>
      <c r="N779" s="148">
        <v>0.99999999999999989</v>
      </c>
      <c r="O779" s="148" t="s">
        <v>7753</v>
      </c>
    </row>
    <row r="780" spans="1:15" hidden="1" x14ac:dyDescent="0.25">
      <c r="A780" s="161" t="s">
        <v>4577</v>
      </c>
      <c r="B780" s="148" t="s">
        <v>4577</v>
      </c>
      <c r="C780" s="148"/>
      <c r="D780" s="148"/>
      <c r="E780" s="148"/>
      <c r="F780" s="148"/>
      <c r="G780" s="162" t="s">
        <v>4577</v>
      </c>
      <c r="J780" s="148" t="s">
        <v>3981</v>
      </c>
      <c r="K780" s="148" t="s">
        <v>4126</v>
      </c>
      <c r="L780" s="148">
        <v>1.0000000000000004</v>
      </c>
      <c r="M780" s="148">
        <v>1</v>
      </c>
      <c r="N780" s="148">
        <v>1.0000000000000004</v>
      </c>
      <c r="O780" s="148" t="s">
        <v>7753</v>
      </c>
    </row>
    <row r="781" spans="1:15" hidden="1" x14ac:dyDescent="0.25">
      <c r="A781" s="161" t="s">
        <v>4577</v>
      </c>
      <c r="B781" s="148" t="s">
        <v>4577</v>
      </c>
      <c r="C781" s="148"/>
      <c r="D781" s="148"/>
      <c r="E781" s="148"/>
      <c r="F781" s="148"/>
      <c r="G781" s="162" t="s">
        <v>4577</v>
      </c>
      <c r="J781" s="149" t="s">
        <v>3982</v>
      </c>
      <c r="K781" s="149" t="s">
        <v>4078</v>
      </c>
      <c r="L781" s="149">
        <v>0.17428964387089224</v>
      </c>
      <c r="M781" s="149">
        <v>0.17</v>
      </c>
      <c r="N781" s="148">
        <v>1</v>
      </c>
      <c r="O781" s="148" t="s">
        <v>7753</v>
      </c>
    </row>
    <row r="782" spans="1:15" hidden="1" x14ac:dyDescent="0.25">
      <c r="A782" s="161" t="s">
        <v>4577</v>
      </c>
      <c r="B782" s="148" t="s">
        <v>4577</v>
      </c>
      <c r="C782" s="148"/>
      <c r="D782" s="148"/>
      <c r="E782" s="148"/>
      <c r="F782" s="148"/>
      <c r="G782" s="162" t="s">
        <v>4577</v>
      </c>
      <c r="J782" s="149" t="s">
        <v>3982</v>
      </c>
      <c r="K782" s="149" t="s">
        <v>4126</v>
      </c>
      <c r="L782" s="149">
        <v>0.82571035612910781</v>
      </c>
      <c r="M782" s="149">
        <v>0.83</v>
      </c>
      <c r="N782" s="148" t="s">
        <v>4577</v>
      </c>
      <c r="O782" s="148" t="s">
        <v>7753</v>
      </c>
    </row>
    <row r="783" spans="1:15" hidden="1" x14ac:dyDescent="0.25">
      <c r="A783" s="161" t="s">
        <v>4577</v>
      </c>
      <c r="B783" s="148" t="s">
        <v>4577</v>
      </c>
      <c r="C783" s="148"/>
      <c r="D783" s="148"/>
      <c r="E783" s="148"/>
      <c r="F783" s="148"/>
      <c r="G783" s="162" t="s">
        <v>4577</v>
      </c>
      <c r="J783" s="149" t="s">
        <v>3870</v>
      </c>
      <c r="K783" s="149" t="s">
        <v>4126</v>
      </c>
      <c r="L783" s="149">
        <v>0.99999999999999967</v>
      </c>
      <c r="M783" s="149">
        <v>1</v>
      </c>
      <c r="N783" s="148">
        <v>0.99999999999999967</v>
      </c>
      <c r="O783" s="148" t="s">
        <v>7753</v>
      </c>
    </row>
    <row r="784" spans="1:15" hidden="1" x14ac:dyDescent="0.25">
      <c r="A784" s="161" t="s">
        <v>4577</v>
      </c>
      <c r="B784" s="148" t="s">
        <v>4577</v>
      </c>
      <c r="C784" s="148"/>
      <c r="D784" s="148"/>
      <c r="E784" s="148"/>
      <c r="F784" s="148"/>
      <c r="G784" s="162" t="s">
        <v>4577</v>
      </c>
      <c r="J784" s="149" t="s">
        <v>3941</v>
      </c>
      <c r="K784" s="149" t="s">
        <v>4126</v>
      </c>
      <c r="L784" s="149">
        <v>1</v>
      </c>
      <c r="M784" s="149">
        <v>1</v>
      </c>
      <c r="N784" s="148">
        <v>1</v>
      </c>
      <c r="O784" s="148" t="s">
        <v>7753</v>
      </c>
    </row>
    <row r="785" spans="1:15" x14ac:dyDescent="0.25">
      <c r="A785" s="161" t="s">
        <v>4577</v>
      </c>
      <c r="B785" s="148" t="s">
        <v>4577</v>
      </c>
      <c r="C785" s="148"/>
      <c r="D785" s="148"/>
      <c r="E785" s="148"/>
      <c r="F785" s="148"/>
      <c r="G785" s="162" t="s">
        <v>4577</v>
      </c>
      <c r="J785" s="149" t="s">
        <v>3910</v>
      </c>
      <c r="K785" s="149" t="s">
        <v>3457</v>
      </c>
      <c r="L785" s="149">
        <v>0.92793523483380691</v>
      </c>
      <c r="M785" s="149">
        <v>0.93</v>
      </c>
      <c r="N785" s="148">
        <v>1.0000000000000004</v>
      </c>
      <c r="O785" s="148" t="s">
        <v>7753</v>
      </c>
    </row>
    <row r="786" spans="1:15" x14ac:dyDescent="0.25">
      <c r="A786" s="161" t="s">
        <v>4577</v>
      </c>
      <c r="B786" s="148" t="s">
        <v>4577</v>
      </c>
      <c r="C786" s="148"/>
      <c r="D786" s="148"/>
      <c r="E786" s="148"/>
      <c r="F786" s="148"/>
      <c r="G786" s="162" t="s">
        <v>4577</v>
      </c>
      <c r="J786" s="149" t="s">
        <v>3910</v>
      </c>
      <c r="K786" s="149" t="s">
        <v>3477</v>
      </c>
      <c r="L786" s="149">
        <v>7.2064765166193562E-2</v>
      </c>
      <c r="M786" s="149">
        <v>7.0000000000000007E-2</v>
      </c>
      <c r="N786" s="148" t="s">
        <v>4577</v>
      </c>
      <c r="O786" s="148" t="s">
        <v>7753</v>
      </c>
    </row>
    <row r="787" spans="1:15" hidden="1" x14ac:dyDescent="0.25">
      <c r="A787" s="161" t="s">
        <v>4577</v>
      </c>
      <c r="B787" s="148" t="s">
        <v>4577</v>
      </c>
      <c r="C787" s="148"/>
      <c r="D787" s="148"/>
      <c r="E787" s="148"/>
      <c r="F787" s="148"/>
      <c r="G787" s="162" t="s">
        <v>4577</v>
      </c>
      <c r="J787" s="149" t="s">
        <v>3655</v>
      </c>
      <c r="K787" s="149" t="s">
        <v>576</v>
      </c>
      <c r="L787" s="149">
        <v>0.25798804666398484</v>
      </c>
      <c r="M787" s="149">
        <v>0.26</v>
      </c>
      <c r="N787" s="148">
        <v>0.99999999999999956</v>
      </c>
      <c r="O787" s="148" t="s">
        <v>7753</v>
      </c>
    </row>
    <row r="788" spans="1:15" hidden="1" x14ac:dyDescent="0.25">
      <c r="A788" s="161" t="s">
        <v>4577</v>
      </c>
      <c r="B788" s="148" t="s">
        <v>4577</v>
      </c>
      <c r="C788" s="148"/>
      <c r="D788" s="148"/>
      <c r="E788" s="148"/>
      <c r="F788" s="148"/>
      <c r="G788" s="162" t="s">
        <v>4577</v>
      </c>
      <c r="J788" s="149" t="s">
        <v>3655</v>
      </c>
      <c r="K788" s="149" t="s">
        <v>4126</v>
      </c>
      <c r="L788" s="149">
        <v>0.74201195333601477</v>
      </c>
      <c r="M788" s="149">
        <v>0.74</v>
      </c>
      <c r="N788" s="148" t="s">
        <v>4577</v>
      </c>
      <c r="O788" s="148" t="s">
        <v>7753</v>
      </c>
    </row>
    <row r="789" spans="1:15" hidden="1" x14ac:dyDescent="0.25">
      <c r="A789" s="161" t="s">
        <v>4577</v>
      </c>
      <c r="B789" s="148" t="s">
        <v>4577</v>
      </c>
      <c r="C789" s="148"/>
      <c r="D789" s="148"/>
      <c r="E789" s="148"/>
      <c r="F789" s="148"/>
      <c r="G789" s="162" t="s">
        <v>4577</v>
      </c>
      <c r="J789" s="149" t="s">
        <v>3911</v>
      </c>
      <c r="K789" s="149" t="s">
        <v>3481</v>
      </c>
      <c r="L789" s="149">
        <v>2.7238472829623349E-2</v>
      </c>
      <c r="M789" s="149">
        <v>0.03</v>
      </c>
      <c r="N789" s="148">
        <v>1</v>
      </c>
      <c r="O789" s="148" t="s">
        <v>7753</v>
      </c>
    </row>
    <row r="790" spans="1:15" hidden="1" x14ac:dyDescent="0.25">
      <c r="A790" s="161" t="s">
        <v>4577</v>
      </c>
      <c r="B790" s="148" t="s">
        <v>4577</v>
      </c>
      <c r="C790" s="148"/>
      <c r="D790" s="148"/>
      <c r="E790" s="148"/>
      <c r="F790" s="148"/>
      <c r="G790" s="162" t="s">
        <v>4577</v>
      </c>
      <c r="J790" s="149" t="s">
        <v>3911</v>
      </c>
      <c r="K790" s="149" t="s">
        <v>4126</v>
      </c>
      <c r="L790" s="149">
        <v>0.97276152717037667</v>
      </c>
      <c r="M790" s="149">
        <v>0.97</v>
      </c>
      <c r="N790" s="148" t="s">
        <v>4577</v>
      </c>
      <c r="O790" s="148" t="s">
        <v>7753</v>
      </c>
    </row>
    <row r="791" spans="1:15" hidden="1" x14ac:dyDescent="0.25">
      <c r="A791" s="161" t="s">
        <v>4577</v>
      </c>
      <c r="B791" s="148" t="s">
        <v>4577</v>
      </c>
      <c r="C791" s="148"/>
      <c r="D791" s="148"/>
      <c r="E791" s="148"/>
      <c r="F791" s="148"/>
      <c r="G791" s="162" t="s">
        <v>4577</v>
      </c>
      <c r="J791" s="149" t="s">
        <v>3871</v>
      </c>
      <c r="K791" s="149" t="s">
        <v>4374</v>
      </c>
      <c r="L791" s="149">
        <v>0.99999999999999978</v>
      </c>
      <c r="M791" s="149">
        <v>1</v>
      </c>
      <c r="N791" s="148">
        <v>0.99999999999999978</v>
      </c>
      <c r="O791" s="148" t="s">
        <v>7753</v>
      </c>
    </row>
    <row r="792" spans="1:15" x14ac:dyDescent="0.25">
      <c r="A792" s="161" t="s">
        <v>4577</v>
      </c>
      <c r="B792" s="148" t="s">
        <v>4577</v>
      </c>
      <c r="C792" s="148"/>
      <c r="D792" s="148"/>
      <c r="E792" s="148"/>
      <c r="F792" s="148"/>
      <c r="G792" s="162" t="s">
        <v>4577</v>
      </c>
      <c r="J792" s="149" t="s">
        <v>3730</v>
      </c>
      <c r="K792" s="149" t="s">
        <v>3672</v>
      </c>
      <c r="L792" s="149">
        <v>0.96541085227433532</v>
      </c>
      <c r="M792" s="149">
        <v>0.97</v>
      </c>
      <c r="N792" s="148">
        <v>0.99999999999999978</v>
      </c>
      <c r="O792" s="148" t="s">
        <v>7753</v>
      </c>
    </row>
    <row r="793" spans="1:15" hidden="1" x14ac:dyDescent="0.25">
      <c r="A793" s="161" t="s">
        <v>4577</v>
      </c>
      <c r="B793" s="148" t="s">
        <v>4577</v>
      </c>
      <c r="C793" s="148"/>
      <c r="D793" s="148"/>
      <c r="E793" s="148"/>
      <c r="F793" s="148"/>
      <c r="G793" s="162" t="s">
        <v>4577</v>
      </c>
      <c r="J793" s="149" t="s">
        <v>3730</v>
      </c>
      <c r="K793" s="149" t="s">
        <v>4351</v>
      </c>
      <c r="L793" s="149">
        <v>3.4589147725664467E-2</v>
      </c>
      <c r="M793" s="149">
        <v>0.03</v>
      </c>
      <c r="N793" s="148" t="s">
        <v>4577</v>
      </c>
      <c r="O793" s="148" t="s">
        <v>7753</v>
      </c>
    </row>
    <row r="794" spans="1:15" hidden="1" x14ac:dyDescent="0.25">
      <c r="A794" s="161" t="s">
        <v>4577</v>
      </c>
      <c r="B794" s="148" t="s">
        <v>4577</v>
      </c>
      <c r="C794" s="148"/>
      <c r="D794" s="148"/>
      <c r="E794" s="148"/>
      <c r="F794" s="148"/>
      <c r="G794" s="162" t="s">
        <v>4577</v>
      </c>
      <c r="J794" s="149" t="s">
        <v>3656</v>
      </c>
      <c r="K794" s="149" t="s">
        <v>3779</v>
      </c>
      <c r="L794" s="149">
        <v>0.32386729026600414</v>
      </c>
      <c r="M794" s="149">
        <v>0.32</v>
      </c>
      <c r="N794" s="148">
        <v>1.0000000000000002</v>
      </c>
      <c r="O794" s="148" t="s">
        <v>7753</v>
      </c>
    </row>
    <row r="795" spans="1:15" hidden="1" x14ac:dyDescent="0.25">
      <c r="A795" s="161" t="s">
        <v>4577</v>
      </c>
      <c r="B795" s="148" t="s">
        <v>4577</v>
      </c>
      <c r="C795" s="148"/>
      <c r="D795" s="148"/>
      <c r="E795" s="148"/>
      <c r="F795" s="148"/>
      <c r="G795" s="162" t="s">
        <v>4577</v>
      </c>
      <c r="J795" s="149" t="s">
        <v>3656</v>
      </c>
      <c r="K795" s="149" t="s">
        <v>4126</v>
      </c>
      <c r="L795" s="149">
        <v>0.67613270973399608</v>
      </c>
      <c r="M795" s="149">
        <v>0.68</v>
      </c>
      <c r="N795" s="148" t="s">
        <v>4577</v>
      </c>
      <c r="O795" s="148" t="s">
        <v>7753</v>
      </c>
    </row>
    <row r="796" spans="1:15" hidden="1" x14ac:dyDescent="0.25">
      <c r="A796" s="161" t="s">
        <v>4577</v>
      </c>
      <c r="B796" s="148" t="s">
        <v>4577</v>
      </c>
      <c r="C796" s="148"/>
      <c r="D796" s="148"/>
      <c r="E796" s="148"/>
      <c r="F796" s="148"/>
      <c r="G796" s="162" t="s">
        <v>4577</v>
      </c>
      <c r="J796" s="149" t="s">
        <v>3912</v>
      </c>
      <c r="K796" s="149" t="s">
        <v>576</v>
      </c>
      <c r="L796" s="149">
        <v>0.26970948127017497</v>
      </c>
      <c r="M796" s="149">
        <v>0.27</v>
      </c>
      <c r="N796" s="148">
        <v>0.99999999999999978</v>
      </c>
      <c r="O796" s="148" t="s">
        <v>7753</v>
      </c>
    </row>
    <row r="797" spans="1:15" hidden="1" x14ac:dyDescent="0.25">
      <c r="A797" s="161" t="s">
        <v>4577</v>
      </c>
      <c r="B797" s="148" t="s">
        <v>4577</v>
      </c>
      <c r="C797" s="148"/>
      <c r="D797" s="148"/>
      <c r="E797" s="148"/>
      <c r="F797" s="148"/>
      <c r="G797" s="162" t="s">
        <v>4577</v>
      </c>
      <c r="J797" s="149" t="s">
        <v>3912</v>
      </c>
      <c r="K797" s="149" t="s">
        <v>4126</v>
      </c>
      <c r="L797" s="149">
        <v>0.73029051872982487</v>
      </c>
      <c r="M797" s="149">
        <v>0.73</v>
      </c>
      <c r="N797" s="148" t="s">
        <v>4577</v>
      </c>
      <c r="O797" s="148" t="s">
        <v>7753</v>
      </c>
    </row>
    <row r="798" spans="1:15" hidden="1" x14ac:dyDescent="0.25">
      <c r="A798" s="161" t="s">
        <v>4577</v>
      </c>
      <c r="B798" s="148" t="s">
        <v>4577</v>
      </c>
      <c r="C798" s="148"/>
      <c r="D798" s="148"/>
      <c r="E798" s="148"/>
      <c r="F798" s="148"/>
      <c r="G798" s="162" t="s">
        <v>4577</v>
      </c>
      <c r="J798" s="149" t="s">
        <v>3731</v>
      </c>
      <c r="K798" s="149" t="s">
        <v>3479</v>
      </c>
      <c r="L798" s="149">
        <v>0</v>
      </c>
      <c r="M798" s="149">
        <v>0</v>
      </c>
      <c r="N798" s="148">
        <v>1</v>
      </c>
      <c r="O798" s="148" t="s">
        <v>7753</v>
      </c>
    </row>
    <row r="799" spans="1:15" hidden="1" x14ac:dyDescent="0.25">
      <c r="A799" s="161" t="s">
        <v>4577</v>
      </c>
      <c r="B799" s="148" t="s">
        <v>4577</v>
      </c>
      <c r="C799" s="148"/>
      <c r="D799" s="148"/>
      <c r="E799" s="148"/>
      <c r="F799" s="148"/>
      <c r="G799" s="162" t="s">
        <v>4577</v>
      </c>
      <c r="J799" s="149" t="s">
        <v>3731</v>
      </c>
      <c r="K799" s="149" t="s">
        <v>4126</v>
      </c>
      <c r="L799" s="149">
        <v>1</v>
      </c>
      <c r="M799" s="149">
        <v>1</v>
      </c>
      <c r="N799" s="148" t="s">
        <v>4577</v>
      </c>
      <c r="O799" s="148" t="s">
        <v>7753</v>
      </c>
    </row>
    <row r="800" spans="1:15" x14ac:dyDescent="0.25">
      <c r="A800" s="161" t="s">
        <v>4577</v>
      </c>
      <c r="B800" s="148" t="s">
        <v>4577</v>
      </c>
      <c r="C800" s="148"/>
      <c r="D800" s="148"/>
      <c r="E800" s="148"/>
      <c r="F800" s="148"/>
      <c r="G800" s="162" t="s">
        <v>4577</v>
      </c>
      <c r="J800" s="149" t="s">
        <v>3732</v>
      </c>
      <c r="K800" s="149" t="s">
        <v>292</v>
      </c>
      <c r="L800" s="149">
        <v>0.12395378993280678</v>
      </c>
      <c r="M800" s="149">
        <v>0.12</v>
      </c>
      <c r="N800" s="148">
        <v>0.99999999999999956</v>
      </c>
      <c r="O800" s="148" t="s">
        <v>7753</v>
      </c>
    </row>
    <row r="801" spans="1:15" x14ac:dyDescent="0.25">
      <c r="A801" s="161" t="s">
        <v>4577</v>
      </c>
      <c r="B801" s="148" t="s">
        <v>4577</v>
      </c>
      <c r="C801" s="148"/>
      <c r="D801" s="148"/>
      <c r="E801" s="148"/>
      <c r="F801" s="148"/>
      <c r="G801" s="162" t="s">
        <v>4577</v>
      </c>
      <c r="J801" s="149" t="s">
        <v>3732</v>
      </c>
      <c r="K801" s="149" t="s">
        <v>3713</v>
      </c>
      <c r="L801" s="149">
        <v>0.87604621006719274</v>
      </c>
      <c r="M801" s="149">
        <v>0.88</v>
      </c>
      <c r="N801" s="148" t="s">
        <v>4577</v>
      </c>
      <c r="O801" s="148" t="s">
        <v>7753</v>
      </c>
    </row>
    <row r="802" spans="1:15" hidden="1" x14ac:dyDescent="0.25">
      <c r="A802" s="161" t="s">
        <v>4577</v>
      </c>
      <c r="B802" s="148" t="s">
        <v>4577</v>
      </c>
      <c r="C802" s="148"/>
      <c r="D802" s="148"/>
      <c r="E802" s="148"/>
      <c r="F802" s="148"/>
      <c r="G802" s="162" t="s">
        <v>4577</v>
      </c>
      <c r="J802" s="149" t="s">
        <v>3732</v>
      </c>
      <c r="K802" s="149" t="s">
        <v>4372</v>
      </c>
      <c r="L802" s="149">
        <v>0</v>
      </c>
      <c r="M802" s="149">
        <v>0</v>
      </c>
      <c r="N802" s="148" t="s">
        <v>4577</v>
      </c>
      <c r="O802" s="148" t="s">
        <v>7753</v>
      </c>
    </row>
    <row r="803" spans="1:15" hidden="1" x14ac:dyDescent="0.25">
      <c r="A803" s="161" t="s">
        <v>4577</v>
      </c>
      <c r="B803" s="148" t="s">
        <v>4577</v>
      </c>
      <c r="C803" s="148"/>
      <c r="D803" s="148"/>
      <c r="E803" s="148"/>
      <c r="F803" s="148"/>
      <c r="G803" s="162" t="s">
        <v>4577</v>
      </c>
      <c r="J803" s="149" t="s">
        <v>3983</v>
      </c>
      <c r="K803" s="149" t="s">
        <v>4126</v>
      </c>
      <c r="L803" s="149">
        <v>0.99999999999999978</v>
      </c>
      <c r="M803" s="149">
        <v>1</v>
      </c>
      <c r="N803" s="148">
        <v>0.99999999999999978</v>
      </c>
      <c r="O803" s="148" t="s">
        <v>7753</v>
      </c>
    </row>
    <row r="804" spans="1:15" x14ac:dyDescent="0.25">
      <c r="A804" s="161" t="s">
        <v>4577</v>
      </c>
      <c r="B804" s="148" t="s">
        <v>4577</v>
      </c>
      <c r="C804" s="148"/>
      <c r="D804" s="148"/>
      <c r="E804" s="148"/>
      <c r="F804" s="148"/>
      <c r="G804" s="162" t="s">
        <v>4577</v>
      </c>
      <c r="J804" s="149" t="s">
        <v>3277</v>
      </c>
      <c r="K804" s="149" t="s">
        <v>3457</v>
      </c>
      <c r="L804" s="149">
        <v>0.99999999999999989</v>
      </c>
      <c r="M804" s="149">
        <v>1</v>
      </c>
      <c r="N804" s="148">
        <v>0.99999999999999989</v>
      </c>
      <c r="O804" s="148" t="s">
        <v>7753</v>
      </c>
    </row>
    <row r="805" spans="1:15" x14ac:dyDescent="0.25">
      <c r="A805" s="161" t="s">
        <v>4577</v>
      </c>
      <c r="B805" s="148" t="s">
        <v>4577</v>
      </c>
      <c r="C805" s="148"/>
      <c r="D805" s="148"/>
      <c r="E805" s="148"/>
      <c r="F805" s="148"/>
      <c r="G805" s="162" t="s">
        <v>4577</v>
      </c>
      <c r="J805" s="149" t="s">
        <v>3277</v>
      </c>
      <c r="K805" s="149" t="s">
        <v>3477</v>
      </c>
      <c r="L805" s="149">
        <v>0</v>
      </c>
      <c r="M805" s="149">
        <v>0</v>
      </c>
      <c r="N805" s="148" t="s">
        <v>4577</v>
      </c>
      <c r="O805" s="148" t="s">
        <v>7753</v>
      </c>
    </row>
    <row r="806" spans="1:15" hidden="1" x14ac:dyDescent="0.25">
      <c r="A806" s="161" t="s">
        <v>4577</v>
      </c>
      <c r="B806" s="148" t="s">
        <v>4577</v>
      </c>
      <c r="C806" s="148"/>
      <c r="D806" s="148"/>
      <c r="E806" s="148"/>
      <c r="F806" s="148"/>
      <c r="G806" s="162" t="s">
        <v>4577</v>
      </c>
      <c r="J806" s="149" t="s">
        <v>3339</v>
      </c>
      <c r="K806" s="149" t="s">
        <v>3670</v>
      </c>
      <c r="L806" s="149">
        <v>0</v>
      </c>
      <c r="M806" s="149">
        <v>0</v>
      </c>
      <c r="N806" s="148">
        <v>0.99999999999999989</v>
      </c>
      <c r="O806" s="148" t="s">
        <v>7753</v>
      </c>
    </row>
    <row r="807" spans="1:15" x14ac:dyDescent="0.25">
      <c r="A807" s="161" t="s">
        <v>4577</v>
      </c>
      <c r="B807" s="148" t="s">
        <v>4577</v>
      </c>
      <c r="C807" s="148"/>
      <c r="D807" s="148"/>
      <c r="E807" s="148"/>
      <c r="F807" s="148"/>
      <c r="G807" s="162" t="s">
        <v>4577</v>
      </c>
      <c r="J807" s="149" t="s">
        <v>3339</v>
      </c>
      <c r="K807" s="149" t="s">
        <v>3713</v>
      </c>
      <c r="L807" s="149">
        <v>0.99999999999999989</v>
      </c>
      <c r="M807" s="149">
        <v>1</v>
      </c>
      <c r="N807" s="148" t="s">
        <v>4577</v>
      </c>
      <c r="O807" s="148" t="s">
        <v>7753</v>
      </c>
    </row>
    <row r="808" spans="1:15" hidden="1" x14ac:dyDescent="0.25">
      <c r="A808" s="161" t="s">
        <v>4577</v>
      </c>
      <c r="B808" s="148" t="s">
        <v>4577</v>
      </c>
      <c r="C808" s="148"/>
      <c r="D808" s="148"/>
      <c r="E808" s="148"/>
      <c r="F808" s="148"/>
      <c r="G808" s="162" t="s">
        <v>4577</v>
      </c>
      <c r="J808" s="149" t="s">
        <v>3733</v>
      </c>
      <c r="K808" s="149" t="s">
        <v>3175</v>
      </c>
      <c r="L808" s="149">
        <v>0.13423560281729044</v>
      </c>
      <c r="M808" s="149">
        <v>0.13</v>
      </c>
      <c r="N808" s="148">
        <v>1.0000000000000002</v>
      </c>
      <c r="O808" s="148" t="s">
        <v>7753</v>
      </c>
    </row>
    <row r="809" spans="1:15" hidden="1" x14ac:dyDescent="0.25">
      <c r="A809" s="161" t="s">
        <v>4577</v>
      </c>
      <c r="B809" s="148" t="s">
        <v>4577</v>
      </c>
      <c r="C809" s="148"/>
      <c r="D809" s="148"/>
      <c r="E809" s="148"/>
      <c r="F809" s="148"/>
      <c r="G809" s="162" t="s">
        <v>4577</v>
      </c>
      <c r="J809" s="149" t="s">
        <v>3733</v>
      </c>
      <c r="K809" s="149" t="s">
        <v>4280</v>
      </c>
      <c r="L809" s="149">
        <v>0.8657643971827097</v>
      </c>
      <c r="M809" s="149">
        <v>0.87</v>
      </c>
      <c r="N809" s="148" t="s">
        <v>4577</v>
      </c>
      <c r="O809" s="148" t="s">
        <v>7753</v>
      </c>
    </row>
    <row r="810" spans="1:15" hidden="1" x14ac:dyDescent="0.25">
      <c r="A810" s="161" t="s">
        <v>4577</v>
      </c>
      <c r="B810" s="148" t="s">
        <v>4577</v>
      </c>
      <c r="C810" s="148"/>
      <c r="D810" s="148"/>
      <c r="E810" s="148"/>
      <c r="F810" s="148"/>
      <c r="G810" s="162" t="s">
        <v>4577</v>
      </c>
      <c r="J810" s="149" t="s">
        <v>3394</v>
      </c>
      <c r="K810" s="149" t="s">
        <v>4078</v>
      </c>
      <c r="L810" s="149">
        <v>0.99999999999999989</v>
      </c>
      <c r="M810" s="149">
        <v>1</v>
      </c>
      <c r="N810" s="148">
        <v>0.99999999999999989</v>
      </c>
      <c r="O810" s="148" t="s">
        <v>7753</v>
      </c>
    </row>
    <row r="811" spans="1:15" hidden="1" x14ac:dyDescent="0.25">
      <c r="A811" s="161" t="s">
        <v>4577</v>
      </c>
      <c r="B811" s="148" t="s">
        <v>4577</v>
      </c>
      <c r="C811" s="148"/>
      <c r="D811" s="148"/>
      <c r="E811" s="148"/>
      <c r="F811" s="148"/>
      <c r="G811" s="162" t="s">
        <v>4577</v>
      </c>
      <c r="J811" s="149" t="s">
        <v>4361</v>
      </c>
      <c r="K811" s="149" t="s">
        <v>4126</v>
      </c>
      <c r="L811" s="149">
        <v>0.99999999999999956</v>
      </c>
      <c r="M811" s="149">
        <v>1</v>
      </c>
      <c r="N811" s="148">
        <v>0.99999999999999956</v>
      </c>
      <c r="O811" s="148" t="s">
        <v>7753</v>
      </c>
    </row>
    <row r="812" spans="1:15" hidden="1" x14ac:dyDescent="0.25">
      <c r="A812" s="161" t="s">
        <v>4577</v>
      </c>
      <c r="B812" s="148" t="s">
        <v>4577</v>
      </c>
      <c r="C812" s="148"/>
      <c r="D812" s="148"/>
      <c r="E812" s="148"/>
      <c r="F812" s="148"/>
      <c r="G812" s="162" t="s">
        <v>4577</v>
      </c>
      <c r="J812" s="149" t="s">
        <v>3469</v>
      </c>
      <c r="K812" s="149" t="s">
        <v>276</v>
      </c>
      <c r="L812" s="149">
        <v>0</v>
      </c>
      <c r="M812" s="149">
        <v>0</v>
      </c>
      <c r="N812" s="148">
        <v>0.99999999999999978</v>
      </c>
      <c r="O812" s="148" t="s">
        <v>7753</v>
      </c>
    </row>
    <row r="813" spans="1:15" x14ac:dyDescent="0.25">
      <c r="A813" s="161" t="s">
        <v>4577</v>
      </c>
      <c r="B813" s="148" t="s">
        <v>4577</v>
      </c>
      <c r="C813" s="148"/>
      <c r="D813" s="148"/>
      <c r="E813" s="148"/>
      <c r="F813" s="148"/>
      <c r="G813" s="162" t="s">
        <v>4577</v>
      </c>
      <c r="J813" s="149" t="s">
        <v>3469</v>
      </c>
      <c r="K813" s="149" t="s">
        <v>3173</v>
      </c>
      <c r="L813" s="149">
        <v>0.99999999999999978</v>
      </c>
      <c r="M813" s="149">
        <v>1</v>
      </c>
      <c r="N813" s="148" t="s">
        <v>4577</v>
      </c>
      <c r="O813" s="148" t="s">
        <v>7753</v>
      </c>
    </row>
    <row r="814" spans="1:15" x14ac:dyDescent="0.25">
      <c r="A814" s="161" t="s">
        <v>4577</v>
      </c>
      <c r="B814" s="148" t="s">
        <v>4577</v>
      </c>
      <c r="C814" s="148"/>
      <c r="D814" s="148"/>
      <c r="E814" s="148"/>
      <c r="F814" s="148"/>
      <c r="G814" s="162" t="s">
        <v>4577</v>
      </c>
      <c r="J814" s="149" t="s">
        <v>3469</v>
      </c>
      <c r="K814" s="149" t="s">
        <v>3897</v>
      </c>
      <c r="L814" s="149">
        <v>0</v>
      </c>
      <c r="M814" s="149">
        <v>0</v>
      </c>
      <c r="N814" s="148" t="s">
        <v>4577</v>
      </c>
      <c r="O814" s="148" t="s">
        <v>7753</v>
      </c>
    </row>
    <row r="815" spans="1:15" x14ac:dyDescent="0.25">
      <c r="A815" s="161" t="s">
        <v>4577</v>
      </c>
      <c r="B815" s="148" t="s">
        <v>4577</v>
      </c>
      <c r="C815" s="148"/>
      <c r="D815" s="148"/>
      <c r="E815" s="148"/>
      <c r="F815" s="148"/>
      <c r="G815" s="162" t="s">
        <v>4577</v>
      </c>
      <c r="J815" s="149" t="s">
        <v>1278</v>
      </c>
      <c r="K815" s="149" t="s">
        <v>3713</v>
      </c>
      <c r="L815" s="149">
        <v>0.99999999999999989</v>
      </c>
      <c r="M815" s="149">
        <v>1</v>
      </c>
      <c r="N815" s="148">
        <v>0.99999999999999989</v>
      </c>
      <c r="O815" s="148" t="s">
        <v>7753</v>
      </c>
    </row>
    <row r="816" spans="1:15" hidden="1" x14ac:dyDescent="0.25">
      <c r="A816" s="161" t="s">
        <v>4577</v>
      </c>
      <c r="B816" s="148" t="s">
        <v>4577</v>
      </c>
      <c r="C816" s="148"/>
      <c r="D816" s="148"/>
      <c r="E816" s="148"/>
      <c r="F816" s="148"/>
      <c r="G816" s="162" t="s">
        <v>4577</v>
      </c>
      <c r="J816" s="149" t="s">
        <v>1280</v>
      </c>
      <c r="K816" s="149" t="s">
        <v>4372</v>
      </c>
      <c r="L816" s="149">
        <v>0.99999999999999989</v>
      </c>
      <c r="M816" s="149">
        <v>1</v>
      </c>
      <c r="N816" s="148">
        <v>0.99999999999999989</v>
      </c>
      <c r="O816" s="148" t="s">
        <v>7753</v>
      </c>
    </row>
    <row r="817" spans="1:15" x14ac:dyDescent="0.25">
      <c r="A817" s="161" t="s">
        <v>4577</v>
      </c>
      <c r="B817" s="148" t="s">
        <v>4577</v>
      </c>
      <c r="C817" s="148"/>
      <c r="D817" s="148"/>
      <c r="E817" s="148"/>
      <c r="F817" s="148"/>
      <c r="G817" s="162" t="s">
        <v>4577</v>
      </c>
      <c r="J817" s="149" t="s">
        <v>1283</v>
      </c>
      <c r="K817" s="149" t="s">
        <v>3457</v>
      </c>
      <c r="L817" s="149">
        <v>0.88805058561471628</v>
      </c>
      <c r="M817" s="149">
        <v>0.89</v>
      </c>
      <c r="N817" s="148">
        <v>1.0000000000000004</v>
      </c>
      <c r="O817" s="148" t="s">
        <v>7753</v>
      </c>
    </row>
    <row r="818" spans="1:15" x14ac:dyDescent="0.25">
      <c r="A818" s="161" t="s">
        <v>4577</v>
      </c>
      <c r="B818" s="148" t="s">
        <v>4577</v>
      </c>
      <c r="C818" s="148"/>
      <c r="D818" s="148"/>
      <c r="E818" s="148"/>
      <c r="F818" s="148"/>
      <c r="G818" s="162" t="s">
        <v>4577</v>
      </c>
      <c r="J818" s="149" t="s">
        <v>1283</v>
      </c>
      <c r="K818" s="149" t="s">
        <v>3477</v>
      </c>
      <c r="L818" s="149">
        <v>0.11194941438528419</v>
      </c>
      <c r="M818" s="149">
        <v>0.11</v>
      </c>
      <c r="N818" s="148" t="s">
        <v>4577</v>
      </c>
      <c r="O818" s="148" t="s">
        <v>7753</v>
      </c>
    </row>
    <row r="819" spans="1:15" hidden="1" x14ac:dyDescent="0.25">
      <c r="A819" s="161" t="s">
        <v>4577</v>
      </c>
      <c r="B819" s="148" t="s">
        <v>4577</v>
      </c>
      <c r="C819" s="148"/>
      <c r="D819" s="148"/>
      <c r="E819" s="148"/>
      <c r="F819" s="148"/>
      <c r="G819" s="162" t="s">
        <v>4577</v>
      </c>
      <c r="J819" s="149" t="s">
        <v>1285</v>
      </c>
      <c r="K819" s="149" t="s">
        <v>3175</v>
      </c>
      <c r="L819" s="149">
        <v>8.0920552201848217E-5</v>
      </c>
      <c r="M819" s="149">
        <v>0</v>
      </c>
      <c r="N819" s="148">
        <v>0.99999999999999978</v>
      </c>
      <c r="O819" s="148" t="s">
        <v>7753</v>
      </c>
    </row>
    <row r="820" spans="1:15" hidden="1" x14ac:dyDescent="0.25">
      <c r="A820" s="161" t="s">
        <v>4577</v>
      </c>
      <c r="B820" s="148" t="s">
        <v>4577</v>
      </c>
      <c r="C820" s="148"/>
      <c r="D820" s="148"/>
      <c r="E820" s="148"/>
      <c r="F820" s="148"/>
      <c r="G820" s="162" t="s">
        <v>4577</v>
      </c>
      <c r="J820" s="149" t="s">
        <v>1285</v>
      </c>
      <c r="K820" s="149" t="s">
        <v>4280</v>
      </c>
      <c r="L820" s="149">
        <v>0.9999190794477979</v>
      </c>
      <c r="M820" s="149">
        <v>1</v>
      </c>
      <c r="N820" s="148" t="s">
        <v>4577</v>
      </c>
      <c r="O820" s="148" t="s">
        <v>7753</v>
      </c>
    </row>
    <row r="821" spans="1:15" hidden="1" x14ac:dyDescent="0.25">
      <c r="A821" s="161" t="s">
        <v>4577</v>
      </c>
      <c r="B821" s="148" t="s">
        <v>4577</v>
      </c>
      <c r="C821" s="148"/>
      <c r="D821" s="148"/>
      <c r="E821" s="148"/>
      <c r="F821" s="148"/>
      <c r="G821" s="162" t="s">
        <v>4577</v>
      </c>
      <c r="J821" s="149" t="s">
        <v>1287</v>
      </c>
      <c r="K821" s="149" t="s">
        <v>4126</v>
      </c>
      <c r="L821" s="149">
        <v>0.99999999999999956</v>
      </c>
      <c r="M821" s="149">
        <v>1</v>
      </c>
      <c r="N821" s="148">
        <v>0.99999999999999956</v>
      </c>
      <c r="O821" s="148" t="s">
        <v>7753</v>
      </c>
    </row>
    <row r="822" spans="1:15" x14ac:dyDescent="0.25">
      <c r="A822" s="161" t="s">
        <v>4577</v>
      </c>
      <c r="B822" s="148" t="s">
        <v>4577</v>
      </c>
      <c r="C822" s="148"/>
      <c r="D822" s="148"/>
      <c r="E822" s="148"/>
      <c r="F822" s="148"/>
      <c r="G822" s="162" t="s">
        <v>4577</v>
      </c>
      <c r="J822" s="149" t="s">
        <v>3470</v>
      </c>
      <c r="K822" s="149" t="s">
        <v>3713</v>
      </c>
      <c r="L822" s="149">
        <v>0.99999999999999989</v>
      </c>
      <c r="M822" s="149">
        <v>1</v>
      </c>
      <c r="N822" s="148">
        <v>0.99999999999999989</v>
      </c>
      <c r="O822" s="148" t="s">
        <v>7753</v>
      </c>
    </row>
    <row r="823" spans="1:15" hidden="1" x14ac:dyDescent="0.25">
      <c r="A823" s="161" t="s">
        <v>4577</v>
      </c>
      <c r="B823" s="148" t="s">
        <v>4577</v>
      </c>
      <c r="C823" s="148"/>
      <c r="D823" s="148"/>
      <c r="E823" s="148"/>
      <c r="F823" s="148"/>
      <c r="G823" s="162" t="s">
        <v>4577</v>
      </c>
      <c r="J823" s="149" t="s">
        <v>3658</v>
      </c>
      <c r="K823" s="149" t="s">
        <v>3479</v>
      </c>
      <c r="L823" s="149">
        <v>0.60351706240074365</v>
      </c>
      <c r="M823" s="149">
        <v>0.6</v>
      </c>
      <c r="N823" s="148">
        <v>1</v>
      </c>
      <c r="O823" s="148" t="s">
        <v>7753</v>
      </c>
    </row>
    <row r="824" spans="1:15" hidden="1" x14ac:dyDescent="0.25">
      <c r="A824" s="161" t="s">
        <v>4577</v>
      </c>
      <c r="B824" s="148" t="s">
        <v>4577</v>
      </c>
      <c r="C824" s="148"/>
      <c r="D824" s="148"/>
      <c r="E824" s="148"/>
      <c r="F824" s="148"/>
      <c r="G824" s="162" t="s">
        <v>4577</v>
      </c>
      <c r="J824" s="149" t="s">
        <v>3658</v>
      </c>
      <c r="K824" s="149" t="s">
        <v>4126</v>
      </c>
      <c r="L824" s="149">
        <v>0.39648293759925635</v>
      </c>
      <c r="M824" s="149">
        <v>0.4</v>
      </c>
      <c r="N824" s="148" t="s">
        <v>4577</v>
      </c>
      <c r="O824" s="148" t="s">
        <v>7753</v>
      </c>
    </row>
    <row r="825" spans="1:15" hidden="1" x14ac:dyDescent="0.25">
      <c r="A825" s="161" t="s">
        <v>4577</v>
      </c>
      <c r="B825" s="148" t="s">
        <v>4577</v>
      </c>
      <c r="C825" s="148"/>
      <c r="D825" s="148"/>
      <c r="E825" s="148"/>
      <c r="F825" s="148"/>
      <c r="G825" s="162" t="s">
        <v>4577</v>
      </c>
      <c r="J825" s="149" t="s">
        <v>3180</v>
      </c>
      <c r="K825" s="149" t="s">
        <v>3175</v>
      </c>
      <c r="L825" s="149">
        <v>0</v>
      </c>
      <c r="M825" s="149">
        <v>0</v>
      </c>
      <c r="N825" s="148">
        <v>1.0000000000000004</v>
      </c>
      <c r="O825" s="148" t="s">
        <v>7753</v>
      </c>
    </row>
    <row r="826" spans="1:15" hidden="1" x14ac:dyDescent="0.25">
      <c r="A826" s="161" t="s">
        <v>4577</v>
      </c>
      <c r="B826" s="148" t="s">
        <v>4577</v>
      </c>
      <c r="C826" s="148"/>
      <c r="D826" s="148"/>
      <c r="E826" s="148"/>
      <c r="F826" s="148"/>
      <c r="G826" s="162" t="s">
        <v>4577</v>
      </c>
      <c r="J826" s="149" t="s">
        <v>3180</v>
      </c>
      <c r="K826" s="149" t="s">
        <v>4280</v>
      </c>
      <c r="L826" s="149">
        <v>1.0000000000000004</v>
      </c>
      <c r="M826" s="149">
        <v>1</v>
      </c>
      <c r="N826" s="148" t="s">
        <v>4577</v>
      </c>
      <c r="O826" s="148" t="s">
        <v>7753</v>
      </c>
    </row>
    <row r="827" spans="1:15" hidden="1" x14ac:dyDescent="0.25">
      <c r="A827" s="161" t="s">
        <v>4577</v>
      </c>
      <c r="B827" s="148" t="s">
        <v>4577</v>
      </c>
      <c r="C827" s="148"/>
      <c r="D827" s="148"/>
      <c r="E827" s="148"/>
      <c r="F827" s="148"/>
      <c r="G827" s="162" t="s">
        <v>4577</v>
      </c>
      <c r="J827" s="149" t="s">
        <v>3659</v>
      </c>
      <c r="K827" s="149" t="s">
        <v>4126</v>
      </c>
      <c r="L827" s="149">
        <v>1.0000000000000002</v>
      </c>
      <c r="M827" s="149">
        <v>1</v>
      </c>
      <c r="N827" s="148">
        <v>1.0000000000000002</v>
      </c>
      <c r="O827" s="148" t="s">
        <v>7753</v>
      </c>
    </row>
    <row r="828" spans="1:15" x14ac:dyDescent="0.25">
      <c r="A828" s="161" t="s">
        <v>4577</v>
      </c>
      <c r="B828" s="148" t="s">
        <v>4577</v>
      </c>
      <c r="C828" s="148"/>
      <c r="D828" s="148"/>
      <c r="E828" s="148"/>
      <c r="F828" s="148"/>
      <c r="G828" s="162" t="s">
        <v>4577</v>
      </c>
      <c r="J828" s="149" t="s">
        <v>3295</v>
      </c>
      <c r="K828" s="149" t="s">
        <v>3173</v>
      </c>
      <c r="L828" s="149">
        <v>0.99999999999999956</v>
      </c>
      <c r="M828" s="149">
        <v>1</v>
      </c>
      <c r="N828" s="148">
        <v>0.99999999999999956</v>
      </c>
      <c r="O828" s="148" t="s">
        <v>7753</v>
      </c>
    </row>
    <row r="829" spans="1:15" hidden="1" x14ac:dyDescent="0.25">
      <c r="A829" s="161" t="s">
        <v>4577</v>
      </c>
      <c r="B829" s="148" t="s">
        <v>4577</v>
      </c>
      <c r="C829" s="148"/>
      <c r="D829" s="148"/>
      <c r="E829" s="148"/>
      <c r="F829" s="148"/>
      <c r="G829" s="162" t="s">
        <v>4577</v>
      </c>
      <c r="J829" s="149" t="s">
        <v>3471</v>
      </c>
      <c r="K829" s="149" t="s">
        <v>4372</v>
      </c>
      <c r="L829" s="149">
        <v>0.99999999999999978</v>
      </c>
      <c r="M829" s="149">
        <v>1</v>
      </c>
      <c r="N829" s="148">
        <v>0.99999999999999978</v>
      </c>
      <c r="O829" s="148" t="s">
        <v>7753</v>
      </c>
    </row>
    <row r="830" spans="1:15" x14ac:dyDescent="0.25">
      <c r="A830" s="161" t="s">
        <v>4577</v>
      </c>
      <c r="B830" s="148" t="s">
        <v>4577</v>
      </c>
      <c r="C830" s="148"/>
      <c r="D830" s="148"/>
      <c r="E830" s="148"/>
      <c r="F830" s="148"/>
      <c r="G830" s="162" t="s">
        <v>4577</v>
      </c>
      <c r="J830" s="149" t="s">
        <v>3472</v>
      </c>
      <c r="K830" s="149" t="s">
        <v>3173</v>
      </c>
      <c r="L830" s="149">
        <v>1.0000000000000004</v>
      </c>
      <c r="M830" s="149">
        <v>1</v>
      </c>
      <c r="N830" s="148">
        <v>1.0000000000000004</v>
      </c>
      <c r="O830" s="148" t="s">
        <v>7753</v>
      </c>
    </row>
    <row r="831" spans="1:15" hidden="1" x14ac:dyDescent="0.25">
      <c r="A831" s="161" t="s">
        <v>4577</v>
      </c>
      <c r="B831" s="148" t="s">
        <v>4577</v>
      </c>
      <c r="C831" s="148"/>
      <c r="D831" s="148"/>
      <c r="E831" s="148"/>
      <c r="F831" s="148"/>
      <c r="G831" s="162" t="s">
        <v>4577</v>
      </c>
      <c r="J831" s="149" t="s">
        <v>3192</v>
      </c>
      <c r="K831" s="149" t="s">
        <v>4372</v>
      </c>
      <c r="L831" s="149">
        <v>0.99999999999999989</v>
      </c>
      <c r="M831" s="149">
        <v>1</v>
      </c>
      <c r="N831" s="148">
        <v>0.99999999999999989</v>
      </c>
      <c r="O831" s="148" t="s">
        <v>7753</v>
      </c>
    </row>
    <row r="832" spans="1:15" hidden="1" x14ac:dyDescent="0.25">
      <c r="A832" s="161" t="s">
        <v>4577</v>
      </c>
      <c r="B832" s="148" t="s">
        <v>4577</v>
      </c>
      <c r="C832" s="148"/>
      <c r="D832" s="148"/>
      <c r="E832" s="148"/>
      <c r="F832" s="148"/>
      <c r="G832" s="162" t="s">
        <v>4577</v>
      </c>
      <c r="J832" s="149" t="s">
        <v>3193</v>
      </c>
      <c r="K832" s="149" t="s">
        <v>4372</v>
      </c>
      <c r="L832" s="149">
        <v>0.99999999999999989</v>
      </c>
      <c r="M832" s="149">
        <v>1</v>
      </c>
      <c r="N832" s="148">
        <v>0.99999999999999989</v>
      </c>
      <c r="O832" s="148" t="s">
        <v>7753</v>
      </c>
    </row>
    <row r="833" spans="1:15" x14ac:dyDescent="0.25">
      <c r="A833" s="161" t="s">
        <v>4577</v>
      </c>
      <c r="B833" s="148" t="s">
        <v>4577</v>
      </c>
      <c r="C833" s="148"/>
      <c r="D833" s="148"/>
      <c r="E833" s="148"/>
      <c r="F833" s="148"/>
      <c r="G833" s="162" t="s">
        <v>4577</v>
      </c>
      <c r="J833" s="149" t="s">
        <v>3326</v>
      </c>
      <c r="K833" s="149" t="s">
        <v>3457</v>
      </c>
      <c r="L833" s="149">
        <v>1</v>
      </c>
      <c r="M833" s="149">
        <v>1</v>
      </c>
      <c r="N833" s="148">
        <v>1</v>
      </c>
      <c r="O833" s="148" t="s">
        <v>7753</v>
      </c>
    </row>
    <row r="834" spans="1:15" hidden="1" x14ac:dyDescent="0.25">
      <c r="A834" s="161" t="s">
        <v>4577</v>
      </c>
      <c r="B834" s="148" t="s">
        <v>4577</v>
      </c>
      <c r="C834" s="148"/>
      <c r="D834" s="148"/>
      <c r="E834" s="148"/>
      <c r="F834" s="148"/>
      <c r="G834" s="162" t="s">
        <v>4577</v>
      </c>
      <c r="J834" s="149" t="s">
        <v>3327</v>
      </c>
      <c r="K834" s="149" t="s">
        <v>3175</v>
      </c>
      <c r="L834" s="149">
        <v>9.2769482355458434E-3</v>
      </c>
      <c r="M834" s="149">
        <v>0.01</v>
      </c>
      <c r="N834" s="148">
        <v>1.0000000000000004</v>
      </c>
      <c r="O834" s="148" t="s">
        <v>7753</v>
      </c>
    </row>
    <row r="835" spans="1:15" hidden="1" x14ac:dyDescent="0.25">
      <c r="A835" s="161" t="s">
        <v>4577</v>
      </c>
      <c r="B835" s="148" t="s">
        <v>4577</v>
      </c>
      <c r="C835" s="148"/>
      <c r="D835" s="148"/>
      <c r="E835" s="148"/>
      <c r="F835" s="148"/>
      <c r="G835" s="162" t="s">
        <v>4577</v>
      </c>
      <c r="J835" s="149" t="s">
        <v>3327</v>
      </c>
      <c r="K835" s="149" t="s">
        <v>4280</v>
      </c>
      <c r="L835" s="149">
        <v>0.99072305176445463</v>
      </c>
      <c r="M835" s="149">
        <v>0.99</v>
      </c>
      <c r="N835" s="148" t="s">
        <v>4577</v>
      </c>
      <c r="O835" s="148" t="s">
        <v>7753</v>
      </c>
    </row>
    <row r="836" spans="1:15" hidden="1" x14ac:dyDescent="0.25">
      <c r="A836" s="161" t="s">
        <v>4577</v>
      </c>
      <c r="B836" s="148" t="s">
        <v>4577</v>
      </c>
      <c r="C836" s="148"/>
      <c r="D836" s="148"/>
      <c r="E836" s="148"/>
      <c r="F836" s="148"/>
      <c r="G836" s="162" t="s">
        <v>4577</v>
      </c>
      <c r="J836" s="149" t="s">
        <v>3660</v>
      </c>
      <c r="K836" s="149" t="s">
        <v>3978</v>
      </c>
      <c r="L836" s="149">
        <v>0.99999999999999989</v>
      </c>
      <c r="M836" s="149">
        <v>1</v>
      </c>
      <c r="N836" s="148">
        <v>0.99999999999999989</v>
      </c>
      <c r="O836" s="148" t="s">
        <v>7753</v>
      </c>
    </row>
    <row r="837" spans="1:15" x14ac:dyDescent="0.25">
      <c r="A837" s="161" t="s">
        <v>4577</v>
      </c>
      <c r="B837" s="148" t="s">
        <v>4577</v>
      </c>
      <c r="C837" s="148"/>
      <c r="D837" s="148"/>
      <c r="E837" s="148"/>
      <c r="F837" s="148"/>
      <c r="G837" s="162" t="s">
        <v>4577</v>
      </c>
      <c r="J837" s="149" t="s">
        <v>4232</v>
      </c>
      <c r="K837" s="149" t="s">
        <v>3457</v>
      </c>
      <c r="L837" s="149">
        <v>8.0549262798202875E-2</v>
      </c>
      <c r="M837" s="149">
        <v>0.08</v>
      </c>
      <c r="N837" s="148">
        <v>7.0805492627982014</v>
      </c>
      <c r="O837" s="148" t="s">
        <v>7753</v>
      </c>
    </row>
    <row r="838" spans="1:15" hidden="1" x14ac:dyDescent="0.25">
      <c r="A838" s="161" t="s">
        <v>4577</v>
      </c>
      <c r="B838" s="148" t="s">
        <v>4577</v>
      </c>
      <c r="C838" s="148"/>
      <c r="D838" s="148"/>
      <c r="E838" s="148"/>
      <c r="F838" s="148"/>
      <c r="G838" s="162" t="s">
        <v>4577</v>
      </c>
      <c r="J838" s="149" t="s">
        <v>3984</v>
      </c>
      <c r="K838" s="149" t="s">
        <v>4078</v>
      </c>
      <c r="L838" s="149">
        <v>1.0000000000000004</v>
      </c>
      <c r="M838" s="149">
        <v>1</v>
      </c>
      <c r="N838" s="148">
        <v>1.0000000000000004</v>
      </c>
      <c r="O838" s="148" t="s">
        <v>7753</v>
      </c>
    </row>
    <row r="839" spans="1:15" hidden="1" x14ac:dyDescent="0.25">
      <c r="A839" s="161" t="s">
        <v>4577</v>
      </c>
      <c r="B839" s="148" t="s">
        <v>4577</v>
      </c>
      <c r="C839" s="148"/>
      <c r="D839" s="148"/>
      <c r="E839" s="148"/>
      <c r="F839" s="148"/>
      <c r="G839" s="162" t="s">
        <v>4577</v>
      </c>
      <c r="J839" s="149" t="s">
        <v>3661</v>
      </c>
      <c r="K839" s="149" t="s">
        <v>4372</v>
      </c>
      <c r="L839" s="149">
        <v>0.99999999999999989</v>
      </c>
      <c r="M839" s="149">
        <v>1</v>
      </c>
      <c r="N839" s="148">
        <v>0.99999999999999989</v>
      </c>
      <c r="O839" s="148" t="s">
        <v>7753</v>
      </c>
    </row>
    <row r="840" spans="1:15" hidden="1" x14ac:dyDescent="0.25">
      <c r="A840" s="161" t="s">
        <v>4577</v>
      </c>
      <c r="B840" s="148" t="s">
        <v>4577</v>
      </c>
      <c r="C840" s="148"/>
      <c r="D840" s="148"/>
      <c r="E840" s="148"/>
      <c r="F840" s="148"/>
      <c r="G840" s="162" t="s">
        <v>4577</v>
      </c>
      <c r="J840" s="149" t="s">
        <v>3942</v>
      </c>
      <c r="K840" s="149" t="s">
        <v>3479</v>
      </c>
      <c r="L840" s="149">
        <v>8.6917692493362286E-2</v>
      </c>
      <c r="M840" s="149">
        <v>0.09</v>
      </c>
      <c r="N840" s="148">
        <v>0.99999999999999978</v>
      </c>
      <c r="O840" s="148" t="s">
        <v>7753</v>
      </c>
    </row>
    <row r="841" spans="1:15" hidden="1" x14ac:dyDescent="0.25">
      <c r="A841" s="161" t="s">
        <v>4577</v>
      </c>
      <c r="B841" s="148" t="s">
        <v>4577</v>
      </c>
      <c r="C841" s="148"/>
      <c r="D841" s="148"/>
      <c r="E841" s="148"/>
      <c r="F841" s="148"/>
      <c r="G841" s="162" t="s">
        <v>4577</v>
      </c>
      <c r="J841" s="149" t="s">
        <v>3942</v>
      </c>
      <c r="K841" s="149" t="s">
        <v>4126</v>
      </c>
      <c r="L841" s="149">
        <v>0.91308230750663744</v>
      </c>
      <c r="M841" s="149">
        <v>0.91</v>
      </c>
      <c r="N841" s="148" t="s">
        <v>4577</v>
      </c>
      <c r="O841" s="148" t="s">
        <v>7753</v>
      </c>
    </row>
    <row r="842" spans="1:15" hidden="1" x14ac:dyDescent="0.25">
      <c r="A842" s="161" t="s">
        <v>4577</v>
      </c>
      <c r="B842" s="148" t="s">
        <v>4577</v>
      </c>
      <c r="C842" s="148"/>
      <c r="D842" s="148"/>
      <c r="E842" s="148"/>
      <c r="F842" s="148"/>
      <c r="G842" s="162" t="s">
        <v>4577</v>
      </c>
      <c r="J842" s="149" t="s">
        <v>1303</v>
      </c>
      <c r="K842" s="149" t="s">
        <v>3275</v>
      </c>
      <c r="L842" s="149">
        <v>1</v>
      </c>
      <c r="M842" s="149">
        <v>1</v>
      </c>
      <c r="N842" s="148">
        <v>1</v>
      </c>
      <c r="O842" s="148" t="s">
        <v>7753</v>
      </c>
    </row>
    <row r="843" spans="1:15" hidden="1" x14ac:dyDescent="0.25">
      <c r="A843" s="161" t="s">
        <v>4577</v>
      </c>
      <c r="B843" s="148" t="s">
        <v>4577</v>
      </c>
      <c r="C843" s="148"/>
      <c r="D843" s="148"/>
      <c r="E843" s="148"/>
      <c r="F843" s="148"/>
      <c r="G843" s="162" t="s">
        <v>4577</v>
      </c>
      <c r="J843" s="149" t="s">
        <v>1305</v>
      </c>
      <c r="K843" s="149" t="s">
        <v>4280</v>
      </c>
      <c r="L843" s="149">
        <v>0.99999999999999956</v>
      </c>
      <c r="M843" s="149">
        <v>1</v>
      </c>
      <c r="N843" s="148">
        <v>0.99999999999999956</v>
      </c>
      <c r="O843" s="148" t="s">
        <v>7753</v>
      </c>
    </row>
    <row r="844" spans="1:15" hidden="1" x14ac:dyDescent="0.25">
      <c r="A844" s="161" t="s">
        <v>4577</v>
      </c>
      <c r="B844" s="148" t="s">
        <v>4577</v>
      </c>
      <c r="C844" s="148"/>
      <c r="D844" s="148"/>
      <c r="E844" s="148"/>
      <c r="F844" s="148"/>
      <c r="G844" s="162" t="s">
        <v>4577</v>
      </c>
      <c r="J844" s="149" t="s">
        <v>1307</v>
      </c>
      <c r="K844" s="149" t="s">
        <v>4280</v>
      </c>
      <c r="L844" s="149">
        <v>0.99999999999999956</v>
      </c>
      <c r="M844" s="149">
        <v>1</v>
      </c>
      <c r="N844" s="148">
        <v>0.99999999999999956</v>
      </c>
      <c r="O844" s="148" t="s">
        <v>7753</v>
      </c>
    </row>
    <row r="845" spans="1:15" hidden="1" x14ac:dyDescent="0.25">
      <c r="A845" s="161" t="s">
        <v>4577</v>
      </c>
      <c r="B845" s="148" t="s">
        <v>4577</v>
      </c>
      <c r="C845" s="148"/>
      <c r="D845" s="148"/>
      <c r="E845" s="148"/>
      <c r="F845" s="148"/>
      <c r="G845" s="162" t="s">
        <v>4577</v>
      </c>
      <c r="J845" s="149" t="s">
        <v>1309</v>
      </c>
      <c r="K845" s="149" t="s">
        <v>3275</v>
      </c>
      <c r="L845" s="149">
        <v>0.99999999999999989</v>
      </c>
      <c r="M845" s="149">
        <v>1</v>
      </c>
      <c r="N845" s="148">
        <v>0.99999999999999989</v>
      </c>
      <c r="O845" s="148" t="s">
        <v>7753</v>
      </c>
    </row>
    <row r="846" spans="1:15" hidden="1" x14ac:dyDescent="0.25">
      <c r="A846" s="161" t="s">
        <v>4577</v>
      </c>
      <c r="B846" s="148" t="s">
        <v>4577</v>
      </c>
      <c r="C846" s="148"/>
      <c r="D846" s="148"/>
      <c r="E846" s="148"/>
      <c r="F846" s="148"/>
      <c r="G846" s="162" t="s">
        <v>4577</v>
      </c>
      <c r="J846" s="149" t="s">
        <v>3985</v>
      </c>
      <c r="K846" s="149" t="s">
        <v>3175</v>
      </c>
      <c r="L846" s="149">
        <v>0.99999999999999989</v>
      </c>
      <c r="M846" s="149">
        <v>1</v>
      </c>
      <c r="N846" s="148">
        <v>0.99999999999999989</v>
      </c>
      <c r="O846" s="148" t="s">
        <v>7753</v>
      </c>
    </row>
    <row r="847" spans="1:15" hidden="1" x14ac:dyDescent="0.25">
      <c r="A847" s="161" t="s">
        <v>4577</v>
      </c>
      <c r="B847" s="148" t="s">
        <v>4577</v>
      </c>
      <c r="C847" s="148"/>
      <c r="D847" s="148"/>
      <c r="E847" s="148"/>
      <c r="F847" s="148"/>
      <c r="G847" s="162" t="s">
        <v>4577</v>
      </c>
      <c r="J847" s="149" t="s">
        <v>3986</v>
      </c>
      <c r="K847" s="149" t="s">
        <v>3175</v>
      </c>
      <c r="L847" s="149">
        <v>0</v>
      </c>
      <c r="M847" s="149">
        <v>0</v>
      </c>
      <c r="N847" s="148">
        <v>0.99999999999999989</v>
      </c>
      <c r="O847" s="148" t="s">
        <v>7753</v>
      </c>
    </row>
    <row r="848" spans="1:15" hidden="1" x14ac:dyDescent="0.25">
      <c r="A848" s="161" t="s">
        <v>4577</v>
      </c>
      <c r="B848" s="148" t="s">
        <v>4577</v>
      </c>
      <c r="C848" s="148"/>
      <c r="D848" s="148"/>
      <c r="E848" s="148"/>
      <c r="F848" s="148"/>
      <c r="G848" s="162" t="s">
        <v>4577</v>
      </c>
      <c r="J848" s="149" t="s">
        <v>3986</v>
      </c>
      <c r="K848" s="149" t="s">
        <v>4280</v>
      </c>
      <c r="L848" s="149">
        <v>0.99999999999999989</v>
      </c>
      <c r="M848" s="149">
        <v>1</v>
      </c>
      <c r="N848" s="148" t="s">
        <v>4577</v>
      </c>
      <c r="O848" s="148" t="s">
        <v>7753</v>
      </c>
    </row>
    <row r="849" spans="1:15" x14ac:dyDescent="0.25">
      <c r="A849" s="161" t="s">
        <v>4577</v>
      </c>
      <c r="B849" s="148" t="s">
        <v>4577</v>
      </c>
      <c r="C849" s="148"/>
      <c r="D849" s="148"/>
      <c r="E849" s="148"/>
      <c r="F849" s="148"/>
      <c r="G849" s="162" t="s">
        <v>4577</v>
      </c>
      <c r="J849" s="149" t="s">
        <v>227</v>
      </c>
      <c r="K849" s="149" t="s">
        <v>290</v>
      </c>
      <c r="L849" s="149">
        <v>1.3532407869769296E-2</v>
      </c>
      <c r="M849" s="149">
        <v>0.01</v>
      </c>
      <c r="N849" s="148">
        <v>0.99999999999999967</v>
      </c>
      <c r="O849" s="148" t="s">
        <v>7753</v>
      </c>
    </row>
    <row r="850" spans="1:15" x14ac:dyDescent="0.25">
      <c r="A850" s="161" t="s">
        <v>4577</v>
      </c>
      <c r="B850" s="148" t="s">
        <v>4577</v>
      </c>
      <c r="C850" s="148"/>
      <c r="D850" s="148"/>
      <c r="E850" s="148"/>
      <c r="F850" s="148"/>
      <c r="G850" s="162" t="s">
        <v>4577</v>
      </c>
      <c r="J850" s="149" t="s">
        <v>227</v>
      </c>
      <c r="K850" s="149" t="s">
        <v>292</v>
      </c>
      <c r="L850" s="149">
        <v>4.9935084390292608E-5</v>
      </c>
      <c r="M850" s="149">
        <v>0</v>
      </c>
      <c r="N850" s="148" t="s">
        <v>4577</v>
      </c>
      <c r="O850" s="148" t="s">
        <v>7753</v>
      </c>
    </row>
    <row r="851" spans="1:15" x14ac:dyDescent="0.25">
      <c r="A851" s="161" t="s">
        <v>4577</v>
      </c>
      <c r="B851" s="148" t="s">
        <v>4577</v>
      </c>
      <c r="C851" s="148"/>
      <c r="D851" s="148"/>
      <c r="E851" s="148"/>
      <c r="F851" s="148"/>
      <c r="G851" s="162" t="s">
        <v>4577</v>
      </c>
      <c r="J851" s="149" t="s">
        <v>227</v>
      </c>
      <c r="K851" s="149" t="s">
        <v>3222</v>
      </c>
      <c r="L851" s="149">
        <v>0</v>
      </c>
      <c r="M851" s="149">
        <v>0</v>
      </c>
      <c r="N851" s="148" t="s">
        <v>4577</v>
      </c>
      <c r="O851" s="148" t="s">
        <v>7753</v>
      </c>
    </row>
    <row r="852" spans="1:15" x14ac:dyDescent="0.25">
      <c r="A852" s="161" t="s">
        <v>4577</v>
      </c>
      <c r="B852" s="148" t="s">
        <v>4577</v>
      </c>
      <c r="C852" s="148"/>
      <c r="D852" s="148"/>
      <c r="E852" s="148"/>
      <c r="F852" s="148"/>
      <c r="G852" s="162" t="s">
        <v>4577</v>
      </c>
      <c r="J852" s="149" t="s">
        <v>227</v>
      </c>
      <c r="K852" s="149" t="s">
        <v>3457</v>
      </c>
      <c r="L852" s="149">
        <v>0.19864176570458394</v>
      </c>
      <c r="M852" s="149">
        <v>0.2</v>
      </c>
      <c r="N852" s="148" t="s">
        <v>4577</v>
      </c>
      <c r="O852" s="148" t="s">
        <v>7753</v>
      </c>
    </row>
    <row r="853" spans="1:15" x14ac:dyDescent="0.25">
      <c r="A853" s="161" t="s">
        <v>4577</v>
      </c>
      <c r="B853" s="148" t="s">
        <v>4577</v>
      </c>
      <c r="C853" s="148"/>
      <c r="D853" s="148"/>
      <c r="E853" s="148"/>
      <c r="F853" s="148"/>
      <c r="G853" s="162" t="s">
        <v>4577</v>
      </c>
      <c r="J853" s="149" t="s">
        <v>227</v>
      </c>
      <c r="K853" s="149" t="s">
        <v>3477</v>
      </c>
      <c r="L853" s="149">
        <v>0.14311395186257861</v>
      </c>
      <c r="M853" s="149">
        <v>0.14000000000000001</v>
      </c>
      <c r="N853" s="148" t="s">
        <v>4577</v>
      </c>
      <c r="O853" s="148" t="s">
        <v>7753</v>
      </c>
    </row>
    <row r="854" spans="1:15" x14ac:dyDescent="0.25">
      <c r="A854" s="161" t="s">
        <v>4577</v>
      </c>
      <c r="B854" s="148" t="s">
        <v>4577</v>
      </c>
      <c r="C854" s="148"/>
      <c r="D854" s="148"/>
      <c r="E854" s="148"/>
      <c r="F854" s="148"/>
      <c r="G854" s="162" t="s">
        <v>4577</v>
      </c>
      <c r="J854" s="149" t="s">
        <v>227</v>
      </c>
      <c r="K854" s="149" t="s">
        <v>3672</v>
      </c>
      <c r="L854" s="149">
        <v>7.055827424348346E-2</v>
      </c>
      <c r="M854" s="149">
        <v>7.0000000000000007E-2</v>
      </c>
      <c r="N854" s="148" t="s">
        <v>4577</v>
      </c>
      <c r="O854" s="148" t="s">
        <v>7753</v>
      </c>
    </row>
    <row r="855" spans="1:15" x14ac:dyDescent="0.25">
      <c r="A855" s="161" t="s">
        <v>4577</v>
      </c>
      <c r="B855" s="148" t="s">
        <v>4577</v>
      </c>
      <c r="C855" s="148"/>
      <c r="D855" s="148"/>
      <c r="E855" s="148"/>
      <c r="F855" s="148"/>
      <c r="G855" s="162" t="s">
        <v>4577</v>
      </c>
      <c r="J855" s="149" t="s">
        <v>227</v>
      </c>
      <c r="K855" s="149" t="s">
        <v>3713</v>
      </c>
      <c r="L855" s="149">
        <v>5.0933786078098458E-3</v>
      </c>
      <c r="M855" s="149">
        <v>0.01</v>
      </c>
      <c r="N855" s="148" t="s">
        <v>4577</v>
      </c>
      <c r="O855" s="148" t="s">
        <v>7753</v>
      </c>
    </row>
    <row r="856" spans="1:15" x14ac:dyDescent="0.25">
      <c r="A856" s="161" t="s">
        <v>4577</v>
      </c>
      <c r="B856" s="148" t="s">
        <v>4577</v>
      </c>
      <c r="C856" s="148"/>
      <c r="D856" s="148"/>
      <c r="E856" s="148"/>
      <c r="F856" s="148"/>
      <c r="G856" s="162" t="s">
        <v>4577</v>
      </c>
      <c r="J856" s="149" t="s">
        <v>227</v>
      </c>
      <c r="K856" s="149" t="s">
        <v>3895</v>
      </c>
      <c r="L856" s="149">
        <v>9.9870168780585215E-5</v>
      </c>
      <c r="M856" s="149">
        <v>0</v>
      </c>
      <c r="N856" s="148" t="s">
        <v>4577</v>
      </c>
      <c r="O856" s="148" t="s">
        <v>7753</v>
      </c>
    </row>
    <row r="857" spans="1:15" x14ac:dyDescent="0.25">
      <c r="A857" s="161" t="s">
        <v>4577</v>
      </c>
      <c r="B857" s="148" t="s">
        <v>4577</v>
      </c>
      <c r="C857" s="148"/>
      <c r="D857" s="148"/>
      <c r="E857" s="148"/>
      <c r="F857" s="148"/>
      <c r="G857" s="162" t="s">
        <v>4577</v>
      </c>
      <c r="J857" s="149" t="s">
        <v>227</v>
      </c>
      <c r="K857" s="149" t="s">
        <v>3971</v>
      </c>
      <c r="L857" s="149">
        <v>0</v>
      </c>
      <c r="M857" s="149">
        <v>0</v>
      </c>
      <c r="N857" s="148" t="s">
        <v>4577</v>
      </c>
      <c r="O857" s="148" t="s">
        <v>7753</v>
      </c>
    </row>
    <row r="858" spans="1:15" hidden="1" x14ac:dyDescent="0.25">
      <c r="A858" s="161" t="s">
        <v>4577</v>
      </c>
      <c r="B858" s="148" t="s">
        <v>4577</v>
      </c>
      <c r="C858" s="148"/>
      <c r="D858" s="148"/>
      <c r="E858" s="148"/>
      <c r="F858" s="148"/>
      <c r="G858" s="162" t="s">
        <v>4577</v>
      </c>
      <c r="J858" s="149" t="s">
        <v>227</v>
      </c>
      <c r="K858" s="149" t="s">
        <v>4372</v>
      </c>
      <c r="L858" s="149">
        <v>0.56891041645860363</v>
      </c>
      <c r="M858" s="149">
        <v>0.56999999999999995</v>
      </c>
      <c r="N858" s="148" t="s">
        <v>4577</v>
      </c>
      <c r="O858" s="148" t="s">
        <v>7753</v>
      </c>
    </row>
    <row r="859" spans="1:15" hidden="1" x14ac:dyDescent="0.25">
      <c r="A859" s="161" t="s">
        <v>4577</v>
      </c>
      <c r="B859" s="148" t="s">
        <v>4577</v>
      </c>
      <c r="C859" s="148"/>
      <c r="D859" s="148"/>
      <c r="E859" s="148"/>
      <c r="F859" s="148"/>
      <c r="G859" s="162" t="s">
        <v>4577</v>
      </c>
      <c r="J859" s="149" t="s">
        <v>165</v>
      </c>
      <c r="K859" s="149" t="s">
        <v>4372</v>
      </c>
      <c r="L859" s="149">
        <v>0.99999999999999956</v>
      </c>
      <c r="M859" s="149">
        <v>1</v>
      </c>
      <c r="N859" s="148">
        <v>0.99999999999999956</v>
      </c>
      <c r="O859" s="148" t="s">
        <v>7753</v>
      </c>
    </row>
    <row r="860" spans="1:15" x14ac:dyDescent="0.25">
      <c r="A860" s="161" t="s">
        <v>4577</v>
      </c>
      <c r="B860" s="148" t="s">
        <v>4577</v>
      </c>
      <c r="C860" s="148"/>
      <c r="D860" s="148"/>
      <c r="E860" s="148"/>
      <c r="F860" s="148"/>
      <c r="G860" s="162" t="s">
        <v>4577</v>
      </c>
      <c r="J860" s="149" t="s">
        <v>3701</v>
      </c>
      <c r="K860" s="149" t="s">
        <v>290</v>
      </c>
      <c r="L860" s="149">
        <v>2.4294156270518712E-2</v>
      </c>
      <c r="M860" s="149">
        <v>0.02</v>
      </c>
      <c r="N860" s="148">
        <v>1</v>
      </c>
      <c r="O860" s="148" t="s">
        <v>7753</v>
      </c>
    </row>
    <row r="861" spans="1:15" x14ac:dyDescent="0.25">
      <c r="A861" s="161" t="s">
        <v>4577</v>
      </c>
      <c r="B861" s="148" t="s">
        <v>4577</v>
      </c>
      <c r="C861" s="148"/>
      <c r="D861" s="148"/>
      <c r="E861" s="148"/>
      <c r="F861" s="148"/>
      <c r="G861" s="162" t="s">
        <v>4577</v>
      </c>
      <c r="J861" s="149" t="s">
        <v>3701</v>
      </c>
      <c r="K861" s="149" t="s">
        <v>292</v>
      </c>
      <c r="L861" s="149">
        <v>9.1021011162179907E-2</v>
      </c>
      <c r="M861" s="149">
        <v>0.09</v>
      </c>
      <c r="N861" s="148" t="s">
        <v>4577</v>
      </c>
      <c r="O861" s="148" t="s">
        <v>7753</v>
      </c>
    </row>
    <row r="862" spans="1:15" x14ac:dyDescent="0.25">
      <c r="A862" s="161" t="s">
        <v>4577</v>
      </c>
      <c r="B862" s="148" t="s">
        <v>4577</v>
      </c>
      <c r="C862" s="148"/>
      <c r="D862" s="148"/>
      <c r="E862" s="148"/>
      <c r="F862" s="148"/>
      <c r="G862" s="162" t="s">
        <v>4577</v>
      </c>
      <c r="J862" s="149" t="s">
        <v>3701</v>
      </c>
      <c r="K862" s="149" t="s">
        <v>3173</v>
      </c>
      <c r="L862" s="149">
        <v>2.1503611293499671E-2</v>
      </c>
      <c r="M862" s="149">
        <v>0.02</v>
      </c>
      <c r="N862" s="148" t="s">
        <v>4577</v>
      </c>
      <c r="O862" s="148" t="s">
        <v>7753</v>
      </c>
    </row>
    <row r="863" spans="1:15" x14ac:dyDescent="0.25">
      <c r="A863" s="161" t="s">
        <v>4577</v>
      </c>
      <c r="B863" s="148" t="s">
        <v>4577</v>
      </c>
      <c r="C863" s="148"/>
      <c r="D863" s="148"/>
      <c r="E863" s="148"/>
      <c r="F863" s="148"/>
      <c r="G863" s="162" t="s">
        <v>4577</v>
      </c>
      <c r="J863" s="149" t="s">
        <v>3701</v>
      </c>
      <c r="K863" s="149" t="s">
        <v>3222</v>
      </c>
      <c r="L863" s="149">
        <v>8.0597504924491123E-2</v>
      </c>
      <c r="M863" s="149">
        <v>0.08</v>
      </c>
      <c r="N863" s="148" t="s">
        <v>4577</v>
      </c>
      <c r="O863" s="148" t="s">
        <v>7753</v>
      </c>
    </row>
    <row r="864" spans="1:15" x14ac:dyDescent="0.25">
      <c r="A864" s="161" t="s">
        <v>4577</v>
      </c>
      <c r="B864" s="148" t="s">
        <v>4577</v>
      </c>
      <c r="C864" s="148"/>
      <c r="D864" s="148"/>
      <c r="E864" s="148"/>
      <c r="F864" s="148"/>
      <c r="G864" s="162" t="s">
        <v>4577</v>
      </c>
      <c r="J864" s="149" t="s">
        <v>3701</v>
      </c>
      <c r="K864" s="149" t="s">
        <v>3323</v>
      </c>
      <c r="L864" s="149">
        <v>8.1254103742613281E-3</v>
      </c>
      <c r="M864" s="149">
        <v>0.01</v>
      </c>
      <c r="N864" s="148" t="s">
        <v>4577</v>
      </c>
      <c r="O864" s="148" t="s">
        <v>7753</v>
      </c>
    </row>
    <row r="865" spans="1:15" x14ac:dyDescent="0.25">
      <c r="A865" s="161" t="s">
        <v>4577</v>
      </c>
      <c r="B865" s="148" t="s">
        <v>4577</v>
      </c>
      <c r="C865" s="148"/>
      <c r="D865" s="148"/>
      <c r="E865" s="148"/>
      <c r="F865" s="148"/>
      <c r="G865" s="162" t="s">
        <v>4577</v>
      </c>
      <c r="J865" s="149" t="s">
        <v>3701</v>
      </c>
      <c r="K865" s="149" t="s">
        <v>3457</v>
      </c>
      <c r="L865" s="149">
        <v>0.11900853578463559</v>
      </c>
      <c r="M865" s="149">
        <v>0.12</v>
      </c>
      <c r="N865" s="148" t="s">
        <v>4577</v>
      </c>
      <c r="O865" s="148" t="s">
        <v>7753</v>
      </c>
    </row>
    <row r="866" spans="1:15" x14ac:dyDescent="0.25">
      <c r="A866" s="161" t="s">
        <v>4577</v>
      </c>
      <c r="B866" s="148" t="s">
        <v>4577</v>
      </c>
      <c r="C866" s="148"/>
      <c r="D866" s="148"/>
      <c r="E866" s="148"/>
      <c r="F866" s="148"/>
      <c r="G866" s="162" t="s">
        <v>4577</v>
      </c>
      <c r="J866" s="149" t="s">
        <v>3701</v>
      </c>
      <c r="K866" s="149" t="s">
        <v>3477</v>
      </c>
      <c r="L866" s="149">
        <v>0</v>
      </c>
      <c r="M866" s="149">
        <v>0</v>
      </c>
      <c r="N866" s="148" t="s">
        <v>4577</v>
      </c>
      <c r="O866" s="148" t="s">
        <v>7753</v>
      </c>
    </row>
    <row r="867" spans="1:15" x14ac:dyDescent="0.25">
      <c r="A867" s="161" t="s">
        <v>4577</v>
      </c>
      <c r="B867" s="148" t="s">
        <v>4577</v>
      </c>
      <c r="C867" s="148"/>
      <c r="D867" s="148"/>
      <c r="E867" s="148"/>
      <c r="F867" s="148"/>
      <c r="G867" s="162" t="s">
        <v>4577</v>
      </c>
      <c r="J867" s="149" t="s">
        <v>3701</v>
      </c>
      <c r="K867" s="149" t="s">
        <v>3672</v>
      </c>
      <c r="L867" s="149">
        <v>5.7452396585686148E-2</v>
      </c>
      <c r="M867" s="149">
        <v>0.06</v>
      </c>
      <c r="N867" s="148" t="s">
        <v>4577</v>
      </c>
      <c r="O867" s="148" t="s">
        <v>7753</v>
      </c>
    </row>
    <row r="868" spans="1:15" x14ac:dyDescent="0.25">
      <c r="A868" s="161" t="s">
        <v>4577</v>
      </c>
      <c r="B868" s="148" t="s">
        <v>4577</v>
      </c>
      <c r="C868" s="148"/>
      <c r="D868" s="148"/>
      <c r="E868" s="148"/>
      <c r="F868" s="148"/>
      <c r="G868" s="162" t="s">
        <v>4577</v>
      </c>
      <c r="J868" s="149" t="s">
        <v>3701</v>
      </c>
      <c r="K868" s="149" t="s">
        <v>3713</v>
      </c>
      <c r="L868" s="149">
        <v>4.587984241628365E-2</v>
      </c>
      <c r="M868" s="149">
        <v>0.05</v>
      </c>
      <c r="N868" s="148" t="s">
        <v>4577</v>
      </c>
      <c r="O868" s="148" t="s">
        <v>7753</v>
      </c>
    </row>
    <row r="869" spans="1:15" x14ac:dyDescent="0.25">
      <c r="A869" s="161" t="s">
        <v>4577</v>
      </c>
      <c r="B869" s="148" t="s">
        <v>4577</v>
      </c>
      <c r="C869" s="148"/>
      <c r="D869" s="148"/>
      <c r="E869" s="148"/>
      <c r="F869" s="148"/>
      <c r="G869" s="162" t="s">
        <v>4577</v>
      </c>
      <c r="J869" s="149" t="s">
        <v>3701</v>
      </c>
      <c r="K869" s="149" t="s">
        <v>3895</v>
      </c>
      <c r="L869" s="149">
        <v>9.0282337491792513E-4</v>
      </c>
      <c r="M869" s="149">
        <v>0</v>
      </c>
      <c r="N869" s="148" t="s">
        <v>4577</v>
      </c>
      <c r="O869" s="148" t="s">
        <v>7753</v>
      </c>
    </row>
    <row r="870" spans="1:15" x14ac:dyDescent="0.25">
      <c r="A870" s="161" t="s">
        <v>4577</v>
      </c>
      <c r="B870" s="148" t="s">
        <v>4577</v>
      </c>
      <c r="C870" s="148"/>
      <c r="D870" s="148"/>
      <c r="E870" s="148"/>
      <c r="F870" s="148"/>
      <c r="G870" s="162" t="s">
        <v>4577</v>
      </c>
      <c r="J870" s="149" t="s">
        <v>3701</v>
      </c>
      <c r="K870" s="149" t="s">
        <v>3897</v>
      </c>
      <c r="L870" s="149">
        <v>0</v>
      </c>
      <c r="M870" s="149">
        <v>0</v>
      </c>
      <c r="N870" s="148" t="s">
        <v>4577</v>
      </c>
      <c r="O870" s="148" t="s">
        <v>7753</v>
      </c>
    </row>
    <row r="871" spans="1:15" x14ac:dyDescent="0.25">
      <c r="A871" s="161" t="s">
        <v>4577</v>
      </c>
      <c r="B871" s="148" t="s">
        <v>4577</v>
      </c>
      <c r="C871" s="148"/>
      <c r="D871" s="148"/>
      <c r="E871" s="148"/>
      <c r="F871" s="148"/>
      <c r="G871" s="162" t="s">
        <v>4577</v>
      </c>
      <c r="J871" s="149" t="s">
        <v>3701</v>
      </c>
      <c r="K871" s="149" t="s">
        <v>3971</v>
      </c>
      <c r="L871" s="149">
        <v>0</v>
      </c>
      <c r="M871" s="149">
        <v>0</v>
      </c>
      <c r="N871" s="148" t="s">
        <v>4577</v>
      </c>
      <c r="O871" s="148" t="s">
        <v>7753</v>
      </c>
    </row>
    <row r="872" spans="1:15" hidden="1" x14ac:dyDescent="0.25">
      <c r="A872" s="161" t="s">
        <v>4577</v>
      </c>
      <c r="B872" s="148" t="s">
        <v>4577</v>
      </c>
      <c r="C872" s="148"/>
      <c r="D872" s="148"/>
      <c r="E872" s="148"/>
      <c r="F872" s="148"/>
      <c r="G872" s="162" t="s">
        <v>4577</v>
      </c>
      <c r="J872" s="149" t="s">
        <v>3701</v>
      </c>
      <c r="K872" s="149" t="s">
        <v>4372</v>
      </c>
      <c r="L872" s="149">
        <v>0.54571569271175313</v>
      </c>
      <c r="M872" s="149">
        <v>0.55000000000000004</v>
      </c>
      <c r="N872" s="148" t="s">
        <v>4577</v>
      </c>
      <c r="O872" s="148" t="s">
        <v>7753</v>
      </c>
    </row>
    <row r="873" spans="1:15" hidden="1" x14ac:dyDescent="0.25">
      <c r="A873" s="161" t="s">
        <v>4577</v>
      </c>
      <c r="B873" s="148" t="s">
        <v>4577</v>
      </c>
      <c r="C873" s="148"/>
      <c r="D873" s="148"/>
      <c r="E873" s="148"/>
      <c r="F873" s="148"/>
      <c r="G873" s="162" t="s">
        <v>4577</v>
      </c>
      <c r="J873" s="149" t="s">
        <v>3701</v>
      </c>
      <c r="K873" s="149" t="s">
        <v>4351</v>
      </c>
      <c r="L873" s="149">
        <v>5.4990151017728171E-3</v>
      </c>
      <c r="M873" s="149">
        <v>0.01</v>
      </c>
      <c r="N873" s="148" t="s">
        <v>4577</v>
      </c>
      <c r="O873" s="148" t="s">
        <v>7753</v>
      </c>
    </row>
    <row r="874" spans="1:15" x14ac:dyDescent="0.25">
      <c r="A874" s="161" t="s">
        <v>4577</v>
      </c>
      <c r="B874" s="148" t="s">
        <v>4577</v>
      </c>
      <c r="C874" s="148"/>
      <c r="D874" s="148"/>
      <c r="E874" s="148"/>
      <c r="F874" s="148"/>
      <c r="G874" s="162" t="s">
        <v>4577</v>
      </c>
      <c r="J874" s="149" t="s">
        <v>1385</v>
      </c>
      <c r="K874" s="149" t="s">
        <v>3713</v>
      </c>
      <c r="L874" s="149">
        <v>2.916514764855998E-5</v>
      </c>
      <c r="M874" s="149">
        <v>0</v>
      </c>
      <c r="N874" s="148">
        <v>1.0000000000000007</v>
      </c>
      <c r="O874" s="148" t="s">
        <v>7753</v>
      </c>
    </row>
    <row r="875" spans="1:15" hidden="1" x14ac:dyDescent="0.25">
      <c r="A875" s="161" t="s">
        <v>4577</v>
      </c>
      <c r="B875" s="148" t="s">
        <v>4577</v>
      </c>
      <c r="C875" s="148"/>
      <c r="D875" s="148"/>
      <c r="E875" s="148"/>
      <c r="F875" s="148"/>
      <c r="G875" s="162" t="s">
        <v>4577</v>
      </c>
      <c r="J875" s="149" t="s">
        <v>1385</v>
      </c>
      <c r="K875" s="149" t="s">
        <v>3374</v>
      </c>
      <c r="L875" s="149">
        <v>0.99997083485235205</v>
      </c>
      <c r="M875" s="149">
        <v>1</v>
      </c>
      <c r="N875" s="148" t="s">
        <v>4577</v>
      </c>
      <c r="O875" s="148" t="s">
        <v>7753</v>
      </c>
    </row>
    <row r="876" spans="1:15" hidden="1" x14ac:dyDescent="0.25">
      <c r="A876" s="161" t="s">
        <v>4577</v>
      </c>
      <c r="B876" s="148" t="s">
        <v>4577</v>
      </c>
      <c r="C876" s="148"/>
      <c r="D876" s="148"/>
      <c r="E876" s="148"/>
      <c r="F876" s="148"/>
      <c r="G876" s="162" t="s">
        <v>4577</v>
      </c>
      <c r="J876" s="149" t="s">
        <v>252</v>
      </c>
      <c r="K876" s="149" t="s">
        <v>127</v>
      </c>
      <c r="L876" s="149">
        <v>2.7973729019703238E-2</v>
      </c>
      <c r="M876" s="149">
        <v>0.03</v>
      </c>
      <c r="N876" s="148">
        <v>1</v>
      </c>
      <c r="O876" s="148" t="s">
        <v>7753</v>
      </c>
    </row>
    <row r="877" spans="1:15" x14ac:dyDescent="0.25">
      <c r="A877" s="161" t="s">
        <v>4577</v>
      </c>
      <c r="B877" s="148" t="s">
        <v>4577</v>
      </c>
      <c r="C877" s="148"/>
      <c r="D877" s="148"/>
      <c r="E877" s="148"/>
      <c r="F877" s="148"/>
      <c r="G877" s="162" t="s">
        <v>4577</v>
      </c>
      <c r="J877" s="149" t="s">
        <v>252</v>
      </c>
      <c r="K877" s="149" t="s">
        <v>292</v>
      </c>
      <c r="L877" s="149">
        <v>0.90480823806048827</v>
      </c>
      <c r="M877" s="149">
        <v>0.9</v>
      </c>
      <c r="N877" s="148" t="s">
        <v>4577</v>
      </c>
      <c r="O877" s="148" t="s">
        <v>7753</v>
      </c>
    </row>
    <row r="878" spans="1:15" hidden="1" x14ac:dyDescent="0.25">
      <c r="A878" s="161" t="s">
        <v>4577</v>
      </c>
      <c r="B878" s="148" t="s">
        <v>4577</v>
      </c>
      <c r="C878" s="148"/>
      <c r="D878" s="148"/>
      <c r="E878" s="148"/>
      <c r="F878" s="148"/>
      <c r="G878" s="162" t="s">
        <v>4577</v>
      </c>
      <c r="J878" s="149" t="s">
        <v>252</v>
      </c>
      <c r="K878" s="149" t="s">
        <v>3171</v>
      </c>
      <c r="L878" s="149">
        <v>6.4136868564015237E-2</v>
      </c>
      <c r="M878" s="149">
        <v>0.06</v>
      </c>
      <c r="N878" s="148" t="s">
        <v>4577</v>
      </c>
      <c r="O878" s="148" t="s">
        <v>7753</v>
      </c>
    </row>
    <row r="879" spans="1:15" hidden="1" x14ac:dyDescent="0.25">
      <c r="A879" s="161" t="s">
        <v>4577</v>
      </c>
      <c r="B879" s="148" t="s">
        <v>4577</v>
      </c>
      <c r="C879" s="148"/>
      <c r="D879" s="148"/>
      <c r="E879" s="148"/>
      <c r="F879" s="148"/>
      <c r="G879" s="162" t="s">
        <v>4577</v>
      </c>
      <c r="J879" s="149" t="s">
        <v>252</v>
      </c>
      <c r="K879" s="149" t="s">
        <v>3670</v>
      </c>
      <c r="L879" s="149">
        <v>0</v>
      </c>
      <c r="M879" s="149">
        <v>0</v>
      </c>
      <c r="N879" s="148" t="s">
        <v>4577</v>
      </c>
      <c r="O879" s="148" t="s">
        <v>7753</v>
      </c>
    </row>
    <row r="880" spans="1:15" x14ac:dyDescent="0.25">
      <c r="A880" s="161" t="s">
        <v>4577</v>
      </c>
      <c r="B880" s="148" t="s">
        <v>4577</v>
      </c>
      <c r="C880" s="148"/>
      <c r="D880" s="148"/>
      <c r="E880" s="148"/>
      <c r="F880" s="148"/>
      <c r="G880" s="162" t="s">
        <v>4577</v>
      </c>
      <c r="J880" s="149" t="s">
        <v>252</v>
      </c>
      <c r="K880" s="149" t="s">
        <v>3713</v>
      </c>
      <c r="L880" s="149">
        <v>3.0811643557933999E-3</v>
      </c>
      <c r="M880" s="149">
        <v>0</v>
      </c>
      <c r="N880" s="148" t="s">
        <v>4577</v>
      </c>
      <c r="O880" s="148" t="s">
        <v>7753</v>
      </c>
    </row>
    <row r="881" spans="1:15" x14ac:dyDescent="0.25">
      <c r="A881" s="161" t="s">
        <v>4577</v>
      </c>
      <c r="B881" s="148" t="s">
        <v>4577</v>
      </c>
      <c r="C881" s="148"/>
      <c r="D881" s="148"/>
      <c r="E881" s="148"/>
      <c r="F881" s="148"/>
      <c r="G881" s="162" t="s">
        <v>4577</v>
      </c>
      <c r="J881" s="149" t="s">
        <v>252</v>
      </c>
      <c r="K881" s="149" t="s">
        <v>3971</v>
      </c>
      <c r="L881" s="149">
        <v>0</v>
      </c>
      <c r="M881" s="149">
        <v>0</v>
      </c>
      <c r="N881" s="148" t="s">
        <v>4577</v>
      </c>
      <c r="O881" s="148" t="s">
        <v>7753</v>
      </c>
    </row>
    <row r="882" spans="1:15" hidden="1" x14ac:dyDescent="0.25">
      <c r="A882" s="161" t="s">
        <v>4577</v>
      </c>
      <c r="B882" s="148" t="s">
        <v>4577</v>
      </c>
      <c r="C882" s="148"/>
      <c r="D882" s="148"/>
      <c r="E882" s="148"/>
      <c r="F882" s="148"/>
      <c r="G882" s="162" t="s">
        <v>4577</v>
      </c>
      <c r="J882" s="149" t="s">
        <v>252</v>
      </c>
      <c r="K882" s="149" t="s">
        <v>4278</v>
      </c>
      <c r="L882" s="149">
        <v>0</v>
      </c>
      <c r="M882" s="149">
        <v>0</v>
      </c>
      <c r="N882" s="148" t="s">
        <v>4577</v>
      </c>
      <c r="O882" s="148" t="s">
        <v>7753</v>
      </c>
    </row>
    <row r="883" spans="1:15" x14ac:dyDescent="0.25">
      <c r="A883" s="161" t="s">
        <v>4577</v>
      </c>
      <c r="B883" s="148" t="s">
        <v>4577</v>
      </c>
      <c r="C883" s="148"/>
      <c r="D883" s="148"/>
      <c r="E883" s="148"/>
      <c r="F883" s="148"/>
      <c r="G883" s="162" t="s">
        <v>4577</v>
      </c>
      <c r="J883" s="149" t="s">
        <v>207</v>
      </c>
      <c r="K883" s="149" t="s">
        <v>292</v>
      </c>
      <c r="L883" s="149">
        <v>1.4987966392367668E-3</v>
      </c>
      <c r="M883" s="149">
        <v>0</v>
      </c>
      <c r="N883" s="148">
        <v>1.0000000000000002</v>
      </c>
      <c r="O883" s="148" t="s">
        <v>7753</v>
      </c>
    </row>
    <row r="884" spans="1:15" x14ac:dyDescent="0.25">
      <c r="A884" s="161" t="s">
        <v>4577</v>
      </c>
      <c r="B884" s="148" t="s">
        <v>4577</v>
      </c>
      <c r="C884" s="148"/>
      <c r="D884" s="148"/>
      <c r="E884" s="148"/>
      <c r="F884" s="148"/>
      <c r="G884" s="162" t="s">
        <v>4577</v>
      </c>
      <c r="J884" s="149" t="s">
        <v>207</v>
      </c>
      <c r="K884" s="149" t="s">
        <v>3222</v>
      </c>
      <c r="L884" s="149">
        <v>0</v>
      </c>
      <c r="M884" s="149">
        <v>0</v>
      </c>
      <c r="N884" s="148" t="s">
        <v>4577</v>
      </c>
      <c r="O884" s="148" t="s">
        <v>7753</v>
      </c>
    </row>
    <row r="885" spans="1:15" x14ac:dyDescent="0.25">
      <c r="A885" s="161" t="s">
        <v>4577</v>
      </c>
      <c r="B885" s="148" t="s">
        <v>4577</v>
      </c>
      <c r="C885" s="148"/>
      <c r="D885" s="148"/>
      <c r="E885" s="148"/>
      <c r="F885" s="148"/>
      <c r="G885" s="162" t="s">
        <v>4577</v>
      </c>
      <c r="J885" s="149" t="s">
        <v>207</v>
      </c>
      <c r="K885" s="149" t="s">
        <v>3323</v>
      </c>
      <c r="L885" s="149">
        <v>2.8823012293014746E-5</v>
      </c>
      <c r="M885" s="149">
        <v>0</v>
      </c>
      <c r="N885" s="148" t="s">
        <v>4577</v>
      </c>
      <c r="O885" s="148" t="s">
        <v>7753</v>
      </c>
    </row>
    <row r="886" spans="1:15" x14ac:dyDescent="0.25">
      <c r="A886" s="161" t="s">
        <v>4577</v>
      </c>
      <c r="B886" s="148" t="s">
        <v>4577</v>
      </c>
      <c r="C886" s="148"/>
      <c r="D886" s="148"/>
      <c r="E886" s="148"/>
      <c r="F886" s="148"/>
      <c r="G886" s="162" t="s">
        <v>4577</v>
      </c>
      <c r="J886" s="149" t="s">
        <v>207</v>
      </c>
      <c r="K886" s="149" t="s">
        <v>3457</v>
      </c>
      <c r="L886" s="149">
        <v>1.0664514548415454E-3</v>
      </c>
      <c r="M886" s="149">
        <v>0</v>
      </c>
      <c r="N886" s="148" t="s">
        <v>4577</v>
      </c>
      <c r="O886" s="148" t="s">
        <v>7753</v>
      </c>
    </row>
    <row r="887" spans="1:15" x14ac:dyDescent="0.25">
      <c r="A887" s="161" t="s">
        <v>4577</v>
      </c>
      <c r="B887" s="148" t="s">
        <v>4577</v>
      </c>
      <c r="C887" s="148"/>
      <c r="D887" s="148"/>
      <c r="E887" s="148"/>
      <c r="F887" s="148"/>
      <c r="G887" s="162" t="s">
        <v>4577</v>
      </c>
      <c r="J887" s="149" t="s">
        <v>207</v>
      </c>
      <c r="K887" s="149" t="s">
        <v>3971</v>
      </c>
      <c r="L887" s="149">
        <v>0</v>
      </c>
      <c r="M887" s="149">
        <v>0</v>
      </c>
      <c r="N887" s="148" t="s">
        <v>4577</v>
      </c>
      <c r="O887" s="148" t="s">
        <v>7753</v>
      </c>
    </row>
    <row r="888" spans="1:15" hidden="1" x14ac:dyDescent="0.25">
      <c r="A888" s="161" t="s">
        <v>4577</v>
      </c>
      <c r="B888" s="148" t="s">
        <v>4577</v>
      </c>
      <c r="C888" s="148"/>
      <c r="D888" s="148"/>
      <c r="E888" s="148"/>
      <c r="F888" s="148"/>
      <c r="G888" s="162" t="s">
        <v>4577</v>
      </c>
      <c r="J888" s="149" t="s">
        <v>207</v>
      </c>
      <c r="K888" s="149" t="s">
        <v>4372</v>
      </c>
      <c r="L888" s="149">
        <v>2.3966334721641763E-2</v>
      </c>
      <c r="M888" s="149">
        <v>0.02</v>
      </c>
      <c r="N888" s="148" t="s">
        <v>4577</v>
      </c>
      <c r="O888" s="148" t="s">
        <v>7753</v>
      </c>
    </row>
    <row r="889" spans="1:15" hidden="1" x14ac:dyDescent="0.25">
      <c r="A889" s="161" t="s">
        <v>4577</v>
      </c>
      <c r="B889" s="148" t="s">
        <v>4577</v>
      </c>
      <c r="C889" s="148"/>
      <c r="D889" s="148"/>
      <c r="E889" s="148"/>
      <c r="F889" s="148"/>
      <c r="G889" s="162" t="s">
        <v>4577</v>
      </c>
      <c r="J889" s="149" t="s">
        <v>207</v>
      </c>
      <c r="K889" s="149" t="s">
        <v>3374</v>
      </c>
      <c r="L889" s="149">
        <v>0.97343959417198711</v>
      </c>
      <c r="M889" s="149">
        <v>0.97</v>
      </c>
      <c r="N889" s="148" t="s">
        <v>4577</v>
      </c>
      <c r="O889" s="148" t="s">
        <v>7753</v>
      </c>
    </row>
    <row r="890" spans="1:15" hidden="1" x14ac:dyDescent="0.25">
      <c r="A890" s="161" t="s">
        <v>4577</v>
      </c>
      <c r="B890" s="148" t="s">
        <v>4577</v>
      </c>
      <c r="C890" s="148"/>
      <c r="D890" s="148"/>
      <c r="E890" s="148"/>
      <c r="F890" s="148"/>
      <c r="G890" s="162" t="s">
        <v>4577</v>
      </c>
      <c r="J890" s="149" t="s">
        <v>107</v>
      </c>
      <c r="K890" s="149" t="s">
        <v>4372</v>
      </c>
      <c r="L890" s="149">
        <v>0.99999999999999978</v>
      </c>
      <c r="M890" s="149">
        <v>1</v>
      </c>
      <c r="N890" s="148">
        <v>0.99999999999999978</v>
      </c>
      <c r="O890" s="148" t="s">
        <v>7753</v>
      </c>
    </row>
    <row r="891" spans="1:15" hidden="1" x14ac:dyDescent="0.25">
      <c r="A891" s="161" t="s">
        <v>4577</v>
      </c>
      <c r="B891" s="148" t="s">
        <v>4577</v>
      </c>
      <c r="C891" s="148"/>
      <c r="D891" s="148"/>
      <c r="E891" s="148"/>
      <c r="F891" s="148"/>
      <c r="G891" s="162" t="s">
        <v>4577</v>
      </c>
      <c r="J891" s="149" t="s">
        <v>112</v>
      </c>
      <c r="K891" s="149" t="s">
        <v>4372</v>
      </c>
      <c r="L891" s="149">
        <v>0.99999999999999989</v>
      </c>
      <c r="M891" s="149">
        <v>1</v>
      </c>
      <c r="N891" s="148">
        <v>0.99999999999999989</v>
      </c>
      <c r="O891" s="148" t="s">
        <v>7753</v>
      </c>
    </row>
    <row r="892" spans="1:15" hidden="1" x14ac:dyDescent="0.25">
      <c r="A892" s="161" t="s">
        <v>4577</v>
      </c>
      <c r="B892" s="148" t="s">
        <v>4577</v>
      </c>
      <c r="C892" s="148"/>
      <c r="D892" s="148"/>
      <c r="E892" s="148"/>
      <c r="F892" s="148"/>
      <c r="G892" s="162" t="s">
        <v>4577</v>
      </c>
      <c r="J892" s="149" t="s">
        <v>119</v>
      </c>
      <c r="K892" s="149" t="s">
        <v>276</v>
      </c>
      <c r="L892" s="149">
        <v>2.6393514736379039E-3</v>
      </c>
      <c r="M892" s="149">
        <v>0</v>
      </c>
      <c r="N892" s="148">
        <v>0.99999999999999956</v>
      </c>
      <c r="O892" s="148" t="s">
        <v>7753</v>
      </c>
    </row>
    <row r="893" spans="1:15" x14ac:dyDescent="0.25">
      <c r="A893" s="161" t="s">
        <v>4577</v>
      </c>
      <c r="B893" s="148" t="s">
        <v>4577</v>
      </c>
      <c r="C893" s="148"/>
      <c r="D893" s="148"/>
      <c r="E893" s="148"/>
      <c r="F893" s="148"/>
      <c r="G893" s="162" t="s">
        <v>4577</v>
      </c>
      <c r="J893" s="149" t="s">
        <v>119</v>
      </c>
      <c r="K893" s="149" t="s">
        <v>292</v>
      </c>
      <c r="L893" s="149">
        <v>0</v>
      </c>
      <c r="M893" s="149">
        <v>0</v>
      </c>
      <c r="N893" s="148" t="s">
        <v>4577</v>
      </c>
      <c r="O893" s="148" t="s">
        <v>7753</v>
      </c>
    </row>
    <row r="894" spans="1:15" x14ac:dyDescent="0.25">
      <c r="A894" s="161" t="s">
        <v>4577</v>
      </c>
      <c r="B894" s="148" t="s">
        <v>4577</v>
      </c>
      <c r="C894" s="148"/>
      <c r="D894" s="148"/>
      <c r="E894" s="148"/>
      <c r="F894" s="148"/>
      <c r="G894" s="162" t="s">
        <v>4577</v>
      </c>
      <c r="J894" s="149" t="s">
        <v>119</v>
      </c>
      <c r="K894" s="149" t="s">
        <v>3173</v>
      </c>
      <c r="L894" s="149">
        <v>4.1789731665933492E-2</v>
      </c>
      <c r="M894" s="149">
        <v>0.04</v>
      </c>
      <c r="N894" s="148" t="s">
        <v>4577</v>
      </c>
      <c r="O894" s="148" t="s">
        <v>7753</v>
      </c>
    </row>
    <row r="895" spans="1:15" x14ac:dyDescent="0.25">
      <c r="A895" s="161" t="s">
        <v>4577</v>
      </c>
      <c r="B895" s="148" t="s">
        <v>4577</v>
      </c>
      <c r="C895" s="148"/>
      <c r="D895" s="148"/>
      <c r="E895" s="148"/>
      <c r="F895" s="148"/>
      <c r="G895" s="162" t="s">
        <v>4577</v>
      </c>
      <c r="J895" s="149" t="s">
        <v>119</v>
      </c>
      <c r="K895" s="149" t="s">
        <v>3222</v>
      </c>
      <c r="L895" s="149">
        <v>1.2945390561176382E-2</v>
      </c>
      <c r="M895" s="149">
        <v>0.01</v>
      </c>
      <c r="N895" s="148" t="s">
        <v>4577</v>
      </c>
      <c r="O895" s="148" t="s">
        <v>7753</v>
      </c>
    </row>
    <row r="896" spans="1:15" x14ac:dyDescent="0.25">
      <c r="A896" s="161" t="s">
        <v>4577</v>
      </c>
      <c r="B896" s="148" t="s">
        <v>4577</v>
      </c>
      <c r="C896" s="148"/>
      <c r="D896" s="148"/>
      <c r="E896" s="148"/>
      <c r="F896" s="148"/>
      <c r="G896" s="162" t="s">
        <v>4577</v>
      </c>
      <c r="J896" s="149" t="s">
        <v>119</v>
      </c>
      <c r="K896" s="149" t="s">
        <v>3457</v>
      </c>
      <c r="L896" s="149">
        <v>0.47055866272858649</v>
      </c>
      <c r="M896" s="149">
        <v>0.47</v>
      </c>
      <c r="N896" s="148" t="s">
        <v>4577</v>
      </c>
      <c r="O896" s="148" t="s">
        <v>7753</v>
      </c>
    </row>
    <row r="897" spans="1:15" x14ac:dyDescent="0.25">
      <c r="A897" s="161" t="s">
        <v>4577</v>
      </c>
      <c r="B897" s="148" t="s">
        <v>4577</v>
      </c>
      <c r="C897" s="148"/>
      <c r="D897" s="148"/>
      <c r="E897" s="148"/>
      <c r="F897" s="148"/>
      <c r="G897" s="162" t="s">
        <v>4577</v>
      </c>
      <c r="J897" s="149" t="s">
        <v>119</v>
      </c>
      <c r="K897" s="149" t="s">
        <v>3477</v>
      </c>
      <c r="L897" s="149">
        <v>4.3737824420285266E-2</v>
      </c>
      <c r="M897" s="149">
        <v>0.04</v>
      </c>
      <c r="N897" s="148" t="s">
        <v>4577</v>
      </c>
      <c r="O897" s="148" t="s">
        <v>7753</v>
      </c>
    </row>
    <row r="898" spans="1:15" hidden="1" x14ac:dyDescent="0.25">
      <c r="A898" s="161" t="s">
        <v>4577</v>
      </c>
      <c r="B898" s="148" t="s">
        <v>4577</v>
      </c>
      <c r="C898" s="148"/>
      <c r="D898" s="148"/>
      <c r="E898" s="148"/>
      <c r="F898" s="148"/>
      <c r="G898" s="162" t="s">
        <v>4577</v>
      </c>
      <c r="J898" s="149" t="s">
        <v>119</v>
      </c>
      <c r="K898" s="149" t="s">
        <v>3670</v>
      </c>
      <c r="L898" s="149">
        <v>6.284170175328343E-5</v>
      </c>
      <c r="M898" s="149">
        <v>0</v>
      </c>
      <c r="N898" s="148" t="s">
        <v>4577</v>
      </c>
      <c r="O898" s="148" t="s">
        <v>7753</v>
      </c>
    </row>
    <row r="899" spans="1:15" x14ac:dyDescent="0.25">
      <c r="A899" s="161" t="s">
        <v>4577</v>
      </c>
      <c r="B899" s="148" t="s">
        <v>4577</v>
      </c>
      <c r="C899" s="148"/>
      <c r="D899" s="148"/>
      <c r="E899" s="148"/>
      <c r="F899" s="148"/>
      <c r="G899" s="162" t="s">
        <v>4577</v>
      </c>
      <c r="J899" s="149" t="s">
        <v>119</v>
      </c>
      <c r="K899" s="149" t="s">
        <v>3672</v>
      </c>
      <c r="L899" s="149">
        <v>1.2568340350656686E-4</v>
      </c>
      <c r="M899" s="149">
        <v>0</v>
      </c>
      <c r="N899" s="148" t="s">
        <v>4577</v>
      </c>
      <c r="O899" s="148" t="s">
        <v>7753</v>
      </c>
    </row>
    <row r="900" spans="1:15" x14ac:dyDescent="0.25">
      <c r="A900" s="161" t="s">
        <v>4577</v>
      </c>
      <c r="B900" s="148" t="s">
        <v>4577</v>
      </c>
      <c r="C900" s="148"/>
      <c r="D900" s="148"/>
      <c r="E900" s="148"/>
      <c r="F900" s="148"/>
      <c r="G900" s="162" t="s">
        <v>4577</v>
      </c>
      <c r="J900" s="149" t="s">
        <v>119</v>
      </c>
      <c r="K900" s="149" t="s">
        <v>3713</v>
      </c>
      <c r="L900" s="149">
        <v>3.2489159806447537E-2</v>
      </c>
      <c r="M900" s="149">
        <v>0.03</v>
      </c>
      <c r="N900" s="148" t="s">
        <v>4577</v>
      </c>
      <c r="O900" s="148" t="s">
        <v>7753</v>
      </c>
    </row>
    <row r="901" spans="1:15" hidden="1" x14ac:dyDescent="0.25">
      <c r="A901" s="161" t="s">
        <v>4577</v>
      </c>
      <c r="B901" s="148" t="s">
        <v>4577</v>
      </c>
      <c r="C901" s="148"/>
      <c r="D901" s="148"/>
      <c r="E901" s="148"/>
      <c r="F901" s="148"/>
      <c r="G901" s="162" t="s">
        <v>4577</v>
      </c>
      <c r="J901" s="149" t="s">
        <v>119</v>
      </c>
      <c r="K901" s="149" t="s">
        <v>3840</v>
      </c>
      <c r="L901" s="149">
        <v>8.8858166279142767E-2</v>
      </c>
      <c r="M901" s="149">
        <v>0.09</v>
      </c>
      <c r="N901" s="148" t="s">
        <v>4577</v>
      </c>
      <c r="O901" s="148" t="s">
        <v>7753</v>
      </c>
    </row>
    <row r="902" spans="1:15" x14ac:dyDescent="0.25">
      <c r="A902" s="161" t="s">
        <v>4577</v>
      </c>
      <c r="B902" s="148" t="s">
        <v>4577</v>
      </c>
      <c r="C902" s="148"/>
      <c r="D902" s="148"/>
      <c r="E902" s="148"/>
      <c r="F902" s="148"/>
      <c r="G902" s="162" t="s">
        <v>4577</v>
      </c>
      <c r="J902" s="149" t="s">
        <v>119</v>
      </c>
      <c r="K902" s="149" t="s">
        <v>3897</v>
      </c>
      <c r="L902" s="149">
        <v>6.284170175328343E-5</v>
      </c>
      <c r="M902" s="149">
        <v>0</v>
      </c>
      <c r="N902" s="148" t="s">
        <v>4577</v>
      </c>
      <c r="O902" s="148" t="s">
        <v>7753</v>
      </c>
    </row>
    <row r="903" spans="1:15" x14ac:dyDescent="0.25">
      <c r="A903" s="161" t="s">
        <v>4577</v>
      </c>
      <c r="B903" s="148" t="s">
        <v>4577</v>
      </c>
      <c r="C903" s="148"/>
      <c r="D903" s="148"/>
      <c r="E903" s="148"/>
      <c r="F903" s="148"/>
      <c r="G903" s="162" t="s">
        <v>4577</v>
      </c>
      <c r="J903" s="149" t="s">
        <v>119</v>
      </c>
      <c r="K903" s="149" t="s">
        <v>3971</v>
      </c>
      <c r="L903" s="149">
        <v>6.284170175328343E-5</v>
      </c>
      <c r="M903" s="149">
        <v>0</v>
      </c>
      <c r="N903" s="148" t="s">
        <v>4577</v>
      </c>
      <c r="O903" s="148" t="s">
        <v>7753</v>
      </c>
    </row>
    <row r="904" spans="1:15" hidden="1" x14ac:dyDescent="0.25">
      <c r="A904" s="161" t="s">
        <v>4577</v>
      </c>
      <c r="B904" s="148" t="s">
        <v>4577</v>
      </c>
      <c r="C904" s="148"/>
      <c r="D904" s="148"/>
      <c r="E904" s="148"/>
      <c r="F904" s="148"/>
      <c r="G904" s="162" t="s">
        <v>4577</v>
      </c>
      <c r="J904" s="149" t="s">
        <v>119</v>
      </c>
      <c r="K904" s="149" t="s">
        <v>4372</v>
      </c>
      <c r="L904" s="149">
        <v>0.18073273424244313</v>
      </c>
      <c r="M904" s="149">
        <v>0.18</v>
      </c>
      <c r="N904" s="148" t="s">
        <v>4577</v>
      </c>
      <c r="O904" s="148" t="s">
        <v>7753</v>
      </c>
    </row>
    <row r="905" spans="1:15" hidden="1" x14ac:dyDescent="0.25">
      <c r="A905" s="161" t="s">
        <v>4577</v>
      </c>
      <c r="B905" s="148" t="s">
        <v>4577</v>
      </c>
      <c r="C905" s="148"/>
      <c r="D905" s="148"/>
      <c r="E905" s="148"/>
      <c r="F905" s="148"/>
      <c r="G905" s="162" t="s">
        <v>4577</v>
      </c>
      <c r="J905" s="149" t="s">
        <v>119</v>
      </c>
      <c r="K905" s="149" t="s">
        <v>4351</v>
      </c>
      <c r="L905" s="149">
        <v>0.12593477031357997</v>
      </c>
      <c r="M905" s="149">
        <v>0.13</v>
      </c>
      <c r="N905" s="148" t="s">
        <v>4577</v>
      </c>
      <c r="O905" s="148" t="s">
        <v>7753</v>
      </c>
    </row>
    <row r="906" spans="1:15" hidden="1" x14ac:dyDescent="0.25">
      <c r="A906" s="161" t="s">
        <v>4577</v>
      </c>
      <c r="B906" s="148" t="s">
        <v>4577</v>
      </c>
      <c r="C906" s="148"/>
      <c r="D906" s="148"/>
      <c r="E906" s="148"/>
      <c r="F906" s="148"/>
      <c r="G906" s="162" t="s">
        <v>4577</v>
      </c>
      <c r="J906" s="149" t="s">
        <v>237</v>
      </c>
      <c r="K906" s="149" t="s">
        <v>276</v>
      </c>
      <c r="L906" s="149">
        <v>7.2399198039652536E-4</v>
      </c>
      <c r="M906" s="149">
        <v>0</v>
      </c>
      <c r="N906" s="148">
        <v>1.0000000000000009</v>
      </c>
      <c r="O906" s="148" t="s">
        <v>7753</v>
      </c>
    </row>
    <row r="907" spans="1:15" x14ac:dyDescent="0.25">
      <c r="A907" s="161" t="s">
        <v>4577</v>
      </c>
      <c r="B907" s="148" t="s">
        <v>4577</v>
      </c>
      <c r="C907" s="148"/>
      <c r="D907" s="148"/>
      <c r="E907" s="148"/>
      <c r="F907" s="148"/>
      <c r="G907" s="162" t="s">
        <v>4577</v>
      </c>
      <c r="J907" s="149" t="s">
        <v>237</v>
      </c>
      <c r="K907" s="149" t="s">
        <v>292</v>
      </c>
      <c r="L907" s="149">
        <v>0</v>
      </c>
      <c r="M907" s="149">
        <v>0</v>
      </c>
      <c r="N907" s="148" t="s">
        <v>4577</v>
      </c>
      <c r="O907" s="148" t="s">
        <v>7753</v>
      </c>
    </row>
    <row r="908" spans="1:15" x14ac:dyDescent="0.25">
      <c r="A908" s="161" t="s">
        <v>4577</v>
      </c>
      <c r="B908" s="148" t="s">
        <v>4577</v>
      </c>
      <c r="C908" s="148"/>
      <c r="D908" s="148"/>
      <c r="E908" s="148"/>
      <c r="F908" s="148"/>
      <c r="G908" s="162" t="s">
        <v>4577</v>
      </c>
      <c r="J908" s="149" t="s">
        <v>237</v>
      </c>
      <c r="K908" s="149" t="s">
        <v>3173</v>
      </c>
      <c r="L908" s="149">
        <v>1.9770550233905119E-2</v>
      </c>
      <c r="M908" s="149">
        <v>0.02</v>
      </c>
      <c r="N908" s="148" t="s">
        <v>4577</v>
      </c>
      <c r="O908" s="148" t="s">
        <v>7753</v>
      </c>
    </row>
    <row r="909" spans="1:15" x14ac:dyDescent="0.25">
      <c r="A909" s="161" t="s">
        <v>4577</v>
      </c>
      <c r="B909" s="148" t="s">
        <v>4577</v>
      </c>
      <c r="C909" s="148"/>
      <c r="D909" s="148"/>
      <c r="E909" s="148"/>
      <c r="F909" s="148"/>
      <c r="G909" s="162" t="s">
        <v>4577</v>
      </c>
      <c r="J909" s="149" t="s">
        <v>237</v>
      </c>
      <c r="K909" s="149" t="s">
        <v>3222</v>
      </c>
      <c r="L909" s="149">
        <v>3.5642682111828943E-3</v>
      </c>
      <c r="M909" s="149">
        <v>0</v>
      </c>
      <c r="N909" s="148" t="s">
        <v>4577</v>
      </c>
      <c r="O909" s="148" t="s">
        <v>7753</v>
      </c>
    </row>
    <row r="910" spans="1:15" x14ac:dyDescent="0.25">
      <c r="A910" s="161" t="s">
        <v>4577</v>
      </c>
      <c r="B910" s="148" t="s">
        <v>4577</v>
      </c>
      <c r="C910" s="148"/>
      <c r="D910" s="148"/>
      <c r="E910" s="148"/>
      <c r="F910" s="148"/>
      <c r="G910" s="162" t="s">
        <v>4577</v>
      </c>
      <c r="J910" s="149" t="s">
        <v>237</v>
      </c>
      <c r="K910" s="149" t="s">
        <v>3457</v>
      </c>
      <c r="L910" s="149">
        <v>2.2722209846290961E-2</v>
      </c>
      <c r="M910" s="149">
        <v>0.02</v>
      </c>
      <c r="N910" s="148" t="s">
        <v>4577</v>
      </c>
      <c r="O910" s="148" t="s">
        <v>7753</v>
      </c>
    </row>
    <row r="911" spans="1:15" x14ac:dyDescent="0.25">
      <c r="A911" s="161" t="s">
        <v>4577</v>
      </c>
      <c r="B911" s="148" t="s">
        <v>4577</v>
      </c>
      <c r="C911" s="148"/>
      <c r="D911" s="148"/>
      <c r="E911" s="148"/>
      <c r="F911" s="148"/>
      <c r="G911" s="162" t="s">
        <v>4577</v>
      </c>
      <c r="J911" s="149" t="s">
        <v>237</v>
      </c>
      <c r="K911" s="149" t="s">
        <v>3477</v>
      </c>
      <c r="L911" s="149">
        <v>2.5005569169079991E-2</v>
      </c>
      <c r="M911" s="149">
        <v>0.03</v>
      </c>
      <c r="N911" s="148" t="s">
        <v>4577</v>
      </c>
      <c r="O911" s="148" t="s">
        <v>7753</v>
      </c>
    </row>
    <row r="912" spans="1:15" hidden="1" x14ac:dyDescent="0.25">
      <c r="A912" s="161" t="s">
        <v>4577</v>
      </c>
      <c r="B912" s="148" t="s">
        <v>4577</v>
      </c>
      <c r="C912" s="148"/>
      <c r="D912" s="148"/>
      <c r="E912" s="148"/>
      <c r="F912" s="148"/>
      <c r="G912" s="162" t="s">
        <v>4577</v>
      </c>
      <c r="J912" s="149" t="s">
        <v>237</v>
      </c>
      <c r="K912" s="149" t="s">
        <v>3670</v>
      </c>
      <c r="L912" s="149">
        <v>0</v>
      </c>
      <c r="M912" s="149">
        <v>0</v>
      </c>
      <c r="N912" s="148" t="s">
        <v>4577</v>
      </c>
      <c r="O912" s="148" t="s">
        <v>7753</v>
      </c>
    </row>
    <row r="913" spans="1:15" x14ac:dyDescent="0.25">
      <c r="A913" s="161" t="s">
        <v>4577</v>
      </c>
      <c r="B913" s="148" t="s">
        <v>4577</v>
      </c>
      <c r="C913" s="148"/>
      <c r="D913" s="148"/>
      <c r="E913" s="148"/>
      <c r="F913" s="148"/>
      <c r="G913" s="162" t="s">
        <v>4577</v>
      </c>
      <c r="J913" s="149" t="s">
        <v>237</v>
      </c>
      <c r="K913" s="149" t="s">
        <v>3713</v>
      </c>
      <c r="L913" s="149">
        <v>2.7845845399866362E-3</v>
      </c>
      <c r="M913" s="149">
        <v>0</v>
      </c>
      <c r="N913" s="148" t="s">
        <v>4577</v>
      </c>
      <c r="O913" s="148" t="s">
        <v>7753</v>
      </c>
    </row>
    <row r="914" spans="1:15" hidden="1" x14ac:dyDescent="0.25">
      <c r="A914" s="161" t="s">
        <v>4577</v>
      </c>
      <c r="B914" s="148" t="s">
        <v>4577</v>
      </c>
      <c r="C914" s="148"/>
      <c r="D914" s="148"/>
      <c r="E914" s="148"/>
      <c r="F914" s="148"/>
      <c r="G914" s="162" t="s">
        <v>4577</v>
      </c>
      <c r="J914" s="149" t="s">
        <v>237</v>
      </c>
      <c r="K914" s="149" t="s">
        <v>3840</v>
      </c>
      <c r="L914" s="149">
        <v>1.8935174871909123E-3</v>
      </c>
      <c r="M914" s="149">
        <v>0</v>
      </c>
      <c r="N914" s="148" t="s">
        <v>4577</v>
      </c>
      <c r="O914" s="148" t="s">
        <v>7753</v>
      </c>
    </row>
    <row r="915" spans="1:15" x14ac:dyDescent="0.25">
      <c r="A915" s="161" t="s">
        <v>4577</v>
      </c>
      <c r="B915" s="148" t="s">
        <v>4577</v>
      </c>
      <c r="C915" s="148"/>
      <c r="D915" s="148"/>
      <c r="E915" s="148"/>
      <c r="F915" s="148"/>
      <c r="G915" s="162" t="s">
        <v>4577</v>
      </c>
      <c r="J915" s="149" t="s">
        <v>237</v>
      </c>
      <c r="K915" s="149" t="s">
        <v>3895</v>
      </c>
      <c r="L915" s="149">
        <v>4.065493428380489E-3</v>
      </c>
      <c r="M915" s="149">
        <v>0</v>
      </c>
      <c r="N915" s="148" t="s">
        <v>4577</v>
      </c>
      <c r="O915" s="148" t="s">
        <v>7753</v>
      </c>
    </row>
    <row r="916" spans="1:15" x14ac:dyDescent="0.25">
      <c r="A916" s="161" t="s">
        <v>4577</v>
      </c>
      <c r="B916" s="148" t="s">
        <v>4577</v>
      </c>
      <c r="C916" s="148"/>
      <c r="D916" s="148"/>
      <c r="E916" s="148"/>
      <c r="F916" s="148"/>
      <c r="G916" s="162" t="s">
        <v>4577</v>
      </c>
      <c r="J916" s="149" t="s">
        <v>237</v>
      </c>
      <c r="K916" s="149" t="s">
        <v>3897</v>
      </c>
      <c r="L916" s="149">
        <v>4.0933392737803553E-2</v>
      </c>
      <c r="M916" s="149">
        <v>0.04</v>
      </c>
      <c r="N916" s="148" t="s">
        <v>4577</v>
      </c>
      <c r="O916" s="148" t="s">
        <v>7753</v>
      </c>
    </row>
    <row r="917" spans="1:15" x14ac:dyDescent="0.25">
      <c r="A917" s="161" t="s">
        <v>4577</v>
      </c>
      <c r="B917" s="148" t="s">
        <v>4577</v>
      </c>
      <c r="C917" s="148"/>
      <c r="D917" s="148"/>
      <c r="E917" s="148"/>
      <c r="F917" s="148"/>
      <c r="G917" s="162" t="s">
        <v>4577</v>
      </c>
      <c r="J917" s="149" t="s">
        <v>237</v>
      </c>
      <c r="K917" s="149" t="s">
        <v>3971</v>
      </c>
      <c r="L917" s="149">
        <v>0</v>
      </c>
      <c r="M917" s="149">
        <v>0</v>
      </c>
      <c r="N917" s="148" t="s">
        <v>4577</v>
      </c>
      <c r="O917" s="148" t="s">
        <v>7753</v>
      </c>
    </row>
    <row r="918" spans="1:15" hidden="1" x14ac:dyDescent="0.25">
      <c r="A918" s="161" t="s">
        <v>4577</v>
      </c>
      <c r="B918" s="148" t="s">
        <v>4577</v>
      </c>
      <c r="C918" s="148"/>
      <c r="D918" s="148"/>
      <c r="E918" s="148"/>
      <c r="F918" s="148"/>
      <c r="G918" s="162" t="s">
        <v>4577</v>
      </c>
      <c r="J918" s="149" t="s">
        <v>237</v>
      </c>
      <c r="K918" s="149" t="s">
        <v>4372</v>
      </c>
      <c r="L918" s="149">
        <v>1.4034306081532647E-2</v>
      </c>
      <c r="M918" s="149">
        <v>0.01</v>
      </c>
      <c r="N918" s="148" t="s">
        <v>4577</v>
      </c>
      <c r="O918" s="148" t="s">
        <v>7753</v>
      </c>
    </row>
    <row r="919" spans="1:15" hidden="1" x14ac:dyDescent="0.25">
      <c r="A919" s="161" t="s">
        <v>4577</v>
      </c>
      <c r="B919" s="148" t="s">
        <v>4577</v>
      </c>
      <c r="C919" s="148"/>
      <c r="D919" s="148"/>
      <c r="E919" s="148"/>
      <c r="F919" s="148"/>
      <c r="G919" s="162" t="s">
        <v>4577</v>
      </c>
      <c r="J919" s="149" t="s">
        <v>237</v>
      </c>
      <c r="K919" s="149" t="s">
        <v>3374</v>
      </c>
      <c r="L919" s="149">
        <v>2.779015370906663E-2</v>
      </c>
      <c r="M919" s="149">
        <v>0.03</v>
      </c>
      <c r="N919" s="148" t="s">
        <v>4577</v>
      </c>
      <c r="O919" s="148" t="s">
        <v>7753</v>
      </c>
    </row>
    <row r="920" spans="1:15" hidden="1" x14ac:dyDescent="0.25">
      <c r="A920" s="161" t="s">
        <v>4577</v>
      </c>
      <c r="B920" s="148" t="s">
        <v>4577</v>
      </c>
      <c r="C920" s="148"/>
      <c r="D920" s="148"/>
      <c r="E920" s="148"/>
      <c r="F920" s="148"/>
      <c r="G920" s="162" t="s">
        <v>4577</v>
      </c>
      <c r="J920" s="149" t="s">
        <v>237</v>
      </c>
      <c r="K920" s="149" t="s">
        <v>4351</v>
      </c>
      <c r="L920" s="149">
        <v>0.8310314101136117</v>
      </c>
      <c r="M920" s="149">
        <v>0.83</v>
      </c>
      <c r="N920" s="148" t="s">
        <v>4577</v>
      </c>
      <c r="O920" s="148" t="s">
        <v>7753</v>
      </c>
    </row>
    <row r="921" spans="1:15" hidden="1" x14ac:dyDescent="0.25">
      <c r="A921" s="161" t="s">
        <v>4577</v>
      </c>
      <c r="B921" s="148" t="s">
        <v>4577</v>
      </c>
      <c r="C921" s="148"/>
      <c r="D921" s="148"/>
      <c r="E921" s="148"/>
      <c r="F921" s="148"/>
      <c r="G921" s="162" t="s">
        <v>4577</v>
      </c>
      <c r="J921" s="149" t="s">
        <v>237</v>
      </c>
      <c r="K921" s="149" t="s">
        <v>7799</v>
      </c>
      <c r="L921" s="149">
        <v>5.0122521719759448E-3</v>
      </c>
      <c r="M921" s="149">
        <v>0.01</v>
      </c>
      <c r="N921" s="148" t="s">
        <v>4577</v>
      </c>
      <c r="O921" s="148" t="s">
        <v>7753</v>
      </c>
    </row>
    <row r="922" spans="1:15" hidden="1" x14ac:dyDescent="0.25">
      <c r="A922" s="161" t="s">
        <v>4577</v>
      </c>
      <c r="B922" s="148" t="s">
        <v>4577</v>
      </c>
      <c r="C922" s="148"/>
      <c r="D922" s="148"/>
      <c r="E922" s="148"/>
      <c r="F922" s="148"/>
      <c r="G922" s="162" t="s">
        <v>4577</v>
      </c>
      <c r="J922" s="149" t="s">
        <v>237</v>
      </c>
      <c r="K922" s="149" t="s">
        <v>4257</v>
      </c>
      <c r="L922" s="149">
        <v>5.5691690799732723E-5</v>
      </c>
      <c r="M922" s="149">
        <v>0</v>
      </c>
      <c r="N922" s="148" t="s">
        <v>4577</v>
      </c>
      <c r="O922" s="148" t="s">
        <v>7753</v>
      </c>
    </row>
    <row r="923" spans="1:15" hidden="1" x14ac:dyDescent="0.25">
      <c r="A923" s="161" t="s">
        <v>4577</v>
      </c>
      <c r="B923" s="148" t="s">
        <v>4577</v>
      </c>
      <c r="C923" s="148"/>
      <c r="D923" s="148"/>
      <c r="E923" s="148"/>
      <c r="F923" s="148"/>
      <c r="G923" s="162" t="s">
        <v>4577</v>
      </c>
      <c r="J923" s="149" t="s">
        <v>237</v>
      </c>
      <c r="K923" s="149" t="s">
        <v>4376</v>
      </c>
      <c r="L923" s="149">
        <v>6.1260859879705995E-4</v>
      </c>
      <c r="M923" s="149">
        <v>0</v>
      </c>
      <c r="N923" s="148" t="s">
        <v>4577</v>
      </c>
      <c r="O923" s="148" t="s">
        <v>7753</v>
      </c>
    </row>
    <row r="924" spans="1:15" x14ac:dyDescent="0.25">
      <c r="A924" s="161" t="s">
        <v>4577</v>
      </c>
      <c r="B924" s="148" t="s">
        <v>4577</v>
      </c>
      <c r="C924" s="148"/>
      <c r="D924" s="148"/>
      <c r="E924" s="148"/>
      <c r="F924" s="148"/>
      <c r="G924" s="162" t="s">
        <v>4577</v>
      </c>
      <c r="J924" s="149" t="s">
        <v>218</v>
      </c>
      <c r="K924" s="149" t="s">
        <v>290</v>
      </c>
      <c r="L924" s="149">
        <v>0.12592257870161172</v>
      </c>
      <c r="M924" s="149">
        <v>0.13</v>
      </c>
      <c r="N924" s="148">
        <v>1.0000000000000004</v>
      </c>
      <c r="O924" s="148" t="s">
        <v>7753</v>
      </c>
    </row>
    <row r="925" spans="1:15" hidden="1" x14ac:dyDescent="0.25">
      <c r="A925" s="161" t="s">
        <v>4577</v>
      </c>
      <c r="B925" s="148" t="s">
        <v>4577</v>
      </c>
      <c r="C925" s="148"/>
      <c r="D925" s="148"/>
      <c r="E925" s="148"/>
      <c r="F925" s="148"/>
      <c r="G925" s="162" t="s">
        <v>4577</v>
      </c>
      <c r="J925" s="149" t="s">
        <v>218</v>
      </c>
      <c r="K925" s="149" t="s">
        <v>576</v>
      </c>
      <c r="L925" s="149">
        <v>1.2125320078325052E-2</v>
      </c>
      <c r="M925" s="149">
        <v>0.01</v>
      </c>
      <c r="N925" s="148" t="s">
        <v>4577</v>
      </c>
      <c r="O925" s="148" t="s">
        <v>7753</v>
      </c>
    </row>
    <row r="926" spans="1:15" hidden="1" x14ac:dyDescent="0.25">
      <c r="A926" s="161" t="s">
        <v>4577</v>
      </c>
      <c r="B926" s="148" t="s">
        <v>4577</v>
      </c>
      <c r="C926" s="148"/>
      <c r="D926" s="148"/>
      <c r="E926" s="148"/>
      <c r="F926" s="148"/>
      <c r="G926" s="162" t="s">
        <v>4577</v>
      </c>
      <c r="J926" s="149" t="s">
        <v>218</v>
      </c>
      <c r="K926" s="149" t="s">
        <v>3479</v>
      </c>
      <c r="L926" s="149">
        <v>6.9588793492995946E-2</v>
      </c>
      <c r="M926" s="149">
        <v>7.0000000000000007E-2</v>
      </c>
      <c r="N926" s="148" t="s">
        <v>4577</v>
      </c>
      <c r="O926" s="148" t="s">
        <v>7753</v>
      </c>
    </row>
    <row r="927" spans="1:15" hidden="1" x14ac:dyDescent="0.25">
      <c r="A927" s="161" t="s">
        <v>4577</v>
      </c>
      <c r="B927" s="148" t="s">
        <v>4577</v>
      </c>
      <c r="C927" s="148"/>
      <c r="D927" s="148"/>
      <c r="E927" s="148"/>
      <c r="F927" s="148"/>
      <c r="G927" s="162" t="s">
        <v>4577</v>
      </c>
      <c r="J927" s="149" t="s">
        <v>218</v>
      </c>
      <c r="K927" s="149" t="s">
        <v>3481</v>
      </c>
      <c r="L927" s="149">
        <v>3.0125018828136774E-4</v>
      </c>
      <c r="M927" s="149">
        <v>0</v>
      </c>
      <c r="N927" s="148" t="s">
        <v>4577</v>
      </c>
      <c r="O927" s="148" t="s">
        <v>7753</v>
      </c>
    </row>
    <row r="928" spans="1:15" hidden="1" x14ac:dyDescent="0.25">
      <c r="A928" s="161" t="s">
        <v>4577</v>
      </c>
      <c r="B928" s="148" t="s">
        <v>4577</v>
      </c>
      <c r="C928" s="148"/>
      <c r="D928" s="148"/>
      <c r="E928" s="148"/>
      <c r="F928" s="148"/>
      <c r="G928" s="162" t="s">
        <v>4577</v>
      </c>
      <c r="J928" s="149" t="s">
        <v>218</v>
      </c>
      <c r="K928" s="149" t="s">
        <v>3779</v>
      </c>
      <c r="L928" s="149">
        <v>9.4140683837927435E-3</v>
      </c>
      <c r="M928" s="149">
        <v>0.01</v>
      </c>
      <c r="N928" s="148" t="s">
        <v>4577</v>
      </c>
      <c r="O928" s="148" t="s">
        <v>7753</v>
      </c>
    </row>
    <row r="929" spans="1:15" hidden="1" x14ac:dyDescent="0.25">
      <c r="A929" s="161" t="s">
        <v>4577</v>
      </c>
      <c r="B929" s="148" t="s">
        <v>4577</v>
      </c>
      <c r="C929" s="148"/>
      <c r="D929" s="148"/>
      <c r="E929" s="148"/>
      <c r="F929" s="148"/>
      <c r="G929" s="162" t="s">
        <v>4577</v>
      </c>
      <c r="J929" s="149" t="s">
        <v>218</v>
      </c>
      <c r="K929" s="149" t="s">
        <v>3930</v>
      </c>
      <c r="L929" s="149">
        <v>7.5312547070341935E-5</v>
      </c>
      <c r="M929" s="149">
        <v>0</v>
      </c>
      <c r="N929" s="148" t="s">
        <v>4577</v>
      </c>
      <c r="O929" s="148" t="s">
        <v>7753</v>
      </c>
    </row>
    <row r="930" spans="1:15" hidden="1" x14ac:dyDescent="0.25">
      <c r="A930" s="161" t="s">
        <v>4577</v>
      </c>
      <c r="B930" s="148" t="s">
        <v>4577</v>
      </c>
      <c r="C930" s="148"/>
      <c r="D930" s="148"/>
      <c r="E930" s="148"/>
      <c r="F930" s="148"/>
      <c r="G930" s="162" t="s">
        <v>4577</v>
      </c>
      <c r="J930" s="149" t="s">
        <v>218</v>
      </c>
      <c r="K930" s="149" t="s">
        <v>4412</v>
      </c>
      <c r="L930" s="149">
        <v>1.5815634884771806E-3</v>
      </c>
      <c r="M930" s="149">
        <v>0</v>
      </c>
      <c r="N930" s="148" t="s">
        <v>4577</v>
      </c>
      <c r="O930" s="148" t="s">
        <v>7753</v>
      </c>
    </row>
    <row r="931" spans="1:15" hidden="1" x14ac:dyDescent="0.25">
      <c r="A931" s="161" t="s">
        <v>4577</v>
      </c>
      <c r="B931" s="148" t="s">
        <v>4577</v>
      </c>
      <c r="C931" s="148"/>
      <c r="D931" s="148"/>
      <c r="E931" s="148"/>
      <c r="F931" s="148"/>
      <c r="G931" s="162" t="s">
        <v>4577</v>
      </c>
      <c r="J931" s="149" t="s">
        <v>218</v>
      </c>
      <c r="K931" s="149" t="s">
        <v>4078</v>
      </c>
      <c r="L931" s="149">
        <v>9.127880704925441E-2</v>
      </c>
      <c r="M931" s="149">
        <v>0.09</v>
      </c>
      <c r="N931" s="148" t="s">
        <v>4577</v>
      </c>
      <c r="O931" s="148" t="s">
        <v>7753</v>
      </c>
    </row>
    <row r="932" spans="1:15" hidden="1" x14ac:dyDescent="0.25">
      <c r="A932" s="161" t="s">
        <v>4577</v>
      </c>
      <c r="B932" s="148" t="s">
        <v>4577</v>
      </c>
      <c r="C932" s="148"/>
      <c r="D932" s="148"/>
      <c r="E932" s="148"/>
      <c r="F932" s="148"/>
      <c r="G932" s="162" t="s">
        <v>4577</v>
      </c>
      <c r="J932" s="149" t="s">
        <v>218</v>
      </c>
      <c r="K932" s="149" t="s">
        <v>4126</v>
      </c>
      <c r="L932" s="149">
        <v>0.68926043078776955</v>
      </c>
      <c r="M932" s="149">
        <v>0.69</v>
      </c>
      <c r="N932" s="148" t="s">
        <v>4577</v>
      </c>
      <c r="O932" s="148" t="s">
        <v>7753</v>
      </c>
    </row>
    <row r="933" spans="1:15" hidden="1" x14ac:dyDescent="0.25">
      <c r="A933" s="161" t="s">
        <v>4577</v>
      </c>
      <c r="B933" s="148" t="s">
        <v>4577</v>
      </c>
      <c r="C933" s="148"/>
      <c r="D933" s="148"/>
      <c r="E933" s="148"/>
      <c r="F933" s="148"/>
      <c r="G933" s="162" t="s">
        <v>4577</v>
      </c>
      <c r="J933" s="149" t="s">
        <v>218</v>
      </c>
      <c r="K933" s="149" t="s">
        <v>3738</v>
      </c>
      <c r="L933" s="149">
        <v>4.5187528242205164E-4</v>
      </c>
      <c r="M933" s="149">
        <v>0</v>
      </c>
      <c r="N933" s="148" t="s">
        <v>4577</v>
      </c>
      <c r="O933" s="148" t="s">
        <v>7753</v>
      </c>
    </row>
    <row r="934" spans="1:15" hidden="1" x14ac:dyDescent="0.25">
      <c r="A934" s="161" t="s">
        <v>4577</v>
      </c>
      <c r="B934" s="148" t="s">
        <v>4577</v>
      </c>
      <c r="C934" s="148"/>
      <c r="D934" s="148"/>
      <c r="E934" s="148"/>
      <c r="F934" s="148"/>
      <c r="G934" s="162" t="s">
        <v>4577</v>
      </c>
      <c r="J934" s="149" t="s">
        <v>218</v>
      </c>
      <c r="K934" s="149" t="s">
        <v>3973</v>
      </c>
      <c r="L934" s="149">
        <v>0</v>
      </c>
      <c r="M934" s="149">
        <v>0</v>
      </c>
      <c r="N934" s="148" t="s">
        <v>4577</v>
      </c>
      <c r="O934" s="148" t="s">
        <v>7753</v>
      </c>
    </row>
    <row r="935" spans="1:15" hidden="1" x14ac:dyDescent="0.25">
      <c r="A935" s="161" t="s">
        <v>4577</v>
      </c>
      <c r="B935" s="148" t="s">
        <v>4577</v>
      </c>
      <c r="C935" s="148"/>
      <c r="D935" s="148"/>
      <c r="E935" s="148"/>
      <c r="F935" s="148"/>
      <c r="G935" s="162" t="s">
        <v>4577</v>
      </c>
      <c r="J935" s="149" t="s">
        <v>238</v>
      </c>
      <c r="K935" s="149" t="s">
        <v>3175</v>
      </c>
      <c r="L935" s="149">
        <v>0.32303173696663207</v>
      </c>
      <c r="M935" s="149">
        <v>0.32</v>
      </c>
      <c r="N935" s="148">
        <v>1.0000000000000011</v>
      </c>
      <c r="O935" s="148" t="s">
        <v>7753</v>
      </c>
    </row>
    <row r="936" spans="1:15" hidden="1" x14ac:dyDescent="0.25">
      <c r="A936" s="161" t="s">
        <v>4577</v>
      </c>
      <c r="B936" s="148" t="s">
        <v>4577</v>
      </c>
      <c r="C936" s="148"/>
      <c r="D936" s="148"/>
      <c r="E936" s="148"/>
      <c r="F936" s="148"/>
      <c r="G936" s="162" t="s">
        <v>4577</v>
      </c>
      <c r="J936" s="149" t="s">
        <v>238</v>
      </c>
      <c r="K936" s="149" t="s">
        <v>4280</v>
      </c>
      <c r="L936" s="149">
        <v>0.67696826303336899</v>
      </c>
      <c r="M936" s="149">
        <v>0.68</v>
      </c>
      <c r="N936" s="148" t="s">
        <v>4577</v>
      </c>
      <c r="O936" s="148" t="s">
        <v>7753</v>
      </c>
    </row>
    <row r="937" spans="1:15" hidden="1" x14ac:dyDescent="0.25">
      <c r="A937" s="161" t="s">
        <v>4577</v>
      </c>
      <c r="B937" s="148" t="s">
        <v>4577</v>
      </c>
      <c r="C937" s="148"/>
      <c r="D937" s="148"/>
      <c r="E937" s="148"/>
      <c r="F937" s="148"/>
      <c r="G937" s="162" t="s">
        <v>4577</v>
      </c>
      <c r="J937" s="149" t="s">
        <v>123</v>
      </c>
      <c r="K937" s="149" t="s">
        <v>12</v>
      </c>
      <c r="L937" s="149">
        <v>8.936550491510279E-4</v>
      </c>
      <c r="M937" s="149">
        <v>0</v>
      </c>
      <c r="N937" s="148">
        <v>1.0000000000000004</v>
      </c>
      <c r="O937" s="148" t="s">
        <v>7753</v>
      </c>
    </row>
    <row r="938" spans="1:15" x14ac:dyDescent="0.25">
      <c r="A938" s="161" t="s">
        <v>4577</v>
      </c>
      <c r="B938" s="148" t="s">
        <v>4577</v>
      </c>
      <c r="C938" s="148"/>
      <c r="D938" s="148"/>
      <c r="E938" s="148"/>
      <c r="F938" s="148"/>
      <c r="G938" s="162" t="s">
        <v>4577</v>
      </c>
      <c r="J938" s="149" t="s">
        <v>123</v>
      </c>
      <c r="K938" s="149" t="s">
        <v>292</v>
      </c>
      <c r="L938" s="149">
        <v>5.9577003276735211E-4</v>
      </c>
      <c r="M938" s="149">
        <v>0</v>
      </c>
      <c r="N938" s="148" t="s">
        <v>4577</v>
      </c>
      <c r="O938" s="148" t="s">
        <v>7753</v>
      </c>
    </row>
    <row r="939" spans="1:15" x14ac:dyDescent="0.25">
      <c r="A939" s="161" t="s">
        <v>4577</v>
      </c>
      <c r="B939" s="148" t="s">
        <v>4577</v>
      </c>
      <c r="C939" s="148"/>
      <c r="D939" s="148"/>
      <c r="E939" s="148"/>
      <c r="F939" s="148"/>
      <c r="G939" s="162" t="s">
        <v>4577</v>
      </c>
      <c r="J939" s="149" t="s">
        <v>123</v>
      </c>
      <c r="K939" s="149" t="s">
        <v>3457</v>
      </c>
      <c r="L939" s="149">
        <v>3.8129282097110516E-3</v>
      </c>
      <c r="M939" s="149">
        <v>0</v>
      </c>
      <c r="N939" s="148" t="s">
        <v>4577</v>
      </c>
      <c r="O939" s="148" t="s">
        <v>7753</v>
      </c>
    </row>
    <row r="940" spans="1:15" x14ac:dyDescent="0.25">
      <c r="A940" s="161" t="s">
        <v>4577</v>
      </c>
      <c r="B940" s="148" t="s">
        <v>4577</v>
      </c>
      <c r="C940" s="148"/>
      <c r="D940" s="148"/>
      <c r="E940" s="148"/>
      <c r="F940" s="148"/>
      <c r="G940" s="162" t="s">
        <v>4577</v>
      </c>
      <c r="J940" s="149" t="s">
        <v>123</v>
      </c>
      <c r="K940" s="149" t="s">
        <v>3477</v>
      </c>
      <c r="L940" s="149">
        <v>1.7873100983020556E-4</v>
      </c>
      <c r="M940" s="149">
        <v>0</v>
      </c>
      <c r="N940" s="148" t="s">
        <v>4577</v>
      </c>
      <c r="O940" s="148" t="s">
        <v>7753</v>
      </c>
    </row>
    <row r="941" spans="1:15" hidden="1" x14ac:dyDescent="0.25">
      <c r="A941" s="161" t="s">
        <v>4577</v>
      </c>
      <c r="B941" s="148" t="s">
        <v>4577</v>
      </c>
      <c r="C941" s="148"/>
      <c r="D941" s="148"/>
      <c r="E941" s="148"/>
      <c r="F941" s="148"/>
      <c r="G941" s="162" t="s">
        <v>4577</v>
      </c>
      <c r="J941" s="149" t="s">
        <v>123</v>
      </c>
      <c r="K941" s="149" t="s">
        <v>3479</v>
      </c>
      <c r="L941" s="149">
        <v>1.1915400655347039E-4</v>
      </c>
      <c r="M941" s="149">
        <v>0</v>
      </c>
      <c r="N941" s="148" t="s">
        <v>4577</v>
      </c>
      <c r="O941" s="148" t="s">
        <v>7753</v>
      </c>
    </row>
    <row r="942" spans="1:15" hidden="1" x14ac:dyDescent="0.25">
      <c r="A942" s="161" t="s">
        <v>4577</v>
      </c>
      <c r="B942" s="148" t="s">
        <v>4577</v>
      </c>
      <c r="C942" s="148"/>
      <c r="D942" s="148"/>
      <c r="E942" s="148"/>
      <c r="F942" s="148"/>
      <c r="G942" s="162" t="s">
        <v>4577</v>
      </c>
      <c r="J942" s="149" t="s">
        <v>123</v>
      </c>
      <c r="K942" s="149" t="s">
        <v>3670</v>
      </c>
      <c r="L942" s="149">
        <v>7.2028596961572836E-2</v>
      </c>
      <c r="M942" s="149">
        <v>7.0000000000000007E-2</v>
      </c>
      <c r="N942" s="148" t="s">
        <v>4577</v>
      </c>
      <c r="O942" s="148" t="s">
        <v>7753</v>
      </c>
    </row>
    <row r="943" spans="1:15" x14ac:dyDescent="0.25">
      <c r="A943" s="161" t="s">
        <v>4577</v>
      </c>
      <c r="B943" s="148" t="s">
        <v>4577</v>
      </c>
      <c r="C943" s="148"/>
      <c r="D943" s="148"/>
      <c r="E943" s="148"/>
      <c r="F943" s="148"/>
      <c r="G943" s="162" t="s">
        <v>4577</v>
      </c>
      <c r="J943" s="149" t="s">
        <v>123</v>
      </c>
      <c r="K943" s="149" t="s">
        <v>3713</v>
      </c>
      <c r="L943" s="149">
        <v>0.90414060172773347</v>
      </c>
      <c r="M943" s="149">
        <v>0.9</v>
      </c>
      <c r="N943" s="148" t="s">
        <v>4577</v>
      </c>
      <c r="O943" s="148" t="s">
        <v>7753</v>
      </c>
    </row>
    <row r="944" spans="1:15" x14ac:dyDescent="0.25">
      <c r="A944" s="161" t="s">
        <v>4577</v>
      </c>
      <c r="B944" s="148" t="s">
        <v>4577</v>
      </c>
      <c r="C944" s="148"/>
      <c r="D944" s="148"/>
      <c r="E944" s="148"/>
      <c r="F944" s="148"/>
      <c r="G944" s="162" t="s">
        <v>4577</v>
      </c>
      <c r="J944" s="149" t="s">
        <v>123</v>
      </c>
      <c r="K944" s="149" t="s">
        <v>3971</v>
      </c>
      <c r="L944" s="149">
        <v>0</v>
      </c>
      <c r="M944" s="149">
        <v>0</v>
      </c>
      <c r="N944" s="148" t="s">
        <v>4577</v>
      </c>
      <c r="O944" s="148" t="s">
        <v>7753</v>
      </c>
    </row>
    <row r="945" spans="1:15" hidden="1" x14ac:dyDescent="0.25">
      <c r="A945" s="161" t="s">
        <v>4577</v>
      </c>
      <c r="B945" s="148" t="s">
        <v>4577</v>
      </c>
      <c r="C945" s="148"/>
      <c r="D945" s="148"/>
      <c r="E945" s="148"/>
      <c r="F945" s="148"/>
      <c r="G945" s="162" t="s">
        <v>4577</v>
      </c>
      <c r="J945" s="149" t="s">
        <v>123</v>
      </c>
      <c r="K945" s="149" t="s">
        <v>3374</v>
      </c>
      <c r="L945" s="149">
        <v>1.6443252904378911E-2</v>
      </c>
      <c r="M945" s="149">
        <v>0.02</v>
      </c>
      <c r="N945" s="148" t="s">
        <v>4577</v>
      </c>
      <c r="O945" s="148" t="s">
        <v>7753</v>
      </c>
    </row>
    <row r="946" spans="1:15" hidden="1" x14ac:dyDescent="0.25">
      <c r="A946" s="161" t="s">
        <v>4577</v>
      </c>
      <c r="B946" s="148" t="s">
        <v>4577</v>
      </c>
      <c r="C946" s="148"/>
      <c r="D946" s="148"/>
      <c r="E946" s="148"/>
      <c r="F946" s="148"/>
      <c r="G946" s="162" t="s">
        <v>4577</v>
      </c>
      <c r="J946" s="149" t="s">
        <v>123</v>
      </c>
      <c r="K946" s="149" t="s">
        <v>4126</v>
      </c>
      <c r="L946" s="149">
        <v>1.7873100983020558E-3</v>
      </c>
      <c r="M946" s="149">
        <v>0</v>
      </c>
      <c r="N946" s="148" t="s">
        <v>4577</v>
      </c>
      <c r="O946" s="148" t="s">
        <v>7753</v>
      </c>
    </row>
    <row r="947" spans="1:15" x14ac:dyDescent="0.25">
      <c r="A947" s="161" t="s">
        <v>4577</v>
      </c>
      <c r="B947" s="148" t="s">
        <v>4577</v>
      </c>
      <c r="C947" s="148"/>
      <c r="D947" s="148"/>
      <c r="E947" s="148"/>
      <c r="F947" s="148"/>
      <c r="G947" s="162" t="s">
        <v>4577</v>
      </c>
      <c r="J947" s="149" t="s">
        <v>124</v>
      </c>
      <c r="K947" s="149" t="s">
        <v>292</v>
      </c>
      <c r="L947" s="149">
        <v>0</v>
      </c>
      <c r="M947" s="149">
        <v>0</v>
      </c>
      <c r="N947" s="148">
        <v>0.999999999999999</v>
      </c>
      <c r="O947" s="148" t="s">
        <v>7753</v>
      </c>
    </row>
    <row r="948" spans="1:15" x14ac:dyDescent="0.25">
      <c r="A948" s="161" t="s">
        <v>4577</v>
      </c>
      <c r="B948" s="148" t="s">
        <v>4577</v>
      </c>
      <c r="C948" s="148"/>
      <c r="D948" s="148"/>
      <c r="E948" s="148"/>
      <c r="F948" s="148"/>
      <c r="G948" s="162" t="s">
        <v>4577</v>
      </c>
      <c r="J948" s="149" t="s">
        <v>124</v>
      </c>
      <c r="K948" s="149" t="s">
        <v>3173</v>
      </c>
      <c r="L948" s="149">
        <v>1.9245744799199001E-2</v>
      </c>
      <c r="M948" s="149">
        <v>0.02</v>
      </c>
      <c r="N948" s="148" t="s">
        <v>4577</v>
      </c>
      <c r="O948" s="148" t="s">
        <v>7753</v>
      </c>
    </row>
    <row r="949" spans="1:15" x14ac:dyDescent="0.25">
      <c r="A949" s="161" t="s">
        <v>4577</v>
      </c>
      <c r="B949" s="148" t="s">
        <v>4577</v>
      </c>
      <c r="C949" s="148"/>
      <c r="D949" s="148"/>
      <c r="E949" s="148"/>
      <c r="F949" s="148"/>
      <c r="G949" s="162" t="s">
        <v>4577</v>
      </c>
      <c r="J949" s="149" t="s">
        <v>124</v>
      </c>
      <c r="K949" s="149" t="s">
        <v>3222</v>
      </c>
      <c r="L949" s="149">
        <v>9.9788630548448026E-2</v>
      </c>
      <c r="M949" s="149">
        <v>0.1</v>
      </c>
      <c r="N949" s="148" t="s">
        <v>4577</v>
      </c>
      <c r="O949" s="148" t="s">
        <v>7753</v>
      </c>
    </row>
    <row r="950" spans="1:15" x14ac:dyDescent="0.25">
      <c r="A950" s="161" t="s">
        <v>4577</v>
      </c>
      <c r="B950" s="148" t="s">
        <v>4577</v>
      </c>
      <c r="C950" s="148"/>
      <c r="D950" s="148"/>
      <c r="E950" s="148"/>
      <c r="F950" s="148"/>
      <c r="G950" s="162" t="s">
        <v>4577</v>
      </c>
      <c r="J950" s="149" t="s">
        <v>124</v>
      </c>
      <c r="K950" s="149" t="s">
        <v>3323</v>
      </c>
      <c r="L950" s="149">
        <v>0</v>
      </c>
      <c r="M950" s="149">
        <v>0</v>
      </c>
      <c r="N950" s="148" t="s">
        <v>4577</v>
      </c>
      <c r="O950" s="148" t="s">
        <v>7753</v>
      </c>
    </row>
    <row r="951" spans="1:15" hidden="1" x14ac:dyDescent="0.25">
      <c r="A951" s="161" t="s">
        <v>4577</v>
      </c>
      <c r="B951" s="148" t="s">
        <v>4577</v>
      </c>
      <c r="C951" s="148"/>
      <c r="D951" s="148"/>
      <c r="E951" s="148"/>
      <c r="F951" s="148"/>
      <c r="G951" s="162" t="s">
        <v>4577</v>
      </c>
      <c r="J951" s="149" t="s">
        <v>124</v>
      </c>
      <c r="K951" s="149" t="s">
        <v>3670</v>
      </c>
      <c r="L951" s="149">
        <v>0.11469573923684491</v>
      </c>
      <c r="M951" s="149">
        <v>0.11</v>
      </c>
      <c r="N951" s="148" t="s">
        <v>4577</v>
      </c>
      <c r="O951" s="148" t="s">
        <v>7753</v>
      </c>
    </row>
    <row r="952" spans="1:15" x14ac:dyDescent="0.25">
      <c r="A952" s="161" t="s">
        <v>4577</v>
      </c>
      <c r="B952" s="148" t="s">
        <v>4577</v>
      </c>
      <c r="C952" s="148"/>
      <c r="D952" s="148"/>
      <c r="E952" s="148"/>
      <c r="F952" s="148"/>
      <c r="G952" s="162" t="s">
        <v>4577</v>
      </c>
      <c r="J952" s="149" t="s">
        <v>124</v>
      </c>
      <c r="K952" s="149" t="s">
        <v>3713</v>
      </c>
      <c r="L952" s="149">
        <v>0.31260429413727858</v>
      </c>
      <c r="M952" s="149">
        <v>0.31</v>
      </c>
      <c r="N952" s="148" t="s">
        <v>4577</v>
      </c>
      <c r="O952" s="148" t="s">
        <v>7753</v>
      </c>
    </row>
    <row r="953" spans="1:15" hidden="1" x14ac:dyDescent="0.25">
      <c r="A953" s="161" t="s">
        <v>4577</v>
      </c>
      <c r="B953" s="148" t="s">
        <v>4577</v>
      </c>
      <c r="C953" s="148"/>
      <c r="D953" s="148"/>
      <c r="E953" s="148"/>
      <c r="F953" s="148"/>
      <c r="G953" s="162" t="s">
        <v>4577</v>
      </c>
      <c r="J953" s="148" t="s">
        <v>124</v>
      </c>
      <c r="K953" s="148" t="s">
        <v>3840</v>
      </c>
      <c r="L953" s="148">
        <v>0.34798086550228019</v>
      </c>
      <c r="M953" s="148">
        <v>0.35</v>
      </c>
      <c r="N953" s="148" t="s">
        <v>4577</v>
      </c>
      <c r="O953" s="148" t="s">
        <v>7753</v>
      </c>
    </row>
    <row r="954" spans="1:15" x14ac:dyDescent="0.25">
      <c r="A954" s="161" t="s">
        <v>4577</v>
      </c>
      <c r="B954" s="148" t="s">
        <v>4577</v>
      </c>
      <c r="C954" s="148"/>
      <c r="D954" s="148"/>
      <c r="E954" s="148"/>
      <c r="F954" s="148"/>
      <c r="G954" s="162" t="s">
        <v>4577</v>
      </c>
      <c r="J954" s="148" t="s">
        <v>124</v>
      </c>
      <c r="K954" s="148" t="s">
        <v>3895</v>
      </c>
      <c r="L954" s="148">
        <v>4.4498831905662428E-4</v>
      </c>
      <c r="M954" s="148">
        <v>0</v>
      </c>
      <c r="N954" s="148" t="s">
        <v>4577</v>
      </c>
      <c r="O954" s="148" t="s">
        <v>7753</v>
      </c>
    </row>
    <row r="955" spans="1:15" x14ac:dyDescent="0.25">
      <c r="A955" s="161" t="s">
        <v>4577</v>
      </c>
      <c r="B955" s="148" t="s">
        <v>4577</v>
      </c>
      <c r="C955" s="148"/>
      <c r="D955" s="148"/>
      <c r="E955" s="148"/>
      <c r="F955" s="148"/>
      <c r="G955" s="162" t="s">
        <v>4577</v>
      </c>
      <c r="J955" s="149" t="s">
        <v>124</v>
      </c>
      <c r="K955" s="149" t="s">
        <v>3897</v>
      </c>
      <c r="L955" s="149">
        <v>0</v>
      </c>
      <c r="M955" s="149">
        <v>0</v>
      </c>
      <c r="N955" s="148" t="s">
        <v>4577</v>
      </c>
      <c r="O955" s="148" t="s">
        <v>7753</v>
      </c>
    </row>
    <row r="956" spans="1:15" x14ac:dyDescent="0.25">
      <c r="A956" s="161" t="s">
        <v>4577</v>
      </c>
      <c r="B956" s="148" t="s">
        <v>4577</v>
      </c>
      <c r="C956" s="148"/>
      <c r="D956" s="148"/>
      <c r="E956" s="148"/>
      <c r="F956" s="148"/>
      <c r="G956" s="162" t="s">
        <v>4577</v>
      </c>
      <c r="J956" s="149" t="s">
        <v>124</v>
      </c>
      <c r="K956" s="149" t="s">
        <v>3971</v>
      </c>
      <c r="L956" s="149">
        <v>0</v>
      </c>
      <c r="M956" s="149">
        <v>0</v>
      </c>
      <c r="N956" s="148" t="s">
        <v>4577</v>
      </c>
      <c r="O956" s="148" t="s">
        <v>7753</v>
      </c>
    </row>
    <row r="957" spans="1:15" hidden="1" x14ac:dyDescent="0.25">
      <c r="A957" s="161" t="s">
        <v>4577</v>
      </c>
      <c r="B957" s="148" t="s">
        <v>4577</v>
      </c>
      <c r="C957" s="148"/>
      <c r="D957" s="148"/>
      <c r="E957" s="148"/>
      <c r="F957" s="148"/>
      <c r="G957" s="162" t="s">
        <v>4577</v>
      </c>
      <c r="J957" s="149" t="s">
        <v>124</v>
      </c>
      <c r="K957" s="149" t="s">
        <v>4372</v>
      </c>
      <c r="L957" s="149">
        <v>1.101346089665145E-2</v>
      </c>
      <c r="M957" s="149">
        <v>0.01</v>
      </c>
      <c r="N957" s="148" t="s">
        <v>4577</v>
      </c>
      <c r="O957" s="148" t="s">
        <v>7753</v>
      </c>
    </row>
    <row r="958" spans="1:15" hidden="1" x14ac:dyDescent="0.25">
      <c r="A958" s="161" t="s">
        <v>4577</v>
      </c>
      <c r="B958" s="148" t="s">
        <v>4577</v>
      </c>
      <c r="C958" s="148"/>
      <c r="D958" s="148"/>
      <c r="E958" s="148"/>
      <c r="F958" s="148"/>
      <c r="G958" s="162" t="s">
        <v>4577</v>
      </c>
      <c r="J958" s="149" t="s">
        <v>124</v>
      </c>
      <c r="K958" s="149" t="s">
        <v>3374</v>
      </c>
      <c r="L958" s="149">
        <v>5.7514740238068685E-2</v>
      </c>
      <c r="M958" s="149">
        <v>0.06</v>
      </c>
      <c r="N958" s="148" t="s">
        <v>4577</v>
      </c>
      <c r="O958" s="148" t="s">
        <v>7753</v>
      </c>
    </row>
    <row r="959" spans="1:15" hidden="1" x14ac:dyDescent="0.25">
      <c r="A959" s="161" t="s">
        <v>4577</v>
      </c>
      <c r="B959" s="148" t="s">
        <v>4577</v>
      </c>
      <c r="C959" s="148"/>
      <c r="D959" s="148"/>
      <c r="E959" s="148"/>
      <c r="F959" s="148"/>
      <c r="G959" s="162" t="s">
        <v>4577</v>
      </c>
      <c r="J959" s="149" t="s">
        <v>124</v>
      </c>
      <c r="K959" s="149" t="s">
        <v>4351</v>
      </c>
      <c r="L959" s="149">
        <v>3.6711536322171501E-2</v>
      </c>
      <c r="M959" s="149">
        <v>0.04</v>
      </c>
      <c r="N959" s="148" t="s">
        <v>4577</v>
      </c>
      <c r="O959" s="148" t="s">
        <v>7753</v>
      </c>
    </row>
    <row r="960" spans="1:15" x14ac:dyDescent="0.25">
      <c r="A960" s="161" t="s">
        <v>4577</v>
      </c>
      <c r="B960" s="148" t="s">
        <v>4577</v>
      </c>
      <c r="C960" s="148"/>
      <c r="D960" s="148"/>
      <c r="E960" s="148"/>
      <c r="F960" s="148"/>
      <c r="G960" s="162" t="s">
        <v>4577</v>
      </c>
      <c r="J960" s="149" t="s">
        <v>125</v>
      </c>
      <c r="K960" s="149" t="s">
        <v>292</v>
      </c>
      <c r="L960" s="149">
        <v>0</v>
      </c>
      <c r="M960" s="149">
        <v>0</v>
      </c>
      <c r="N960" s="148">
        <v>1.0000000000000011</v>
      </c>
      <c r="O960" s="148" t="s">
        <v>7753</v>
      </c>
    </row>
    <row r="961" spans="1:15" hidden="1" x14ac:dyDescent="0.25">
      <c r="A961" s="161" t="s">
        <v>4577</v>
      </c>
      <c r="B961" s="148" t="s">
        <v>4577</v>
      </c>
      <c r="C961" s="148"/>
      <c r="D961" s="148"/>
      <c r="E961" s="148"/>
      <c r="F961" s="148"/>
      <c r="G961" s="162" t="s">
        <v>4577</v>
      </c>
      <c r="J961" s="149" t="s">
        <v>125</v>
      </c>
      <c r="K961" s="149" t="s">
        <v>579</v>
      </c>
      <c r="L961" s="149">
        <v>0</v>
      </c>
      <c r="M961" s="149">
        <v>0</v>
      </c>
      <c r="N961" s="148" t="s">
        <v>4577</v>
      </c>
      <c r="O961" s="148" t="s">
        <v>7753</v>
      </c>
    </row>
    <row r="962" spans="1:15" x14ac:dyDescent="0.25">
      <c r="A962" s="161" t="s">
        <v>4577</v>
      </c>
      <c r="B962" s="148" t="s">
        <v>4577</v>
      </c>
      <c r="C962" s="148"/>
      <c r="D962" s="148"/>
      <c r="E962" s="148"/>
      <c r="F962" s="148"/>
      <c r="G962" s="162" t="s">
        <v>4577</v>
      </c>
      <c r="J962" s="149" t="s">
        <v>125</v>
      </c>
      <c r="K962" s="149" t="s">
        <v>3457</v>
      </c>
      <c r="L962" s="149">
        <v>0.77483680130559074</v>
      </c>
      <c r="M962" s="149">
        <v>0.77</v>
      </c>
      <c r="N962" s="148" t="s">
        <v>4577</v>
      </c>
      <c r="O962" s="148" t="s">
        <v>7753</v>
      </c>
    </row>
    <row r="963" spans="1:15" x14ac:dyDescent="0.25">
      <c r="A963" s="161" t="s">
        <v>4577</v>
      </c>
      <c r="B963" s="148" t="s">
        <v>4577</v>
      </c>
      <c r="C963" s="148"/>
      <c r="D963" s="148"/>
      <c r="E963" s="148"/>
      <c r="F963" s="148"/>
      <c r="G963" s="162" t="s">
        <v>4577</v>
      </c>
      <c r="J963" s="149" t="s">
        <v>125</v>
      </c>
      <c r="K963" s="149" t="s">
        <v>3477</v>
      </c>
      <c r="L963" s="149">
        <v>0.21991024071807419</v>
      </c>
      <c r="M963" s="149">
        <v>0.22</v>
      </c>
      <c r="N963" s="148" t="s">
        <v>4577</v>
      </c>
      <c r="O963" s="148" t="s">
        <v>7753</v>
      </c>
    </row>
    <row r="964" spans="1:15" x14ac:dyDescent="0.25">
      <c r="A964" s="161" t="s">
        <v>4577</v>
      </c>
      <c r="B964" s="148" t="s">
        <v>4577</v>
      </c>
      <c r="C964" s="148"/>
      <c r="D964" s="148"/>
      <c r="E964" s="148"/>
      <c r="F964" s="148"/>
      <c r="G964" s="162" t="s">
        <v>4577</v>
      </c>
      <c r="J964" s="149" t="s">
        <v>125</v>
      </c>
      <c r="K964" s="149" t="s">
        <v>3672</v>
      </c>
      <c r="L964" s="149">
        <v>0</v>
      </c>
      <c r="M964" s="149">
        <v>0</v>
      </c>
      <c r="N964" s="148" t="s">
        <v>4577</v>
      </c>
      <c r="O964" s="148" t="s">
        <v>7753</v>
      </c>
    </row>
    <row r="965" spans="1:15" x14ac:dyDescent="0.25">
      <c r="A965" s="161" t="s">
        <v>4577</v>
      </c>
      <c r="B965" s="148" t="s">
        <v>4577</v>
      </c>
      <c r="C965" s="148"/>
      <c r="D965" s="148"/>
      <c r="E965" s="148"/>
      <c r="F965" s="148"/>
      <c r="G965" s="162" t="s">
        <v>4577</v>
      </c>
      <c r="J965" s="149" t="s">
        <v>125</v>
      </c>
      <c r="K965" s="149" t="s">
        <v>3971</v>
      </c>
      <c r="L965" s="149">
        <v>5.0489596083231319E-3</v>
      </c>
      <c r="M965" s="149">
        <v>0.01</v>
      </c>
      <c r="N965" s="148" t="s">
        <v>4577</v>
      </c>
      <c r="O965" s="148" t="s">
        <v>7753</v>
      </c>
    </row>
    <row r="966" spans="1:15" hidden="1" x14ac:dyDescent="0.25">
      <c r="A966" s="161" t="s">
        <v>4577</v>
      </c>
      <c r="B966" s="148" t="s">
        <v>4577</v>
      </c>
      <c r="C966" s="148"/>
      <c r="D966" s="148"/>
      <c r="E966" s="148"/>
      <c r="F966" s="148"/>
      <c r="G966" s="162" t="s">
        <v>4577</v>
      </c>
      <c r="J966" s="149" t="s">
        <v>125</v>
      </c>
      <c r="K966" s="149" t="s">
        <v>4257</v>
      </c>
      <c r="L966" s="149">
        <v>2.0399836801305581E-4</v>
      </c>
      <c r="M966" s="149">
        <v>0</v>
      </c>
      <c r="N966" s="148" t="s">
        <v>4577</v>
      </c>
      <c r="O966" s="148" t="s">
        <v>7753</v>
      </c>
    </row>
    <row r="967" spans="1:15" hidden="1" x14ac:dyDescent="0.25">
      <c r="A967" s="161" t="s">
        <v>4577</v>
      </c>
      <c r="B967" s="148" t="s">
        <v>4577</v>
      </c>
      <c r="C967" s="148"/>
      <c r="D967" s="148"/>
      <c r="E967" s="148"/>
      <c r="F967" s="148"/>
      <c r="G967" s="162" t="s">
        <v>4577</v>
      </c>
      <c r="J967" s="149" t="s">
        <v>125</v>
      </c>
      <c r="K967" s="149" t="s">
        <v>7780</v>
      </c>
      <c r="L967" s="149">
        <v>0</v>
      </c>
      <c r="M967" s="149">
        <v>0</v>
      </c>
      <c r="N967" s="148" t="s">
        <v>4577</v>
      </c>
      <c r="O967" s="148" t="s">
        <v>7753</v>
      </c>
    </row>
    <row r="968" spans="1:15" x14ac:dyDescent="0.25">
      <c r="A968" s="161" t="s">
        <v>4577</v>
      </c>
      <c r="B968" s="148" t="s">
        <v>4577</v>
      </c>
      <c r="C968" s="148"/>
      <c r="D968" s="148"/>
      <c r="E968" s="148"/>
      <c r="F968" s="148"/>
      <c r="G968" s="162" t="s">
        <v>4577</v>
      </c>
      <c r="J968" s="149" t="s">
        <v>219</v>
      </c>
      <c r="K968" s="149" t="s">
        <v>292</v>
      </c>
      <c r="L968" s="149">
        <v>1.0526315789473685E-4</v>
      </c>
      <c r="M968" s="149">
        <v>0</v>
      </c>
      <c r="N968" s="148">
        <v>1.0000000000000004</v>
      </c>
      <c r="O968" s="148" t="s">
        <v>7753</v>
      </c>
    </row>
    <row r="969" spans="1:15" hidden="1" x14ac:dyDescent="0.25">
      <c r="A969" s="161" t="s">
        <v>4577</v>
      </c>
      <c r="B969" s="148" t="s">
        <v>4577</v>
      </c>
      <c r="C969" s="148"/>
      <c r="D969" s="148"/>
      <c r="E969" s="148"/>
      <c r="F969" s="148"/>
      <c r="G969" s="162" t="s">
        <v>4577</v>
      </c>
      <c r="J969" s="149" t="s">
        <v>219</v>
      </c>
      <c r="K969" s="149" t="s">
        <v>579</v>
      </c>
      <c r="L969" s="149">
        <v>0</v>
      </c>
      <c r="M969" s="149">
        <v>0</v>
      </c>
      <c r="N969" s="148" t="s">
        <v>4577</v>
      </c>
      <c r="O969" s="148" t="s">
        <v>7753</v>
      </c>
    </row>
    <row r="970" spans="1:15" x14ac:dyDescent="0.25">
      <c r="A970" s="161" t="s">
        <v>4577</v>
      </c>
      <c r="B970" s="148" t="s">
        <v>4577</v>
      </c>
      <c r="C970" s="148"/>
      <c r="D970" s="148"/>
      <c r="E970" s="148"/>
      <c r="F970" s="148"/>
      <c r="G970" s="162" t="s">
        <v>4577</v>
      </c>
      <c r="J970" s="149" t="s">
        <v>219</v>
      </c>
      <c r="K970" s="149" t="s">
        <v>3222</v>
      </c>
      <c r="L970" s="149">
        <v>0</v>
      </c>
      <c r="M970" s="149">
        <v>0</v>
      </c>
      <c r="N970" s="148" t="s">
        <v>4577</v>
      </c>
      <c r="O970" s="148" t="s">
        <v>7753</v>
      </c>
    </row>
    <row r="971" spans="1:15" x14ac:dyDescent="0.25">
      <c r="A971" s="161" t="s">
        <v>4577</v>
      </c>
      <c r="B971" s="148" t="s">
        <v>4577</v>
      </c>
      <c r="C971" s="148"/>
      <c r="D971" s="148"/>
      <c r="E971" s="148"/>
      <c r="F971" s="148"/>
      <c r="G971" s="162" t="s">
        <v>4577</v>
      </c>
      <c r="J971" s="149" t="s">
        <v>219</v>
      </c>
      <c r="K971" s="149" t="s">
        <v>3457</v>
      </c>
      <c r="L971" s="149">
        <v>0.61978947368421089</v>
      </c>
      <c r="M971" s="149">
        <v>0.62</v>
      </c>
      <c r="N971" s="148" t="s">
        <v>4577</v>
      </c>
      <c r="O971" s="148" t="s">
        <v>7753</v>
      </c>
    </row>
    <row r="972" spans="1:15" x14ac:dyDescent="0.25">
      <c r="A972" s="161" t="s">
        <v>4577</v>
      </c>
      <c r="B972" s="148" t="s">
        <v>4577</v>
      </c>
      <c r="C972" s="148"/>
      <c r="D972" s="148"/>
      <c r="E972" s="148"/>
      <c r="F972" s="148"/>
      <c r="G972" s="162" t="s">
        <v>4577</v>
      </c>
      <c r="J972" s="149" t="s">
        <v>219</v>
      </c>
      <c r="K972" s="149" t="s">
        <v>3477</v>
      </c>
      <c r="L972" s="149">
        <v>0.37431578947368421</v>
      </c>
      <c r="M972" s="149">
        <v>0.37</v>
      </c>
      <c r="N972" s="148" t="s">
        <v>4577</v>
      </c>
      <c r="O972" s="148" t="s">
        <v>7753</v>
      </c>
    </row>
    <row r="973" spans="1:15" hidden="1" x14ac:dyDescent="0.25">
      <c r="A973" s="161" t="s">
        <v>4577</v>
      </c>
      <c r="B973" s="148" t="s">
        <v>4577</v>
      </c>
      <c r="C973" s="148"/>
      <c r="D973" s="148"/>
      <c r="E973" s="148"/>
      <c r="F973" s="148"/>
      <c r="G973" s="162" t="s">
        <v>4577</v>
      </c>
      <c r="J973" s="149" t="s">
        <v>219</v>
      </c>
      <c r="K973" s="149" t="s">
        <v>3670</v>
      </c>
      <c r="L973" s="149">
        <v>0</v>
      </c>
      <c r="M973" s="149">
        <v>0</v>
      </c>
      <c r="N973" s="148" t="s">
        <v>4577</v>
      </c>
      <c r="O973" s="148" t="s">
        <v>7753</v>
      </c>
    </row>
    <row r="974" spans="1:15" x14ac:dyDescent="0.25">
      <c r="A974" s="161" t="s">
        <v>4577</v>
      </c>
      <c r="B974" s="148" t="s">
        <v>4577</v>
      </c>
      <c r="C974" s="148"/>
      <c r="D974" s="148"/>
      <c r="E974" s="148"/>
      <c r="F974" s="148"/>
      <c r="G974" s="162" t="s">
        <v>4577</v>
      </c>
      <c r="J974" s="149" t="s">
        <v>219</v>
      </c>
      <c r="K974" s="149" t="s">
        <v>3672</v>
      </c>
      <c r="L974" s="149">
        <v>0</v>
      </c>
      <c r="M974" s="149">
        <v>0</v>
      </c>
      <c r="N974" s="148" t="s">
        <v>4577</v>
      </c>
      <c r="O974" s="148" t="s">
        <v>7753</v>
      </c>
    </row>
    <row r="975" spans="1:15" x14ac:dyDescent="0.25">
      <c r="A975" s="161" t="s">
        <v>4577</v>
      </c>
      <c r="B975" s="148" t="s">
        <v>4577</v>
      </c>
      <c r="C975" s="148"/>
      <c r="D975" s="148"/>
      <c r="E975" s="148"/>
      <c r="F975" s="148"/>
      <c r="G975" s="162" t="s">
        <v>4577</v>
      </c>
      <c r="J975" s="149" t="s">
        <v>219</v>
      </c>
      <c r="K975" s="149" t="s">
        <v>3713</v>
      </c>
      <c r="L975" s="149">
        <v>2.105263157894737E-4</v>
      </c>
      <c r="M975" s="149">
        <v>0</v>
      </c>
      <c r="N975" s="148" t="s">
        <v>4577</v>
      </c>
      <c r="O975" s="148" t="s">
        <v>7753</v>
      </c>
    </row>
    <row r="976" spans="1:15" x14ac:dyDescent="0.25">
      <c r="A976" s="161" t="s">
        <v>4577</v>
      </c>
      <c r="B976" s="148" t="s">
        <v>4577</v>
      </c>
      <c r="C976" s="148"/>
      <c r="D976" s="148"/>
      <c r="E976" s="148"/>
      <c r="F976" s="148"/>
      <c r="G976" s="162" t="s">
        <v>4577</v>
      </c>
      <c r="J976" s="149" t="s">
        <v>219</v>
      </c>
      <c r="K976" s="149" t="s">
        <v>3895</v>
      </c>
      <c r="L976" s="149">
        <v>0</v>
      </c>
      <c r="M976" s="149">
        <v>0</v>
      </c>
      <c r="N976" s="148" t="s">
        <v>4577</v>
      </c>
      <c r="O976" s="148" t="s">
        <v>7753</v>
      </c>
    </row>
    <row r="977" spans="1:15" x14ac:dyDescent="0.25">
      <c r="A977" s="161" t="s">
        <v>4577</v>
      </c>
      <c r="B977" s="148" t="s">
        <v>4577</v>
      </c>
      <c r="C977" s="148"/>
      <c r="D977" s="148"/>
      <c r="E977" s="148"/>
      <c r="F977" s="148"/>
      <c r="G977" s="162" t="s">
        <v>4577</v>
      </c>
      <c r="J977" s="149" t="s">
        <v>219</v>
      </c>
      <c r="K977" s="149" t="s">
        <v>3971</v>
      </c>
      <c r="L977" s="149">
        <v>2.8421052631578945E-3</v>
      </c>
      <c r="M977" s="149">
        <v>0</v>
      </c>
      <c r="N977" s="148" t="s">
        <v>4577</v>
      </c>
      <c r="O977" s="148" t="s">
        <v>7753</v>
      </c>
    </row>
    <row r="978" spans="1:15" hidden="1" x14ac:dyDescent="0.25">
      <c r="A978" s="161" t="s">
        <v>4577</v>
      </c>
      <c r="B978" s="148" t="s">
        <v>4577</v>
      </c>
      <c r="C978" s="148"/>
      <c r="D978" s="148"/>
      <c r="E978" s="148"/>
      <c r="F978" s="148"/>
      <c r="G978" s="162" t="s">
        <v>4577</v>
      </c>
      <c r="J978" s="149" t="s">
        <v>219</v>
      </c>
      <c r="K978" s="149" t="s">
        <v>3374</v>
      </c>
      <c r="L978" s="149">
        <v>2.7368421052631582E-3</v>
      </c>
      <c r="M978" s="149">
        <v>0</v>
      </c>
      <c r="N978" s="148" t="s">
        <v>4577</v>
      </c>
      <c r="O978" s="148" t="s">
        <v>7753</v>
      </c>
    </row>
    <row r="979" spans="1:15" x14ac:dyDescent="0.25">
      <c r="A979" s="161" t="s">
        <v>4577</v>
      </c>
      <c r="B979" s="148" t="s">
        <v>4577</v>
      </c>
      <c r="C979" s="148"/>
      <c r="D979" s="148"/>
      <c r="E979" s="148"/>
      <c r="F979" s="148"/>
      <c r="G979" s="162" t="s">
        <v>4577</v>
      </c>
      <c r="J979" s="149" t="s">
        <v>126</v>
      </c>
      <c r="K979" s="149" t="s">
        <v>3222</v>
      </c>
      <c r="L979" s="149">
        <v>2.8947407287066712E-3</v>
      </c>
      <c r="M979" s="149">
        <v>0</v>
      </c>
      <c r="N979" s="148">
        <v>1</v>
      </c>
      <c r="O979" s="148" t="s">
        <v>7753</v>
      </c>
    </row>
    <row r="980" spans="1:15" x14ac:dyDescent="0.25">
      <c r="A980" s="161" t="s">
        <v>4577</v>
      </c>
      <c r="B980" s="148" t="s">
        <v>4577</v>
      </c>
      <c r="C980" s="148"/>
      <c r="D980" s="148"/>
      <c r="E980" s="148"/>
      <c r="F980" s="148"/>
      <c r="G980" s="162" t="s">
        <v>4577</v>
      </c>
      <c r="J980" s="149" t="s">
        <v>126</v>
      </c>
      <c r="K980" s="149" t="s">
        <v>3895</v>
      </c>
      <c r="L980" s="149">
        <v>1.9495192662718395E-3</v>
      </c>
      <c r="M980" s="149">
        <v>0</v>
      </c>
      <c r="N980" s="148" t="s">
        <v>4577</v>
      </c>
      <c r="O980" s="148" t="s">
        <v>7753</v>
      </c>
    </row>
    <row r="981" spans="1:15" hidden="1" x14ac:dyDescent="0.25">
      <c r="A981" s="161" t="s">
        <v>4577</v>
      </c>
      <c r="B981" s="148" t="s">
        <v>4577</v>
      </c>
      <c r="C981" s="148"/>
      <c r="D981" s="148"/>
      <c r="E981" s="148"/>
      <c r="F981" s="148"/>
      <c r="G981" s="162" t="s">
        <v>4577</v>
      </c>
      <c r="J981" s="149" t="s">
        <v>126</v>
      </c>
      <c r="K981" s="149" t="s">
        <v>4372</v>
      </c>
      <c r="L981" s="149">
        <v>3.3392901977580526E-2</v>
      </c>
      <c r="M981" s="149">
        <v>0.03</v>
      </c>
      <c r="N981" s="148" t="s">
        <v>4577</v>
      </c>
      <c r="O981" s="148" t="s">
        <v>7753</v>
      </c>
    </row>
    <row r="982" spans="1:15" hidden="1" x14ac:dyDescent="0.25">
      <c r="A982" s="161" t="s">
        <v>4577</v>
      </c>
      <c r="B982" s="148" t="s">
        <v>4577</v>
      </c>
      <c r="C982" s="148"/>
      <c r="D982" s="148"/>
      <c r="E982" s="148"/>
      <c r="F982" s="148"/>
      <c r="G982" s="162" t="s">
        <v>4577</v>
      </c>
      <c r="J982" s="149" t="s">
        <v>126</v>
      </c>
      <c r="K982" s="149" t="s">
        <v>3374</v>
      </c>
      <c r="L982" s="149">
        <v>0.96114253644271819</v>
      </c>
      <c r="M982" s="149">
        <v>0.96</v>
      </c>
      <c r="N982" s="148" t="s">
        <v>4577</v>
      </c>
      <c r="O982" s="148" t="s">
        <v>7753</v>
      </c>
    </row>
    <row r="983" spans="1:15" hidden="1" x14ac:dyDescent="0.25">
      <c r="A983" s="161" t="s">
        <v>4577</v>
      </c>
      <c r="B983" s="148" t="s">
        <v>4577</v>
      </c>
      <c r="C983" s="148"/>
      <c r="D983" s="148"/>
      <c r="E983" s="148"/>
      <c r="F983" s="148"/>
      <c r="G983" s="162" t="s">
        <v>4577</v>
      </c>
      <c r="J983" s="149" t="s">
        <v>126</v>
      </c>
      <c r="K983" s="149" t="s">
        <v>4373</v>
      </c>
      <c r="L983" s="149">
        <v>6.203015847228581E-4</v>
      </c>
      <c r="M983" s="149">
        <v>0</v>
      </c>
      <c r="N983" s="148" t="s">
        <v>4577</v>
      </c>
      <c r="O983" s="148" t="s">
        <v>7753</v>
      </c>
    </row>
    <row r="984" spans="1:15" x14ac:dyDescent="0.25">
      <c r="A984" s="161" t="s">
        <v>4577</v>
      </c>
      <c r="B984" s="148" t="s">
        <v>4577</v>
      </c>
      <c r="C984" s="148"/>
      <c r="D984" s="148"/>
      <c r="E984" s="148"/>
      <c r="F984" s="148"/>
      <c r="G984" s="162" t="s">
        <v>4577</v>
      </c>
      <c r="J984" s="149" t="s">
        <v>130</v>
      </c>
      <c r="K984" s="149" t="s">
        <v>292</v>
      </c>
      <c r="L984" s="149">
        <v>0</v>
      </c>
      <c r="M984" s="149">
        <v>0</v>
      </c>
      <c r="N984" s="148">
        <v>0.99999999999999989</v>
      </c>
      <c r="O984" s="148" t="s">
        <v>7753</v>
      </c>
    </row>
    <row r="985" spans="1:15" x14ac:dyDescent="0.25">
      <c r="A985" s="161" t="s">
        <v>4577</v>
      </c>
      <c r="B985" s="148" t="s">
        <v>4577</v>
      </c>
      <c r="C985" s="148"/>
      <c r="D985" s="148"/>
      <c r="E985" s="148"/>
      <c r="F985" s="148"/>
      <c r="G985" s="162" t="s">
        <v>4577</v>
      </c>
      <c r="J985" s="149" t="s">
        <v>130</v>
      </c>
      <c r="K985" s="149" t="s">
        <v>3173</v>
      </c>
      <c r="L985" s="149">
        <v>0</v>
      </c>
      <c r="M985" s="149">
        <v>0</v>
      </c>
      <c r="N985" s="148" t="s">
        <v>4577</v>
      </c>
      <c r="O985" s="148" t="s">
        <v>7753</v>
      </c>
    </row>
    <row r="986" spans="1:15" x14ac:dyDescent="0.25">
      <c r="A986" s="161" t="s">
        <v>4577</v>
      </c>
      <c r="B986" s="148" t="s">
        <v>4577</v>
      </c>
      <c r="C986" s="148"/>
      <c r="D986" s="148"/>
      <c r="E986" s="148"/>
      <c r="F986" s="148"/>
      <c r="G986" s="162" t="s">
        <v>4577</v>
      </c>
      <c r="J986" s="149" t="s">
        <v>130</v>
      </c>
      <c r="K986" s="149" t="s">
        <v>3222</v>
      </c>
      <c r="L986" s="149">
        <v>3.139766715333051E-5</v>
      </c>
      <c r="M986" s="149">
        <v>0</v>
      </c>
      <c r="N986" s="148" t="s">
        <v>4577</v>
      </c>
      <c r="O986" s="148" t="s">
        <v>7753</v>
      </c>
    </row>
    <row r="987" spans="1:15" x14ac:dyDescent="0.25">
      <c r="A987" s="161" t="s">
        <v>4577</v>
      </c>
      <c r="B987" s="148" t="s">
        <v>4577</v>
      </c>
      <c r="C987" s="148"/>
      <c r="D987" s="148"/>
      <c r="E987" s="148"/>
      <c r="F987" s="148"/>
      <c r="G987" s="162" t="s">
        <v>4577</v>
      </c>
      <c r="J987" s="149" t="s">
        <v>130</v>
      </c>
      <c r="K987" s="149" t="s">
        <v>3457</v>
      </c>
      <c r="L987" s="149">
        <v>2.6688017080330931E-4</v>
      </c>
      <c r="M987" s="149">
        <v>0</v>
      </c>
      <c r="N987" s="148" t="s">
        <v>4577</v>
      </c>
      <c r="O987" s="148" t="s">
        <v>7753</v>
      </c>
    </row>
    <row r="988" spans="1:15" hidden="1" x14ac:dyDescent="0.25">
      <c r="A988" s="161" t="s">
        <v>4577</v>
      </c>
      <c r="B988" s="148" t="s">
        <v>4577</v>
      </c>
      <c r="C988" s="148"/>
      <c r="D988" s="148"/>
      <c r="E988" s="148"/>
      <c r="F988" s="148"/>
      <c r="G988" s="162" t="s">
        <v>4577</v>
      </c>
      <c r="J988" s="149" t="s">
        <v>130</v>
      </c>
      <c r="K988" s="149" t="s">
        <v>3670</v>
      </c>
      <c r="L988" s="149">
        <v>0</v>
      </c>
      <c r="M988" s="149">
        <v>0</v>
      </c>
      <c r="N988" s="148" t="s">
        <v>4577</v>
      </c>
      <c r="O988" s="148" t="s">
        <v>7753</v>
      </c>
    </row>
    <row r="989" spans="1:15" x14ac:dyDescent="0.25">
      <c r="A989" s="161" t="s">
        <v>4577</v>
      </c>
      <c r="B989" s="148" t="s">
        <v>4577</v>
      </c>
      <c r="C989" s="148"/>
      <c r="D989" s="148"/>
      <c r="E989" s="148"/>
      <c r="F989" s="148"/>
      <c r="G989" s="162" t="s">
        <v>4577</v>
      </c>
      <c r="J989" s="149" t="s">
        <v>130</v>
      </c>
      <c r="K989" s="149" t="s">
        <v>3672</v>
      </c>
      <c r="L989" s="149">
        <v>8.8384433036625392E-3</v>
      </c>
      <c r="M989" s="149">
        <v>0.01</v>
      </c>
      <c r="N989" s="148" t="s">
        <v>4577</v>
      </c>
      <c r="O989" s="148" t="s">
        <v>7753</v>
      </c>
    </row>
    <row r="990" spans="1:15" x14ac:dyDescent="0.25">
      <c r="A990" s="161" t="s">
        <v>4577</v>
      </c>
      <c r="B990" s="148" t="s">
        <v>4577</v>
      </c>
      <c r="C990" s="148"/>
      <c r="D990" s="148"/>
      <c r="E990" s="148"/>
      <c r="F990" s="148"/>
      <c r="G990" s="162" t="s">
        <v>4577</v>
      </c>
      <c r="J990" s="149" t="s">
        <v>130</v>
      </c>
      <c r="K990" s="149" t="s">
        <v>3713</v>
      </c>
      <c r="L990" s="149">
        <v>0.22045871991711016</v>
      </c>
      <c r="M990" s="149">
        <v>0.22</v>
      </c>
      <c r="N990" s="148" t="s">
        <v>4577</v>
      </c>
      <c r="O990" s="148" t="s">
        <v>7753</v>
      </c>
    </row>
    <row r="991" spans="1:15" hidden="1" x14ac:dyDescent="0.25">
      <c r="A991" s="161" t="s">
        <v>4577</v>
      </c>
      <c r="B991" s="148" t="s">
        <v>4577</v>
      </c>
      <c r="C991" s="148"/>
      <c r="D991" s="148"/>
      <c r="E991" s="148"/>
      <c r="F991" s="148"/>
      <c r="G991" s="162" t="s">
        <v>4577</v>
      </c>
      <c r="J991" s="149" t="s">
        <v>130</v>
      </c>
      <c r="K991" s="149" t="s">
        <v>3840</v>
      </c>
      <c r="L991" s="149">
        <v>9.4193001459991522E-5</v>
      </c>
      <c r="M991" s="149">
        <v>0</v>
      </c>
      <c r="N991" s="148" t="s">
        <v>4577</v>
      </c>
      <c r="O991" s="148" t="s">
        <v>7753</v>
      </c>
    </row>
    <row r="992" spans="1:15" x14ac:dyDescent="0.25">
      <c r="A992" s="161" t="s">
        <v>4577</v>
      </c>
      <c r="B992" s="148" t="s">
        <v>4577</v>
      </c>
      <c r="C992" s="148"/>
      <c r="D992" s="148"/>
      <c r="E992" s="148"/>
      <c r="F992" s="148"/>
      <c r="G992" s="162" t="s">
        <v>4577</v>
      </c>
      <c r="J992" s="149" t="s">
        <v>130</v>
      </c>
      <c r="K992" s="149" t="s">
        <v>3895</v>
      </c>
      <c r="L992" s="149">
        <v>3.139766715333051E-5</v>
      </c>
      <c r="M992" s="149">
        <v>0</v>
      </c>
      <c r="N992" s="148" t="s">
        <v>4577</v>
      </c>
      <c r="O992" s="148" t="s">
        <v>7753</v>
      </c>
    </row>
    <row r="993" spans="1:15" x14ac:dyDescent="0.25">
      <c r="A993" s="161" t="s">
        <v>4577</v>
      </c>
      <c r="B993" s="148" t="s">
        <v>4577</v>
      </c>
      <c r="C993" s="148"/>
      <c r="D993" s="148"/>
      <c r="E993" s="148"/>
      <c r="F993" s="148"/>
      <c r="G993" s="162" t="s">
        <v>4577</v>
      </c>
      <c r="J993" s="149" t="s">
        <v>130</v>
      </c>
      <c r="K993" s="149" t="s">
        <v>3897</v>
      </c>
      <c r="L993" s="149">
        <v>1.5698833576665255E-5</v>
      </c>
      <c r="M993" s="149">
        <v>0</v>
      </c>
      <c r="N993" s="148" t="s">
        <v>4577</v>
      </c>
      <c r="O993" s="148" t="s">
        <v>7753</v>
      </c>
    </row>
    <row r="994" spans="1:15" x14ac:dyDescent="0.25">
      <c r="A994" s="161" t="s">
        <v>4577</v>
      </c>
      <c r="B994" s="148" t="s">
        <v>4577</v>
      </c>
      <c r="C994" s="148"/>
      <c r="D994" s="148"/>
      <c r="E994" s="148"/>
      <c r="F994" s="148"/>
      <c r="G994" s="162" t="s">
        <v>4577</v>
      </c>
      <c r="J994" s="149" t="s">
        <v>130</v>
      </c>
      <c r="K994" s="149" t="s">
        <v>3971</v>
      </c>
      <c r="L994" s="149">
        <v>0</v>
      </c>
      <c r="M994" s="149">
        <v>0</v>
      </c>
      <c r="N994" s="148" t="s">
        <v>4577</v>
      </c>
      <c r="O994" s="148" t="s">
        <v>7753</v>
      </c>
    </row>
    <row r="995" spans="1:15" hidden="1" x14ac:dyDescent="0.25">
      <c r="A995" s="161" t="s">
        <v>4577</v>
      </c>
      <c r="B995" s="148" t="s">
        <v>4577</v>
      </c>
      <c r="C995" s="148"/>
      <c r="D995" s="148"/>
      <c r="E995" s="148"/>
      <c r="F995" s="148"/>
      <c r="G995" s="162" t="s">
        <v>4577</v>
      </c>
      <c r="J995" s="149" t="s">
        <v>130</v>
      </c>
      <c r="K995" s="149" t="s">
        <v>4372</v>
      </c>
      <c r="L995" s="149">
        <v>2.9372517621940687E-2</v>
      </c>
      <c r="M995" s="149">
        <v>0.03</v>
      </c>
      <c r="N995" s="148" t="s">
        <v>4577</v>
      </c>
      <c r="O995" s="148" t="s">
        <v>7753</v>
      </c>
    </row>
    <row r="996" spans="1:15" hidden="1" x14ac:dyDescent="0.25">
      <c r="A996" s="161" t="s">
        <v>4577</v>
      </c>
      <c r="B996" s="148" t="s">
        <v>4577</v>
      </c>
      <c r="C996" s="148"/>
      <c r="D996" s="148"/>
      <c r="E996" s="148"/>
      <c r="F996" s="148"/>
      <c r="G996" s="162" t="s">
        <v>4577</v>
      </c>
      <c r="J996" s="149" t="s">
        <v>130</v>
      </c>
      <c r="K996" s="149" t="s">
        <v>3374</v>
      </c>
      <c r="L996" s="149">
        <v>5.8085684233661434E-4</v>
      </c>
      <c r="M996" s="149">
        <v>0</v>
      </c>
      <c r="N996" s="148" t="s">
        <v>4577</v>
      </c>
      <c r="O996" s="148" t="s">
        <v>7753</v>
      </c>
    </row>
    <row r="997" spans="1:15" hidden="1" x14ac:dyDescent="0.25">
      <c r="A997" s="161" t="s">
        <v>4577</v>
      </c>
      <c r="B997" s="148" t="s">
        <v>4577</v>
      </c>
      <c r="C997" s="148"/>
      <c r="D997" s="148"/>
      <c r="E997" s="148"/>
      <c r="F997" s="148"/>
      <c r="G997" s="162" t="s">
        <v>4577</v>
      </c>
      <c r="J997" s="148" t="s">
        <v>130</v>
      </c>
      <c r="K997" s="148" t="s">
        <v>4351</v>
      </c>
      <c r="L997" s="148">
        <v>0.74030989497480326</v>
      </c>
      <c r="M997" s="148">
        <v>0.74</v>
      </c>
      <c r="N997" s="148" t="s">
        <v>4577</v>
      </c>
      <c r="O997" s="148" t="s">
        <v>7753</v>
      </c>
    </row>
    <row r="998" spans="1:15" hidden="1" x14ac:dyDescent="0.25">
      <c r="A998" s="161" t="s">
        <v>4577</v>
      </c>
      <c r="B998" s="148" t="s">
        <v>4577</v>
      </c>
      <c r="C998" s="148"/>
      <c r="D998" s="148"/>
      <c r="E998" s="148"/>
      <c r="F998" s="148"/>
      <c r="G998" s="162" t="s">
        <v>4577</v>
      </c>
      <c r="J998" s="148" t="s">
        <v>130</v>
      </c>
      <c r="K998" s="148" t="s">
        <v>4376</v>
      </c>
      <c r="L998" s="148">
        <v>0</v>
      </c>
      <c r="M998" s="148">
        <v>0</v>
      </c>
      <c r="N998" s="148" t="s">
        <v>4577</v>
      </c>
      <c r="O998" s="148" t="s">
        <v>7753</v>
      </c>
    </row>
    <row r="999" spans="1:15" x14ac:dyDescent="0.25">
      <c r="A999" s="161" t="s">
        <v>4577</v>
      </c>
      <c r="B999" s="148" t="s">
        <v>4577</v>
      </c>
      <c r="C999" s="148"/>
      <c r="D999" s="148"/>
      <c r="E999" s="148"/>
      <c r="F999" s="148"/>
      <c r="G999" s="162" t="s">
        <v>4577</v>
      </c>
      <c r="J999" s="149" t="s">
        <v>220</v>
      </c>
      <c r="K999" s="149" t="s">
        <v>292</v>
      </c>
      <c r="L999" s="149">
        <v>5.773335920822819E-2</v>
      </c>
      <c r="M999" s="149">
        <v>0.06</v>
      </c>
      <c r="N999" s="148">
        <v>0.99999999999999878</v>
      </c>
      <c r="O999" s="148" t="s">
        <v>7753</v>
      </c>
    </row>
    <row r="1000" spans="1:15" x14ac:dyDescent="0.25">
      <c r="A1000" s="161" t="s">
        <v>4577</v>
      </c>
      <c r="B1000" s="148" t="s">
        <v>4577</v>
      </c>
      <c r="C1000" s="148"/>
      <c r="D1000" s="148"/>
      <c r="E1000" s="148"/>
      <c r="F1000" s="148"/>
      <c r="G1000" s="162" t="s">
        <v>4577</v>
      </c>
      <c r="J1000" s="149" t="s">
        <v>220</v>
      </c>
      <c r="K1000" s="149" t="s">
        <v>3173</v>
      </c>
      <c r="L1000" s="149">
        <v>4.5604502231709658E-3</v>
      </c>
      <c r="M1000" s="149">
        <v>0</v>
      </c>
      <c r="N1000" s="148" t="s">
        <v>4577</v>
      </c>
      <c r="O1000" s="148" t="s">
        <v>7753</v>
      </c>
    </row>
    <row r="1001" spans="1:15" x14ac:dyDescent="0.25">
      <c r="A1001" s="161" t="s">
        <v>4577</v>
      </c>
      <c r="B1001" s="148" t="s">
        <v>4577</v>
      </c>
      <c r="C1001" s="148"/>
      <c r="D1001" s="148"/>
      <c r="E1001" s="148"/>
      <c r="F1001" s="148"/>
      <c r="G1001" s="162" t="s">
        <v>4577</v>
      </c>
      <c r="J1001" s="149" t="s">
        <v>220</v>
      </c>
      <c r="K1001" s="149" t="s">
        <v>3222</v>
      </c>
      <c r="L1001" s="149">
        <v>3.4542984669124761E-2</v>
      </c>
      <c r="M1001" s="149">
        <v>0.03</v>
      </c>
      <c r="N1001" s="148" t="s">
        <v>4577</v>
      </c>
      <c r="O1001" s="148" t="s">
        <v>7753</v>
      </c>
    </row>
    <row r="1002" spans="1:15" x14ac:dyDescent="0.25">
      <c r="A1002" s="161" t="s">
        <v>4577</v>
      </c>
      <c r="B1002" s="148" t="s">
        <v>4577</v>
      </c>
      <c r="C1002" s="148"/>
      <c r="D1002" s="148"/>
      <c r="E1002" s="148"/>
      <c r="F1002" s="148"/>
      <c r="G1002" s="162" t="s">
        <v>4577</v>
      </c>
      <c r="J1002" s="149" t="s">
        <v>220</v>
      </c>
      <c r="K1002" s="149" t="s">
        <v>3457</v>
      </c>
      <c r="L1002" s="149">
        <v>5.3075878129245087E-2</v>
      </c>
      <c r="M1002" s="149">
        <v>0.05</v>
      </c>
      <c r="N1002" s="148" t="s">
        <v>4577</v>
      </c>
      <c r="O1002" s="148" t="s">
        <v>7753</v>
      </c>
    </row>
    <row r="1003" spans="1:15" x14ac:dyDescent="0.25">
      <c r="A1003" s="161" t="s">
        <v>4577</v>
      </c>
      <c r="B1003" s="148" t="s">
        <v>4577</v>
      </c>
      <c r="C1003" s="148"/>
      <c r="D1003" s="148"/>
      <c r="E1003" s="148"/>
      <c r="F1003" s="148"/>
      <c r="G1003" s="162" t="s">
        <v>4577</v>
      </c>
      <c r="J1003" s="149" t="s">
        <v>220</v>
      </c>
      <c r="K1003" s="149" t="s">
        <v>3477</v>
      </c>
      <c r="L1003" s="149">
        <v>2.8430040752959435E-2</v>
      </c>
      <c r="M1003" s="149">
        <v>0.03</v>
      </c>
      <c r="N1003" s="148" t="s">
        <v>4577</v>
      </c>
      <c r="O1003" s="148" t="s">
        <v>7753</v>
      </c>
    </row>
    <row r="1004" spans="1:15" hidden="1" x14ac:dyDescent="0.25">
      <c r="A1004" s="161" t="s">
        <v>4577</v>
      </c>
      <c r="B1004" s="148" t="s">
        <v>4577</v>
      </c>
      <c r="C1004" s="148"/>
      <c r="D1004" s="148"/>
      <c r="E1004" s="148"/>
      <c r="F1004" s="148"/>
      <c r="G1004" s="162" t="s">
        <v>4577</v>
      </c>
      <c r="J1004" s="149" t="s">
        <v>220</v>
      </c>
      <c r="K1004" s="149" t="s">
        <v>3670</v>
      </c>
      <c r="L1004" s="149">
        <v>0</v>
      </c>
      <c r="M1004" s="149">
        <v>0</v>
      </c>
      <c r="N1004" s="148" t="s">
        <v>4577</v>
      </c>
      <c r="O1004" s="148" t="s">
        <v>7753</v>
      </c>
    </row>
    <row r="1005" spans="1:15" x14ac:dyDescent="0.25">
      <c r="A1005" s="161" t="s">
        <v>4577</v>
      </c>
      <c r="B1005" s="148" t="s">
        <v>4577</v>
      </c>
      <c r="C1005" s="148"/>
      <c r="D1005" s="148"/>
      <c r="E1005" s="148"/>
      <c r="F1005" s="148"/>
      <c r="G1005" s="162" t="s">
        <v>4577</v>
      </c>
      <c r="J1005" s="149" t="s">
        <v>220</v>
      </c>
      <c r="K1005" s="149" t="s">
        <v>3672</v>
      </c>
      <c r="L1005" s="149">
        <v>0.27663496992043435</v>
      </c>
      <c r="M1005" s="149">
        <v>0.28000000000000003</v>
      </c>
      <c r="N1005" s="148" t="s">
        <v>4577</v>
      </c>
      <c r="O1005" s="148" t="s">
        <v>7753</v>
      </c>
    </row>
    <row r="1006" spans="1:15" x14ac:dyDescent="0.25">
      <c r="A1006" s="161" t="s">
        <v>4577</v>
      </c>
      <c r="B1006" s="148" t="s">
        <v>4577</v>
      </c>
      <c r="C1006" s="148"/>
      <c r="D1006" s="148"/>
      <c r="E1006" s="148"/>
      <c r="F1006" s="148"/>
      <c r="G1006" s="162" t="s">
        <v>4577</v>
      </c>
      <c r="J1006" s="149" t="s">
        <v>220</v>
      </c>
      <c r="K1006" s="149" t="s">
        <v>3713</v>
      </c>
      <c r="L1006" s="149">
        <v>0.17814865127110388</v>
      </c>
      <c r="M1006" s="149">
        <v>0.18</v>
      </c>
      <c r="N1006" s="148" t="s">
        <v>4577</v>
      </c>
      <c r="O1006" s="148" t="s">
        <v>7753</v>
      </c>
    </row>
    <row r="1007" spans="1:15" hidden="1" x14ac:dyDescent="0.25">
      <c r="A1007" s="161" t="s">
        <v>4577</v>
      </c>
      <c r="B1007" s="148" t="s">
        <v>4577</v>
      </c>
      <c r="C1007" s="148"/>
      <c r="D1007" s="148"/>
      <c r="E1007" s="148"/>
      <c r="F1007" s="148"/>
      <c r="G1007" s="162" t="s">
        <v>4577</v>
      </c>
      <c r="J1007" s="149" t="s">
        <v>220</v>
      </c>
      <c r="K1007" s="149" t="s">
        <v>3840</v>
      </c>
      <c r="L1007" s="149">
        <v>5.8218513487288926E-4</v>
      </c>
      <c r="M1007" s="149">
        <v>0</v>
      </c>
      <c r="N1007" s="148" t="s">
        <v>4577</v>
      </c>
      <c r="O1007" s="148" t="s">
        <v>7753</v>
      </c>
    </row>
    <row r="1008" spans="1:15" x14ac:dyDescent="0.25">
      <c r="A1008" s="161" t="s">
        <v>4577</v>
      </c>
      <c r="B1008" s="148" t="s">
        <v>4577</v>
      </c>
      <c r="C1008" s="148"/>
      <c r="D1008" s="148"/>
      <c r="E1008" s="148"/>
      <c r="F1008" s="148"/>
      <c r="G1008" s="162" t="s">
        <v>4577</v>
      </c>
      <c r="J1008" s="149" t="s">
        <v>220</v>
      </c>
      <c r="K1008" s="149" t="s">
        <v>3897</v>
      </c>
      <c r="L1008" s="149">
        <v>0</v>
      </c>
      <c r="M1008" s="149">
        <v>0</v>
      </c>
      <c r="N1008" s="148" t="s">
        <v>4577</v>
      </c>
      <c r="O1008" s="148" t="s">
        <v>7753</v>
      </c>
    </row>
    <row r="1009" spans="1:15" x14ac:dyDescent="0.25">
      <c r="A1009" s="161" t="s">
        <v>4577</v>
      </c>
      <c r="B1009" s="148" t="s">
        <v>4577</v>
      </c>
      <c r="C1009" s="148"/>
      <c r="D1009" s="148"/>
      <c r="E1009" s="148"/>
      <c r="F1009" s="148"/>
      <c r="G1009" s="162" t="s">
        <v>4577</v>
      </c>
      <c r="J1009" s="149" t="s">
        <v>220</v>
      </c>
      <c r="K1009" s="149" t="s">
        <v>3971</v>
      </c>
      <c r="L1009" s="149">
        <v>0</v>
      </c>
      <c r="M1009" s="149">
        <v>0</v>
      </c>
      <c r="N1009" s="148" t="s">
        <v>4577</v>
      </c>
      <c r="O1009" s="148" t="s">
        <v>7753</v>
      </c>
    </row>
    <row r="1010" spans="1:15" hidden="1" x14ac:dyDescent="0.25">
      <c r="A1010" s="161" t="s">
        <v>4577</v>
      </c>
      <c r="B1010" s="148" t="s">
        <v>4577</v>
      </c>
      <c r="C1010" s="148"/>
      <c r="D1010" s="148"/>
      <c r="E1010" s="148"/>
      <c r="F1010" s="148"/>
      <c r="G1010" s="162" t="s">
        <v>4577</v>
      </c>
      <c r="J1010" s="149" t="s">
        <v>220</v>
      </c>
      <c r="K1010" s="149" t="s">
        <v>4372</v>
      </c>
      <c r="L1010" s="149">
        <v>7.8594993207840042E-3</v>
      </c>
      <c r="M1010" s="149">
        <v>0.01</v>
      </c>
      <c r="N1010" s="148" t="s">
        <v>4577</v>
      </c>
      <c r="O1010" s="148" t="s">
        <v>7753</v>
      </c>
    </row>
    <row r="1011" spans="1:15" hidden="1" x14ac:dyDescent="0.25">
      <c r="A1011" s="161" t="s">
        <v>4577</v>
      </c>
      <c r="B1011" s="148" t="s">
        <v>4577</v>
      </c>
      <c r="C1011" s="148"/>
      <c r="D1011" s="148"/>
      <c r="E1011" s="148"/>
      <c r="F1011" s="148"/>
      <c r="G1011" s="162" t="s">
        <v>4577</v>
      </c>
      <c r="J1011" s="149" t="s">
        <v>220</v>
      </c>
      <c r="K1011" s="149" t="s">
        <v>4351</v>
      </c>
      <c r="L1011" s="149">
        <v>0.35474480884921367</v>
      </c>
      <c r="M1011" s="149">
        <v>0.35</v>
      </c>
      <c r="N1011" s="148" t="s">
        <v>4577</v>
      </c>
      <c r="O1011" s="148" t="s">
        <v>7753</v>
      </c>
    </row>
    <row r="1012" spans="1:15" hidden="1" x14ac:dyDescent="0.25">
      <c r="A1012" s="161" t="s">
        <v>4577</v>
      </c>
      <c r="B1012" s="148" t="s">
        <v>4577</v>
      </c>
      <c r="C1012" s="148"/>
      <c r="D1012" s="148"/>
      <c r="E1012" s="148"/>
      <c r="F1012" s="148"/>
      <c r="G1012" s="162" t="s">
        <v>4577</v>
      </c>
      <c r="J1012" s="149" t="s">
        <v>220</v>
      </c>
      <c r="K1012" s="149" t="s">
        <v>4376</v>
      </c>
      <c r="L1012" s="149">
        <v>3.6871725208616314E-3</v>
      </c>
      <c r="M1012" s="149">
        <v>0</v>
      </c>
      <c r="N1012" s="148" t="s">
        <v>4577</v>
      </c>
      <c r="O1012" s="148" t="s">
        <v>7753</v>
      </c>
    </row>
    <row r="1013" spans="1:15" x14ac:dyDescent="0.25">
      <c r="A1013" s="161" t="s">
        <v>4577</v>
      </c>
      <c r="B1013" s="148" t="s">
        <v>4577</v>
      </c>
      <c r="C1013" s="148"/>
      <c r="D1013" s="148"/>
      <c r="E1013" s="148"/>
      <c r="F1013" s="148"/>
      <c r="G1013" s="162" t="s">
        <v>4577</v>
      </c>
      <c r="J1013" s="149" t="s">
        <v>253</v>
      </c>
      <c r="K1013" s="149" t="s">
        <v>292</v>
      </c>
      <c r="L1013" s="149">
        <v>1.1233851338700606E-3</v>
      </c>
      <c r="M1013" s="149">
        <v>0</v>
      </c>
      <c r="N1013" s="148">
        <v>1.0000000000000009</v>
      </c>
      <c r="O1013" s="148" t="s">
        <v>7753</v>
      </c>
    </row>
    <row r="1014" spans="1:15" hidden="1" x14ac:dyDescent="0.25">
      <c r="A1014" s="161" t="s">
        <v>4577</v>
      </c>
      <c r="B1014" s="148" t="s">
        <v>4577</v>
      </c>
      <c r="C1014" s="148"/>
      <c r="D1014" s="148"/>
      <c r="E1014" s="148"/>
      <c r="F1014" s="148"/>
      <c r="G1014" s="162" t="s">
        <v>4577</v>
      </c>
      <c r="J1014" s="149" t="s">
        <v>253</v>
      </c>
      <c r="K1014" s="149" t="s">
        <v>579</v>
      </c>
      <c r="L1014" s="149">
        <v>1.0953005055233091E-2</v>
      </c>
      <c r="M1014" s="149">
        <v>0.01</v>
      </c>
      <c r="N1014" s="148" t="s">
        <v>4577</v>
      </c>
      <c r="O1014" s="148" t="s">
        <v>7753</v>
      </c>
    </row>
    <row r="1015" spans="1:15" x14ac:dyDescent="0.25">
      <c r="A1015" s="161" t="s">
        <v>4577</v>
      </c>
      <c r="B1015" s="148" t="s">
        <v>4577</v>
      </c>
      <c r="C1015" s="148"/>
      <c r="D1015" s="148"/>
      <c r="E1015" s="148"/>
      <c r="F1015" s="148"/>
      <c r="G1015" s="162" t="s">
        <v>4577</v>
      </c>
      <c r="J1015" s="149" t="s">
        <v>253</v>
      </c>
      <c r="K1015" s="149" t="s">
        <v>3457</v>
      </c>
      <c r="L1015" s="149">
        <v>0.66490357610934403</v>
      </c>
      <c r="M1015" s="149">
        <v>0.66</v>
      </c>
      <c r="N1015" s="148" t="s">
        <v>4577</v>
      </c>
      <c r="O1015" s="148" t="s">
        <v>7753</v>
      </c>
    </row>
    <row r="1016" spans="1:15" x14ac:dyDescent="0.25">
      <c r="A1016" s="161" t="s">
        <v>4577</v>
      </c>
      <c r="B1016" s="148" t="s">
        <v>4577</v>
      </c>
      <c r="C1016" s="148"/>
      <c r="D1016" s="148"/>
      <c r="E1016" s="148"/>
      <c r="F1016" s="148"/>
      <c r="G1016" s="162" t="s">
        <v>4577</v>
      </c>
      <c r="J1016" s="148" t="s">
        <v>253</v>
      </c>
      <c r="K1016" s="148" t="s">
        <v>3477</v>
      </c>
      <c r="L1016" s="148">
        <v>0.3144542220557946</v>
      </c>
      <c r="M1016" s="148">
        <v>0.31</v>
      </c>
      <c r="N1016" s="148" t="s">
        <v>4577</v>
      </c>
      <c r="O1016" s="148" t="s">
        <v>7753</v>
      </c>
    </row>
    <row r="1017" spans="1:15" x14ac:dyDescent="0.25">
      <c r="A1017" s="161" t="s">
        <v>4577</v>
      </c>
      <c r="B1017" s="148" t="s">
        <v>4577</v>
      </c>
      <c r="C1017" s="148"/>
      <c r="D1017" s="148"/>
      <c r="E1017" s="148"/>
      <c r="F1017" s="148"/>
      <c r="G1017" s="162" t="s">
        <v>4577</v>
      </c>
      <c r="J1017" s="148" t="s">
        <v>253</v>
      </c>
      <c r="K1017" s="148" t="s">
        <v>3672</v>
      </c>
      <c r="L1017" s="148">
        <v>7.4892342258004048E-4</v>
      </c>
      <c r="M1017" s="148">
        <v>0</v>
      </c>
      <c r="N1017" s="148" t="s">
        <v>4577</v>
      </c>
      <c r="O1017" s="148" t="s">
        <v>7753</v>
      </c>
    </row>
    <row r="1018" spans="1:15" x14ac:dyDescent="0.25">
      <c r="A1018" s="161" t="s">
        <v>4577</v>
      </c>
      <c r="B1018" s="148" t="s">
        <v>4577</v>
      </c>
      <c r="C1018" s="148"/>
      <c r="D1018" s="148"/>
      <c r="E1018" s="148"/>
      <c r="F1018" s="148"/>
      <c r="G1018" s="162" t="s">
        <v>4577</v>
      </c>
      <c r="J1018" s="149" t="s">
        <v>253</v>
      </c>
      <c r="K1018" s="149" t="s">
        <v>3971</v>
      </c>
      <c r="L1018" s="149">
        <v>6.0381950945515763E-3</v>
      </c>
      <c r="M1018" s="149">
        <v>0.01</v>
      </c>
      <c r="N1018" s="148" t="s">
        <v>4577</v>
      </c>
      <c r="O1018" s="148" t="s">
        <v>7753</v>
      </c>
    </row>
    <row r="1019" spans="1:15" hidden="1" x14ac:dyDescent="0.25">
      <c r="A1019" s="161" t="s">
        <v>4577</v>
      </c>
      <c r="B1019" s="148" t="s">
        <v>4577</v>
      </c>
      <c r="C1019" s="148"/>
      <c r="D1019" s="148"/>
      <c r="E1019" s="148"/>
      <c r="F1019" s="148"/>
      <c r="G1019" s="162" t="s">
        <v>4577</v>
      </c>
      <c r="J1019" s="149" t="s">
        <v>253</v>
      </c>
      <c r="K1019" s="149" t="s">
        <v>4351</v>
      </c>
      <c r="L1019" s="149">
        <v>1.5446545590713334E-3</v>
      </c>
      <c r="M1019" s="149">
        <v>0</v>
      </c>
      <c r="N1019" s="148" t="s">
        <v>4577</v>
      </c>
      <c r="O1019" s="148" t="s">
        <v>7753</v>
      </c>
    </row>
    <row r="1020" spans="1:15" hidden="1" x14ac:dyDescent="0.25">
      <c r="A1020" s="161" t="s">
        <v>4577</v>
      </c>
      <c r="B1020" s="148" t="s">
        <v>4577</v>
      </c>
      <c r="C1020" s="148"/>
      <c r="D1020" s="148"/>
      <c r="E1020" s="148"/>
      <c r="F1020" s="148"/>
      <c r="G1020" s="162" t="s">
        <v>4577</v>
      </c>
      <c r="J1020" s="149" t="s">
        <v>253</v>
      </c>
      <c r="K1020" s="149" t="s">
        <v>4257</v>
      </c>
      <c r="L1020" s="149">
        <v>2.3403856955626264E-4</v>
      </c>
      <c r="M1020" s="149">
        <v>0</v>
      </c>
      <c r="N1020" s="148" t="s">
        <v>4577</v>
      </c>
      <c r="O1020" s="148" t="s">
        <v>7753</v>
      </c>
    </row>
    <row r="1021" spans="1:15" x14ac:dyDescent="0.25">
      <c r="A1021" s="161" t="s">
        <v>4577</v>
      </c>
      <c r="B1021" s="148" t="s">
        <v>4577</v>
      </c>
      <c r="C1021" s="148"/>
      <c r="D1021" s="148"/>
      <c r="E1021" s="148"/>
      <c r="F1021" s="148"/>
      <c r="G1021" s="162" t="s">
        <v>4577</v>
      </c>
      <c r="J1021" s="149" t="s">
        <v>133</v>
      </c>
      <c r="K1021" s="149" t="s">
        <v>292</v>
      </c>
      <c r="L1021" s="149">
        <v>0</v>
      </c>
      <c r="M1021" s="149">
        <v>0</v>
      </c>
      <c r="N1021" s="148">
        <v>0.99999999999999978</v>
      </c>
      <c r="O1021" s="148" t="s">
        <v>7753</v>
      </c>
    </row>
    <row r="1022" spans="1:15" hidden="1" x14ac:dyDescent="0.25">
      <c r="A1022" s="161" t="s">
        <v>4577</v>
      </c>
      <c r="B1022" s="148" t="s">
        <v>4577</v>
      </c>
      <c r="C1022" s="148"/>
      <c r="D1022" s="148"/>
      <c r="E1022" s="148"/>
      <c r="F1022" s="148"/>
      <c r="G1022" s="162" t="s">
        <v>4577</v>
      </c>
      <c r="J1022" s="148" t="s">
        <v>133</v>
      </c>
      <c r="K1022" s="148" t="s">
        <v>579</v>
      </c>
      <c r="L1022" s="148">
        <v>0</v>
      </c>
      <c r="M1022" s="149">
        <v>0</v>
      </c>
      <c r="N1022" s="148" t="s">
        <v>4577</v>
      </c>
      <c r="O1022" s="148" t="s">
        <v>7753</v>
      </c>
    </row>
    <row r="1023" spans="1:15" x14ac:dyDescent="0.25">
      <c r="A1023" s="161" t="s">
        <v>4577</v>
      </c>
      <c r="B1023" s="148" t="s">
        <v>4577</v>
      </c>
      <c r="C1023" s="148"/>
      <c r="D1023" s="148"/>
      <c r="E1023" s="148"/>
      <c r="F1023" s="148"/>
      <c r="G1023" s="162" t="s">
        <v>4577</v>
      </c>
      <c r="J1023" s="148" t="s">
        <v>133</v>
      </c>
      <c r="K1023" s="148" t="s">
        <v>3222</v>
      </c>
      <c r="L1023" s="148">
        <v>2.5667888947092717E-2</v>
      </c>
      <c r="M1023" s="148">
        <v>0.03</v>
      </c>
      <c r="N1023" s="148" t="s">
        <v>4577</v>
      </c>
      <c r="O1023" s="148" t="s">
        <v>7753</v>
      </c>
    </row>
    <row r="1024" spans="1:15" x14ac:dyDescent="0.25">
      <c r="A1024" s="161" t="s">
        <v>4577</v>
      </c>
      <c r="B1024" s="148" t="s">
        <v>4577</v>
      </c>
      <c r="C1024" s="148"/>
      <c r="D1024" s="148"/>
      <c r="E1024" s="148"/>
      <c r="F1024" s="148"/>
      <c r="G1024" s="162" t="s">
        <v>4577</v>
      </c>
      <c r="J1024" s="148" t="s">
        <v>133</v>
      </c>
      <c r="K1024" s="148" t="s">
        <v>3457</v>
      </c>
      <c r="L1024" s="148">
        <v>0.29177579884756411</v>
      </c>
      <c r="M1024" s="148">
        <v>0.28999999999999998</v>
      </c>
      <c r="N1024" s="148" t="s">
        <v>4577</v>
      </c>
      <c r="O1024" s="148" t="s">
        <v>7753</v>
      </c>
    </row>
    <row r="1025" spans="1:15" hidden="1" x14ac:dyDescent="0.25">
      <c r="A1025" s="161" t="s">
        <v>4577</v>
      </c>
      <c r="B1025" s="148" t="s">
        <v>4577</v>
      </c>
      <c r="C1025" s="148"/>
      <c r="D1025" s="148"/>
      <c r="E1025" s="148"/>
      <c r="F1025" s="148"/>
      <c r="G1025" s="162" t="s">
        <v>4577</v>
      </c>
      <c r="J1025" s="148" t="s">
        <v>133</v>
      </c>
      <c r="K1025" s="148" t="s">
        <v>3670</v>
      </c>
      <c r="L1025" s="148">
        <v>0</v>
      </c>
      <c r="M1025" s="148">
        <v>0</v>
      </c>
      <c r="N1025" s="148" t="s">
        <v>4577</v>
      </c>
      <c r="O1025" s="148" t="s">
        <v>7753</v>
      </c>
    </row>
    <row r="1026" spans="1:15" x14ac:dyDescent="0.25">
      <c r="A1026" s="161" t="s">
        <v>4577</v>
      </c>
      <c r="B1026" s="148" t="s">
        <v>4577</v>
      </c>
      <c r="C1026" s="148"/>
      <c r="D1026" s="148"/>
      <c r="E1026" s="148"/>
      <c r="F1026" s="148"/>
      <c r="G1026" s="162" t="s">
        <v>4577</v>
      </c>
      <c r="J1026" s="148" t="s">
        <v>133</v>
      </c>
      <c r="K1026" s="148" t="s">
        <v>3672</v>
      </c>
      <c r="L1026" s="148">
        <v>2.0953378732320583E-3</v>
      </c>
      <c r="M1026" s="148">
        <v>0</v>
      </c>
      <c r="N1026" s="148" t="s">
        <v>4577</v>
      </c>
      <c r="O1026" s="148" t="s">
        <v>7753</v>
      </c>
    </row>
    <row r="1027" spans="1:15" hidden="1" x14ac:dyDescent="0.25">
      <c r="A1027" s="161" t="s">
        <v>4577</v>
      </c>
      <c r="B1027" s="148" t="s">
        <v>4577</v>
      </c>
      <c r="C1027" s="148"/>
      <c r="D1027" s="148"/>
      <c r="E1027" s="148"/>
      <c r="F1027" s="148"/>
      <c r="G1027" s="162" t="s">
        <v>4577</v>
      </c>
      <c r="J1027" s="149" t="s">
        <v>133</v>
      </c>
      <c r="K1027" s="149" t="s">
        <v>3840</v>
      </c>
      <c r="L1027" s="149">
        <v>7.0193818753273934E-2</v>
      </c>
      <c r="M1027" s="149">
        <v>7.0000000000000007E-2</v>
      </c>
      <c r="N1027" s="148" t="s">
        <v>4577</v>
      </c>
      <c r="O1027" s="148" t="s">
        <v>7753</v>
      </c>
    </row>
    <row r="1028" spans="1:15" x14ac:dyDescent="0.25">
      <c r="A1028" s="161" t="s">
        <v>4577</v>
      </c>
      <c r="B1028" s="148" t="s">
        <v>4577</v>
      </c>
      <c r="C1028" s="148"/>
      <c r="D1028" s="148"/>
      <c r="E1028" s="148"/>
      <c r="F1028" s="148"/>
      <c r="G1028" s="162" t="s">
        <v>4577</v>
      </c>
      <c r="J1028" s="148" t="s">
        <v>133</v>
      </c>
      <c r="K1028" s="148" t="s">
        <v>3971</v>
      </c>
      <c r="L1028" s="148">
        <v>0</v>
      </c>
      <c r="M1028" s="148">
        <v>0</v>
      </c>
      <c r="N1028" s="148" t="s">
        <v>4577</v>
      </c>
      <c r="O1028" s="148" t="s">
        <v>7753</v>
      </c>
    </row>
    <row r="1029" spans="1:15" hidden="1" x14ac:dyDescent="0.25">
      <c r="A1029" s="161" t="s">
        <v>4577</v>
      </c>
      <c r="B1029" s="148" t="s">
        <v>4577</v>
      </c>
      <c r="C1029" s="148"/>
      <c r="D1029" s="148"/>
      <c r="E1029" s="148"/>
      <c r="F1029" s="148"/>
      <c r="G1029" s="162" t="s">
        <v>4577</v>
      </c>
      <c r="J1029" s="149" t="s">
        <v>133</v>
      </c>
      <c r="K1029" s="149" t="s">
        <v>4372</v>
      </c>
      <c r="L1029" s="149">
        <v>0.10529072812991094</v>
      </c>
      <c r="M1029" s="149">
        <v>0.11</v>
      </c>
      <c r="N1029" s="148" t="s">
        <v>4577</v>
      </c>
      <c r="O1029" s="148" t="s">
        <v>7753</v>
      </c>
    </row>
    <row r="1030" spans="1:15" hidden="1" x14ac:dyDescent="0.25">
      <c r="A1030" s="161" t="s">
        <v>4577</v>
      </c>
      <c r="B1030" s="148" t="s">
        <v>4577</v>
      </c>
      <c r="C1030" s="148"/>
      <c r="D1030" s="148"/>
      <c r="E1030" s="148"/>
      <c r="F1030" s="148"/>
      <c r="G1030" s="162" t="s">
        <v>4577</v>
      </c>
      <c r="J1030" s="149" t="s">
        <v>133</v>
      </c>
      <c r="K1030" s="149" t="s">
        <v>3374</v>
      </c>
      <c r="L1030" s="149">
        <v>4.138292299633315E-2</v>
      </c>
      <c r="M1030" s="149">
        <v>0.04</v>
      </c>
      <c r="N1030" s="148" t="s">
        <v>4577</v>
      </c>
      <c r="O1030" s="148" t="s">
        <v>7753</v>
      </c>
    </row>
    <row r="1031" spans="1:15" hidden="1" x14ac:dyDescent="0.25">
      <c r="A1031" s="161" t="s">
        <v>4577</v>
      </c>
      <c r="B1031" s="148" t="s">
        <v>4577</v>
      </c>
      <c r="C1031" s="148"/>
      <c r="D1031" s="148"/>
      <c r="E1031" s="148"/>
      <c r="F1031" s="148"/>
      <c r="G1031" s="162" t="s">
        <v>4577</v>
      </c>
      <c r="J1031" s="149" t="s">
        <v>133</v>
      </c>
      <c r="K1031" s="149" t="s">
        <v>4351</v>
      </c>
      <c r="L1031" s="149">
        <v>0.46359350445259284</v>
      </c>
      <c r="M1031" s="149">
        <v>0.46</v>
      </c>
      <c r="N1031" s="148" t="s">
        <v>4577</v>
      </c>
      <c r="O1031" s="148" t="s">
        <v>7753</v>
      </c>
    </row>
    <row r="1032" spans="1:15" hidden="1" x14ac:dyDescent="0.25">
      <c r="A1032" s="161" t="s">
        <v>4577</v>
      </c>
      <c r="B1032" s="148" t="s">
        <v>4577</v>
      </c>
      <c r="C1032" s="148"/>
      <c r="D1032" s="148"/>
      <c r="E1032" s="148"/>
      <c r="F1032" s="148"/>
      <c r="G1032" s="162" t="s">
        <v>4577</v>
      </c>
      <c r="J1032" s="148" t="s">
        <v>134</v>
      </c>
      <c r="K1032" s="148" t="s">
        <v>3175</v>
      </c>
      <c r="L1032" s="148">
        <v>0.86462650090319848</v>
      </c>
      <c r="M1032" s="148">
        <v>0.86</v>
      </c>
      <c r="N1032" s="148">
        <v>1</v>
      </c>
      <c r="O1032" s="148" t="s">
        <v>7753</v>
      </c>
    </row>
    <row r="1033" spans="1:15" x14ac:dyDescent="0.25">
      <c r="A1033" s="161" t="s">
        <v>4577</v>
      </c>
      <c r="B1033" s="148" t="s">
        <v>4577</v>
      </c>
      <c r="C1033" s="148"/>
      <c r="D1033" s="148"/>
      <c r="E1033" s="148"/>
      <c r="F1033" s="148"/>
      <c r="G1033" s="162" t="s">
        <v>4577</v>
      </c>
      <c r="J1033" s="149" t="s">
        <v>134</v>
      </c>
      <c r="K1033" s="149" t="s">
        <v>3222</v>
      </c>
      <c r="L1033" s="149">
        <v>0</v>
      </c>
      <c r="M1033" s="149">
        <v>0</v>
      </c>
      <c r="N1033" s="148" t="s">
        <v>4577</v>
      </c>
      <c r="O1033" s="148" t="s">
        <v>7753</v>
      </c>
    </row>
    <row r="1034" spans="1:15" hidden="1" x14ac:dyDescent="0.25">
      <c r="A1034" s="161" t="s">
        <v>4577</v>
      </c>
      <c r="B1034" s="148" t="s">
        <v>4577</v>
      </c>
      <c r="C1034" s="148"/>
      <c r="D1034" s="148"/>
      <c r="E1034" s="148"/>
      <c r="F1034" s="148"/>
      <c r="G1034" s="162" t="s">
        <v>4577</v>
      </c>
      <c r="J1034" s="149" t="s">
        <v>134</v>
      </c>
      <c r="K1034" s="149" t="s">
        <v>3840</v>
      </c>
      <c r="L1034" s="149">
        <v>4.7816385081287852E-4</v>
      </c>
      <c r="M1034" s="149">
        <v>0</v>
      </c>
      <c r="N1034" s="148" t="s">
        <v>4577</v>
      </c>
      <c r="O1034" s="148" t="s">
        <v>7753</v>
      </c>
    </row>
    <row r="1035" spans="1:15" hidden="1" x14ac:dyDescent="0.25">
      <c r="A1035" s="161" t="s">
        <v>4577</v>
      </c>
      <c r="B1035" s="148" t="s">
        <v>4577</v>
      </c>
      <c r="C1035" s="148"/>
      <c r="D1035" s="148"/>
      <c r="E1035" s="148"/>
      <c r="F1035" s="148"/>
      <c r="G1035" s="162" t="s">
        <v>4577</v>
      </c>
      <c r="J1035" s="149" t="s">
        <v>134</v>
      </c>
      <c r="K1035" s="149" t="s">
        <v>4372</v>
      </c>
      <c r="L1035" s="149">
        <v>1.5938795027095952E-3</v>
      </c>
      <c r="M1035" s="149">
        <v>0</v>
      </c>
      <c r="N1035" s="148" t="s">
        <v>4577</v>
      </c>
      <c r="O1035" s="148" t="s">
        <v>7753</v>
      </c>
    </row>
    <row r="1036" spans="1:15" hidden="1" x14ac:dyDescent="0.25">
      <c r="A1036" s="161" t="s">
        <v>4577</v>
      </c>
      <c r="B1036" s="148" t="s">
        <v>4577</v>
      </c>
      <c r="C1036" s="148"/>
      <c r="D1036" s="148"/>
      <c r="E1036" s="148"/>
      <c r="F1036" s="148"/>
      <c r="G1036" s="162" t="s">
        <v>4577</v>
      </c>
      <c r="J1036" s="149" t="s">
        <v>134</v>
      </c>
      <c r="K1036" s="149" t="s">
        <v>4280</v>
      </c>
      <c r="L1036" s="149">
        <v>0.13330145574327903</v>
      </c>
      <c r="M1036" s="149">
        <v>0.13</v>
      </c>
      <c r="N1036" s="148" t="s">
        <v>4577</v>
      </c>
      <c r="O1036" s="148" t="s">
        <v>7753</v>
      </c>
    </row>
    <row r="1037" spans="1:15" hidden="1" x14ac:dyDescent="0.25">
      <c r="A1037" s="161" t="s">
        <v>4577</v>
      </c>
      <c r="B1037" s="148" t="s">
        <v>4577</v>
      </c>
      <c r="C1037" s="148"/>
      <c r="D1037" s="148"/>
      <c r="E1037" s="148"/>
      <c r="F1037" s="148"/>
      <c r="G1037" s="162" t="s">
        <v>4577</v>
      </c>
      <c r="J1037" s="149" t="s">
        <v>134</v>
      </c>
      <c r="K1037" s="149" t="s">
        <v>4375</v>
      </c>
      <c r="L1037" s="149">
        <v>0</v>
      </c>
      <c r="M1037" s="149">
        <v>0</v>
      </c>
      <c r="N1037" s="148" t="s">
        <v>4577</v>
      </c>
      <c r="O1037" s="148" t="s">
        <v>7753</v>
      </c>
    </row>
    <row r="1038" spans="1:15" hidden="1" x14ac:dyDescent="0.25">
      <c r="A1038" s="161" t="s">
        <v>4577</v>
      </c>
      <c r="B1038" s="148" t="s">
        <v>4577</v>
      </c>
      <c r="C1038" s="148"/>
      <c r="D1038" s="148"/>
      <c r="E1038" s="148"/>
      <c r="F1038" s="148"/>
      <c r="G1038" s="162" t="s">
        <v>4577</v>
      </c>
      <c r="J1038" s="149" t="s">
        <v>254</v>
      </c>
      <c r="K1038" s="149" t="s">
        <v>3175</v>
      </c>
      <c r="L1038" s="149">
        <v>0.17567229205268167</v>
      </c>
      <c r="M1038" s="149">
        <v>0.18</v>
      </c>
      <c r="N1038" s="148">
        <v>1.0000000000000004</v>
      </c>
      <c r="O1038" s="148" t="s">
        <v>7753</v>
      </c>
    </row>
    <row r="1039" spans="1:15" x14ac:dyDescent="0.25">
      <c r="A1039" s="161" t="s">
        <v>4577</v>
      </c>
      <c r="B1039" s="148" t="s">
        <v>4577</v>
      </c>
      <c r="C1039" s="148"/>
      <c r="D1039" s="148"/>
      <c r="E1039" s="148"/>
      <c r="F1039" s="148"/>
      <c r="G1039" s="162" t="s">
        <v>4577</v>
      </c>
      <c r="J1039" s="149" t="s">
        <v>254</v>
      </c>
      <c r="K1039" s="149" t="s">
        <v>3222</v>
      </c>
      <c r="L1039" s="149">
        <v>0</v>
      </c>
      <c r="M1039" s="149">
        <v>0</v>
      </c>
      <c r="N1039" s="148" t="s">
        <v>4577</v>
      </c>
      <c r="O1039" s="148" t="s">
        <v>7753</v>
      </c>
    </row>
    <row r="1040" spans="1:15" hidden="1" x14ac:dyDescent="0.25">
      <c r="A1040" s="161" t="s">
        <v>4577</v>
      </c>
      <c r="B1040" s="148" t="s">
        <v>4577</v>
      </c>
      <c r="C1040" s="148"/>
      <c r="D1040" s="148"/>
      <c r="E1040" s="148"/>
      <c r="F1040" s="148"/>
      <c r="G1040" s="162" t="s">
        <v>4577</v>
      </c>
      <c r="J1040" s="149" t="s">
        <v>254</v>
      </c>
      <c r="K1040" s="149" t="s">
        <v>3840</v>
      </c>
      <c r="L1040" s="149">
        <v>1.0015524062296562E-4</v>
      </c>
      <c r="M1040" s="149">
        <v>0</v>
      </c>
      <c r="N1040" s="148" t="s">
        <v>4577</v>
      </c>
      <c r="O1040" s="148" t="s">
        <v>7753</v>
      </c>
    </row>
    <row r="1041" spans="1:15" hidden="1" x14ac:dyDescent="0.25">
      <c r="A1041" s="161" t="s">
        <v>4577</v>
      </c>
      <c r="B1041" s="148" t="s">
        <v>4577</v>
      </c>
      <c r="C1041" s="148"/>
      <c r="D1041" s="148"/>
      <c r="E1041" s="148"/>
      <c r="F1041" s="148"/>
      <c r="G1041" s="162" t="s">
        <v>4577</v>
      </c>
      <c r="J1041" s="149" t="s">
        <v>254</v>
      </c>
      <c r="K1041" s="149" t="s">
        <v>4280</v>
      </c>
      <c r="L1041" s="149">
        <v>0.82422755270669579</v>
      </c>
      <c r="M1041" s="149">
        <v>0.82</v>
      </c>
      <c r="N1041" s="148" t="s">
        <v>4577</v>
      </c>
      <c r="O1041" s="148" t="s">
        <v>7753</v>
      </c>
    </row>
    <row r="1042" spans="1:15" x14ac:dyDescent="0.25">
      <c r="A1042" s="161" t="s">
        <v>4577</v>
      </c>
      <c r="B1042" s="148" t="s">
        <v>4577</v>
      </c>
      <c r="C1042" s="148"/>
      <c r="D1042" s="148"/>
      <c r="E1042" s="148"/>
      <c r="F1042" s="148"/>
      <c r="G1042" s="162" t="s">
        <v>4577</v>
      </c>
      <c r="J1042" s="148" t="s">
        <v>255</v>
      </c>
      <c r="K1042" s="148" t="s">
        <v>292</v>
      </c>
      <c r="L1042" s="148">
        <v>0</v>
      </c>
      <c r="M1042" s="148">
        <v>0</v>
      </c>
      <c r="N1042" s="148">
        <v>1.0000000000000009</v>
      </c>
      <c r="O1042" s="148" t="s">
        <v>7753</v>
      </c>
    </row>
    <row r="1043" spans="1:15" x14ac:dyDescent="0.25">
      <c r="A1043" s="161" t="s">
        <v>4577</v>
      </c>
      <c r="B1043" s="148" t="s">
        <v>4577</v>
      </c>
      <c r="C1043" s="148"/>
      <c r="D1043" s="148"/>
      <c r="E1043" s="148"/>
      <c r="F1043" s="148"/>
      <c r="G1043" s="162" t="s">
        <v>4577</v>
      </c>
      <c r="J1043" s="149" t="s">
        <v>255</v>
      </c>
      <c r="K1043" s="149" t="s">
        <v>3222</v>
      </c>
      <c r="L1043" s="149">
        <v>1.8594272963927128E-3</v>
      </c>
      <c r="M1043" s="149">
        <v>0</v>
      </c>
      <c r="N1043" s="148" t="s">
        <v>4577</v>
      </c>
      <c r="O1043" s="148" t="s">
        <v>7753</v>
      </c>
    </row>
    <row r="1044" spans="1:15" x14ac:dyDescent="0.25">
      <c r="A1044" s="161" t="s">
        <v>4577</v>
      </c>
      <c r="B1044" s="148" t="s">
        <v>4577</v>
      </c>
      <c r="C1044" s="148"/>
      <c r="D1044" s="148"/>
      <c r="E1044" s="148"/>
      <c r="F1044" s="148"/>
      <c r="G1044" s="162" t="s">
        <v>4577</v>
      </c>
      <c r="J1044" s="149" t="s">
        <v>255</v>
      </c>
      <c r="K1044" s="149" t="s">
        <v>3457</v>
      </c>
      <c r="L1044" s="149">
        <v>1.223503161026405E-2</v>
      </c>
      <c r="M1044" s="149">
        <v>0.01</v>
      </c>
      <c r="N1044" s="148" t="s">
        <v>4577</v>
      </c>
      <c r="O1044" s="148" t="s">
        <v>7753</v>
      </c>
    </row>
    <row r="1045" spans="1:15" hidden="1" x14ac:dyDescent="0.25">
      <c r="A1045" s="161" t="s">
        <v>4577</v>
      </c>
      <c r="B1045" s="148" t="s">
        <v>4577</v>
      </c>
      <c r="C1045" s="148"/>
      <c r="D1045" s="148"/>
      <c r="E1045" s="148"/>
      <c r="F1045" s="148"/>
      <c r="G1045" s="162" t="s">
        <v>4577</v>
      </c>
      <c r="J1045" s="149" t="s">
        <v>255</v>
      </c>
      <c r="K1045" s="149" t="s">
        <v>3670</v>
      </c>
      <c r="L1045" s="149">
        <v>0</v>
      </c>
      <c r="M1045" s="149">
        <v>0</v>
      </c>
      <c r="N1045" s="148" t="s">
        <v>4577</v>
      </c>
      <c r="O1045" s="148" t="s">
        <v>7753</v>
      </c>
    </row>
    <row r="1046" spans="1:15" x14ac:dyDescent="0.25">
      <c r="A1046" s="161" t="s">
        <v>4577</v>
      </c>
      <c r="B1046" s="148" t="s">
        <v>4577</v>
      </c>
      <c r="C1046" s="148"/>
      <c r="D1046" s="148"/>
      <c r="E1046" s="148"/>
      <c r="F1046" s="148"/>
      <c r="G1046" s="162" t="s">
        <v>4577</v>
      </c>
      <c r="J1046" s="149" t="s">
        <v>255</v>
      </c>
      <c r="K1046" s="149" t="s">
        <v>3672</v>
      </c>
      <c r="L1046" s="149">
        <v>1.6995165489029393E-2</v>
      </c>
      <c r="M1046" s="149">
        <v>0.02</v>
      </c>
      <c r="N1046" s="148" t="s">
        <v>4577</v>
      </c>
      <c r="O1046" s="148" t="s">
        <v>7753</v>
      </c>
    </row>
    <row r="1047" spans="1:15" x14ac:dyDescent="0.25">
      <c r="A1047" s="161" t="s">
        <v>4577</v>
      </c>
      <c r="B1047" s="148" t="s">
        <v>4577</v>
      </c>
      <c r="C1047" s="148"/>
      <c r="D1047" s="148"/>
      <c r="E1047" s="148"/>
      <c r="F1047" s="148"/>
      <c r="G1047" s="162" t="s">
        <v>4577</v>
      </c>
      <c r="J1047" s="149" t="s">
        <v>255</v>
      </c>
      <c r="K1047" s="149" t="s">
        <v>3713</v>
      </c>
      <c r="L1047" s="149">
        <v>2.4544440312383804E-3</v>
      </c>
      <c r="M1047" s="149">
        <v>0</v>
      </c>
      <c r="N1047" s="148" t="s">
        <v>4577</v>
      </c>
      <c r="O1047" s="148" t="s">
        <v>7753</v>
      </c>
    </row>
    <row r="1048" spans="1:15" hidden="1" x14ac:dyDescent="0.25">
      <c r="A1048" s="161" t="s">
        <v>4577</v>
      </c>
      <c r="B1048" s="148" t="s">
        <v>4577</v>
      </c>
      <c r="C1048" s="148"/>
      <c r="D1048" s="148"/>
      <c r="E1048" s="148"/>
      <c r="F1048" s="148"/>
      <c r="G1048" s="162" t="s">
        <v>4577</v>
      </c>
      <c r="J1048" s="149" t="s">
        <v>255</v>
      </c>
      <c r="K1048" s="149" t="s">
        <v>3840</v>
      </c>
      <c r="L1048" s="149">
        <v>2.082558571959838E-3</v>
      </c>
      <c r="M1048" s="149">
        <v>0</v>
      </c>
      <c r="N1048" s="148" t="s">
        <v>4577</v>
      </c>
      <c r="O1048" s="148" t="s">
        <v>7753</v>
      </c>
    </row>
    <row r="1049" spans="1:15" x14ac:dyDescent="0.25">
      <c r="A1049" s="161" t="s">
        <v>4577</v>
      </c>
      <c r="B1049" s="148" t="s">
        <v>4577</v>
      </c>
      <c r="C1049" s="148"/>
      <c r="D1049" s="148"/>
      <c r="E1049" s="148"/>
      <c r="F1049" s="148"/>
      <c r="G1049" s="162" t="s">
        <v>4577</v>
      </c>
      <c r="J1049" s="149" t="s">
        <v>255</v>
      </c>
      <c r="K1049" s="149" t="s">
        <v>3897</v>
      </c>
      <c r="L1049" s="149">
        <v>1.4875418371141701E-3</v>
      </c>
      <c r="M1049" s="149">
        <v>0</v>
      </c>
      <c r="N1049" s="148" t="s">
        <v>4577</v>
      </c>
      <c r="O1049" s="148" t="s">
        <v>7753</v>
      </c>
    </row>
    <row r="1050" spans="1:15" x14ac:dyDescent="0.25">
      <c r="A1050" s="161" t="s">
        <v>4577</v>
      </c>
      <c r="B1050" s="148" t="s">
        <v>4577</v>
      </c>
      <c r="C1050" s="148"/>
      <c r="D1050" s="148"/>
      <c r="E1050" s="148"/>
      <c r="F1050" s="148"/>
      <c r="G1050" s="162" t="s">
        <v>4577</v>
      </c>
      <c r="J1050" s="149" t="s">
        <v>255</v>
      </c>
      <c r="K1050" s="149" t="s">
        <v>3971</v>
      </c>
      <c r="L1050" s="149">
        <v>3.7188545927854257E-5</v>
      </c>
      <c r="M1050" s="149">
        <v>0</v>
      </c>
      <c r="N1050" s="148" t="s">
        <v>4577</v>
      </c>
      <c r="O1050" s="148" t="s">
        <v>7753</v>
      </c>
    </row>
    <row r="1051" spans="1:15" hidden="1" x14ac:dyDescent="0.25">
      <c r="A1051" s="161" t="s">
        <v>4577</v>
      </c>
      <c r="B1051" s="148" t="s">
        <v>4577</v>
      </c>
      <c r="C1051" s="148"/>
      <c r="D1051" s="148"/>
      <c r="E1051" s="148"/>
      <c r="F1051" s="148"/>
      <c r="G1051" s="162" t="s">
        <v>4577</v>
      </c>
      <c r="J1051" s="148" t="s">
        <v>255</v>
      </c>
      <c r="K1051" s="148" t="s">
        <v>4372</v>
      </c>
      <c r="L1051" s="148">
        <v>7.1030122722201619E-3</v>
      </c>
      <c r="M1051" s="148">
        <v>0.01</v>
      </c>
      <c r="N1051" s="148" t="s">
        <v>4577</v>
      </c>
      <c r="O1051" s="148" t="s">
        <v>7753</v>
      </c>
    </row>
    <row r="1052" spans="1:15" hidden="1" x14ac:dyDescent="0.25">
      <c r="A1052" s="161" t="s">
        <v>4577</v>
      </c>
      <c r="B1052" s="148" t="s">
        <v>4577</v>
      </c>
      <c r="C1052" s="148"/>
      <c r="D1052" s="148"/>
      <c r="E1052" s="148"/>
      <c r="F1052" s="148"/>
      <c r="G1052" s="162" t="s">
        <v>4577</v>
      </c>
      <c r="J1052" s="149" t="s">
        <v>255</v>
      </c>
      <c r="K1052" s="149" t="s">
        <v>3374</v>
      </c>
      <c r="L1052" s="149">
        <v>0.90275195239866213</v>
      </c>
      <c r="M1052" s="149">
        <v>0.9</v>
      </c>
      <c r="N1052" s="148" t="s">
        <v>4577</v>
      </c>
      <c r="O1052" s="148" t="s">
        <v>7753</v>
      </c>
    </row>
    <row r="1053" spans="1:15" hidden="1" x14ac:dyDescent="0.25">
      <c r="A1053" s="161" t="s">
        <v>4577</v>
      </c>
      <c r="B1053" s="148" t="s">
        <v>4577</v>
      </c>
      <c r="C1053" s="148"/>
      <c r="D1053" s="148"/>
      <c r="E1053" s="148"/>
      <c r="F1053" s="148"/>
      <c r="G1053" s="162" t="s">
        <v>4577</v>
      </c>
      <c r="J1053" s="149" t="s">
        <v>255</v>
      </c>
      <c r="K1053" s="149" t="s">
        <v>4351</v>
      </c>
      <c r="L1053" s="149">
        <v>4.2171811082186726E-2</v>
      </c>
      <c r="M1053" s="149">
        <v>0.04</v>
      </c>
      <c r="N1053" s="148" t="s">
        <v>4577</v>
      </c>
      <c r="O1053" s="148" t="s">
        <v>7753</v>
      </c>
    </row>
    <row r="1054" spans="1:15" hidden="1" x14ac:dyDescent="0.25">
      <c r="A1054" s="161" t="s">
        <v>4577</v>
      </c>
      <c r="B1054" s="148" t="s">
        <v>4577</v>
      </c>
      <c r="C1054" s="148"/>
      <c r="D1054" s="148"/>
      <c r="E1054" s="148"/>
      <c r="F1054" s="148"/>
      <c r="G1054" s="162" t="s">
        <v>4577</v>
      </c>
      <c r="J1054" s="149" t="s">
        <v>255</v>
      </c>
      <c r="K1054" s="149" t="s">
        <v>7799</v>
      </c>
      <c r="L1054" s="149">
        <v>9.6318333953142512E-3</v>
      </c>
      <c r="M1054" s="149">
        <v>0.01</v>
      </c>
      <c r="N1054" s="148" t="s">
        <v>4577</v>
      </c>
      <c r="O1054" s="148" t="s">
        <v>7753</v>
      </c>
    </row>
    <row r="1055" spans="1:15" hidden="1" x14ac:dyDescent="0.25">
      <c r="A1055" s="161" t="s">
        <v>4577</v>
      </c>
      <c r="B1055" s="148" t="s">
        <v>4577</v>
      </c>
      <c r="C1055" s="148"/>
      <c r="D1055" s="148"/>
      <c r="E1055" s="148"/>
      <c r="F1055" s="148"/>
      <c r="G1055" s="162" t="s">
        <v>4577</v>
      </c>
      <c r="J1055" s="149" t="s">
        <v>255</v>
      </c>
      <c r="K1055" s="149" t="s">
        <v>4257</v>
      </c>
      <c r="L1055" s="149">
        <v>0</v>
      </c>
      <c r="M1055" s="149">
        <v>0</v>
      </c>
      <c r="N1055" s="148" t="s">
        <v>4577</v>
      </c>
      <c r="O1055" s="148" t="s">
        <v>7753</v>
      </c>
    </row>
    <row r="1056" spans="1:15" hidden="1" x14ac:dyDescent="0.25">
      <c r="A1056" s="161" t="s">
        <v>4577</v>
      </c>
      <c r="B1056" s="148" t="s">
        <v>4577</v>
      </c>
      <c r="C1056" s="148"/>
      <c r="D1056" s="148"/>
      <c r="E1056" s="148"/>
      <c r="F1056" s="148"/>
      <c r="G1056" s="162" t="s">
        <v>4577</v>
      </c>
      <c r="J1056" s="149" t="s">
        <v>255</v>
      </c>
      <c r="K1056" s="149" t="s">
        <v>4376</v>
      </c>
      <c r="L1056" s="149">
        <v>1.190033469691336E-3</v>
      </c>
      <c r="M1056" s="149">
        <v>0</v>
      </c>
      <c r="N1056" s="148" t="s">
        <v>4577</v>
      </c>
      <c r="O1056" s="148" t="s">
        <v>7753</v>
      </c>
    </row>
    <row r="1057" spans="1:15" hidden="1" x14ac:dyDescent="0.25">
      <c r="A1057" s="161" t="s">
        <v>4577</v>
      </c>
      <c r="B1057" s="148" t="s">
        <v>4577</v>
      </c>
      <c r="C1057" s="148"/>
      <c r="D1057" s="148"/>
      <c r="E1057" s="148"/>
      <c r="F1057" s="148"/>
      <c r="G1057" s="162" t="s">
        <v>4577</v>
      </c>
      <c r="J1057" s="149" t="s">
        <v>255</v>
      </c>
      <c r="K1057" s="149" t="s">
        <v>7780</v>
      </c>
      <c r="L1057" s="149">
        <v>0</v>
      </c>
      <c r="M1057" s="149">
        <v>0</v>
      </c>
      <c r="N1057" s="148" t="s">
        <v>4577</v>
      </c>
      <c r="O1057" s="148" t="s">
        <v>7753</v>
      </c>
    </row>
    <row r="1058" spans="1:15" hidden="1" x14ac:dyDescent="0.25">
      <c r="A1058" s="161" t="s">
        <v>4577</v>
      </c>
      <c r="B1058" s="148" t="s">
        <v>4577</v>
      </c>
      <c r="C1058" s="148"/>
      <c r="D1058" s="148"/>
      <c r="E1058" s="148"/>
      <c r="F1058" s="148"/>
      <c r="G1058" s="162" t="s">
        <v>4577</v>
      </c>
      <c r="J1058" s="149" t="s">
        <v>222</v>
      </c>
      <c r="K1058" s="149" t="s">
        <v>4372</v>
      </c>
      <c r="L1058" s="149">
        <v>1.0000000000000007</v>
      </c>
      <c r="M1058" s="149">
        <v>1</v>
      </c>
      <c r="N1058" s="148">
        <v>1.0000000000000007</v>
      </c>
      <c r="O1058" s="148" t="s">
        <v>7753</v>
      </c>
    </row>
    <row r="1059" spans="1:15" x14ac:dyDescent="0.25">
      <c r="A1059" s="161" t="s">
        <v>4577</v>
      </c>
      <c r="B1059" s="148" t="s">
        <v>4577</v>
      </c>
      <c r="C1059" s="148"/>
      <c r="D1059" s="148"/>
      <c r="E1059" s="148"/>
      <c r="F1059" s="148"/>
      <c r="G1059" s="162" t="s">
        <v>4577</v>
      </c>
      <c r="J1059" s="149" t="s">
        <v>138</v>
      </c>
      <c r="K1059" s="149" t="s">
        <v>3457</v>
      </c>
      <c r="L1059" s="149">
        <v>3.3973161202649878E-4</v>
      </c>
      <c r="M1059" s="149">
        <v>0</v>
      </c>
      <c r="N1059" s="148">
        <v>0.99999999999999933</v>
      </c>
      <c r="O1059" s="148" t="s">
        <v>7753</v>
      </c>
    </row>
    <row r="1060" spans="1:15" x14ac:dyDescent="0.25">
      <c r="A1060" s="161" t="s">
        <v>4577</v>
      </c>
      <c r="B1060" s="148" t="s">
        <v>4577</v>
      </c>
      <c r="C1060" s="148"/>
      <c r="D1060" s="148"/>
      <c r="E1060" s="148"/>
      <c r="F1060" s="148"/>
      <c r="G1060" s="162" t="s">
        <v>4577</v>
      </c>
      <c r="J1060" s="149" t="s">
        <v>138</v>
      </c>
      <c r="K1060" s="149" t="s">
        <v>3477</v>
      </c>
      <c r="L1060" s="149">
        <v>4.2466451503312352E-4</v>
      </c>
      <c r="M1060" s="149">
        <v>0</v>
      </c>
      <c r="N1060" s="148" t="s">
        <v>4577</v>
      </c>
      <c r="O1060" s="148" t="s">
        <v>7753</v>
      </c>
    </row>
    <row r="1061" spans="1:15" hidden="1" x14ac:dyDescent="0.25">
      <c r="A1061" s="161" t="s">
        <v>4577</v>
      </c>
      <c r="B1061" s="148" t="s">
        <v>4577</v>
      </c>
      <c r="C1061" s="148"/>
      <c r="D1061" s="148"/>
      <c r="E1061" s="148"/>
      <c r="F1061" s="148"/>
      <c r="G1061" s="162" t="s">
        <v>4577</v>
      </c>
      <c r="J1061" s="149" t="s">
        <v>138</v>
      </c>
      <c r="K1061" s="149" t="s">
        <v>3479</v>
      </c>
      <c r="L1061" s="149">
        <v>0.26668931544080143</v>
      </c>
      <c r="M1061" s="149">
        <v>0.27</v>
      </c>
      <c r="N1061" s="148" t="s">
        <v>4577</v>
      </c>
      <c r="O1061" s="148" t="s">
        <v>7753</v>
      </c>
    </row>
    <row r="1062" spans="1:15" hidden="1" x14ac:dyDescent="0.25">
      <c r="A1062" s="161" t="s">
        <v>4577</v>
      </c>
      <c r="B1062" s="148" t="s">
        <v>4577</v>
      </c>
      <c r="C1062" s="148"/>
      <c r="D1062" s="148"/>
      <c r="E1062" s="148"/>
      <c r="F1062" s="148"/>
      <c r="G1062" s="162" t="s">
        <v>4577</v>
      </c>
      <c r="J1062" s="149" t="s">
        <v>138</v>
      </c>
      <c r="K1062" s="149" t="s">
        <v>3481</v>
      </c>
      <c r="L1062" s="149">
        <v>3.0490912179378264E-2</v>
      </c>
      <c r="M1062" s="149">
        <v>0.03</v>
      </c>
      <c r="N1062" s="148" t="s">
        <v>4577</v>
      </c>
      <c r="O1062" s="148" t="s">
        <v>7753</v>
      </c>
    </row>
    <row r="1063" spans="1:15" hidden="1" x14ac:dyDescent="0.25">
      <c r="A1063" s="161" t="s">
        <v>4577</v>
      </c>
      <c r="B1063" s="148" t="s">
        <v>4577</v>
      </c>
      <c r="C1063" s="148"/>
      <c r="D1063" s="148"/>
      <c r="E1063" s="148"/>
      <c r="F1063" s="148"/>
      <c r="G1063" s="162" t="s">
        <v>4577</v>
      </c>
      <c r="J1063" s="149" t="s">
        <v>138</v>
      </c>
      <c r="K1063" s="149" t="s">
        <v>3779</v>
      </c>
      <c r="L1063" s="149">
        <v>0.46500764396127031</v>
      </c>
      <c r="M1063" s="149">
        <v>0.47</v>
      </c>
      <c r="N1063" s="148" t="s">
        <v>4577</v>
      </c>
      <c r="O1063" s="148" t="s">
        <v>7753</v>
      </c>
    </row>
    <row r="1064" spans="1:15" x14ac:dyDescent="0.25">
      <c r="A1064" s="161" t="s">
        <v>4577</v>
      </c>
      <c r="B1064" s="148" t="s">
        <v>4577</v>
      </c>
      <c r="C1064" s="148"/>
      <c r="D1064" s="148"/>
      <c r="E1064" s="148"/>
      <c r="F1064" s="148"/>
      <c r="G1064" s="162" t="s">
        <v>4577</v>
      </c>
      <c r="J1064" s="149" t="s">
        <v>138</v>
      </c>
      <c r="K1064" s="149" t="s">
        <v>3971</v>
      </c>
      <c r="L1064" s="149">
        <v>0</v>
      </c>
      <c r="M1064" s="149">
        <v>0</v>
      </c>
      <c r="N1064" s="148" t="s">
        <v>4577</v>
      </c>
      <c r="O1064" s="148" t="s">
        <v>7753</v>
      </c>
    </row>
    <row r="1065" spans="1:15" hidden="1" x14ac:dyDescent="0.25">
      <c r="A1065" s="161" t="s">
        <v>4577</v>
      </c>
      <c r="B1065" s="148" t="s">
        <v>4577</v>
      </c>
      <c r="C1065" s="148"/>
      <c r="D1065" s="148"/>
      <c r="E1065" s="148"/>
      <c r="F1065" s="148"/>
      <c r="G1065" s="162" t="s">
        <v>4577</v>
      </c>
      <c r="J1065" s="149" t="s">
        <v>138</v>
      </c>
      <c r="K1065" s="149" t="s">
        <v>4374</v>
      </c>
      <c r="L1065" s="149">
        <v>3.2274503142517385E-3</v>
      </c>
      <c r="M1065" s="149">
        <v>0</v>
      </c>
      <c r="N1065" s="148" t="s">
        <v>4577</v>
      </c>
      <c r="O1065" s="148" t="s">
        <v>7753</v>
      </c>
    </row>
    <row r="1066" spans="1:15" hidden="1" x14ac:dyDescent="0.25">
      <c r="A1066" s="161" t="s">
        <v>4577</v>
      </c>
      <c r="B1066" s="148" t="s">
        <v>4577</v>
      </c>
      <c r="C1066" s="148"/>
      <c r="D1066" s="148"/>
      <c r="E1066" s="148"/>
      <c r="F1066" s="148"/>
      <c r="G1066" s="162" t="s">
        <v>4577</v>
      </c>
      <c r="J1066" s="149" t="s">
        <v>138</v>
      </c>
      <c r="K1066" s="149" t="s">
        <v>4372</v>
      </c>
      <c r="L1066" s="149">
        <v>4.2466451503312347E-3</v>
      </c>
      <c r="M1066" s="149">
        <v>0</v>
      </c>
      <c r="N1066" s="148" t="s">
        <v>4577</v>
      </c>
      <c r="O1066" s="148" t="s">
        <v>7753</v>
      </c>
    </row>
    <row r="1067" spans="1:15" hidden="1" x14ac:dyDescent="0.25">
      <c r="A1067" s="161" t="s">
        <v>4577</v>
      </c>
      <c r="B1067" s="148" t="s">
        <v>4577</v>
      </c>
      <c r="C1067" s="148"/>
      <c r="D1067" s="148"/>
      <c r="E1067" s="148"/>
      <c r="F1067" s="148"/>
      <c r="G1067" s="162" t="s">
        <v>4577</v>
      </c>
      <c r="J1067" s="149" t="s">
        <v>138</v>
      </c>
      <c r="K1067" s="149" t="s">
        <v>4351</v>
      </c>
      <c r="L1067" s="149">
        <v>0</v>
      </c>
      <c r="M1067" s="149">
        <v>0</v>
      </c>
      <c r="N1067" s="148" t="s">
        <v>4577</v>
      </c>
      <c r="O1067" s="148" t="s">
        <v>7753</v>
      </c>
    </row>
    <row r="1068" spans="1:15" hidden="1" x14ac:dyDescent="0.25">
      <c r="A1068" s="161" t="s">
        <v>4577</v>
      </c>
      <c r="B1068" s="148" t="s">
        <v>4577</v>
      </c>
      <c r="C1068" s="148"/>
      <c r="D1068" s="148"/>
      <c r="E1068" s="148"/>
      <c r="F1068" s="148"/>
      <c r="G1068" s="162" t="s">
        <v>4577</v>
      </c>
      <c r="J1068" s="148" t="s">
        <v>138</v>
      </c>
      <c r="K1068" s="148" t="s">
        <v>4078</v>
      </c>
      <c r="L1068" s="148">
        <v>1.4948190929165947E-2</v>
      </c>
      <c r="M1068" s="148">
        <v>0.01</v>
      </c>
      <c r="N1068" s="148" t="s">
        <v>4577</v>
      </c>
      <c r="O1068" s="148" t="s">
        <v>7753</v>
      </c>
    </row>
    <row r="1069" spans="1:15" hidden="1" x14ac:dyDescent="0.25">
      <c r="A1069" s="161" t="s">
        <v>4577</v>
      </c>
      <c r="B1069" s="148" t="s">
        <v>4577</v>
      </c>
      <c r="C1069" s="148"/>
      <c r="D1069" s="148"/>
      <c r="E1069" s="148"/>
      <c r="F1069" s="148"/>
      <c r="G1069" s="162" t="s">
        <v>4577</v>
      </c>
      <c r="J1069" s="149" t="s">
        <v>138</v>
      </c>
      <c r="K1069" s="149" t="s">
        <v>4413</v>
      </c>
      <c r="L1069" s="149">
        <v>5.095974180397482E-4</v>
      </c>
      <c r="M1069" s="149">
        <v>0</v>
      </c>
      <c r="N1069" s="148" t="s">
        <v>4577</v>
      </c>
      <c r="O1069" s="148" t="s">
        <v>7753</v>
      </c>
    </row>
    <row r="1070" spans="1:15" hidden="1" x14ac:dyDescent="0.25">
      <c r="A1070" s="161" t="s">
        <v>4577</v>
      </c>
      <c r="B1070" s="148" t="s">
        <v>4577</v>
      </c>
      <c r="C1070" s="148"/>
      <c r="D1070" s="148"/>
      <c r="E1070" s="148"/>
      <c r="F1070" s="148"/>
      <c r="G1070" s="162" t="s">
        <v>4577</v>
      </c>
      <c r="J1070" s="148" t="s">
        <v>138</v>
      </c>
      <c r="K1070" s="148" t="s">
        <v>4126</v>
      </c>
      <c r="L1070" s="148">
        <v>0.21326651944963462</v>
      </c>
      <c r="M1070" s="149">
        <v>0.21</v>
      </c>
      <c r="N1070" s="148" t="s">
        <v>4577</v>
      </c>
      <c r="O1070" s="148" t="s">
        <v>7753</v>
      </c>
    </row>
    <row r="1071" spans="1:15" hidden="1" x14ac:dyDescent="0.25">
      <c r="A1071" s="161" t="s">
        <v>4577</v>
      </c>
      <c r="B1071" s="148" t="s">
        <v>4577</v>
      </c>
      <c r="C1071" s="148"/>
      <c r="D1071" s="148"/>
      <c r="E1071" s="148"/>
      <c r="F1071" s="148"/>
      <c r="G1071" s="162" t="s">
        <v>4577</v>
      </c>
      <c r="J1071" s="149" t="s">
        <v>138</v>
      </c>
      <c r="K1071" s="149" t="s">
        <v>3738</v>
      </c>
      <c r="L1071" s="149">
        <v>8.4932903006624692E-4</v>
      </c>
      <c r="M1071" s="149">
        <v>0</v>
      </c>
      <c r="N1071" s="148" t="s">
        <v>4577</v>
      </c>
      <c r="O1071" s="148" t="s">
        <v>7753</v>
      </c>
    </row>
    <row r="1072" spans="1:15" hidden="1" x14ac:dyDescent="0.25">
      <c r="A1072" s="161" t="s">
        <v>4577</v>
      </c>
      <c r="B1072" s="148" t="s">
        <v>4577</v>
      </c>
      <c r="C1072" s="148"/>
      <c r="D1072" s="148"/>
      <c r="E1072" s="148"/>
      <c r="F1072" s="148"/>
      <c r="G1072" s="162" t="s">
        <v>4577</v>
      </c>
      <c r="J1072" s="148" t="s">
        <v>138</v>
      </c>
      <c r="K1072" s="148" t="s">
        <v>3973</v>
      </c>
      <c r="L1072" s="148">
        <v>0</v>
      </c>
      <c r="M1072" s="149">
        <v>0</v>
      </c>
      <c r="N1072" s="148" t="s">
        <v>4577</v>
      </c>
      <c r="O1072" s="148" t="s">
        <v>7753</v>
      </c>
    </row>
    <row r="1073" spans="1:15" x14ac:dyDescent="0.25">
      <c r="A1073" s="161" t="s">
        <v>4577</v>
      </c>
      <c r="B1073" s="148" t="s">
        <v>4577</v>
      </c>
      <c r="C1073" s="148"/>
      <c r="D1073" s="148"/>
      <c r="E1073" s="148"/>
      <c r="F1073" s="148"/>
      <c r="G1073" s="162" t="s">
        <v>4577</v>
      </c>
      <c r="J1073" s="148" t="s">
        <v>141</v>
      </c>
      <c r="K1073" s="148" t="s">
        <v>292</v>
      </c>
      <c r="L1073" s="148">
        <v>0</v>
      </c>
      <c r="M1073" s="149">
        <v>0</v>
      </c>
      <c r="N1073" s="148">
        <v>1.0000000000000018</v>
      </c>
      <c r="O1073" s="148" t="s">
        <v>7753</v>
      </c>
    </row>
    <row r="1074" spans="1:15" hidden="1" x14ac:dyDescent="0.25">
      <c r="A1074" s="161" t="s">
        <v>4577</v>
      </c>
      <c r="B1074" s="148" t="s">
        <v>4577</v>
      </c>
      <c r="C1074" s="148"/>
      <c r="D1074" s="148"/>
      <c r="E1074" s="148"/>
      <c r="F1074" s="148"/>
      <c r="G1074" s="162" t="s">
        <v>4577</v>
      </c>
      <c r="J1074" s="148" t="s">
        <v>141</v>
      </c>
      <c r="K1074" s="148" t="s">
        <v>579</v>
      </c>
      <c r="L1074" s="148">
        <v>0</v>
      </c>
      <c r="M1074" s="149">
        <v>0</v>
      </c>
      <c r="N1074" s="148" t="s">
        <v>4577</v>
      </c>
      <c r="O1074" s="148" t="s">
        <v>7753</v>
      </c>
    </row>
    <row r="1075" spans="1:15" x14ac:dyDescent="0.25">
      <c r="A1075" s="161" t="s">
        <v>4577</v>
      </c>
      <c r="B1075" s="148" t="s">
        <v>4577</v>
      </c>
      <c r="C1075" s="148"/>
      <c r="D1075" s="148"/>
      <c r="E1075" s="148"/>
      <c r="F1075" s="148"/>
      <c r="G1075" s="162" t="s">
        <v>4577</v>
      </c>
      <c r="J1075" s="148" t="s">
        <v>141</v>
      </c>
      <c r="K1075" s="148" t="s">
        <v>3457</v>
      </c>
      <c r="L1075" s="148">
        <v>0.8985433297670985</v>
      </c>
      <c r="M1075" s="149">
        <v>0.9</v>
      </c>
      <c r="N1075" s="148" t="s">
        <v>4577</v>
      </c>
      <c r="O1075" s="148" t="s">
        <v>7753</v>
      </c>
    </row>
    <row r="1076" spans="1:15" x14ac:dyDescent="0.25">
      <c r="A1076" s="161" t="s">
        <v>4577</v>
      </c>
      <c r="B1076" s="148" t="s">
        <v>4577</v>
      </c>
      <c r="C1076" s="148"/>
      <c r="D1076" s="148"/>
      <c r="E1076" s="148"/>
      <c r="F1076" s="148"/>
      <c r="G1076" s="162" t="s">
        <v>4577</v>
      </c>
      <c r="J1076" s="148" t="s">
        <v>141</v>
      </c>
      <c r="K1076" s="148" t="s">
        <v>3477</v>
      </c>
      <c r="L1076" s="148">
        <v>9.2848325240721355E-2</v>
      </c>
      <c r="M1076" s="149">
        <v>0.09</v>
      </c>
      <c r="N1076" s="148" t="s">
        <v>4577</v>
      </c>
      <c r="O1076" s="148" t="s">
        <v>7753</v>
      </c>
    </row>
    <row r="1077" spans="1:15" hidden="1" x14ac:dyDescent="0.25">
      <c r="A1077" s="161" t="s">
        <v>4577</v>
      </c>
      <c r="B1077" s="148" t="s">
        <v>4577</v>
      </c>
      <c r="C1077" s="148"/>
      <c r="D1077" s="148"/>
      <c r="E1077" s="148"/>
      <c r="F1077" s="148"/>
      <c r="G1077" s="162" t="s">
        <v>4577</v>
      </c>
      <c r="J1077" s="148" t="s">
        <v>141</v>
      </c>
      <c r="K1077" s="148" t="s">
        <v>3670</v>
      </c>
      <c r="L1077" s="148">
        <v>0</v>
      </c>
      <c r="M1077" s="149">
        <v>0</v>
      </c>
      <c r="N1077" s="148" t="s">
        <v>4577</v>
      </c>
      <c r="O1077" s="148" t="s">
        <v>7753</v>
      </c>
    </row>
    <row r="1078" spans="1:15" x14ac:dyDescent="0.25">
      <c r="A1078" s="161" t="s">
        <v>4577</v>
      </c>
      <c r="B1078" s="148" t="s">
        <v>4577</v>
      </c>
      <c r="C1078" s="148"/>
      <c r="D1078" s="148"/>
      <c r="E1078" s="148"/>
      <c r="F1078" s="148"/>
      <c r="G1078" s="162" t="s">
        <v>4577</v>
      </c>
      <c r="J1078" s="148" t="s">
        <v>141</v>
      </c>
      <c r="K1078" s="148" t="s">
        <v>3672</v>
      </c>
      <c r="L1078" s="148">
        <v>2.3207966422516759E-3</v>
      </c>
      <c r="M1078" s="149">
        <v>0</v>
      </c>
      <c r="N1078" s="148" t="s">
        <v>4577</v>
      </c>
      <c r="O1078" s="148" t="s">
        <v>7753</v>
      </c>
    </row>
    <row r="1079" spans="1:15" hidden="1" x14ac:dyDescent="0.25">
      <c r="A1079" s="161" t="s">
        <v>4577</v>
      </c>
      <c r="B1079" s="148" t="s">
        <v>4577</v>
      </c>
      <c r="C1079" s="148"/>
      <c r="D1079" s="148"/>
      <c r="E1079" s="148"/>
      <c r="F1079" s="148"/>
      <c r="G1079" s="162" t="s">
        <v>4577</v>
      </c>
      <c r="J1079" s="148" t="s">
        <v>141</v>
      </c>
      <c r="K1079" s="148" t="s">
        <v>3840</v>
      </c>
      <c r="L1079" s="148">
        <v>6.5838202617068823E-5</v>
      </c>
      <c r="M1079" s="149">
        <v>0</v>
      </c>
      <c r="N1079" s="148" t="s">
        <v>4577</v>
      </c>
      <c r="O1079" s="148" t="s">
        <v>7753</v>
      </c>
    </row>
    <row r="1080" spans="1:15" x14ac:dyDescent="0.25">
      <c r="A1080" s="161" t="s">
        <v>4577</v>
      </c>
      <c r="B1080" s="148" t="s">
        <v>4577</v>
      </c>
      <c r="C1080" s="148"/>
      <c r="D1080" s="148"/>
      <c r="E1080" s="148"/>
      <c r="F1080" s="148"/>
      <c r="G1080" s="162" t="s">
        <v>4577</v>
      </c>
      <c r="J1080" s="149" t="s">
        <v>141</v>
      </c>
      <c r="K1080" s="149" t="s">
        <v>3971</v>
      </c>
      <c r="L1080" s="149">
        <v>2.4524730474858136E-3</v>
      </c>
      <c r="M1080" s="149">
        <v>0</v>
      </c>
      <c r="N1080" s="148" t="s">
        <v>4577</v>
      </c>
      <c r="O1080" s="148" t="s">
        <v>7753</v>
      </c>
    </row>
    <row r="1081" spans="1:15" hidden="1" x14ac:dyDescent="0.25">
      <c r="A1081" s="161" t="s">
        <v>4577</v>
      </c>
      <c r="B1081" s="148" t="s">
        <v>4577</v>
      </c>
      <c r="C1081" s="148"/>
      <c r="D1081" s="148"/>
      <c r="E1081" s="148"/>
      <c r="F1081" s="148"/>
      <c r="G1081" s="162" t="s">
        <v>4577</v>
      </c>
      <c r="J1081" s="149" t="s">
        <v>141</v>
      </c>
      <c r="K1081" s="149" t="s">
        <v>4372</v>
      </c>
      <c r="L1081" s="149">
        <v>2.6335281046827529E-4</v>
      </c>
      <c r="M1081" s="149">
        <v>0</v>
      </c>
      <c r="N1081" s="148" t="s">
        <v>4577</v>
      </c>
      <c r="O1081" s="148" t="s">
        <v>7753</v>
      </c>
    </row>
    <row r="1082" spans="1:15" hidden="1" x14ac:dyDescent="0.25">
      <c r="A1082" s="161" t="s">
        <v>4577</v>
      </c>
      <c r="B1082" s="148" t="s">
        <v>4577</v>
      </c>
      <c r="C1082" s="148"/>
      <c r="D1082" s="148"/>
      <c r="E1082" s="148"/>
      <c r="F1082" s="148"/>
      <c r="G1082" s="162" t="s">
        <v>4577</v>
      </c>
      <c r="J1082" s="149" t="s">
        <v>141</v>
      </c>
      <c r="K1082" s="149" t="s">
        <v>3374</v>
      </c>
      <c r="L1082" s="149">
        <v>4.4440786766521454E-4</v>
      </c>
      <c r="M1082" s="149">
        <v>0</v>
      </c>
      <c r="N1082" s="148" t="s">
        <v>4577</v>
      </c>
      <c r="O1082" s="148" t="s">
        <v>7753</v>
      </c>
    </row>
    <row r="1083" spans="1:15" hidden="1" x14ac:dyDescent="0.25">
      <c r="A1083" s="161" t="s">
        <v>4577</v>
      </c>
      <c r="B1083" s="148" t="s">
        <v>4577</v>
      </c>
      <c r="C1083" s="148"/>
      <c r="D1083" s="148"/>
      <c r="E1083" s="148"/>
      <c r="F1083" s="148"/>
      <c r="G1083" s="162" t="s">
        <v>4577</v>
      </c>
      <c r="J1083" s="149" t="s">
        <v>141</v>
      </c>
      <c r="K1083" s="149" t="s">
        <v>4351</v>
      </c>
      <c r="L1083" s="149">
        <v>3.0614764216937E-3</v>
      </c>
      <c r="M1083" s="149">
        <v>0</v>
      </c>
      <c r="N1083" s="148" t="s">
        <v>4577</v>
      </c>
      <c r="O1083" s="148" t="s">
        <v>7753</v>
      </c>
    </row>
    <row r="1084" spans="1:15" hidden="1" x14ac:dyDescent="0.25">
      <c r="A1084" s="161" t="s">
        <v>4577</v>
      </c>
      <c r="B1084" s="148" t="s">
        <v>4577</v>
      </c>
      <c r="C1084" s="148"/>
      <c r="D1084" s="148"/>
      <c r="E1084" s="148"/>
      <c r="F1084" s="148"/>
      <c r="G1084" s="162" t="s">
        <v>4577</v>
      </c>
      <c r="J1084" s="149" t="s">
        <v>141</v>
      </c>
      <c r="K1084" s="149" t="s">
        <v>4280</v>
      </c>
      <c r="L1084" s="149">
        <v>0</v>
      </c>
      <c r="M1084" s="149">
        <v>0</v>
      </c>
      <c r="N1084" s="148" t="s">
        <v>4577</v>
      </c>
      <c r="O1084" s="148" t="s">
        <v>7753</v>
      </c>
    </row>
    <row r="1085" spans="1:15" hidden="1" x14ac:dyDescent="0.25">
      <c r="A1085" s="161" t="s">
        <v>4577</v>
      </c>
      <c r="B1085" s="148" t="s">
        <v>4577</v>
      </c>
      <c r="C1085" s="148"/>
      <c r="D1085" s="148"/>
      <c r="E1085" s="148"/>
      <c r="F1085" s="148"/>
      <c r="G1085" s="162" t="s">
        <v>4577</v>
      </c>
      <c r="J1085" s="149" t="s">
        <v>223</v>
      </c>
      <c r="K1085" s="149" t="s">
        <v>127</v>
      </c>
      <c r="L1085" s="149">
        <v>0</v>
      </c>
      <c r="M1085" s="149">
        <v>0</v>
      </c>
      <c r="N1085" s="148">
        <v>1.0000000000000004</v>
      </c>
      <c r="O1085" s="148" t="s">
        <v>7753</v>
      </c>
    </row>
    <row r="1086" spans="1:15" x14ac:dyDescent="0.25">
      <c r="A1086" s="161" t="s">
        <v>4577</v>
      </c>
      <c r="B1086" s="148" t="s">
        <v>4577</v>
      </c>
      <c r="C1086" s="148"/>
      <c r="D1086" s="148"/>
      <c r="E1086" s="148"/>
      <c r="F1086" s="148"/>
      <c r="G1086" s="162" t="s">
        <v>4577</v>
      </c>
      <c r="J1086" s="149" t="s">
        <v>223</v>
      </c>
      <c r="K1086" s="149" t="s">
        <v>292</v>
      </c>
      <c r="L1086" s="149">
        <v>0</v>
      </c>
      <c r="M1086" s="149">
        <v>0</v>
      </c>
      <c r="N1086" s="148" t="s">
        <v>4577</v>
      </c>
      <c r="O1086" s="148" t="s">
        <v>7753</v>
      </c>
    </row>
    <row r="1087" spans="1:15" hidden="1" x14ac:dyDescent="0.25">
      <c r="A1087" s="161" t="s">
        <v>4577</v>
      </c>
      <c r="B1087" s="148" t="s">
        <v>4577</v>
      </c>
      <c r="C1087" s="148"/>
      <c r="D1087" s="148"/>
      <c r="E1087" s="148"/>
      <c r="F1087" s="148"/>
      <c r="G1087" s="162" t="s">
        <v>4577</v>
      </c>
      <c r="J1087" s="149" t="s">
        <v>223</v>
      </c>
      <c r="K1087" s="149" t="s">
        <v>3171</v>
      </c>
      <c r="L1087" s="149">
        <v>0</v>
      </c>
      <c r="M1087" s="149">
        <v>0</v>
      </c>
      <c r="N1087" s="148" t="s">
        <v>4577</v>
      </c>
      <c r="O1087" s="148" t="s">
        <v>7753</v>
      </c>
    </row>
    <row r="1088" spans="1:15" x14ac:dyDescent="0.25">
      <c r="A1088" s="161" t="s">
        <v>4577</v>
      </c>
      <c r="B1088" s="148" t="s">
        <v>4577</v>
      </c>
      <c r="C1088" s="148"/>
      <c r="D1088" s="148"/>
      <c r="E1088" s="148"/>
      <c r="F1088" s="148"/>
      <c r="G1088" s="162" t="s">
        <v>4577</v>
      </c>
      <c r="J1088" s="149" t="s">
        <v>223</v>
      </c>
      <c r="K1088" s="149" t="s">
        <v>3222</v>
      </c>
      <c r="L1088" s="149">
        <v>2.1292775665399245E-3</v>
      </c>
      <c r="M1088" s="149">
        <v>0</v>
      </c>
      <c r="N1088" s="148" t="s">
        <v>4577</v>
      </c>
      <c r="O1088" s="148" t="s">
        <v>7753</v>
      </c>
    </row>
    <row r="1089" spans="1:15" x14ac:dyDescent="0.25">
      <c r="A1089" s="161" t="s">
        <v>4577</v>
      </c>
      <c r="B1089" s="148" t="s">
        <v>4577</v>
      </c>
      <c r="C1089" s="148"/>
      <c r="D1089" s="148"/>
      <c r="E1089" s="148"/>
      <c r="F1089" s="148"/>
      <c r="G1089" s="162" t="s">
        <v>4577</v>
      </c>
      <c r="J1089" s="149" t="s">
        <v>223</v>
      </c>
      <c r="K1089" s="149" t="s">
        <v>3457</v>
      </c>
      <c r="L1089" s="149">
        <v>1.7870722433460081E-3</v>
      </c>
      <c r="M1089" s="149">
        <v>0</v>
      </c>
      <c r="N1089" s="148" t="s">
        <v>4577</v>
      </c>
      <c r="O1089" s="148" t="s">
        <v>7753</v>
      </c>
    </row>
    <row r="1090" spans="1:15" x14ac:dyDescent="0.25">
      <c r="A1090" s="161" t="s">
        <v>4577</v>
      </c>
      <c r="B1090" s="148" t="s">
        <v>4577</v>
      </c>
      <c r="C1090" s="148"/>
      <c r="D1090" s="148"/>
      <c r="E1090" s="148"/>
      <c r="F1090" s="148"/>
      <c r="G1090" s="162" t="s">
        <v>4577</v>
      </c>
      <c r="J1090" s="149" t="s">
        <v>223</v>
      </c>
      <c r="K1090" s="149" t="s">
        <v>3477</v>
      </c>
      <c r="L1090" s="149">
        <v>3.8022813688212935E-5</v>
      </c>
      <c r="M1090" s="149">
        <v>0</v>
      </c>
      <c r="N1090" s="148" t="s">
        <v>4577</v>
      </c>
      <c r="O1090" s="148" t="s">
        <v>7753</v>
      </c>
    </row>
    <row r="1091" spans="1:15" hidden="1" x14ac:dyDescent="0.25">
      <c r="A1091" s="161" t="s">
        <v>4577</v>
      </c>
      <c r="B1091" s="148" t="s">
        <v>4577</v>
      </c>
      <c r="C1091" s="148"/>
      <c r="D1091" s="148"/>
      <c r="E1091" s="148"/>
      <c r="F1091" s="148"/>
      <c r="G1091" s="162" t="s">
        <v>4577</v>
      </c>
      <c r="J1091" s="149" t="s">
        <v>223</v>
      </c>
      <c r="K1091" s="149" t="s">
        <v>3479</v>
      </c>
      <c r="L1091" s="149">
        <v>1.7490494296577952E-3</v>
      </c>
      <c r="M1091" s="149">
        <v>0</v>
      </c>
      <c r="N1091" s="148" t="s">
        <v>4577</v>
      </c>
      <c r="O1091" s="148" t="s">
        <v>7753</v>
      </c>
    </row>
    <row r="1092" spans="1:15" x14ac:dyDescent="0.25">
      <c r="A1092" s="161" t="s">
        <v>4577</v>
      </c>
      <c r="B1092" s="148" t="s">
        <v>4577</v>
      </c>
      <c r="C1092" s="148"/>
      <c r="D1092" s="148"/>
      <c r="E1092" s="148"/>
      <c r="F1092" s="148"/>
      <c r="G1092" s="162" t="s">
        <v>4577</v>
      </c>
      <c r="J1092" s="149" t="s">
        <v>223</v>
      </c>
      <c r="K1092" s="149" t="s">
        <v>3895</v>
      </c>
      <c r="L1092" s="149">
        <v>4.0114068441064648E-3</v>
      </c>
      <c r="M1092" s="149">
        <v>0</v>
      </c>
      <c r="N1092" s="148" t="s">
        <v>4577</v>
      </c>
      <c r="O1092" s="148" t="s">
        <v>7753</v>
      </c>
    </row>
    <row r="1093" spans="1:15" x14ac:dyDescent="0.25">
      <c r="A1093" s="161" t="s">
        <v>4577</v>
      </c>
      <c r="B1093" s="148" t="s">
        <v>4577</v>
      </c>
      <c r="C1093" s="148"/>
      <c r="D1093" s="148"/>
      <c r="E1093" s="148"/>
      <c r="F1093" s="148"/>
      <c r="G1093" s="162" t="s">
        <v>4577</v>
      </c>
      <c r="J1093" s="149" t="s">
        <v>223</v>
      </c>
      <c r="K1093" s="149" t="s">
        <v>3971</v>
      </c>
      <c r="L1093" s="149">
        <v>1.1216730038022815E-3</v>
      </c>
      <c r="M1093" s="149">
        <v>0</v>
      </c>
      <c r="N1093" s="148" t="s">
        <v>4577</v>
      </c>
      <c r="O1093" s="148" t="s">
        <v>7753</v>
      </c>
    </row>
    <row r="1094" spans="1:15" hidden="1" x14ac:dyDescent="0.25">
      <c r="A1094" s="161" t="s">
        <v>4577</v>
      </c>
      <c r="B1094" s="148" t="s">
        <v>4577</v>
      </c>
      <c r="C1094" s="148"/>
      <c r="D1094" s="148"/>
      <c r="E1094" s="148"/>
      <c r="F1094" s="148"/>
      <c r="G1094" s="162" t="s">
        <v>4577</v>
      </c>
      <c r="J1094" s="149" t="s">
        <v>223</v>
      </c>
      <c r="K1094" s="149" t="s">
        <v>3987</v>
      </c>
      <c r="L1094" s="149">
        <v>1.5209125475285174E-4</v>
      </c>
      <c r="M1094" s="149">
        <v>0</v>
      </c>
      <c r="N1094" s="148" t="s">
        <v>4577</v>
      </c>
      <c r="O1094" s="148" t="s">
        <v>7753</v>
      </c>
    </row>
    <row r="1095" spans="1:15" hidden="1" x14ac:dyDescent="0.25">
      <c r="A1095" s="161" t="s">
        <v>4577</v>
      </c>
      <c r="B1095" s="148" t="s">
        <v>4577</v>
      </c>
      <c r="C1095" s="148"/>
      <c r="D1095" s="148"/>
      <c r="E1095" s="148"/>
      <c r="F1095" s="148"/>
      <c r="G1095" s="162" t="s">
        <v>4577</v>
      </c>
      <c r="J1095" s="149" t="s">
        <v>223</v>
      </c>
      <c r="K1095" s="149" t="s">
        <v>4372</v>
      </c>
      <c r="L1095" s="149">
        <v>0.81456273764258591</v>
      </c>
      <c r="M1095" s="149">
        <v>0.81</v>
      </c>
      <c r="N1095" s="148" t="s">
        <v>4577</v>
      </c>
      <c r="O1095" s="148" t="s">
        <v>7753</v>
      </c>
    </row>
    <row r="1096" spans="1:15" hidden="1" x14ac:dyDescent="0.25">
      <c r="A1096" s="161" t="s">
        <v>4577</v>
      </c>
      <c r="B1096" s="148" t="s">
        <v>4577</v>
      </c>
      <c r="C1096" s="148"/>
      <c r="D1096" s="148"/>
      <c r="E1096" s="148"/>
      <c r="F1096" s="148"/>
      <c r="G1096" s="162" t="s">
        <v>4577</v>
      </c>
      <c r="J1096" s="149" t="s">
        <v>223</v>
      </c>
      <c r="K1096" s="149" t="s">
        <v>4126</v>
      </c>
      <c r="L1096" s="149">
        <v>0.17444866920152094</v>
      </c>
      <c r="M1096" s="149">
        <v>0.17</v>
      </c>
      <c r="N1096" s="148" t="s">
        <v>4577</v>
      </c>
      <c r="O1096" s="148" t="s">
        <v>7753</v>
      </c>
    </row>
    <row r="1097" spans="1:15" hidden="1" x14ac:dyDescent="0.25">
      <c r="A1097" s="161" t="s">
        <v>4577</v>
      </c>
      <c r="B1097" s="148" t="s">
        <v>4577</v>
      </c>
      <c r="C1097" s="148"/>
      <c r="D1097" s="148"/>
      <c r="E1097" s="148"/>
      <c r="F1097" s="148"/>
      <c r="G1097" s="162" t="s">
        <v>4577</v>
      </c>
      <c r="J1097" s="149" t="s">
        <v>223</v>
      </c>
      <c r="K1097" s="149" t="s">
        <v>7780</v>
      </c>
      <c r="L1097" s="149">
        <v>0</v>
      </c>
      <c r="M1097" s="149">
        <v>0</v>
      </c>
      <c r="N1097" s="148" t="s">
        <v>4577</v>
      </c>
      <c r="O1097" s="148" t="s">
        <v>7753</v>
      </c>
    </row>
    <row r="1098" spans="1:15" hidden="1" x14ac:dyDescent="0.25">
      <c r="A1098" s="161" t="s">
        <v>4577</v>
      </c>
      <c r="B1098" s="148" t="s">
        <v>4577</v>
      </c>
      <c r="C1098" s="148"/>
      <c r="D1098" s="148"/>
      <c r="E1098" s="148"/>
      <c r="F1098" s="148"/>
      <c r="G1098" s="162" t="s">
        <v>4577</v>
      </c>
      <c r="J1098" s="149" t="s">
        <v>224</v>
      </c>
      <c r="K1098" s="149" t="s">
        <v>3175</v>
      </c>
      <c r="L1098" s="149">
        <v>0.38107543226296769</v>
      </c>
      <c r="M1098" s="149">
        <v>0.38</v>
      </c>
      <c r="N1098" s="148">
        <v>0.99999999999999978</v>
      </c>
      <c r="O1098" s="148" t="s">
        <v>7753</v>
      </c>
    </row>
    <row r="1099" spans="1:15" hidden="1" x14ac:dyDescent="0.25">
      <c r="A1099" s="161" t="s">
        <v>4577</v>
      </c>
      <c r="B1099" s="148" t="s">
        <v>4577</v>
      </c>
      <c r="C1099" s="148"/>
      <c r="D1099" s="148"/>
      <c r="E1099" s="148"/>
      <c r="F1099" s="148"/>
      <c r="G1099" s="162" t="s">
        <v>4577</v>
      </c>
      <c r="J1099" s="149" t="s">
        <v>224</v>
      </c>
      <c r="K1099" s="149" t="s">
        <v>4280</v>
      </c>
      <c r="L1099" s="149">
        <v>0.61892456773703208</v>
      </c>
      <c r="M1099" s="149">
        <v>0.62</v>
      </c>
      <c r="N1099" s="148" t="s">
        <v>4577</v>
      </c>
      <c r="O1099" s="148" t="s">
        <v>7753</v>
      </c>
    </row>
    <row r="1100" spans="1:15" hidden="1" x14ac:dyDescent="0.25">
      <c r="A1100" s="161" t="s">
        <v>4577</v>
      </c>
      <c r="B1100" s="148" t="s">
        <v>4577</v>
      </c>
      <c r="C1100" s="148"/>
      <c r="D1100" s="148"/>
      <c r="E1100" s="148"/>
      <c r="F1100" s="148"/>
      <c r="G1100" s="162" t="s">
        <v>4577</v>
      </c>
      <c r="J1100" s="149" t="s">
        <v>143</v>
      </c>
      <c r="K1100" s="149" t="s">
        <v>576</v>
      </c>
      <c r="L1100" s="149">
        <v>1.4484539328673089E-3</v>
      </c>
      <c r="M1100" s="149">
        <v>0</v>
      </c>
      <c r="N1100" s="148">
        <v>1</v>
      </c>
      <c r="O1100" s="148" t="s">
        <v>7753</v>
      </c>
    </row>
    <row r="1101" spans="1:15" hidden="1" x14ac:dyDescent="0.25">
      <c r="A1101" s="161" t="s">
        <v>4577</v>
      </c>
      <c r="B1101" s="148" t="s">
        <v>4577</v>
      </c>
      <c r="C1101" s="148"/>
      <c r="D1101" s="148"/>
      <c r="E1101" s="148"/>
      <c r="F1101" s="148"/>
      <c r="G1101" s="162" t="s">
        <v>4577</v>
      </c>
      <c r="J1101" s="149" t="s">
        <v>143</v>
      </c>
      <c r="K1101" s="149" t="s">
        <v>3479</v>
      </c>
      <c r="L1101" s="149">
        <v>5.1010768940109585E-3</v>
      </c>
      <c r="M1101" s="149">
        <v>0.01</v>
      </c>
      <c r="N1101" s="148" t="s">
        <v>4577</v>
      </c>
      <c r="O1101" s="148" t="s">
        <v>7753</v>
      </c>
    </row>
    <row r="1102" spans="1:15" hidden="1" x14ac:dyDescent="0.25">
      <c r="A1102" s="161" t="s">
        <v>4577</v>
      </c>
      <c r="B1102" s="148" t="s">
        <v>4577</v>
      </c>
      <c r="C1102" s="148"/>
      <c r="D1102" s="148"/>
      <c r="E1102" s="148"/>
      <c r="F1102" s="148"/>
      <c r="G1102" s="162" t="s">
        <v>4577</v>
      </c>
      <c r="J1102" s="149" t="s">
        <v>143</v>
      </c>
      <c r="K1102" s="149" t="s">
        <v>3481</v>
      </c>
      <c r="L1102" s="149">
        <v>3.2432772844637574E-2</v>
      </c>
      <c r="M1102" s="149">
        <v>0.03</v>
      </c>
      <c r="N1102" s="148" t="s">
        <v>4577</v>
      </c>
      <c r="O1102" s="148" t="s">
        <v>7753</v>
      </c>
    </row>
    <row r="1103" spans="1:15" hidden="1" x14ac:dyDescent="0.25">
      <c r="A1103" s="161" t="s">
        <v>4577</v>
      </c>
      <c r="B1103" s="148" t="s">
        <v>4577</v>
      </c>
      <c r="C1103" s="148"/>
      <c r="D1103" s="148"/>
      <c r="E1103" s="148"/>
      <c r="F1103" s="148"/>
      <c r="G1103" s="162" t="s">
        <v>4577</v>
      </c>
      <c r="J1103" s="149" t="s">
        <v>143</v>
      </c>
      <c r="K1103" s="149" t="s">
        <v>3978</v>
      </c>
      <c r="L1103" s="149">
        <v>0.12645632596511117</v>
      </c>
      <c r="M1103" s="149">
        <v>0.13</v>
      </c>
      <c r="N1103" s="148" t="s">
        <v>4577</v>
      </c>
      <c r="O1103" s="148" t="s">
        <v>7753</v>
      </c>
    </row>
    <row r="1104" spans="1:15" hidden="1" x14ac:dyDescent="0.25">
      <c r="A1104" s="161" t="s">
        <v>4577</v>
      </c>
      <c r="B1104" s="148" t="s">
        <v>4577</v>
      </c>
      <c r="C1104" s="148"/>
      <c r="D1104" s="148"/>
      <c r="E1104" s="148"/>
      <c r="F1104" s="148"/>
      <c r="G1104" s="162" t="s">
        <v>4577</v>
      </c>
      <c r="J1104" s="149" t="s">
        <v>143</v>
      </c>
      <c r="K1104" s="149" t="s">
        <v>3930</v>
      </c>
      <c r="L1104" s="149">
        <v>0</v>
      </c>
      <c r="M1104" s="149">
        <v>0</v>
      </c>
      <c r="N1104" s="148" t="s">
        <v>4577</v>
      </c>
      <c r="O1104" s="148" t="s">
        <v>7753</v>
      </c>
    </row>
    <row r="1105" spans="1:15" hidden="1" x14ac:dyDescent="0.25">
      <c r="A1105" s="161" t="s">
        <v>4577</v>
      </c>
      <c r="B1105" s="148" t="s">
        <v>4577</v>
      </c>
      <c r="C1105" s="148"/>
      <c r="D1105" s="148"/>
      <c r="E1105" s="148"/>
      <c r="F1105" s="148"/>
      <c r="G1105" s="162" t="s">
        <v>4577</v>
      </c>
      <c r="J1105" s="149" t="s">
        <v>143</v>
      </c>
      <c r="K1105" s="149" t="s">
        <v>4412</v>
      </c>
      <c r="L1105" s="149">
        <v>6.297625795075257E-5</v>
      </c>
      <c r="M1105" s="149">
        <v>0</v>
      </c>
      <c r="N1105" s="148" t="s">
        <v>4577</v>
      </c>
      <c r="O1105" s="148" t="s">
        <v>7753</v>
      </c>
    </row>
    <row r="1106" spans="1:15" hidden="1" x14ac:dyDescent="0.25">
      <c r="A1106" s="161" t="s">
        <v>4577</v>
      </c>
      <c r="B1106" s="148" t="s">
        <v>4577</v>
      </c>
      <c r="C1106" s="148"/>
      <c r="D1106" s="148"/>
      <c r="E1106" s="148"/>
      <c r="F1106" s="148"/>
      <c r="G1106" s="162" t="s">
        <v>4577</v>
      </c>
      <c r="J1106" s="149" t="s">
        <v>143</v>
      </c>
      <c r="K1106" s="149" t="s">
        <v>4126</v>
      </c>
      <c r="L1106" s="149">
        <v>0.83449839410542226</v>
      </c>
      <c r="M1106" s="149">
        <v>0.83</v>
      </c>
      <c r="N1106" s="148" t="s">
        <v>4577</v>
      </c>
      <c r="O1106" s="148" t="s">
        <v>7753</v>
      </c>
    </row>
    <row r="1107" spans="1:15" hidden="1" x14ac:dyDescent="0.25">
      <c r="A1107" s="161" t="s">
        <v>4577</v>
      </c>
      <c r="B1107" s="148" t="s">
        <v>4577</v>
      </c>
      <c r="C1107" s="148"/>
      <c r="D1107" s="148"/>
      <c r="E1107" s="148"/>
      <c r="F1107" s="148"/>
      <c r="G1107" s="162" t="s">
        <v>4577</v>
      </c>
      <c r="J1107" s="149" t="s">
        <v>143</v>
      </c>
      <c r="K1107" s="149" t="s">
        <v>3973</v>
      </c>
      <c r="L1107" s="149">
        <v>0</v>
      </c>
      <c r="M1107" s="149">
        <v>0</v>
      </c>
      <c r="N1107" s="148" t="s">
        <v>4577</v>
      </c>
      <c r="O1107" s="148" t="s">
        <v>7753</v>
      </c>
    </row>
    <row r="1108" spans="1:15" x14ac:dyDescent="0.25">
      <c r="A1108" s="161" t="s">
        <v>4577</v>
      </c>
      <c r="B1108" s="148" t="s">
        <v>4577</v>
      </c>
      <c r="C1108" s="148"/>
      <c r="D1108" s="148"/>
      <c r="E1108" s="148"/>
      <c r="F1108" s="148"/>
      <c r="G1108" s="162" t="s">
        <v>4577</v>
      </c>
      <c r="J1108" s="149" t="s">
        <v>256</v>
      </c>
      <c r="K1108" s="149" t="s">
        <v>292</v>
      </c>
      <c r="L1108" s="149">
        <v>3.9848008311156032E-4</v>
      </c>
      <c r="M1108" s="149">
        <v>0</v>
      </c>
      <c r="N1108" s="148">
        <v>0.99999999999999989</v>
      </c>
      <c r="O1108" s="148" t="s">
        <v>7753</v>
      </c>
    </row>
    <row r="1109" spans="1:15" x14ac:dyDescent="0.25">
      <c r="A1109" s="161" t="s">
        <v>4577</v>
      </c>
      <c r="B1109" s="148" t="s">
        <v>4577</v>
      </c>
      <c r="C1109" s="148"/>
      <c r="D1109" s="148"/>
      <c r="E1109" s="148"/>
      <c r="F1109" s="148"/>
      <c r="G1109" s="162" t="s">
        <v>4577</v>
      </c>
      <c r="J1109" s="149" t="s">
        <v>256</v>
      </c>
      <c r="K1109" s="149" t="s">
        <v>3457</v>
      </c>
      <c r="L1109" s="149">
        <v>1.8500861001608155E-4</v>
      </c>
      <c r="M1109" s="149">
        <v>0</v>
      </c>
      <c r="N1109" s="148" t="s">
        <v>4577</v>
      </c>
      <c r="O1109" s="148" t="s">
        <v>7753</v>
      </c>
    </row>
    <row r="1110" spans="1:15" x14ac:dyDescent="0.25">
      <c r="A1110" s="161" t="s">
        <v>4577</v>
      </c>
      <c r="B1110" s="148" t="s">
        <v>4577</v>
      </c>
      <c r="C1110" s="148"/>
      <c r="D1110" s="148"/>
      <c r="E1110" s="148"/>
      <c r="F1110" s="148"/>
      <c r="G1110" s="162" t="s">
        <v>4577</v>
      </c>
      <c r="J1110" s="149" t="s">
        <v>256</v>
      </c>
      <c r="K1110" s="149" t="s">
        <v>3672</v>
      </c>
      <c r="L1110" s="149">
        <v>0.24537834260748295</v>
      </c>
      <c r="M1110" s="149">
        <v>0.25</v>
      </c>
      <c r="N1110" s="148" t="s">
        <v>4577</v>
      </c>
      <c r="O1110" s="148" t="s">
        <v>7753</v>
      </c>
    </row>
    <row r="1111" spans="1:15" x14ac:dyDescent="0.25">
      <c r="A1111" s="161" t="s">
        <v>4577</v>
      </c>
      <c r="B1111" s="148" t="s">
        <v>4577</v>
      </c>
      <c r="C1111" s="148"/>
      <c r="D1111" s="148"/>
      <c r="E1111" s="148"/>
      <c r="F1111" s="148"/>
      <c r="G1111" s="162" t="s">
        <v>4577</v>
      </c>
      <c r="J1111" s="149" t="s">
        <v>256</v>
      </c>
      <c r="K1111" s="149" t="s">
        <v>3713</v>
      </c>
      <c r="L1111" s="149">
        <v>0.75344044857472203</v>
      </c>
      <c r="M1111" s="149">
        <v>0.75</v>
      </c>
      <c r="N1111" s="148" t="s">
        <v>4577</v>
      </c>
      <c r="O1111" s="148" t="s">
        <v>7753</v>
      </c>
    </row>
    <row r="1112" spans="1:15" x14ac:dyDescent="0.25">
      <c r="A1112" s="161" t="s">
        <v>4577</v>
      </c>
      <c r="B1112" s="148" t="s">
        <v>4577</v>
      </c>
      <c r="C1112" s="148"/>
      <c r="D1112" s="148"/>
      <c r="E1112" s="148"/>
      <c r="F1112" s="148"/>
      <c r="G1112" s="162" t="s">
        <v>4577</v>
      </c>
      <c r="J1112" s="149" t="s">
        <v>256</v>
      </c>
      <c r="K1112" s="149" t="s">
        <v>3971</v>
      </c>
      <c r="L1112" s="149">
        <v>0</v>
      </c>
      <c r="M1112" s="149">
        <v>0</v>
      </c>
      <c r="N1112" s="148" t="s">
        <v>4577</v>
      </c>
      <c r="O1112" s="148" t="s">
        <v>7753</v>
      </c>
    </row>
    <row r="1113" spans="1:15" hidden="1" x14ac:dyDescent="0.25">
      <c r="G1113" s="51">
        <v>297.08000000000004</v>
      </c>
      <c r="J1113" s="149" t="s">
        <v>256</v>
      </c>
      <c r="K1113" s="149" t="s">
        <v>4372</v>
      </c>
      <c r="L1113" s="149">
        <v>5.9772012466734041E-4</v>
      </c>
      <c r="M1113" s="149">
        <v>0</v>
      </c>
      <c r="N1113" s="148" t="s">
        <v>4577</v>
      </c>
      <c r="O1113" s="148" t="s">
        <v>7753</v>
      </c>
    </row>
    <row r="1114" spans="1:15" x14ac:dyDescent="0.25">
      <c r="J1114" s="149" t="s">
        <v>146</v>
      </c>
      <c r="K1114" s="149" t="s">
        <v>292</v>
      </c>
      <c r="L1114" s="149">
        <v>0.18179781573788847</v>
      </c>
      <c r="M1114" s="149">
        <v>0.18</v>
      </c>
      <c r="N1114" s="148">
        <v>0.99999999999999967</v>
      </c>
      <c r="O1114" s="148" t="s">
        <v>7753</v>
      </c>
    </row>
    <row r="1115" spans="1:15" x14ac:dyDescent="0.25">
      <c r="J1115" s="149" t="s">
        <v>146</v>
      </c>
      <c r="K1115" s="149" t="s">
        <v>3477</v>
      </c>
      <c r="L1115" s="149">
        <v>0</v>
      </c>
      <c r="M1115" s="149">
        <v>0</v>
      </c>
      <c r="N1115" s="148" t="s">
        <v>4577</v>
      </c>
      <c r="O1115" s="148" t="s">
        <v>7753</v>
      </c>
    </row>
    <row r="1116" spans="1:15" hidden="1" x14ac:dyDescent="0.25">
      <c r="J1116" s="149" t="s">
        <v>146</v>
      </c>
      <c r="K1116" s="149" t="s">
        <v>3670</v>
      </c>
      <c r="L1116" s="149">
        <v>7.3480817698123729E-2</v>
      </c>
      <c r="M1116" s="149">
        <v>7.0000000000000007E-2</v>
      </c>
      <c r="N1116" s="148" t="s">
        <v>4577</v>
      </c>
      <c r="O1116" s="148" t="s">
        <v>7753</v>
      </c>
    </row>
    <row r="1117" spans="1:15" x14ac:dyDescent="0.25">
      <c r="J1117" s="149" t="s">
        <v>146</v>
      </c>
      <c r="K1117" s="149" t="s">
        <v>3672</v>
      </c>
      <c r="L1117" s="149">
        <v>0</v>
      </c>
      <c r="M1117" s="149">
        <v>0</v>
      </c>
      <c r="N1117" s="148" t="s">
        <v>4577</v>
      </c>
      <c r="O1117" s="148" t="s">
        <v>7753</v>
      </c>
    </row>
    <row r="1118" spans="1:15" x14ac:dyDescent="0.25">
      <c r="J1118" s="149" t="s">
        <v>146</v>
      </c>
      <c r="K1118" s="149" t="s">
        <v>3713</v>
      </c>
      <c r="L1118" s="149">
        <v>0.74360123214785756</v>
      </c>
      <c r="M1118" s="149">
        <v>0.74</v>
      </c>
      <c r="N1118" s="148" t="s">
        <v>4577</v>
      </c>
      <c r="O1118" s="148" t="s">
        <v>7753</v>
      </c>
    </row>
    <row r="1119" spans="1:15" x14ac:dyDescent="0.25">
      <c r="J1119" s="149" t="s">
        <v>146</v>
      </c>
      <c r="K1119" s="149" t="s">
        <v>3971</v>
      </c>
      <c r="L1119" s="149">
        <v>0</v>
      </c>
      <c r="M1119" s="149">
        <v>0</v>
      </c>
      <c r="N1119" s="148" t="s">
        <v>4577</v>
      </c>
      <c r="O1119" s="148" t="s">
        <v>7753</v>
      </c>
    </row>
    <row r="1120" spans="1:15" hidden="1" x14ac:dyDescent="0.25">
      <c r="J1120" s="149" t="s">
        <v>146</v>
      </c>
      <c r="K1120" s="149" t="s">
        <v>3374</v>
      </c>
      <c r="L1120" s="149">
        <v>1.1201344161299353E-3</v>
      </c>
      <c r="M1120" s="149">
        <v>0</v>
      </c>
      <c r="N1120" s="148" t="s">
        <v>4577</v>
      </c>
      <c r="O1120" s="148" t="s">
        <v>7753</v>
      </c>
    </row>
    <row r="1121" spans="10:15" hidden="1" x14ac:dyDescent="0.25">
      <c r="J1121" s="149" t="s">
        <v>147</v>
      </c>
      <c r="K1121" s="149" t="s">
        <v>276</v>
      </c>
      <c r="L1121" s="149">
        <v>1.5395668685209897E-4</v>
      </c>
      <c r="M1121" s="149">
        <v>0</v>
      </c>
      <c r="N1121" s="148">
        <v>1</v>
      </c>
      <c r="O1121" s="148" t="s">
        <v>7753</v>
      </c>
    </row>
    <row r="1122" spans="10:15" x14ac:dyDescent="0.25">
      <c r="J1122" s="149" t="s">
        <v>147</v>
      </c>
      <c r="K1122" s="149" t="s">
        <v>292</v>
      </c>
      <c r="L1122" s="149">
        <v>4.6187006055629692E-4</v>
      </c>
      <c r="M1122" s="149">
        <v>0</v>
      </c>
      <c r="N1122" s="148" t="s">
        <v>4577</v>
      </c>
      <c r="O1122" s="148" t="s">
        <v>7753</v>
      </c>
    </row>
    <row r="1123" spans="10:15" x14ac:dyDescent="0.25">
      <c r="J1123" s="149" t="s">
        <v>147</v>
      </c>
      <c r="K1123" s="149" t="s">
        <v>3457</v>
      </c>
      <c r="L1123" s="149">
        <v>0.78641075644052161</v>
      </c>
      <c r="M1123" s="149">
        <v>0.79</v>
      </c>
      <c r="N1123" s="148" t="s">
        <v>4577</v>
      </c>
      <c r="O1123" s="148" t="s">
        <v>7753</v>
      </c>
    </row>
    <row r="1124" spans="10:15" x14ac:dyDescent="0.25">
      <c r="J1124" s="149" t="s">
        <v>147</v>
      </c>
      <c r="K1124" s="149" t="s">
        <v>3477</v>
      </c>
      <c r="L1124" s="149">
        <v>0.19783434260494706</v>
      </c>
      <c r="M1124" s="149">
        <v>0.2</v>
      </c>
      <c r="N1124" s="148" t="s">
        <v>4577</v>
      </c>
      <c r="O1124" s="148" t="s">
        <v>7753</v>
      </c>
    </row>
    <row r="1125" spans="10:15" x14ac:dyDescent="0.25">
      <c r="J1125" s="149" t="s">
        <v>147</v>
      </c>
      <c r="K1125" s="149" t="s">
        <v>3672</v>
      </c>
      <c r="L1125" s="149">
        <v>6.6714564302576226E-4</v>
      </c>
      <c r="M1125" s="149">
        <v>0</v>
      </c>
      <c r="N1125" s="148" t="s">
        <v>4577</v>
      </c>
      <c r="O1125" s="148" t="s">
        <v>7753</v>
      </c>
    </row>
    <row r="1126" spans="10:15" x14ac:dyDescent="0.25">
      <c r="J1126" s="149" t="s">
        <v>147</v>
      </c>
      <c r="K1126" s="149" t="s">
        <v>3971</v>
      </c>
      <c r="L1126" s="149">
        <v>0</v>
      </c>
      <c r="M1126" s="149">
        <v>0</v>
      </c>
      <c r="N1126" s="148" t="s">
        <v>4577</v>
      </c>
      <c r="O1126" s="148" t="s">
        <v>7753</v>
      </c>
    </row>
    <row r="1127" spans="10:15" hidden="1" x14ac:dyDescent="0.25">
      <c r="J1127" s="149" t="s">
        <v>147</v>
      </c>
      <c r="K1127" s="149" t="s">
        <v>4372</v>
      </c>
      <c r="L1127" s="149">
        <v>4.0541927537719397E-3</v>
      </c>
      <c r="M1127" s="149">
        <v>0</v>
      </c>
      <c r="N1127" s="148" t="s">
        <v>4577</v>
      </c>
      <c r="O1127" s="148" t="s">
        <v>7753</v>
      </c>
    </row>
    <row r="1128" spans="10:15" hidden="1" x14ac:dyDescent="0.25">
      <c r="J1128" s="149" t="s">
        <v>147</v>
      </c>
      <c r="K1128" s="149" t="s">
        <v>3374</v>
      </c>
      <c r="L1128" s="149">
        <v>1.0417735810325365E-2</v>
      </c>
      <c r="M1128" s="149">
        <v>0.01</v>
      </c>
      <c r="N1128" s="148" t="s">
        <v>4577</v>
      </c>
      <c r="O1128" s="148" t="s">
        <v>7753</v>
      </c>
    </row>
    <row r="1129" spans="10:15" x14ac:dyDescent="0.25">
      <c r="J1129" s="149" t="s">
        <v>149</v>
      </c>
      <c r="K1129" s="149" t="s">
        <v>290</v>
      </c>
      <c r="L1129" s="149">
        <v>4.0188853063104504E-2</v>
      </c>
      <c r="M1129" s="149">
        <v>0.04</v>
      </c>
      <c r="N1129" s="148">
        <v>0.99999999999999911</v>
      </c>
      <c r="O1129" s="148" t="s">
        <v>7753</v>
      </c>
    </row>
    <row r="1130" spans="10:15" x14ac:dyDescent="0.25">
      <c r="J1130" s="149" t="s">
        <v>149</v>
      </c>
      <c r="K1130" s="149" t="s">
        <v>292</v>
      </c>
      <c r="L1130" s="149">
        <v>7.369875633348677E-3</v>
      </c>
      <c r="M1130" s="149">
        <v>0.01</v>
      </c>
      <c r="N1130" s="148" t="s">
        <v>4577</v>
      </c>
      <c r="O1130" s="148" t="s">
        <v>7753</v>
      </c>
    </row>
    <row r="1131" spans="10:15" hidden="1" x14ac:dyDescent="0.25">
      <c r="J1131" s="149" t="s">
        <v>149</v>
      </c>
      <c r="K1131" s="149" t="s">
        <v>579</v>
      </c>
      <c r="L1131" s="149">
        <v>1.3818516812528769E-3</v>
      </c>
      <c r="M1131" s="149">
        <v>0</v>
      </c>
      <c r="N1131" s="148" t="s">
        <v>4577</v>
      </c>
      <c r="O1131" s="148" t="s">
        <v>7753</v>
      </c>
    </row>
    <row r="1132" spans="10:15" x14ac:dyDescent="0.25">
      <c r="J1132" s="149" t="s">
        <v>149</v>
      </c>
      <c r="K1132" s="149" t="s">
        <v>3222</v>
      </c>
      <c r="L1132" s="149">
        <v>0</v>
      </c>
      <c r="M1132" s="149">
        <v>0</v>
      </c>
      <c r="N1132" s="148" t="s">
        <v>4577</v>
      </c>
      <c r="O1132" s="148" t="s">
        <v>7753</v>
      </c>
    </row>
    <row r="1133" spans="10:15" x14ac:dyDescent="0.25">
      <c r="J1133" s="149" t="s">
        <v>149</v>
      </c>
      <c r="K1133" s="149" t="s">
        <v>3457</v>
      </c>
      <c r="L1133" s="149">
        <v>8.9820359281437018E-3</v>
      </c>
      <c r="M1133" s="149">
        <v>0.01</v>
      </c>
      <c r="N1133" s="148" t="s">
        <v>4577</v>
      </c>
      <c r="O1133" s="148" t="s">
        <v>7753</v>
      </c>
    </row>
    <row r="1134" spans="10:15" x14ac:dyDescent="0.25">
      <c r="J1134" s="149" t="s">
        <v>149</v>
      </c>
      <c r="K1134" s="149" t="s">
        <v>3477</v>
      </c>
      <c r="L1134" s="149">
        <v>1.49700598802395E-3</v>
      </c>
      <c r="M1134" s="149">
        <v>0</v>
      </c>
      <c r="N1134" s="148" t="s">
        <v>4577</v>
      </c>
      <c r="O1134" s="148" t="s">
        <v>7753</v>
      </c>
    </row>
    <row r="1135" spans="10:15" hidden="1" x14ac:dyDescent="0.25">
      <c r="J1135" s="149" t="s">
        <v>149</v>
      </c>
      <c r="K1135" s="149" t="s">
        <v>3670</v>
      </c>
      <c r="L1135" s="149">
        <v>0</v>
      </c>
      <c r="M1135" s="149">
        <v>0</v>
      </c>
      <c r="N1135" s="148" t="s">
        <v>4577</v>
      </c>
      <c r="O1135" s="148" t="s">
        <v>7753</v>
      </c>
    </row>
    <row r="1136" spans="10:15" x14ac:dyDescent="0.25">
      <c r="J1136" s="149" t="s">
        <v>149</v>
      </c>
      <c r="K1136" s="149" t="s">
        <v>3672</v>
      </c>
      <c r="L1136" s="149">
        <v>0.6852832795946564</v>
      </c>
      <c r="M1136" s="149">
        <v>0.69</v>
      </c>
      <c r="N1136" s="148" t="s">
        <v>4577</v>
      </c>
      <c r="O1136" s="148" t="s">
        <v>7753</v>
      </c>
    </row>
    <row r="1137" spans="10:15" x14ac:dyDescent="0.25">
      <c r="J1137" s="149" t="s">
        <v>149</v>
      </c>
      <c r="K1137" s="149" t="s">
        <v>3713</v>
      </c>
      <c r="L1137" s="149">
        <v>6.3334868724090202E-3</v>
      </c>
      <c r="M1137" s="149">
        <v>0.01</v>
      </c>
      <c r="N1137" s="148" t="s">
        <v>4577</v>
      </c>
      <c r="O1137" s="148" t="s">
        <v>7753</v>
      </c>
    </row>
    <row r="1138" spans="10:15" x14ac:dyDescent="0.25">
      <c r="J1138" s="149" t="s">
        <v>149</v>
      </c>
      <c r="K1138" s="149" t="s">
        <v>3895</v>
      </c>
      <c r="L1138" s="149">
        <v>1.301243666513126E-2</v>
      </c>
      <c r="M1138" s="149">
        <v>0.01</v>
      </c>
      <c r="N1138" s="148" t="s">
        <v>4577</v>
      </c>
      <c r="O1138" s="148" t="s">
        <v>7753</v>
      </c>
    </row>
    <row r="1139" spans="10:15" x14ac:dyDescent="0.25">
      <c r="J1139" s="149" t="s">
        <v>149</v>
      </c>
      <c r="K1139" s="149" t="s">
        <v>3897</v>
      </c>
      <c r="L1139" s="149">
        <v>2.3030861354214618E-4</v>
      </c>
      <c r="M1139" s="149">
        <v>0</v>
      </c>
      <c r="N1139" s="148" t="s">
        <v>4577</v>
      </c>
      <c r="O1139" s="148" t="s">
        <v>7753</v>
      </c>
    </row>
    <row r="1140" spans="10:15" hidden="1" x14ac:dyDescent="0.25">
      <c r="J1140" s="149" t="s">
        <v>149</v>
      </c>
      <c r="K1140" s="149" t="s">
        <v>3987</v>
      </c>
      <c r="L1140" s="149">
        <v>0.18309534776600622</v>
      </c>
      <c r="M1140" s="149">
        <v>0.18</v>
      </c>
      <c r="N1140" s="148" t="s">
        <v>4577</v>
      </c>
      <c r="O1140" s="148" t="s">
        <v>7753</v>
      </c>
    </row>
    <row r="1141" spans="10:15" hidden="1" x14ac:dyDescent="0.25">
      <c r="J1141" s="149" t="s">
        <v>149</v>
      </c>
      <c r="K1141" s="149" t="s">
        <v>4372</v>
      </c>
      <c r="L1141" s="149">
        <v>3.8116075541225189E-2</v>
      </c>
      <c r="M1141" s="149">
        <v>0.04</v>
      </c>
      <c r="N1141" s="148" t="s">
        <v>4577</v>
      </c>
      <c r="O1141" s="148" t="s">
        <v>7753</v>
      </c>
    </row>
    <row r="1142" spans="10:15" hidden="1" x14ac:dyDescent="0.25">
      <c r="J1142" s="149" t="s">
        <v>149</v>
      </c>
      <c r="K1142" s="149" t="s">
        <v>3374</v>
      </c>
      <c r="L1142" s="149">
        <v>1.4509442653155208E-2</v>
      </c>
      <c r="M1142" s="149">
        <v>0.01</v>
      </c>
      <c r="N1142" s="148" t="s">
        <v>4577</v>
      </c>
      <c r="O1142" s="148" t="s">
        <v>7753</v>
      </c>
    </row>
    <row r="1143" spans="10:15" hidden="1" x14ac:dyDescent="0.25">
      <c r="J1143" s="149" t="s">
        <v>151</v>
      </c>
      <c r="K1143" s="149" t="s">
        <v>276</v>
      </c>
      <c r="L1143" s="149">
        <v>6.9930069930069878E-3</v>
      </c>
      <c r="M1143" s="149">
        <v>0.01</v>
      </c>
      <c r="N1143" s="148">
        <v>0.99999999999999922</v>
      </c>
      <c r="O1143" s="148" t="s">
        <v>7753</v>
      </c>
    </row>
    <row r="1144" spans="10:15" x14ac:dyDescent="0.25">
      <c r="J1144" s="149" t="s">
        <v>151</v>
      </c>
      <c r="K1144" s="149" t="s">
        <v>3173</v>
      </c>
      <c r="L1144" s="149">
        <v>8.3416583416583368E-2</v>
      </c>
      <c r="M1144" s="149">
        <v>0.08</v>
      </c>
      <c r="N1144" s="148" t="s">
        <v>4577</v>
      </c>
      <c r="O1144" s="148" t="s">
        <v>7753</v>
      </c>
    </row>
    <row r="1145" spans="10:15" x14ac:dyDescent="0.25">
      <c r="J1145" s="149" t="s">
        <v>151</v>
      </c>
      <c r="K1145" s="149" t="s">
        <v>3222</v>
      </c>
      <c r="L1145" s="149">
        <v>2.5141525141525119E-2</v>
      </c>
      <c r="M1145" s="149">
        <v>0.03</v>
      </c>
      <c r="N1145" s="148" t="s">
        <v>4577</v>
      </c>
      <c r="O1145" s="148" t="s">
        <v>7753</v>
      </c>
    </row>
    <row r="1146" spans="10:15" x14ac:dyDescent="0.25">
      <c r="J1146" s="149" t="s">
        <v>151</v>
      </c>
      <c r="K1146" s="149" t="s">
        <v>3457</v>
      </c>
      <c r="L1146" s="149">
        <v>1.83150183150183E-3</v>
      </c>
      <c r="M1146" s="149">
        <v>0</v>
      </c>
      <c r="N1146" s="148" t="s">
        <v>4577</v>
      </c>
      <c r="O1146" s="148" t="s">
        <v>7753</v>
      </c>
    </row>
    <row r="1147" spans="10:15" hidden="1" x14ac:dyDescent="0.25">
      <c r="J1147" s="149" t="s">
        <v>151</v>
      </c>
      <c r="K1147" s="149" t="s">
        <v>3670</v>
      </c>
      <c r="L1147" s="149">
        <v>0</v>
      </c>
      <c r="M1147" s="149">
        <v>0</v>
      </c>
      <c r="N1147" s="148" t="s">
        <v>4577</v>
      </c>
      <c r="O1147" s="148" t="s">
        <v>7753</v>
      </c>
    </row>
    <row r="1148" spans="10:15" x14ac:dyDescent="0.25">
      <c r="J1148" s="149" t="s">
        <v>151</v>
      </c>
      <c r="K1148" s="149" t="s">
        <v>3672</v>
      </c>
      <c r="L1148" s="149">
        <v>7.2094572094572026E-2</v>
      </c>
      <c r="M1148" s="149">
        <v>7.0000000000000007E-2</v>
      </c>
      <c r="N1148" s="148" t="s">
        <v>4577</v>
      </c>
      <c r="O1148" s="148" t="s">
        <v>7753</v>
      </c>
    </row>
    <row r="1149" spans="10:15" hidden="1" x14ac:dyDescent="0.25">
      <c r="J1149" s="149" t="s">
        <v>151</v>
      </c>
      <c r="K1149" s="149" t="s">
        <v>3840</v>
      </c>
      <c r="L1149" s="149">
        <v>0.27639027639027619</v>
      </c>
      <c r="M1149" s="149">
        <v>0.28000000000000003</v>
      </c>
      <c r="N1149" s="148" t="s">
        <v>4577</v>
      </c>
      <c r="O1149" s="148" t="s">
        <v>7753</v>
      </c>
    </row>
    <row r="1150" spans="10:15" x14ac:dyDescent="0.25">
      <c r="J1150" s="149" t="s">
        <v>151</v>
      </c>
      <c r="K1150" s="149" t="s">
        <v>3895</v>
      </c>
      <c r="L1150" s="149">
        <v>1.3320013320013309E-3</v>
      </c>
      <c r="M1150" s="149">
        <v>0</v>
      </c>
      <c r="N1150" s="148" t="s">
        <v>4577</v>
      </c>
      <c r="O1150" s="148" t="s">
        <v>7753</v>
      </c>
    </row>
    <row r="1151" spans="10:15" x14ac:dyDescent="0.25">
      <c r="J1151" s="149" t="s">
        <v>151</v>
      </c>
      <c r="K1151" s="149" t="s">
        <v>3897</v>
      </c>
      <c r="L1151" s="149">
        <v>0.25058275058275037</v>
      </c>
      <c r="M1151" s="149">
        <v>0.25</v>
      </c>
      <c r="N1151" s="148" t="s">
        <v>4577</v>
      </c>
      <c r="O1151" s="148" t="s">
        <v>7753</v>
      </c>
    </row>
    <row r="1152" spans="10:15" hidden="1" x14ac:dyDescent="0.25">
      <c r="J1152" s="149" t="s">
        <v>151</v>
      </c>
      <c r="K1152" s="149" t="s">
        <v>4372</v>
      </c>
      <c r="L1152" s="149">
        <v>0.24059274059274038</v>
      </c>
      <c r="M1152" s="149">
        <v>0.24</v>
      </c>
      <c r="N1152" s="148" t="s">
        <v>4577</v>
      </c>
      <c r="O1152" s="148" t="s">
        <v>7753</v>
      </c>
    </row>
    <row r="1153" spans="10:15" hidden="1" x14ac:dyDescent="0.25">
      <c r="J1153" s="149" t="s">
        <v>151</v>
      </c>
      <c r="K1153" s="149" t="s">
        <v>4351</v>
      </c>
      <c r="L1153" s="149">
        <v>3.5298035298035269E-2</v>
      </c>
      <c r="M1153" s="149">
        <v>0.04</v>
      </c>
      <c r="N1153" s="148" t="s">
        <v>4577</v>
      </c>
      <c r="O1153" s="148" t="s">
        <v>7753</v>
      </c>
    </row>
    <row r="1154" spans="10:15" hidden="1" x14ac:dyDescent="0.25">
      <c r="J1154" s="149" t="s">
        <v>151</v>
      </c>
      <c r="K1154" s="149" t="s">
        <v>7779</v>
      </c>
      <c r="L1154" s="149">
        <v>6.3270063270063227E-3</v>
      </c>
      <c r="M1154" s="149">
        <v>0.01</v>
      </c>
      <c r="N1154" s="148" t="s">
        <v>4577</v>
      </c>
      <c r="O1154" s="148" t="s">
        <v>7753</v>
      </c>
    </row>
    <row r="1155" spans="10:15" x14ac:dyDescent="0.25">
      <c r="J1155" s="149" t="s">
        <v>152</v>
      </c>
      <c r="K1155" s="149" t="s">
        <v>292</v>
      </c>
      <c r="L1155" s="149">
        <v>2.4433698142020871E-2</v>
      </c>
      <c r="M1155" s="149">
        <v>0.02</v>
      </c>
      <c r="N1155" s="148">
        <v>1</v>
      </c>
      <c r="O1155" s="148" t="s">
        <v>7753</v>
      </c>
    </row>
    <row r="1156" spans="10:15" x14ac:dyDescent="0.25">
      <c r="J1156" s="148" t="s">
        <v>152</v>
      </c>
      <c r="K1156" s="148" t="s">
        <v>3222</v>
      </c>
      <c r="L1156" s="148">
        <v>6.3629422244846018E-5</v>
      </c>
      <c r="M1156" s="149">
        <v>0</v>
      </c>
      <c r="N1156" s="148" t="s">
        <v>4577</v>
      </c>
      <c r="O1156" s="148" t="s">
        <v>7753</v>
      </c>
    </row>
    <row r="1157" spans="10:15" x14ac:dyDescent="0.25">
      <c r="J1157" s="148" t="s">
        <v>152</v>
      </c>
      <c r="K1157" s="148" t="s">
        <v>3457</v>
      </c>
      <c r="L1157" s="148">
        <v>3.9450241791804527E-3</v>
      </c>
      <c r="M1157" s="149">
        <v>0</v>
      </c>
      <c r="N1157" s="148" t="s">
        <v>4577</v>
      </c>
      <c r="O1157" s="148" t="s">
        <v>7753</v>
      </c>
    </row>
    <row r="1158" spans="10:15" x14ac:dyDescent="0.25">
      <c r="J1158" s="148" t="s">
        <v>152</v>
      </c>
      <c r="K1158" s="148" t="s">
        <v>3477</v>
      </c>
      <c r="L1158" s="148">
        <v>1.4634767116314584E-3</v>
      </c>
      <c r="M1158" s="149">
        <v>0</v>
      </c>
      <c r="N1158" s="148" t="s">
        <v>4577</v>
      </c>
      <c r="O1158" s="148" t="s">
        <v>7753</v>
      </c>
    </row>
    <row r="1159" spans="10:15" x14ac:dyDescent="0.25">
      <c r="J1159" s="148" t="s">
        <v>152</v>
      </c>
      <c r="K1159" s="148" t="s">
        <v>3672</v>
      </c>
      <c r="L1159" s="148">
        <v>6.3629422244846018E-5</v>
      </c>
      <c r="M1159" s="149">
        <v>0</v>
      </c>
      <c r="N1159" s="148" t="s">
        <v>4577</v>
      </c>
      <c r="O1159" s="148" t="s">
        <v>7753</v>
      </c>
    </row>
    <row r="1160" spans="10:15" hidden="1" x14ac:dyDescent="0.25">
      <c r="J1160" s="148" t="s">
        <v>152</v>
      </c>
      <c r="K1160" s="148" t="s">
        <v>3840</v>
      </c>
      <c r="L1160" s="148">
        <v>3.8813947569356069E-3</v>
      </c>
      <c r="M1160" s="149">
        <v>0</v>
      </c>
      <c r="N1160" s="148" t="s">
        <v>4577</v>
      </c>
      <c r="O1160" s="148" t="s">
        <v>7753</v>
      </c>
    </row>
    <row r="1161" spans="10:15" x14ac:dyDescent="0.25">
      <c r="J1161" s="148" t="s">
        <v>152</v>
      </c>
      <c r="K1161" s="148" t="s">
        <v>3895</v>
      </c>
      <c r="L1161" s="148">
        <v>1.2725884448969204E-4</v>
      </c>
      <c r="M1161" s="149">
        <v>0</v>
      </c>
      <c r="N1161" s="148" t="s">
        <v>4577</v>
      </c>
      <c r="O1161" s="148" t="s">
        <v>7753</v>
      </c>
    </row>
    <row r="1162" spans="10:15" x14ac:dyDescent="0.25">
      <c r="J1162" s="148" t="s">
        <v>152</v>
      </c>
      <c r="K1162" s="148" t="s">
        <v>3971</v>
      </c>
      <c r="L1162" s="148">
        <v>0</v>
      </c>
      <c r="M1162" s="149">
        <v>0</v>
      </c>
      <c r="N1162" s="148" t="s">
        <v>4577</v>
      </c>
      <c r="O1162" s="148" t="s">
        <v>7753</v>
      </c>
    </row>
    <row r="1163" spans="10:15" hidden="1" x14ac:dyDescent="0.25">
      <c r="J1163" s="148" t="s">
        <v>152</v>
      </c>
      <c r="K1163" s="148" t="s">
        <v>4372</v>
      </c>
      <c r="L1163" s="148">
        <v>0.96131331127513364</v>
      </c>
      <c r="M1163" s="149">
        <v>0.96</v>
      </c>
      <c r="N1163" s="148" t="s">
        <v>4577</v>
      </c>
      <c r="O1163" s="148" t="s">
        <v>7753</v>
      </c>
    </row>
    <row r="1164" spans="10:15" hidden="1" x14ac:dyDescent="0.25">
      <c r="J1164" s="148" t="s">
        <v>152</v>
      </c>
      <c r="K1164" s="148" t="s">
        <v>3374</v>
      </c>
      <c r="L1164" s="148">
        <v>4.7085772461186049E-3</v>
      </c>
      <c r="M1164" s="149">
        <v>0</v>
      </c>
      <c r="N1164" s="148" t="s">
        <v>4577</v>
      </c>
      <c r="O1164" s="148" t="s">
        <v>7753</v>
      </c>
    </row>
    <row r="1165" spans="10:15" x14ac:dyDescent="0.25">
      <c r="J1165" s="148" t="s">
        <v>469</v>
      </c>
      <c r="K1165" s="148" t="s">
        <v>292</v>
      </c>
      <c r="L1165" s="148">
        <v>0</v>
      </c>
      <c r="M1165" s="149">
        <v>0</v>
      </c>
      <c r="N1165" s="148">
        <v>1.0000000000000011</v>
      </c>
      <c r="O1165" s="148" t="s">
        <v>7753</v>
      </c>
    </row>
    <row r="1166" spans="10:15" hidden="1" x14ac:dyDescent="0.25">
      <c r="J1166" s="148" t="s">
        <v>469</v>
      </c>
      <c r="K1166" s="148" t="s">
        <v>579</v>
      </c>
      <c r="L1166" s="148">
        <v>0</v>
      </c>
      <c r="M1166" s="149">
        <v>0</v>
      </c>
      <c r="N1166" s="148" t="s">
        <v>4577</v>
      </c>
      <c r="O1166" s="148" t="s">
        <v>7753</v>
      </c>
    </row>
    <row r="1167" spans="10:15" x14ac:dyDescent="0.25">
      <c r="J1167" s="148" t="s">
        <v>469</v>
      </c>
      <c r="K1167" s="148" t="s">
        <v>3457</v>
      </c>
      <c r="L1167" s="148">
        <v>0.76409085446460834</v>
      </c>
      <c r="M1167" s="149">
        <v>0.76</v>
      </c>
      <c r="N1167" s="148" t="s">
        <v>4577</v>
      </c>
      <c r="O1167" s="148" t="s">
        <v>7753</v>
      </c>
    </row>
    <row r="1168" spans="10:15" x14ac:dyDescent="0.25">
      <c r="J1168" s="148" t="s">
        <v>469</v>
      </c>
      <c r="K1168" s="148" t="s">
        <v>3477</v>
      </c>
      <c r="L1168" s="148">
        <v>0.23320514361254688</v>
      </c>
      <c r="M1168" s="149">
        <v>0.23</v>
      </c>
      <c r="N1168" s="148" t="s">
        <v>4577</v>
      </c>
      <c r="O1168" s="148" t="s">
        <v>7753</v>
      </c>
    </row>
    <row r="1169" spans="10:15" x14ac:dyDescent="0.25">
      <c r="J1169" s="148" t="s">
        <v>469</v>
      </c>
      <c r="K1169" s="148" t="s">
        <v>3672</v>
      </c>
      <c r="L1169" s="148">
        <v>0</v>
      </c>
      <c r="M1169" s="149">
        <v>0</v>
      </c>
      <c r="N1169" s="148" t="s">
        <v>4577</v>
      </c>
      <c r="O1169" s="148" t="s">
        <v>7753</v>
      </c>
    </row>
    <row r="1170" spans="10:15" x14ac:dyDescent="0.25">
      <c r="J1170" s="148" t="s">
        <v>469</v>
      </c>
      <c r="K1170" s="148" t="s">
        <v>3971</v>
      </c>
      <c r="L1170" s="148">
        <v>6.0088931618795902E-4</v>
      </c>
      <c r="M1170" s="149">
        <v>0</v>
      </c>
      <c r="N1170" s="148" t="s">
        <v>4577</v>
      </c>
      <c r="O1170" s="148" t="s">
        <v>7753</v>
      </c>
    </row>
    <row r="1171" spans="10:15" hidden="1" x14ac:dyDescent="0.25">
      <c r="J1171" s="148" t="s">
        <v>469</v>
      </c>
      <c r="K1171" s="148" t="s">
        <v>7799</v>
      </c>
      <c r="L1171" s="148">
        <v>0</v>
      </c>
      <c r="M1171" s="149">
        <v>0</v>
      </c>
      <c r="N1171" s="148" t="s">
        <v>4577</v>
      </c>
      <c r="O1171" s="148" t="s">
        <v>7753</v>
      </c>
    </row>
    <row r="1172" spans="10:15" hidden="1" x14ac:dyDescent="0.25">
      <c r="J1172" s="148" t="s">
        <v>469</v>
      </c>
      <c r="K1172" s="148" t="s">
        <v>4257</v>
      </c>
      <c r="L1172" s="148">
        <v>2.0430236750390595E-3</v>
      </c>
      <c r="M1172" s="149">
        <v>0</v>
      </c>
      <c r="N1172" s="148" t="s">
        <v>4577</v>
      </c>
      <c r="O1172" s="148" t="s">
        <v>7753</v>
      </c>
    </row>
    <row r="1173" spans="10:15" hidden="1" x14ac:dyDescent="0.25">
      <c r="J1173" s="148" t="s">
        <v>469</v>
      </c>
      <c r="K1173" s="148" t="s">
        <v>4376</v>
      </c>
      <c r="L1173" s="148">
        <v>6.0088931618795906E-5</v>
      </c>
      <c r="M1173" s="149">
        <v>0</v>
      </c>
      <c r="N1173" s="148" t="s">
        <v>4577</v>
      </c>
      <c r="O1173" s="148" t="s">
        <v>7753</v>
      </c>
    </row>
    <row r="1174" spans="10:15" x14ac:dyDescent="0.25">
      <c r="J1174" s="148" t="s">
        <v>3102</v>
      </c>
      <c r="K1174" s="148" t="s">
        <v>290</v>
      </c>
      <c r="L1174" s="148">
        <v>0.15569109893518035</v>
      </c>
      <c r="M1174" s="149">
        <v>0.16</v>
      </c>
      <c r="N1174" s="148">
        <v>0.99999999999999967</v>
      </c>
      <c r="O1174" s="148" t="s">
        <v>7753</v>
      </c>
    </row>
    <row r="1175" spans="10:15" x14ac:dyDescent="0.25">
      <c r="J1175" s="148" t="s">
        <v>3102</v>
      </c>
      <c r="K1175" s="148" t="s">
        <v>292</v>
      </c>
      <c r="L1175" s="148">
        <v>0</v>
      </c>
      <c r="M1175" s="149">
        <v>0</v>
      </c>
      <c r="N1175" s="148" t="s">
        <v>4577</v>
      </c>
      <c r="O1175" s="148" t="s">
        <v>7753</v>
      </c>
    </row>
    <row r="1176" spans="10:15" hidden="1" x14ac:dyDescent="0.25">
      <c r="J1176" s="148" t="s">
        <v>3102</v>
      </c>
      <c r="K1176" s="148" t="s">
        <v>579</v>
      </c>
      <c r="L1176" s="148">
        <v>5.1690271890830134E-4</v>
      </c>
      <c r="M1176" s="149">
        <v>0</v>
      </c>
      <c r="N1176" s="148" t="s">
        <v>4577</v>
      </c>
      <c r="O1176" s="148" t="s">
        <v>7753</v>
      </c>
    </row>
    <row r="1177" spans="10:15" hidden="1" x14ac:dyDescent="0.25">
      <c r="J1177" s="148" t="s">
        <v>3102</v>
      </c>
      <c r="K1177" s="148" t="s">
        <v>3175</v>
      </c>
      <c r="L1177" s="148">
        <v>0.64974671766773484</v>
      </c>
      <c r="M1177" s="149">
        <v>0.65</v>
      </c>
      <c r="N1177" s="148" t="s">
        <v>4577</v>
      </c>
      <c r="O1177" s="148" t="s">
        <v>7753</v>
      </c>
    </row>
    <row r="1178" spans="10:15" x14ac:dyDescent="0.25">
      <c r="J1178" s="148" t="s">
        <v>3102</v>
      </c>
      <c r="K1178" s="148" t="s">
        <v>3222</v>
      </c>
      <c r="L1178" s="148">
        <v>4.1352217512664104E-4</v>
      </c>
      <c r="M1178" s="149">
        <v>0</v>
      </c>
      <c r="N1178" s="148" t="s">
        <v>4577</v>
      </c>
      <c r="O1178" s="148" t="s">
        <v>7753</v>
      </c>
    </row>
    <row r="1179" spans="10:15" x14ac:dyDescent="0.25">
      <c r="J1179" s="148" t="s">
        <v>3102</v>
      </c>
      <c r="K1179" s="148" t="s">
        <v>3457</v>
      </c>
      <c r="L1179" s="148">
        <v>1.4473276129432435E-3</v>
      </c>
      <c r="M1179" s="149">
        <v>0</v>
      </c>
      <c r="N1179" s="148" t="s">
        <v>4577</v>
      </c>
      <c r="O1179" s="148" t="s">
        <v>7753</v>
      </c>
    </row>
    <row r="1180" spans="10:15" x14ac:dyDescent="0.25">
      <c r="J1180" s="148" t="s">
        <v>3102</v>
      </c>
      <c r="K1180" s="148" t="s">
        <v>3477</v>
      </c>
      <c r="L1180" s="148">
        <v>5.1690271890830128E-3</v>
      </c>
      <c r="M1180" s="149">
        <v>0.01</v>
      </c>
      <c r="N1180" s="148" t="s">
        <v>4577</v>
      </c>
      <c r="O1180" s="148" t="s">
        <v>7753</v>
      </c>
    </row>
    <row r="1181" spans="10:15" hidden="1" x14ac:dyDescent="0.25">
      <c r="J1181" s="148" t="s">
        <v>3102</v>
      </c>
      <c r="K1181" s="148" t="s">
        <v>3670</v>
      </c>
      <c r="L1181" s="148">
        <v>0</v>
      </c>
      <c r="M1181" s="149">
        <v>0</v>
      </c>
      <c r="N1181" s="148" t="s">
        <v>4577</v>
      </c>
      <c r="O1181" s="148" t="s">
        <v>7753</v>
      </c>
    </row>
    <row r="1182" spans="10:15" x14ac:dyDescent="0.25">
      <c r="J1182" s="148" t="s">
        <v>3102</v>
      </c>
      <c r="K1182" s="148" t="s">
        <v>3713</v>
      </c>
      <c r="L1182" s="148">
        <v>5.8306626692856377E-2</v>
      </c>
      <c r="M1182" s="149">
        <v>0.06</v>
      </c>
      <c r="N1182" s="148" t="s">
        <v>4577</v>
      </c>
      <c r="O1182" s="148" t="s">
        <v>7753</v>
      </c>
    </row>
    <row r="1183" spans="10:15" hidden="1" x14ac:dyDescent="0.25">
      <c r="J1183" s="148" t="s">
        <v>3102</v>
      </c>
      <c r="K1183" s="148" t="s">
        <v>3840</v>
      </c>
      <c r="L1183" s="148">
        <v>1.6540887005065642E-3</v>
      </c>
      <c r="M1183" s="149">
        <v>0</v>
      </c>
      <c r="N1183" s="148" t="s">
        <v>4577</v>
      </c>
      <c r="O1183" s="148" t="s">
        <v>7753</v>
      </c>
    </row>
    <row r="1184" spans="10:15" x14ac:dyDescent="0.25">
      <c r="J1184" s="148" t="s">
        <v>3102</v>
      </c>
      <c r="K1184" s="148" t="s">
        <v>3971</v>
      </c>
      <c r="L1184" s="148">
        <v>0</v>
      </c>
      <c r="M1184" s="149">
        <v>0</v>
      </c>
      <c r="N1184" s="148" t="s">
        <v>4577</v>
      </c>
      <c r="O1184" s="148" t="s">
        <v>7753</v>
      </c>
    </row>
    <row r="1185" spans="10:15" hidden="1" x14ac:dyDescent="0.25">
      <c r="J1185" s="148" t="s">
        <v>3102</v>
      </c>
      <c r="K1185" s="148" t="s">
        <v>3987</v>
      </c>
      <c r="L1185" s="148">
        <v>1.1785381991109269E-2</v>
      </c>
      <c r="M1185" s="149">
        <v>0.01</v>
      </c>
      <c r="N1185" s="148" t="s">
        <v>4577</v>
      </c>
      <c r="O1185" s="148" t="s">
        <v>7753</v>
      </c>
    </row>
    <row r="1186" spans="10:15" hidden="1" x14ac:dyDescent="0.25">
      <c r="J1186" s="148" t="s">
        <v>3102</v>
      </c>
      <c r="K1186" s="148" t="s">
        <v>4372</v>
      </c>
      <c r="L1186" s="148">
        <v>3.1014163134498074E-3</v>
      </c>
      <c r="M1186" s="149">
        <v>0</v>
      </c>
      <c r="N1186" s="148" t="s">
        <v>4577</v>
      </c>
      <c r="O1186" s="148" t="s">
        <v>7753</v>
      </c>
    </row>
    <row r="1187" spans="10:15" hidden="1" x14ac:dyDescent="0.25">
      <c r="J1187" s="148" t="s">
        <v>3102</v>
      </c>
      <c r="K1187" s="148" t="s">
        <v>4280</v>
      </c>
      <c r="L1187" s="148">
        <v>0.11216789000310139</v>
      </c>
      <c r="M1187" s="149">
        <v>0.11</v>
      </c>
      <c r="N1187" s="148" t="s">
        <v>4577</v>
      </c>
      <c r="O1187" s="148" t="s">
        <v>7753</v>
      </c>
    </row>
    <row r="1188" spans="10:15" hidden="1" x14ac:dyDescent="0.25">
      <c r="J1188" s="148" t="s">
        <v>3102</v>
      </c>
      <c r="K1188" s="148" t="s">
        <v>4375</v>
      </c>
      <c r="L1188" s="148">
        <v>0</v>
      </c>
      <c r="M1188" s="149">
        <v>0</v>
      </c>
      <c r="N1188" s="148" t="s">
        <v>4577</v>
      </c>
      <c r="O1188" s="148" t="s">
        <v>7753</v>
      </c>
    </row>
    <row r="1189" spans="10:15" x14ac:dyDescent="0.25">
      <c r="J1189" s="148" t="s">
        <v>3103</v>
      </c>
      <c r="K1189" s="148" t="s">
        <v>292</v>
      </c>
      <c r="L1189" s="148">
        <v>2.7201229968659433E-3</v>
      </c>
      <c r="M1189" s="149">
        <v>0</v>
      </c>
      <c r="N1189" s="148">
        <v>0.99999999999999944</v>
      </c>
      <c r="O1189" s="148" t="s">
        <v>7753</v>
      </c>
    </row>
    <row r="1190" spans="10:15" hidden="1" x14ac:dyDescent="0.25">
      <c r="J1190" s="148" t="s">
        <v>3103</v>
      </c>
      <c r="K1190" s="148" t="s">
        <v>579</v>
      </c>
      <c r="L1190" s="148">
        <v>0</v>
      </c>
      <c r="M1190" s="149">
        <v>0</v>
      </c>
      <c r="N1190" s="148" t="s">
        <v>4577</v>
      </c>
      <c r="O1190" s="148" t="s">
        <v>7753</v>
      </c>
    </row>
    <row r="1191" spans="10:15" hidden="1" x14ac:dyDescent="0.25">
      <c r="J1191" s="148" t="s">
        <v>3103</v>
      </c>
      <c r="K1191" s="148" t="s">
        <v>3175</v>
      </c>
      <c r="L1191" s="148">
        <v>0.22381881615516516</v>
      </c>
      <c r="M1191" s="149">
        <v>0.22</v>
      </c>
      <c r="N1191" s="148" t="s">
        <v>4577</v>
      </c>
      <c r="O1191" s="148" t="s">
        <v>7753</v>
      </c>
    </row>
    <row r="1192" spans="10:15" x14ac:dyDescent="0.25">
      <c r="J1192" s="148" t="s">
        <v>3103</v>
      </c>
      <c r="K1192" s="148" t="s">
        <v>3222</v>
      </c>
      <c r="L1192" s="148">
        <v>0</v>
      </c>
      <c r="M1192" s="149">
        <v>0</v>
      </c>
      <c r="N1192" s="148" t="s">
        <v>4577</v>
      </c>
      <c r="O1192" s="148" t="s">
        <v>7753</v>
      </c>
    </row>
    <row r="1193" spans="10:15" x14ac:dyDescent="0.25">
      <c r="J1193" s="148" t="s">
        <v>3103</v>
      </c>
      <c r="K1193" s="148" t="s">
        <v>3457</v>
      </c>
      <c r="L1193" s="148">
        <v>0.1768671279049138</v>
      </c>
      <c r="M1193" s="149">
        <v>0.18</v>
      </c>
      <c r="N1193" s="148" t="s">
        <v>4577</v>
      </c>
      <c r="O1193" s="148" t="s">
        <v>7753</v>
      </c>
    </row>
    <row r="1194" spans="10:15" x14ac:dyDescent="0.25">
      <c r="J1194" s="148" t="s">
        <v>3103</v>
      </c>
      <c r="K1194" s="148" t="s">
        <v>3477</v>
      </c>
      <c r="L1194" s="148">
        <v>0.15605227366802665</v>
      </c>
      <c r="M1194" s="149">
        <v>0.16</v>
      </c>
      <c r="N1194" s="148" t="s">
        <v>4577</v>
      </c>
      <c r="O1194" s="148" t="s">
        <v>7753</v>
      </c>
    </row>
    <row r="1195" spans="10:15" x14ac:dyDescent="0.25">
      <c r="J1195" s="148" t="s">
        <v>3103</v>
      </c>
      <c r="K1195" s="148" t="s">
        <v>3672</v>
      </c>
      <c r="L1195" s="148">
        <v>0.305481639169771</v>
      </c>
      <c r="M1195" s="149">
        <v>0.31</v>
      </c>
      <c r="N1195" s="148" t="s">
        <v>4577</v>
      </c>
      <c r="O1195" s="148" t="s">
        <v>7753</v>
      </c>
    </row>
    <row r="1196" spans="10:15" hidden="1" x14ac:dyDescent="0.25">
      <c r="J1196" s="148" t="s">
        <v>3103</v>
      </c>
      <c r="K1196" s="148" t="s">
        <v>3840</v>
      </c>
      <c r="L1196" s="148">
        <v>1.7739932588256154E-4</v>
      </c>
      <c r="M1196" s="149">
        <v>0</v>
      </c>
      <c r="N1196" s="148" t="s">
        <v>4577</v>
      </c>
      <c r="O1196" s="148" t="s">
        <v>7753</v>
      </c>
    </row>
    <row r="1197" spans="10:15" x14ac:dyDescent="0.25">
      <c r="J1197" s="148" t="s">
        <v>3103</v>
      </c>
      <c r="K1197" s="148" t="s">
        <v>3895</v>
      </c>
      <c r="L1197" s="148">
        <v>8.8699662941280771E-4</v>
      </c>
      <c r="M1197" s="149">
        <v>0</v>
      </c>
      <c r="N1197" s="148" t="s">
        <v>4577</v>
      </c>
      <c r="O1197" s="148" t="s">
        <v>7753</v>
      </c>
    </row>
    <row r="1198" spans="10:15" hidden="1" x14ac:dyDescent="0.25">
      <c r="J1198" s="148" t="s">
        <v>3103</v>
      </c>
      <c r="K1198" s="148" t="s">
        <v>4372</v>
      </c>
      <c r="L1198" s="148">
        <v>9.7569629235408836E-2</v>
      </c>
      <c r="M1198" s="149">
        <v>0.1</v>
      </c>
      <c r="N1198" s="148" t="s">
        <v>4577</v>
      </c>
      <c r="O1198" s="148" t="s">
        <v>7753</v>
      </c>
    </row>
    <row r="1199" spans="10:15" hidden="1" x14ac:dyDescent="0.25">
      <c r="J1199" s="148" t="s">
        <v>3103</v>
      </c>
      <c r="K1199" s="148" t="s">
        <v>3374</v>
      </c>
      <c r="L1199" s="148">
        <v>1.3364082549819635E-2</v>
      </c>
      <c r="M1199" s="149">
        <v>0.01</v>
      </c>
      <c r="N1199" s="148" t="s">
        <v>4577</v>
      </c>
      <c r="O1199" s="148" t="s">
        <v>7753</v>
      </c>
    </row>
    <row r="1200" spans="10:15" hidden="1" x14ac:dyDescent="0.25">
      <c r="J1200" s="148" t="s">
        <v>3103</v>
      </c>
      <c r="K1200" s="148" t="s">
        <v>4280</v>
      </c>
      <c r="L1200" s="148">
        <v>2.3061912364732998E-2</v>
      </c>
      <c r="M1200" s="149">
        <v>0.02</v>
      </c>
      <c r="N1200" s="148" t="s">
        <v>4577</v>
      </c>
      <c r="O1200" s="148" t="s">
        <v>7753</v>
      </c>
    </row>
    <row r="1201" spans="10:15" x14ac:dyDescent="0.25">
      <c r="J1201" s="148" t="s">
        <v>3131</v>
      </c>
      <c r="K1201" s="148" t="s">
        <v>292</v>
      </c>
      <c r="L1201" s="148">
        <v>0</v>
      </c>
      <c r="M1201" s="149">
        <v>0</v>
      </c>
      <c r="N1201" s="148">
        <v>1.0000000000000002</v>
      </c>
      <c r="O1201" s="148" t="s">
        <v>7753</v>
      </c>
    </row>
    <row r="1202" spans="10:15" hidden="1" x14ac:dyDescent="0.25">
      <c r="J1202" s="148" t="s">
        <v>3131</v>
      </c>
      <c r="K1202" s="148" t="s">
        <v>579</v>
      </c>
      <c r="L1202" s="148">
        <v>0</v>
      </c>
      <c r="M1202" s="149">
        <v>0</v>
      </c>
      <c r="N1202" s="148" t="s">
        <v>4577</v>
      </c>
      <c r="O1202" s="148" t="s">
        <v>7753</v>
      </c>
    </row>
    <row r="1203" spans="10:15" x14ac:dyDescent="0.25">
      <c r="J1203" s="148" t="s">
        <v>3131</v>
      </c>
      <c r="K1203" s="148" t="s">
        <v>3457</v>
      </c>
      <c r="L1203" s="148">
        <v>0.11708907662664891</v>
      </c>
      <c r="M1203" s="149">
        <v>0.12</v>
      </c>
      <c r="N1203" s="148" t="s">
        <v>4577</v>
      </c>
      <c r="O1203" s="148" t="s">
        <v>7753</v>
      </c>
    </row>
    <row r="1204" spans="10:15" x14ac:dyDescent="0.25">
      <c r="J1204" s="148" t="s">
        <v>3131</v>
      </c>
      <c r="K1204" s="148" t="s">
        <v>3477</v>
      </c>
      <c r="L1204" s="148">
        <v>7.9294501259819197E-2</v>
      </c>
      <c r="M1204" s="149">
        <v>0.08</v>
      </c>
      <c r="N1204" s="148" t="s">
        <v>4577</v>
      </c>
      <c r="O1204" s="148" t="s">
        <v>7753</v>
      </c>
    </row>
    <row r="1205" spans="10:15" x14ac:dyDescent="0.25">
      <c r="J1205" s="148" t="s">
        <v>3131</v>
      </c>
      <c r="K1205" s="148" t="s">
        <v>3672</v>
      </c>
      <c r="L1205" s="148">
        <v>0.78182896101971255</v>
      </c>
      <c r="M1205" s="149">
        <v>0.78</v>
      </c>
      <c r="N1205" s="148" t="s">
        <v>4577</v>
      </c>
      <c r="O1205" s="148" t="s">
        <v>7753</v>
      </c>
    </row>
    <row r="1206" spans="10:15" hidden="1" x14ac:dyDescent="0.25">
      <c r="J1206" s="148" t="s">
        <v>3131</v>
      </c>
      <c r="K1206" s="148" t="s">
        <v>3374</v>
      </c>
      <c r="L1206" s="148">
        <v>2.1787461093819481E-2</v>
      </c>
      <c r="M1206" s="149">
        <v>0.02</v>
      </c>
      <c r="N1206" s="148" t="s">
        <v>4577</v>
      </c>
      <c r="O1206" s="148" t="s">
        <v>7753</v>
      </c>
    </row>
    <row r="1207" spans="10:15" x14ac:dyDescent="0.25">
      <c r="J1207" s="148" t="s">
        <v>3104</v>
      </c>
      <c r="K1207" s="148" t="s">
        <v>290</v>
      </c>
      <c r="L1207" s="148">
        <v>0.28447488584474917</v>
      </c>
      <c r="M1207" s="149">
        <v>0.28000000000000003</v>
      </c>
      <c r="N1207" s="148">
        <v>1.0000000000000013</v>
      </c>
      <c r="O1207" s="148" t="s">
        <v>7753</v>
      </c>
    </row>
    <row r="1208" spans="10:15" hidden="1" x14ac:dyDescent="0.25">
      <c r="J1208" s="148" t="s">
        <v>3104</v>
      </c>
      <c r="K1208" s="148" t="s">
        <v>576</v>
      </c>
      <c r="L1208" s="148">
        <v>9.4368340943683515E-3</v>
      </c>
      <c r="M1208" s="149">
        <v>0.01</v>
      </c>
      <c r="N1208" s="148" t="s">
        <v>4577</v>
      </c>
      <c r="O1208" s="148" t="s">
        <v>7753</v>
      </c>
    </row>
    <row r="1209" spans="10:15" hidden="1" x14ac:dyDescent="0.25">
      <c r="J1209" s="148" t="s">
        <v>3104</v>
      </c>
      <c r="K1209" s="148" t="s">
        <v>3479</v>
      </c>
      <c r="L1209" s="148">
        <v>0.20791476407914805</v>
      </c>
      <c r="M1209" s="149">
        <v>0.21</v>
      </c>
      <c r="N1209" s="148" t="s">
        <v>4577</v>
      </c>
      <c r="O1209" s="148" t="s">
        <v>7753</v>
      </c>
    </row>
    <row r="1210" spans="10:15" hidden="1" x14ac:dyDescent="0.25">
      <c r="J1210" s="148" t="s">
        <v>3104</v>
      </c>
      <c r="K1210" s="148" t="s">
        <v>3481</v>
      </c>
      <c r="L1210" s="148">
        <v>2.9984779299847823E-2</v>
      </c>
      <c r="M1210" s="149">
        <v>0.03</v>
      </c>
      <c r="N1210" s="148" t="s">
        <v>4577</v>
      </c>
      <c r="O1210" s="148" t="s">
        <v>7753</v>
      </c>
    </row>
    <row r="1211" spans="10:15" hidden="1" x14ac:dyDescent="0.25">
      <c r="J1211" s="148" t="s">
        <v>3104</v>
      </c>
      <c r="K1211" s="148" t="s">
        <v>3779</v>
      </c>
      <c r="L1211" s="148">
        <v>0.17671232876712348</v>
      </c>
      <c r="M1211" s="149">
        <v>0.18</v>
      </c>
      <c r="N1211" s="148" t="s">
        <v>4577</v>
      </c>
      <c r="O1211" s="148" t="s">
        <v>7753</v>
      </c>
    </row>
    <row r="1212" spans="10:15" hidden="1" x14ac:dyDescent="0.25">
      <c r="J1212" s="148" t="s">
        <v>3104</v>
      </c>
      <c r="K1212" s="148" t="s">
        <v>3978</v>
      </c>
      <c r="L1212" s="148">
        <v>2.572298325722986E-2</v>
      </c>
      <c r="M1212" s="149">
        <v>0.03</v>
      </c>
      <c r="N1212" s="148" t="s">
        <v>4577</v>
      </c>
      <c r="O1212" s="148" t="s">
        <v>7753</v>
      </c>
    </row>
    <row r="1213" spans="10:15" hidden="1" x14ac:dyDescent="0.25">
      <c r="J1213" s="148" t="s">
        <v>3104</v>
      </c>
      <c r="K1213" s="148" t="s">
        <v>4374</v>
      </c>
      <c r="L1213" s="148">
        <v>3.0441400304414033E-4</v>
      </c>
      <c r="M1213" s="149">
        <v>0</v>
      </c>
      <c r="N1213" s="148" t="s">
        <v>4577</v>
      </c>
      <c r="O1213" s="148" t="s">
        <v>7753</v>
      </c>
    </row>
    <row r="1214" spans="10:15" hidden="1" x14ac:dyDescent="0.25">
      <c r="J1214" s="149" t="s">
        <v>3104</v>
      </c>
      <c r="K1214" s="149" t="s">
        <v>3930</v>
      </c>
      <c r="L1214" s="149">
        <v>0</v>
      </c>
      <c r="M1214" s="149">
        <v>0</v>
      </c>
      <c r="N1214" s="148" t="s">
        <v>4577</v>
      </c>
      <c r="O1214" s="148" t="s">
        <v>7753</v>
      </c>
    </row>
    <row r="1215" spans="10:15" hidden="1" x14ac:dyDescent="0.25">
      <c r="J1215" s="149" t="s">
        <v>3104</v>
      </c>
      <c r="K1215" s="149" t="s">
        <v>4078</v>
      </c>
      <c r="L1215" s="149">
        <v>0.11993911719939131</v>
      </c>
      <c r="M1215" s="149">
        <v>0.12</v>
      </c>
      <c r="N1215" s="148" t="s">
        <v>4577</v>
      </c>
      <c r="O1215" s="148" t="s">
        <v>7753</v>
      </c>
    </row>
    <row r="1216" spans="10:15" hidden="1" x14ac:dyDescent="0.25">
      <c r="J1216" s="148" t="s">
        <v>3104</v>
      </c>
      <c r="K1216" s="148" t="s">
        <v>4126</v>
      </c>
      <c r="L1216" s="148">
        <v>0.13105022831050242</v>
      </c>
      <c r="M1216" s="149">
        <v>0.13</v>
      </c>
      <c r="N1216" s="148" t="s">
        <v>4577</v>
      </c>
      <c r="O1216" s="148" t="s">
        <v>7753</v>
      </c>
    </row>
    <row r="1217" spans="10:15" hidden="1" x14ac:dyDescent="0.25">
      <c r="J1217" s="148" t="s">
        <v>3104</v>
      </c>
      <c r="K1217" s="148" t="s">
        <v>3738</v>
      </c>
      <c r="L1217" s="148">
        <v>1.445966514459667E-2</v>
      </c>
      <c r="M1217" s="149">
        <v>0.01</v>
      </c>
      <c r="N1217" s="148" t="s">
        <v>4577</v>
      </c>
      <c r="O1217" s="148" t="s">
        <v>7753</v>
      </c>
    </row>
    <row r="1218" spans="10:15" hidden="1" x14ac:dyDescent="0.25">
      <c r="J1218" s="148" t="s">
        <v>3104</v>
      </c>
      <c r="K1218" s="148" t="s">
        <v>3973</v>
      </c>
      <c r="L1218" s="148">
        <v>0</v>
      </c>
      <c r="M1218" s="149">
        <v>0</v>
      </c>
      <c r="N1218" s="148" t="s">
        <v>4577</v>
      </c>
      <c r="O1218" s="148" t="s">
        <v>7753</v>
      </c>
    </row>
    <row r="1219" spans="10:15" hidden="1" x14ac:dyDescent="0.25">
      <c r="J1219" s="148" t="s">
        <v>3269</v>
      </c>
      <c r="K1219" s="148" t="s">
        <v>3479</v>
      </c>
      <c r="L1219" s="148">
        <v>7.0980446031964281E-3</v>
      </c>
      <c r="M1219" s="149">
        <v>0.01</v>
      </c>
      <c r="N1219" s="148">
        <v>1.0000000000000022</v>
      </c>
      <c r="O1219" s="148" t="s">
        <v>7753</v>
      </c>
    </row>
    <row r="1220" spans="10:15" hidden="1" x14ac:dyDescent="0.25">
      <c r="J1220" s="149" t="s">
        <v>3269</v>
      </c>
      <c r="K1220" s="149" t="s">
        <v>4078</v>
      </c>
      <c r="L1220" s="149">
        <v>0.97811054632046746</v>
      </c>
      <c r="M1220" s="149">
        <v>0.98</v>
      </c>
      <c r="N1220" s="148" t="s">
        <v>4577</v>
      </c>
      <c r="O1220" s="148" t="s">
        <v>7753</v>
      </c>
    </row>
    <row r="1221" spans="10:15" hidden="1" x14ac:dyDescent="0.25">
      <c r="J1221" s="149" t="s">
        <v>3269</v>
      </c>
      <c r="K1221" s="149" t="s">
        <v>4126</v>
      </c>
      <c r="L1221" s="149">
        <v>1.460823373173974E-2</v>
      </c>
      <c r="M1221" s="149">
        <v>0.01</v>
      </c>
      <c r="N1221" s="148" t="s">
        <v>4577</v>
      </c>
      <c r="O1221" s="148" t="s">
        <v>7753</v>
      </c>
    </row>
    <row r="1222" spans="10:15" hidden="1" x14ac:dyDescent="0.25">
      <c r="J1222" s="149" t="s">
        <v>3269</v>
      </c>
      <c r="K1222" s="149" t="s">
        <v>3973</v>
      </c>
      <c r="L1222" s="149">
        <v>1.8317534459861743E-4</v>
      </c>
      <c r="M1222" s="149">
        <v>0</v>
      </c>
      <c r="N1222" s="148" t="s">
        <v>4577</v>
      </c>
      <c r="O1222" s="148" t="s">
        <v>7753</v>
      </c>
    </row>
    <row r="1223" spans="10:15" hidden="1" x14ac:dyDescent="0.25">
      <c r="J1223" s="149" t="s">
        <v>3270</v>
      </c>
      <c r="K1223" s="149" t="s">
        <v>276</v>
      </c>
      <c r="L1223" s="149">
        <v>1.2973732983958581E-2</v>
      </c>
      <c r="M1223" s="149">
        <v>0.01</v>
      </c>
      <c r="N1223" s="148">
        <v>0.99999999999999922</v>
      </c>
      <c r="O1223" s="148" t="s">
        <v>7753</v>
      </c>
    </row>
    <row r="1224" spans="10:15" x14ac:dyDescent="0.25">
      <c r="J1224" s="149" t="s">
        <v>3270</v>
      </c>
      <c r="K1224" s="149" t="s">
        <v>292</v>
      </c>
      <c r="L1224" s="149">
        <v>1.981210455678404E-3</v>
      </c>
      <c r="M1224" s="149">
        <v>0</v>
      </c>
      <c r="N1224" s="148" t="s">
        <v>4577</v>
      </c>
      <c r="O1224" s="148" t="s">
        <v>7753</v>
      </c>
    </row>
    <row r="1225" spans="10:15" x14ac:dyDescent="0.25">
      <c r="J1225" s="149" t="s">
        <v>3270</v>
      </c>
      <c r="K1225" s="149" t="s">
        <v>3173</v>
      </c>
      <c r="L1225" s="149">
        <v>0.71438614430881242</v>
      </c>
      <c r="M1225" s="149">
        <v>0.71</v>
      </c>
      <c r="N1225" s="148" t="s">
        <v>4577</v>
      </c>
      <c r="O1225" s="148" t="s">
        <v>7753</v>
      </c>
    </row>
    <row r="1226" spans="10:15" x14ac:dyDescent="0.25">
      <c r="J1226" s="149" t="s">
        <v>3270</v>
      </c>
      <c r="K1226" s="149" t="s">
        <v>3222</v>
      </c>
      <c r="L1226" s="149">
        <v>3.8601648878379226E-2</v>
      </c>
      <c r="M1226" s="149">
        <v>0.04</v>
      </c>
      <c r="N1226" s="148" t="s">
        <v>4577</v>
      </c>
      <c r="O1226" s="148" t="s">
        <v>7753</v>
      </c>
    </row>
    <row r="1227" spans="10:15" hidden="1" x14ac:dyDescent="0.25">
      <c r="J1227" s="149" t="s">
        <v>3270</v>
      </c>
      <c r="K1227" s="149" t="s">
        <v>3840</v>
      </c>
      <c r="L1227" s="149">
        <v>2.1345944909567319E-2</v>
      </c>
      <c r="M1227" s="149">
        <v>0.02</v>
      </c>
      <c r="N1227" s="148" t="s">
        <v>4577</v>
      </c>
      <c r="O1227" s="148" t="s">
        <v>7753</v>
      </c>
    </row>
    <row r="1228" spans="10:15" x14ac:dyDescent="0.25">
      <c r="J1228" s="149" t="s">
        <v>3270</v>
      </c>
      <c r="K1228" s="149" t="s">
        <v>3895</v>
      </c>
      <c r="L1228" s="149">
        <v>0.13881255192688688</v>
      </c>
      <c r="M1228" s="149">
        <v>0.14000000000000001</v>
      </c>
      <c r="N1228" s="148" t="s">
        <v>4577</v>
      </c>
      <c r="O1228" s="148" t="s">
        <v>7753</v>
      </c>
    </row>
    <row r="1229" spans="10:15" x14ac:dyDescent="0.25">
      <c r="J1229" s="149" t="s">
        <v>3270</v>
      </c>
      <c r="K1229" s="149" t="s">
        <v>3897</v>
      </c>
      <c r="L1229" s="149">
        <v>0</v>
      </c>
      <c r="M1229" s="149">
        <v>0</v>
      </c>
      <c r="N1229" s="148" t="s">
        <v>4577</v>
      </c>
      <c r="O1229" s="148" t="s">
        <v>7753</v>
      </c>
    </row>
    <row r="1230" spans="10:15" hidden="1" x14ac:dyDescent="0.25">
      <c r="J1230" s="149" t="s">
        <v>3270</v>
      </c>
      <c r="K1230" s="149" t="s">
        <v>4372</v>
      </c>
      <c r="L1230" s="149">
        <v>5.6879913082379992E-3</v>
      </c>
      <c r="M1230" s="149">
        <v>0.01</v>
      </c>
      <c r="N1230" s="148" t="s">
        <v>4577</v>
      </c>
      <c r="O1230" s="148" t="s">
        <v>7753</v>
      </c>
    </row>
    <row r="1231" spans="10:15" hidden="1" x14ac:dyDescent="0.25">
      <c r="J1231" s="149" t="s">
        <v>3270</v>
      </c>
      <c r="K1231" s="149" t="s">
        <v>3374</v>
      </c>
      <c r="L1231" s="149">
        <v>4.3714450054323499E-2</v>
      </c>
      <c r="M1231" s="149">
        <v>0.04</v>
      </c>
      <c r="N1231" s="148" t="s">
        <v>4577</v>
      </c>
      <c r="O1231" s="148" t="s">
        <v>7753</v>
      </c>
    </row>
    <row r="1232" spans="10:15" hidden="1" x14ac:dyDescent="0.25">
      <c r="J1232" s="149" t="s">
        <v>3270</v>
      </c>
      <c r="K1232" s="149" t="s">
        <v>4078</v>
      </c>
      <c r="L1232" s="149">
        <v>2.2496325174154782E-2</v>
      </c>
      <c r="M1232" s="149">
        <v>0.02</v>
      </c>
      <c r="N1232" s="148" t="s">
        <v>4577</v>
      </c>
      <c r="O1232" s="148" t="s">
        <v>7753</v>
      </c>
    </row>
    <row r="1233" spans="10:15" hidden="1" x14ac:dyDescent="0.25">
      <c r="J1233" s="149" t="s">
        <v>3278</v>
      </c>
      <c r="K1233" s="149" t="s">
        <v>127</v>
      </c>
      <c r="L1233" s="149">
        <v>6.538084341288001E-5</v>
      </c>
      <c r="M1233" s="149">
        <v>0</v>
      </c>
      <c r="N1233" s="148">
        <v>0.99999999999999978</v>
      </c>
      <c r="O1233" s="148" t="s">
        <v>7753</v>
      </c>
    </row>
    <row r="1234" spans="10:15" x14ac:dyDescent="0.25">
      <c r="J1234" s="149" t="s">
        <v>3278</v>
      </c>
      <c r="K1234" s="149" t="s">
        <v>3323</v>
      </c>
      <c r="L1234" s="149">
        <v>0</v>
      </c>
      <c r="M1234" s="149">
        <v>0</v>
      </c>
      <c r="N1234" s="148" t="s">
        <v>4577</v>
      </c>
      <c r="O1234" s="148" t="s">
        <v>7753</v>
      </c>
    </row>
    <row r="1235" spans="10:15" x14ac:dyDescent="0.25">
      <c r="J1235" s="149" t="s">
        <v>3278</v>
      </c>
      <c r="K1235" s="149" t="s">
        <v>3457</v>
      </c>
      <c r="L1235" s="149">
        <v>2.0529584831644323E-2</v>
      </c>
      <c r="M1235" s="149">
        <v>0.02</v>
      </c>
      <c r="N1235" s="148" t="s">
        <v>4577</v>
      </c>
      <c r="O1235" s="148" t="s">
        <v>7753</v>
      </c>
    </row>
    <row r="1236" spans="10:15" hidden="1" x14ac:dyDescent="0.25">
      <c r="J1236" s="149" t="s">
        <v>3278</v>
      </c>
      <c r="K1236" s="149" t="s">
        <v>3479</v>
      </c>
      <c r="L1236" s="149">
        <v>1.634521085322E-3</v>
      </c>
      <c r="M1236" s="149">
        <v>0</v>
      </c>
      <c r="N1236" s="148" t="s">
        <v>4577</v>
      </c>
      <c r="O1236" s="148" t="s">
        <v>7753</v>
      </c>
    </row>
    <row r="1237" spans="10:15" x14ac:dyDescent="0.25">
      <c r="J1237" s="149" t="s">
        <v>3278</v>
      </c>
      <c r="K1237" s="149" t="s">
        <v>3713</v>
      </c>
      <c r="L1237" s="149">
        <v>4.1843739784243206E-3</v>
      </c>
      <c r="M1237" s="149">
        <v>0</v>
      </c>
      <c r="N1237" s="148" t="s">
        <v>4577</v>
      </c>
      <c r="O1237" s="148" t="s">
        <v>7753</v>
      </c>
    </row>
    <row r="1238" spans="10:15" hidden="1" x14ac:dyDescent="0.25">
      <c r="J1238" s="149" t="s">
        <v>3278</v>
      </c>
      <c r="K1238" s="149" t="s">
        <v>3777</v>
      </c>
      <c r="L1238" s="149">
        <v>6.538084341288001E-5</v>
      </c>
      <c r="M1238" s="149">
        <v>0</v>
      </c>
      <c r="N1238" s="148" t="s">
        <v>4577</v>
      </c>
      <c r="O1238" s="148" t="s">
        <v>7753</v>
      </c>
    </row>
    <row r="1239" spans="10:15" hidden="1" x14ac:dyDescent="0.25">
      <c r="J1239" s="149" t="s">
        <v>3278</v>
      </c>
      <c r="K1239" s="149" t="s">
        <v>3987</v>
      </c>
      <c r="L1239" s="149">
        <v>1.3076168682576003E-3</v>
      </c>
      <c r="M1239" s="149">
        <v>0</v>
      </c>
      <c r="N1239" s="148" t="s">
        <v>4577</v>
      </c>
      <c r="O1239" s="148" t="s">
        <v>7753</v>
      </c>
    </row>
    <row r="1240" spans="10:15" hidden="1" x14ac:dyDescent="0.25">
      <c r="J1240" s="149" t="s">
        <v>3278</v>
      </c>
      <c r="K1240" s="149" t="s">
        <v>3374</v>
      </c>
      <c r="L1240" s="149">
        <v>0.39960771493952263</v>
      </c>
      <c r="M1240" s="149">
        <v>0.4</v>
      </c>
      <c r="N1240" s="148" t="s">
        <v>4577</v>
      </c>
      <c r="O1240" s="148" t="s">
        <v>7753</v>
      </c>
    </row>
    <row r="1241" spans="10:15" hidden="1" x14ac:dyDescent="0.25">
      <c r="J1241" s="149" t="s">
        <v>3278</v>
      </c>
      <c r="K1241" s="149" t="s">
        <v>4078</v>
      </c>
      <c r="L1241" s="149">
        <v>2.5498528931023206E-2</v>
      </c>
      <c r="M1241" s="149">
        <v>0.03</v>
      </c>
      <c r="N1241" s="148" t="s">
        <v>4577</v>
      </c>
      <c r="O1241" s="148" t="s">
        <v>7753</v>
      </c>
    </row>
    <row r="1242" spans="10:15" hidden="1" x14ac:dyDescent="0.25">
      <c r="J1242" s="149" t="s">
        <v>3278</v>
      </c>
      <c r="K1242" s="149" t="s">
        <v>4126</v>
      </c>
      <c r="L1242" s="149">
        <v>0.50232101994115708</v>
      </c>
      <c r="M1242" s="149">
        <v>0.5</v>
      </c>
      <c r="N1242" s="148" t="s">
        <v>4577</v>
      </c>
      <c r="O1242" s="148" t="s">
        <v>7753</v>
      </c>
    </row>
    <row r="1243" spans="10:15" hidden="1" x14ac:dyDescent="0.25">
      <c r="J1243" s="149" t="s">
        <v>3278</v>
      </c>
      <c r="K1243" s="149" t="s">
        <v>4257</v>
      </c>
      <c r="L1243" s="149">
        <v>1.3076168682576002E-4</v>
      </c>
      <c r="M1243" s="149">
        <v>0</v>
      </c>
      <c r="N1243" s="148" t="s">
        <v>4577</v>
      </c>
      <c r="O1243" s="148" t="s">
        <v>7753</v>
      </c>
    </row>
    <row r="1244" spans="10:15" hidden="1" x14ac:dyDescent="0.25">
      <c r="J1244" s="149" t="s">
        <v>3278</v>
      </c>
      <c r="K1244" s="149" t="s">
        <v>4376</v>
      </c>
      <c r="L1244" s="149">
        <v>4.4655116050997035E-2</v>
      </c>
      <c r="M1244" s="149">
        <v>0.04</v>
      </c>
      <c r="N1244" s="148" t="s">
        <v>4577</v>
      </c>
      <c r="O1244" s="148" t="s">
        <v>7753</v>
      </c>
    </row>
    <row r="1245" spans="10:15" hidden="1" x14ac:dyDescent="0.25">
      <c r="J1245" s="149" t="s">
        <v>3278</v>
      </c>
      <c r="K1245" s="149" t="s">
        <v>7780</v>
      </c>
      <c r="L1245" s="149">
        <v>0</v>
      </c>
      <c r="M1245" s="149">
        <v>0</v>
      </c>
      <c r="N1245" s="148" t="s">
        <v>4577</v>
      </c>
      <c r="O1245" s="148" t="s">
        <v>7753</v>
      </c>
    </row>
    <row r="1246" spans="10:15" x14ac:dyDescent="0.25">
      <c r="J1246" s="149" t="s">
        <v>3279</v>
      </c>
      <c r="K1246" s="149" t="s">
        <v>3222</v>
      </c>
      <c r="L1246" s="149">
        <v>5.7685782151340355E-3</v>
      </c>
      <c r="M1246" s="149">
        <v>0.01</v>
      </c>
      <c r="N1246" s="148">
        <v>1.0000000000000002</v>
      </c>
      <c r="O1246" s="148" t="s">
        <v>7753</v>
      </c>
    </row>
    <row r="1247" spans="10:15" x14ac:dyDescent="0.25">
      <c r="J1247" s="149" t="s">
        <v>3279</v>
      </c>
      <c r="K1247" s="149" t="s">
        <v>3895</v>
      </c>
      <c r="L1247" s="149">
        <v>1.1310937676733404E-4</v>
      </c>
      <c r="M1247" s="149">
        <v>0</v>
      </c>
      <c r="N1247" s="148" t="s">
        <v>4577</v>
      </c>
      <c r="O1247" s="148" t="s">
        <v>7753</v>
      </c>
    </row>
    <row r="1248" spans="10:15" hidden="1" x14ac:dyDescent="0.25">
      <c r="J1248" s="149" t="s">
        <v>3279</v>
      </c>
      <c r="K1248" s="149" t="s">
        <v>4372</v>
      </c>
      <c r="L1248" s="149">
        <v>0.96029860875466611</v>
      </c>
      <c r="M1248" s="149">
        <v>0.96</v>
      </c>
      <c r="N1248" s="148" t="s">
        <v>4577</v>
      </c>
      <c r="O1248" s="148" t="s">
        <v>7753</v>
      </c>
    </row>
    <row r="1249" spans="10:15" hidden="1" x14ac:dyDescent="0.25">
      <c r="J1249" s="149" t="s">
        <v>3279</v>
      </c>
      <c r="K1249" s="149" t="s">
        <v>3374</v>
      </c>
      <c r="L1249" s="149">
        <v>3.2575500508992203E-2</v>
      </c>
      <c r="M1249" s="149">
        <v>0.03</v>
      </c>
      <c r="N1249" s="148" t="s">
        <v>4577</v>
      </c>
      <c r="O1249" s="148" t="s">
        <v>7753</v>
      </c>
    </row>
    <row r="1250" spans="10:15" hidden="1" x14ac:dyDescent="0.25">
      <c r="J1250" s="149" t="s">
        <v>3279</v>
      </c>
      <c r="K1250" s="149" t="s">
        <v>7779</v>
      </c>
      <c r="L1250" s="149">
        <v>1.2442031444406744E-3</v>
      </c>
      <c r="M1250" s="149">
        <v>0</v>
      </c>
      <c r="N1250" s="148" t="s">
        <v>4577</v>
      </c>
      <c r="O1250" s="148" t="s">
        <v>7753</v>
      </c>
    </row>
    <row r="1251" spans="10:15" hidden="1" x14ac:dyDescent="0.25">
      <c r="J1251" s="149" t="s">
        <v>3280</v>
      </c>
      <c r="K1251" s="149" t="s">
        <v>3374</v>
      </c>
      <c r="L1251" s="149">
        <v>0.93086933888599688</v>
      </c>
      <c r="M1251" s="149">
        <v>0.93</v>
      </c>
      <c r="N1251" s="148">
        <v>1</v>
      </c>
      <c r="O1251" s="148" t="s">
        <v>7753</v>
      </c>
    </row>
    <row r="1252" spans="10:15" hidden="1" x14ac:dyDescent="0.25">
      <c r="J1252" s="149" t="s">
        <v>3280</v>
      </c>
      <c r="K1252" s="149" t="s">
        <v>4376</v>
      </c>
      <c r="L1252" s="149">
        <v>6.9130661114003122E-2</v>
      </c>
      <c r="M1252" s="149">
        <v>7.0000000000000007E-2</v>
      </c>
      <c r="N1252" s="148" t="s">
        <v>4577</v>
      </c>
      <c r="O1252" s="148" t="s">
        <v>7753</v>
      </c>
    </row>
    <row r="1253" spans="10:15" hidden="1" x14ac:dyDescent="0.25">
      <c r="J1253" s="149" t="s">
        <v>3280</v>
      </c>
      <c r="K1253" s="149" t="s">
        <v>7780</v>
      </c>
      <c r="L1253" s="149">
        <v>0</v>
      </c>
      <c r="M1253" s="149">
        <v>0</v>
      </c>
      <c r="N1253" s="148" t="s">
        <v>4577</v>
      </c>
      <c r="O1253" s="148" t="s">
        <v>7753</v>
      </c>
    </row>
    <row r="1254" spans="10:15" hidden="1" x14ac:dyDescent="0.25">
      <c r="J1254" s="149" t="s">
        <v>3285</v>
      </c>
      <c r="K1254" s="149" t="s">
        <v>276</v>
      </c>
      <c r="L1254" s="149">
        <v>1.6701461377870569E-3</v>
      </c>
      <c r="M1254" s="149">
        <v>0</v>
      </c>
      <c r="N1254" s="148">
        <v>1</v>
      </c>
      <c r="O1254" s="148" t="s">
        <v>7753</v>
      </c>
    </row>
    <row r="1255" spans="10:15" x14ac:dyDescent="0.25">
      <c r="J1255" s="149" t="s">
        <v>3285</v>
      </c>
      <c r="K1255" s="149" t="s">
        <v>292</v>
      </c>
      <c r="L1255" s="149">
        <v>0</v>
      </c>
      <c r="M1255" s="149">
        <v>0</v>
      </c>
      <c r="N1255" s="148" t="s">
        <v>4577</v>
      </c>
      <c r="O1255" s="148" t="s">
        <v>7753</v>
      </c>
    </row>
    <row r="1256" spans="10:15" x14ac:dyDescent="0.25">
      <c r="J1256" s="149" t="s">
        <v>3285</v>
      </c>
      <c r="K1256" s="149" t="s">
        <v>3173</v>
      </c>
      <c r="L1256" s="149">
        <v>2.9906054279749478E-2</v>
      </c>
      <c r="M1256" s="149">
        <v>0.03</v>
      </c>
      <c r="N1256" s="148" t="s">
        <v>4577</v>
      </c>
      <c r="O1256" s="148" t="s">
        <v>7753</v>
      </c>
    </row>
    <row r="1257" spans="10:15" x14ac:dyDescent="0.25">
      <c r="J1257" s="149" t="s">
        <v>3285</v>
      </c>
      <c r="K1257" s="149" t="s">
        <v>3222</v>
      </c>
      <c r="L1257" s="149">
        <v>6.3674321503131553E-3</v>
      </c>
      <c r="M1257" s="149">
        <v>0.01</v>
      </c>
      <c r="N1257" s="148" t="s">
        <v>4577</v>
      </c>
      <c r="O1257" s="148" t="s">
        <v>7753</v>
      </c>
    </row>
    <row r="1258" spans="10:15" x14ac:dyDescent="0.25">
      <c r="J1258" s="149" t="s">
        <v>3285</v>
      </c>
      <c r="K1258" s="149" t="s">
        <v>3323</v>
      </c>
      <c r="L1258" s="149">
        <v>0</v>
      </c>
      <c r="M1258" s="149">
        <v>0</v>
      </c>
      <c r="N1258" s="148" t="s">
        <v>4577</v>
      </c>
      <c r="O1258" s="148" t="s">
        <v>7753</v>
      </c>
    </row>
    <row r="1259" spans="10:15" x14ac:dyDescent="0.25">
      <c r="J1259" s="149" t="s">
        <v>3285</v>
      </c>
      <c r="K1259" s="149" t="s">
        <v>3457</v>
      </c>
      <c r="L1259" s="149">
        <v>2.4060542797494786E-2</v>
      </c>
      <c r="M1259" s="149">
        <v>0.02</v>
      </c>
      <c r="N1259" s="148" t="s">
        <v>4577</v>
      </c>
      <c r="O1259" s="148" t="s">
        <v>7753</v>
      </c>
    </row>
    <row r="1260" spans="10:15" x14ac:dyDescent="0.25">
      <c r="J1260" s="149" t="s">
        <v>3285</v>
      </c>
      <c r="K1260" s="149" t="s">
        <v>3477</v>
      </c>
      <c r="L1260" s="149">
        <v>9.1283924843423819E-2</v>
      </c>
      <c r="M1260" s="149">
        <v>0.09</v>
      </c>
      <c r="N1260" s="148" t="s">
        <v>4577</v>
      </c>
      <c r="O1260" s="148" t="s">
        <v>7753</v>
      </c>
    </row>
    <row r="1261" spans="10:15" x14ac:dyDescent="0.25">
      <c r="J1261" s="149" t="s">
        <v>3285</v>
      </c>
      <c r="K1261" s="149" t="s">
        <v>3713</v>
      </c>
      <c r="L1261" s="149">
        <v>2.870563674321504E-3</v>
      </c>
      <c r="M1261" s="149">
        <v>0</v>
      </c>
      <c r="N1261" s="148" t="s">
        <v>4577</v>
      </c>
      <c r="O1261" s="148" t="s">
        <v>7753</v>
      </c>
    </row>
    <row r="1262" spans="10:15" hidden="1" x14ac:dyDescent="0.25">
      <c r="J1262" s="149" t="s">
        <v>3285</v>
      </c>
      <c r="K1262" s="149" t="s">
        <v>3840</v>
      </c>
      <c r="L1262" s="149">
        <v>1.8267223382045935E-3</v>
      </c>
      <c r="M1262" s="149">
        <v>0</v>
      </c>
      <c r="N1262" s="148" t="s">
        <v>4577</v>
      </c>
      <c r="O1262" s="148" t="s">
        <v>7753</v>
      </c>
    </row>
    <row r="1263" spans="10:15" x14ac:dyDescent="0.25">
      <c r="J1263" s="149" t="s">
        <v>3285</v>
      </c>
      <c r="K1263" s="149" t="s">
        <v>3895</v>
      </c>
      <c r="L1263" s="149">
        <v>0.81143006263048012</v>
      </c>
      <c r="M1263" s="149">
        <v>0.81</v>
      </c>
      <c r="N1263" s="148" t="s">
        <v>4577</v>
      </c>
      <c r="O1263" s="148" t="s">
        <v>7753</v>
      </c>
    </row>
    <row r="1264" spans="10:15" x14ac:dyDescent="0.25">
      <c r="J1264" s="149" t="s">
        <v>3285</v>
      </c>
      <c r="K1264" s="149" t="s">
        <v>3897</v>
      </c>
      <c r="L1264" s="149">
        <v>5.2192066805845528E-5</v>
      </c>
      <c r="M1264" s="149">
        <v>0</v>
      </c>
      <c r="N1264" s="148" t="s">
        <v>4577</v>
      </c>
      <c r="O1264" s="148" t="s">
        <v>7753</v>
      </c>
    </row>
    <row r="1265" spans="10:15" hidden="1" x14ac:dyDescent="0.25">
      <c r="J1265" s="149" t="s">
        <v>3285</v>
      </c>
      <c r="K1265" s="149" t="s">
        <v>4372</v>
      </c>
      <c r="L1265" s="149">
        <v>2.2860125260960342E-2</v>
      </c>
      <c r="M1265" s="149">
        <v>0.02</v>
      </c>
      <c r="N1265" s="148" t="s">
        <v>4577</v>
      </c>
      <c r="O1265" s="148" t="s">
        <v>7753</v>
      </c>
    </row>
    <row r="1266" spans="10:15" hidden="1" x14ac:dyDescent="0.25">
      <c r="J1266" s="149" t="s">
        <v>3285</v>
      </c>
      <c r="K1266" s="149" t="s">
        <v>3374</v>
      </c>
      <c r="L1266" s="149">
        <v>7.6722338204592922E-3</v>
      </c>
      <c r="M1266" s="149">
        <v>0.01</v>
      </c>
      <c r="N1266" s="148" t="s">
        <v>4577</v>
      </c>
      <c r="O1266" s="148" t="s">
        <v>7753</v>
      </c>
    </row>
    <row r="1267" spans="10:15" hidden="1" x14ac:dyDescent="0.25">
      <c r="J1267" s="149" t="s">
        <v>3286</v>
      </c>
      <c r="K1267" s="149" t="s">
        <v>127</v>
      </c>
      <c r="L1267" s="149">
        <v>2.0862024993624072E-2</v>
      </c>
      <c r="M1267" s="149">
        <v>0.02</v>
      </c>
      <c r="N1267" s="148">
        <v>1</v>
      </c>
      <c r="O1267" s="148" t="s">
        <v>7753</v>
      </c>
    </row>
    <row r="1268" spans="10:15" hidden="1" x14ac:dyDescent="0.25">
      <c r="J1268" s="149" t="s">
        <v>3286</v>
      </c>
      <c r="K1268" s="149" t="s">
        <v>3171</v>
      </c>
      <c r="L1268" s="149">
        <v>0</v>
      </c>
      <c r="M1268" s="149">
        <v>0</v>
      </c>
      <c r="N1268" s="148" t="s">
        <v>4577</v>
      </c>
      <c r="O1268" s="148" t="s">
        <v>7753</v>
      </c>
    </row>
    <row r="1269" spans="10:15" x14ac:dyDescent="0.25">
      <c r="J1269" s="149" t="s">
        <v>3286</v>
      </c>
      <c r="K1269" s="149" t="s">
        <v>3323</v>
      </c>
      <c r="L1269" s="149">
        <v>0</v>
      </c>
      <c r="M1269" s="149">
        <v>0</v>
      </c>
      <c r="N1269" s="148" t="s">
        <v>4577</v>
      </c>
      <c r="O1269" s="148" t="s">
        <v>7753</v>
      </c>
    </row>
    <row r="1270" spans="10:15" hidden="1" x14ac:dyDescent="0.25">
      <c r="J1270" s="149" t="s">
        <v>3286</v>
      </c>
      <c r="K1270" s="149" t="s">
        <v>3374</v>
      </c>
      <c r="L1270" s="149">
        <v>0.97913797500637589</v>
      </c>
      <c r="M1270" s="149">
        <v>0.98</v>
      </c>
      <c r="N1270" s="148" t="s">
        <v>4577</v>
      </c>
      <c r="O1270" s="148" t="s">
        <v>7753</v>
      </c>
    </row>
    <row r="1271" spans="10:15" x14ac:dyDescent="0.25">
      <c r="J1271" s="149" t="s">
        <v>3287</v>
      </c>
      <c r="K1271" s="149" t="s">
        <v>292</v>
      </c>
      <c r="L1271" s="149">
        <v>0</v>
      </c>
      <c r="M1271" s="149">
        <v>0</v>
      </c>
      <c r="N1271" s="148">
        <v>1.0000000000000004</v>
      </c>
      <c r="O1271" s="148" t="s">
        <v>7753</v>
      </c>
    </row>
    <row r="1272" spans="10:15" hidden="1" x14ac:dyDescent="0.25">
      <c r="J1272" s="149" t="s">
        <v>3287</v>
      </c>
      <c r="K1272" s="149" t="s">
        <v>579</v>
      </c>
      <c r="L1272" s="149">
        <v>0</v>
      </c>
      <c r="M1272" s="149">
        <v>0</v>
      </c>
      <c r="N1272" s="148" t="s">
        <v>4577</v>
      </c>
      <c r="O1272" s="148" t="s">
        <v>7753</v>
      </c>
    </row>
    <row r="1273" spans="10:15" x14ac:dyDescent="0.25">
      <c r="J1273" s="149" t="s">
        <v>3287</v>
      </c>
      <c r="K1273" s="149" t="s">
        <v>3457</v>
      </c>
      <c r="L1273" s="149">
        <v>0.6839560022757446</v>
      </c>
      <c r="M1273" s="149">
        <v>0.68</v>
      </c>
      <c r="N1273" s="148" t="s">
        <v>4577</v>
      </c>
      <c r="O1273" s="148" t="s">
        <v>7753</v>
      </c>
    </row>
    <row r="1274" spans="10:15" x14ac:dyDescent="0.25">
      <c r="J1274" s="149" t="s">
        <v>3287</v>
      </c>
      <c r="K1274" s="149" t="s">
        <v>3477</v>
      </c>
      <c r="L1274" s="149">
        <v>0.27948985397307047</v>
      </c>
      <c r="M1274" s="149">
        <v>0.28000000000000003</v>
      </c>
      <c r="N1274" s="148" t="s">
        <v>4577</v>
      </c>
      <c r="O1274" s="148" t="s">
        <v>7753</v>
      </c>
    </row>
    <row r="1275" spans="10:15" x14ac:dyDescent="0.25">
      <c r="J1275" s="149" t="s">
        <v>3287</v>
      </c>
      <c r="K1275" s="149" t="s">
        <v>3672</v>
      </c>
      <c r="L1275" s="149">
        <v>3.792907263417411E-4</v>
      </c>
      <c r="M1275" s="149">
        <v>0</v>
      </c>
      <c r="N1275" s="148" t="s">
        <v>4577</v>
      </c>
      <c r="O1275" s="148" t="s">
        <v>7753</v>
      </c>
    </row>
    <row r="1276" spans="10:15" x14ac:dyDescent="0.25">
      <c r="J1276" s="149" t="s">
        <v>3287</v>
      </c>
      <c r="K1276" s="149" t="s">
        <v>3971</v>
      </c>
      <c r="L1276" s="149">
        <v>5.1678361464062225E-3</v>
      </c>
      <c r="M1276" s="149">
        <v>0.01</v>
      </c>
      <c r="N1276" s="148" t="s">
        <v>4577</v>
      </c>
      <c r="O1276" s="148" t="s">
        <v>7753</v>
      </c>
    </row>
    <row r="1277" spans="10:15" hidden="1" x14ac:dyDescent="0.25">
      <c r="J1277" s="149" t="s">
        <v>3287</v>
      </c>
      <c r="K1277" s="149" t="s">
        <v>3374</v>
      </c>
      <c r="L1277" s="149">
        <v>3.0817371515266465E-2</v>
      </c>
      <c r="M1277" s="149">
        <v>0.03</v>
      </c>
      <c r="N1277" s="148" t="s">
        <v>4577</v>
      </c>
      <c r="O1277" s="148" t="s">
        <v>7753</v>
      </c>
    </row>
    <row r="1278" spans="10:15" hidden="1" x14ac:dyDescent="0.25">
      <c r="J1278" s="149" t="s">
        <v>3287</v>
      </c>
      <c r="K1278" s="149" t="s">
        <v>7799</v>
      </c>
      <c r="L1278" s="149">
        <v>0</v>
      </c>
      <c r="M1278" s="149">
        <v>0</v>
      </c>
      <c r="N1278" s="148" t="s">
        <v>4577</v>
      </c>
      <c r="O1278" s="148" t="s">
        <v>7753</v>
      </c>
    </row>
    <row r="1279" spans="10:15" hidden="1" x14ac:dyDescent="0.25">
      <c r="J1279" s="149" t="s">
        <v>3287</v>
      </c>
      <c r="K1279" s="149" t="s">
        <v>4257</v>
      </c>
      <c r="L1279" s="149">
        <v>4.7411340792717638E-5</v>
      </c>
      <c r="M1279" s="149">
        <v>0</v>
      </c>
      <c r="N1279" s="148" t="s">
        <v>4577</v>
      </c>
      <c r="O1279" s="148" t="s">
        <v>7753</v>
      </c>
    </row>
    <row r="1280" spans="10:15" hidden="1" x14ac:dyDescent="0.25">
      <c r="J1280" s="149" t="s">
        <v>3287</v>
      </c>
      <c r="K1280" s="149" t="s">
        <v>4376</v>
      </c>
      <c r="L1280" s="149">
        <v>1.4223402237815289E-4</v>
      </c>
      <c r="M1280" s="149">
        <v>0</v>
      </c>
      <c r="N1280" s="148" t="s">
        <v>4577</v>
      </c>
      <c r="O1280" s="148" t="s">
        <v>7753</v>
      </c>
    </row>
    <row r="1281" spans="10:15" hidden="1" x14ac:dyDescent="0.25">
      <c r="J1281" s="149" t="s">
        <v>3288</v>
      </c>
      <c r="K1281" s="149" t="s">
        <v>276</v>
      </c>
      <c r="L1281" s="149">
        <v>0</v>
      </c>
      <c r="M1281" s="149">
        <v>0</v>
      </c>
      <c r="N1281" s="148">
        <v>0.99999999999999889</v>
      </c>
      <c r="O1281" s="148" t="s">
        <v>7753</v>
      </c>
    </row>
    <row r="1282" spans="10:15" x14ac:dyDescent="0.25">
      <c r="J1282" s="149" t="s">
        <v>3288</v>
      </c>
      <c r="K1282" s="149" t="s">
        <v>3173</v>
      </c>
      <c r="L1282" s="149">
        <v>0.83533821966093991</v>
      </c>
      <c r="M1282" s="149">
        <v>0.84</v>
      </c>
      <c r="N1282" s="148" t="s">
        <v>4577</v>
      </c>
      <c r="O1282" s="148" t="s">
        <v>7753</v>
      </c>
    </row>
    <row r="1283" spans="10:15" x14ac:dyDescent="0.25">
      <c r="J1283" s="149" t="s">
        <v>3288</v>
      </c>
      <c r="K1283" s="149" t="s">
        <v>3222</v>
      </c>
      <c r="L1283" s="149">
        <v>3.8046214961114523E-2</v>
      </c>
      <c r="M1283" s="149">
        <v>0.04</v>
      </c>
      <c r="N1283" s="148" t="s">
        <v>4577</v>
      </c>
      <c r="O1283" s="148" t="s">
        <v>7753</v>
      </c>
    </row>
    <row r="1284" spans="10:15" hidden="1" x14ac:dyDescent="0.25">
      <c r="J1284" s="149" t="s">
        <v>3288</v>
      </c>
      <c r="K1284" s="149" t="s">
        <v>3840</v>
      </c>
      <c r="L1284" s="149">
        <v>4.8676775023778866E-3</v>
      </c>
      <c r="M1284" s="149">
        <v>0</v>
      </c>
      <c r="N1284" s="148" t="s">
        <v>4577</v>
      </c>
      <c r="O1284" s="148" t="s">
        <v>7753</v>
      </c>
    </row>
    <row r="1285" spans="10:15" x14ac:dyDescent="0.25">
      <c r="J1285" s="149" t="s">
        <v>3288</v>
      </c>
      <c r="K1285" s="149" t="s">
        <v>3895</v>
      </c>
      <c r="L1285" s="149">
        <v>1.5777989145638667E-2</v>
      </c>
      <c r="M1285" s="149">
        <v>0.02</v>
      </c>
      <c r="N1285" s="148" t="s">
        <v>4577</v>
      </c>
      <c r="O1285" s="148" t="s">
        <v>7753</v>
      </c>
    </row>
    <row r="1286" spans="10:15" x14ac:dyDescent="0.25">
      <c r="J1286" s="149" t="s">
        <v>3288</v>
      </c>
      <c r="K1286" s="149" t="s">
        <v>3897</v>
      </c>
      <c r="L1286" s="149">
        <v>1.6225591674592955E-3</v>
      </c>
      <c r="M1286" s="149">
        <v>0</v>
      </c>
      <c r="N1286" s="148" t="s">
        <v>4577</v>
      </c>
      <c r="O1286" s="148" t="s">
        <v>7753</v>
      </c>
    </row>
    <row r="1287" spans="10:15" hidden="1" x14ac:dyDescent="0.25">
      <c r="J1287" s="149" t="s">
        <v>3288</v>
      </c>
      <c r="K1287" s="149" t="s">
        <v>3374</v>
      </c>
      <c r="L1287" s="149">
        <v>0.1043473395624685</v>
      </c>
      <c r="M1287" s="149">
        <v>0.1</v>
      </c>
      <c r="N1287" s="148" t="s">
        <v>4577</v>
      </c>
      <c r="O1287" s="148" t="s">
        <v>7753</v>
      </c>
    </row>
    <row r="1288" spans="10:15" hidden="1" x14ac:dyDescent="0.25">
      <c r="J1288" s="149" t="s">
        <v>3289</v>
      </c>
      <c r="K1288" s="149" t="s">
        <v>3479</v>
      </c>
      <c r="L1288" s="149">
        <v>0.12377560106856635</v>
      </c>
      <c r="M1288" s="149">
        <v>0.12</v>
      </c>
      <c r="N1288" s="148">
        <v>1</v>
      </c>
      <c r="O1288" s="148" t="s">
        <v>7753</v>
      </c>
    </row>
    <row r="1289" spans="10:15" hidden="1" x14ac:dyDescent="0.25">
      <c r="J1289" s="149" t="s">
        <v>3289</v>
      </c>
      <c r="K1289" s="149" t="s">
        <v>4078</v>
      </c>
      <c r="L1289" s="149">
        <v>3.1611754229741773E-2</v>
      </c>
      <c r="M1289" s="149">
        <v>0.03</v>
      </c>
      <c r="N1289" s="148" t="s">
        <v>4577</v>
      </c>
      <c r="O1289" s="148" t="s">
        <v>7753</v>
      </c>
    </row>
    <row r="1290" spans="10:15" hidden="1" x14ac:dyDescent="0.25">
      <c r="J1290" s="149" t="s">
        <v>3289</v>
      </c>
      <c r="K1290" s="149" t="s">
        <v>4126</v>
      </c>
      <c r="L1290" s="149">
        <v>0.84461264470169195</v>
      </c>
      <c r="M1290" s="149">
        <v>0.84</v>
      </c>
      <c r="N1290" s="148" t="s">
        <v>4577</v>
      </c>
      <c r="O1290" s="148" t="s">
        <v>7753</v>
      </c>
    </row>
    <row r="1291" spans="10:15" hidden="1" x14ac:dyDescent="0.25">
      <c r="J1291" s="149" t="s">
        <v>3289</v>
      </c>
      <c r="K1291" s="149" t="s">
        <v>3973</v>
      </c>
      <c r="L1291" s="149">
        <v>0</v>
      </c>
      <c r="M1291" s="149">
        <v>0</v>
      </c>
      <c r="N1291" s="148" t="s">
        <v>4577</v>
      </c>
      <c r="O1291" s="148" t="s">
        <v>7753</v>
      </c>
    </row>
    <row r="1292" spans="10:15" x14ac:dyDescent="0.25">
      <c r="J1292" s="149" t="s">
        <v>3290</v>
      </c>
      <c r="K1292" s="149" t="s">
        <v>290</v>
      </c>
      <c r="L1292" s="149">
        <v>0.16763037612203319</v>
      </c>
      <c r="M1292" s="149">
        <v>0.17</v>
      </c>
      <c r="N1292" s="148">
        <v>1.0000000000000002</v>
      </c>
      <c r="O1292" s="148" t="s">
        <v>7753</v>
      </c>
    </row>
    <row r="1293" spans="10:15" x14ac:dyDescent="0.25">
      <c r="J1293" s="149" t="s">
        <v>3290</v>
      </c>
      <c r="K1293" s="149" t="s">
        <v>292</v>
      </c>
      <c r="L1293" s="149">
        <v>0</v>
      </c>
      <c r="M1293" s="149">
        <v>0</v>
      </c>
      <c r="N1293" s="148" t="s">
        <v>4577</v>
      </c>
      <c r="O1293" s="148" t="s">
        <v>7753</v>
      </c>
    </row>
    <row r="1294" spans="10:15" x14ac:dyDescent="0.25">
      <c r="J1294" s="149" t="s">
        <v>3290</v>
      </c>
      <c r="K1294" s="149" t="s">
        <v>3457</v>
      </c>
      <c r="L1294" s="149">
        <v>0.57640839253262866</v>
      </c>
      <c r="M1294" s="149">
        <v>0.57999999999999996</v>
      </c>
      <c r="N1294" s="148" t="s">
        <v>4577</v>
      </c>
      <c r="O1294" s="148" t="s">
        <v>7753</v>
      </c>
    </row>
    <row r="1295" spans="10:15" x14ac:dyDescent="0.25">
      <c r="J1295" s="149" t="s">
        <v>3290</v>
      </c>
      <c r="K1295" s="149" t="s">
        <v>3477</v>
      </c>
      <c r="L1295" s="149">
        <v>0.20502230299025273</v>
      </c>
      <c r="M1295" s="149">
        <v>0.21</v>
      </c>
      <c r="N1295" s="148" t="s">
        <v>4577</v>
      </c>
      <c r="O1295" s="148" t="s">
        <v>7753</v>
      </c>
    </row>
    <row r="1296" spans="10:15" x14ac:dyDescent="0.25">
      <c r="J1296" s="149" t="s">
        <v>3290</v>
      </c>
      <c r="K1296" s="149" t="s">
        <v>3971</v>
      </c>
      <c r="L1296" s="149">
        <v>0</v>
      </c>
      <c r="M1296" s="149">
        <v>0</v>
      </c>
      <c r="N1296" s="148" t="s">
        <v>4577</v>
      </c>
      <c r="O1296" s="148" t="s">
        <v>7753</v>
      </c>
    </row>
    <row r="1297" spans="10:15" hidden="1" x14ac:dyDescent="0.25">
      <c r="J1297" s="149" t="s">
        <v>3290</v>
      </c>
      <c r="K1297" s="149" t="s">
        <v>4372</v>
      </c>
      <c r="L1297" s="149">
        <v>1.8007599537419462E-2</v>
      </c>
      <c r="M1297" s="149">
        <v>0.02</v>
      </c>
      <c r="N1297" s="148" t="s">
        <v>4577</v>
      </c>
      <c r="O1297" s="148" t="s">
        <v>7753</v>
      </c>
    </row>
    <row r="1298" spans="10:15" hidden="1" x14ac:dyDescent="0.25">
      <c r="J1298" s="149" t="s">
        <v>3290</v>
      </c>
      <c r="K1298" s="149" t="s">
        <v>3374</v>
      </c>
      <c r="L1298" s="149">
        <v>3.2435706812049131E-2</v>
      </c>
      <c r="M1298" s="149">
        <v>0.03</v>
      </c>
      <c r="N1298" s="148" t="s">
        <v>4577</v>
      </c>
      <c r="O1298" s="148" t="s">
        <v>7753</v>
      </c>
    </row>
    <row r="1299" spans="10:15" hidden="1" x14ac:dyDescent="0.25">
      <c r="J1299" s="149" t="s">
        <v>3290</v>
      </c>
      <c r="K1299" s="149" t="s">
        <v>4376</v>
      </c>
      <c r="L1299" s="149">
        <v>4.9562200561704939E-4</v>
      </c>
      <c r="M1299" s="149">
        <v>0</v>
      </c>
      <c r="N1299" s="148" t="s">
        <v>4577</v>
      </c>
      <c r="O1299" s="148" t="s">
        <v>7753</v>
      </c>
    </row>
    <row r="1300" spans="10:15" x14ac:dyDescent="0.25">
      <c r="J1300" s="149" t="s">
        <v>3301</v>
      </c>
      <c r="K1300" s="149" t="s">
        <v>290</v>
      </c>
      <c r="L1300" s="149">
        <v>0.79508752883702016</v>
      </c>
      <c r="M1300" s="149">
        <v>0.8</v>
      </c>
      <c r="N1300" s="148">
        <v>1.0000000000000002</v>
      </c>
      <c r="O1300" s="148" t="s">
        <v>7753</v>
      </c>
    </row>
    <row r="1301" spans="10:15" x14ac:dyDescent="0.25">
      <c r="J1301" s="149" t="s">
        <v>3301</v>
      </c>
      <c r="K1301" s="149" t="s">
        <v>3457</v>
      </c>
      <c r="L1301" s="149">
        <v>0.10883430587596687</v>
      </c>
      <c r="M1301" s="149">
        <v>0.11</v>
      </c>
      <c r="N1301" s="148" t="s">
        <v>4577</v>
      </c>
      <c r="O1301" s="148" t="s">
        <v>7753</v>
      </c>
    </row>
    <row r="1302" spans="10:15" x14ac:dyDescent="0.25">
      <c r="J1302" s="149" t="s">
        <v>3301</v>
      </c>
      <c r="K1302" s="149" t="s">
        <v>3477</v>
      </c>
      <c r="L1302" s="149">
        <v>9.5897227122630865E-2</v>
      </c>
      <c r="M1302" s="149">
        <v>0.1</v>
      </c>
      <c r="N1302" s="148" t="s">
        <v>4577</v>
      </c>
      <c r="O1302" s="148" t="s">
        <v>7753</v>
      </c>
    </row>
    <row r="1303" spans="10:15" hidden="1" x14ac:dyDescent="0.25">
      <c r="J1303" s="149" t="s">
        <v>3301</v>
      </c>
      <c r="K1303" s="149" t="s">
        <v>3987</v>
      </c>
      <c r="L1303" s="149">
        <v>1.8093816438232235E-4</v>
      </c>
      <c r="M1303" s="149">
        <v>0</v>
      </c>
      <c r="N1303" s="148" t="s">
        <v>4577</v>
      </c>
      <c r="O1303" s="148" t="s">
        <v>7753</v>
      </c>
    </row>
    <row r="1304" spans="10:15" hidden="1" x14ac:dyDescent="0.25">
      <c r="J1304" s="149" t="s">
        <v>3953</v>
      </c>
      <c r="K1304" s="149" t="s">
        <v>276</v>
      </c>
      <c r="L1304" s="149">
        <v>1.4822775194085714E-4</v>
      </c>
      <c r="M1304" s="149">
        <v>0</v>
      </c>
      <c r="N1304" s="148">
        <v>1</v>
      </c>
      <c r="O1304" s="148" t="s">
        <v>7753</v>
      </c>
    </row>
    <row r="1305" spans="10:15" hidden="1" x14ac:dyDescent="0.25">
      <c r="J1305" s="149" t="s">
        <v>3953</v>
      </c>
      <c r="K1305" s="149" t="s">
        <v>12</v>
      </c>
      <c r="L1305" s="149">
        <v>5.5585406977821429E-4</v>
      </c>
      <c r="M1305" s="149">
        <v>0</v>
      </c>
      <c r="N1305" s="148" t="s">
        <v>4577</v>
      </c>
      <c r="O1305" s="148" t="s">
        <v>7753</v>
      </c>
    </row>
    <row r="1306" spans="10:15" hidden="1" x14ac:dyDescent="0.25">
      <c r="J1306" s="149" t="s">
        <v>3953</v>
      </c>
      <c r="K1306" s="149" t="s">
        <v>127</v>
      </c>
      <c r="L1306" s="149">
        <v>0</v>
      </c>
      <c r="M1306" s="149">
        <v>0</v>
      </c>
      <c r="N1306" s="148" t="s">
        <v>4577</v>
      </c>
      <c r="O1306" s="148" t="s">
        <v>7753</v>
      </c>
    </row>
    <row r="1307" spans="10:15" x14ac:dyDescent="0.25">
      <c r="J1307" s="149" t="s">
        <v>3953</v>
      </c>
      <c r="K1307" s="149" t="s">
        <v>3173</v>
      </c>
      <c r="L1307" s="149">
        <v>1.2766115135906322E-2</v>
      </c>
      <c r="M1307" s="149">
        <v>0.01</v>
      </c>
      <c r="N1307" s="148" t="s">
        <v>4577</v>
      </c>
      <c r="O1307" s="148" t="s">
        <v>7753</v>
      </c>
    </row>
    <row r="1308" spans="10:15" x14ac:dyDescent="0.25">
      <c r="J1308" s="149" t="s">
        <v>3953</v>
      </c>
      <c r="K1308" s="149" t="s">
        <v>3457</v>
      </c>
      <c r="L1308" s="149">
        <v>1.3896351744455357E-3</v>
      </c>
      <c r="M1308" s="149">
        <v>0</v>
      </c>
      <c r="N1308" s="148" t="s">
        <v>4577</v>
      </c>
      <c r="O1308" s="148" t="s">
        <v>7753</v>
      </c>
    </row>
    <row r="1309" spans="10:15" x14ac:dyDescent="0.25">
      <c r="J1309" s="149" t="s">
        <v>3953</v>
      </c>
      <c r="K1309" s="149" t="s">
        <v>3477</v>
      </c>
      <c r="L1309" s="149">
        <v>2.9645550388171433E-3</v>
      </c>
      <c r="M1309" s="149">
        <v>0</v>
      </c>
      <c r="N1309" s="148" t="s">
        <v>4577</v>
      </c>
      <c r="O1309" s="148" t="s">
        <v>7753</v>
      </c>
    </row>
    <row r="1310" spans="10:15" hidden="1" x14ac:dyDescent="0.25">
      <c r="J1310" s="149" t="s">
        <v>3953</v>
      </c>
      <c r="K1310" s="149" t="s">
        <v>3479</v>
      </c>
      <c r="L1310" s="149">
        <v>1.8528468992607143E-4</v>
      </c>
      <c r="M1310" s="149">
        <v>0</v>
      </c>
      <c r="N1310" s="148" t="s">
        <v>4577</v>
      </c>
      <c r="O1310" s="148" t="s">
        <v>7753</v>
      </c>
    </row>
    <row r="1311" spans="10:15" hidden="1" x14ac:dyDescent="0.25">
      <c r="J1311" s="149" t="s">
        <v>3953</v>
      </c>
      <c r="K1311" s="149" t="s">
        <v>3481</v>
      </c>
      <c r="L1311" s="149">
        <v>1.7787330232902857E-3</v>
      </c>
      <c r="M1311" s="149">
        <v>0</v>
      </c>
      <c r="N1311" s="148" t="s">
        <v>4577</v>
      </c>
      <c r="O1311" s="148" t="s">
        <v>7753</v>
      </c>
    </row>
    <row r="1312" spans="10:15" hidden="1" x14ac:dyDescent="0.25">
      <c r="J1312" s="149" t="s">
        <v>3953</v>
      </c>
      <c r="K1312" s="149" t="s">
        <v>3670</v>
      </c>
      <c r="L1312" s="149">
        <v>0</v>
      </c>
      <c r="M1312" s="149">
        <v>0</v>
      </c>
      <c r="N1312" s="148" t="s">
        <v>4577</v>
      </c>
      <c r="O1312" s="148" t="s">
        <v>7753</v>
      </c>
    </row>
    <row r="1313" spans="10:15" x14ac:dyDescent="0.25">
      <c r="J1313" s="149" t="s">
        <v>3953</v>
      </c>
      <c r="K1313" s="149" t="s">
        <v>3672</v>
      </c>
      <c r="L1313" s="149">
        <v>1.8528468992607143E-5</v>
      </c>
      <c r="M1313" s="149">
        <v>0</v>
      </c>
      <c r="N1313" s="148" t="s">
        <v>4577</v>
      </c>
      <c r="O1313" s="148" t="s">
        <v>7753</v>
      </c>
    </row>
    <row r="1314" spans="10:15" x14ac:dyDescent="0.25">
      <c r="J1314" s="149" t="s">
        <v>3953</v>
      </c>
      <c r="K1314" s="149" t="s">
        <v>3713</v>
      </c>
      <c r="L1314" s="149">
        <v>3.9465638954253217E-3</v>
      </c>
      <c r="M1314" s="149">
        <v>0</v>
      </c>
      <c r="N1314" s="148" t="s">
        <v>4577</v>
      </c>
      <c r="O1314" s="148" t="s">
        <v>7753</v>
      </c>
    </row>
    <row r="1315" spans="10:15" x14ac:dyDescent="0.25">
      <c r="J1315" s="149" t="s">
        <v>3953</v>
      </c>
      <c r="K1315" s="149" t="s">
        <v>3895</v>
      </c>
      <c r="L1315" s="149">
        <v>2.8719126938541073E-3</v>
      </c>
      <c r="M1315" s="149">
        <v>0</v>
      </c>
      <c r="N1315" s="148" t="s">
        <v>4577</v>
      </c>
      <c r="O1315" s="148" t="s">
        <v>7753</v>
      </c>
    </row>
    <row r="1316" spans="10:15" x14ac:dyDescent="0.25">
      <c r="J1316" s="149" t="s">
        <v>3953</v>
      </c>
      <c r="K1316" s="149" t="s">
        <v>3897</v>
      </c>
      <c r="L1316" s="149">
        <v>0</v>
      </c>
      <c r="M1316" s="149">
        <v>0</v>
      </c>
      <c r="N1316" s="148" t="s">
        <v>4577</v>
      </c>
      <c r="O1316" s="148" t="s">
        <v>7753</v>
      </c>
    </row>
    <row r="1317" spans="10:15" x14ac:dyDescent="0.25">
      <c r="J1317" s="149" t="s">
        <v>3953</v>
      </c>
      <c r="K1317" s="149" t="s">
        <v>3971</v>
      </c>
      <c r="L1317" s="149">
        <v>0</v>
      </c>
      <c r="M1317" s="149">
        <v>0</v>
      </c>
      <c r="N1317" s="148" t="s">
        <v>4577</v>
      </c>
      <c r="O1317" s="148" t="s">
        <v>7753</v>
      </c>
    </row>
    <row r="1318" spans="10:15" hidden="1" x14ac:dyDescent="0.25">
      <c r="J1318" s="149" t="s">
        <v>3953</v>
      </c>
      <c r="K1318" s="149" t="s">
        <v>4372</v>
      </c>
      <c r="L1318" s="149">
        <v>7.0278482888958882E-2</v>
      </c>
      <c r="M1318" s="149">
        <v>7.0000000000000007E-2</v>
      </c>
      <c r="N1318" s="148" t="s">
        <v>4577</v>
      </c>
      <c r="O1318" s="148" t="s">
        <v>7753</v>
      </c>
    </row>
    <row r="1319" spans="10:15" hidden="1" x14ac:dyDescent="0.25">
      <c r="J1319" s="149" t="s">
        <v>3953</v>
      </c>
      <c r="K1319" s="149" t="s">
        <v>3374</v>
      </c>
      <c r="L1319" s="149">
        <v>0.87302440199366327</v>
      </c>
      <c r="M1319" s="149">
        <v>0.87</v>
      </c>
      <c r="N1319" s="148" t="s">
        <v>4577</v>
      </c>
      <c r="O1319" s="148" t="s">
        <v>7753</v>
      </c>
    </row>
    <row r="1320" spans="10:15" hidden="1" x14ac:dyDescent="0.25">
      <c r="J1320" s="149" t="s">
        <v>3953</v>
      </c>
      <c r="K1320" s="149" t="s">
        <v>4078</v>
      </c>
      <c r="L1320" s="149">
        <v>2.9682607326156643E-2</v>
      </c>
      <c r="M1320" s="149">
        <v>0.03</v>
      </c>
      <c r="N1320" s="148" t="s">
        <v>4577</v>
      </c>
      <c r="O1320" s="148" t="s">
        <v>7753</v>
      </c>
    </row>
    <row r="1321" spans="10:15" hidden="1" x14ac:dyDescent="0.25">
      <c r="J1321" s="149" t="s">
        <v>3953</v>
      </c>
      <c r="K1321" s="149" t="s">
        <v>7779</v>
      </c>
      <c r="L1321" s="149">
        <v>3.8909784884475006E-4</v>
      </c>
      <c r="M1321" s="149">
        <v>0</v>
      </c>
      <c r="N1321" s="148" t="s">
        <v>4577</v>
      </c>
      <c r="O1321" s="148" t="s">
        <v>7753</v>
      </c>
    </row>
    <row r="1322" spans="10:15" x14ac:dyDescent="0.25">
      <c r="J1322" s="149" t="s">
        <v>3955</v>
      </c>
      <c r="K1322" s="149" t="s">
        <v>3897</v>
      </c>
      <c r="L1322" s="149">
        <v>0</v>
      </c>
      <c r="M1322" s="149">
        <v>0</v>
      </c>
      <c r="N1322" s="148">
        <v>0.99999999999999967</v>
      </c>
      <c r="O1322" s="148" t="s">
        <v>7753</v>
      </c>
    </row>
    <row r="1323" spans="10:15" hidden="1" x14ac:dyDescent="0.25">
      <c r="J1323" s="149" t="s">
        <v>3955</v>
      </c>
      <c r="K1323" s="149" t="s">
        <v>4372</v>
      </c>
      <c r="L1323" s="149">
        <v>5.3767185301778778E-2</v>
      </c>
      <c r="M1323" s="149">
        <v>0.05</v>
      </c>
      <c r="N1323" s="148" t="s">
        <v>4577</v>
      </c>
      <c r="O1323" s="148" t="s">
        <v>7753</v>
      </c>
    </row>
    <row r="1324" spans="10:15" hidden="1" x14ac:dyDescent="0.25">
      <c r="J1324" s="149" t="s">
        <v>3955</v>
      </c>
      <c r="K1324" s="149" t="s">
        <v>3374</v>
      </c>
      <c r="L1324" s="149">
        <v>0.94623281469822085</v>
      </c>
      <c r="M1324" s="149">
        <v>0.95</v>
      </c>
      <c r="N1324" s="148" t="s">
        <v>4577</v>
      </c>
      <c r="O1324" s="148" t="s">
        <v>7753</v>
      </c>
    </row>
    <row r="1325" spans="10:15" hidden="1" x14ac:dyDescent="0.25">
      <c r="J1325" s="149" t="s">
        <v>104</v>
      </c>
      <c r="K1325" s="149" t="s">
        <v>127</v>
      </c>
      <c r="L1325" s="149">
        <v>1.964122037449259E-3</v>
      </c>
      <c r="M1325" s="149">
        <v>0</v>
      </c>
      <c r="N1325" s="148">
        <v>0.99999999999999989</v>
      </c>
      <c r="O1325" s="148" t="s">
        <v>7753</v>
      </c>
    </row>
    <row r="1326" spans="10:15" x14ac:dyDescent="0.25">
      <c r="J1326" s="149" t="s">
        <v>104</v>
      </c>
      <c r="K1326" s="149" t="s">
        <v>292</v>
      </c>
      <c r="L1326" s="149">
        <v>0.73137357601152286</v>
      </c>
      <c r="M1326" s="149">
        <v>0.73</v>
      </c>
      <c r="N1326" s="148" t="s">
        <v>4577</v>
      </c>
      <c r="O1326" s="148" t="s">
        <v>7753</v>
      </c>
    </row>
    <row r="1327" spans="10:15" hidden="1" x14ac:dyDescent="0.25">
      <c r="J1327" s="149" t="s">
        <v>104</v>
      </c>
      <c r="K1327" s="149" t="s">
        <v>574</v>
      </c>
      <c r="L1327" s="149">
        <v>7.3981930077255424E-3</v>
      </c>
      <c r="M1327" s="149">
        <v>0.01</v>
      </c>
      <c r="N1327" s="148" t="s">
        <v>4577</v>
      </c>
      <c r="O1327" s="148" t="s">
        <v>7753</v>
      </c>
    </row>
    <row r="1328" spans="10:15" hidden="1" x14ac:dyDescent="0.25">
      <c r="J1328" s="149" t="s">
        <v>104</v>
      </c>
      <c r="K1328" s="149" t="s">
        <v>3171</v>
      </c>
      <c r="L1328" s="149">
        <v>9.5587272489197298E-3</v>
      </c>
      <c r="M1328" s="149">
        <v>0.01</v>
      </c>
      <c r="N1328" s="148" t="s">
        <v>4577</v>
      </c>
      <c r="O1328" s="148" t="s">
        <v>7753</v>
      </c>
    </row>
    <row r="1329" spans="10:15" x14ac:dyDescent="0.25">
      <c r="J1329" s="149" t="s">
        <v>104</v>
      </c>
      <c r="K1329" s="149" t="s">
        <v>3173</v>
      </c>
      <c r="L1329" s="149">
        <v>1.7611627602461693E-2</v>
      </c>
      <c r="M1329" s="149">
        <v>0.02</v>
      </c>
      <c r="N1329" s="148" t="s">
        <v>4577</v>
      </c>
      <c r="O1329" s="148" t="s">
        <v>7753</v>
      </c>
    </row>
    <row r="1330" spans="10:15" x14ac:dyDescent="0.25">
      <c r="J1330" s="149" t="s">
        <v>104</v>
      </c>
      <c r="K1330" s="149" t="s">
        <v>3457</v>
      </c>
      <c r="L1330" s="149">
        <v>1.1130024878879138E-3</v>
      </c>
      <c r="M1330" s="149">
        <v>0</v>
      </c>
      <c r="N1330" s="148" t="s">
        <v>4577</v>
      </c>
      <c r="O1330" s="148" t="s">
        <v>7753</v>
      </c>
    </row>
    <row r="1331" spans="10:15" x14ac:dyDescent="0.25">
      <c r="J1331" s="149" t="s">
        <v>104</v>
      </c>
      <c r="K1331" s="149" t="s">
        <v>3477</v>
      </c>
      <c r="L1331" s="149">
        <v>1.0475317533062717E-3</v>
      </c>
      <c r="M1331" s="149">
        <v>0</v>
      </c>
      <c r="N1331" s="148" t="s">
        <v>4577</v>
      </c>
      <c r="O1331" s="148" t="s">
        <v>7753</v>
      </c>
    </row>
    <row r="1332" spans="10:15" x14ac:dyDescent="0.25">
      <c r="J1332" s="149" t="s">
        <v>104</v>
      </c>
      <c r="K1332" s="149" t="s">
        <v>3713</v>
      </c>
      <c r="L1332" s="149">
        <v>5.4340709702762838E-3</v>
      </c>
      <c r="M1332" s="149">
        <v>0.01</v>
      </c>
      <c r="N1332" s="148" t="s">
        <v>4577</v>
      </c>
      <c r="O1332" s="148" t="s">
        <v>7753</v>
      </c>
    </row>
    <row r="1333" spans="10:15" x14ac:dyDescent="0.25">
      <c r="J1333" s="149" t="s">
        <v>104</v>
      </c>
      <c r="K1333" s="149" t="s">
        <v>3895</v>
      </c>
      <c r="L1333" s="149">
        <v>3.9086028545240264E-2</v>
      </c>
      <c r="M1333" s="149">
        <v>0.04</v>
      </c>
      <c r="N1333" s="148" t="s">
        <v>4577</v>
      </c>
      <c r="O1333" s="148" t="s">
        <v>7753</v>
      </c>
    </row>
    <row r="1334" spans="10:15" x14ac:dyDescent="0.25">
      <c r="J1334" s="149" t="s">
        <v>104</v>
      </c>
      <c r="K1334" s="149" t="s">
        <v>3897</v>
      </c>
      <c r="L1334" s="149">
        <v>2.3700405918554397E-2</v>
      </c>
      <c r="M1334" s="149">
        <v>0.02</v>
      </c>
      <c r="N1334" s="148" t="s">
        <v>4577</v>
      </c>
      <c r="O1334" s="148" t="s">
        <v>7753</v>
      </c>
    </row>
    <row r="1335" spans="10:15" x14ac:dyDescent="0.25">
      <c r="J1335" s="149" t="s">
        <v>104</v>
      </c>
      <c r="K1335" s="149" t="s">
        <v>3971</v>
      </c>
      <c r="L1335" s="149">
        <v>0</v>
      </c>
      <c r="M1335" s="149">
        <v>0</v>
      </c>
      <c r="N1335" s="148" t="s">
        <v>4577</v>
      </c>
      <c r="O1335" s="148" t="s">
        <v>7753</v>
      </c>
    </row>
    <row r="1336" spans="10:15" hidden="1" x14ac:dyDescent="0.25">
      <c r="J1336" s="149" t="s">
        <v>104</v>
      </c>
      <c r="K1336" s="149" t="s">
        <v>3987</v>
      </c>
      <c r="L1336" s="149">
        <v>0.10141416786696342</v>
      </c>
      <c r="M1336" s="149">
        <v>0.1</v>
      </c>
      <c r="N1336" s="148" t="s">
        <v>4577</v>
      </c>
      <c r="O1336" s="148" t="s">
        <v>7753</v>
      </c>
    </row>
    <row r="1337" spans="10:15" hidden="1" x14ac:dyDescent="0.25">
      <c r="J1337" s="149" t="s">
        <v>104</v>
      </c>
      <c r="K1337" s="149" t="s">
        <v>3374</v>
      </c>
      <c r="L1337" s="149">
        <v>1.6956920256645275E-2</v>
      </c>
      <c r="M1337" s="149">
        <v>0.02</v>
      </c>
      <c r="N1337" s="148" t="s">
        <v>4577</v>
      </c>
      <c r="O1337" s="148" t="s">
        <v>7753</v>
      </c>
    </row>
    <row r="1338" spans="10:15" hidden="1" x14ac:dyDescent="0.25">
      <c r="J1338" s="149" t="s">
        <v>104</v>
      </c>
      <c r="K1338" s="149" t="s">
        <v>7799</v>
      </c>
      <c r="L1338" s="149">
        <v>0</v>
      </c>
      <c r="M1338" s="149">
        <v>0</v>
      </c>
      <c r="N1338" s="148" t="s">
        <v>4577</v>
      </c>
      <c r="O1338" s="148" t="s">
        <v>7753</v>
      </c>
    </row>
    <row r="1339" spans="10:15" hidden="1" x14ac:dyDescent="0.25">
      <c r="J1339" s="149" t="s">
        <v>104</v>
      </c>
      <c r="K1339" s="149" t="s">
        <v>4257</v>
      </c>
      <c r="L1339" s="149">
        <v>6.5470734581641983E-5</v>
      </c>
      <c r="M1339" s="149">
        <v>0</v>
      </c>
      <c r="N1339" s="148" t="s">
        <v>4577</v>
      </c>
      <c r="O1339" s="148" t="s">
        <v>7753</v>
      </c>
    </row>
    <row r="1340" spans="10:15" hidden="1" x14ac:dyDescent="0.25">
      <c r="J1340" s="149" t="s">
        <v>104</v>
      </c>
      <c r="K1340" s="149" t="s">
        <v>4376</v>
      </c>
      <c r="L1340" s="149">
        <v>0</v>
      </c>
      <c r="M1340" s="149">
        <v>0</v>
      </c>
      <c r="N1340" s="148" t="s">
        <v>4577</v>
      </c>
      <c r="O1340" s="148" t="s">
        <v>7753</v>
      </c>
    </row>
    <row r="1341" spans="10:15" hidden="1" x14ac:dyDescent="0.25">
      <c r="J1341" s="149" t="s">
        <v>104</v>
      </c>
      <c r="K1341" s="149" t="s">
        <v>7779</v>
      </c>
      <c r="L1341" s="149">
        <v>4.3276155558465354E-2</v>
      </c>
      <c r="M1341" s="149">
        <v>0.04</v>
      </c>
      <c r="N1341" s="148" t="s">
        <v>4577</v>
      </c>
      <c r="O1341" s="148" t="s">
        <v>7753</v>
      </c>
    </row>
    <row r="1342" spans="10:15" x14ac:dyDescent="0.25">
      <c r="J1342" s="149" t="s">
        <v>105</v>
      </c>
      <c r="K1342" s="149" t="s">
        <v>292</v>
      </c>
      <c r="L1342" s="149">
        <v>0</v>
      </c>
      <c r="M1342" s="149">
        <v>0</v>
      </c>
      <c r="N1342" s="148">
        <v>0.99999999999999978</v>
      </c>
      <c r="O1342" s="148" t="s">
        <v>7753</v>
      </c>
    </row>
    <row r="1343" spans="10:15" x14ac:dyDescent="0.25">
      <c r="J1343" s="149" t="s">
        <v>105</v>
      </c>
      <c r="K1343" s="149" t="s">
        <v>3222</v>
      </c>
      <c r="L1343" s="149">
        <v>2.8040877367896313E-4</v>
      </c>
      <c r="M1343" s="149">
        <v>0</v>
      </c>
      <c r="N1343" s="148" t="s">
        <v>4577</v>
      </c>
      <c r="O1343" s="148" t="s">
        <v>7753</v>
      </c>
    </row>
    <row r="1344" spans="10:15" x14ac:dyDescent="0.25">
      <c r="J1344" s="149" t="s">
        <v>105</v>
      </c>
      <c r="K1344" s="149" t="s">
        <v>3457</v>
      </c>
      <c r="L1344" s="149">
        <v>2.8040877367896307E-4</v>
      </c>
      <c r="M1344" s="149">
        <v>0</v>
      </c>
      <c r="N1344" s="148" t="s">
        <v>4577</v>
      </c>
      <c r="O1344" s="148" t="s">
        <v>7753</v>
      </c>
    </row>
    <row r="1345" spans="10:15" hidden="1" x14ac:dyDescent="0.25">
      <c r="J1345" s="149" t="s">
        <v>105</v>
      </c>
      <c r="K1345" s="149" t="s">
        <v>3670</v>
      </c>
      <c r="L1345" s="149">
        <v>0</v>
      </c>
      <c r="M1345" s="149">
        <v>0</v>
      </c>
      <c r="N1345" s="148" t="s">
        <v>4577</v>
      </c>
      <c r="O1345" s="148" t="s">
        <v>7753</v>
      </c>
    </row>
    <row r="1346" spans="10:15" x14ac:dyDescent="0.25">
      <c r="J1346" s="149" t="s">
        <v>105</v>
      </c>
      <c r="K1346" s="149" t="s">
        <v>3672</v>
      </c>
      <c r="L1346" s="149">
        <v>2.1498005982053836E-3</v>
      </c>
      <c r="M1346" s="149">
        <v>0</v>
      </c>
      <c r="N1346" s="148" t="s">
        <v>4577</v>
      </c>
      <c r="O1346" s="148" t="s">
        <v>7753</v>
      </c>
    </row>
    <row r="1347" spans="10:15" x14ac:dyDescent="0.25">
      <c r="J1347" s="149" t="s">
        <v>105</v>
      </c>
      <c r="K1347" s="149" t="s">
        <v>3713</v>
      </c>
      <c r="L1347" s="149">
        <v>1.2462612163509471E-4</v>
      </c>
      <c r="M1347" s="149">
        <v>0</v>
      </c>
      <c r="N1347" s="148" t="s">
        <v>4577</v>
      </c>
      <c r="O1347" s="148" t="s">
        <v>7753</v>
      </c>
    </row>
    <row r="1348" spans="10:15" hidden="1" x14ac:dyDescent="0.25">
      <c r="J1348" s="149" t="s">
        <v>105</v>
      </c>
      <c r="K1348" s="149" t="s">
        <v>3840</v>
      </c>
      <c r="L1348" s="149">
        <v>2.1809571286141572E-4</v>
      </c>
      <c r="M1348" s="149">
        <v>0</v>
      </c>
      <c r="N1348" s="148" t="s">
        <v>4577</v>
      </c>
      <c r="O1348" s="148" t="s">
        <v>7753</v>
      </c>
    </row>
    <row r="1349" spans="10:15" x14ac:dyDescent="0.25">
      <c r="J1349" s="149" t="s">
        <v>105</v>
      </c>
      <c r="K1349" s="149" t="s">
        <v>3971</v>
      </c>
      <c r="L1349" s="149">
        <v>0</v>
      </c>
      <c r="M1349" s="149">
        <v>0</v>
      </c>
      <c r="N1349" s="148" t="s">
        <v>4577</v>
      </c>
      <c r="O1349" s="148" t="s">
        <v>7753</v>
      </c>
    </row>
    <row r="1350" spans="10:15" hidden="1" x14ac:dyDescent="0.25">
      <c r="J1350" s="149" t="s">
        <v>105</v>
      </c>
      <c r="K1350" s="149" t="s">
        <v>4372</v>
      </c>
      <c r="L1350" s="149">
        <v>2.1903040877367896E-2</v>
      </c>
      <c r="M1350" s="149">
        <v>0.02</v>
      </c>
      <c r="N1350" s="148" t="s">
        <v>4577</v>
      </c>
      <c r="O1350" s="148" t="s">
        <v>7753</v>
      </c>
    </row>
    <row r="1351" spans="10:15" hidden="1" x14ac:dyDescent="0.25">
      <c r="J1351" s="149" t="s">
        <v>105</v>
      </c>
      <c r="K1351" s="149" t="s">
        <v>3374</v>
      </c>
      <c r="L1351" s="149">
        <v>9.035393818544365E-4</v>
      </c>
      <c r="M1351" s="149">
        <v>0</v>
      </c>
      <c r="N1351" s="148" t="s">
        <v>4577</v>
      </c>
      <c r="O1351" s="148" t="s">
        <v>7753</v>
      </c>
    </row>
    <row r="1352" spans="10:15" hidden="1" x14ac:dyDescent="0.25">
      <c r="J1352" s="149" t="s">
        <v>105</v>
      </c>
      <c r="K1352" s="149" t="s">
        <v>4351</v>
      </c>
      <c r="L1352" s="149">
        <v>0.97382851445662988</v>
      </c>
      <c r="M1352" s="149">
        <v>0.97</v>
      </c>
      <c r="N1352" s="148" t="s">
        <v>4577</v>
      </c>
      <c r="O1352" s="148" t="s">
        <v>7753</v>
      </c>
    </row>
    <row r="1353" spans="10:15" hidden="1" x14ac:dyDescent="0.25">
      <c r="J1353" s="149" t="s">
        <v>105</v>
      </c>
      <c r="K1353" s="149" t="s">
        <v>7779</v>
      </c>
      <c r="L1353" s="149">
        <v>3.1156530408773679E-4</v>
      </c>
      <c r="M1353" s="149">
        <v>0</v>
      </c>
      <c r="N1353" s="148" t="s">
        <v>4577</v>
      </c>
      <c r="O1353" s="148" t="s">
        <v>7753</v>
      </c>
    </row>
    <row r="1354" spans="10:15" x14ac:dyDescent="0.25">
      <c r="J1354" s="149" t="s">
        <v>3913</v>
      </c>
      <c r="K1354" s="149" t="s">
        <v>290</v>
      </c>
      <c r="L1354" s="149">
        <v>0.99999999999999933</v>
      </c>
      <c r="M1354" s="149">
        <v>1</v>
      </c>
      <c r="N1354" s="148">
        <v>0.99999999999999933</v>
      </c>
      <c r="O1354" s="148" t="s">
        <v>7753</v>
      </c>
    </row>
    <row r="1355" spans="10:15" x14ac:dyDescent="0.25">
      <c r="J1355" s="149" t="s">
        <v>154</v>
      </c>
      <c r="K1355" s="149" t="s">
        <v>292</v>
      </c>
      <c r="L1355" s="149">
        <v>0</v>
      </c>
      <c r="M1355" s="149">
        <v>0</v>
      </c>
      <c r="N1355" s="148">
        <v>1.0000000000000027</v>
      </c>
      <c r="O1355" s="148" t="s">
        <v>7753</v>
      </c>
    </row>
    <row r="1356" spans="10:15" x14ac:dyDescent="0.25">
      <c r="J1356" s="149" t="s">
        <v>154</v>
      </c>
      <c r="K1356" s="149" t="s">
        <v>3222</v>
      </c>
      <c r="L1356" s="149">
        <v>1.3577450028511137E-2</v>
      </c>
      <c r="M1356" s="149">
        <v>0.01</v>
      </c>
      <c r="N1356" s="148" t="s">
        <v>4577</v>
      </c>
      <c r="O1356" s="148" t="s">
        <v>7753</v>
      </c>
    </row>
    <row r="1357" spans="10:15" x14ac:dyDescent="0.25">
      <c r="J1357" s="149" t="s">
        <v>154</v>
      </c>
      <c r="K1357" s="149" t="s">
        <v>3457</v>
      </c>
      <c r="L1357" s="149">
        <v>0.74420145791915382</v>
      </c>
      <c r="M1357" s="149">
        <v>0.74</v>
      </c>
      <c r="N1357" s="148" t="s">
        <v>4577</v>
      </c>
      <c r="O1357" s="148" t="s">
        <v>7753</v>
      </c>
    </row>
    <row r="1358" spans="10:15" x14ac:dyDescent="0.25">
      <c r="J1358" s="149" t="s">
        <v>154</v>
      </c>
      <c r="K1358" s="149" t="s">
        <v>3477</v>
      </c>
      <c r="L1358" s="149">
        <v>0.11569343628153587</v>
      </c>
      <c r="M1358" s="149">
        <v>0.12</v>
      </c>
      <c r="N1358" s="148" t="s">
        <v>4577</v>
      </c>
      <c r="O1358" s="148" t="s">
        <v>7753</v>
      </c>
    </row>
    <row r="1359" spans="10:15" hidden="1" x14ac:dyDescent="0.25">
      <c r="J1359" s="149" t="s">
        <v>154</v>
      </c>
      <c r="K1359" s="149" t="s">
        <v>3670</v>
      </c>
      <c r="L1359" s="149">
        <v>0</v>
      </c>
      <c r="M1359" s="149">
        <v>0</v>
      </c>
      <c r="N1359" s="148" t="s">
        <v>4577</v>
      </c>
      <c r="O1359" s="148" t="s">
        <v>7753</v>
      </c>
    </row>
    <row r="1360" spans="10:15" x14ac:dyDescent="0.25">
      <c r="J1360" s="149" t="s">
        <v>154</v>
      </c>
      <c r="K1360" s="149" t="s">
        <v>3713</v>
      </c>
      <c r="L1360" s="149">
        <v>1.0787985266694436E-4</v>
      </c>
      <c r="M1360" s="149">
        <v>0</v>
      </c>
      <c r="N1360" s="148" t="s">
        <v>4577</v>
      </c>
      <c r="O1360" s="148" t="s">
        <v>7753</v>
      </c>
    </row>
    <row r="1361" spans="10:15" hidden="1" x14ac:dyDescent="0.25">
      <c r="J1361" s="149" t="s">
        <v>154</v>
      </c>
      <c r="K1361" s="149" t="s">
        <v>3840</v>
      </c>
      <c r="L1361" s="149">
        <v>4.2335136468013727E-2</v>
      </c>
      <c r="M1361" s="149">
        <v>0.04</v>
      </c>
      <c r="N1361" s="148" t="s">
        <v>4577</v>
      </c>
      <c r="O1361" s="148" t="s">
        <v>7753</v>
      </c>
    </row>
    <row r="1362" spans="10:15" x14ac:dyDescent="0.25">
      <c r="J1362" s="149" t="s">
        <v>154</v>
      </c>
      <c r="K1362" s="149" t="s">
        <v>3971</v>
      </c>
      <c r="L1362" s="149">
        <v>0</v>
      </c>
      <c r="M1362" s="149">
        <v>0</v>
      </c>
      <c r="N1362" s="148" t="s">
        <v>4577</v>
      </c>
      <c r="O1362" s="148" t="s">
        <v>7753</v>
      </c>
    </row>
    <row r="1363" spans="10:15" hidden="1" x14ac:dyDescent="0.25">
      <c r="J1363" s="149" t="s">
        <v>154</v>
      </c>
      <c r="K1363" s="149" t="s">
        <v>4372</v>
      </c>
      <c r="L1363" s="149">
        <v>4.7775363323932505E-4</v>
      </c>
      <c r="M1363" s="149">
        <v>0</v>
      </c>
      <c r="N1363" s="148" t="s">
        <v>4577</v>
      </c>
      <c r="O1363" s="148" t="s">
        <v>7753</v>
      </c>
    </row>
    <row r="1364" spans="10:15" hidden="1" x14ac:dyDescent="0.25">
      <c r="J1364" s="149" t="s">
        <v>154</v>
      </c>
      <c r="K1364" s="149" t="s">
        <v>4351</v>
      </c>
      <c r="L1364" s="149">
        <v>8.3606885816881873E-2</v>
      </c>
      <c r="M1364" s="149">
        <v>0.08</v>
      </c>
      <c r="N1364" s="148" t="s">
        <v>4577</v>
      </c>
      <c r="O1364" s="148" t="s">
        <v>7753</v>
      </c>
    </row>
    <row r="1365" spans="10:15" hidden="1" x14ac:dyDescent="0.25">
      <c r="J1365" s="149" t="s">
        <v>155</v>
      </c>
      <c r="K1365" s="149" t="s">
        <v>4374</v>
      </c>
      <c r="L1365" s="149">
        <v>0.99999999999999989</v>
      </c>
      <c r="M1365" s="149">
        <v>1</v>
      </c>
      <c r="N1365" s="148">
        <v>0.99999999999999989</v>
      </c>
      <c r="O1365" s="148" t="s">
        <v>7753</v>
      </c>
    </row>
    <row r="1366" spans="10:15" hidden="1" x14ac:dyDescent="0.25">
      <c r="J1366" s="149" t="s">
        <v>229</v>
      </c>
      <c r="K1366" s="149" t="s">
        <v>3479</v>
      </c>
      <c r="L1366" s="149">
        <v>8.2276311278711017E-3</v>
      </c>
      <c r="M1366" s="149">
        <v>0.01</v>
      </c>
      <c r="N1366" s="148">
        <v>1.0000000000000004</v>
      </c>
      <c r="O1366" s="148" t="s">
        <v>7753</v>
      </c>
    </row>
    <row r="1367" spans="10:15" hidden="1" x14ac:dyDescent="0.25">
      <c r="J1367" s="149" t="s">
        <v>229</v>
      </c>
      <c r="K1367" s="149" t="s">
        <v>3779</v>
      </c>
      <c r="L1367" s="149">
        <v>2.3811564392640847E-2</v>
      </c>
      <c r="M1367" s="149">
        <v>0.02</v>
      </c>
      <c r="N1367" s="148" t="s">
        <v>4577</v>
      </c>
      <c r="O1367" s="148" t="s">
        <v>7753</v>
      </c>
    </row>
    <row r="1368" spans="10:15" hidden="1" x14ac:dyDescent="0.25">
      <c r="J1368" s="149" t="s">
        <v>229</v>
      </c>
      <c r="K1368" s="149" t="s">
        <v>4374</v>
      </c>
      <c r="L1368" s="149">
        <v>4.8423037367158056E-2</v>
      </c>
      <c r="M1368" s="149">
        <v>0.05</v>
      </c>
      <c r="N1368" s="148" t="s">
        <v>4577</v>
      </c>
      <c r="O1368" s="148" t="s">
        <v>7753</v>
      </c>
    </row>
    <row r="1369" spans="10:15" hidden="1" x14ac:dyDescent="0.25">
      <c r="J1369" s="149" t="s">
        <v>229</v>
      </c>
      <c r="K1369" s="149" t="s">
        <v>4078</v>
      </c>
      <c r="L1369" s="149">
        <v>9.0989601188435631E-2</v>
      </c>
      <c r="M1369" s="149">
        <v>0.09</v>
      </c>
      <c r="N1369" s="148" t="s">
        <v>4577</v>
      </c>
      <c r="O1369" s="148" t="s">
        <v>7753</v>
      </c>
    </row>
    <row r="1370" spans="10:15" hidden="1" x14ac:dyDescent="0.25">
      <c r="J1370" s="149" t="s">
        <v>229</v>
      </c>
      <c r="K1370" s="149" t="s">
        <v>4126</v>
      </c>
      <c r="L1370" s="149">
        <v>0.82837675694206414</v>
      </c>
      <c r="M1370" s="149">
        <v>0.83</v>
      </c>
      <c r="N1370" s="148" t="s">
        <v>4577</v>
      </c>
      <c r="O1370" s="148" t="s">
        <v>7753</v>
      </c>
    </row>
    <row r="1371" spans="10:15" hidden="1" x14ac:dyDescent="0.25">
      <c r="J1371" s="149" t="s">
        <v>229</v>
      </c>
      <c r="K1371" s="149" t="s">
        <v>3738</v>
      </c>
      <c r="L1371" s="149">
        <v>1.7140898183064802E-4</v>
      </c>
      <c r="M1371" s="149">
        <v>0</v>
      </c>
      <c r="N1371" s="148" t="s">
        <v>4577</v>
      </c>
      <c r="O1371" s="148" t="s">
        <v>7753</v>
      </c>
    </row>
    <row r="1372" spans="10:15" hidden="1" x14ac:dyDescent="0.25">
      <c r="J1372" s="149" t="s">
        <v>229</v>
      </c>
      <c r="K1372" s="149" t="s">
        <v>3973</v>
      </c>
      <c r="L1372" s="149">
        <v>0</v>
      </c>
      <c r="M1372" s="149">
        <v>0</v>
      </c>
      <c r="N1372" s="148" t="s">
        <v>4577</v>
      </c>
      <c r="O1372" s="148" t="s">
        <v>7753</v>
      </c>
    </row>
    <row r="1373" spans="10:15" hidden="1" x14ac:dyDescent="0.25">
      <c r="J1373" s="149" t="s">
        <v>258</v>
      </c>
      <c r="K1373" s="149" t="s">
        <v>3175</v>
      </c>
      <c r="L1373" s="149">
        <v>0.99972927241962795</v>
      </c>
      <c r="M1373" s="149">
        <v>1</v>
      </c>
      <c r="N1373" s="148">
        <v>1.0000000000000002</v>
      </c>
      <c r="O1373" s="148" t="s">
        <v>7753</v>
      </c>
    </row>
    <row r="1374" spans="10:15" hidden="1" x14ac:dyDescent="0.25">
      <c r="J1374" s="149" t="s">
        <v>258</v>
      </c>
      <c r="K1374" s="149" t="s">
        <v>4280</v>
      </c>
      <c r="L1374" s="149">
        <v>2.7072758037225043E-4</v>
      </c>
      <c r="M1374" s="149">
        <v>0</v>
      </c>
      <c r="N1374" s="148" t="s">
        <v>4577</v>
      </c>
      <c r="O1374" s="148" t="s">
        <v>7753</v>
      </c>
    </row>
    <row r="1375" spans="10:15" hidden="1" x14ac:dyDescent="0.25">
      <c r="J1375" s="149" t="s">
        <v>158</v>
      </c>
      <c r="K1375" s="149" t="s">
        <v>276</v>
      </c>
      <c r="L1375" s="149">
        <v>1.0114975986028238E-2</v>
      </c>
      <c r="M1375" s="149">
        <v>0.01</v>
      </c>
      <c r="N1375" s="148">
        <v>1.0000000000000002</v>
      </c>
      <c r="O1375" s="148" t="s">
        <v>7753</v>
      </c>
    </row>
    <row r="1376" spans="10:15" hidden="1" x14ac:dyDescent="0.25">
      <c r="J1376" s="149" t="s">
        <v>158</v>
      </c>
      <c r="K1376" s="149" t="s">
        <v>576</v>
      </c>
      <c r="L1376" s="149">
        <v>0</v>
      </c>
      <c r="M1376" s="149">
        <v>0</v>
      </c>
      <c r="N1376" s="148" t="s">
        <v>4577</v>
      </c>
      <c r="O1376" s="148" t="s">
        <v>7753</v>
      </c>
    </row>
    <row r="1377" spans="10:15" x14ac:dyDescent="0.25">
      <c r="J1377" s="149" t="s">
        <v>158</v>
      </c>
      <c r="K1377" s="149" t="s">
        <v>3173</v>
      </c>
      <c r="L1377" s="149">
        <v>4.7736865085140461E-3</v>
      </c>
      <c r="M1377" s="149">
        <v>0</v>
      </c>
      <c r="N1377" s="148" t="s">
        <v>4577</v>
      </c>
      <c r="O1377" s="148" t="s">
        <v>7753</v>
      </c>
    </row>
    <row r="1378" spans="10:15" x14ac:dyDescent="0.25">
      <c r="J1378" s="149" t="s">
        <v>158</v>
      </c>
      <c r="K1378" s="149" t="s">
        <v>3457</v>
      </c>
      <c r="L1378" s="149">
        <v>4.3661766846165053E-5</v>
      </c>
      <c r="M1378" s="149">
        <v>0</v>
      </c>
      <c r="N1378" s="148" t="s">
        <v>4577</v>
      </c>
      <c r="O1378" s="148" t="s">
        <v>7753</v>
      </c>
    </row>
    <row r="1379" spans="10:15" x14ac:dyDescent="0.25">
      <c r="J1379" s="149" t="s">
        <v>158</v>
      </c>
      <c r="K1379" s="149" t="s">
        <v>3477</v>
      </c>
      <c r="L1379" s="149">
        <v>2.9107844564110038E-5</v>
      </c>
      <c r="M1379" s="149">
        <v>0</v>
      </c>
      <c r="N1379" s="148" t="s">
        <v>4577</v>
      </c>
      <c r="O1379" s="148" t="s">
        <v>7753</v>
      </c>
    </row>
    <row r="1380" spans="10:15" hidden="1" x14ac:dyDescent="0.25">
      <c r="J1380" s="149" t="s">
        <v>158</v>
      </c>
      <c r="K1380" s="149" t="s">
        <v>3479</v>
      </c>
      <c r="L1380" s="149">
        <v>9.6055887061563116E-4</v>
      </c>
      <c r="M1380" s="149">
        <v>0</v>
      </c>
      <c r="N1380" s="148" t="s">
        <v>4577</v>
      </c>
      <c r="O1380" s="148" t="s">
        <v>7753</v>
      </c>
    </row>
    <row r="1381" spans="10:15" hidden="1" x14ac:dyDescent="0.25">
      <c r="J1381" s="149" t="s">
        <v>158</v>
      </c>
      <c r="K1381" s="149" t="s">
        <v>3481</v>
      </c>
      <c r="L1381" s="149">
        <v>1.1017319167515648E-2</v>
      </c>
      <c r="M1381" s="149">
        <v>0.01</v>
      </c>
      <c r="N1381" s="148" t="s">
        <v>4577</v>
      </c>
      <c r="O1381" s="148" t="s">
        <v>7753</v>
      </c>
    </row>
    <row r="1382" spans="10:15" x14ac:dyDescent="0.25">
      <c r="J1382" s="149" t="s">
        <v>158</v>
      </c>
      <c r="K1382" s="149" t="s">
        <v>3713</v>
      </c>
      <c r="L1382" s="149">
        <v>2.8001746470673855E-2</v>
      </c>
      <c r="M1382" s="149">
        <v>0.03</v>
      </c>
      <c r="N1382" s="148" t="s">
        <v>4577</v>
      </c>
      <c r="O1382" s="148" t="s">
        <v>7753</v>
      </c>
    </row>
    <row r="1383" spans="10:15" hidden="1" x14ac:dyDescent="0.25">
      <c r="J1383" s="149" t="s">
        <v>158</v>
      </c>
      <c r="K1383" s="149" t="s">
        <v>3779</v>
      </c>
      <c r="L1383" s="149">
        <v>0.27920244505894348</v>
      </c>
      <c r="M1383" s="149">
        <v>0.28000000000000003</v>
      </c>
      <c r="N1383" s="148" t="s">
        <v>4577</v>
      </c>
      <c r="O1383" s="148" t="s">
        <v>7753</v>
      </c>
    </row>
    <row r="1384" spans="10:15" hidden="1" x14ac:dyDescent="0.25">
      <c r="J1384" s="149" t="s">
        <v>158</v>
      </c>
      <c r="K1384" s="149" t="s">
        <v>3840</v>
      </c>
      <c r="L1384" s="149">
        <v>0.48445641100276521</v>
      </c>
      <c r="M1384" s="149">
        <v>0.48</v>
      </c>
      <c r="N1384" s="148" t="s">
        <v>4577</v>
      </c>
      <c r="O1384" s="148" t="s">
        <v>7753</v>
      </c>
    </row>
    <row r="1385" spans="10:15" x14ac:dyDescent="0.25">
      <c r="J1385" s="149" t="s">
        <v>158</v>
      </c>
      <c r="K1385" s="149" t="s">
        <v>3897</v>
      </c>
      <c r="L1385" s="149">
        <v>6.694804249745309E-4</v>
      </c>
      <c r="M1385" s="149">
        <v>0</v>
      </c>
      <c r="N1385" s="148" t="s">
        <v>4577</v>
      </c>
      <c r="O1385" s="148" t="s">
        <v>7753</v>
      </c>
    </row>
    <row r="1386" spans="10:15" x14ac:dyDescent="0.25">
      <c r="J1386" s="149" t="s">
        <v>158</v>
      </c>
      <c r="K1386" s="149" t="s">
        <v>3971</v>
      </c>
      <c r="L1386" s="149">
        <v>0</v>
      </c>
      <c r="M1386" s="149">
        <v>0</v>
      </c>
      <c r="N1386" s="148" t="s">
        <v>4577</v>
      </c>
      <c r="O1386" s="148" t="s">
        <v>7753</v>
      </c>
    </row>
    <row r="1387" spans="10:15" hidden="1" x14ac:dyDescent="0.25">
      <c r="J1387" s="149" t="s">
        <v>158</v>
      </c>
      <c r="K1387" s="149" t="s">
        <v>4372</v>
      </c>
      <c r="L1387" s="149">
        <v>3.1436472129238841E-3</v>
      </c>
      <c r="M1387" s="149">
        <v>0</v>
      </c>
      <c r="N1387" s="148" t="s">
        <v>4577</v>
      </c>
      <c r="O1387" s="148" t="s">
        <v>7753</v>
      </c>
    </row>
    <row r="1388" spans="10:15" hidden="1" x14ac:dyDescent="0.25">
      <c r="J1388" s="149" t="s">
        <v>158</v>
      </c>
      <c r="K1388" s="149" t="s">
        <v>4351</v>
      </c>
      <c r="L1388" s="149">
        <v>1.5674574297773254E-2</v>
      </c>
      <c r="M1388" s="149">
        <v>0.02</v>
      </c>
      <c r="N1388" s="148" t="s">
        <v>4577</v>
      </c>
      <c r="O1388" s="148" t="s">
        <v>7753</v>
      </c>
    </row>
    <row r="1389" spans="10:15" hidden="1" x14ac:dyDescent="0.25">
      <c r="J1389" s="149" t="s">
        <v>158</v>
      </c>
      <c r="K1389" s="149" t="s">
        <v>4126</v>
      </c>
      <c r="L1389" s="149">
        <v>0.16162130694222096</v>
      </c>
      <c r="M1389" s="149">
        <v>0.16</v>
      </c>
      <c r="N1389" s="148" t="s">
        <v>4577</v>
      </c>
      <c r="O1389" s="148" t="s">
        <v>7753</v>
      </c>
    </row>
    <row r="1390" spans="10:15" hidden="1" x14ac:dyDescent="0.25">
      <c r="J1390" s="149" t="s">
        <v>158</v>
      </c>
      <c r="K1390" s="149" t="s">
        <v>3738</v>
      </c>
      <c r="L1390" s="149">
        <v>8.7323533692330106E-5</v>
      </c>
      <c r="M1390" s="149">
        <v>0</v>
      </c>
      <c r="N1390" s="148" t="s">
        <v>4577</v>
      </c>
      <c r="O1390" s="148" t="s">
        <v>7753</v>
      </c>
    </row>
    <row r="1391" spans="10:15" hidden="1" x14ac:dyDescent="0.25">
      <c r="J1391" s="149" t="s">
        <v>158</v>
      </c>
      <c r="K1391" s="149" t="s">
        <v>7799</v>
      </c>
      <c r="L1391" s="149">
        <v>0</v>
      </c>
      <c r="M1391" s="149">
        <v>0</v>
      </c>
      <c r="N1391" s="148" t="s">
        <v>4577</v>
      </c>
      <c r="O1391" s="148" t="s">
        <v>7753</v>
      </c>
    </row>
    <row r="1392" spans="10:15" hidden="1" x14ac:dyDescent="0.25">
      <c r="J1392" s="149" t="s">
        <v>158</v>
      </c>
      <c r="K1392" s="149" t="s">
        <v>7779</v>
      </c>
      <c r="L1392" s="149">
        <v>2.0375491194877027E-4</v>
      </c>
      <c r="M1392" s="149">
        <v>0</v>
      </c>
      <c r="N1392" s="148" t="s">
        <v>4577</v>
      </c>
      <c r="O1392" s="148" t="s">
        <v>7753</v>
      </c>
    </row>
    <row r="1393" spans="10:15" hidden="1" x14ac:dyDescent="0.25">
      <c r="J1393" s="149" t="s">
        <v>230</v>
      </c>
      <c r="K1393" s="149" t="s">
        <v>3479</v>
      </c>
      <c r="L1393" s="149">
        <v>1.1036475059249184E-2</v>
      </c>
      <c r="M1393" s="149">
        <v>0.01</v>
      </c>
      <c r="N1393" s="148">
        <v>1.0000000000000004</v>
      </c>
      <c r="O1393" s="148" t="s">
        <v>7753</v>
      </c>
    </row>
    <row r="1394" spans="10:15" hidden="1" x14ac:dyDescent="0.25">
      <c r="J1394" s="149" t="s">
        <v>230</v>
      </c>
      <c r="K1394" s="149" t="s">
        <v>3779</v>
      </c>
      <c r="L1394" s="149">
        <v>6.3133685790012481E-2</v>
      </c>
      <c r="M1394" s="149">
        <v>0.06</v>
      </c>
      <c r="N1394" s="148" t="s">
        <v>4577</v>
      </c>
      <c r="O1394" s="148" t="s">
        <v>7753</v>
      </c>
    </row>
    <row r="1395" spans="10:15" hidden="1" x14ac:dyDescent="0.25">
      <c r="J1395" s="149" t="s">
        <v>230</v>
      </c>
      <c r="K1395" s="149" t="s">
        <v>4126</v>
      </c>
      <c r="L1395" s="149">
        <v>0.9258298391507388</v>
      </c>
      <c r="M1395" s="149">
        <v>0.93</v>
      </c>
      <c r="N1395" s="148" t="s">
        <v>4577</v>
      </c>
      <c r="O1395" s="148" t="s">
        <v>7753</v>
      </c>
    </row>
    <row r="1396" spans="10:15" hidden="1" x14ac:dyDescent="0.25">
      <c r="J1396" s="149" t="s">
        <v>231</v>
      </c>
      <c r="K1396" s="149" t="s">
        <v>3479</v>
      </c>
      <c r="L1396" s="149">
        <v>2.6101948813612018E-2</v>
      </c>
      <c r="M1396" s="149">
        <v>0.03</v>
      </c>
      <c r="N1396" s="148">
        <v>1.0000000000000002</v>
      </c>
      <c r="O1396" s="148" t="s">
        <v>7753</v>
      </c>
    </row>
    <row r="1397" spans="10:15" hidden="1" x14ac:dyDescent="0.25">
      <c r="J1397" s="149" t="s">
        <v>231</v>
      </c>
      <c r="K1397" s="149" t="s">
        <v>4413</v>
      </c>
      <c r="L1397" s="149">
        <v>0.25429261881544923</v>
      </c>
      <c r="M1397" s="149">
        <v>0.25</v>
      </c>
      <c r="N1397" s="148" t="s">
        <v>4577</v>
      </c>
      <c r="O1397" s="148" t="s">
        <v>7753</v>
      </c>
    </row>
    <row r="1398" spans="10:15" hidden="1" x14ac:dyDescent="0.25">
      <c r="J1398" s="149" t="s">
        <v>231</v>
      </c>
      <c r="K1398" s="149" t="s">
        <v>4126</v>
      </c>
      <c r="L1398" s="149">
        <v>0.71960543237093899</v>
      </c>
      <c r="M1398" s="149">
        <v>0.72</v>
      </c>
      <c r="N1398" s="148" t="s">
        <v>4577</v>
      </c>
      <c r="O1398" s="148" t="s">
        <v>7753</v>
      </c>
    </row>
    <row r="1399" spans="10:15" x14ac:dyDescent="0.25">
      <c r="J1399" s="149" t="s">
        <v>1710</v>
      </c>
      <c r="K1399" s="149" t="s">
        <v>292</v>
      </c>
      <c r="L1399" s="149">
        <v>0</v>
      </c>
      <c r="M1399" s="149">
        <v>0</v>
      </c>
      <c r="N1399" s="148">
        <v>1.0000000000000036</v>
      </c>
      <c r="O1399" s="148" t="s">
        <v>7753</v>
      </c>
    </row>
    <row r="1400" spans="10:15" x14ac:dyDescent="0.25">
      <c r="J1400" s="149" t="s">
        <v>1710</v>
      </c>
      <c r="K1400" s="149" t="s">
        <v>3457</v>
      </c>
      <c r="L1400" s="149">
        <v>0.83295792413731262</v>
      </c>
      <c r="M1400" s="149">
        <v>0.83</v>
      </c>
      <c r="N1400" s="148" t="s">
        <v>4577</v>
      </c>
      <c r="O1400" s="148" t="s">
        <v>7753</v>
      </c>
    </row>
    <row r="1401" spans="10:15" x14ac:dyDescent="0.25">
      <c r="J1401" s="149" t="s">
        <v>1710</v>
      </c>
      <c r="K1401" s="149" t="s">
        <v>3477</v>
      </c>
      <c r="L1401" s="149">
        <v>0.14761089587650583</v>
      </c>
      <c r="M1401" s="149">
        <v>0.15</v>
      </c>
      <c r="N1401" s="148" t="s">
        <v>4577</v>
      </c>
      <c r="O1401" s="148" t="s">
        <v>7753</v>
      </c>
    </row>
    <row r="1402" spans="10:15" hidden="1" x14ac:dyDescent="0.25">
      <c r="J1402" s="149" t="s">
        <v>1710</v>
      </c>
      <c r="K1402" s="149" t="s">
        <v>3840</v>
      </c>
      <c r="L1402" s="149">
        <v>1.0346277442412254E-2</v>
      </c>
      <c r="M1402" s="149">
        <v>0.01</v>
      </c>
      <c r="N1402" s="148" t="s">
        <v>4577</v>
      </c>
      <c r="O1402" s="148" t="s">
        <v>7753</v>
      </c>
    </row>
    <row r="1403" spans="10:15" x14ac:dyDescent="0.25">
      <c r="J1403" s="149" t="s">
        <v>1710</v>
      </c>
      <c r="K1403" s="149" t="s">
        <v>3971</v>
      </c>
      <c r="L1403" s="149">
        <v>9.0548698080908409E-3</v>
      </c>
      <c r="M1403" s="149">
        <v>0.01</v>
      </c>
      <c r="N1403" s="148" t="s">
        <v>4577</v>
      </c>
      <c r="O1403" s="148" t="s">
        <v>7753</v>
      </c>
    </row>
    <row r="1404" spans="10:15" hidden="1" x14ac:dyDescent="0.25">
      <c r="J1404" s="149" t="s">
        <v>1710</v>
      </c>
      <c r="K1404" s="149" t="s">
        <v>4257</v>
      </c>
      <c r="L1404" s="149">
        <v>3.0032735681893334E-5</v>
      </c>
      <c r="M1404" s="149">
        <v>0</v>
      </c>
      <c r="N1404" s="148" t="s">
        <v>4577</v>
      </c>
      <c r="O1404" s="148" t="s">
        <v>7753</v>
      </c>
    </row>
    <row r="1405" spans="10:15" x14ac:dyDescent="0.25">
      <c r="J1405" s="149" t="s">
        <v>1712</v>
      </c>
      <c r="K1405" s="149" t="s">
        <v>292</v>
      </c>
      <c r="L1405" s="149">
        <v>2.9185576488099698E-5</v>
      </c>
      <c r="M1405" s="149">
        <v>0</v>
      </c>
      <c r="N1405" s="148">
        <v>1.0000000000000038</v>
      </c>
      <c r="O1405" s="148" t="s">
        <v>7753</v>
      </c>
    </row>
    <row r="1406" spans="10:15" x14ac:dyDescent="0.25">
      <c r="J1406" s="149" t="s">
        <v>1712</v>
      </c>
      <c r="K1406" s="149" t="s">
        <v>3457</v>
      </c>
      <c r="L1406" s="149">
        <v>0.80248661111678909</v>
      </c>
      <c r="M1406" s="149">
        <v>0.8</v>
      </c>
      <c r="N1406" s="148" t="s">
        <v>4577</v>
      </c>
      <c r="O1406" s="148" t="s">
        <v>7753</v>
      </c>
    </row>
    <row r="1407" spans="10:15" x14ac:dyDescent="0.25">
      <c r="J1407" s="149" t="s">
        <v>1712</v>
      </c>
      <c r="K1407" s="149" t="s">
        <v>3477</v>
      </c>
      <c r="L1407" s="149">
        <v>0.18508033329928431</v>
      </c>
      <c r="M1407" s="149">
        <v>0.19</v>
      </c>
      <c r="N1407" s="148" t="s">
        <v>4577</v>
      </c>
      <c r="O1407" s="148" t="s">
        <v>7753</v>
      </c>
    </row>
    <row r="1408" spans="10:15" hidden="1" x14ac:dyDescent="0.25">
      <c r="J1408" s="149" t="s">
        <v>1712</v>
      </c>
      <c r="K1408" s="149" t="s">
        <v>3670</v>
      </c>
      <c r="L1408" s="149">
        <v>0</v>
      </c>
      <c r="M1408" s="149">
        <v>0</v>
      </c>
      <c r="N1408" s="148" t="s">
        <v>4577</v>
      </c>
      <c r="O1408" s="148" t="s">
        <v>7753</v>
      </c>
    </row>
    <row r="1409" spans="10:15" x14ac:dyDescent="0.25">
      <c r="J1409" s="149" t="s">
        <v>1712</v>
      </c>
      <c r="K1409" s="149" t="s">
        <v>3713</v>
      </c>
      <c r="L1409" s="149">
        <v>4.0567951318458573E-3</v>
      </c>
      <c r="M1409" s="149">
        <v>0</v>
      </c>
      <c r="N1409" s="148" t="s">
        <v>4577</v>
      </c>
      <c r="O1409" s="148" t="s">
        <v>7753</v>
      </c>
    </row>
    <row r="1410" spans="10:15" x14ac:dyDescent="0.25">
      <c r="J1410" s="149" t="s">
        <v>1712</v>
      </c>
      <c r="K1410" s="149" t="s">
        <v>3971</v>
      </c>
      <c r="L1410" s="149">
        <v>8.274110934376265E-3</v>
      </c>
      <c r="M1410" s="149">
        <v>0.01</v>
      </c>
      <c r="N1410" s="148" t="s">
        <v>4577</v>
      </c>
      <c r="O1410" s="148" t="s">
        <v>7753</v>
      </c>
    </row>
    <row r="1411" spans="10:15" hidden="1" x14ac:dyDescent="0.25">
      <c r="J1411" s="149" t="s">
        <v>1712</v>
      </c>
      <c r="K1411" s="149" t="s">
        <v>4257</v>
      </c>
      <c r="L1411" s="149">
        <v>7.2963941220249241E-5</v>
      </c>
      <c r="M1411" s="149">
        <v>0</v>
      </c>
      <c r="N1411" s="148" t="s">
        <v>4577</v>
      </c>
      <c r="O1411" s="148" t="s">
        <v>7753</v>
      </c>
    </row>
    <row r="1412" spans="10:15" x14ac:dyDescent="0.25">
      <c r="J1412" s="149" t="s">
        <v>3674</v>
      </c>
      <c r="K1412" s="149" t="s">
        <v>292</v>
      </c>
      <c r="L1412" s="149">
        <v>1.0295480284155283E-4</v>
      </c>
      <c r="M1412" s="149">
        <v>0</v>
      </c>
      <c r="N1412" s="148">
        <v>1.0000000000000042</v>
      </c>
      <c r="O1412" s="148" t="s">
        <v>7753</v>
      </c>
    </row>
    <row r="1413" spans="10:15" x14ac:dyDescent="0.25">
      <c r="J1413" s="149" t="s">
        <v>3674</v>
      </c>
      <c r="K1413" s="149" t="s">
        <v>3457</v>
      </c>
      <c r="L1413" s="149">
        <v>0.84162609757174123</v>
      </c>
      <c r="M1413" s="149">
        <v>0.84</v>
      </c>
      <c r="N1413" s="148" t="s">
        <v>4577</v>
      </c>
      <c r="O1413" s="148" t="s">
        <v>7753</v>
      </c>
    </row>
    <row r="1414" spans="10:15" x14ac:dyDescent="0.25">
      <c r="J1414" s="149" t="s">
        <v>3674</v>
      </c>
      <c r="K1414" s="149" t="s">
        <v>3477</v>
      </c>
      <c r="L1414" s="149">
        <v>0.15656483946404706</v>
      </c>
      <c r="M1414" s="149">
        <v>0.16</v>
      </c>
      <c r="N1414" s="148" t="s">
        <v>4577</v>
      </c>
      <c r="O1414" s="148" t="s">
        <v>7753</v>
      </c>
    </row>
    <row r="1415" spans="10:15" x14ac:dyDescent="0.25">
      <c r="J1415" s="149" t="s">
        <v>3674</v>
      </c>
      <c r="K1415" s="149" t="s">
        <v>3672</v>
      </c>
      <c r="L1415" s="149">
        <v>1.7061081613743039E-3</v>
      </c>
      <c r="M1415" s="149">
        <v>0</v>
      </c>
      <c r="N1415" s="148" t="s">
        <v>4577</v>
      </c>
      <c r="O1415" s="148" t="s">
        <v>7753</v>
      </c>
    </row>
    <row r="1416" spans="10:15" x14ac:dyDescent="0.25">
      <c r="J1416" s="149" t="s">
        <v>3674</v>
      </c>
      <c r="K1416" s="149" t="s">
        <v>3971</v>
      </c>
      <c r="L1416" s="149">
        <v>0</v>
      </c>
      <c r="M1416" s="149">
        <v>0</v>
      </c>
      <c r="N1416" s="148" t="s">
        <v>4577</v>
      </c>
      <c r="O1416" s="148" t="s">
        <v>7753</v>
      </c>
    </row>
    <row r="1417" spans="10:15" hidden="1" x14ac:dyDescent="0.25">
      <c r="J1417" s="149" t="s">
        <v>3675</v>
      </c>
      <c r="K1417" s="149" t="s">
        <v>3175</v>
      </c>
      <c r="L1417" s="149">
        <v>0.9983037468720084</v>
      </c>
      <c r="M1417" s="149">
        <v>1</v>
      </c>
      <c r="N1417" s="148">
        <v>0.99999999999999989</v>
      </c>
      <c r="O1417" s="148" t="s">
        <v>7753</v>
      </c>
    </row>
    <row r="1418" spans="10:15" hidden="1" x14ac:dyDescent="0.25">
      <c r="J1418" s="149" t="s">
        <v>3675</v>
      </c>
      <c r="K1418" s="149" t="s">
        <v>4280</v>
      </c>
      <c r="L1418" s="149">
        <v>1.696253127991536E-3</v>
      </c>
      <c r="M1418" s="149">
        <v>0</v>
      </c>
      <c r="N1418" s="148" t="s">
        <v>4577</v>
      </c>
      <c r="O1418" s="148" t="s">
        <v>7753</v>
      </c>
    </row>
    <row r="1419" spans="10:15" x14ac:dyDescent="0.25">
      <c r="J1419" s="149" t="s">
        <v>3676</v>
      </c>
      <c r="K1419" s="149" t="s">
        <v>292</v>
      </c>
      <c r="L1419" s="149">
        <v>1.5971634377345874E-5</v>
      </c>
      <c r="M1419" s="149">
        <v>0</v>
      </c>
      <c r="N1419" s="148">
        <v>1.0000000000000031</v>
      </c>
      <c r="O1419" s="148" t="s">
        <v>7753</v>
      </c>
    </row>
    <row r="1420" spans="10:15" x14ac:dyDescent="0.25">
      <c r="J1420" s="149" t="s">
        <v>3676</v>
      </c>
      <c r="K1420" s="149" t="s">
        <v>3222</v>
      </c>
      <c r="L1420" s="149">
        <v>2.0124259315455802E-3</v>
      </c>
      <c r="M1420" s="149">
        <v>0</v>
      </c>
      <c r="N1420" s="148" t="s">
        <v>4577</v>
      </c>
      <c r="O1420" s="148" t="s">
        <v>7753</v>
      </c>
    </row>
    <row r="1421" spans="10:15" x14ac:dyDescent="0.25">
      <c r="J1421" s="149" t="s">
        <v>3676</v>
      </c>
      <c r="K1421" s="149" t="s">
        <v>3457</v>
      </c>
      <c r="L1421" s="149">
        <v>0.58138346296976762</v>
      </c>
      <c r="M1421" s="149">
        <v>0.57999999999999996</v>
      </c>
      <c r="N1421" s="148" t="s">
        <v>4577</v>
      </c>
      <c r="O1421" s="148" t="s">
        <v>7753</v>
      </c>
    </row>
    <row r="1422" spans="10:15" x14ac:dyDescent="0.25">
      <c r="J1422" s="149" t="s">
        <v>3676</v>
      </c>
      <c r="K1422" s="149" t="s">
        <v>3477</v>
      </c>
      <c r="L1422" s="149">
        <v>5.5820862148823827E-2</v>
      </c>
      <c r="M1422" s="149">
        <v>0.06</v>
      </c>
      <c r="N1422" s="148" t="s">
        <v>4577</v>
      </c>
      <c r="O1422" s="148" t="s">
        <v>7753</v>
      </c>
    </row>
    <row r="1423" spans="10:15" hidden="1" x14ac:dyDescent="0.25">
      <c r="J1423" s="149" t="s">
        <v>3676</v>
      </c>
      <c r="K1423" s="149" t="s">
        <v>3670</v>
      </c>
      <c r="L1423" s="149">
        <v>1.0924597914104578E-2</v>
      </c>
      <c r="M1423" s="149">
        <v>0.01</v>
      </c>
      <c r="N1423" s="148" t="s">
        <v>4577</v>
      </c>
      <c r="O1423" s="148" t="s">
        <v>7753</v>
      </c>
    </row>
    <row r="1424" spans="10:15" x14ac:dyDescent="0.25">
      <c r="J1424" s="149" t="s">
        <v>3676</v>
      </c>
      <c r="K1424" s="149" t="s">
        <v>3713</v>
      </c>
      <c r="L1424" s="149">
        <v>2.0411748734248024E-2</v>
      </c>
      <c r="M1424" s="149">
        <v>0.02</v>
      </c>
      <c r="N1424" s="148" t="s">
        <v>4577</v>
      </c>
      <c r="O1424" s="148" t="s">
        <v>7753</v>
      </c>
    </row>
    <row r="1425" spans="10:15" hidden="1" x14ac:dyDescent="0.25">
      <c r="J1425" s="149" t="s">
        <v>3676</v>
      </c>
      <c r="K1425" s="149" t="s">
        <v>3840</v>
      </c>
      <c r="L1425" s="149">
        <v>5.3984124195429056E-2</v>
      </c>
      <c r="M1425" s="149">
        <v>0.05</v>
      </c>
      <c r="N1425" s="148" t="s">
        <v>4577</v>
      </c>
      <c r="O1425" s="148" t="s">
        <v>7753</v>
      </c>
    </row>
    <row r="1426" spans="10:15" x14ac:dyDescent="0.25">
      <c r="J1426" s="149" t="s">
        <v>3676</v>
      </c>
      <c r="K1426" s="149" t="s">
        <v>3971</v>
      </c>
      <c r="L1426" s="149">
        <v>0</v>
      </c>
      <c r="M1426" s="149">
        <v>0</v>
      </c>
      <c r="N1426" s="148" t="s">
        <v>4577</v>
      </c>
      <c r="O1426" s="148" t="s">
        <v>7753</v>
      </c>
    </row>
    <row r="1427" spans="10:15" hidden="1" x14ac:dyDescent="0.25">
      <c r="J1427" s="149" t="s">
        <v>3676</v>
      </c>
      <c r="K1427" s="149" t="s">
        <v>4372</v>
      </c>
      <c r="L1427" s="149">
        <v>2.7151778441487988E-4</v>
      </c>
      <c r="M1427" s="149">
        <v>0</v>
      </c>
      <c r="N1427" s="148" t="s">
        <v>4577</v>
      </c>
      <c r="O1427" s="148" t="s">
        <v>7753</v>
      </c>
    </row>
    <row r="1428" spans="10:15" hidden="1" x14ac:dyDescent="0.25">
      <c r="J1428" s="149" t="s">
        <v>3676</v>
      </c>
      <c r="K1428" s="149" t="s">
        <v>4351</v>
      </c>
      <c r="L1428" s="149">
        <v>0.27517528868729213</v>
      </c>
      <c r="M1428" s="149">
        <v>0.28000000000000003</v>
      </c>
      <c r="N1428" s="148" t="s">
        <v>4577</v>
      </c>
      <c r="O1428" s="148" t="s">
        <v>7753</v>
      </c>
    </row>
    <row r="1429" spans="10:15" x14ac:dyDescent="0.25">
      <c r="J1429" s="148" t="s">
        <v>3734</v>
      </c>
      <c r="K1429" s="148" t="s">
        <v>3222</v>
      </c>
      <c r="L1429" s="148">
        <v>0.11477218225419665</v>
      </c>
      <c r="M1429" s="148">
        <v>0.11</v>
      </c>
      <c r="N1429" s="148">
        <v>0.99999999999999989</v>
      </c>
      <c r="O1429" s="148" t="s">
        <v>7753</v>
      </c>
    </row>
    <row r="1430" spans="10:15" hidden="1" x14ac:dyDescent="0.25">
      <c r="J1430" s="148" t="s">
        <v>3734</v>
      </c>
      <c r="K1430" s="148" t="s">
        <v>3840</v>
      </c>
      <c r="L1430" s="148">
        <v>0.88522781774580328</v>
      </c>
      <c r="M1430" s="148">
        <v>0.89</v>
      </c>
      <c r="N1430" s="148" t="s">
        <v>4577</v>
      </c>
      <c r="O1430" s="148" t="s">
        <v>7753</v>
      </c>
    </row>
    <row r="1431" spans="10:15" x14ac:dyDescent="0.25">
      <c r="J1431" s="148" t="s">
        <v>4414</v>
      </c>
      <c r="K1431" s="148" t="s">
        <v>3672</v>
      </c>
      <c r="L1431" s="148">
        <v>0</v>
      </c>
      <c r="M1431" s="148">
        <v>0</v>
      </c>
      <c r="N1431" s="148">
        <v>1</v>
      </c>
      <c r="O1431" s="148" t="s">
        <v>7753</v>
      </c>
    </row>
    <row r="1432" spans="10:15" x14ac:dyDescent="0.25">
      <c r="J1432" s="148" t="s">
        <v>4414</v>
      </c>
      <c r="K1432" s="148" t="s">
        <v>3713</v>
      </c>
      <c r="L1432" s="148">
        <v>0.95567710760626945</v>
      </c>
      <c r="M1432" s="148">
        <v>0.96</v>
      </c>
      <c r="N1432" s="148" t="s">
        <v>4577</v>
      </c>
      <c r="O1432" s="148" t="s">
        <v>7753</v>
      </c>
    </row>
    <row r="1433" spans="10:15" hidden="1" x14ac:dyDescent="0.25">
      <c r="J1433" s="148" t="s">
        <v>4414</v>
      </c>
      <c r="K1433" s="148" t="s">
        <v>4351</v>
      </c>
      <c r="L1433" s="148">
        <v>4.432289239373053E-2</v>
      </c>
      <c r="M1433" s="148">
        <v>0.04</v>
      </c>
      <c r="N1433" s="148" t="s">
        <v>4577</v>
      </c>
      <c r="O1433" s="148" t="s">
        <v>7753</v>
      </c>
    </row>
    <row r="1434" spans="10:15" hidden="1" x14ac:dyDescent="0.25">
      <c r="J1434" s="148" t="s">
        <v>3735</v>
      </c>
      <c r="K1434" s="148" t="s">
        <v>4372</v>
      </c>
      <c r="L1434" s="148">
        <v>1.0000000000000002</v>
      </c>
      <c r="M1434" s="148">
        <v>1</v>
      </c>
      <c r="N1434" s="148">
        <v>1.0000000000000002</v>
      </c>
      <c r="O1434" s="148" t="s">
        <v>7753</v>
      </c>
    </row>
    <row r="1435" spans="10:15" x14ac:dyDescent="0.25">
      <c r="J1435" s="148" t="s">
        <v>1794</v>
      </c>
      <c r="K1435" s="148" t="s">
        <v>3173</v>
      </c>
      <c r="L1435" s="148">
        <v>0.99069746539636994</v>
      </c>
      <c r="M1435" s="148">
        <v>0.99</v>
      </c>
      <c r="N1435" s="148">
        <v>1.0000000000000011</v>
      </c>
      <c r="O1435" s="148" t="s">
        <v>7753</v>
      </c>
    </row>
    <row r="1436" spans="10:15" x14ac:dyDescent="0.25">
      <c r="J1436" s="148" t="s">
        <v>1794</v>
      </c>
      <c r="K1436" s="148" t="s">
        <v>3897</v>
      </c>
      <c r="L1436" s="148">
        <v>4.4939780693870258E-4</v>
      </c>
      <c r="M1436" s="148">
        <v>0</v>
      </c>
      <c r="N1436" s="148" t="s">
        <v>4577</v>
      </c>
      <c r="O1436" s="148" t="s">
        <v>7753</v>
      </c>
    </row>
    <row r="1437" spans="10:15" hidden="1" x14ac:dyDescent="0.25">
      <c r="J1437" s="148" t="s">
        <v>1794</v>
      </c>
      <c r="K1437" s="148" t="s">
        <v>3374</v>
      </c>
      <c r="L1437" s="148">
        <v>8.8081970159985708E-3</v>
      </c>
      <c r="M1437" s="148">
        <v>0.01</v>
      </c>
      <c r="N1437" s="148" t="s">
        <v>4577</v>
      </c>
      <c r="O1437" s="148" t="s">
        <v>7753</v>
      </c>
    </row>
    <row r="1438" spans="10:15" hidden="1" x14ac:dyDescent="0.25">
      <c r="J1438" s="148" t="s">
        <v>1794</v>
      </c>
      <c r="K1438" s="148" t="s">
        <v>7799</v>
      </c>
      <c r="L1438" s="148">
        <v>0</v>
      </c>
      <c r="M1438" s="148">
        <v>0</v>
      </c>
      <c r="N1438" s="148" t="s">
        <v>4577</v>
      </c>
      <c r="O1438" s="148" t="s">
        <v>7753</v>
      </c>
    </row>
    <row r="1439" spans="10:15" hidden="1" x14ac:dyDescent="0.25">
      <c r="J1439" s="148" t="s">
        <v>1794</v>
      </c>
      <c r="K1439" s="148" t="s">
        <v>4376</v>
      </c>
      <c r="L1439" s="148">
        <v>4.4939780693870259E-5</v>
      </c>
      <c r="M1439" s="148">
        <v>0</v>
      </c>
      <c r="N1439" s="148" t="s">
        <v>4577</v>
      </c>
      <c r="O1439" s="148" t="s">
        <v>7753</v>
      </c>
    </row>
    <row r="1440" spans="10:15" hidden="1" x14ac:dyDescent="0.25">
      <c r="J1440" s="148" t="s">
        <v>3547</v>
      </c>
      <c r="K1440" s="148" t="s">
        <v>3175</v>
      </c>
      <c r="L1440" s="148">
        <v>1.0000000000000007</v>
      </c>
      <c r="M1440" s="148">
        <v>1</v>
      </c>
      <c r="N1440" s="148">
        <v>1.0000000000000007</v>
      </c>
      <c r="O1440" s="148" t="s">
        <v>7753</v>
      </c>
    </row>
    <row r="1441" spans="10:15" x14ac:dyDescent="0.25">
      <c r="J1441" s="148" t="s">
        <v>3959</v>
      </c>
      <c r="K1441" s="148" t="s">
        <v>3457</v>
      </c>
      <c r="L1441" s="148">
        <v>0</v>
      </c>
      <c r="M1441" s="148">
        <v>0</v>
      </c>
      <c r="N1441" s="148">
        <v>0</v>
      </c>
      <c r="O1441" s="148" t="s">
        <v>7753</v>
      </c>
    </row>
    <row r="1442" spans="10:15" x14ac:dyDescent="0.25">
      <c r="J1442" s="148" t="s">
        <v>3959</v>
      </c>
      <c r="K1442" s="148" t="s">
        <v>3477</v>
      </c>
      <c r="L1442" s="148">
        <v>0</v>
      </c>
      <c r="M1442" s="148">
        <v>0</v>
      </c>
      <c r="N1442" s="148" t="s">
        <v>4577</v>
      </c>
      <c r="O1442" s="148" t="s">
        <v>7753</v>
      </c>
    </row>
    <row r="1443" spans="10:15" hidden="1" x14ac:dyDescent="0.25">
      <c r="J1443" s="148" t="s">
        <v>3959</v>
      </c>
      <c r="K1443" s="148" t="s">
        <v>4372</v>
      </c>
      <c r="L1443" s="148">
        <v>0</v>
      </c>
      <c r="M1443" s="148">
        <v>0</v>
      </c>
      <c r="N1443" s="148" t="s">
        <v>4577</v>
      </c>
      <c r="O1443" s="148" t="s">
        <v>7753</v>
      </c>
    </row>
    <row r="1444" spans="10:15" hidden="1" x14ac:dyDescent="0.25">
      <c r="J1444" s="148" t="s">
        <v>3548</v>
      </c>
      <c r="K1444" s="148" t="s">
        <v>3175</v>
      </c>
      <c r="L1444" s="148">
        <v>0.10840970014338258</v>
      </c>
      <c r="M1444" s="148">
        <v>0.11</v>
      </c>
      <c r="N1444" s="148">
        <v>1.0000000000000004</v>
      </c>
      <c r="O1444" s="148" t="s">
        <v>7753</v>
      </c>
    </row>
    <row r="1445" spans="10:15" x14ac:dyDescent="0.25">
      <c r="J1445" s="148" t="s">
        <v>3548</v>
      </c>
      <c r="K1445" s="148" t="s">
        <v>3713</v>
      </c>
      <c r="L1445" s="148">
        <v>0.28664048376036411</v>
      </c>
      <c r="M1445" s="148">
        <v>0.28999999999999998</v>
      </c>
      <c r="N1445" s="148" t="s">
        <v>4577</v>
      </c>
      <c r="O1445" s="148" t="s">
        <v>7753</v>
      </c>
    </row>
    <row r="1446" spans="10:15" hidden="1" x14ac:dyDescent="0.25">
      <c r="J1446" s="148" t="s">
        <v>3548</v>
      </c>
      <c r="K1446" s="148" t="s">
        <v>4280</v>
      </c>
      <c r="L1446" s="148">
        <v>0.60494981609625376</v>
      </c>
      <c r="M1446" s="148">
        <v>0.6</v>
      </c>
      <c r="N1446" s="148" t="s">
        <v>4577</v>
      </c>
      <c r="O1446" s="148" t="s">
        <v>7753</v>
      </c>
    </row>
    <row r="1447" spans="10:15" hidden="1" x14ac:dyDescent="0.25">
      <c r="J1447" s="148" t="s">
        <v>3549</v>
      </c>
      <c r="K1447" s="148" t="s">
        <v>3175</v>
      </c>
      <c r="L1447" s="148">
        <v>0</v>
      </c>
      <c r="M1447" s="148">
        <v>0</v>
      </c>
      <c r="N1447" s="148">
        <v>1</v>
      </c>
      <c r="O1447" s="148" t="s">
        <v>7753</v>
      </c>
    </row>
    <row r="1448" spans="10:15" hidden="1" x14ac:dyDescent="0.25">
      <c r="J1448" s="148" t="s">
        <v>3549</v>
      </c>
      <c r="K1448" s="148" t="s">
        <v>4280</v>
      </c>
      <c r="L1448" s="148">
        <v>1</v>
      </c>
      <c r="M1448" s="148">
        <v>1</v>
      </c>
      <c r="N1448" s="148" t="s">
        <v>4577</v>
      </c>
      <c r="O1448" s="148" t="s">
        <v>7753</v>
      </c>
    </row>
    <row r="1449" spans="10:15" x14ac:dyDescent="0.25">
      <c r="J1449" s="148" t="s">
        <v>3396</v>
      </c>
      <c r="K1449" s="148" t="s">
        <v>292</v>
      </c>
      <c r="L1449" s="148">
        <v>3.4435697046316507E-2</v>
      </c>
      <c r="M1449" s="148">
        <v>0.03</v>
      </c>
      <c r="N1449" s="148">
        <v>0.99999999999999967</v>
      </c>
      <c r="O1449" s="148" t="s">
        <v>7753</v>
      </c>
    </row>
    <row r="1450" spans="10:15" x14ac:dyDescent="0.25">
      <c r="J1450" s="148" t="s">
        <v>3396</v>
      </c>
      <c r="K1450" s="148" t="s">
        <v>3672</v>
      </c>
      <c r="L1450" s="148">
        <v>0.96556430295368312</v>
      </c>
      <c r="M1450" s="148">
        <v>0.97</v>
      </c>
      <c r="N1450" s="148" t="s">
        <v>4577</v>
      </c>
      <c r="O1450" s="148" t="s">
        <v>7753</v>
      </c>
    </row>
    <row r="1451" spans="10:15" x14ac:dyDescent="0.25">
      <c r="J1451" s="148" t="s">
        <v>3473</v>
      </c>
      <c r="K1451" s="148" t="s">
        <v>3457</v>
      </c>
      <c r="L1451" s="148">
        <v>0.99999999999999967</v>
      </c>
      <c r="M1451" s="148">
        <v>1</v>
      </c>
      <c r="N1451" s="148">
        <v>0.99999999999999967</v>
      </c>
      <c r="O1451" s="148" t="s">
        <v>7753</v>
      </c>
    </row>
    <row r="1452" spans="10:15" x14ac:dyDescent="0.25">
      <c r="J1452" s="148" t="s">
        <v>3473</v>
      </c>
      <c r="K1452" s="148" t="s">
        <v>3477</v>
      </c>
      <c r="L1452" s="148">
        <v>0</v>
      </c>
      <c r="M1452" s="148">
        <v>0</v>
      </c>
      <c r="N1452" s="148" t="s">
        <v>4577</v>
      </c>
      <c r="O1452" s="148" t="s">
        <v>7753</v>
      </c>
    </row>
    <row r="1453" spans="10:15" hidden="1" x14ac:dyDescent="0.25">
      <c r="J1453" s="148" t="s">
        <v>3550</v>
      </c>
      <c r="K1453" s="148" t="s">
        <v>4280</v>
      </c>
      <c r="L1453" s="148">
        <v>0.99999999999999989</v>
      </c>
      <c r="M1453" s="149">
        <v>1</v>
      </c>
      <c r="N1453" s="148">
        <v>0.99999999999999989</v>
      </c>
      <c r="O1453" s="148" t="s">
        <v>7753</v>
      </c>
    </row>
    <row r="1454" spans="10:15" hidden="1" x14ac:dyDescent="0.25">
      <c r="J1454" s="148" t="s">
        <v>4082</v>
      </c>
      <c r="K1454" s="148" t="s">
        <v>4126</v>
      </c>
      <c r="L1454" s="148">
        <v>0.99999999999999989</v>
      </c>
      <c r="M1454" s="149">
        <v>1</v>
      </c>
      <c r="N1454" s="148">
        <v>0.99999999999999989</v>
      </c>
      <c r="O1454" s="148" t="s">
        <v>7753</v>
      </c>
    </row>
    <row r="1455" spans="10:15" x14ac:dyDescent="0.25">
      <c r="J1455" s="149" t="s">
        <v>658</v>
      </c>
      <c r="K1455" s="149" t="s">
        <v>3457</v>
      </c>
      <c r="L1455" s="149">
        <v>0.35145878646966178</v>
      </c>
      <c r="M1455" s="149">
        <v>0.35</v>
      </c>
      <c r="N1455" s="148">
        <v>1</v>
      </c>
      <c r="O1455" s="148" t="s">
        <v>7753</v>
      </c>
    </row>
    <row r="1456" spans="10:15" x14ac:dyDescent="0.25">
      <c r="J1456" s="149" t="s">
        <v>658</v>
      </c>
      <c r="K1456" s="149" t="s">
        <v>3895</v>
      </c>
      <c r="L1456" s="149">
        <v>6.0001500037500952E-5</v>
      </c>
      <c r="M1456" s="149">
        <v>0</v>
      </c>
      <c r="N1456" s="148" t="s">
        <v>4577</v>
      </c>
      <c r="O1456" s="148" t="s">
        <v>7753</v>
      </c>
    </row>
    <row r="1457" spans="10:15" x14ac:dyDescent="0.25">
      <c r="J1457" s="149" t="s">
        <v>658</v>
      </c>
      <c r="K1457" s="149" t="s">
        <v>3971</v>
      </c>
      <c r="L1457" s="149">
        <v>0</v>
      </c>
      <c r="M1457" s="149">
        <v>0</v>
      </c>
      <c r="N1457" s="148" t="s">
        <v>4577</v>
      </c>
      <c r="O1457" s="148" t="s">
        <v>7753</v>
      </c>
    </row>
    <row r="1458" spans="10:15" hidden="1" x14ac:dyDescent="0.25">
      <c r="J1458" s="149" t="s">
        <v>658</v>
      </c>
      <c r="K1458" s="149" t="s">
        <v>4372</v>
      </c>
      <c r="L1458" s="149">
        <v>0.64848121203030074</v>
      </c>
      <c r="M1458" s="149">
        <v>0.65</v>
      </c>
      <c r="N1458" s="148" t="s">
        <v>4577</v>
      </c>
      <c r="O1458" s="148" t="s">
        <v>7753</v>
      </c>
    </row>
    <row r="1459" spans="10:15" hidden="1" x14ac:dyDescent="0.25">
      <c r="J1459" s="149" t="s">
        <v>4083</v>
      </c>
      <c r="K1459" s="149" t="s">
        <v>4372</v>
      </c>
      <c r="L1459" s="149">
        <v>0.99999999999999989</v>
      </c>
      <c r="M1459" s="149">
        <v>1</v>
      </c>
      <c r="N1459" s="148">
        <v>0.99999999999999989</v>
      </c>
      <c r="O1459" s="148" t="s">
        <v>7753</v>
      </c>
    </row>
    <row r="1460" spans="10:15" x14ac:dyDescent="0.25">
      <c r="J1460" s="149" t="s">
        <v>4084</v>
      </c>
      <c r="K1460" s="149" t="s">
        <v>3222</v>
      </c>
      <c r="L1460" s="149">
        <v>3.5981918935559923E-2</v>
      </c>
      <c r="M1460" s="149">
        <v>0.04</v>
      </c>
      <c r="N1460" s="148">
        <v>1.0000000000000002</v>
      </c>
      <c r="O1460" s="148" t="s">
        <v>7753</v>
      </c>
    </row>
    <row r="1461" spans="10:15" x14ac:dyDescent="0.25">
      <c r="J1461" s="148" t="s">
        <v>4084</v>
      </c>
      <c r="K1461" s="148" t="s">
        <v>3713</v>
      </c>
      <c r="L1461" s="148">
        <v>0</v>
      </c>
      <c r="M1461" s="148">
        <v>0</v>
      </c>
      <c r="N1461" s="148" t="s">
        <v>4577</v>
      </c>
      <c r="O1461" s="148" t="s">
        <v>7753</v>
      </c>
    </row>
    <row r="1462" spans="10:15" hidden="1" x14ac:dyDescent="0.25">
      <c r="J1462" s="148" t="s">
        <v>4084</v>
      </c>
      <c r="K1462" s="148" t="s">
        <v>4372</v>
      </c>
      <c r="L1462" s="148">
        <v>0.96401808106444031</v>
      </c>
      <c r="M1462" s="148">
        <v>0.96</v>
      </c>
      <c r="N1462" s="148" t="s">
        <v>4577</v>
      </c>
      <c r="O1462" s="148" t="s">
        <v>7753</v>
      </c>
    </row>
    <row r="1463" spans="10:15" hidden="1" x14ac:dyDescent="0.25">
      <c r="J1463" s="148" t="s">
        <v>3146</v>
      </c>
      <c r="K1463" s="148" t="s">
        <v>4372</v>
      </c>
      <c r="L1463" s="148">
        <v>0.99999999999999989</v>
      </c>
      <c r="M1463" s="148">
        <v>1</v>
      </c>
      <c r="N1463" s="148">
        <v>0.99999999999999989</v>
      </c>
      <c r="O1463" s="148" t="s">
        <v>7753</v>
      </c>
    </row>
    <row r="1464" spans="10:15" hidden="1" x14ac:dyDescent="0.25">
      <c r="J1464" s="148" t="s">
        <v>1301</v>
      </c>
      <c r="K1464" s="148" t="s">
        <v>4372</v>
      </c>
      <c r="L1464" s="148">
        <v>0.99999999999999978</v>
      </c>
      <c r="M1464" s="148">
        <v>1</v>
      </c>
      <c r="N1464" s="148">
        <v>0.99999999999999978</v>
      </c>
      <c r="O1464" s="148" t="s">
        <v>7753</v>
      </c>
    </row>
    <row r="1465" spans="10:15" x14ac:dyDescent="0.25">
      <c r="J1465" s="148" t="s">
        <v>6232</v>
      </c>
      <c r="K1465" s="148" t="s">
        <v>3895</v>
      </c>
      <c r="L1465" s="148">
        <v>1.0000000000000004</v>
      </c>
      <c r="M1465" s="148">
        <v>1</v>
      </c>
      <c r="N1465" s="148">
        <v>1.0000000000000004</v>
      </c>
      <c r="O1465" s="148" t="s">
        <v>7753</v>
      </c>
    </row>
    <row r="1466" spans="10:15" x14ac:dyDescent="0.25">
      <c r="J1466" s="149" t="s">
        <v>4081</v>
      </c>
      <c r="K1466" s="149" t="s">
        <v>3672</v>
      </c>
      <c r="L1466" s="149">
        <v>4.510698214303839E-2</v>
      </c>
      <c r="M1466" s="149">
        <v>0.05</v>
      </c>
      <c r="N1466" s="148" t="s">
        <v>4577</v>
      </c>
      <c r="O1466" s="148" t="s">
        <v>7753</v>
      </c>
    </row>
    <row r="1467" spans="10:15" x14ac:dyDescent="0.25">
      <c r="J1467" s="149" t="s">
        <v>3954</v>
      </c>
      <c r="K1467" s="149" t="s">
        <v>292</v>
      </c>
      <c r="L1467" s="149">
        <v>6.9023698136360095E-4</v>
      </c>
      <c r="M1467" s="149">
        <v>0</v>
      </c>
      <c r="N1467" s="148">
        <v>0.99999999999999944</v>
      </c>
      <c r="O1467" s="148" t="s">
        <v>7753</v>
      </c>
    </row>
    <row r="1468" spans="10:15" x14ac:dyDescent="0.25">
      <c r="J1468" s="149" t="s">
        <v>3954</v>
      </c>
      <c r="K1468" s="149" t="s">
        <v>3457</v>
      </c>
      <c r="L1468" s="149">
        <v>0.78855740470894975</v>
      </c>
      <c r="M1468" s="149">
        <v>0.79</v>
      </c>
      <c r="N1468" s="148" t="s">
        <v>4577</v>
      </c>
      <c r="O1468" s="148" t="s">
        <v>7753</v>
      </c>
    </row>
    <row r="1469" spans="10:15" x14ac:dyDescent="0.25">
      <c r="J1469" s="149" t="s">
        <v>3954</v>
      </c>
      <c r="K1469" s="149" t="s">
        <v>3477</v>
      </c>
      <c r="L1469" s="149">
        <v>0.17823452718766761</v>
      </c>
      <c r="M1469" s="149">
        <v>0.18</v>
      </c>
      <c r="N1469" s="148" t="s">
        <v>4577</v>
      </c>
      <c r="O1469" s="148" t="s">
        <v>7753</v>
      </c>
    </row>
    <row r="1470" spans="10:15" hidden="1" x14ac:dyDescent="0.25">
      <c r="J1470" s="149" t="s">
        <v>3954</v>
      </c>
      <c r="K1470" s="149" t="s">
        <v>3670</v>
      </c>
      <c r="L1470" s="149">
        <v>0</v>
      </c>
      <c r="M1470" s="149">
        <v>0</v>
      </c>
      <c r="N1470" s="148" t="s">
        <v>4577</v>
      </c>
      <c r="O1470" s="148" t="s">
        <v>7753</v>
      </c>
    </row>
    <row r="1471" spans="10:15" x14ac:dyDescent="0.25">
      <c r="J1471" s="149" t="s">
        <v>3954</v>
      </c>
      <c r="K1471" s="149" t="s">
        <v>3672</v>
      </c>
      <c r="L1471" s="149">
        <v>1.53385995858578E-4</v>
      </c>
      <c r="M1471" s="149">
        <v>0</v>
      </c>
      <c r="N1471" s="148" t="s">
        <v>4577</v>
      </c>
      <c r="O1471" s="148" t="s">
        <v>7753</v>
      </c>
    </row>
    <row r="1472" spans="10:15" x14ac:dyDescent="0.25">
      <c r="J1472" s="149" t="s">
        <v>3954</v>
      </c>
      <c r="K1472" s="149" t="s">
        <v>3713</v>
      </c>
      <c r="L1472" s="149">
        <v>7.3625278012117443E-3</v>
      </c>
      <c r="M1472" s="149">
        <v>0.01</v>
      </c>
      <c r="N1472" s="148" t="s">
        <v>4577</v>
      </c>
      <c r="O1472" s="148" t="s">
        <v>7753</v>
      </c>
    </row>
    <row r="1473" spans="10:15" x14ac:dyDescent="0.25">
      <c r="J1473" s="149" t="s">
        <v>3954</v>
      </c>
      <c r="K1473" s="149" t="s">
        <v>3895</v>
      </c>
      <c r="L1473" s="149">
        <v>1.53385995858578E-4</v>
      </c>
      <c r="M1473" s="149">
        <v>0</v>
      </c>
      <c r="N1473" s="148" t="s">
        <v>4577</v>
      </c>
      <c r="O1473" s="148" t="s">
        <v>7753</v>
      </c>
    </row>
    <row r="1474" spans="10:15" x14ac:dyDescent="0.25">
      <c r="J1474" s="149" t="s">
        <v>3954</v>
      </c>
      <c r="K1474" s="149" t="s">
        <v>3971</v>
      </c>
      <c r="L1474" s="149">
        <v>3.4511849068180047E-3</v>
      </c>
      <c r="M1474" s="149">
        <v>0</v>
      </c>
      <c r="N1474" s="148" t="s">
        <v>4577</v>
      </c>
      <c r="O1474" s="148" t="s">
        <v>7753</v>
      </c>
    </row>
    <row r="1475" spans="10:15" hidden="1" x14ac:dyDescent="0.25">
      <c r="J1475" s="149" t="s">
        <v>3954</v>
      </c>
      <c r="K1475" s="149" t="s">
        <v>4372</v>
      </c>
      <c r="L1475" s="149">
        <v>1.1964107676969083E-2</v>
      </c>
      <c r="M1475" s="149">
        <v>0.01</v>
      </c>
      <c r="N1475" s="148" t="s">
        <v>4577</v>
      </c>
      <c r="O1475" s="148" t="s">
        <v>7753</v>
      </c>
    </row>
    <row r="1476" spans="10:15" hidden="1" x14ac:dyDescent="0.25">
      <c r="J1476" s="149" t="s">
        <v>3954</v>
      </c>
      <c r="K1476" s="149" t="s">
        <v>3374</v>
      </c>
      <c r="L1476" s="149">
        <v>9.4332387453025471E-3</v>
      </c>
      <c r="M1476" s="149">
        <v>0.01</v>
      </c>
      <c r="N1476" s="148" t="s">
        <v>4577</v>
      </c>
      <c r="O1476" s="148" t="s">
        <v>7753</v>
      </c>
    </row>
    <row r="1477" spans="10:15" hidden="1" x14ac:dyDescent="0.25">
      <c r="J1477" s="149" t="s">
        <v>3229</v>
      </c>
      <c r="K1477" s="149" t="s">
        <v>3479</v>
      </c>
      <c r="L1477" s="149">
        <v>6.5659881812212741E-3</v>
      </c>
      <c r="M1477" s="149">
        <v>0.01</v>
      </c>
      <c r="N1477" s="148">
        <v>1.0000000000000002</v>
      </c>
      <c r="O1477" s="148" t="s">
        <v>7753</v>
      </c>
    </row>
    <row r="1478" spans="10:15" hidden="1" x14ac:dyDescent="0.25">
      <c r="J1478" s="149" t="s">
        <v>3229</v>
      </c>
      <c r="K1478" s="149" t="s">
        <v>4078</v>
      </c>
      <c r="L1478" s="149">
        <v>6.8833442766469688E-2</v>
      </c>
      <c r="M1478" s="149">
        <v>7.0000000000000007E-2</v>
      </c>
      <c r="N1478" s="148" t="s">
        <v>4577</v>
      </c>
      <c r="O1478" s="148" t="s">
        <v>7753</v>
      </c>
    </row>
    <row r="1479" spans="10:15" hidden="1" x14ac:dyDescent="0.25">
      <c r="J1479" s="149" t="s">
        <v>3229</v>
      </c>
      <c r="K1479" s="149" t="s">
        <v>4126</v>
      </c>
      <c r="L1479" s="149">
        <v>0.92460056905230936</v>
      </c>
      <c r="M1479" s="149">
        <v>0.92</v>
      </c>
      <c r="N1479" s="148" t="s">
        <v>4577</v>
      </c>
      <c r="O1479" s="148" t="s">
        <v>7753</v>
      </c>
    </row>
    <row r="1480" spans="10:15" hidden="1" x14ac:dyDescent="0.25">
      <c r="J1480" s="149" t="s">
        <v>3229</v>
      </c>
      <c r="K1480" s="149" t="s">
        <v>3973</v>
      </c>
      <c r="L1480" s="149">
        <v>0</v>
      </c>
      <c r="M1480" s="149">
        <v>0</v>
      </c>
      <c r="N1480" s="148" t="s">
        <v>4577</v>
      </c>
      <c r="O1480" s="148" t="s">
        <v>7753</v>
      </c>
    </row>
    <row r="1481" spans="10:15" hidden="1" x14ac:dyDescent="0.25">
      <c r="J1481" s="149" t="s">
        <v>4128</v>
      </c>
      <c r="K1481" s="149" t="s">
        <v>4126</v>
      </c>
      <c r="L1481" s="149">
        <v>0.99999999999999956</v>
      </c>
      <c r="M1481" s="149">
        <v>1</v>
      </c>
      <c r="N1481" s="148">
        <v>0.99999999999999956</v>
      </c>
      <c r="O1481" s="148" t="s">
        <v>7753</v>
      </c>
    </row>
    <row r="1482" spans="10:15" hidden="1" x14ac:dyDescent="0.25">
      <c r="J1482" s="149" t="s">
        <v>4130</v>
      </c>
      <c r="K1482" s="149" t="s">
        <v>3479</v>
      </c>
      <c r="L1482" s="149">
        <v>0</v>
      </c>
      <c r="M1482" s="149">
        <v>0</v>
      </c>
      <c r="N1482" s="148">
        <v>0.99999999999999978</v>
      </c>
      <c r="O1482" s="148" t="s">
        <v>7753</v>
      </c>
    </row>
    <row r="1483" spans="10:15" hidden="1" x14ac:dyDescent="0.25">
      <c r="J1483" s="149" t="s">
        <v>4130</v>
      </c>
      <c r="K1483" s="149" t="s">
        <v>4078</v>
      </c>
      <c r="L1483" s="149">
        <v>0.72084355967639291</v>
      </c>
      <c r="M1483" s="149">
        <v>0.72</v>
      </c>
      <c r="N1483" s="148" t="s">
        <v>4577</v>
      </c>
      <c r="O1483" s="148" t="s">
        <v>7753</v>
      </c>
    </row>
    <row r="1484" spans="10:15" hidden="1" x14ac:dyDescent="0.25">
      <c r="J1484" s="149" t="s">
        <v>4130</v>
      </c>
      <c r="K1484" s="149" t="s">
        <v>4126</v>
      </c>
      <c r="L1484" s="149">
        <v>0.27397509317334784</v>
      </c>
      <c r="M1484" s="149">
        <v>0.27</v>
      </c>
      <c r="N1484" s="148" t="s">
        <v>4577</v>
      </c>
      <c r="O1484" s="148" t="s">
        <v>7753</v>
      </c>
    </row>
    <row r="1485" spans="10:15" hidden="1" x14ac:dyDescent="0.25">
      <c r="J1485" s="149" t="s">
        <v>4130</v>
      </c>
      <c r="K1485" s="149" t="s">
        <v>3973</v>
      </c>
      <c r="L1485" s="149">
        <v>5.1813471502590667E-3</v>
      </c>
      <c r="M1485" s="149">
        <v>0.01</v>
      </c>
      <c r="N1485" s="148" t="s">
        <v>4577</v>
      </c>
      <c r="O1485" s="148" t="s">
        <v>7753</v>
      </c>
    </row>
    <row r="1486" spans="10:15" x14ac:dyDescent="0.25">
      <c r="J1486" s="149" t="s">
        <v>3646</v>
      </c>
      <c r="K1486" s="149" t="s">
        <v>292</v>
      </c>
      <c r="L1486" s="149">
        <v>0</v>
      </c>
      <c r="M1486" s="149">
        <v>0</v>
      </c>
      <c r="N1486" s="148">
        <v>1.0000000000000011</v>
      </c>
      <c r="O1486" s="148" t="s">
        <v>7753</v>
      </c>
    </row>
    <row r="1487" spans="10:15" hidden="1" x14ac:dyDescent="0.25">
      <c r="J1487" s="149" t="s">
        <v>3646</v>
      </c>
      <c r="K1487" s="149" t="s">
        <v>579</v>
      </c>
      <c r="L1487" s="149">
        <v>1.0072628956157553E-3</v>
      </c>
      <c r="M1487" s="149">
        <v>0</v>
      </c>
      <c r="N1487" s="148" t="s">
        <v>4577</v>
      </c>
      <c r="O1487" s="148" t="s">
        <v>7753</v>
      </c>
    </row>
    <row r="1488" spans="10:15" hidden="1" x14ac:dyDescent="0.25">
      <c r="J1488" s="148" t="s">
        <v>3646</v>
      </c>
      <c r="K1488" s="148" t="s">
        <v>3175</v>
      </c>
      <c r="L1488" s="148">
        <v>0.7968509781052866</v>
      </c>
      <c r="M1488" s="149">
        <v>0.8</v>
      </c>
      <c r="N1488" s="148" t="s">
        <v>4577</v>
      </c>
      <c r="O1488" s="148" t="s">
        <v>7753</v>
      </c>
    </row>
    <row r="1489" spans="10:15" x14ac:dyDescent="0.25">
      <c r="J1489" s="148" t="s">
        <v>3646</v>
      </c>
      <c r="K1489" s="148" t="s">
        <v>3457</v>
      </c>
      <c r="L1489" s="148">
        <v>4.8772729682447094E-3</v>
      </c>
      <c r="M1489" s="149">
        <v>0</v>
      </c>
      <c r="N1489" s="148" t="s">
        <v>4577</v>
      </c>
      <c r="O1489" s="148" t="s">
        <v>7753</v>
      </c>
    </row>
    <row r="1490" spans="10:15" x14ac:dyDescent="0.25">
      <c r="J1490" s="148" t="s">
        <v>3646</v>
      </c>
      <c r="K1490" s="148" t="s">
        <v>3672</v>
      </c>
      <c r="L1490" s="148">
        <v>0</v>
      </c>
      <c r="M1490" s="149">
        <v>0</v>
      </c>
      <c r="N1490" s="148" t="s">
        <v>4577</v>
      </c>
      <c r="O1490" s="148" t="s">
        <v>7753</v>
      </c>
    </row>
    <row r="1491" spans="10:15" x14ac:dyDescent="0.25">
      <c r="J1491" s="148" t="s">
        <v>3646</v>
      </c>
      <c r="K1491" s="148" t="s">
        <v>3713</v>
      </c>
      <c r="L1491" s="148">
        <v>0.13836611355563799</v>
      </c>
      <c r="M1491" s="149">
        <v>0.14000000000000001</v>
      </c>
      <c r="N1491" s="148" t="s">
        <v>4577</v>
      </c>
      <c r="O1491" s="148" t="s">
        <v>7753</v>
      </c>
    </row>
    <row r="1492" spans="10:15" hidden="1" x14ac:dyDescent="0.25">
      <c r="J1492" s="148" t="s">
        <v>3646</v>
      </c>
      <c r="K1492" s="148" t="s">
        <v>3840</v>
      </c>
      <c r="L1492" s="148">
        <v>4.7712452950219978E-4</v>
      </c>
      <c r="M1492" s="149">
        <v>0</v>
      </c>
      <c r="N1492" s="148" t="s">
        <v>4577</v>
      </c>
      <c r="O1492" s="148" t="s">
        <v>7753</v>
      </c>
    </row>
    <row r="1493" spans="10:15" x14ac:dyDescent="0.25">
      <c r="J1493" s="148" t="s">
        <v>3646</v>
      </c>
      <c r="K1493" s="148" t="s">
        <v>3971</v>
      </c>
      <c r="L1493" s="148">
        <v>0</v>
      </c>
      <c r="M1493" s="149">
        <v>0</v>
      </c>
      <c r="N1493" s="148" t="s">
        <v>4577</v>
      </c>
      <c r="O1493" s="148" t="s">
        <v>7753</v>
      </c>
    </row>
    <row r="1494" spans="10:15" hidden="1" x14ac:dyDescent="0.25">
      <c r="J1494" s="149" t="s">
        <v>3646</v>
      </c>
      <c r="K1494" s="149" t="s">
        <v>4280</v>
      </c>
      <c r="L1494" s="149">
        <v>5.8421247945713822E-2</v>
      </c>
      <c r="M1494" s="149">
        <v>0.06</v>
      </c>
      <c r="N1494" s="148" t="s">
        <v>4577</v>
      </c>
      <c r="O1494" s="148" t="s">
        <v>7753</v>
      </c>
    </row>
    <row r="1495" spans="10:15" x14ac:dyDescent="0.25">
      <c r="J1495" s="149" t="s">
        <v>4098</v>
      </c>
      <c r="K1495" s="149" t="s">
        <v>292</v>
      </c>
      <c r="L1495" s="149">
        <v>8.9218761955773149E-2</v>
      </c>
      <c r="M1495" s="149">
        <v>0.09</v>
      </c>
      <c r="N1495" s="148">
        <v>0.99999999999999967</v>
      </c>
      <c r="O1495" s="148" t="s">
        <v>7753</v>
      </c>
    </row>
    <row r="1496" spans="10:15" x14ac:dyDescent="0.25">
      <c r="J1496" s="149" t="s">
        <v>4098</v>
      </c>
      <c r="K1496" s="149" t="s">
        <v>3173</v>
      </c>
      <c r="L1496" s="149">
        <v>2.196036422067487E-2</v>
      </c>
      <c r="M1496" s="149">
        <v>0.02</v>
      </c>
      <c r="N1496" s="148" t="s">
        <v>4577</v>
      </c>
      <c r="O1496" s="148" t="s">
        <v>7753</v>
      </c>
    </row>
    <row r="1497" spans="10:15" x14ac:dyDescent="0.25">
      <c r="J1497" s="149" t="s">
        <v>4098</v>
      </c>
      <c r="K1497" s="149" t="s">
        <v>3457</v>
      </c>
      <c r="L1497" s="149">
        <v>0.19504170173693472</v>
      </c>
      <c r="M1497" s="149">
        <v>0.2</v>
      </c>
      <c r="N1497" s="148" t="s">
        <v>4577</v>
      </c>
      <c r="O1497" s="148" t="s">
        <v>7753</v>
      </c>
    </row>
    <row r="1498" spans="10:15" x14ac:dyDescent="0.25">
      <c r="J1498" s="149" t="s">
        <v>4098</v>
      </c>
      <c r="K1498" s="149" t="s">
        <v>3477</v>
      </c>
      <c r="L1498" s="149">
        <v>7.1160762108807077E-3</v>
      </c>
      <c r="M1498" s="149">
        <v>0.01</v>
      </c>
      <c r="N1498" s="148" t="s">
        <v>4577</v>
      </c>
      <c r="O1498" s="148" t="s">
        <v>7753</v>
      </c>
    </row>
    <row r="1499" spans="10:15" hidden="1" x14ac:dyDescent="0.25">
      <c r="J1499" s="149" t="s">
        <v>4098</v>
      </c>
      <c r="K1499" s="149" t="s">
        <v>3670</v>
      </c>
      <c r="L1499" s="149">
        <v>7.6516948504093624E-5</v>
      </c>
      <c r="M1499" s="149">
        <v>0</v>
      </c>
      <c r="N1499" s="148" t="s">
        <v>4577</v>
      </c>
      <c r="O1499" s="148" t="s">
        <v>7753</v>
      </c>
    </row>
    <row r="1500" spans="10:15" x14ac:dyDescent="0.25">
      <c r="J1500" s="149" t="s">
        <v>4098</v>
      </c>
      <c r="K1500" s="149" t="s">
        <v>3672</v>
      </c>
      <c r="L1500" s="149">
        <v>0.20820261687963881</v>
      </c>
      <c r="M1500" s="149">
        <v>0.21</v>
      </c>
      <c r="N1500" s="148" t="s">
        <v>4577</v>
      </c>
      <c r="O1500" s="148" t="s">
        <v>7753</v>
      </c>
    </row>
    <row r="1501" spans="10:15" x14ac:dyDescent="0.25">
      <c r="J1501" s="149" t="s">
        <v>4098</v>
      </c>
      <c r="K1501" s="149" t="s">
        <v>3713</v>
      </c>
      <c r="L1501" s="149">
        <v>4.7287474175529857E-2</v>
      </c>
      <c r="M1501" s="149">
        <v>0.05</v>
      </c>
      <c r="N1501" s="148" t="s">
        <v>4577</v>
      </c>
      <c r="O1501" s="148" t="s">
        <v>7753</v>
      </c>
    </row>
    <row r="1502" spans="10:15" x14ac:dyDescent="0.25">
      <c r="J1502" s="149" t="s">
        <v>4098</v>
      </c>
      <c r="K1502" s="149" t="s">
        <v>3895</v>
      </c>
      <c r="L1502" s="149">
        <v>2.9535542122580138E-2</v>
      </c>
      <c r="M1502" s="149">
        <v>0.03</v>
      </c>
      <c r="N1502" s="148" t="s">
        <v>4577</v>
      </c>
      <c r="O1502" s="148" t="s">
        <v>7753</v>
      </c>
    </row>
    <row r="1503" spans="10:15" x14ac:dyDescent="0.25">
      <c r="J1503" s="148" t="s">
        <v>4098</v>
      </c>
      <c r="K1503" s="148" t="s">
        <v>3897</v>
      </c>
      <c r="L1503" s="148">
        <v>0</v>
      </c>
      <c r="M1503" s="148">
        <v>0</v>
      </c>
      <c r="N1503" s="148" t="s">
        <v>4577</v>
      </c>
      <c r="O1503" s="148" t="s">
        <v>7753</v>
      </c>
    </row>
    <row r="1504" spans="10:15" x14ac:dyDescent="0.25">
      <c r="J1504" s="148" t="s">
        <v>4098</v>
      </c>
      <c r="K1504" s="148" t="s">
        <v>3971</v>
      </c>
      <c r="L1504" s="148">
        <v>6.8865253653684262E-4</v>
      </c>
      <c r="M1504" s="148">
        <v>0</v>
      </c>
      <c r="N1504" s="148" t="s">
        <v>4577</v>
      </c>
      <c r="O1504" s="148" t="s">
        <v>7753</v>
      </c>
    </row>
    <row r="1505" spans="10:15" hidden="1" x14ac:dyDescent="0.25">
      <c r="J1505" s="148" t="s">
        <v>4098</v>
      </c>
      <c r="K1505" s="148" t="s">
        <v>4372</v>
      </c>
      <c r="L1505" s="148">
        <v>1.4767771061290069E-2</v>
      </c>
      <c r="M1505" s="148">
        <v>0.01</v>
      </c>
      <c r="N1505" s="148" t="s">
        <v>4577</v>
      </c>
      <c r="O1505" s="148" t="s">
        <v>7753</v>
      </c>
    </row>
    <row r="1506" spans="10:15" hidden="1" x14ac:dyDescent="0.25">
      <c r="J1506" s="148" t="s">
        <v>4098</v>
      </c>
      <c r="K1506" s="148" t="s">
        <v>3374</v>
      </c>
      <c r="L1506" s="148">
        <v>0.15012625296503171</v>
      </c>
      <c r="M1506" s="148">
        <v>0.15</v>
      </c>
      <c r="N1506" s="148" t="s">
        <v>4577</v>
      </c>
      <c r="O1506" s="148" t="s">
        <v>7753</v>
      </c>
    </row>
    <row r="1507" spans="10:15" hidden="1" x14ac:dyDescent="0.25">
      <c r="J1507" s="148" t="s">
        <v>4098</v>
      </c>
      <c r="K1507" s="148" t="s">
        <v>4078</v>
      </c>
      <c r="L1507" s="148">
        <v>0.229627362460785</v>
      </c>
      <c r="M1507" s="148">
        <v>0.23</v>
      </c>
      <c r="N1507" s="148" t="s">
        <v>4577</v>
      </c>
      <c r="O1507" s="148" t="s">
        <v>7753</v>
      </c>
    </row>
    <row r="1508" spans="10:15" hidden="1" x14ac:dyDescent="0.25">
      <c r="J1508" s="148" t="s">
        <v>4098</v>
      </c>
      <c r="K1508" s="148" t="s">
        <v>7799</v>
      </c>
      <c r="L1508" s="148">
        <v>0</v>
      </c>
      <c r="M1508" s="148">
        <v>0</v>
      </c>
      <c r="N1508" s="148" t="s">
        <v>4577</v>
      </c>
      <c r="O1508" s="148" t="s">
        <v>7753</v>
      </c>
    </row>
    <row r="1509" spans="10:15" hidden="1" x14ac:dyDescent="0.25">
      <c r="J1509" s="148" t="s">
        <v>4098</v>
      </c>
      <c r="K1509" s="148" t="s">
        <v>4257</v>
      </c>
      <c r="L1509" s="148">
        <v>5.3561863952865537E-4</v>
      </c>
      <c r="M1509" s="148">
        <v>0</v>
      </c>
      <c r="N1509" s="148" t="s">
        <v>4577</v>
      </c>
      <c r="O1509" s="148" t="s">
        <v>7753</v>
      </c>
    </row>
    <row r="1510" spans="10:15" hidden="1" x14ac:dyDescent="0.25">
      <c r="J1510" s="148" t="s">
        <v>4098</v>
      </c>
      <c r="K1510" s="148" t="s">
        <v>4376</v>
      </c>
      <c r="L1510" s="148">
        <v>5.8152880863111154E-3</v>
      </c>
      <c r="M1510" s="148">
        <v>0.01</v>
      </c>
      <c r="N1510" s="148" t="s">
        <v>4577</v>
      </c>
      <c r="O1510" s="148" t="s">
        <v>7753</v>
      </c>
    </row>
    <row r="1511" spans="10:15" hidden="1" x14ac:dyDescent="0.25">
      <c r="J1511" s="148" t="s">
        <v>1289</v>
      </c>
      <c r="K1511" s="148" t="s">
        <v>4372</v>
      </c>
      <c r="L1511" s="148">
        <v>0.47187581890771207</v>
      </c>
      <c r="M1511" s="148">
        <v>0.47</v>
      </c>
      <c r="N1511" s="148">
        <v>1.0000000000000002</v>
      </c>
      <c r="O1511" s="148" t="s">
        <v>7753</v>
      </c>
    </row>
    <row r="1512" spans="10:15" hidden="1" x14ac:dyDescent="0.25">
      <c r="J1512" s="148" t="s">
        <v>1289</v>
      </c>
      <c r="K1512" s="148" t="s">
        <v>4351</v>
      </c>
      <c r="L1512" s="148">
        <v>0.52812418109228809</v>
      </c>
      <c r="M1512" s="148">
        <v>0.53</v>
      </c>
      <c r="N1512" s="148" t="s">
        <v>4577</v>
      </c>
      <c r="O1512" s="148" t="s">
        <v>7753</v>
      </c>
    </row>
    <row r="1513" spans="10:15" x14ac:dyDescent="0.25">
      <c r="J1513" s="149" t="s">
        <v>4129</v>
      </c>
      <c r="K1513" s="149" t="s">
        <v>290</v>
      </c>
      <c r="L1513" s="149">
        <v>7.1512113617376763E-2</v>
      </c>
      <c r="M1513" s="149">
        <v>7.0000000000000007E-2</v>
      </c>
      <c r="N1513" s="148">
        <v>0.99999999999999989</v>
      </c>
      <c r="O1513" s="148" t="s">
        <v>7753</v>
      </c>
    </row>
    <row r="1514" spans="10:15" x14ac:dyDescent="0.25">
      <c r="J1514" s="149" t="s">
        <v>4129</v>
      </c>
      <c r="K1514" s="149" t="s">
        <v>292</v>
      </c>
      <c r="L1514" s="149">
        <v>0</v>
      </c>
      <c r="M1514" s="149">
        <v>0</v>
      </c>
      <c r="N1514" s="148" t="s">
        <v>4577</v>
      </c>
      <c r="O1514" s="148" t="s">
        <v>7753</v>
      </c>
    </row>
    <row r="1515" spans="10:15" hidden="1" x14ac:dyDescent="0.25">
      <c r="J1515" s="149" t="s">
        <v>4129</v>
      </c>
      <c r="K1515" s="149" t="s">
        <v>579</v>
      </c>
      <c r="L1515" s="149">
        <v>0</v>
      </c>
      <c r="M1515" s="149">
        <v>0</v>
      </c>
      <c r="N1515" s="148" t="s">
        <v>4577</v>
      </c>
      <c r="O1515" s="148" t="s">
        <v>7753</v>
      </c>
    </row>
    <row r="1516" spans="10:15" x14ac:dyDescent="0.25">
      <c r="J1516" s="149" t="s">
        <v>4129</v>
      </c>
      <c r="K1516" s="149" t="s">
        <v>3457</v>
      </c>
      <c r="L1516" s="149">
        <v>3.0910609857978276E-3</v>
      </c>
      <c r="M1516" s="149">
        <v>0</v>
      </c>
      <c r="N1516" s="148" t="s">
        <v>4577</v>
      </c>
      <c r="O1516" s="148" t="s">
        <v>7753</v>
      </c>
    </row>
    <row r="1517" spans="10:15" x14ac:dyDescent="0.25">
      <c r="J1517" s="149" t="s">
        <v>4129</v>
      </c>
      <c r="K1517" s="149" t="s">
        <v>3477</v>
      </c>
      <c r="L1517" s="149">
        <v>3.4252297410192149E-3</v>
      </c>
      <c r="M1517" s="149">
        <v>0</v>
      </c>
      <c r="N1517" s="148" t="s">
        <v>4577</v>
      </c>
      <c r="O1517" s="148" t="s">
        <v>7753</v>
      </c>
    </row>
    <row r="1518" spans="10:15" x14ac:dyDescent="0.25">
      <c r="J1518" s="149" t="s">
        <v>4129</v>
      </c>
      <c r="K1518" s="149" t="s">
        <v>3672</v>
      </c>
      <c r="L1518" s="149">
        <v>4.5948203842940682E-3</v>
      </c>
      <c r="M1518" s="149">
        <v>0</v>
      </c>
      <c r="N1518" s="148" t="s">
        <v>4577</v>
      </c>
      <c r="O1518" s="148" t="s">
        <v>7753</v>
      </c>
    </row>
    <row r="1519" spans="10:15" x14ac:dyDescent="0.25">
      <c r="J1519" s="149" t="s">
        <v>4129</v>
      </c>
      <c r="K1519" s="149" t="s">
        <v>3713</v>
      </c>
      <c r="L1519" s="149">
        <v>5.9064327485380104E-2</v>
      </c>
      <c r="M1519" s="149">
        <v>0.06</v>
      </c>
      <c r="N1519" s="148" t="s">
        <v>4577</v>
      </c>
      <c r="O1519" s="148" t="s">
        <v>7753</v>
      </c>
    </row>
    <row r="1520" spans="10:15" x14ac:dyDescent="0.25">
      <c r="J1520" s="149" t="s">
        <v>4129</v>
      </c>
      <c r="K1520" s="149" t="s">
        <v>3895</v>
      </c>
      <c r="L1520" s="149">
        <v>0</v>
      </c>
      <c r="M1520" s="149">
        <v>0</v>
      </c>
      <c r="N1520" s="148" t="s">
        <v>4577</v>
      </c>
      <c r="O1520" s="148" t="s">
        <v>7753</v>
      </c>
    </row>
    <row r="1521" spans="2:15" x14ac:dyDescent="0.25">
      <c r="J1521" s="149" t="s">
        <v>4129</v>
      </c>
      <c r="K1521" s="149" t="s">
        <v>3971</v>
      </c>
      <c r="L1521" s="149">
        <v>0</v>
      </c>
      <c r="M1521" s="149">
        <v>0</v>
      </c>
      <c r="N1521" s="148" t="s">
        <v>4577</v>
      </c>
      <c r="O1521" s="148" t="s">
        <v>7753</v>
      </c>
    </row>
    <row r="1522" spans="2:15" hidden="1" x14ac:dyDescent="0.25">
      <c r="J1522" s="149" t="s">
        <v>4129</v>
      </c>
      <c r="K1522" s="149" t="s">
        <v>3987</v>
      </c>
      <c r="L1522" s="149">
        <v>0.74394319131161224</v>
      </c>
      <c r="M1522" s="149">
        <v>0.74</v>
      </c>
      <c r="N1522" s="148" t="s">
        <v>4577</v>
      </c>
      <c r="O1522" s="148" t="s">
        <v>7753</v>
      </c>
    </row>
    <row r="1523" spans="2:15" hidden="1" x14ac:dyDescent="0.25">
      <c r="J1523" s="149" t="s">
        <v>4129</v>
      </c>
      <c r="K1523" s="149" t="s">
        <v>4372</v>
      </c>
      <c r="L1523" s="149">
        <v>0.10426065162907268</v>
      </c>
      <c r="M1523" s="149">
        <v>0.1</v>
      </c>
      <c r="N1523" s="148" t="s">
        <v>4577</v>
      </c>
      <c r="O1523" s="148" t="s">
        <v>7753</v>
      </c>
    </row>
    <row r="1524" spans="2:15" hidden="1" x14ac:dyDescent="0.25">
      <c r="J1524" s="149" t="s">
        <v>4129</v>
      </c>
      <c r="K1524" s="149" t="s">
        <v>3374</v>
      </c>
      <c r="L1524" s="149">
        <v>1.0025062656641602E-2</v>
      </c>
      <c r="M1524" s="149">
        <v>0.01</v>
      </c>
      <c r="N1524" s="148" t="s">
        <v>4577</v>
      </c>
      <c r="O1524" s="148" t="s">
        <v>7753</v>
      </c>
    </row>
    <row r="1525" spans="2:15" hidden="1" x14ac:dyDescent="0.25">
      <c r="J1525" s="149" t="s">
        <v>4129</v>
      </c>
      <c r="K1525" s="149" t="s">
        <v>4257</v>
      </c>
      <c r="L1525" s="149">
        <v>8.354218880534669E-5</v>
      </c>
      <c r="M1525" s="149">
        <v>0</v>
      </c>
      <c r="N1525" s="148" t="s">
        <v>4577</v>
      </c>
      <c r="O1525" s="148" t="s">
        <v>7753</v>
      </c>
    </row>
    <row r="1526" spans="2:15" x14ac:dyDescent="0.25">
      <c r="J1526" s="149" t="s">
        <v>4094</v>
      </c>
      <c r="K1526" s="149" t="s">
        <v>292</v>
      </c>
      <c r="L1526" s="149">
        <v>5.1249199231261967E-4</v>
      </c>
      <c r="M1526" s="149">
        <v>0</v>
      </c>
      <c r="N1526" s="148">
        <v>0.99999999999999922</v>
      </c>
      <c r="O1526" s="148" t="s">
        <v>7753</v>
      </c>
    </row>
    <row r="1527" spans="2:15" hidden="1" x14ac:dyDescent="0.25">
      <c r="J1527" s="149" t="s">
        <v>4094</v>
      </c>
      <c r="K1527" s="149" t="s">
        <v>579</v>
      </c>
      <c r="L1527" s="149">
        <v>0</v>
      </c>
      <c r="M1527" s="149">
        <v>0</v>
      </c>
      <c r="N1527" s="148" t="s">
        <v>4577</v>
      </c>
      <c r="O1527" s="148" t="s">
        <v>7753</v>
      </c>
    </row>
    <row r="1528" spans="2:15" x14ac:dyDescent="0.25">
      <c r="J1528" s="149" t="s">
        <v>4094</v>
      </c>
      <c r="K1528" s="149" t="s">
        <v>3457</v>
      </c>
      <c r="L1528" s="149">
        <v>0.84234465086482968</v>
      </c>
      <c r="M1528" s="149">
        <v>0.84</v>
      </c>
      <c r="N1528" s="148" t="s">
        <v>4577</v>
      </c>
      <c r="O1528" s="148" t="s">
        <v>7753</v>
      </c>
    </row>
    <row r="1529" spans="2:15" x14ac:dyDescent="0.25">
      <c r="J1529" s="148" t="s">
        <v>4094</v>
      </c>
      <c r="K1529" s="148" t="s">
        <v>3477</v>
      </c>
      <c r="L1529" s="148">
        <v>0.11396540679051884</v>
      </c>
      <c r="M1529" s="148">
        <v>0.11</v>
      </c>
      <c r="N1529" s="148" t="s">
        <v>4577</v>
      </c>
      <c r="O1529" s="148" t="s">
        <v>7753</v>
      </c>
    </row>
    <row r="1530" spans="2:15" x14ac:dyDescent="0.25">
      <c r="J1530" s="148" t="s">
        <v>4094</v>
      </c>
      <c r="K1530" s="148" t="s">
        <v>3672</v>
      </c>
      <c r="L1530" s="148">
        <v>0</v>
      </c>
      <c r="M1530" s="148">
        <v>0</v>
      </c>
      <c r="N1530" s="148" t="s">
        <v>4577</v>
      </c>
      <c r="O1530" s="148" t="s">
        <v>7753</v>
      </c>
    </row>
    <row r="1531" spans="2:15" x14ac:dyDescent="0.25">
      <c r="J1531" s="148" t="s">
        <v>4094</v>
      </c>
      <c r="K1531" s="148" t="s">
        <v>3971</v>
      </c>
      <c r="L1531" s="148">
        <v>2.2613709160794342E-2</v>
      </c>
      <c r="M1531" s="148">
        <v>0.02</v>
      </c>
      <c r="N1531" s="148" t="s">
        <v>4577</v>
      </c>
      <c r="O1531" s="148" t="s">
        <v>7753</v>
      </c>
    </row>
    <row r="1532" spans="2:15" hidden="1" x14ac:dyDescent="0.25">
      <c r="J1532" s="148" t="s">
        <v>4094</v>
      </c>
      <c r="K1532" s="148" t="s">
        <v>4372</v>
      </c>
      <c r="L1532" s="148">
        <v>1.0313901345291471E-2</v>
      </c>
      <c r="M1532" s="149">
        <v>0.01</v>
      </c>
      <c r="N1532" s="148" t="s">
        <v>4577</v>
      </c>
      <c r="O1532" s="148" t="s">
        <v>7753</v>
      </c>
    </row>
    <row r="1533" spans="2:15" hidden="1" x14ac:dyDescent="0.25">
      <c r="B1533" s="178"/>
      <c r="C1533" s="178"/>
      <c r="D1533" s="178"/>
      <c r="J1533" s="148" t="s">
        <v>4094</v>
      </c>
      <c r="K1533" s="148" t="s">
        <v>3374</v>
      </c>
      <c r="L1533" s="148">
        <v>1.0249839846252395E-2</v>
      </c>
      <c r="M1533" s="149">
        <v>0.01</v>
      </c>
      <c r="N1533" s="148" t="s">
        <v>4577</v>
      </c>
      <c r="O1533" s="148" t="s">
        <v>7753</v>
      </c>
    </row>
    <row r="1534" spans="2:15" hidden="1" x14ac:dyDescent="0.25">
      <c r="B1534" s="178"/>
      <c r="C1534" s="178"/>
      <c r="D1534" s="179"/>
      <c r="J1534" s="148" t="s">
        <v>4095</v>
      </c>
      <c r="K1534" s="148" t="s">
        <v>4372</v>
      </c>
      <c r="L1534" s="148">
        <v>5.1778765981100608E-2</v>
      </c>
      <c r="M1534" s="148">
        <v>0.05</v>
      </c>
      <c r="N1534" s="148">
        <v>0.99999999999999989</v>
      </c>
      <c r="O1534" s="148" t="s">
        <v>7753</v>
      </c>
    </row>
    <row r="1535" spans="2:15" hidden="1" x14ac:dyDescent="0.25">
      <c r="B1535" s="178"/>
      <c r="C1535" s="178"/>
      <c r="D1535" s="179"/>
      <c r="J1535" s="148" t="s">
        <v>4095</v>
      </c>
      <c r="K1535" s="148" t="s">
        <v>3374</v>
      </c>
      <c r="L1535" s="148">
        <v>0.94822123401889924</v>
      </c>
      <c r="M1535" s="148">
        <v>0.95</v>
      </c>
      <c r="N1535" s="148" t="s">
        <v>4577</v>
      </c>
      <c r="O1535" s="148" t="s">
        <v>7753</v>
      </c>
    </row>
    <row r="1536" spans="2:15" x14ac:dyDescent="0.25">
      <c r="B1536" s="178"/>
      <c r="C1536" s="178"/>
      <c r="D1536" s="179"/>
      <c r="J1536" s="148" t="s">
        <v>4096</v>
      </c>
      <c r="K1536" s="148" t="s">
        <v>292</v>
      </c>
      <c r="L1536" s="148">
        <v>4.8823234852278422E-2</v>
      </c>
      <c r="M1536" s="148">
        <v>0.05</v>
      </c>
      <c r="N1536" s="36" t="s">
        <v>4577</v>
      </c>
      <c r="O1536" s="148" t="s">
        <v>7753</v>
      </c>
    </row>
    <row r="1537" spans="2:15" x14ac:dyDescent="0.25">
      <c r="B1537" s="178"/>
      <c r="C1537" s="178"/>
      <c r="D1537" s="179"/>
      <c r="J1537" s="148" t="s">
        <v>4096</v>
      </c>
      <c r="K1537" s="148" t="s">
        <v>3173</v>
      </c>
      <c r="L1537" s="148">
        <v>8.6755132699048568E-2</v>
      </c>
      <c r="M1537" s="148">
        <v>0.09</v>
      </c>
      <c r="N1537" s="148" t="s">
        <v>4577</v>
      </c>
      <c r="O1537" s="148" t="s">
        <v>7753</v>
      </c>
    </row>
    <row r="1538" spans="2:15" hidden="1" x14ac:dyDescent="0.25">
      <c r="B1538" s="178"/>
      <c r="C1538" s="178"/>
      <c r="D1538" s="179"/>
      <c r="J1538" s="148" t="s">
        <v>4096</v>
      </c>
      <c r="K1538" s="148" t="s">
        <v>3175</v>
      </c>
      <c r="L1538" s="148">
        <v>2.6289434151226848E-3</v>
      </c>
      <c r="M1538" s="148">
        <v>0</v>
      </c>
      <c r="N1538" s="148" t="s">
        <v>4577</v>
      </c>
      <c r="O1538" s="148" t="s">
        <v>7753</v>
      </c>
    </row>
    <row r="1539" spans="2:15" x14ac:dyDescent="0.25">
      <c r="J1539" s="148" t="s">
        <v>4096</v>
      </c>
      <c r="K1539" s="148" t="s">
        <v>3457</v>
      </c>
      <c r="L1539" s="148">
        <v>0.13770655983975963</v>
      </c>
      <c r="M1539" s="148">
        <v>0.14000000000000001</v>
      </c>
      <c r="N1539" s="148" t="s">
        <v>4577</v>
      </c>
      <c r="O1539" s="148" t="s">
        <v>7753</v>
      </c>
    </row>
    <row r="1540" spans="2:15" x14ac:dyDescent="0.25">
      <c r="B1540" s="178"/>
      <c r="C1540" s="178"/>
      <c r="D1540" s="179"/>
      <c r="J1540" s="148" t="s">
        <v>4096</v>
      </c>
      <c r="K1540" s="148" t="s">
        <v>3477</v>
      </c>
      <c r="L1540" s="148">
        <v>1.0015022533800702E-3</v>
      </c>
      <c r="M1540" s="148">
        <v>0</v>
      </c>
      <c r="N1540" s="148" t="s">
        <v>4577</v>
      </c>
      <c r="O1540" s="148" t="s">
        <v>7753</v>
      </c>
    </row>
    <row r="1541" spans="2:15" hidden="1" x14ac:dyDescent="0.25">
      <c r="J1541" s="148" t="s">
        <v>4096</v>
      </c>
      <c r="K1541" s="148" t="s">
        <v>3670</v>
      </c>
      <c r="L1541" s="148">
        <v>0</v>
      </c>
      <c r="M1541" s="148">
        <v>0</v>
      </c>
      <c r="N1541" s="148" t="s">
        <v>4577</v>
      </c>
      <c r="O1541" s="148" t="s">
        <v>7753</v>
      </c>
    </row>
    <row r="1542" spans="2:15" x14ac:dyDescent="0.25">
      <c r="J1542" s="148" t="s">
        <v>4096</v>
      </c>
      <c r="K1542" s="148" t="s">
        <v>3672</v>
      </c>
      <c r="L1542" s="148">
        <v>2.4286429644466704E-2</v>
      </c>
      <c r="M1542" s="148">
        <v>0.02</v>
      </c>
      <c r="N1542" s="148" t="s">
        <v>4577</v>
      </c>
      <c r="O1542" s="148" t="s">
        <v>7753</v>
      </c>
    </row>
    <row r="1543" spans="2:15" x14ac:dyDescent="0.25">
      <c r="J1543" s="148" t="s">
        <v>4096</v>
      </c>
      <c r="K1543" s="148" t="s">
        <v>3713</v>
      </c>
      <c r="L1543" s="148">
        <v>4.3189784677015536E-2</v>
      </c>
      <c r="M1543" s="148">
        <v>0.04</v>
      </c>
      <c r="N1543" s="148" t="s">
        <v>4577</v>
      </c>
      <c r="O1543" s="148" t="s">
        <v>7753</v>
      </c>
    </row>
    <row r="1544" spans="2:15" hidden="1" x14ac:dyDescent="0.25">
      <c r="J1544" s="148" t="s">
        <v>4096</v>
      </c>
      <c r="K1544" s="148" t="s">
        <v>3840</v>
      </c>
      <c r="L1544" s="148">
        <v>3.755633450175263E-4</v>
      </c>
      <c r="M1544" s="148">
        <v>0</v>
      </c>
      <c r="N1544" s="148" t="s">
        <v>4577</v>
      </c>
      <c r="O1544" s="148" t="s">
        <v>7753</v>
      </c>
    </row>
    <row r="1545" spans="2:15" x14ac:dyDescent="0.25">
      <c r="J1545" s="148" t="s">
        <v>4096</v>
      </c>
      <c r="K1545" s="148" t="s">
        <v>3895</v>
      </c>
      <c r="L1545" s="148">
        <v>7.7240861291937912E-2</v>
      </c>
      <c r="M1545" s="148">
        <v>0.08</v>
      </c>
      <c r="N1545" s="148" t="s">
        <v>4577</v>
      </c>
      <c r="O1545" s="148" t="s">
        <v>7753</v>
      </c>
    </row>
    <row r="1546" spans="2:15" x14ac:dyDescent="0.25">
      <c r="J1546" s="148" t="s">
        <v>4096</v>
      </c>
      <c r="K1546" s="148" t="s">
        <v>3897</v>
      </c>
      <c r="L1546" s="148">
        <v>0</v>
      </c>
      <c r="M1546" s="148">
        <v>0</v>
      </c>
      <c r="N1546" s="148" t="s">
        <v>4577</v>
      </c>
      <c r="O1546" s="148" t="s">
        <v>7753</v>
      </c>
    </row>
    <row r="1547" spans="2:15" x14ac:dyDescent="0.25">
      <c r="J1547" s="148" t="s">
        <v>4096</v>
      </c>
      <c r="K1547" s="148" t="s">
        <v>3971</v>
      </c>
      <c r="L1547" s="148">
        <v>0</v>
      </c>
      <c r="M1547" s="148">
        <v>0</v>
      </c>
      <c r="N1547" s="148" t="s">
        <v>4577</v>
      </c>
      <c r="O1547" s="148" t="s">
        <v>7753</v>
      </c>
    </row>
    <row r="1548" spans="2:15" hidden="1" x14ac:dyDescent="0.25">
      <c r="J1548" s="148" t="s">
        <v>4096</v>
      </c>
      <c r="K1548" s="148" t="s">
        <v>3987</v>
      </c>
      <c r="L1548" s="148">
        <v>2.6915373059589388E-2</v>
      </c>
      <c r="M1548" s="148">
        <v>0.03</v>
      </c>
      <c r="N1548" s="148" t="s">
        <v>4577</v>
      </c>
      <c r="O1548" s="148" t="s">
        <v>7753</v>
      </c>
    </row>
    <row r="1549" spans="2:15" hidden="1" x14ac:dyDescent="0.25">
      <c r="J1549" s="148" t="s">
        <v>4096</v>
      </c>
      <c r="K1549" s="148" t="s">
        <v>4372</v>
      </c>
      <c r="L1549" s="148">
        <v>2.42864296444667E-2</v>
      </c>
      <c r="M1549" s="148">
        <v>0.02</v>
      </c>
      <c r="N1549" s="148" t="s">
        <v>4577</v>
      </c>
      <c r="O1549" s="148" t="s">
        <v>7753</v>
      </c>
    </row>
    <row r="1550" spans="2:15" hidden="1" x14ac:dyDescent="0.25">
      <c r="J1550" s="148" t="s">
        <v>4096</v>
      </c>
      <c r="K1550" s="148" t="s">
        <v>3374</v>
      </c>
      <c r="L1550" s="148">
        <v>0.34301452178267411</v>
      </c>
      <c r="M1550" s="148">
        <v>0.34</v>
      </c>
      <c r="N1550" s="148" t="s">
        <v>4577</v>
      </c>
      <c r="O1550" s="148" t="s">
        <v>7753</v>
      </c>
    </row>
    <row r="1551" spans="2:15" hidden="1" x14ac:dyDescent="0.25">
      <c r="J1551" s="148" t="s">
        <v>4096</v>
      </c>
      <c r="K1551" s="148" t="s">
        <v>4078</v>
      </c>
      <c r="L1551" s="148">
        <v>0.14271407110665998</v>
      </c>
      <c r="M1551" s="148">
        <v>0.14000000000000001</v>
      </c>
      <c r="N1551" s="148" t="s">
        <v>4577</v>
      </c>
      <c r="O1551" s="148" t="s">
        <v>7753</v>
      </c>
    </row>
    <row r="1552" spans="2:15" hidden="1" x14ac:dyDescent="0.25">
      <c r="J1552" s="148" t="s">
        <v>4096</v>
      </c>
      <c r="K1552" s="148" t="s">
        <v>4280</v>
      </c>
      <c r="L1552" s="148">
        <v>4.1061592388582875E-2</v>
      </c>
      <c r="M1552" s="148">
        <v>0.04</v>
      </c>
      <c r="N1552" s="148" t="s">
        <v>4577</v>
      </c>
      <c r="O1552" s="148" t="s">
        <v>7753</v>
      </c>
    </row>
    <row r="1553" spans="10:15" hidden="1" x14ac:dyDescent="0.25">
      <c r="J1553" s="148" t="s">
        <v>4097</v>
      </c>
      <c r="K1553" s="148" t="s">
        <v>127</v>
      </c>
      <c r="L1553" s="148">
        <v>0</v>
      </c>
      <c r="M1553" s="148">
        <v>0</v>
      </c>
      <c r="N1553" s="148">
        <v>1</v>
      </c>
      <c r="O1553" s="148" t="s">
        <v>7753</v>
      </c>
    </row>
    <row r="1554" spans="10:15" x14ac:dyDescent="0.25">
      <c r="J1554" s="148" t="s">
        <v>4097</v>
      </c>
      <c r="K1554" s="148" t="s">
        <v>292</v>
      </c>
      <c r="L1554" s="148">
        <v>0.31580732700135689</v>
      </c>
      <c r="M1554" s="148">
        <v>0.32</v>
      </c>
      <c r="N1554" s="148" t="s">
        <v>4577</v>
      </c>
      <c r="O1554" s="148" t="s">
        <v>7753</v>
      </c>
    </row>
    <row r="1555" spans="10:15" hidden="1" x14ac:dyDescent="0.25">
      <c r="J1555" s="148" t="s">
        <v>4097</v>
      </c>
      <c r="K1555" s="148" t="s">
        <v>579</v>
      </c>
      <c r="L1555" s="148">
        <v>0</v>
      </c>
      <c r="M1555" s="148">
        <v>0</v>
      </c>
      <c r="N1555" s="148" t="s">
        <v>4577</v>
      </c>
      <c r="O1555" s="148" t="s">
        <v>7753</v>
      </c>
    </row>
    <row r="1556" spans="10:15" hidden="1" x14ac:dyDescent="0.25">
      <c r="J1556" s="148" t="s">
        <v>4097</v>
      </c>
      <c r="K1556" s="148" t="s">
        <v>3171</v>
      </c>
      <c r="L1556" s="148">
        <v>0</v>
      </c>
      <c r="M1556" s="148">
        <v>0</v>
      </c>
      <c r="N1556" s="148" t="s">
        <v>4577</v>
      </c>
      <c r="O1556" s="148" t="s">
        <v>7753</v>
      </c>
    </row>
    <row r="1557" spans="10:15" x14ac:dyDescent="0.25">
      <c r="J1557" s="148" t="s">
        <v>4097</v>
      </c>
      <c r="K1557" s="148" t="s">
        <v>3173</v>
      </c>
      <c r="L1557" s="148">
        <v>5.2012663952962467E-3</v>
      </c>
      <c r="M1557" s="148">
        <v>0.01</v>
      </c>
      <c r="N1557" s="148" t="s">
        <v>4577</v>
      </c>
      <c r="O1557" s="148" t="s">
        <v>7753</v>
      </c>
    </row>
    <row r="1558" spans="10:15" x14ac:dyDescent="0.25">
      <c r="J1558" s="148" t="s">
        <v>4097</v>
      </c>
      <c r="K1558" s="148" t="s">
        <v>3222</v>
      </c>
      <c r="L1558" s="148">
        <v>0</v>
      </c>
      <c r="M1558" s="148">
        <v>0</v>
      </c>
      <c r="N1558" s="148" t="s">
        <v>4577</v>
      </c>
      <c r="O1558" s="148" t="s">
        <v>7753</v>
      </c>
    </row>
    <row r="1559" spans="10:15" x14ac:dyDescent="0.25">
      <c r="J1559" s="148" t="s">
        <v>4097</v>
      </c>
      <c r="K1559" s="148" t="s">
        <v>3457</v>
      </c>
      <c r="L1559" s="148">
        <v>0.13308457711442784</v>
      </c>
      <c r="M1559" s="148">
        <v>0.13</v>
      </c>
      <c r="N1559" s="148" t="s">
        <v>4577</v>
      </c>
      <c r="O1559" s="148" t="s">
        <v>7753</v>
      </c>
    </row>
    <row r="1560" spans="10:15" x14ac:dyDescent="0.25">
      <c r="J1560" s="148" t="s">
        <v>4097</v>
      </c>
      <c r="K1560" s="148" t="s">
        <v>3477</v>
      </c>
      <c r="L1560" s="148">
        <v>1.5829941203075531E-3</v>
      </c>
      <c r="M1560" s="148">
        <v>0</v>
      </c>
      <c r="N1560" s="148" t="s">
        <v>4577</v>
      </c>
      <c r="O1560" s="148" t="s">
        <v>7753</v>
      </c>
    </row>
    <row r="1561" spans="10:15" hidden="1" x14ac:dyDescent="0.25">
      <c r="J1561" s="148" t="s">
        <v>4097</v>
      </c>
      <c r="K1561" s="148" t="s">
        <v>3479</v>
      </c>
      <c r="L1561" s="148">
        <v>0</v>
      </c>
      <c r="M1561" s="148">
        <v>0</v>
      </c>
      <c r="N1561" s="148" t="s">
        <v>4577</v>
      </c>
      <c r="O1561" s="148" t="s">
        <v>7753</v>
      </c>
    </row>
    <row r="1562" spans="10:15" hidden="1" x14ac:dyDescent="0.25">
      <c r="J1562" s="148" t="s">
        <v>4097</v>
      </c>
      <c r="K1562" s="148" t="s">
        <v>3670</v>
      </c>
      <c r="L1562" s="148">
        <v>0</v>
      </c>
      <c r="M1562" s="148">
        <v>0</v>
      </c>
      <c r="N1562" s="148" t="s">
        <v>4577</v>
      </c>
      <c r="O1562" s="148" t="s">
        <v>7753</v>
      </c>
    </row>
    <row r="1563" spans="10:15" x14ac:dyDescent="0.25">
      <c r="J1563" s="148" t="s">
        <v>4097</v>
      </c>
      <c r="K1563" s="148" t="s">
        <v>3672</v>
      </c>
      <c r="L1563" s="148">
        <v>5.3595658073270006E-2</v>
      </c>
      <c r="M1563" s="148">
        <v>0.05</v>
      </c>
      <c r="N1563" s="148" t="s">
        <v>4577</v>
      </c>
      <c r="O1563" s="148" t="s">
        <v>7753</v>
      </c>
    </row>
    <row r="1564" spans="10:15" x14ac:dyDescent="0.25">
      <c r="J1564" s="148" t="s">
        <v>4097</v>
      </c>
      <c r="K1564" s="148" t="s">
        <v>3713</v>
      </c>
      <c r="L1564" s="148">
        <v>6.0945273631840796E-2</v>
      </c>
      <c r="M1564" s="148">
        <v>0.06</v>
      </c>
      <c r="N1564" s="148" t="s">
        <v>4577</v>
      </c>
      <c r="O1564" s="148" t="s">
        <v>7753</v>
      </c>
    </row>
    <row r="1565" spans="10:15" x14ac:dyDescent="0.25">
      <c r="J1565" s="148" t="s">
        <v>4097</v>
      </c>
      <c r="K1565" s="148" t="s">
        <v>3895</v>
      </c>
      <c r="L1565" s="148">
        <v>2.5101763907734061E-2</v>
      </c>
      <c r="M1565" s="148">
        <v>0.03</v>
      </c>
      <c r="N1565" s="148" t="s">
        <v>4577</v>
      </c>
      <c r="O1565" s="148" t="s">
        <v>7753</v>
      </c>
    </row>
    <row r="1566" spans="10:15" x14ac:dyDescent="0.25">
      <c r="J1566" s="148" t="s">
        <v>4097</v>
      </c>
      <c r="K1566" s="148" t="s">
        <v>3897</v>
      </c>
      <c r="L1566" s="148">
        <v>1.1307100859339665E-4</v>
      </c>
      <c r="M1566" s="148">
        <v>0</v>
      </c>
      <c r="N1566" s="148" t="s">
        <v>4577</v>
      </c>
      <c r="O1566" s="148" t="s">
        <v>7753</v>
      </c>
    </row>
    <row r="1567" spans="10:15" x14ac:dyDescent="0.25">
      <c r="J1567" s="148" t="s">
        <v>4097</v>
      </c>
      <c r="K1567" s="148" t="s">
        <v>3971</v>
      </c>
      <c r="L1567" s="148">
        <v>0</v>
      </c>
      <c r="M1567" s="148">
        <v>0</v>
      </c>
      <c r="N1567" s="148" t="s">
        <v>4577</v>
      </c>
      <c r="O1567" s="148" t="s">
        <v>7753</v>
      </c>
    </row>
    <row r="1568" spans="10:15" hidden="1" x14ac:dyDescent="0.25">
      <c r="J1568" s="148" t="s">
        <v>4097</v>
      </c>
      <c r="K1568" s="148" t="s">
        <v>4372</v>
      </c>
      <c r="L1568" s="148">
        <v>3.5730438715513346E-2</v>
      </c>
      <c r="M1568" s="148">
        <v>0.04</v>
      </c>
      <c r="N1568" s="148" t="s">
        <v>4577</v>
      </c>
      <c r="O1568" s="148" t="s">
        <v>7753</v>
      </c>
    </row>
    <row r="1569" spans="10:15" hidden="1" x14ac:dyDescent="0.25">
      <c r="J1569" s="148" t="s">
        <v>4097</v>
      </c>
      <c r="K1569" s="148" t="s">
        <v>3374</v>
      </c>
      <c r="L1569" s="148">
        <v>0.15456806874717322</v>
      </c>
      <c r="M1569" s="148">
        <v>0.15</v>
      </c>
      <c r="N1569" s="148" t="s">
        <v>4577</v>
      </c>
      <c r="O1569" s="148" t="s">
        <v>7753</v>
      </c>
    </row>
    <row r="1570" spans="10:15" hidden="1" x14ac:dyDescent="0.25">
      <c r="J1570" s="148" t="s">
        <v>4097</v>
      </c>
      <c r="K1570" s="148" t="s">
        <v>4078</v>
      </c>
      <c r="L1570" s="148">
        <v>0.21426956128448665</v>
      </c>
      <c r="M1570" s="148">
        <v>0.21</v>
      </c>
      <c r="N1570" s="148" t="s">
        <v>4577</v>
      </c>
      <c r="O1570" s="148" t="s">
        <v>7753</v>
      </c>
    </row>
    <row r="1571" spans="10:15" hidden="1" x14ac:dyDescent="0.25">
      <c r="J1571" s="148" t="s">
        <v>4097</v>
      </c>
      <c r="K1571" s="148" t="s">
        <v>4278</v>
      </c>
      <c r="L1571" s="148">
        <v>0</v>
      </c>
      <c r="M1571" s="148">
        <v>0</v>
      </c>
      <c r="N1571" s="148" t="s">
        <v>4577</v>
      </c>
      <c r="O1571" s="148" t="s">
        <v>7753</v>
      </c>
    </row>
    <row r="1572" spans="10:15" hidden="1" x14ac:dyDescent="0.25">
      <c r="J1572" s="148" t="s">
        <v>4097</v>
      </c>
      <c r="K1572" s="148" t="s">
        <v>4376</v>
      </c>
      <c r="L1572" s="148">
        <v>0</v>
      </c>
      <c r="M1572" s="148">
        <v>0</v>
      </c>
      <c r="N1572" s="148" t="s">
        <v>4577</v>
      </c>
      <c r="O1572" s="148" t="s">
        <v>7753</v>
      </c>
    </row>
    <row r="1573" spans="10:15" hidden="1" x14ac:dyDescent="0.25">
      <c r="J1573" s="148" t="s">
        <v>4131</v>
      </c>
      <c r="K1573" s="148" t="s">
        <v>276</v>
      </c>
      <c r="L1573" s="148">
        <v>0.10035335689045938</v>
      </c>
      <c r="M1573" s="148">
        <v>0.1</v>
      </c>
      <c r="N1573" s="148">
        <v>1.0000000000000004</v>
      </c>
      <c r="O1573" s="148" t="s">
        <v>7753</v>
      </c>
    </row>
    <row r="1574" spans="10:15" x14ac:dyDescent="0.25">
      <c r="J1574" s="148" t="s">
        <v>4131</v>
      </c>
      <c r="K1574" s="148" t="s">
        <v>3173</v>
      </c>
      <c r="L1574" s="148">
        <v>0.19681978798586597</v>
      </c>
      <c r="M1574" s="148">
        <v>0.2</v>
      </c>
      <c r="N1574" s="148" t="s">
        <v>4577</v>
      </c>
      <c r="O1574" s="148" t="s">
        <v>7753</v>
      </c>
    </row>
    <row r="1575" spans="10:15" x14ac:dyDescent="0.25">
      <c r="J1575" s="148" t="s">
        <v>4131</v>
      </c>
      <c r="K1575" s="148" t="s">
        <v>3222</v>
      </c>
      <c r="L1575" s="148">
        <v>6.7067137809187258E-2</v>
      </c>
      <c r="M1575" s="148">
        <v>7.0000000000000007E-2</v>
      </c>
      <c r="N1575" s="148" t="s">
        <v>4577</v>
      </c>
      <c r="O1575" s="148" t="s">
        <v>7753</v>
      </c>
    </row>
    <row r="1576" spans="10:15" hidden="1" x14ac:dyDescent="0.25">
      <c r="J1576" s="148" t="s">
        <v>4131</v>
      </c>
      <c r="K1576" s="148" t="s">
        <v>3840</v>
      </c>
      <c r="L1576" s="148">
        <v>0.5809187279151945</v>
      </c>
      <c r="M1576" s="148">
        <v>0.57999999999999996</v>
      </c>
      <c r="N1576" s="148" t="s">
        <v>4577</v>
      </c>
      <c r="O1576" s="148" t="s">
        <v>7753</v>
      </c>
    </row>
    <row r="1577" spans="10:15" x14ac:dyDescent="0.25">
      <c r="J1577" s="148" t="s">
        <v>4131</v>
      </c>
      <c r="K1577" s="148" t="s">
        <v>3895</v>
      </c>
      <c r="L1577" s="148">
        <v>7.0671378091872799E-4</v>
      </c>
      <c r="M1577" s="148">
        <v>0</v>
      </c>
      <c r="N1577" s="148" t="s">
        <v>4577</v>
      </c>
      <c r="O1577" s="148" t="s">
        <v>7753</v>
      </c>
    </row>
    <row r="1578" spans="10:15" x14ac:dyDescent="0.25">
      <c r="J1578" s="148" t="s">
        <v>4131</v>
      </c>
      <c r="K1578" s="148" t="s">
        <v>3897</v>
      </c>
      <c r="L1578" s="148">
        <v>2.9681978798586583E-3</v>
      </c>
      <c r="M1578" s="148">
        <v>0</v>
      </c>
      <c r="N1578" s="148" t="s">
        <v>4577</v>
      </c>
      <c r="O1578" s="148" t="s">
        <v>7753</v>
      </c>
    </row>
    <row r="1579" spans="10:15" hidden="1" x14ac:dyDescent="0.25">
      <c r="J1579" s="148" t="s">
        <v>4131</v>
      </c>
      <c r="K1579" s="148" t="s">
        <v>4372</v>
      </c>
      <c r="L1579" s="148">
        <v>4.0282685512367494E-2</v>
      </c>
      <c r="M1579" s="148">
        <v>0.04</v>
      </c>
      <c r="N1579" s="148" t="s">
        <v>4577</v>
      </c>
      <c r="O1579" s="148" t="s">
        <v>7753</v>
      </c>
    </row>
    <row r="1580" spans="10:15" hidden="1" x14ac:dyDescent="0.25">
      <c r="J1580" s="148" t="s">
        <v>4131</v>
      </c>
      <c r="K1580" s="148" t="s">
        <v>3374</v>
      </c>
      <c r="L1580" s="148">
        <v>1.0176678445229684E-2</v>
      </c>
      <c r="M1580" s="148">
        <v>0.01</v>
      </c>
      <c r="N1580" s="148" t="s">
        <v>4577</v>
      </c>
      <c r="O1580" s="148" t="s">
        <v>7753</v>
      </c>
    </row>
    <row r="1581" spans="10:15" hidden="1" x14ac:dyDescent="0.25">
      <c r="J1581" s="148" t="s">
        <v>4131</v>
      </c>
      <c r="K1581" s="148" t="s">
        <v>7779</v>
      </c>
      <c r="L1581" s="148">
        <v>7.067137809187281E-4</v>
      </c>
      <c r="M1581" s="148">
        <v>0</v>
      </c>
      <c r="N1581" s="148" t="s">
        <v>4577</v>
      </c>
      <c r="O1581" s="148" t="s">
        <v>7753</v>
      </c>
    </row>
    <row r="1582" spans="10:15" x14ac:dyDescent="0.25">
      <c r="J1582" s="148" t="s">
        <v>3847</v>
      </c>
      <c r="K1582" s="148" t="s">
        <v>290</v>
      </c>
      <c r="L1582" s="148">
        <v>0.43886405059741701</v>
      </c>
      <c r="M1582" s="148">
        <v>0.44</v>
      </c>
      <c r="N1582" s="148">
        <v>0.99999999999999978</v>
      </c>
      <c r="O1582" s="148" t="s">
        <v>7753</v>
      </c>
    </row>
    <row r="1583" spans="10:15" x14ac:dyDescent="0.25">
      <c r="J1583" s="148" t="s">
        <v>3847</v>
      </c>
      <c r="K1583" s="148" t="s">
        <v>3672</v>
      </c>
      <c r="L1583" s="148">
        <v>0.56113594940258271</v>
      </c>
      <c r="M1583" s="148">
        <v>0.56000000000000005</v>
      </c>
      <c r="N1583" s="148" t="s">
        <v>4577</v>
      </c>
      <c r="O1583" s="148" t="s">
        <v>7753</v>
      </c>
    </row>
    <row r="1584" spans="10:15" hidden="1" x14ac:dyDescent="0.25">
      <c r="J1584" s="148" t="s">
        <v>4132</v>
      </c>
      <c r="K1584" s="148" t="s">
        <v>4351</v>
      </c>
      <c r="L1584" s="148">
        <v>1</v>
      </c>
      <c r="M1584" s="148">
        <v>1</v>
      </c>
      <c r="N1584" s="148">
        <v>1</v>
      </c>
      <c r="O1584" s="148" t="s">
        <v>7753</v>
      </c>
    </row>
    <row r="1585" spans="10:15" hidden="1" x14ac:dyDescent="0.25">
      <c r="J1585" s="148" t="s">
        <v>4127</v>
      </c>
      <c r="K1585" s="148" t="s">
        <v>4372</v>
      </c>
      <c r="L1585" s="148">
        <v>0.99999999999999989</v>
      </c>
      <c r="M1585" s="148">
        <v>1</v>
      </c>
      <c r="N1585" s="148">
        <v>0.99999999999999989</v>
      </c>
      <c r="O1585" s="148" t="s">
        <v>7753</v>
      </c>
    </row>
    <row r="1586" spans="10:15" hidden="1" x14ac:dyDescent="0.25">
      <c r="J1586" s="148" t="s">
        <v>4233</v>
      </c>
      <c r="K1586" s="148" t="s">
        <v>4126</v>
      </c>
      <c r="L1586" s="148">
        <v>1</v>
      </c>
      <c r="M1586" s="148">
        <v>1</v>
      </c>
      <c r="N1586" s="148">
        <v>1</v>
      </c>
      <c r="O1586" s="148" t="s">
        <v>7753</v>
      </c>
    </row>
    <row r="1587" spans="10:15" hidden="1" x14ac:dyDescent="0.25">
      <c r="J1587" s="148" t="s">
        <v>4234</v>
      </c>
      <c r="K1587" s="148" t="s">
        <v>4126</v>
      </c>
      <c r="L1587" s="148">
        <v>0.99999999999999989</v>
      </c>
      <c r="M1587" s="148">
        <v>1</v>
      </c>
      <c r="N1587" s="148">
        <v>0.99999999999999989</v>
      </c>
      <c r="O1587" s="148" t="s">
        <v>7753</v>
      </c>
    </row>
    <row r="1588" spans="10:15" x14ac:dyDescent="0.25">
      <c r="J1588" s="148" t="s">
        <v>4002</v>
      </c>
      <c r="K1588" s="148" t="s">
        <v>292</v>
      </c>
      <c r="L1588" s="148">
        <v>0</v>
      </c>
      <c r="M1588" s="148">
        <v>0</v>
      </c>
      <c r="N1588" s="148">
        <v>1.0000000000000009</v>
      </c>
      <c r="O1588" s="148" t="s">
        <v>7753</v>
      </c>
    </row>
    <row r="1589" spans="10:15" x14ac:dyDescent="0.25">
      <c r="J1589" s="148" t="s">
        <v>4002</v>
      </c>
      <c r="K1589" s="148" t="s">
        <v>3222</v>
      </c>
      <c r="L1589" s="148">
        <v>8.0030372057706949E-3</v>
      </c>
      <c r="M1589" s="148">
        <v>0.01</v>
      </c>
      <c r="N1589" s="148" t="s">
        <v>4577</v>
      </c>
      <c r="O1589" s="148" t="s">
        <v>7753</v>
      </c>
    </row>
    <row r="1590" spans="10:15" x14ac:dyDescent="0.25">
      <c r="J1590" s="148" t="s">
        <v>4002</v>
      </c>
      <c r="K1590" s="148" t="s">
        <v>3457</v>
      </c>
      <c r="L1590" s="148">
        <v>0.24724373576309833</v>
      </c>
      <c r="M1590" s="148">
        <v>0.25</v>
      </c>
      <c r="N1590" s="148" t="s">
        <v>4577</v>
      </c>
      <c r="O1590" s="148" t="s">
        <v>7753</v>
      </c>
    </row>
    <row r="1591" spans="10:15" x14ac:dyDescent="0.25">
      <c r="J1591" s="148" t="s">
        <v>4002</v>
      </c>
      <c r="K1591" s="148" t="s">
        <v>3477</v>
      </c>
      <c r="L1591" s="148">
        <v>0.20827638572513307</v>
      </c>
      <c r="M1591" s="148">
        <v>0.21</v>
      </c>
      <c r="N1591" s="148" t="s">
        <v>4577</v>
      </c>
      <c r="O1591" s="148" t="s">
        <v>7753</v>
      </c>
    </row>
    <row r="1592" spans="10:15" hidden="1" x14ac:dyDescent="0.25">
      <c r="J1592" s="148" t="s">
        <v>4002</v>
      </c>
      <c r="K1592" s="148" t="s">
        <v>3670</v>
      </c>
      <c r="L1592" s="148">
        <v>0</v>
      </c>
      <c r="M1592" s="148">
        <v>0</v>
      </c>
      <c r="N1592" s="148" t="s">
        <v>4577</v>
      </c>
      <c r="O1592" s="148" t="s">
        <v>7753</v>
      </c>
    </row>
    <row r="1593" spans="10:15" x14ac:dyDescent="0.25">
      <c r="J1593" s="148" t="s">
        <v>4002</v>
      </c>
      <c r="K1593" s="148" t="s">
        <v>3672</v>
      </c>
      <c r="L1593" s="148">
        <v>6.2718299164768445E-3</v>
      </c>
      <c r="M1593" s="148">
        <v>0.01</v>
      </c>
      <c r="N1593" s="148" t="s">
        <v>4577</v>
      </c>
      <c r="O1593" s="148" t="s">
        <v>7753</v>
      </c>
    </row>
    <row r="1594" spans="10:15" x14ac:dyDescent="0.25">
      <c r="J1594" s="148" t="s">
        <v>4002</v>
      </c>
      <c r="K1594" s="148" t="s">
        <v>3713</v>
      </c>
      <c r="L1594" s="148">
        <v>1.7873955960516334E-2</v>
      </c>
      <c r="M1594" s="148">
        <v>0.02</v>
      </c>
      <c r="N1594" s="148" t="s">
        <v>4577</v>
      </c>
      <c r="O1594" s="148" t="s">
        <v>7753</v>
      </c>
    </row>
    <row r="1595" spans="10:15" hidden="1" x14ac:dyDescent="0.25">
      <c r="J1595" s="148" t="s">
        <v>4002</v>
      </c>
      <c r="K1595" s="148" t="s">
        <v>3840</v>
      </c>
      <c r="L1595" s="148">
        <v>7.5018982536066859E-3</v>
      </c>
      <c r="M1595" s="148">
        <v>0.01</v>
      </c>
      <c r="N1595" s="148" t="s">
        <v>4577</v>
      </c>
      <c r="O1595" s="148" t="s">
        <v>7753</v>
      </c>
    </row>
    <row r="1596" spans="10:15" x14ac:dyDescent="0.25">
      <c r="J1596" s="148" t="s">
        <v>4002</v>
      </c>
      <c r="K1596" s="148" t="s">
        <v>3971</v>
      </c>
      <c r="L1596" s="148">
        <v>0</v>
      </c>
      <c r="M1596" s="148">
        <v>0</v>
      </c>
      <c r="N1596" s="148" t="s">
        <v>4577</v>
      </c>
      <c r="O1596" s="148" t="s">
        <v>7753</v>
      </c>
    </row>
    <row r="1597" spans="10:15" hidden="1" x14ac:dyDescent="0.25">
      <c r="J1597" s="148" t="s">
        <v>4002</v>
      </c>
      <c r="K1597" s="148" t="s">
        <v>4372</v>
      </c>
      <c r="L1597" s="148">
        <v>0.11682611996962801</v>
      </c>
      <c r="M1597" s="148">
        <v>0.12</v>
      </c>
      <c r="N1597" s="148" t="s">
        <v>4577</v>
      </c>
      <c r="O1597" s="148" t="s">
        <v>7753</v>
      </c>
    </row>
    <row r="1598" spans="10:15" hidden="1" x14ac:dyDescent="0.25">
      <c r="J1598" s="148" t="s">
        <v>4002</v>
      </c>
      <c r="K1598" s="148" t="s">
        <v>4351</v>
      </c>
      <c r="L1598" s="148">
        <v>0.38798785117691736</v>
      </c>
      <c r="M1598" s="148">
        <v>0.39</v>
      </c>
      <c r="N1598" s="148" t="s">
        <v>4577</v>
      </c>
      <c r="O1598" s="148" t="s">
        <v>7753</v>
      </c>
    </row>
    <row r="1599" spans="10:15" hidden="1" x14ac:dyDescent="0.25">
      <c r="J1599" s="148" t="s">
        <v>4002</v>
      </c>
      <c r="K1599" s="148" t="s">
        <v>4376</v>
      </c>
      <c r="L1599" s="148">
        <v>1.5186028853454829E-5</v>
      </c>
      <c r="M1599" s="148">
        <v>0</v>
      </c>
      <c r="N1599" s="148" t="s">
        <v>4577</v>
      </c>
      <c r="O1599" s="148" t="s">
        <v>7753</v>
      </c>
    </row>
    <row r="1600" spans="10:15" x14ac:dyDescent="0.25">
      <c r="J1600" s="148" t="s">
        <v>4138</v>
      </c>
      <c r="K1600" s="148" t="s">
        <v>292</v>
      </c>
      <c r="L1600" s="148">
        <v>0.38127664613927004</v>
      </c>
      <c r="M1600" s="148">
        <v>0.38</v>
      </c>
      <c r="N1600" s="148">
        <v>0.999999999999999</v>
      </c>
      <c r="O1600" s="148" t="s">
        <v>7753</v>
      </c>
    </row>
    <row r="1601" spans="10:15" x14ac:dyDescent="0.25">
      <c r="J1601" s="148" t="s">
        <v>4138</v>
      </c>
      <c r="K1601" s="148" t="s">
        <v>3222</v>
      </c>
      <c r="L1601" s="148">
        <v>1.184272856466129E-3</v>
      </c>
      <c r="M1601" s="148">
        <v>0</v>
      </c>
      <c r="N1601" s="148" t="s">
        <v>4577</v>
      </c>
      <c r="O1601" s="148" t="s">
        <v>7753</v>
      </c>
    </row>
    <row r="1602" spans="10:15" x14ac:dyDescent="0.25">
      <c r="J1602" s="148" t="s">
        <v>4138</v>
      </c>
      <c r="K1602" s="148" t="s">
        <v>3457</v>
      </c>
      <c r="L1602" s="148">
        <v>0</v>
      </c>
      <c r="M1602" s="148">
        <v>0</v>
      </c>
      <c r="N1602" s="148" t="s">
        <v>4577</v>
      </c>
      <c r="O1602" s="148" t="s">
        <v>7753</v>
      </c>
    </row>
    <row r="1603" spans="10:15" hidden="1" x14ac:dyDescent="0.25">
      <c r="J1603" s="148" t="s">
        <v>4138</v>
      </c>
      <c r="K1603" s="148" t="s">
        <v>3670</v>
      </c>
      <c r="L1603" s="148">
        <v>3.5528185693983858E-3</v>
      </c>
      <c r="M1603" s="148">
        <v>0</v>
      </c>
      <c r="N1603" s="148" t="s">
        <v>4577</v>
      </c>
      <c r="O1603" s="148" t="s">
        <v>7753</v>
      </c>
    </row>
    <row r="1604" spans="10:15" x14ac:dyDescent="0.25">
      <c r="J1604" s="148" t="s">
        <v>4138</v>
      </c>
      <c r="K1604" s="148" t="s">
        <v>3713</v>
      </c>
      <c r="L1604" s="148">
        <v>0.58751776409284651</v>
      </c>
      <c r="M1604" s="148">
        <v>0.59</v>
      </c>
      <c r="N1604" s="148" t="s">
        <v>4577</v>
      </c>
      <c r="O1604" s="148" t="s">
        <v>7753</v>
      </c>
    </row>
    <row r="1605" spans="10:15" hidden="1" x14ac:dyDescent="0.25">
      <c r="J1605" s="148" t="s">
        <v>4138</v>
      </c>
      <c r="K1605" s="148" t="s">
        <v>3840</v>
      </c>
      <c r="L1605" s="148">
        <v>5.0923732828043545E-3</v>
      </c>
      <c r="M1605" s="148">
        <v>0.01</v>
      </c>
      <c r="N1605" s="148" t="s">
        <v>4577</v>
      </c>
      <c r="O1605" s="148" t="s">
        <v>7753</v>
      </c>
    </row>
    <row r="1606" spans="10:15" x14ac:dyDescent="0.25">
      <c r="J1606" s="148" t="s">
        <v>4138</v>
      </c>
      <c r="K1606" s="148" t="s">
        <v>3971</v>
      </c>
      <c r="L1606" s="148">
        <v>0</v>
      </c>
      <c r="M1606" s="148">
        <v>0</v>
      </c>
      <c r="N1606" s="148" t="s">
        <v>4577</v>
      </c>
      <c r="O1606" s="148" t="s">
        <v>7753</v>
      </c>
    </row>
    <row r="1607" spans="10:15" hidden="1" x14ac:dyDescent="0.25">
      <c r="J1607" s="148" t="s">
        <v>4138</v>
      </c>
      <c r="K1607" s="148" t="s">
        <v>3374</v>
      </c>
      <c r="L1607" s="148">
        <v>2.1376125059213623E-2</v>
      </c>
      <c r="M1607" s="148">
        <v>0.02</v>
      </c>
      <c r="N1607" s="148" t="s">
        <v>4577</v>
      </c>
      <c r="O1607" s="148" t="s">
        <v>7753</v>
      </c>
    </row>
    <row r="1608" spans="10:15" hidden="1" x14ac:dyDescent="0.25">
      <c r="J1608" s="148" t="s">
        <v>3468</v>
      </c>
      <c r="K1608" s="148" t="s">
        <v>3779</v>
      </c>
      <c r="L1608" s="148">
        <v>1</v>
      </c>
      <c r="M1608" s="148">
        <v>1</v>
      </c>
      <c r="N1608" s="148">
        <v>1</v>
      </c>
      <c r="O1608" s="148" t="s">
        <v>7753</v>
      </c>
    </row>
    <row r="1609" spans="10:15" hidden="1" x14ac:dyDescent="0.25">
      <c r="J1609" s="148" t="s">
        <v>4235</v>
      </c>
      <c r="K1609" s="148" t="s">
        <v>3479</v>
      </c>
      <c r="L1609" s="148">
        <v>0.5602055800293686</v>
      </c>
      <c r="M1609" s="148">
        <v>0.56000000000000005</v>
      </c>
      <c r="N1609" s="148">
        <v>1</v>
      </c>
      <c r="O1609" s="148" t="s">
        <v>7753</v>
      </c>
    </row>
    <row r="1610" spans="10:15" hidden="1" x14ac:dyDescent="0.25">
      <c r="J1610" s="148" t="s">
        <v>4235</v>
      </c>
      <c r="K1610" s="148" t="s">
        <v>4126</v>
      </c>
      <c r="L1610" s="148">
        <v>0.43979441997063146</v>
      </c>
      <c r="M1610" s="148">
        <v>0.44</v>
      </c>
      <c r="N1610" s="148" t="s">
        <v>4577</v>
      </c>
      <c r="O1610" s="148" t="s">
        <v>7753</v>
      </c>
    </row>
    <row r="1611" spans="10:15" hidden="1" x14ac:dyDescent="0.25">
      <c r="J1611" s="148" t="s">
        <v>4259</v>
      </c>
      <c r="K1611" s="148" t="s">
        <v>3840</v>
      </c>
      <c r="L1611" s="148">
        <v>0.31220052921404567</v>
      </c>
      <c r="M1611" s="148">
        <v>0.31</v>
      </c>
      <c r="N1611" s="148" t="s">
        <v>4577</v>
      </c>
      <c r="O1611" s="148" t="s">
        <v>7753</v>
      </c>
    </row>
    <row r="1612" spans="10:15" hidden="1" x14ac:dyDescent="0.25">
      <c r="J1612" s="148" t="s">
        <v>4259</v>
      </c>
      <c r="K1612" s="148" t="s">
        <v>4372</v>
      </c>
      <c r="L1612" s="148">
        <v>0</v>
      </c>
      <c r="M1612" s="148">
        <v>0</v>
      </c>
      <c r="N1612" s="148" t="s">
        <v>4577</v>
      </c>
      <c r="O1612" s="148" t="s">
        <v>7753</v>
      </c>
    </row>
    <row r="1613" spans="10:15" x14ac:dyDescent="0.25">
      <c r="J1613" s="148" t="s">
        <v>153</v>
      </c>
      <c r="K1613" s="148" t="s">
        <v>292</v>
      </c>
      <c r="L1613" s="148">
        <v>7.1397972297586757E-5</v>
      </c>
      <c r="M1613" s="148">
        <v>0</v>
      </c>
      <c r="N1613" s="148">
        <v>1.0000000000000004</v>
      </c>
      <c r="O1613" s="148" t="s">
        <v>7753</v>
      </c>
    </row>
    <row r="1614" spans="10:15" hidden="1" x14ac:dyDescent="0.25">
      <c r="J1614" s="148" t="s">
        <v>153</v>
      </c>
      <c r="K1614" s="148" t="s">
        <v>579</v>
      </c>
      <c r="L1614" s="148">
        <v>0</v>
      </c>
      <c r="M1614" s="148">
        <v>0</v>
      </c>
      <c r="N1614" s="148" t="s">
        <v>4577</v>
      </c>
      <c r="O1614" s="148" t="s">
        <v>7753</v>
      </c>
    </row>
    <row r="1615" spans="10:15" x14ac:dyDescent="0.25">
      <c r="J1615" s="148" t="s">
        <v>153</v>
      </c>
      <c r="K1615" s="148" t="s">
        <v>3457</v>
      </c>
      <c r="L1615" s="148">
        <v>1.7278309296015995E-2</v>
      </c>
      <c r="M1615" s="148">
        <v>0.02</v>
      </c>
      <c r="N1615" s="148" t="s">
        <v>4577</v>
      </c>
      <c r="O1615" s="148" t="s">
        <v>7753</v>
      </c>
    </row>
    <row r="1616" spans="10:15" x14ac:dyDescent="0.25">
      <c r="J1616" s="148" t="s">
        <v>153</v>
      </c>
      <c r="K1616" s="148" t="s">
        <v>3477</v>
      </c>
      <c r="L1616" s="148">
        <v>2.1419391689276028E-4</v>
      </c>
      <c r="M1616" s="148">
        <v>0</v>
      </c>
      <c r="N1616" s="148" t="s">
        <v>4577</v>
      </c>
      <c r="O1616" s="148" t="s">
        <v>7753</v>
      </c>
    </row>
    <row r="1617" spans="10:15" x14ac:dyDescent="0.25">
      <c r="J1617" s="148" t="s">
        <v>153</v>
      </c>
      <c r="K1617" s="148" t="s">
        <v>3672</v>
      </c>
      <c r="L1617" s="148">
        <v>0.9717978009424536</v>
      </c>
      <c r="M1617" s="148">
        <v>0.97</v>
      </c>
      <c r="N1617" s="148" t="s">
        <v>4577</v>
      </c>
      <c r="O1617" s="148" t="s">
        <v>7753</v>
      </c>
    </row>
    <row r="1618" spans="10:15" hidden="1" x14ac:dyDescent="0.25">
      <c r="J1618" s="148" t="s">
        <v>153</v>
      </c>
      <c r="K1618" s="148" t="s">
        <v>3374</v>
      </c>
      <c r="L1618" s="148">
        <v>1.0495501927745253E-2</v>
      </c>
      <c r="M1618" s="148">
        <v>0.01</v>
      </c>
      <c r="N1618" s="148" t="s">
        <v>4577</v>
      </c>
      <c r="O1618" s="148" t="s">
        <v>7753</v>
      </c>
    </row>
    <row r="1619" spans="10:15" hidden="1" x14ac:dyDescent="0.25">
      <c r="J1619" s="148" t="s">
        <v>153</v>
      </c>
      <c r="K1619" s="148" t="s">
        <v>4376</v>
      </c>
      <c r="L1619" s="148">
        <v>1.4279594459517351E-4</v>
      </c>
      <c r="M1619" s="148">
        <v>0</v>
      </c>
      <c r="N1619" s="148" t="s">
        <v>4577</v>
      </c>
      <c r="O1619" s="148" t="s">
        <v>7753</v>
      </c>
    </row>
    <row r="1620" spans="10:15" hidden="1" x14ac:dyDescent="0.25">
      <c r="J1620" s="148" t="s">
        <v>4294</v>
      </c>
      <c r="K1620" s="148" t="s">
        <v>4126</v>
      </c>
      <c r="L1620" s="148">
        <v>0.99999999999999967</v>
      </c>
      <c r="M1620" s="148">
        <v>1</v>
      </c>
      <c r="N1620" s="148">
        <v>0.99999999999999967</v>
      </c>
      <c r="O1620" s="148" t="s">
        <v>7753</v>
      </c>
    </row>
    <row r="1621" spans="10:15" hidden="1" x14ac:dyDescent="0.25">
      <c r="J1621" s="148" t="s">
        <v>4288</v>
      </c>
      <c r="K1621" s="148" t="s">
        <v>3479</v>
      </c>
      <c r="L1621" s="148">
        <v>1.6409583196586809E-3</v>
      </c>
      <c r="M1621" s="148">
        <v>0</v>
      </c>
      <c r="N1621" s="148">
        <v>1.0000000000000002</v>
      </c>
      <c r="O1621" s="148" t="s">
        <v>7753</v>
      </c>
    </row>
    <row r="1622" spans="10:15" hidden="1" x14ac:dyDescent="0.25">
      <c r="J1622" s="148" t="s">
        <v>4288</v>
      </c>
      <c r="K1622" s="148" t="s">
        <v>4078</v>
      </c>
      <c r="L1622" s="148">
        <v>0.54895525653648403</v>
      </c>
      <c r="M1622" s="148">
        <v>0.55000000000000004</v>
      </c>
      <c r="N1622" s="148" t="s">
        <v>4577</v>
      </c>
      <c r="O1622" s="148" t="s">
        <v>7753</v>
      </c>
    </row>
    <row r="1623" spans="10:15" hidden="1" x14ac:dyDescent="0.25">
      <c r="J1623" s="148" t="s">
        <v>4288</v>
      </c>
      <c r="K1623" s="148" t="s">
        <v>4126</v>
      </c>
      <c r="L1623" s="148">
        <v>0.44940378514385743</v>
      </c>
      <c r="M1623" s="148">
        <v>0.45</v>
      </c>
      <c r="N1623" s="148" t="s">
        <v>4577</v>
      </c>
      <c r="O1623" s="148" t="s">
        <v>7753</v>
      </c>
    </row>
    <row r="1624" spans="10:15" hidden="1" x14ac:dyDescent="0.25">
      <c r="J1624" s="148" t="s">
        <v>4293</v>
      </c>
      <c r="K1624" s="148" t="s">
        <v>4126</v>
      </c>
      <c r="L1624" s="148">
        <v>1</v>
      </c>
      <c r="M1624" s="148">
        <v>1</v>
      </c>
      <c r="N1624" s="148">
        <v>1</v>
      </c>
      <c r="O1624" s="148" t="s">
        <v>7753</v>
      </c>
    </row>
    <row r="1625" spans="10:15" x14ac:dyDescent="0.25">
      <c r="J1625" s="148" t="s">
        <v>4296</v>
      </c>
      <c r="K1625" s="148" t="s">
        <v>3713</v>
      </c>
      <c r="L1625" s="148">
        <v>0.99999999999999989</v>
      </c>
      <c r="M1625" s="148">
        <v>1</v>
      </c>
      <c r="N1625" s="148">
        <v>0.99999999999999989</v>
      </c>
      <c r="O1625" s="148" t="s">
        <v>7753</v>
      </c>
    </row>
    <row r="1626" spans="10:15" x14ac:dyDescent="0.25">
      <c r="J1626" s="148" t="s">
        <v>4286</v>
      </c>
      <c r="K1626" s="148" t="s">
        <v>292</v>
      </c>
      <c r="L1626" s="148">
        <v>0</v>
      </c>
      <c r="M1626" s="148">
        <v>0</v>
      </c>
      <c r="N1626" s="148">
        <v>1.0000000000000002</v>
      </c>
      <c r="O1626" s="148" t="s">
        <v>7753</v>
      </c>
    </row>
    <row r="1627" spans="10:15" x14ac:dyDescent="0.25">
      <c r="J1627" s="148" t="s">
        <v>4286</v>
      </c>
      <c r="K1627" s="148" t="s">
        <v>3222</v>
      </c>
      <c r="L1627" s="148">
        <v>0</v>
      </c>
      <c r="M1627" s="148">
        <v>0</v>
      </c>
      <c r="N1627" s="148" t="s">
        <v>4577</v>
      </c>
      <c r="O1627" s="148" t="s">
        <v>7753</v>
      </c>
    </row>
    <row r="1628" spans="10:15" hidden="1" x14ac:dyDescent="0.25">
      <c r="J1628" s="148" t="s">
        <v>4286</v>
      </c>
      <c r="K1628" s="148" t="s">
        <v>3670</v>
      </c>
      <c r="L1628" s="148">
        <v>0</v>
      </c>
      <c r="M1628" s="148">
        <v>0</v>
      </c>
      <c r="N1628" s="148" t="s">
        <v>4577</v>
      </c>
      <c r="O1628" s="148" t="s">
        <v>7753</v>
      </c>
    </row>
    <row r="1629" spans="10:15" x14ac:dyDescent="0.25">
      <c r="J1629" s="148" t="s">
        <v>4286</v>
      </c>
      <c r="K1629" s="148" t="s">
        <v>3895</v>
      </c>
      <c r="L1629" s="148">
        <v>5.9560803811891452E-3</v>
      </c>
      <c r="M1629" s="148">
        <v>0.01</v>
      </c>
      <c r="N1629" s="148" t="s">
        <v>4577</v>
      </c>
      <c r="O1629" s="148" t="s">
        <v>7753</v>
      </c>
    </row>
    <row r="1630" spans="10:15" x14ac:dyDescent="0.25">
      <c r="J1630" s="148" t="s">
        <v>4286</v>
      </c>
      <c r="K1630" s="148" t="s">
        <v>3971</v>
      </c>
      <c r="L1630" s="148">
        <v>1.5537600994406465E-4</v>
      </c>
      <c r="M1630" s="148">
        <v>0</v>
      </c>
      <c r="N1630" s="148" t="s">
        <v>4577</v>
      </c>
      <c r="O1630" s="148" t="s">
        <v>7753</v>
      </c>
    </row>
    <row r="1631" spans="10:15" hidden="1" x14ac:dyDescent="0.25">
      <c r="J1631" s="148" t="s">
        <v>4286</v>
      </c>
      <c r="K1631" s="148" t="s">
        <v>3374</v>
      </c>
      <c r="L1631" s="148">
        <v>0.99083281541330037</v>
      </c>
      <c r="M1631" s="148">
        <v>0.99</v>
      </c>
      <c r="N1631" s="148" t="s">
        <v>4577</v>
      </c>
      <c r="O1631" s="148" t="s">
        <v>7753</v>
      </c>
    </row>
    <row r="1632" spans="10:15" hidden="1" x14ac:dyDescent="0.25">
      <c r="J1632" s="148" t="s">
        <v>4286</v>
      </c>
      <c r="K1632" s="148" t="s">
        <v>4257</v>
      </c>
      <c r="L1632" s="148">
        <v>5.1792003314688227E-5</v>
      </c>
      <c r="M1632" s="148">
        <v>0</v>
      </c>
      <c r="N1632" s="148" t="s">
        <v>4577</v>
      </c>
      <c r="O1632" s="148" t="s">
        <v>7753</v>
      </c>
    </row>
    <row r="1633" spans="10:15" hidden="1" x14ac:dyDescent="0.25">
      <c r="J1633" s="148" t="s">
        <v>4286</v>
      </c>
      <c r="K1633" s="148" t="s">
        <v>7780</v>
      </c>
      <c r="L1633" s="148">
        <v>5.1792003314688227E-5</v>
      </c>
      <c r="M1633" s="148">
        <v>0</v>
      </c>
      <c r="N1633" s="148" t="s">
        <v>4577</v>
      </c>
      <c r="O1633" s="148" t="s">
        <v>7753</v>
      </c>
    </row>
    <row r="1634" spans="10:15" hidden="1" x14ac:dyDescent="0.25">
      <c r="J1634" s="148" t="s">
        <v>4286</v>
      </c>
      <c r="K1634" s="148" t="s">
        <v>7779</v>
      </c>
      <c r="L1634" s="148">
        <v>2.952144188937229E-3</v>
      </c>
      <c r="M1634" s="148">
        <v>0</v>
      </c>
      <c r="N1634" s="148" t="s">
        <v>4577</v>
      </c>
      <c r="O1634" s="148" t="s">
        <v>7753</v>
      </c>
    </row>
    <row r="1635" spans="10:15" x14ac:dyDescent="0.25">
      <c r="J1635" s="148" t="s">
        <v>3680</v>
      </c>
      <c r="K1635" s="148" t="s">
        <v>290</v>
      </c>
      <c r="L1635" s="148">
        <v>0.99999999999999989</v>
      </c>
      <c r="M1635" s="148">
        <v>1</v>
      </c>
      <c r="N1635" s="148">
        <v>0.99999999999999989</v>
      </c>
      <c r="O1635" s="148" t="s">
        <v>7753</v>
      </c>
    </row>
    <row r="1636" spans="10:15" x14ac:dyDescent="0.25">
      <c r="J1636" s="148" t="s">
        <v>4287</v>
      </c>
      <c r="K1636" s="148" t="s">
        <v>292</v>
      </c>
      <c r="L1636" s="148">
        <v>1.1504199541868161E-2</v>
      </c>
      <c r="M1636" s="148">
        <v>0.01</v>
      </c>
      <c r="N1636" s="148">
        <v>1.0000000000000002</v>
      </c>
      <c r="O1636" s="148" t="s">
        <v>7753</v>
      </c>
    </row>
    <row r="1637" spans="10:15" x14ac:dyDescent="0.25">
      <c r="J1637" s="148" t="s">
        <v>4287</v>
      </c>
      <c r="K1637" s="148" t="s">
        <v>3323</v>
      </c>
      <c r="L1637" s="148">
        <v>0</v>
      </c>
      <c r="M1637" s="148">
        <v>0</v>
      </c>
      <c r="N1637" s="148" t="s">
        <v>4577</v>
      </c>
      <c r="O1637" s="148" t="s">
        <v>7753</v>
      </c>
    </row>
    <row r="1638" spans="10:15" x14ac:dyDescent="0.25">
      <c r="J1638" s="148" t="s">
        <v>4287</v>
      </c>
      <c r="K1638" s="148" t="s">
        <v>3457</v>
      </c>
      <c r="L1638" s="148">
        <v>2.036141511835073E-4</v>
      </c>
      <c r="M1638" s="148">
        <v>0</v>
      </c>
      <c r="N1638" s="148" t="s">
        <v>4577</v>
      </c>
      <c r="O1638" s="148" t="s">
        <v>7753</v>
      </c>
    </row>
    <row r="1639" spans="10:15" x14ac:dyDescent="0.25">
      <c r="J1639" s="148" t="s">
        <v>4287</v>
      </c>
      <c r="K1639" s="148" t="s">
        <v>3477</v>
      </c>
      <c r="L1639" s="148">
        <v>1.0180707559175365E-4</v>
      </c>
      <c r="M1639" s="148">
        <v>0</v>
      </c>
      <c r="N1639" s="148" t="s">
        <v>4577</v>
      </c>
      <c r="O1639" s="148" t="s">
        <v>7753</v>
      </c>
    </row>
    <row r="1640" spans="10:15" hidden="1" x14ac:dyDescent="0.25">
      <c r="J1640" s="148" t="s">
        <v>4287</v>
      </c>
      <c r="K1640" s="148" t="s">
        <v>3479</v>
      </c>
      <c r="L1640" s="148">
        <v>8.6536014252990619E-4</v>
      </c>
      <c r="M1640" s="148">
        <v>0</v>
      </c>
      <c r="N1640" s="148" t="s">
        <v>4577</v>
      </c>
      <c r="O1640" s="148" t="s">
        <v>7753</v>
      </c>
    </row>
    <row r="1641" spans="10:15" hidden="1" x14ac:dyDescent="0.25">
      <c r="J1641" s="148" t="s">
        <v>4287</v>
      </c>
      <c r="K1641" s="148" t="s">
        <v>3978</v>
      </c>
      <c r="L1641" s="148">
        <v>3.6141511835072544E-3</v>
      </c>
      <c r="M1641" s="148">
        <v>0</v>
      </c>
      <c r="N1641" s="148" t="s">
        <v>4577</v>
      </c>
      <c r="O1641" s="148" t="s">
        <v>7753</v>
      </c>
    </row>
    <row r="1642" spans="10:15" x14ac:dyDescent="0.25">
      <c r="J1642" s="148" t="s">
        <v>4287</v>
      </c>
      <c r="K1642" s="148" t="s">
        <v>3971</v>
      </c>
      <c r="L1642" s="148">
        <v>0</v>
      </c>
      <c r="M1642" s="148">
        <v>0</v>
      </c>
      <c r="N1642" s="148" t="s">
        <v>4577</v>
      </c>
      <c r="O1642" s="148" t="s">
        <v>7753</v>
      </c>
    </row>
    <row r="1643" spans="10:15" hidden="1" x14ac:dyDescent="0.25">
      <c r="J1643" s="148" t="s">
        <v>4287</v>
      </c>
      <c r="K1643" s="148" t="s">
        <v>4372</v>
      </c>
      <c r="L1643" s="148">
        <v>1.7561720539577504E-2</v>
      </c>
      <c r="M1643" s="148">
        <v>0.02</v>
      </c>
      <c r="N1643" s="148" t="s">
        <v>4577</v>
      </c>
      <c r="O1643" s="148" t="s">
        <v>7753</v>
      </c>
    </row>
    <row r="1644" spans="10:15" hidden="1" x14ac:dyDescent="0.25">
      <c r="J1644" s="148" t="s">
        <v>4287</v>
      </c>
      <c r="K1644" s="148" t="s">
        <v>3374</v>
      </c>
      <c r="L1644" s="148">
        <v>0.91448205650292713</v>
      </c>
      <c r="M1644" s="148">
        <v>0.91</v>
      </c>
      <c r="N1644" s="148" t="s">
        <v>4577</v>
      </c>
      <c r="O1644" s="148" t="s">
        <v>7753</v>
      </c>
    </row>
    <row r="1645" spans="10:15" hidden="1" x14ac:dyDescent="0.25">
      <c r="J1645" s="148" t="s">
        <v>4287</v>
      </c>
      <c r="K1645" s="148" t="s">
        <v>4126</v>
      </c>
      <c r="L1645" s="148">
        <v>3.1305675744464245E-2</v>
      </c>
      <c r="M1645" s="148">
        <v>0.03</v>
      </c>
      <c r="N1645" s="148" t="s">
        <v>4577</v>
      </c>
      <c r="O1645" s="148" t="s">
        <v>7753</v>
      </c>
    </row>
    <row r="1646" spans="10:15" hidden="1" x14ac:dyDescent="0.25">
      <c r="J1646" s="148" t="s">
        <v>4287</v>
      </c>
      <c r="K1646" s="148" t="s">
        <v>3973</v>
      </c>
      <c r="L1646" s="148">
        <v>5.0903537795876825E-5</v>
      </c>
      <c r="M1646" s="148">
        <v>0</v>
      </c>
      <c r="N1646" s="148" t="s">
        <v>4577</v>
      </c>
      <c r="O1646" s="148" t="s">
        <v>7753</v>
      </c>
    </row>
    <row r="1647" spans="10:15" hidden="1" x14ac:dyDescent="0.25">
      <c r="J1647" s="148" t="s">
        <v>4287</v>
      </c>
      <c r="K1647" s="148" t="s">
        <v>4373</v>
      </c>
      <c r="L1647" s="148">
        <v>1.4762025960804279E-3</v>
      </c>
      <c r="M1647" s="148">
        <v>0</v>
      </c>
      <c r="N1647" s="148" t="s">
        <v>4577</v>
      </c>
      <c r="O1647" s="148" t="s">
        <v>7753</v>
      </c>
    </row>
    <row r="1648" spans="10:15" hidden="1" x14ac:dyDescent="0.25">
      <c r="J1648" s="148" t="s">
        <v>4287</v>
      </c>
      <c r="K1648" s="148" t="s">
        <v>7779</v>
      </c>
      <c r="L1648" s="148">
        <v>1.8834308984474427E-2</v>
      </c>
      <c r="M1648" s="148">
        <v>0.02</v>
      </c>
      <c r="N1648" s="148" t="s">
        <v>4577</v>
      </c>
      <c r="O1648" s="148" t="s">
        <v>7753</v>
      </c>
    </row>
    <row r="1649" spans="10:15" hidden="1" x14ac:dyDescent="0.25">
      <c r="J1649" s="148" t="s">
        <v>4292</v>
      </c>
      <c r="K1649" s="148" t="s">
        <v>4126</v>
      </c>
      <c r="L1649" s="148">
        <v>0.99999999999999989</v>
      </c>
      <c r="M1649" s="148">
        <v>1</v>
      </c>
      <c r="N1649" s="148">
        <v>0.99999999999999989</v>
      </c>
      <c r="O1649" s="148" t="s">
        <v>7753</v>
      </c>
    </row>
    <row r="1650" spans="10:15" hidden="1" x14ac:dyDescent="0.25">
      <c r="J1650" s="148" t="s">
        <v>174</v>
      </c>
      <c r="K1650" s="148" t="s">
        <v>4078</v>
      </c>
      <c r="L1650" s="148">
        <v>1</v>
      </c>
      <c r="M1650" s="148">
        <v>1</v>
      </c>
      <c r="N1650" s="148">
        <v>1</v>
      </c>
      <c r="O1650" s="148" t="s">
        <v>7753</v>
      </c>
    </row>
    <row r="1651" spans="10:15" hidden="1" x14ac:dyDescent="0.25">
      <c r="J1651" s="148" t="s">
        <v>4295</v>
      </c>
      <c r="K1651" s="148" t="s">
        <v>4078</v>
      </c>
      <c r="L1651" s="148">
        <v>1.0000000000000002</v>
      </c>
      <c r="M1651" s="148">
        <v>1</v>
      </c>
      <c r="N1651" s="148">
        <v>1.0000000000000002</v>
      </c>
      <c r="O1651" s="148" t="s">
        <v>7753</v>
      </c>
    </row>
    <row r="1652" spans="10:15" hidden="1" x14ac:dyDescent="0.25">
      <c r="J1652" s="148" t="s">
        <v>4360</v>
      </c>
      <c r="K1652" s="148" t="s">
        <v>12</v>
      </c>
      <c r="L1652" s="148">
        <v>1.4041268243583292E-2</v>
      </c>
      <c r="M1652" s="148">
        <v>0.01</v>
      </c>
      <c r="N1652" s="148">
        <v>1.0000000000000002</v>
      </c>
      <c r="O1652" s="148" t="s">
        <v>7753</v>
      </c>
    </row>
    <row r="1653" spans="10:15" x14ac:dyDescent="0.25">
      <c r="J1653" s="148" t="s">
        <v>4360</v>
      </c>
      <c r="K1653" s="148" t="s">
        <v>292</v>
      </c>
      <c r="L1653" s="148">
        <v>0.52576748867639667</v>
      </c>
      <c r="M1653" s="148">
        <v>0.53</v>
      </c>
      <c r="N1653" s="148" t="s">
        <v>4577</v>
      </c>
      <c r="O1653" s="148" t="s">
        <v>7753</v>
      </c>
    </row>
    <row r="1654" spans="10:15" hidden="1" x14ac:dyDescent="0.25">
      <c r="J1654" s="148" t="s">
        <v>4360</v>
      </c>
      <c r="K1654" s="148" t="s">
        <v>574</v>
      </c>
      <c r="L1654" s="148">
        <v>3.2762959235027686E-2</v>
      </c>
      <c r="M1654" s="148">
        <v>0.03</v>
      </c>
      <c r="N1654" s="148" t="s">
        <v>4577</v>
      </c>
      <c r="O1654" s="148" t="s">
        <v>7753</v>
      </c>
    </row>
    <row r="1655" spans="10:15" x14ac:dyDescent="0.25">
      <c r="J1655" s="148" t="s">
        <v>4360</v>
      </c>
      <c r="K1655" s="148" t="s">
        <v>3323</v>
      </c>
      <c r="L1655" s="148">
        <v>0</v>
      </c>
      <c r="M1655" s="148">
        <v>0</v>
      </c>
      <c r="N1655" s="148" t="s">
        <v>4577</v>
      </c>
      <c r="O1655" s="148" t="s">
        <v>7753</v>
      </c>
    </row>
    <row r="1656" spans="10:15" x14ac:dyDescent="0.25">
      <c r="J1656" s="148" t="s">
        <v>4360</v>
      </c>
      <c r="K1656" s="148" t="s">
        <v>3457</v>
      </c>
      <c r="L1656" s="148">
        <v>8.0523402113739321E-4</v>
      </c>
      <c r="M1656" s="148">
        <v>0</v>
      </c>
      <c r="N1656" s="148" t="s">
        <v>4577</v>
      </c>
      <c r="O1656" s="148" t="s">
        <v>7753</v>
      </c>
    </row>
    <row r="1657" spans="10:15" x14ac:dyDescent="0.25">
      <c r="J1657" s="148" t="s">
        <v>4360</v>
      </c>
      <c r="K1657" s="148" t="s">
        <v>3477</v>
      </c>
      <c r="L1657" s="148">
        <v>9.8137896326119765E-3</v>
      </c>
      <c r="M1657" s="148">
        <v>0.01</v>
      </c>
      <c r="N1657" s="148" t="s">
        <v>4577</v>
      </c>
      <c r="O1657" s="148" t="s">
        <v>7753</v>
      </c>
    </row>
    <row r="1658" spans="10:15" x14ac:dyDescent="0.25">
      <c r="J1658" s="148" t="s">
        <v>4360</v>
      </c>
      <c r="K1658" s="148" t="s">
        <v>3713</v>
      </c>
      <c r="L1658" s="148">
        <v>0.24212380473074988</v>
      </c>
      <c r="M1658" s="148">
        <v>0.24</v>
      </c>
      <c r="N1658" s="148" t="s">
        <v>4577</v>
      </c>
      <c r="O1658" s="148" t="s">
        <v>7753</v>
      </c>
    </row>
    <row r="1659" spans="10:15" x14ac:dyDescent="0.25">
      <c r="J1659" s="148" t="s">
        <v>4360</v>
      </c>
      <c r="K1659" s="148" t="s">
        <v>3971</v>
      </c>
      <c r="L1659" s="148">
        <v>5.0327126321087069E-5</v>
      </c>
      <c r="M1659" s="148">
        <v>0</v>
      </c>
      <c r="N1659" s="148" t="s">
        <v>4577</v>
      </c>
      <c r="O1659" s="148" t="s">
        <v>7753</v>
      </c>
    </row>
    <row r="1660" spans="10:15" hidden="1" x14ac:dyDescent="0.25">
      <c r="J1660" s="148" t="s">
        <v>4360</v>
      </c>
      <c r="K1660" s="148" t="s">
        <v>4372</v>
      </c>
      <c r="L1660" s="148">
        <v>2.1590337191746353E-2</v>
      </c>
      <c r="M1660" s="148">
        <v>0.02</v>
      </c>
      <c r="N1660" s="148" t="s">
        <v>4577</v>
      </c>
      <c r="O1660" s="148" t="s">
        <v>7753</v>
      </c>
    </row>
    <row r="1661" spans="10:15" hidden="1" x14ac:dyDescent="0.25">
      <c r="J1661" s="148" t="s">
        <v>4360</v>
      </c>
      <c r="K1661" s="148" t="s">
        <v>3374</v>
      </c>
      <c r="L1661" s="148">
        <v>0.15249119275289383</v>
      </c>
      <c r="M1661" s="148">
        <v>0.15</v>
      </c>
      <c r="N1661" s="148" t="s">
        <v>4577</v>
      </c>
      <c r="O1661" s="148" t="s">
        <v>7753</v>
      </c>
    </row>
    <row r="1662" spans="10:15" hidden="1" x14ac:dyDescent="0.25">
      <c r="J1662" s="148" t="s">
        <v>4360</v>
      </c>
      <c r="K1662" s="148" t="s">
        <v>4376</v>
      </c>
      <c r="L1662" s="148">
        <v>5.5359838953195778E-4</v>
      </c>
      <c r="M1662" s="148">
        <v>0</v>
      </c>
      <c r="N1662" s="148" t="s">
        <v>4577</v>
      </c>
      <c r="O1662" s="148" t="s">
        <v>7753</v>
      </c>
    </row>
    <row r="1663" spans="10:15" hidden="1" x14ac:dyDescent="0.25">
      <c r="J1663" s="148" t="s">
        <v>7760</v>
      </c>
      <c r="K1663" s="148" t="s">
        <v>276</v>
      </c>
      <c r="L1663" s="148">
        <v>6.7219359175442527E-4</v>
      </c>
      <c r="M1663" s="148">
        <v>0</v>
      </c>
      <c r="N1663" s="148">
        <v>0.99999999999999989</v>
      </c>
      <c r="O1663" s="148" t="s">
        <v>7753</v>
      </c>
    </row>
    <row r="1664" spans="10:15" x14ac:dyDescent="0.25">
      <c r="J1664" s="148" t="s">
        <v>7760</v>
      </c>
      <c r="K1664" s="148" t="s">
        <v>3173</v>
      </c>
      <c r="L1664" s="148">
        <v>0.60721487788483075</v>
      </c>
      <c r="M1664" s="148">
        <v>0.61</v>
      </c>
      <c r="N1664" s="148" t="s">
        <v>4577</v>
      </c>
      <c r="O1664" s="148" t="s">
        <v>7753</v>
      </c>
    </row>
    <row r="1665" spans="10:15" x14ac:dyDescent="0.25">
      <c r="J1665" s="148" t="s">
        <v>7760</v>
      </c>
      <c r="K1665" s="148" t="s">
        <v>3897</v>
      </c>
      <c r="L1665" s="148">
        <v>2.2406453058480846E-4</v>
      </c>
      <c r="M1665" s="148">
        <v>0</v>
      </c>
      <c r="N1665" s="148" t="s">
        <v>4577</v>
      </c>
      <c r="O1665" s="148" t="s">
        <v>7753</v>
      </c>
    </row>
    <row r="1666" spans="10:15" hidden="1" x14ac:dyDescent="0.25">
      <c r="J1666" s="148" t="s">
        <v>7760</v>
      </c>
      <c r="K1666" s="148" t="s">
        <v>3374</v>
      </c>
      <c r="L1666" s="148">
        <v>0.39188886399282996</v>
      </c>
      <c r="M1666" s="148">
        <v>0.39</v>
      </c>
      <c r="N1666" s="148" t="s">
        <v>4577</v>
      </c>
      <c r="O1666" s="148" t="s">
        <v>7753</v>
      </c>
    </row>
    <row r="1667" spans="10:15" hidden="1" x14ac:dyDescent="0.25">
      <c r="J1667" s="148" t="s">
        <v>3664</v>
      </c>
      <c r="K1667" s="148" t="s">
        <v>3275</v>
      </c>
      <c r="L1667" s="148">
        <v>5.0120288692862836E-3</v>
      </c>
      <c r="M1667" s="148"/>
      <c r="N1667" s="148"/>
      <c r="O1667" s="148" t="s">
        <v>7753</v>
      </c>
    </row>
    <row r="1677" spans="10:15" x14ac:dyDescent="0.25">
      <c r="J1677" s="51" t="s">
        <v>3701</v>
      </c>
      <c r="K1677" s="51" t="s">
        <v>290</v>
      </c>
      <c r="L1677" s="51">
        <v>0.02</v>
      </c>
    </row>
    <row r="1678" spans="10:15" x14ac:dyDescent="0.25">
      <c r="J1678" s="51" t="s">
        <v>3701</v>
      </c>
      <c r="K1678" s="51" t="s">
        <v>292</v>
      </c>
      <c r="L1678" s="51">
        <v>0.09</v>
      </c>
    </row>
    <row r="1679" spans="10:15" x14ac:dyDescent="0.25">
      <c r="J1679" s="51" t="s">
        <v>3701</v>
      </c>
      <c r="K1679" s="51" t="s">
        <v>3173</v>
      </c>
      <c r="L1679" s="51">
        <v>0.02</v>
      </c>
    </row>
    <row r="1680" spans="10:15" x14ac:dyDescent="0.25">
      <c r="J1680" s="51" t="s">
        <v>3701</v>
      </c>
      <c r="K1680" s="51" t="s">
        <v>3222</v>
      </c>
      <c r="L1680" s="51">
        <v>0.08</v>
      </c>
    </row>
    <row r="1681" spans="10:12" x14ac:dyDescent="0.25">
      <c r="J1681" s="51" t="s">
        <v>3701</v>
      </c>
      <c r="K1681" s="51" t="s">
        <v>3323</v>
      </c>
      <c r="L1681" s="51">
        <v>0.01</v>
      </c>
    </row>
    <row r="1682" spans="10:12" x14ac:dyDescent="0.25">
      <c r="J1682" s="51" t="s">
        <v>3701</v>
      </c>
      <c r="K1682" s="51" t="s">
        <v>3457</v>
      </c>
      <c r="L1682" s="51">
        <v>0.12</v>
      </c>
    </row>
    <row r="1683" spans="10:12" x14ac:dyDescent="0.25">
      <c r="J1683" s="51" t="s">
        <v>3701</v>
      </c>
      <c r="K1683" s="51" t="s">
        <v>3477</v>
      </c>
      <c r="L1683" s="51">
        <v>0</v>
      </c>
    </row>
    <row r="1684" spans="10:12" x14ac:dyDescent="0.25">
      <c r="J1684" s="51" t="s">
        <v>3701</v>
      </c>
      <c r="K1684" s="51" t="s">
        <v>3672</v>
      </c>
      <c r="L1684" s="51">
        <v>0.06</v>
      </c>
    </row>
    <row r="1685" spans="10:12" x14ac:dyDescent="0.25">
      <c r="J1685" s="51" t="s">
        <v>3701</v>
      </c>
      <c r="K1685" s="51" t="s">
        <v>3713</v>
      </c>
      <c r="L1685" s="51">
        <v>0.05</v>
      </c>
    </row>
  </sheetData>
  <mergeCells count="2">
    <mergeCell ref="A1:E1"/>
    <mergeCell ref="AA1:AG1"/>
  </mergeCells>
  <conditionalFormatting sqref="G3:G1112">
    <cfRule type="colorScale" priority="2">
      <colorScale>
        <cfvo type="num" val="0.99"/>
        <cfvo type="num" val="1.01"/>
        <color theme="5" tint="0.79998168889431442"/>
        <color theme="8" tint="0.79998168889431442"/>
      </colorScale>
    </cfRule>
  </conditionalFormatting>
  <conditionalFormatting sqref="N3:N1667">
    <cfRule type="cellIs" dxfId="457" priority="1" operator="between">
      <formula>1.01</formula>
      <formula>1.5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2776F-519A-4642-90F6-8B1FB741264A}">
  <sheetPr codeName="Sheet3"/>
  <dimension ref="A1:X5948"/>
  <sheetViews>
    <sheetView workbookViewId="0"/>
  </sheetViews>
  <sheetFormatPr defaultRowHeight="15" x14ac:dyDescent="0.25"/>
  <cols>
    <col min="1" max="1" width="10.42578125" bestFit="1" customWidth="1"/>
    <col min="2" max="2" width="11.85546875" bestFit="1" customWidth="1"/>
    <col min="3" max="3" width="15.7109375" bestFit="1" customWidth="1"/>
    <col min="4" max="4" width="28.7109375" bestFit="1" customWidth="1"/>
    <col min="5" max="5" width="15.85546875" bestFit="1" customWidth="1"/>
    <col min="6" max="6" width="16.42578125" bestFit="1" customWidth="1"/>
    <col min="7" max="7" width="15" bestFit="1" customWidth="1"/>
    <col min="8" max="8" width="15.42578125" bestFit="1" customWidth="1"/>
    <col min="9" max="9" width="10.140625" bestFit="1" customWidth="1"/>
    <col min="11" max="11" width="12.85546875" bestFit="1" customWidth="1"/>
    <col min="12" max="12" width="33.42578125" bestFit="1" customWidth="1"/>
    <col min="13" max="13" width="10.5703125" hidden="1" customWidth="1"/>
    <col min="14" max="14" width="11.28515625" hidden="1" customWidth="1"/>
    <col min="15" max="15" width="15.140625" bestFit="1" customWidth="1"/>
    <col min="16" max="17" width="10.7109375" hidden="1" customWidth="1"/>
    <col min="18" max="18" width="13.5703125" bestFit="1" customWidth="1"/>
    <col min="19" max="20" width="0" hidden="1" customWidth="1"/>
    <col min="21" max="21" width="13.5703125" bestFit="1" customWidth="1"/>
    <col min="22" max="23" width="0" hidden="1" customWidth="1"/>
    <col min="24" max="24" width="12.7109375" bestFit="1" customWidth="1"/>
  </cols>
  <sheetData>
    <row r="1" spans="1:24" x14ac:dyDescent="0.25">
      <c r="A1" t="s">
        <v>272</v>
      </c>
      <c r="B1" t="s">
        <v>2010</v>
      </c>
      <c r="C1" t="s">
        <v>2011</v>
      </c>
      <c r="D1" t="s">
        <v>2012</v>
      </c>
      <c r="E1" t="s">
        <v>2013</v>
      </c>
      <c r="F1" t="s">
        <v>2014</v>
      </c>
      <c r="G1" t="s">
        <v>2015</v>
      </c>
      <c r="H1" t="s">
        <v>2016</v>
      </c>
      <c r="I1" t="s">
        <v>3490</v>
      </c>
      <c r="K1" t="s">
        <v>2071</v>
      </c>
      <c r="L1" t="s">
        <v>2072</v>
      </c>
      <c r="M1" t="s">
        <v>3033</v>
      </c>
      <c r="N1" t="s">
        <v>3032</v>
      </c>
      <c r="O1" t="s">
        <v>1934</v>
      </c>
      <c r="P1" t="s">
        <v>3034</v>
      </c>
      <c r="Q1" t="s">
        <v>3035</v>
      </c>
      <c r="R1" t="s">
        <v>1936</v>
      </c>
      <c r="S1" t="s">
        <v>3036</v>
      </c>
      <c r="T1" t="s">
        <v>3037</v>
      </c>
      <c r="U1" t="s">
        <v>1935</v>
      </c>
      <c r="V1" t="s">
        <v>3038</v>
      </c>
      <c r="W1" t="s">
        <v>3039</v>
      </c>
      <c r="X1" t="s">
        <v>1952</v>
      </c>
    </row>
    <row r="2" spans="1:24" x14ac:dyDescent="0.25">
      <c r="A2">
        <v>2</v>
      </c>
      <c r="B2" t="s">
        <v>2022</v>
      </c>
      <c r="C2" t="s">
        <v>2023</v>
      </c>
      <c r="D2" t="s">
        <v>2020</v>
      </c>
      <c r="E2">
        <v>0</v>
      </c>
      <c r="F2">
        <v>40.18</v>
      </c>
      <c r="G2" s="2">
        <v>45301</v>
      </c>
      <c r="H2" t="s">
        <v>2021</v>
      </c>
      <c r="I2">
        <f t="shared" ref="I2:I65" si="0">E2-F2</f>
        <v>-40.18</v>
      </c>
      <c r="K2" t="s">
        <v>2046</v>
      </c>
      <c r="L2" t="s">
        <v>2073</v>
      </c>
      <c r="M2">
        <f>SUMIFS(E:E,A:A,Table_Query_from_Cas_Ragle_16[[#Headers],[2]],B:B,Table_Query_from_Cas_Ragle_16[[#This Row],[account_id]])</f>
        <v>0</v>
      </c>
      <c r="N2">
        <f>SUMIFS(F:F,A:A,Table_Query_from_Cas_Ragle_16[[#Headers],[2]],B:B,Table_Query_from_Cas_Ragle_16[[#This Row],[account_id]])</f>
        <v>0</v>
      </c>
      <c r="O2" s="25">
        <f>Table_Query_from_Cas_Ragle_16[[#This Row],[2-Dr]]-Table_Query_from_Cas_Ragle_16[[#This Row],[2-Cr]]</f>
        <v>0</v>
      </c>
      <c r="P2">
        <f>SUMIFS(E:E,A:A,Table_Query_from_Cas_Ragle_16[[#Headers],[3]],B:B,Table_Query_from_Cas_Ragle_16[[#This Row],[account_id]])</f>
        <v>0</v>
      </c>
      <c r="Q2">
        <f>SUMIFS(F:F,A:A,Table_Query_from_Cas_Ragle_16[[#Headers],[3]],B:B,Table_Query_from_Cas_Ragle_16[[#This Row],[account_id]])</f>
        <v>0</v>
      </c>
      <c r="R2" s="25">
        <f>Table_Query_from_Cas_Ragle_16[[#This Row],[3-Dr]]-Table_Query_from_Cas_Ragle_16[[#This Row],[3-Cr]]</f>
        <v>0</v>
      </c>
      <c r="S2" s="25">
        <f>SUMIFS(E:E,A:A,Table_Query_from_Cas_Ragle_16[[#Headers],[4]],B:B,Table_Query_from_Cas_Ragle_16[[#This Row],[account_id]])</f>
        <v>0</v>
      </c>
      <c r="T2" s="25">
        <f>SUMIFS(F:F,A:A,Table_Query_from_Cas_Ragle_16[[#Headers],[4]],B:B,Table_Query_from_Cas_Ragle_16[[#This Row],[account_id]])</f>
        <v>0</v>
      </c>
      <c r="U2" s="25">
        <f>Table_Query_from_Cas_Ragle_16[[#This Row],[4-Dr]]-Table_Query_from_Cas_Ragle_16[[#This Row],[4-Cr]]</f>
        <v>0</v>
      </c>
      <c r="V2" s="25">
        <f>SUMIFS(E:E,A:A,Table_Query_from_Cas_Ragle_16[[#Headers],[8]],B:B,Table_Query_from_Cas_Ragle_16[[#This Row],[account_id]])</f>
        <v>0</v>
      </c>
      <c r="W2" s="25">
        <f>SUMIFS(F:F,A:A,Table_Query_from_Cas_Ragle_16[[#Headers],[8]],B:B,Table_Query_from_Cas_Ragle_16[[#This Row],[account_id]])</f>
        <v>0</v>
      </c>
      <c r="X2" s="25">
        <f>Table_Query_from_Cas_Ragle_16[[#This Row],[8-Dr]]-Table_Query_from_Cas_Ragle_16[[#This Row],[8-Cr]]</f>
        <v>0</v>
      </c>
    </row>
    <row r="3" spans="1:24" x14ac:dyDescent="0.25">
      <c r="A3">
        <v>2</v>
      </c>
      <c r="B3" t="s">
        <v>2019</v>
      </c>
      <c r="C3" t="s">
        <v>2027</v>
      </c>
      <c r="D3" t="s">
        <v>2020</v>
      </c>
      <c r="E3">
        <v>66.12</v>
      </c>
      <c r="F3">
        <v>0</v>
      </c>
      <c r="G3" s="2">
        <v>45296</v>
      </c>
      <c r="H3" t="s">
        <v>2021</v>
      </c>
      <c r="I3">
        <f t="shared" si="0"/>
        <v>66.12</v>
      </c>
      <c r="K3" t="s">
        <v>2053</v>
      </c>
      <c r="L3" t="s">
        <v>2074</v>
      </c>
      <c r="M3">
        <f>SUMIFS(E:E,A:A,Table_Query_from_Cas_Ragle_16[[#Headers],[2]],B:B,Table_Query_from_Cas_Ragle_16[[#This Row],[account_id]])</f>
        <v>0</v>
      </c>
      <c r="N3">
        <f>SUMIFS(F:F,A:A,Table_Query_from_Cas_Ragle_16[[#Headers],[2]],B:B,Table_Query_from_Cas_Ragle_16[[#This Row],[account_id]])</f>
        <v>2918765.9000000018</v>
      </c>
      <c r="O3" s="25">
        <f>Table_Query_from_Cas_Ragle_16[[#This Row],[2-Dr]]-Table_Query_from_Cas_Ragle_16[[#This Row],[2-Cr]]</f>
        <v>-2918765.9000000018</v>
      </c>
      <c r="P3">
        <f>SUMIFS(E:E,A:A,Table_Query_from_Cas_Ragle_16[[#Headers],[3]],B:B,Table_Query_from_Cas_Ragle_16[[#This Row],[account_id]])</f>
        <v>0</v>
      </c>
      <c r="Q3">
        <f>SUMIFS(F:F,A:A,Table_Query_from_Cas_Ragle_16[[#Headers],[3]],B:B,Table_Query_from_Cas_Ragle_16[[#This Row],[account_id]])</f>
        <v>654713.66</v>
      </c>
      <c r="R3" s="25">
        <f>Table_Query_from_Cas_Ragle_16[[#This Row],[3-Dr]]-Table_Query_from_Cas_Ragle_16[[#This Row],[3-Cr]]</f>
        <v>-654713.66</v>
      </c>
      <c r="S3" s="25">
        <f>SUMIFS(E:E,A:A,Table_Query_from_Cas_Ragle_16[[#Headers],[4]],B:B,Table_Query_from_Cas_Ragle_16[[#This Row],[account_id]])</f>
        <v>0</v>
      </c>
      <c r="T3" s="25">
        <f>SUMIFS(F:F,A:A,Table_Query_from_Cas_Ragle_16[[#Headers],[4]],B:B,Table_Query_from_Cas_Ragle_16[[#This Row],[account_id]])</f>
        <v>477046.81</v>
      </c>
      <c r="U3" s="25">
        <f>Table_Query_from_Cas_Ragle_16[[#This Row],[4-Dr]]-Table_Query_from_Cas_Ragle_16[[#This Row],[4-Cr]]</f>
        <v>-477046.81</v>
      </c>
      <c r="V3" s="25">
        <f>SUMIFS(E:E,A:A,Table_Query_from_Cas_Ragle_16[[#Headers],[8]],B:B,Table_Query_from_Cas_Ragle_16[[#This Row],[account_id]])</f>
        <v>0</v>
      </c>
      <c r="W3" s="25">
        <f>SUMIFS(F:F,A:A,Table_Query_from_Cas_Ragle_16[[#Headers],[8]],B:B,Table_Query_from_Cas_Ragle_16[[#This Row],[account_id]])</f>
        <v>0</v>
      </c>
      <c r="X3" s="25">
        <f>Table_Query_from_Cas_Ragle_16[[#This Row],[8-Dr]]-Table_Query_from_Cas_Ragle_16[[#This Row],[8-Cr]]</f>
        <v>0</v>
      </c>
    </row>
    <row r="4" spans="1:24" x14ac:dyDescent="0.25">
      <c r="A4">
        <v>2</v>
      </c>
      <c r="B4" t="s">
        <v>2019</v>
      </c>
      <c r="C4" t="s">
        <v>2027</v>
      </c>
      <c r="D4" t="s">
        <v>2020</v>
      </c>
      <c r="E4">
        <v>373.22</v>
      </c>
      <c r="F4">
        <v>0</v>
      </c>
      <c r="G4" s="2">
        <v>45296</v>
      </c>
      <c r="H4" t="s">
        <v>2021</v>
      </c>
      <c r="I4">
        <f t="shared" si="0"/>
        <v>373.22</v>
      </c>
      <c r="K4" t="s">
        <v>2055</v>
      </c>
      <c r="L4" t="s">
        <v>2075</v>
      </c>
      <c r="M4">
        <f>SUMIFS(E:E,A:A,Table_Query_from_Cas_Ragle_16[[#Headers],[2]],B:B,Table_Query_from_Cas_Ragle_16[[#This Row],[account_id]])</f>
        <v>753508.46000000008</v>
      </c>
      <c r="N4">
        <f>SUMIFS(F:F,A:A,Table_Query_from_Cas_Ragle_16[[#Headers],[2]],B:B,Table_Query_from_Cas_Ragle_16[[#This Row],[account_id]])</f>
        <v>0</v>
      </c>
      <c r="O4" s="25">
        <f>Table_Query_from_Cas_Ragle_16[[#This Row],[2-Dr]]-Table_Query_from_Cas_Ragle_16[[#This Row],[2-Cr]]</f>
        <v>753508.46000000008</v>
      </c>
      <c r="P4">
        <f>SUMIFS(E:E,A:A,Table_Query_from_Cas_Ragle_16[[#Headers],[3]],B:B,Table_Query_from_Cas_Ragle_16[[#This Row],[account_id]])</f>
        <v>133956.06999999998</v>
      </c>
      <c r="Q4">
        <f>SUMIFS(F:F,A:A,Table_Query_from_Cas_Ragle_16[[#Headers],[3]],B:B,Table_Query_from_Cas_Ragle_16[[#This Row],[account_id]])</f>
        <v>0</v>
      </c>
      <c r="R4" s="25">
        <f>Table_Query_from_Cas_Ragle_16[[#This Row],[3-Dr]]-Table_Query_from_Cas_Ragle_16[[#This Row],[3-Cr]]</f>
        <v>133956.06999999998</v>
      </c>
      <c r="S4" s="25">
        <f>SUMIFS(E:E,A:A,Table_Query_from_Cas_Ragle_16[[#Headers],[4]],B:B,Table_Query_from_Cas_Ragle_16[[#This Row],[account_id]])</f>
        <v>118345.99000000002</v>
      </c>
      <c r="T4" s="25">
        <f>SUMIFS(F:F,A:A,Table_Query_from_Cas_Ragle_16[[#Headers],[4]],B:B,Table_Query_from_Cas_Ragle_16[[#This Row],[account_id]])</f>
        <v>0</v>
      </c>
      <c r="U4" s="25">
        <f>Table_Query_from_Cas_Ragle_16[[#This Row],[4-Dr]]-Table_Query_from_Cas_Ragle_16[[#This Row],[4-Cr]]</f>
        <v>118345.99000000002</v>
      </c>
      <c r="V4" s="25">
        <f>SUMIFS(E:E,A:A,Table_Query_from_Cas_Ragle_16[[#Headers],[8]],B:B,Table_Query_from_Cas_Ragle_16[[#This Row],[account_id]])</f>
        <v>5998.46</v>
      </c>
      <c r="W4" s="25">
        <f>SUMIFS(F:F,A:A,Table_Query_from_Cas_Ragle_16[[#Headers],[8]],B:B,Table_Query_from_Cas_Ragle_16[[#This Row],[account_id]])</f>
        <v>5998.46</v>
      </c>
      <c r="X4" s="25">
        <f>Table_Query_from_Cas_Ragle_16[[#This Row],[8-Dr]]-Table_Query_from_Cas_Ragle_16[[#This Row],[8-Cr]]</f>
        <v>0</v>
      </c>
    </row>
    <row r="5" spans="1:24" x14ac:dyDescent="0.25">
      <c r="A5">
        <v>2</v>
      </c>
      <c r="B5" t="s">
        <v>2019</v>
      </c>
      <c r="C5" t="s">
        <v>2027</v>
      </c>
      <c r="D5" t="s">
        <v>2020</v>
      </c>
      <c r="E5">
        <v>66.12</v>
      </c>
      <c r="F5">
        <v>0</v>
      </c>
      <c r="G5" s="2">
        <v>45295</v>
      </c>
      <c r="H5" t="s">
        <v>2021</v>
      </c>
      <c r="I5">
        <f t="shared" si="0"/>
        <v>66.12</v>
      </c>
      <c r="K5" t="s">
        <v>2028</v>
      </c>
      <c r="L5" t="s">
        <v>2076</v>
      </c>
      <c r="M5">
        <f>SUMIFS(E:E,A:A,Table_Query_from_Cas_Ragle_16[[#Headers],[2]],B:B,Table_Query_from_Cas_Ragle_16[[#This Row],[account_id]])</f>
        <v>626976.05000000016</v>
      </c>
      <c r="N5">
        <f>SUMIFS(F:F,A:A,Table_Query_from_Cas_Ragle_16[[#Headers],[2]],B:B,Table_Query_from_Cas_Ragle_16[[#This Row],[account_id]])</f>
        <v>2555.23</v>
      </c>
      <c r="O5" s="25">
        <f>Table_Query_from_Cas_Ragle_16[[#This Row],[2-Dr]]-Table_Query_from_Cas_Ragle_16[[#This Row],[2-Cr]]</f>
        <v>624420.82000000018</v>
      </c>
      <c r="P5">
        <f>SUMIFS(E:E,A:A,Table_Query_from_Cas_Ragle_16[[#Headers],[3]],B:B,Table_Query_from_Cas_Ragle_16[[#This Row],[account_id]])</f>
        <v>10634.04</v>
      </c>
      <c r="Q5">
        <f>SUMIFS(F:F,A:A,Table_Query_from_Cas_Ragle_16[[#Headers],[3]],B:B,Table_Query_from_Cas_Ragle_16[[#This Row],[account_id]])</f>
        <v>0</v>
      </c>
      <c r="R5" s="25">
        <f>Table_Query_from_Cas_Ragle_16[[#This Row],[3-Dr]]-Table_Query_from_Cas_Ragle_16[[#This Row],[3-Cr]]</f>
        <v>10634.04</v>
      </c>
      <c r="S5" s="25">
        <f>SUMIFS(E:E,A:A,Table_Query_from_Cas_Ragle_16[[#Headers],[4]],B:B,Table_Query_from_Cas_Ragle_16[[#This Row],[account_id]])</f>
        <v>23034.69</v>
      </c>
      <c r="T5" s="25">
        <f>SUMIFS(F:F,A:A,Table_Query_from_Cas_Ragle_16[[#Headers],[4]],B:B,Table_Query_from_Cas_Ragle_16[[#This Row],[account_id]])</f>
        <v>0</v>
      </c>
      <c r="U5" s="25">
        <f>Table_Query_from_Cas_Ragle_16[[#This Row],[4-Dr]]-Table_Query_from_Cas_Ragle_16[[#This Row],[4-Cr]]</f>
        <v>23034.69</v>
      </c>
      <c r="V5" s="25">
        <f>SUMIFS(E:E,A:A,Table_Query_from_Cas_Ragle_16[[#Headers],[8]],B:B,Table_Query_from_Cas_Ragle_16[[#This Row],[account_id]])</f>
        <v>0</v>
      </c>
      <c r="W5" s="25">
        <f>SUMIFS(F:F,A:A,Table_Query_from_Cas_Ragle_16[[#Headers],[8]],B:B,Table_Query_from_Cas_Ragle_16[[#This Row],[account_id]])</f>
        <v>0</v>
      </c>
      <c r="X5" s="25">
        <f>Table_Query_from_Cas_Ragle_16[[#This Row],[8-Dr]]-Table_Query_from_Cas_Ragle_16[[#This Row],[8-Cr]]</f>
        <v>0</v>
      </c>
    </row>
    <row r="6" spans="1:24" x14ac:dyDescent="0.25">
      <c r="A6">
        <v>2</v>
      </c>
      <c r="B6" t="s">
        <v>2019</v>
      </c>
      <c r="C6" t="s">
        <v>2027</v>
      </c>
      <c r="D6" t="s">
        <v>2020</v>
      </c>
      <c r="E6">
        <v>91.57</v>
      </c>
      <c r="F6">
        <v>0</v>
      </c>
      <c r="G6" s="2">
        <v>45296</v>
      </c>
      <c r="H6" t="s">
        <v>2021</v>
      </c>
      <c r="I6">
        <f t="shared" si="0"/>
        <v>91.57</v>
      </c>
      <c r="K6" t="s">
        <v>2077</v>
      </c>
      <c r="L6" t="s">
        <v>2078</v>
      </c>
      <c r="M6">
        <f>SUMIFS(E:E,A:A,Table_Query_from_Cas_Ragle_16[[#Headers],[2]],B:B,Table_Query_from_Cas_Ragle_16[[#This Row],[account_id]])</f>
        <v>5300</v>
      </c>
      <c r="N6">
        <f>SUMIFS(F:F,A:A,Table_Query_from_Cas_Ragle_16[[#Headers],[2]],B:B,Table_Query_from_Cas_Ragle_16[[#This Row],[account_id]])</f>
        <v>0</v>
      </c>
      <c r="O6" s="25">
        <f>Table_Query_from_Cas_Ragle_16[[#This Row],[2-Dr]]-Table_Query_from_Cas_Ragle_16[[#This Row],[2-Cr]]</f>
        <v>5300</v>
      </c>
      <c r="P6">
        <f>SUMIFS(E:E,A:A,Table_Query_from_Cas_Ragle_16[[#Headers],[3]],B:B,Table_Query_from_Cas_Ragle_16[[#This Row],[account_id]])</f>
        <v>500</v>
      </c>
      <c r="Q6">
        <f>SUMIFS(F:F,A:A,Table_Query_from_Cas_Ragle_16[[#Headers],[3]],B:B,Table_Query_from_Cas_Ragle_16[[#This Row],[account_id]])</f>
        <v>0</v>
      </c>
      <c r="R6" s="25">
        <f>Table_Query_from_Cas_Ragle_16[[#This Row],[3-Dr]]-Table_Query_from_Cas_Ragle_16[[#This Row],[3-Cr]]</f>
        <v>500</v>
      </c>
      <c r="S6" s="25">
        <f>SUMIFS(E:E,A:A,Table_Query_from_Cas_Ragle_16[[#Headers],[4]],B:B,Table_Query_from_Cas_Ragle_16[[#This Row],[account_id]])</f>
        <v>500</v>
      </c>
      <c r="T6" s="25">
        <f>SUMIFS(F:F,A:A,Table_Query_from_Cas_Ragle_16[[#Headers],[4]],B:B,Table_Query_from_Cas_Ragle_16[[#This Row],[account_id]])</f>
        <v>0</v>
      </c>
      <c r="U6" s="25">
        <f>Table_Query_from_Cas_Ragle_16[[#This Row],[4-Dr]]-Table_Query_from_Cas_Ragle_16[[#This Row],[4-Cr]]</f>
        <v>500</v>
      </c>
      <c r="V6" s="25">
        <f>SUMIFS(E:E,A:A,Table_Query_from_Cas_Ragle_16[[#Headers],[8]],B:B,Table_Query_from_Cas_Ragle_16[[#This Row],[account_id]])</f>
        <v>0</v>
      </c>
      <c r="W6" s="25">
        <f>SUMIFS(F:F,A:A,Table_Query_from_Cas_Ragle_16[[#Headers],[8]],B:B,Table_Query_from_Cas_Ragle_16[[#This Row],[account_id]])</f>
        <v>0</v>
      </c>
      <c r="X6" s="25">
        <f>Table_Query_from_Cas_Ragle_16[[#This Row],[8-Dr]]-Table_Query_from_Cas_Ragle_16[[#This Row],[8-Cr]]</f>
        <v>0</v>
      </c>
    </row>
    <row r="7" spans="1:24" x14ac:dyDescent="0.25">
      <c r="A7">
        <v>2</v>
      </c>
      <c r="B7" t="s">
        <v>2019</v>
      </c>
      <c r="C7" t="s">
        <v>2027</v>
      </c>
      <c r="D7" t="s">
        <v>2020</v>
      </c>
      <c r="E7">
        <v>93.28</v>
      </c>
      <c r="F7">
        <v>0</v>
      </c>
      <c r="G7" s="2">
        <v>45296</v>
      </c>
      <c r="H7" t="s">
        <v>2021</v>
      </c>
      <c r="I7">
        <f t="shared" si="0"/>
        <v>93.28</v>
      </c>
      <c r="K7" t="s">
        <v>2070</v>
      </c>
      <c r="L7" t="s">
        <v>2079</v>
      </c>
      <c r="M7">
        <f>SUMIFS(E:E,A:A,Table_Query_from_Cas_Ragle_16[[#Headers],[2]],B:B,Table_Query_from_Cas_Ragle_16[[#This Row],[account_id]])</f>
        <v>0</v>
      </c>
      <c r="N7">
        <f>SUMIFS(F:F,A:A,Table_Query_from_Cas_Ragle_16[[#Headers],[2]],B:B,Table_Query_from_Cas_Ragle_16[[#This Row],[account_id]])</f>
        <v>0</v>
      </c>
      <c r="O7" s="25">
        <f>Table_Query_from_Cas_Ragle_16[[#This Row],[2-Dr]]-Table_Query_from_Cas_Ragle_16[[#This Row],[2-Cr]]</f>
        <v>0</v>
      </c>
      <c r="P7">
        <f>SUMIFS(E:E,A:A,Table_Query_from_Cas_Ragle_16[[#Headers],[3]],B:B,Table_Query_from_Cas_Ragle_16[[#This Row],[account_id]])</f>
        <v>0</v>
      </c>
      <c r="Q7">
        <f>SUMIFS(F:F,A:A,Table_Query_from_Cas_Ragle_16[[#Headers],[3]],B:B,Table_Query_from_Cas_Ragle_16[[#This Row],[account_id]])</f>
        <v>0</v>
      </c>
      <c r="R7" s="25">
        <f>Table_Query_from_Cas_Ragle_16[[#This Row],[3-Dr]]-Table_Query_from_Cas_Ragle_16[[#This Row],[3-Cr]]</f>
        <v>0</v>
      </c>
      <c r="S7" s="25">
        <f>SUMIFS(E:E,A:A,Table_Query_from_Cas_Ragle_16[[#Headers],[4]],B:B,Table_Query_from_Cas_Ragle_16[[#This Row],[account_id]])</f>
        <v>0</v>
      </c>
      <c r="T7" s="25">
        <f>SUMIFS(F:F,A:A,Table_Query_from_Cas_Ragle_16[[#Headers],[4]],B:B,Table_Query_from_Cas_Ragle_16[[#This Row],[account_id]])</f>
        <v>0</v>
      </c>
      <c r="U7" s="25">
        <f>Table_Query_from_Cas_Ragle_16[[#This Row],[4-Dr]]-Table_Query_from_Cas_Ragle_16[[#This Row],[4-Cr]]</f>
        <v>0</v>
      </c>
      <c r="V7" s="25">
        <f>SUMIFS(E:E,A:A,Table_Query_from_Cas_Ragle_16[[#Headers],[8]],B:B,Table_Query_from_Cas_Ragle_16[[#This Row],[account_id]])</f>
        <v>0</v>
      </c>
      <c r="W7" s="25">
        <f>SUMIFS(F:F,A:A,Table_Query_from_Cas_Ragle_16[[#Headers],[8]],B:B,Table_Query_from_Cas_Ragle_16[[#This Row],[account_id]])</f>
        <v>0</v>
      </c>
      <c r="X7" s="25">
        <f>Table_Query_from_Cas_Ragle_16[[#This Row],[8-Dr]]-Table_Query_from_Cas_Ragle_16[[#This Row],[8-Cr]]</f>
        <v>0</v>
      </c>
    </row>
    <row r="8" spans="1:24" x14ac:dyDescent="0.25">
      <c r="A8">
        <v>2</v>
      </c>
      <c r="B8" t="s">
        <v>2019</v>
      </c>
      <c r="C8" t="s">
        <v>2027</v>
      </c>
      <c r="D8" t="s">
        <v>2020</v>
      </c>
      <c r="E8">
        <v>91.57</v>
      </c>
      <c r="F8">
        <v>0</v>
      </c>
      <c r="G8" s="2">
        <v>45296</v>
      </c>
      <c r="H8" t="s">
        <v>2021</v>
      </c>
      <c r="I8">
        <f t="shared" si="0"/>
        <v>91.57</v>
      </c>
      <c r="K8" t="s">
        <v>2080</v>
      </c>
      <c r="L8" t="s">
        <v>2081</v>
      </c>
      <c r="M8">
        <f>SUMIFS(E:E,A:A,Table_Query_from_Cas_Ragle_16[[#Headers],[2]],B:B,Table_Query_from_Cas_Ragle_16[[#This Row],[account_id]])</f>
        <v>10400</v>
      </c>
      <c r="N8">
        <f>SUMIFS(F:F,A:A,Table_Query_from_Cas_Ragle_16[[#Headers],[2]],B:B,Table_Query_from_Cas_Ragle_16[[#This Row],[account_id]])</f>
        <v>0</v>
      </c>
      <c r="O8" s="25">
        <f>Table_Query_from_Cas_Ragle_16[[#This Row],[2-Dr]]-Table_Query_from_Cas_Ragle_16[[#This Row],[2-Cr]]</f>
        <v>10400</v>
      </c>
      <c r="P8">
        <f>SUMIFS(E:E,A:A,Table_Query_from_Cas_Ragle_16[[#Headers],[3]],B:B,Table_Query_from_Cas_Ragle_16[[#This Row],[account_id]])</f>
        <v>0</v>
      </c>
      <c r="Q8">
        <f>SUMIFS(F:F,A:A,Table_Query_from_Cas_Ragle_16[[#Headers],[3]],B:B,Table_Query_from_Cas_Ragle_16[[#This Row],[account_id]])</f>
        <v>0</v>
      </c>
      <c r="R8" s="25">
        <f>Table_Query_from_Cas_Ragle_16[[#This Row],[3-Dr]]-Table_Query_from_Cas_Ragle_16[[#This Row],[3-Cr]]</f>
        <v>0</v>
      </c>
      <c r="S8" s="25">
        <f>SUMIFS(E:E,A:A,Table_Query_from_Cas_Ragle_16[[#Headers],[4]],B:B,Table_Query_from_Cas_Ragle_16[[#This Row],[account_id]])</f>
        <v>0</v>
      </c>
      <c r="T8" s="25">
        <f>SUMIFS(F:F,A:A,Table_Query_from_Cas_Ragle_16[[#Headers],[4]],B:B,Table_Query_from_Cas_Ragle_16[[#This Row],[account_id]])</f>
        <v>0</v>
      </c>
      <c r="U8" s="25">
        <f>Table_Query_from_Cas_Ragle_16[[#This Row],[4-Dr]]-Table_Query_from_Cas_Ragle_16[[#This Row],[4-Cr]]</f>
        <v>0</v>
      </c>
      <c r="V8" s="25">
        <f>SUMIFS(E:E,A:A,Table_Query_from_Cas_Ragle_16[[#Headers],[8]],B:B,Table_Query_from_Cas_Ragle_16[[#This Row],[account_id]])</f>
        <v>0</v>
      </c>
      <c r="W8" s="25">
        <f>SUMIFS(F:F,A:A,Table_Query_from_Cas_Ragle_16[[#Headers],[8]],B:B,Table_Query_from_Cas_Ragle_16[[#This Row],[account_id]])</f>
        <v>0</v>
      </c>
      <c r="X8" s="25">
        <f>Table_Query_from_Cas_Ragle_16[[#This Row],[8-Dr]]-Table_Query_from_Cas_Ragle_16[[#This Row],[8-Cr]]</f>
        <v>0</v>
      </c>
    </row>
    <row r="9" spans="1:24" x14ac:dyDescent="0.25">
      <c r="A9">
        <v>2</v>
      </c>
      <c r="B9" t="s">
        <v>2019</v>
      </c>
      <c r="C9" t="s">
        <v>2027</v>
      </c>
      <c r="D9" t="s">
        <v>2020</v>
      </c>
      <c r="E9">
        <v>91.57</v>
      </c>
      <c r="F9">
        <v>0</v>
      </c>
      <c r="G9" s="2">
        <v>45296</v>
      </c>
      <c r="H9" t="s">
        <v>2021</v>
      </c>
      <c r="I9">
        <f t="shared" si="0"/>
        <v>91.57</v>
      </c>
      <c r="K9" t="s">
        <v>2063</v>
      </c>
      <c r="L9" t="s">
        <v>2082</v>
      </c>
      <c r="M9">
        <f>SUMIFS(E:E,A:A,Table_Query_from_Cas_Ragle_16[[#Headers],[2]],B:B,Table_Query_from_Cas_Ragle_16[[#This Row],[account_id]])</f>
        <v>43980.25</v>
      </c>
      <c r="N9">
        <f>SUMIFS(F:F,A:A,Table_Query_from_Cas_Ragle_16[[#Headers],[2]],B:B,Table_Query_from_Cas_Ragle_16[[#This Row],[account_id]])</f>
        <v>0</v>
      </c>
      <c r="O9" s="25">
        <f>Table_Query_from_Cas_Ragle_16[[#This Row],[2-Dr]]-Table_Query_from_Cas_Ragle_16[[#This Row],[2-Cr]]</f>
        <v>43980.25</v>
      </c>
      <c r="P9">
        <f>SUMIFS(E:E,A:A,Table_Query_from_Cas_Ragle_16[[#Headers],[3]],B:B,Table_Query_from_Cas_Ragle_16[[#This Row],[account_id]])</f>
        <v>9803.5400000000009</v>
      </c>
      <c r="Q9">
        <f>SUMIFS(F:F,A:A,Table_Query_from_Cas_Ragle_16[[#Headers],[3]],B:B,Table_Query_from_Cas_Ragle_16[[#This Row],[account_id]])</f>
        <v>0</v>
      </c>
      <c r="R9" s="25">
        <f>Table_Query_from_Cas_Ragle_16[[#This Row],[3-Dr]]-Table_Query_from_Cas_Ragle_16[[#This Row],[3-Cr]]</f>
        <v>9803.5400000000009</v>
      </c>
      <c r="S9" s="25">
        <f>SUMIFS(E:E,A:A,Table_Query_from_Cas_Ragle_16[[#Headers],[4]],B:B,Table_Query_from_Cas_Ragle_16[[#This Row],[account_id]])</f>
        <v>9803.5400000000009</v>
      </c>
      <c r="T9" s="25">
        <f>SUMIFS(F:F,A:A,Table_Query_from_Cas_Ragle_16[[#Headers],[4]],B:B,Table_Query_from_Cas_Ragle_16[[#This Row],[account_id]])</f>
        <v>0</v>
      </c>
      <c r="U9" s="25">
        <f>Table_Query_from_Cas_Ragle_16[[#This Row],[4-Dr]]-Table_Query_from_Cas_Ragle_16[[#This Row],[4-Cr]]</f>
        <v>9803.5400000000009</v>
      </c>
      <c r="V9" s="25">
        <f>SUMIFS(E:E,A:A,Table_Query_from_Cas_Ragle_16[[#Headers],[8]],B:B,Table_Query_from_Cas_Ragle_16[[#This Row],[account_id]])</f>
        <v>180563.58000000002</v>
      </c>
      <c r="W9" s="25">
        <f>SUMIFS(F:F,A:A,Table_Query_from_Cas_Ragle_16[[#Headers],[8]],B:B,Table_Query_from_Cas_Ragle_16[[#This Row],[account_id]])</f>
        <v>69733.37</v>
      </c>
      <c r="X9" s="25">
        <f>Table_Query_from_Cas_Ragle_16[[#This Row],[8-Dr]]-Table_Query_from_Cas_Ragle_16[[#This Row],[8-Cr]]</f>
        <v>110830.21000000002</v>
      </c>
    </row>
    <row r="10" spans="1:24" x14ac:dyDescent="0.25">
      <c r="A10">
        <v>2</v>
      </c>
      <c r="B10" t="s">
        <v>2019</v>
      </c>
      <c r="C10" t="s">
        <v>2027</v>
      </c>
      <c r="D10" t="s">
        <v>2020</v>
      </c>
      <c r="E10">
        <v>91.57</v>
      </c>
      <c r="F10">
        <v>0</v>
      </c>
      <c r="G10" s="2">
        <v>45300</v>
      </c>
      <c r="H10" t="s">
        <v>2021</v>
      </c>
      <c r="I10">
        <f t="shared" si="0"/>
        <v>91.57</v>
      </c>
      <c r="K10" t="s">
        <v>2064</v>
      </c>
      <c r="L10" t="s">
        <v>2083</v>
      </c>
      <c r="M10">
        <f>SUMIFS(E:E,A:A,Table_Query_from_Cas_Ragle_16[[#Headers],[2]],B:B,Table_Query_from_Cas_Ragle_16[[#This Row],[account_id]])</f>
        <v>0</v>
      </c>
      <c r="N10">
        <f>SUMIFS(F:F,A:A,Table_Query_from_Cas_Ragle_16[[#Headers],[2]],B:B,Table_Query_from_Cas_Ragle_16[[#This Row],[account_id]])</f>
        <v>0</v>
      </c>
      <c r="O10" s="25">
        <f>Table_Query_from_Cas_Ragle_16[[#This Row],[2-Dr]]-Table_Query_from_Cas_Ragle_16[[#This Row],[2-Cr]]</f>
        <v>0</v>
      </c>
      <c r="P10">
        <f>SUMIFS(E:E,A:A,Table_Query_from_Cas_Ragle_16[[#Headers],[3]],B:B,Table_Query_from_Cas_Ragle_16[[#This Row],[account_id]])</f>
        <v>0</v>
      </c>
      <c r="Q10">
        <f>SUMIFS(F:F,A:A,Table_Query_from_Cas_Ragle_16[[#Headers],[3]],B:B,Table_Query_from_Cas_Ragle_16[[#This Row],[account_id]])</f>
        <v>0</v>
      </c>
      <c r="R10" s="25">
        <f>Table_Query_from_Cas_Ragle_16[[#This Row],[3-Dr]]-Table_Query_from_Cas_Ragle_16[[#This Row],[3-Cr]]</f>
        <v>0</v>
      </c>
      <c r="S10" s="25">
        <f>SUMIFS(E:E,A:A,Table_Query_from_Cas_Ragle_16[[#Headers],[4]],B:B,Table_Query_from_Cas_Ragle_16[[#This Row],[account_id]])</f>
        <v>0</v>
      </c>
      <c r="T10" s="25">
        <f>SUMIFS(F:F,A:A,Table_Query_from_Cas_Ragle_16[[#Headers],[4]],B:B,Table_Query_from_Cas_Ragle_16[[#This Row],[account_id]])</f>
        <v>0</v>
      </c>
      <c r="U10" s="25">
        <f>Table_Query_from_Cas_Ragle_16[[#This Row],[4-Dr]]-Table_Query_from_Cas_Ragle_16[[#This Row],[4-Cr]]</f>
        <v>0</v>
      </c>
      <c r="V10" s="25">
        <f>SUMIFS(E:E,A:A,Table_Query_from_Cas_Ragle_16[[#Headers],[8]],B:B,Table_Query_from_Cas_Ragle_16[[#This Row],[account_id]])</f>
        <v>3918.5</v>
      </c>
      <c r="W10" s="25">
        <f>SUMIFS(F:F,A:A,Table_Query_from_Cas_Ragle_16[[#Headers],[8]],B:B,Table_Query_from_Cas_Ragle_16[[#This Row],[account_id]])</f>
        <v>0</v>
      </c>
      <c r="X10" s="25">
        <f>Table_Query_from_Cas_Ragle_16[[#This Row],[8-Dr]]-Table_Query_from_Cas_Ragle_16[[#This Row],[8-Cr]]</f>
        <v>3918.5</v>
      </c>
    </row>
    <row r="11" spans="1:24" x14ac:dyDescent="0.25">
      <c r="A11">
        <v>2</v>
      </c>
      <c r="B11" t="s">
        <v>2019</v>
      </c>
      <c r="C11" t="s">
        <v>2027</v>
      </c>
      <c r="D11" t="s">
        <v>2020</v>
      </c>
      <c r="E11">
        <v>91.58</v>
      </c>
      <c r="F11">
        <v>0</v>
      </c>
      <c r="G11" s="2">
        <v>45300</v>
      </c>
      <c r="H11" t="s">
        <v>2021</v>
      </c>
      <c r="I11">
        <f t="shared" si="0"/>
        <v>91.58</v>
      </c>
      <c r="K11" t="s">
        <v>2084</v>
      </c>
      <c r="L11" t="s">
        <v>2085</v>
      </c>
      <c r="M11">
        <f>SUMIFS(E:E,A:A,Table_Query_from_Cas_Ragle_16[[#Headers],[2]],B:B,Table_Query_from_Cas_Ragle_16[[#This Row],[account_id]])</f>
        <v>0</v>
      </c>
      <c r="N11">
        <f>SUMIFS(F:F,A:A,Table_Query_from_Cas_Ragle_16[[#Headers],[2]],B:B,Table_Query_from_Cas_Ragle_16[[#This Row],[account_id]])</f>
        <v>0</v>
      </c>
      <c r="O11" s="25">
        <f>Table_Query_from_Cas_Ragle_16[[#This Row],[2-Dr]]-Table_Query_from_Cas_Ragle_16[[#This Row],[2-Cr]]</f>
        <v>0</v>
      </c>
      <c r="P11">
        <f>SUMIFS(E:E,A:A,Table_Query_from_Cas_Ragle_16[[#Headers],[3]],B:B,Table_Query_from_Cas_Ragle_16[[#This Row],[account_id]])</f>
        <v>0</v>
      </c>
      <c r="Q11">
        <f>SUMIFS(F:F,A:A,Table_Query_from_Cas_Ragle_16[[#Headers],[3]],B:B,Table_Query_from_Cas_Ragle_16[[#This Row],[account_id]])</f>
        <v>0</v>
      </c>
      <c r="R11" s="25">
        <f>Table_Query_from_Cas_Ragle_16[[#This Row],[3-Dr]]-Table_Query_from_Cas_Ragle_16[[#This Row],[3-Cr]]</f>
        <v>0</v>
      </c>
      <c r="S11" s="25">
        <f>SUMIFS(E:E,A:A,Table_Query_from_Cas_Ragle_16[[#Headers],[4]],B:B,Table_Query_from_Cas_Ragle_16[[#This Row],[account_id]])</f>
        <v>0</v>
      </c>
      <c r="T11" s="25">
        <f>SUMIFS(F:F,A:A,Table_Query_from_Cas_Ragle_16[[#Headers],[4]],B:B,Table_Query_from_Cas_Ragle_16[[#This Row],[account_id]])</f>
        <v>0</v>
      </c>
      <c r="U11" s="25">
        <f>Table_Query_from_Cas_Ragle_16[[#This Row],[4-Dr]]-Table_Query_from_Cas_Ragle_16[[#This Row],[4-Cr]]</f>
        <v>0</v>
      </c>
      <c r="V11" s="25">
        <f>SUMIFS(E:E,A:A,Table_Query_from_Cas_Ragle_16[[#Headers],[8]],B:B,Table_Query_from_Cas_Ragle_16[[#This Row],[account_id]])</f>
        <v>0</v>
      </c>
      <c r="W11" s="25">
        <f>SUMIFS(F:F,A:A,Table_Query_from_Cas_Ragle_16[[#Headers],[8]],B:B,Table_Query_from_Cas_Ragle_16[[#This Row],[account_id]])</f>
        <v>0</v>
      </c>
      <c r="X11" s="25">
        <f>Table_Query_from_Cas_Ragle_16[[#This Row],[8-Dr]]-Table_Query_from_Cas_Ragle_16[[#This Row],[8-Cr]]</f>
        <v>0</v>
      </c>
    </row>
    <row r="12" spans="1:24" x14ac:dyDescent="0.25">
      <c r="A12">
        <v>2</v>
      </c>
      <c r="B12" t="s">
        <v>2019</v>
      </c>
      <c r="C12" t="s">
        <v>2027</v>
      </c>
      <c r="D12" t="s">
        <v>2020</v>
      </c>
      <c r="E12">
        <v>94.39</v>
      </c>
      <c r="F12">
        <v>0</v>
      </c>
      <c r="G12" s="2">
        <v>45300</v>
      </c>
      <c r="H12" t="s">
        <v>2021</v>
      </c>
      <c r="I12">
        <f t="shared" si="0"/>
        <v>94.39</v>
      </c>
      <c r="K12" t="s">
        <v>2086</v>
      </c>
      <c r="L12" t="s">
        <v>2087</v>
      </c>
      <c r="M12">
        <f>SUMIFS(E:E,A:A,Table_Query_from_Cas_Ragle_16[[#Headers],[2]],B:B,Table_Query_from_Cas_Ragle_16[[#This Row],[account_id]])</f>
        <v>0</v>
      </c>
      <c r="N12">
        <f>SUMIFS(F:F,A:A,Table_Query_from_Cas_Ragle_16[[#Headers],[2]],B:B,Table_Query_from_Cas_Ragle_16[[#This Row],[account_id]])</f>
        <v>0</v>
      </c>
      <c r="O12" s="25">
        <f>Table_Query_from_Cas_Ragle_16[[#This Row],[2-Dr]]-Table_Query_from_Cas_Ragle_16[[#This Row],[2-Cr]]</f>
        <v>0</v>
      </c>
      <c r="P12">
        <f>SUMIFS(E:E,A:A,Table_Query_from_Cas_Ragle_16[[#Headers],[3]],B:B,Table_Query_from_Cas_Ragle_16[[#This Row],[account_id]])</f>
        <v>0</v>
      </c>
      <c r="Q12">
        <f>SUMIFS(F:F,A:A,Table_Query_from_Cas_Ragle_16[[#Headers],[3]],B:B,Table_Query_from_Cas_Ragle_16[[#This Row],[account_id]])</f>
        <v>0</v>
      </c>
      <c r="R12" s="25">
        <f>Table_Query_from_Cas_Ragle_16[[#This Row],[3-Dr]]-Table_Query_from_Cas_Ragle_16[[#This Row],[3-Cr]]</f>
        <v>0</v>
      </c>
      <c r="S12" s="25">
        <f>SUMIFS(E:E,A:A,Table_Query_from_Cas_Ragle_16[[#Headers],[4]],B:B,Table_Query_from_Cas_Ragle_16[[#This Row],[account_id]])</f>
        <v>0</v>
      </c>
      <c r="T12" s="25">
        <f>SUMIFS(F:F,A:A,Table_Query_from_Cas_Ragle_16[[#Headers],[4]],B:B,Table_Query_from_Cas_Ragle_16[[#This Row],[account_id]])</f>
        <v>0</v>
      </c>
      <c r="U12" s="25">
        <f>Table_Query_from_Cas_Ragle_16[[#This Row],[4-Dr]]-Table_Query_from_Cas_Ragle_16[[#This Row],[4-Cr]]</f>
        <v>0</v>
      </c>
      <c r="V12" s="25">
        <f>SUMIFS(E:E,A:A,Table_Query_from_Cas_Ragle_16[[#Headers],[8]],B:B,Table_Query_from_Cas_Ragle_16[[#This Row],[account_id]])</f>
        <v>0</v>
      </c>
      <c r="W12" s="25">
        <f>SUMIFS(F:F,A:A,Table_Query_from_Cas_Ragle_16[[#Headers],[8]],B:B,Table_Query_from_Cas_Ragle_16[[#This Row],[account_id]])</f>
        <v>0</v>
      </c>
      <c r="X12" s="25">
        <f>Table_Query_from_Cas_Ragle_16[[#This Row],[8-Dr]]-Table_Query_from_Cas_Ragle_16[[#This Row],[8-Cr]]</f>
        <v>0</v>
      </c>
    </row>
    <row r="13" spans="1:24" x14ac:dyDescent="0.25">
      <c r="A13">
        <v>2</v>
      </c>
      <c r="B13" t="s">
        <v>2019</v>
      </c>
      <c r="C13" t="s">
        <v>2027</v>
      </c>
      <c r="D13" t="s">
        <v>2020</v>
      </c>
      <c r="E13">
        <v>91.11</v>
      </c>
      <c r="F13">
        <v>0</v>
      </c>
      <c r="G13" s="2">
        <v>45300</v>
      </c>
      <c r="H13" t="s">
        <v>2021</v>
      </c>
      <c r="I13">
        <f t="shared" si="0"/>
        <v>91.11</v>
      </c>
      <c r="K13" t="s">
        <v>2052</v>
      </c>
      <c r="L13" t="s">
        <v>2088</v>
      </c>
      <c r="M13">
        <f>SUMIFS(E:E,A:A,Table_Query_from_Cas_Ragle_16[[#Headers],[2]],B:B,Table_Query_from_Cas_Ragle_16[[#This Row],[account_id]])</f>
        <v>55496.57</v>
      </c>
      <c r="N13">
        <f>SUMIFS(F:F,A:A,Table_Query_from_Cas_Ragle_16[[#Headers],[2]],B:B,Table_Query_from_Cas_Ragle_16[[#This Row],[account_id]])</f>
        <v>174.96</v>
      </c>
      <c r="O13" s="25">
        <f>Table_Query_from_Cas_Ragle_16[[#This Row],[2-Dr]]-Table_Query_from_Cas_Ragle_16[[#This Row],[2-Cr]]</f>
        <v>55321.61</v>
      </c>
      <c r="P13">
        <f>SUMIFS(E:E,A:A,Table_Query_from_Cas_Ragle_16[[#Headers],[3]],B:B,Table_Query_from_Cas_Ragle_16[[#This Row],[account_id]])</f>
        <v>4595.8100000000004</v>
      </c>
      <c r="Q13">
        <f>SUMIFS(F:F,A:A,Table_Query_from_Cas_Ragle_16[[#Headers],[3]],B:B,Table_Query_from_Cas_Ragle_16[[#This Row],[account_id]])</f>
        <v>0</v>
      </c>
      <c r="R13" s="25">
        <f>Table_Query_from_Cas_Ragle_16[[#This Row],[3-Dr]]-Table_Query_from_Cas_Ragle_16[[#This Row],[3-Cr]]</f>
        <v>4595.8100000000004</v>
      </c>
      <c r="S13" s="25">
        <f>SUMIFS(E:E,A:A,Table_Query_from_Cas_Ragle_16[[#Headers],[4]],B:B,Table_Query_from_Cas_Ragle_16[[#This Row],[account_id]])</f>
        <v>3370.6000000000004</v>
      </c>
      <c r="T13" s="25">
        <f>SUMIFS(F:F,A:A,Table_Query_from_Cas_Ragle_16[[#Headers],[4]],B:B,Table_Query_from_Cas_Ragle_16[[#This Row],[account_id]])</f>
        <v>0</v>
      </c>
      <c r="U13" s="25">
        <f>Table_Query_from_Cas_Ragle_16[[#This Row],[4-Dr]]-Table_Query_from_Cas_Ragle_16[[#This Row],[4-Cr]]</f>
        <v>3370.6000000000004</v>
      </c>
      <c r="V13" s="25">
        <f>SUMIFS(E:E,A:A,Table_Query_from_Cas_Ragle_16[[#Headers],[8]],B:B,Table_Query_from_Cas_Ragle_16[[#This Row],[account_id]])</f>
        <v>0</v>
      </c>
      <c r="W13" s="25">
        <f>SUMIFS(F:F,A:A,Table_Query_from_Cas_Ragle_16[[#Headers],[8]],B:B,Table_Query_from_Cas_Ragle_16[[#This Row],[account_id]])</f>
        <v>0</v>
      </c>
      <c r="X13" s="25">
        <f>Table_Query_from_Cas_Ragle_16[[#This Row],[8-Dr]]-Table_Query_from_Cas_Ragle_16[[#This Row],[8-Cr]]</f>
        <v>0</v>
      </c>
    </row>
    <row r="14" spans="1:24" x14ac:dyDescent="0.25">
      <c r="A14">
        <v>2</v>
      </c>
      <c r="B14" t="s">
        <v>2019</v>
      </c>
      <c r="C14" t="s">
        <v>2027</v>
      </c>
      <c r="D14" t="s">
        <v>2020</v>
      </c>
      <c r="E14">
        <v>91.11</v>
      </c>
      <c r="F14">
        <v>0</v>
      </c>
      <c r="G14" s="2">
        <v>45300</v>
      </c>
      <c r="H14" t="s">
        <v>2021</v>
      </c>
      <c r="I14">
        <f t="shared" si="0"/>
        <v>91.11</v>
      </c>
      <c r="K14" t="s">
        <v>2089</v>
      </c>
      <c r="L14" t="s">
        <v>2090</v>
      </c>
      <c r="M14">
        <f>SUMIFS(E:E,A:A,Table_Query_from_Cas_Ragle_16[[#Headers],[2]],B:B,Table_Query_from_Cas_Ragle_16[[#This Row],[account_id]])</f>
        <v>0</v>
      </c>
      <c r="N14">
        <f>SUMIFS(F:F,A:A,Table_Query_from_Cas_Ragle_16[[#Headers],[2]],B:B,Table_Query_from_Cas_Ragle_16[[#This Row],[account_id]])</f>
        <v>1135.56</v>
      </c>
      <c r="O14" s="25">
        <f>Table_Query_from_Cas_Ragle_16[[#This Row],[2-Dr]]-Table_Query_from_Cas_Ragle_16[[#This Row],[2-Cr]]</f>
        <v>-1135.56</v>
      </c>
      <c r="P14">
        <f>SUMIFS(E:E,A:A,Table_Query_from_Cas_Ragle_16[[#Headers],[3]],B:B,Table_Query_from_Cas_Ragle_16[[#This Row],[account_id]])</f>
        <v>0</v>
      </c>
      <c r="Q14">
        <f>SUMIFS(F:F,A:A,Table_Query_from_Cas_Ragle_16[[#Headers],[3]],B:B,Table_Query_from_Cas_Ragle_16[[#This Row],[account_id]])</f>
        <v>0</v>
      </c>
      <c r="R14" s="25">
        <f>Table_Query_from_Cas_Ragle_16[[#This Row],[3-Dr]]-Table_Query_from_Cas_Ragle_16[[#This Row],[3-Cr]]</f>
        <v>0</v>
      </c>
      <c r="S14" s="25">
        <f>SUMIFS(E:E,A:A,Table_Query_from_Cas_Ragle_16[[#Headers],[4]],B:B,Table_Query_from_Cas_Ragle_16[[#This Row],[account_id]])</f>
        <v>0</v>
      </c>
      <c r="T14" s="25">
        <f>SUMIFS(F:F,A:A,Table_Query_from_Cas_Ragle_16[[#Headers],[4]],B:B,Table_Query_from_Cas_Ragle_16[[#This Row],[account_id]])</f>
        <v>95.92</v>
      </c>
      <c r="U14" s="25">
        <f>Table_Query_from_Cas_Ragle_16[[#This Row],[4-Dr]]-Table_Query_from_Cas_Ragle_16[[#This Row],[4-Cr]]</f>
        <v>-95.92</v>
      </c>
      <c r="V14" s="25">
        <f>SUMIFS(E:E,A:A,Table_Query_from_Cas_Ragle_16[[#Headers],[8]],B:B,Table_Query_from_Cas_Ragle_16[[#This Row],[account_id]])</f>
        <v>0</v>
      </c>
      <c r="W14" s="25">
        <f>SUMIFS(F:F,A:A,Table_Query_from_Cas_Ragle_16[[#Headers],[8]],B:B,Table_Query_from_Cas_Ragle_16[[#This Row],[account_id]])</f>
        <v>0</v>
      </c>
      <c r="X14" s="25">
        <f>Table_Query_from_Cas_Ragle_16[[#This Row],[8-Dr]]-Table_Query_from_Cas_Ragle_16[[#This Row],[8-Cr]]</f>
        <v>0</v>
      </c>
    </row>
    <row r="15" spans="1:24" x14ac:dyDescent="0.25">
      <c r="A15">
        <v>2</v>
      </c>
      <c r="B15" t="s">
        <v>2019</v>
      </c>
      <c r="C15" t="s">
        <v>2027</v>
      </c>
      <c r="D15" t="s">
        <v>2020</v>
      </c>
      <c r="E15">
        <v>91.11</v>
      </c>
      <c r="F15">
        <v>0</v>
      </c>
      <c r="G15" s="2">
        <v>45300</v>
      </c>
      <c r="H15" t="s">
        <v>2021</v>
      </c>
      <c r="I15">
        <f t="shared" si="0"/>
        <v>91.11</v>
      </c>
      <c r="K15" t="s">
        <v>2091</v>
      </c>
      <c r="L15" t="s">
        <v>2092</v>
      </c>
      <c r="M15">
        <f>SUMIFS(E:E,A:A,Table_Query_from_Cas_Ragle_16[[#Headers],[2]],B:B,Table_Query_from_Cas_Ragle_16[[#This Row],[account_id]])</f>
        <v>0</v>
      </c>
      <c r="N15">
        <f>SUMIFS(F:F,A:A,Table_Query_from_Cas_Ragle_16[[#Headers],[2]],B:B,Table_Query_from_Cas_Ragle_16[[#This Row],[account_id]])</f>
        <v>0</v>
      </c>
      <c r="O15" s="25">
        <f>Table_Query_from_Cas_Ragle_16[[#This Row],[2-Dr]]-Table_Query_from_Cas_Ragle_16[[#This Row],[2-Cr]]</f>
        <v>0</v>
      </c>
      <c r="P15">
        <f>SUMIFS(E:E,A:A,Table_Query_from_Cas_Ragle_16[[#Headers],[3]],B:B,Table_Query_from_Cas_Ragle_16[[#This Row],[account_id]])</f>
        <v>0</v>
      </c>
      <c r="Q15">
        <f>SUMIFS(F:F,A:A,Table_Query_from_Cas_Ragle_16[[#Headers],[3]],B:B,Table_Query_from_Cas_Ragle_16[[#This Row],[account_id]])</f>
        <v>0</v>
      </c>
      <c r="R15" s="25">
        <f>Table_Query_from_Cas_Ragle_16[[#This Row],[3-Dr]]-Table_Query_from_Cas_Ragle_16[[#This Row],[3-Cr]]</f>
        <v>0</v>
      </c>
      <c r="S15" s="25">
        <f>SUMIFS(E:E,A:A,Table_Query_from_Cas_Ragle_16[[#Headers],[4]],B:B,Table_Query_from_Cas_Ragle_16[[#This Row],[account_id]])</f>
        <v>0</v>
      </c>
      <c r="T15" s="25">
        <f>SUMIFS(F:F,A:A,Table_Query_from_Cas_Ragle_16[[#Headers],[4]],B:B,Table_Query_from_Cas_Ragle_16[[#This Row],[account_id]])</f>
        <v>0</v>
      </c>
      <c r="U15" s="25">
        <f>Table_Query_from_Cas_Ragle_16[[#This Row],[4-Dr]]-Table_Query_from_Cas_Ragle_16[[#This Row],[4-Cr]]</f>
        <v>0</v>
      </c>
      <c r="V15" s="25">
        <f>SUMIFS(E:E,A:A,Table_Query_from_Cas_Ragle_16[[#Headers],[8]],B:B,Table_Query_from_Cas_Ragle_16[[#This Row],[account_id]])</f>
        <v>0</v>
      </c>
      <c r="W15" s="25">
        <f>SUMIFS(F:F,A:A,Table_Query_from_Cas_Ragle_16[[#Headers],[8]],B:B,Table_Query_from_Cas_Ragle_16[[#This Row],[account_id]])</f>
        <v>0</v>
      </c>
      <c r="X15" s="25">
        <f>Table_Query_from_Cas_Ragle_16[[#This Row],[8-Dr]]-Table_Query_from_Cas_Ragle_16[[#This Row],[8-Cr]]</f>
        <v>0</v>
      </c>
    </row>
    <row r="16" spans="1:24" x14ac:dyDescent="0.25">
      <c r="A16">
        <v>2</v>
      </c>
      <c r="B16" t="s">
        <v>2019</v>
      </c>
      <c r="C16" t="s">
        <v>2027</v>
      </c>
      <c r="D16" t="s">
        <v>2020</v>
      </c>
      <c r="E16">
        <v>91.11</v>
      </c>
      <c r="F16">
        <v>0</v>
      </c>
      <c r="G16" s="2">
        <v>45300</v>
      </c>
      <c r="H16" t="s">
        <v>2021</v>
      </c>
      <c r="I16">
        <f t="shared" si="0"/>
        <v>91.11</v>
      </c>
      <c r="K16" t="s">
        <v>2056</v>
      </c>
      <c r="L16" t="s">
        <v>2093</v>
      </c>
      <c r="M16">
        <f>SUMIFS(E:E,A:A,Table_Query_from_Cas_Ragle_16[[#Headers],[2]],B:B,Table_Query_from_Cas_Ragle_16[[#This Row],[account_id]])</f>
        <v>0</v>
      </c>
      <c r="N16">
        <f>SUMIFS(F:F,A:A,Table_Query_from_Cas_Ragle_16[[#Headers],[2]],B:B,Table_Query_from_Cas_Ragle_16[[#This Row],[account_id]])</f>
        <v>0</v>
      </c>
      <c r="O16" s="25">
        <f>Table_Query_from_Cas_Ragle_16[[#This Row],[2-Dr]]-Table_Query_from_Cas_Ragle_16[[#This Row],[2-Cr]]</f>
        <v>0</v>
      </c>
      <c r="P16">
        <f>SUMIFS(E:E,A:A,Table_Query_from_Cas_Ragle_16[[#Headers],[3]],B:B,Table_Query_from_Cas_Ragle_16[[#This Row],[account_id]])</f>
        <v>0</v>
      </c>
      <c r="Q16">
        <f>SUMIFS(F:F,A:A,Table_Query_from_Cas_Ragle_16[[#Headers],[3]],B:B,Table_Query_from_Cas_Ragle_16[[#This Row],[account_id]])</f>
        <v>0</v>
      </c>
      <c r="R16" s="25">
        <f>Table_Query_from_Cas_Ragle_16[[#This Row],[3-Dr]]-Table_Query_from_Cas_Ragle_16[[#This Row],[3-Cr]]</f>
        <v>0</v>
      </c>
      <c r="S16" s="25">
        <f>SUMIFS(E:E,A:A,Table_Query_from_Cas_Ragle_16[[#Headers],[4]],B:B,Table_Query_from_Cas_Ragle_16[[#This Row],[account_id]])</f>
        <v>0</v>
      </c>
      <c r="T16" s="25">
        <f>SUMIFS(F:F,A:A,Table_Query_from_Cas_Ragle_16[[#Headers],[4]],B:B,Table_Query_from_Cas_Ragle_16[[#This Row],[account_id]])</f>
        <v>0</v>
      </c>
      <c r="U16" s="25">
        <f>Table_Query_from_Cas_Ragle_16[[#This Row],[4-Dr]]-Table_Query_from_Cas_Ragle_16[[#This Row],[4-Cr]]</f>
        <v>0</v>
      </c>
      <c r="V16" s="25">
        <f>SUMIFS(E:E,A:A,Table_Query_from_Cas_Ragle_16[[#Headers],[8]],B:B,Table_Query_from_Cas_Ragle_16[[#This Row],[account_id]])</f>
        <v>0</v>
      </c>
      <c r="W16" s="25">
        <f>SUMIFS(F:F,A:A,Table_Query_from_Cas_Ragle_16[[#Headers],[8]],B:B,Table_Query_from_Cas_Ragle_16[[#This Row],[account_id]])</f>
        <v>0</v>
      </c>
      <c r="X16" s="25">
        <f>Table_Query_from_Cas_Ragle_16[[#This Row],[8-Dr]]-Table_Query_from_Cas_Ragle_16[[#This Row],[8-Cr]]</f>
        <v>0</v>
      </c>
    </row>
    <row r="17" spans="1:24" x14ac:dyDescent="0.25">
      <c r="A17">
        <v>2</v>
      </c>
      <c r="B17" t="s">
        <v>2019</v>
      </c>
      <c r="C17" t="s">
        <v>2027</v>
      </c>
      <c r="D17" t="s">
        <v>2020</v>
      </c>
      <c r="E17">
        <v>91.11</v>
      </c>
      <c r="F17">
        <v>0</v>
      </c>
      <c r="G17" s="2">
        <v>45300</v>
      </c>
      <c r="H17" t="s">
        <v>2021</v>
      </c>
      <c r="I17">
        <f t="shared" si="0"/>
        <v>91.11</v>
      </c>
      <c r="K17" t="s">
        <v>2094</v>
      </c>
      <c r="L17" t="s">
        <v>2095</v>
      </c>
      <c r="M17">
        <f>SUMIFS(E:E,A:A,Table_Query_from_Cas_Ragle_16[[#Headers],[2]],B:B,Table_Query_from_Cas_Ragle_16[[#This Row],[account_id]])</f>
        <v>0</v>
      </c>
      <c r="N17">
        <f>SUMIFS(F:F,A:A,Table_Query_from_Cas_Ragle_16[[#Headers],[2]],B:B,Table_Query_from_Cas_Ragle_16[[#This Row],[account_id]])</f>
        <v>0</v>
      </c>
      <c r="O17" s="25">
        <f>Table_Query_from_Cas_Ragle_16[[#This Row],[2-Dr]]-Table_Query_from_Cas_Ragle_16[[#This Row],[2-Cr]]</f>
        <v>0</v>
      </c>
      <c r="P17">
        <f>SUMIFS(E:E,A:A,Table_Query_from_Cas_Ragle_16[[#Headers],[3]],B:B,Table_Query_from_Cas_Ragle_16[[#This Row],[account_id]])</f>
        <v>0</v>
      </c>
      <c r="Q17">
        <f>SUMIFS(F:F,A:A,Table_Query_from_Cas_Ragle_16[[#Headers],[3]],B:B,Table_Query_from_Cas_Ragle_16[[#This Row],[account_id]])</f>
        <v>0</v>
      </c>
      <c r="R17" s="25">
        <f>Table_Query_from_Cas_Ragle_16[[#This Row],[3-Dr]]-Table_Query_from_Cas_Ragle_16[[#This Row],[3-Cr]]</f>
        <v>0</v>
      </c>
      <c r="S17" s="25">
        <f>SUMIFS(E:E,A:A,Table_Query_from_Cas_Ragle_16[[#Headers],[4]],B:B,Table_Query_from_Cas_Ragle_16[[#This Row],[account_id]])</f>
        <v>0</v>
      </c>
      <c r="T17" s="25">
        <f>SUMIFS(F:F,A:A,Table_Query_from_Cas_Ragle_16[[#Headers],[4]],B:B,Table_Query_from_Cas_Ragle_16[[#This Row],[account_id]])</f>
        <v>0</v>
      </c>
      <c r="U17" s="25">
        <f>Table_Query_from_Cas_Ragle_16[[#This Row],[4-Dr]]-Table_Query_from_Cas_Ragle_16[[#This Row],[4-Cr]]</f>
        <v>0</v>
      </c>
      <c r="V17" s="25">
        <f>SUMIFS(E:E,A:A,Table_Query_from_Cas_Ragle_16[[#Headers],[8]],B:B,Table_Query_from_Cas_Ragle_16[[#This Row],[account_id]])</f>
        <v>0</v>
      </c>
      <c r="W17" s="25">
        <f>SUMIFS(F:F,A:A,Table_Query_from_Cas_Ragle_16[[#Headers],[8]],B:B,Table_Query_from_Cas_Ragle_16[[#This Row],[account_id]])</f>
        <v>0</v>
      </c>
      <c r="X17" s="25">
        <f>Table_Query_from_Cas_Ragle_16[[#This Row],[8-Dr]]-Table_Query_from_Cas_Ragle_16[[#This Row],[8-Cr]]</f>
        <v>0</v>
      </c>
    </row>
    <row r="18" spans="1:24" x14ac:dyDescent="0.25">
      <c r="A18">
        <v>2</v>
      </c>
      <c r="B18" t="s">
        <v>2019</v>
      </c>
      <c r="C18" t="s">
        <v>2027</v>
      </c>
      <c r="D18" t="s">
        <v>2020</v>
      </c>
      <c r="E18">
        <v>91.11</v>
      </c>
      <c r="F18">
        <v>0</v>
      </c>
      <c r="G18" s="2">
        <v>45300</v>
      </c>
      <c r="H18" t="s">
        <v>2021</v>
      </c>
      <c r="I18">
        <f t="shared" si="0"/>
        <v>91.11</v>
      </c>
      <c r="K18" t="s">
        <v>2096</v>
      </c>
      <c r="L18" t="s">
        <v>2097</v>
      </c>
      <c r="M18">
        <f>SUMIFS(E:E,A:A,Table_Query_from_Cas_Ragle_16[[#Headers],[2]],B:B,Table_Query_from_Cas_Ragle_16[[#This Row],[account_id]])</f>
        <v>0</v>
      </c>
      <c r="N18">
        <f>SUMIFS(F:F,A:A,Table_Query_from_Cas_Ragle_16[[#Headers],[2]],B:B,Table_Query_from_Cas_Ragle_16[[#This Row],[account_id]])</f>
        <v>0</v>
      </c>
      <c r="O18" s="25">
        <f>Table_Query_from_Cas_Ragle_16[[#This Row],[2-Dr]]-Table_Query_from_Cas_Ragle_16[[#This Row],[2-Cr]]</f>
        <v>0</v>
      </c>
      <c r="P18">
        <f>SUMIFS(E:E,A:A,Table_Query_from_Cas_Ragle_16[[#Headers],[3]],B:B,Table_Query_from_Cas_Ragle_16[[#This Row],[account_id]])</f>
        <v>0</v>
      </c>
      <c r="Q18">
        <f>SUMIFS(F:F,A:A,Table_Query_from_Cas_Ragle_16[[#Headers],[3]],B:B,Table_Query_from_Cas_Ragle_16[[#This Row],[account_id]])</f>
        <v>0</v>
      </c>
      <c r="R18" s="25">
        <f>Table_Query_from_Cas_Ragle_16[[#This Row],[3-Dr]]-Table_Query_from_Cas_Ragle_16[[#This Row],[3-Cr]]</f>
        <v>0</v>
      </c>
      <c r="S18" s="25">
        <f>SUMIFS(E:E,A:A,Table_Query_from_Cas_Ragle_16[[#Headers],[4]],B:B,Table_Query_from_Cas_Ragle_16[[#This Row],[account_id]])</f>
        <v>0</v>
      </c>
      <c r="T18" s="25">
        <f>SUMIFS(F:F,A:A,Table_Query_from_Cas_Ragle_16[[#Headers],[4]],B:B,Table_Query_from_Cas_Ragle_16[[#This Row],[account_id]])</f>
        <v>0</v>
      </c>
      <c r="U18" s="25">
        <f>Table_Query_from_Cas_Ragle_16[[#This Row],[4-Dr]]-Table_Query_from_Cas_Ragle_16[[#This Row],[4-Cr]]</f>
        <v>0</v>
      </c>
      <c r="V18" s="25">
        <f>SUMIFS(E:E,A:A,Table_Query_from_Cas_Ragle_16[[#Headers],[8]],B:B,Table_Query_from_Cas_Ragle_16[[#This Row],[account_id]])</f>
        <v>0</v>
      </c>
      <c r="W18" s="25">
        <f>SUMIFS(F:F,A:A,Table_Query_from_Cas_Ragle_16[[#Headers],[8]],B:B,Table_Query_from_Cas_Ragle_16[[#This Row],[account_id]])</f>
        <v>0</v>
      </c>
      <c r="X18" s="25">
        <f>Table_Query_from_Cas_Ragle_16[[#This Row],[8-Dr]]-Table_Query_from_Cas_Ragle_16[[#This Row],[8-Cr]]</f>
        <v>0</v>
      </c>
    </row>
    <row r="19" spans="1:24" x14ac:dyDescent="0.25">
      <c r="A19">
        <v>2</v>
      </c>
      <c r="B19" t="s">
        <v>2019</v>
      </c>
      <c r="C19" t="s">
        <v>2027</v>
      </c>
      <c r="D19" t="s">
        <v>2020</v>
      </c>
      <c r="E19">
        <v>91.11</v>
      </c>
      <c r="F19">
        <v>0</v>
      </c>
      <c r="G19" s="2">
        <v>45300</v>
      </c>
      <c r="H19" t="s">
        <v>2021</v>
      </c>
      <c r="I19">
        <f t="shared" si="0"/>
        <v>91.11</v>
      </c>
      <c r="K19" t="s">
        <v>2098</v>
      </c>
      <c r="L19" t="s">
        <v>2099</v>
      </c>
      <c r="M19">
        <f>SUMIFS(E:E,A:A,Table_Query_from_Cas_Ragle_16[[#Headers],[2]],B:B,Table_Query_from_Cas_Ragle_16[[#This Row],[account_id]])</f>
        <v>0</v>
      </c>
      <c r="N19">
        <f>SUMIFS(F:F,A:A,Table_Query_from_Cas_Ragle_16[[#Headers],[2]],B:B,Table_Query_from_Cas_Ragle_16[[#This Row],[account_id]])</f>
        <v>0</v>
      </c>
      <c r="O19" s="25">
        <f>Table_Query_from_Cas_Ragle_16[[#This Row],[2-Dr]]-Table_Query_from_Cas_Ragle_16[[#This Row],[2-Cr]]</f>
        <v>0</v>
      </c>
      <c r="P19">
        <f>SUMIFS(E:E,A:A,Table_Query_from_Cas_Ragle_16[[#Headers],[3]],B:B,Table_Query_from_Cas_Ragle_16[[#This Row],[account_id]])</f>
        <v>0</v>
      </c>
      <c r="Q19">
        <f>SUMIFS(F:F,A:A,Table_Query_from_Cas_Ragle_16[[#Headers],[3]],B:B,Table_Query_from_Cas_Ragle_16[[#This Row],[account_id]])</f>
        <v>0</v>
      </c>
      <c r="R19" s="25">
        <f>Table_Query_from_Cas_Ragle_16[[#This Row],[3-Dr]]-Table_Query_from_Cas_Ragle_16[[#This Row],[3-Cr]]</f>
        <v>0</v>
      </c>
      <c r="S19" s="25">
        <f>SUMIFS(E:E,A:A,Table_Query_from_Cas_Ragle_16[[#Headers],[4]],B:B,Table_Query_from_Cas_Ragle_16[[#This Row],[account_id]])</f>
        <v>0</v>
      </c>
      <c r="T19" s="25">
        <f>SUMIFS(F:F,A:A,Table_Query_from_Cas_Ragle_16[[#Headers],[4]],B:B,Table_Query_from_Cas_Ragle_16[[#This Row],[account_id]])</f>
        <v>0</v>
      </c>
      <c r="U19" s="25">
        <f>Table_Query_from_Cas_Ragle_16[[#This Row],[4-Dr]]-Table_Query_from_Cas_Ragle_16[[#This Row],[4-Cr]]</f>
        <v>0</v>
      </c>
      <c r="V19" s="25">
        <f>SUMIFS(E:E,A:A,Table_Query_from_Cas_Ragle_16[[#Headers],[8]],B:B,Table_Query_from_Cas_Ragle_16[[#This Row],[account_id]])</f>
        <v>0</v>
      </c>
      <c r="W19" s="25">
        <f>SUMIFS(F:F,A:A,Table_Query_from_Cas_Ragle_16[[#Headers],[8]],B:B,Table_Query_from_Cas_Ragle_16[[#This Row],[account_id]])</f>
        <v>0</v>
      </c>
      <c r="X19" s="25">
        <f>Table_Query_from_Cas_Ragle_16[[#This Row],[8-Dr]]-Table_Query_from_Cas_Ragle_16[[#This Row],[8-Cr]]</f>
        <v>0</v>
      </c>
    </row>
    <row r="20" spans="1:24" x14ac:dyDescent="0.25">
      <c r="A20">
        <v>2</v>
      </c>
      <c r="B20" t="s">
        <v>2019</v>
      </c>
      <c r="C20" t="s">
        <v>2027</v>
      </c>
      <c r="D20" t="s">
        <v>2020</v>
      </c>
      <c r="E20">
        <v>91.11</v>
      </c>
      <c r="F20">
        <v>0</v>
      </c>
      <c r="G20" s="2">
        <v>45300</v>
      </c>
      <c r="H20" t="s">
        <v>2021</v>
      </c>
      <c r="I20">
        <f t="shared" si="0"/>
        <v>91.11</v>
      </c>
      <c r="K20" t="s">
        <v>2100</v>
      </c>
      <c r="L20" t="s">
        <v>2101</v>
      </c>
      <c r="M20">
        <f>SUMIFS(E:E,A:A,Table_Query_from_Cas_Ragle_16[[#Headers],[2]],B:B,Table_Query_from_Cas_Ragle_16[[#This Row],[account_id]])</f>
        <v>0</v>
      </c>
      <c r="N20">
        <f>SUMIFS(F:F,A:A,Table_Query_from_Cas_Ragle_16[[#Headers],[2]],B:B,Table_Query_from_Cas_Ragle_16[[#This Row],[account_id]])</f>
        <v>0</v>
      </c>
      <c r="O20" s="25">
        <f>Table_Query_from_Cas_Ragle_16[[#This Row],[2-Dr]]-Table_Query_from_Cas_Ragle_16[[#This Row],[2-Cr]]</f>
        <v>0</v>
      </c>
      <c r="P20">
        <f>SUMIFS(E:E,A:A,Table_Query_from_Cas_Ragle_16[[#Headers],[3]],B:B,Table_Query_from_Cas_Ragle_16[[#This Row],[account_id]])</f>
        <v>0</v>
      </c>
      <c r="Q20">
        <f>SUMIFS(F:F,A:A,Table_Query_from_Cas_Ragle_16[[#Headers],[3]],B:B,Table_Query_from_Cas_Ragle_16[[#This Row],[account_id]])</f>
        <v>0</v>
      </c>
      <c r="R20" s="25">
        <f>Table_Query_from_Cas_Ragle_16[[#This Row],[3-Dr]]-Table_Query_from_Cas_Ragle_16[[#This Row],[3-Cr]]</f>
        <v>0</v>
      </c>
      <c r="S20" s="25">
        <f>SUMIFS(E:E,A:A,Table_Query_from_Cas_Ragle_16[[#Headers],[4]],B:B,Table_Query_from_Cas_Ragle_16[[#This Row],[account_id]])</f>
        <v>0</v>
      </c>
      <c r="T20" s="25">
        <f>SUMIFS(F:F,A:A,Table_Query_from_Cas_Ragle_16[[#Headers],[4]],B:B,Table_Query_from_Cas_Ragle_16[[#This Row],[account_id]])</f>
        <v>0</v>
      </c>
      <c r="U20" s="25">
        <f>Table_Query_from_Cas_Ragle_16[[#This Row],[4-Dr]]-Table_Query_from_Cas_Ragle_16[[#This Row],[4-Cr]]</f>
        <v>0</v>
      </c>
      <c r="V20" s="25">
        <f>SUMIFS(E:E,A:A,Table_Query_from_Cas_Ragle_16[[#Headers],[8]],B:B,Table_Query_from_Cas_Ragle_16[[#This Row],[account_id]])</f>
        <v>0</v>
      </c>
      <c r="W20" s="25">
        <f>SUMIFS(F:F,A:A,Table_Query_from_Cas_Ragle_16[[#Headers],[8]],B:B,Table_Query_from_Cas_Ragle_16[[#This Row],[account_id]])</f>
        <v>0</v>
      </c>
      <c r="X20" s="25">
        <f>Table_Query_from_Cas_Ragle_16[[#This Row],[8-Dr]]-Table_Query_from_Cas_Ragle_16[[#This Row],[8-Cr]]</f>
        <v>0</v>
      </c>
    </row>
    <row r="21" spans="1:24" x14ac:dyDescent="0.25">
      <c r="A21">
        <v>2</v>
      </c>
      <c r="B21" t="s">
        <v>2019</v>
      </c>
      <c r="C21" t="s">
        <v>2027</v>
      </c>
      <c r="D21" t="s">
        <v>2020</v>
      </c>
      <c r="E21">
        <v>93.28</v>
      </c>
      <c r="F21">
        <v>0</v>
      </c>
      <c r="G21" s="2">
        <v>45300</v>
      </c>
      <c r="H21" t="s">
        <v>2021</v>
      </c>
      <c r="I21">
        <f t="shared" si="0"/>
        <v>93.28</v>
      </c>
      <c r="K21" t="s">
        <v>2102</v>
      </c>
      <c r="L21" t="s">
        <v>2103</v>
      </c>
      <c r="M21">
        <f>SUMIFS(E:E,A:A,Table_Query_from_Cas_Ragle_16[[#Headers],[2]],B:B,Table_Query_from_Cas_Ragle_16[[#This Row],[account_id]])</f>
        <v>0</v>
      </c>
      <c r="N21">
        <f>SUMIFS(F:F,A:A,Table_Query_from_Cas_Ragle_16[[#Headers],[2]],B:B,Table_Query_from_Cas_Ragle_16[[#This Row],[account_id]])</f>
        <v>0</v>
      </c>
      <c r="O21" s="25">
        <f>Table_Query_from_Cas_Ragle_16[[#This Row],[2-Dr]]-Table_Query_from_Cas_Ragle_16[[#This Row],[2-Cr]]</f>
        <v>0</v>
      </c>
      <c r="P21">
        <f>SUMIFS(E:E,A:A,Table_Query_from_Cas_Ragle_16[[#Headers],[3]],B:B,Table_Query_from_Cas_Ragle_16[[#This Row],[account_id]])</f>
        <v>0</v>
      </c>
      <c r="Q21">
        <f>SUMIFS(F:F,A:A,Table_Query_from_Cas_Ragle_16[[#Headers],[3]],B:B,Table_Query_from_Cas_Ragle_16[[#This Row],[account_id]])</f>
        <v>0</v>
      </c>
      <c r="R21" s="25">
        <f>Table_Query_from_Cas_Ragle_16[[#This Row],[3-Dr]]-Table_Query_from_Cas_Ragle_16[[#This Row],[3-Cr]]</f>
        <v>0</v>
      </c>
      <c r="S21" s="25">
        <f>SUMIFS(E:E,A:A,Table_Query_from_Cas_Ragle_16[[#Headers],[4]],B:B,Table_Query_from_Cas_Ragle_16[[#This Row],[account_id]])</f>
        <v>0</v>
      </c>
      <c r="T21" s="25">
        <f>SUMIFS(F:F,A:A,Table_Query_from_Cas_Ragle_16[[#Headers],[4]],B:B,Table_Query_from_Cas_Ragle_16[[#This Row],[account_id]])</f>
        <v>0</v>
      </c>
      <c r="U21" s="25">
        <f>Table_Query_from_Cas_Ragle_16[[#This Row],[4-Dr]]-Table_Query_from_Cas_Ragle_16[[#This Row],[4-Cr]]</f>
        <v>0</v>
      </c>
      <c r="V21" s="25">
        <f>SUMIFS(E:E,A:A,Table_Query_from_Cas_Ragle_16[[#Headers],[8]],B:B,Table_Query_from_Cas_Ragle_16[[#This Row],[account_id]])</f>
        <v>0</v>
      </c>
      <c r="W21" s="25">
        <f>SUMIFS(F:F,A:A,Table_Query_from_Cas_Ragle_16[[#Headers],[8]],B:B,Table_Query_from_Cas_Ragle_16[[#This Row],[account_id]])</f>
        <v>0</v>
      </c>
      <c r="X21" s="25">
        <f>Table_Query_from_Cas_Ragle_16[[#This Row],[8-Dr]]-Table_Query_from_Cas_Ragle_16[[#This Row],[8-Cr]]</f>
        <v>0</v>
      </c>
    </row>
    <row r="22" spans="1:24" x14ac:dyDescent="0.25">
      <c r="A22">
        <v>2</v>
      </c>
      <c r="B22" t="s">
        <v>2019</v>
      </c>
      <c r="C22" t="s">
        <v>2027</v>
      </c>
      <c r="D22" t="s">
        <v>2020</v>
      </c>
      <c r="E22">
        <v>93.23</v>
      </c>
      <c r="F22">
        <v>0</v>
      </c>
      <c r="G22" s="2">
        <v>45300</v>
      </c>
      <c r="H22" t="s">
        <v>2021</v>
      </c>
      <c r="I22">
        <f t="shared" si="0"/>
        <v>93.23</v>
      </c>
      <c r="K22" t="s">
        <v>2104</v>
      </c>
      <c r="L22" t="s">
        <v>2105</v>
      </c>
      <c r="M22">
        <f>SUMIFS(E:E,A:A,Table_Query_from_Cas_Ragle_16[[#Headers],[2]],B:B,Table_Query_from_Cas_Ragle_16[[#This Row],[account_id]])</f>
        <v>0</v>
      </c>
      <c r="N22">
        <f>SUMIFS(F:F,A:A,Table_Query_from_Cas_Ragle_16[[#Headers],[2]],B:B,Table_Query_from_Cas_Ragle_16[[#This Row],[account_id]])</f>
        <v>0</v>
      </c>
      <c r="O22" s="25">
        <f>Table_Query_from_Cas_Ragle_16[[#This Row],[2-Dr]]-Table_Query_from_Cas_Ragle_16[[#This Row],[2-Cr]]</f>
        <v>0</v>
      </c>
      <c r="P22">
        <f>SUMIFS(E:E,A:A,Table_Query_from_Cas_Ragle_16[[#Headers],[3]],B:B,Table_Query_from_Cas_Ragle_16[[#This Row],[account_id]])</f>
        <v>0</v>
      </c>
      <c r="Q22">
        <f>SUMIFS(F:F,A:A,Table_Query_from_Cas_Ragle_16[[#Headers],[3]],B:B,Table_Query_from_Cas_Ragle_16[[#This Row],[account_id]])</f>
        <v>0</v>
      </c>
      <c r="R22" s="25">
        <f>Table_Query_from_Cas_Ragle_16[[#This Row],[3-Dr]]-Table_Query_from_Cas_Ragle_16[[#This Row],[3-Cr]]</f>
        <v>0</v>
      </c>
      <c r="S22" s="25">
        <f>SUMIFS(E:E,A:A,Table_Query_from_Cas_Ragle_16[[#Headers],[4]],B:B,Table_Query_from_Cas_Ragle_16[[#This Row],[account_id]])</f>
        <v>0</v>
      </c>
      <c r="T22" s="25">
        <f>SUMIFS(F:F,A:A,Table_Query_from_Cas_Ragle_16[[#Headers],[4]],B:B,Table_Query_from_Cas_Ragle_16[[#This Row],[account_id]])</f>
        <v>0</v>
      </c>
      <c r="U22" s="25">
        <f>Table_Query_from_Cas_Ragle_16[[#This Row],[4-Dr]]-Table_Query_from_Cas_Ragle_16[[#This Row],[4-Cr]]</f>
        <v>0</v>
      </c>
      <c r="V22" s="25">
        <f>SUMIFS(E:E,A:A,Table_Query_from_Cas_Ragle_16[[#Headers],[8]],B:B,Table_Query_from_Cas_Ragle_16[[#This Row],[account_id]])</f>
        <v>0</v>
      </c>
      <c r="W22" s="25">
        <f>SUMIFS(F:F,A:A,Table_Query_from_Cas_Ragle_16[[#Headers],[8]],B:B,Table_Query_from_Cas_Ragle_16[[#This Row],[account_id]])</f>
        <v>0</v>
      </c>
      <c r="X22" s="25">
        <f>Table_Query_from_Cas_Ragle_16[[#This Row],[8-Dr]]-Table_Query_from_Cas_Ragle_16[[#This Row],[8-Cr]]</f>
        <v>0</v>
      </c>
    </row>
    <row r="23" spans="1:24" x14ac:dyDescent="0.25">
      <c r="A23">
        <v>2</v>
      </c>
      <c r="B23" t="s">
        <v>2019</v>
      </c>
      <c r="C23" t="s">
        <v>2027</v>
      </c>
      <c r="D23" t="s">
        <v>2020</v>
      </c>
      <c r="E23">
        <v>93.28</v>
      </c>
      <c r="F23">
        <v>0</v>
      </c>
      <c r="G23" s="2">
        <v>45300</v>
      </c>
      <c r="H23" t="s">
        <v>2021</v>
      </c>
      <c r="I23">
        <f t="shared" si="0"/>
        <v>93.28</v>
      </c>
      <c r="K23" t="s">
        <v>2106</v>
      </c>
      <c r="L23" t="s">
        <v>2107</v>
      </c>
      <c r="M23">
        <f>SUMIFS(E:E,A:A,Table_Query_from_Cas_Ragle_16[[#Headers],[2]],B:B,Table_Query_from_Cas_Ragle_16[[#This Row],[account_id]])</f>
        <v>0</v>
      </c>
      <c r="N23">
        <f>SUMIFS(F:F,A:A,Table_Query_from_Cas_Ragle_16[[#Headers],[2]],B:B,Table_Query_from_Cas_Ragle_16[[#This Row],[account_id]])</f>
        <v>0</v>
      </c>
      <c r="O23" s="25">
        <f>Table_Query_from_Cas_Ragle_16[[#This Row],[2-Dr]]-Table_Query_from_Cas_Ragle_16[[#This Row],[2-Cr]]</f>
        <v>0</v>
      </c>
      <c r="P23">
        <f>SUMIFS(E:E,A:A,Table_Query_from_Cas_Ragle_16[[#Headers],[3]],B:B,Table_Query_from_Cas_Ragle_16[[#This Row],[account_id]])</f>
        <v>0</v>
      </c>
      <c r="Q23">
        <f>SUMIFS(F:F,A:A,Table_Query_from_Cas_Ragle_16[[#Headers],[3]],B:B,Table_Query_from_Cas_Ragle_16[[#This Row],[account_id]])</f>
        <v>0</v>
      </c>
      <c r="R23" s="25">
        <f>Table_Query_from_Cas_Ragle_16[[#This Row],[3-Dr]]-Table_Query_from_Cas_Ragle_16[[#This Row],[3-Cr]]</f>
        <v>0</v>
      </c>
      <c r="S23" s="25">
        <f>SUMIFS(E:E,A:A,Table_Query_from_Cas_Ragle_16[[#Headers],[4]],B:B,Table_Query_from_Cas_Ragle_16[[#This Row],[account_id]])</f>
        <v>0</v>
      </c>
      <c r="T23" s="25">
        <f>SUMIFS(F:F,A:A,Table_Query_from_Cas_Ragle_16[[#Headers],[4]],B:B,Table_Query_from_Cas_Ragle_16[[#This Row],[account_id]])</f>
        <v>0</v>
      </c>
      <c r="U23" s="25">
        <f>Table_Query_from_Cas_Ragle_16[[#This Row],[4-Dr]]-Table_Query_from_Cas_Ragle_16[[#This Row],[4-Cr]]</f>
        <v>0</v>
      </c>
      <c r="V23" s="25">
        <f>SUMIFS(E:E,A:A,Table_Query_from_Cas_Ragle_16[[#Headers],[8]],B:B,Table_Query_from_Cas_Ragle_16[[#This Row],[account_id]])</f>
        <v>0</v>
      </c>
      <c r="W23" s="25">
        <f>SUMIFS(F:F,A:A,Table_Query_from_Cas_Ragle_16[[#Headers],[8]],B:B,Table_Query_from_Cas_Ragle_16[[#This Row],[account_id]])</f>
        <v>0</v>
      </c>
      <c r="X23" s="25">
        <f>Table_Query_from_Cas_Ragle_16[[#This Row],[8-Dr]]-Table_Query_from_Cas_Ragle_16[[#This Row],[8-Cr]]</f>
        <v>0</v>
      </c>
    </row>
    <row r="24" spans="1:24" x14ac:dyDescent="0.25">
      <c r="A24">
        <v>2</v>
      </c>
      <c r="B24" t="s">
        <v>2019</v>
      </c>
      <c r="C24" t="s">
        <v>2027</v>
      </c>
      <c r="D24" t="s">
        <v>2020</v>
      </c>
      <c r="E24">
        <v>93.28</v>
      </c>
      <c r="F24">
        <v>0</v>
      </c>
      <c r="G24" s="2">
        <v>45300</v>
      </c>
      <c r="H24" t="s">
        <v>2021</v>
      </c>
      <c r="I24">
        <f t="shared" si="0"/>
        <v>93.28</v>
      </c>
      <c r="K24" t="s">
        <v>2108</v>
      </c>
      <c r="L24" t="s">
        <v>2109</v>
      </c>
      <c r="M24">
        <f>SUMIFS(E:E,A:A,Table_Query_from_Cas_Ragle_16[[#Headers],[2]],B:B,Table_Query_from_Cas_Ragle_16[[#This Row],[account_id]])</f>
        <v>0</v>
      </c>
      <c r="N24">
        <f>SUMIFS(F:F,A:A,Table_Query_from_Cas_Ragle_16[[#Headers],[2]],B:B,Table_Query_from_Cas_Ragle_16[[#This Row],[account_id]])</f>
        <v>0</v>
      </c>
      <c r="O24" s="25">
        <f>Table_Query_from_Cas_Ragle_16[[#This Row],[2-Dr]]-Table_Query_from_Cas_Ragle_16[[#This Row],[2-Cr]]</f>
        <v>0</v>
      </c>
      <c r="P24">
        <f>SUMIFS(E:E,A:A,Table_Query_from_Cas_Ragle_16[[#Headers],[3]],B:B,Table_Query_from_Cas_Ragle_16[[#This Row],[account_id]])</f>
        <v>0</v>
      </c>
      <c r="Q24">
        <f>SUMIFS(F:F,A:A,Table_Query_from_Cas_Ragle_16[[#Headers],[3]],B:B,Table_Query_from_Cas_Ragle_16[[#This Row],[account_id]])</f>
        <v>0</v>
      </c>
      <c r="R24" s="25">
        <f>Table_Query_from_Cas_Ragle_16[[#This Row],[3-Dr]]-Table_Query_from_Cas_Ragle_16[[#This Row],[3-Cr]]</f>
        <v>0</v>
      </c>
      <c r="S24" s="25">
        <f>SUMIFS(E:E,A:A,Table_Query_from_Cas_Ragle_16[[#Headers],[4]],B:B,Table_Query_from_Cas_Ragle_16[[#This Row],[account_id]])</f>
        <v>0</v>
      </c>
      <c r="T24" s="25">
        <f>SUMIFS(F:F,A:A,Table_Query_from_Cas_Ragle_16[[#Headers],[4]],B:B,Table_Query_from_Cas_Ragle_16[[#This Row],[account_id]])</f>
        <v>0</v>
      </c>
      <c r="U24" s="25">
        <f>Table_Query_from_Cas_Ragle_16[[#This Row],[4-Dr]]-Table_Query_from_Cas_Ragle_16[[#This Row],[4-Cr]]</f>
        <v>0</v>
      </c>
      <c r="V24" s="25">
        <f>SUMIFS(E:E,A:A,Table_Query_from_Cas_Ragle_16[[#Headers],[8]],B:B,Table_Query_from_Cas_Ragle_16[[#This Row],[account_id]])</f>
        <v>0</v>
      </c>
      <c r="W24" s="25">
        <f>SUMIFS(F:F,A:A,Table_Query_from_Cas_Ragle_16[[#Headers],[8]],B:B,Table_Query_from_Cas_Ragle_16[[#This Row],[account_id]])</f>
        <v>0</v>
      </c>
      <c r="X24" s="25">
        <f>Table_Query_from_Cas_Ragle_16[[#This Row],[8-Dr]]-Table_Query_from_Cas_Ragle_16[[#This Row],[8-Cr]]</f>
        <v>0</v>
      </c>
    </row>
    <row r="25" spans="1:24" x14ac:dyDescent="0.25">
      <c r="A25">
        <v>2</v>
      </c>
      <c r="B25" t="s">
        <v>2019</v>
      </c>
      <c r="C25" t="s">
        <v>2027</v>
      </c>
      <c r="D25" t="s">
        <v>2020</v>
      </c>
      <c r="E25">
        <v>93.28</v>
      </c>
      <c r="F25">
        <v>0</v>
      </c>
      <c r="G25" s="2">
        <v>45300</v>
      </c>
      <c r="H25" t="s">
        <v>2021</v>
      </c>
      <c r="I25">
        <f t="shared" si="0"/>
        <v>93.28</v>
      </c>
      <c r="K25" t="s">
        <v>2110</v>
      </c>
      <c r="L25" t="s">
        <v>2111</v>
      </c>
      <c r="M25">
        <f>SUMIFS(E:E,A:A,Table_Query_from_Cas_Ragle_16[[#Headers],[2]],B:B,Table_Query_from_Cas_Ragle_16[[#This Row],[account_id]])</f>
        <v>0</v>
      </c>
      <c r="N25">
        <f>SUMIFS(F:F,A:A,Table_Query_from_Cas_Ragle_16[[#Headers],[2]],B:B,Table_Query_from_Cas_Ragle_16[[#This Row],[account_id]])</f>
        <v>0</v>
      </c>
      <c r="O25" s="25">
        <f>Table_Query_from_Cas_Ragle_16[[#This Row],[2-Dr]]-Table_Query_from_Cas_Ragle_16[[#This Row],[2-Cr]]</f>
        <v>0</v>
      </c>
      <c r="P25">
        <f>SUMIFS(E:E,A:A,Table_Query_from_Cas_Ragle_16[[#Headers],[3]],B:B,Table_Query_from_Cas_Ragle_16[[#This Row],[account_id]])</f>
        <v>0</v>
      </c>
      <c r="Q25">
        <f>SUMIFS(F:F,A:A,Table_Query_from_Cas_Ragle_16[[#Headers],[3]],B:B,Table_Query_from_Cas_Ragle_16[[#This Row],[account_id]])</f>
        <v>0</v>
      </c>
      <c r="R25" s="25">
        <f>Table_Query_from_Cas_Ragle_16[[#This Row],[3-Dr]]-Table_Query_from_Cas_Ragle_16[[#This Row],[3-Cr]]</f>
        <v>0</v>
      </c>
      <c r="S25" s="25">
        <f>SUMIFS(E:E,A:A,Table_Query_from_Cas_Ragle_16[[#Headers],[4]],B:B,Table_Query_from_Cas_Ragle_16[[#This Row],[account_id]])</f>
        <v>0</v>
      </c>
      <c r="T25" s="25">
        <f>SUMIFS(F:F,A:A,Table_Query_from_Cas_Ragle_16[[#Headers],[4]],B:B,Table_Query_from_Cas_Ragle_16[[#This Row],[account_id]])</f>
        <v>0</v>
      </c>
      <c r="U25" s="25">
        <f>Table_Query_from_Cas_Ragle_16[[#This Row],[4-Dr]]-Table_Query_from_Cas_Ragle_16[[#This Row],[4-Cr]]</f>
        <v>0</v>
      </c>
      <c r="V25" s="25">
        <f>SUMIFS(E:E,A:A,Table_Query_from_Cas_Ragle_16[[#Headers],[8]],B:B,Table_Query_from_Cas_Ragle_16[[#This Row],[account_id]])</f>
        <v>0</v>
      </c>
      <c r="W25" s="25">
        <f>SUMIFS(F:F,A:A,Table_Query_from_Cas_Ragle_16[[#Headers],[8]],B:B,Table_Query_from_Cas_Ragle_16[[#This Row],[account_id]])</f>
        <v>0</v>
      </c>
      <c r="X25" s="25">
        <f>Table_Query_from_Cas_Ragle_16[[#This Row],[8-Dr]]-Table_Query_from_Cas_Ragle_16[[#This Row],[8-Cr]]</f>
        <v>0</v>
      </c>
    </row>
    <row r="26" spans="1:24" x14ac:dyDescent="0.25">
      <c r="A26">
        <v>2</v>
      </c>
      <c r="B26" t="s">
        <v>2022</v>
      </c>
      <c r="C26" t="s">
        <v>2023</v>
      </c>
      <c r="D26" t="s">
        <v>2020</v>
      </c>
      <c r="E26">
        <v>730.35</v>
      </c>
      <c r="F26">
        <v>0</v>
      </c>
      <c r="G26" s="2">
        <v>45300</v>
      </c>
      <c r="H26" t="s">
        <v>2021</v>
      </c>
      <c r="I26">
        <f t="shared" si="0"/>
        <v>730.35</v>
      </c>
      <c r="K26" t="s">
        <v>2112</v>
      </c>
      <c r="L26" t="s">
        <v>2113</v>
      </c>
      <c r="M26">
        <f>SUMIFS(E:E,A:A,Table_Query_from_Cas_Ragle_16[[#Headers],[2]],B:B,Table_Query_from_Cas_Ragle_16[[#This Row],[account_id]])</f>
        <v>0</v>
      </c>
      <c r="N26">
        <f>SUMIFS(F:F,A:A,Table_Query_from_Cas_Ragle_16[[#Headers],[2]],B:B,Table_Query_from_Cas_Ragle_16[[#This Row],[account_id]])</f>
        <v>0</v>
      </c>
      <c r="O26" s="25">
        <f>Table_Query_from_Cas_Ragle_16[[#This Row],[2-Dr]]-Table_Query_from_Cas_Ragle_16[[#This Row],[2-Cr]]</f>
        <v>0</v>
      </c>
      <c r="P26">
        <f>SUMIFS(E:E,A:A,Table_Query_from_Cas_Ragle_16[[#Headers],[3]],B:B,Table_Query_from_Cas_Ragle_16[[#This Row],[account_id]])</f>
        <v>0</v>
      </c>
      <c r="Q26">
        <f>SUMIFS(F:F,A:A,Table_Query_from_Cas_Ragle_16[[#Headers],[3]],B:B,Table_Query_from_Cas_Ragle_16[[#This Row],[account_id]])</f>
        <v>0</v>
      </c>
      <c r="R26" s="25">
        <f>Table_Query_from_Cas_Ragle_16[[#This Row],[3-Dr]]-Table_Query_from_Cas_Ragle_16[[#This Row],[3-Cr]]</f>
        <v>0</v>
      </c>
      <c r="S26" s="25">
        <f>SUMIFS(E:E,A:A,Table_Query_from_Cas_Ragle_16[[#Headers],[4]],B:B,Table_Query_from_Cas_Ragle_16[[#This Row],[account_id]])</f>
        <v>0</v>
      </c>
      <c r="T26" s="25">
        <f>SUMIFS(F:F,A:A,Table_Query_from_Cas_Ragle_16[[#Headers],[4]],B:B,Table_Query_from_Cas_Ragle_16[[#This Row],[account_id]])</f>
        <v>0</v>
      </c>
      <c r="U26" s="25">
        <f>Table_Query_from_Cas_Ragle_16[[#This Row],[4-Dr]]-Table_Query_from_Cas_Ragle_16[[#This Row],[4-Cr]]</f>
        <v>0</v>
      </c>
      <c r="V26" s="25">
        <f>SUMIFS(E:E,A:A,Table_Query_from_Cas_Ragle_16[[#Headers],[8]],B:B,Table_Query_from_Cas_Ragle_16[[#This Row],[account_id]])</f>
        <v>0</v>
      </c>
      <c r="W26" s="25">
        <f>SUMIFS(F:F,A:A,Table_Query_from_Cas_Ragle_16[[#Headers],[8]],B:B,Table_Query_from_Cas_Ragle_16[[#This Row],[account_id]])</f>
        <v>0</v>
      </c>
      <c r="X26" s="25">
        <f>Table_Query_from_Cas_Ragle_16[[#This Row],[8-Dr]]-Table_Query_from_Cas_Ragle_16[[#This Row],[8-Cr]]</f>
        <v>0</v>
      </c>
    </row>
    <row r="27" spans="1:24" x14ac:dyDescent="0.25">
      <c r="A27">
        <v>4</v>
      </c>
      <c r="B27" t="s">
        <v>2024</v>
      </c>
      <c r="C27" t="s">
        <v>2025</v>
      </c>
      <c r="D27" t="s">
        <v>2020</v>
      </c>
      <c r="E27">
        <v>638.29</v>
      </c>
      <c r="F27">
        <v>0</v>
      </c>
      <c r="G27" s="2">
        <v>45296</v>
      </c>
      <c r="H27" t="s">
        <v>2021</v>
      </c>
      <c r="I27">
        <f t="shared" si="0"/>
        <v>638.29</v>
      </c>
      <c r="K27" t="s">
        <v>2114</v>
      </c>
      <c r="L27" t="s">
        <v>2115</v>
      </c>
      <c r="M27">
        <f>SUMIFS(E:E,A:A,Table_Query_from_Cas_Ragle_16[[#Headers],[2]],B:B,Table_Query_from_Cas_Ragle_16[[#This Row],[account_id]])</f>
        <v>0</v>
      </c>
      <c r="N27">
        <f>SUMIFS(F:F,A:A,Table_Query_from_Cas_Ragle_16[[#Headers],[2]],B:B,Table_Query_from_Cas_Ragle_16[[#This Row],[account_id]])</f>
        <v>0</v>
      </c>
      <c r="O27" s="25">
        <f>Table_Query_from_Cas_Ragle_16[[#This Row],[2-Dr]]-Table_Query_from_Cas_Ragle_16[[#This Row],[2-Cr]]</f>
        <v>0</v>
      </c>
      <c r="P27">
        <f>SUMIFS(E:E,A:A,Table_Query_from_Cas_Ragle_16[[#Headers],[3]],B:B,Table_Query_from_Cas_Ragle_16[[#This Row],[account_id]])</f>
        <v>0</v>
      </c>
      <c r="Q27">
        <f>SUMIFS(F:F,A:A,Table_Query_from_Cas_Ragle_16[[#Headers],[3]],B:B,Table_Query_from_Cas_Ragle_16[[#This Row],[account_id]])</f>
        <v>0</v>
      </c>
      <c r="R27" s="25">
        <f>Table_Query_from_Cas_Ragle_16[[#This Row],[3-Dr]]-Table_Query_from_Cas_Ragle_16[[#This Row],[3-Cr]]</f>
        <v>0</v>
      </c>
      <c r="S27" s="25">
        <f>SUMIFS(E:E,A:A,Table_Query_from_Cas_Ragle_16[[#Headers],[4]],B:B,Table_Query_from_Cas_Ragle_16[[#This Row],[account_id]])</f>
        <v>0</v>
      </c>
      <c r="T27" s="25">
        <f>SUMIFS(F:F,A:A,Table_Query_from_Cas_Ragle_16[[#Headers],[4]],B:B,Table_Query_from_Cas_Ragle_16[[#This Row],[account_id]])</f>
        <v>0</v>
      </c>
      <c r="U27" s="25">
        <f>Table_Query_from_Cas_Ragle_16[[#This Row],[4-Dr]]-Table_Query_from_Cas_Ragle_16[[#This Row],[4-Cr]]</f>
        <v>0</v>
      </c>
      <c r="V27" s="25">
        <f>SUMIFS(E:E,A:A,Table_Query_from_Cas_Ragle_16[[#Headers],[8]],B:B,Table_Query_from_Cas_Ragle_16[[#This Row],[account_id]])</f>
        <v>0</v>
      </c>
      <c r="W27" s="25">
        <f>SUMIFS(F:F,A:A,Table_Query_from_Cas_Ragle_16[[#Headers],[8]],B:B,Table_Query_from_Cas_Ragle_16[[#This Row],[account_id]])</f>
        <v>0</v>
      </c>
      <c r="X27" s="25">
        <f>Table_Query_from_Cas_Ragle_16[[#This Row],[8-Dr]]-Table_Query_from_Cas_Ragle_16[[#This Row],[8-Cr]]</f>
        <v>0</v>
      </c>
    </row>
    <row r="28" spans="1:24" x14ac:dyDescent="0.25">
      <c r="A28">
        <v>2</v>
      </c>
      <c r="B28" t="s">
        <v>2022</v>
      </c>
      <c r="C28" t="s">
        <v>2023</v>
      </c>
      <c r="D28" t="s">
        <v>2020</v>
      </c>
      <c r="E28">
        <v>415.19</v>
      </c>
      <c r="F28">
        <v>0</v>
      </c>
      <c r="G28" s="2">
        <v>45296</v>
      </c>
      <c r="H28" t="s">
        <v>2021</v>
      </c>
      <c r="I28">
        <f t="shared" si="0"/>
        <v>415.19</v>
      </c>
      <c r="K28" t="s">
        <v>2116</v>
      </c>
      <c r="L28" t="s">
        <v>2117</v>
      </c>
      <c r="M28">
        <f>SUMIFS(E:E,A:A,Table_Query_from_Cas_Ragle_16[[#Headers],[2]],B:B,Table_Query_from_Cas_Ragle_16[[#This Row],[account_id]])</f>
        <v>0</v>
      </c>
      <c r="N28">
        <f>SUMIFS(F:F,A:A,Table_Query_from_Cas_Ragle_16[[#Headers],[2]],B:B,Table_Query_from_Cas_Ragle_16[[#This Row],[account_id]])</f>
        <v>0</v>
      </c>
      <c r="O28" s="25">
        <f>Table_Query_from_Cas_Ragle_16[[#This Row],[2-Dr]]-Table_Query_from_Cas_Ragle_16[[#This Row],[2-Cr]]</f>
        <v>0</v>
      </c>
      <c r="P28">
        <f>SUMIFS(E:E,A:A,Table_Query_from_Cas_Ragle_16[[#Headers],[3]],B:B,Table_Query_from_Cas_Ragle_16[[#This Row],[account_id]])</f>
        <v>0</v>
      </c>
      <c r="Q28">
        <f>SUMIFS(F:F,A:A,Table_Query_from_Cas_Ragle_16[[#Headers],[3]],B:B,Table_Query_from_Cas_Ragle_16[[#This Row],[account_id]])</f>
        <v>0</v>
      </c>
      <c r="R28" s="25">
        <f>Table_Query_from_Cas_Ragle_16[[#This Row],[3-Dr]]-Table_Query_from_Cas_Ragle_16[[#This Row],[3-Cr]]</f>
        <v>0</v>
      </c>
      <c r="S28" s="25">
        <f>SUMIFS(E:E,A:A,Table_Query_from_Cas_Ragle_16[[#Headers],[4]],B:B,Table_Query_from_Cas_Ragle_16[[#This Row],[account_id]])</f>
        <v>0</v>
      </c>
      <c r="T28" s="25">
        <f>SUMIFS(F:F,A:A,Table_Query_from_Cas_Ragle_16[[#Headers],[4]],B:B,Table_Query_from_Cas_Ragle_16[[#This Row],[account_id]])</f>
        <v>0</v>
      </c>
      <c r="U28" s="25">
        <f>Table_Query_from_Cas_Ragle_16[[#This Row],[4-Dr]]-Table_Query_from_Cas_Ragle_16[[#This Row],[4-Cr]]</f>
        <v>0</v>
      </c>
      <c r="V28" s="25">
        <f>SUMIFS(E:E,A:A,Table_Query_from_Cas_Ragle_16[[#Headers],[8]],B:B,Table_Query_from_Cas_Ragle_16[[#This Row],[account_id]])</f>
        <v>0</v>
      </c>
      <c r="W28" s="25">
        <f>SUMIFS(F:F,A:A,Table_Query_from_Cas_Ragle_16[[#Headers],[8]],B:B,Table_Query_from_Cas_Ragle_16[[#This Row],[account_id]])</f>
        <v>0</v>
      </c>
      <c r="X28" s="25">
        <f>Table_Query_from_Cas_Ragle_16[[#This Row],[8-Dr]]-Table_Query_from_Cas_Ragle_16[[#This Row],[8-Cr]]</f>
        <v>0</v>
      </c>
    </row>
    <row r="29" spans="1:24" x14ac:dyDescent="0.25">
      <c r="A29">
        <v>8</v>
      </c>
      <c r="B29" t="s">
        <v>2063</v>
      </c>
      <c r="C29" t="s">
        <v>3495</v>
      </c>
      <c r="D29" t="s">
        <v>3539</v>
      </c>
      <c r="E29">
        <v>449.17</v>
      </c>
      <c r="F29">
        <v>0</v>
      </c>
      <c r="G29" s="2">
        <v>45302</v>
      </c>
      <c r="H29" t="s">
        <v>3243</v>
      </c>
      <c r="I29">
        <f t="shared" si="0"/>
        <v>449.17</v>
      </c>
      <c r="K29" t="s">
        <v>2118</v>
      </c>
      <c r="L29" t="s">
        <v>2119</v>
      </c>
      <c r="M29">
        <f>SUMIFS(E:E,A:A,Table_Query_from_Cas_Ragle_16[[#Headers],[2]],B:B,Table_Query_from_Cas_Ragle_16[[#This Row],[account_id]])</f>
        <v>0</v>
      </c>
      <c r="N29">
        <f>SUMIFS(F:F,A:A,Table_Query_from_Cas_Ragle_16[[#Headers],[2]],B:B,Table_Query_from_Cas_Ragle_16[[#This Row],[account_id]])</f>
        <v>0</v>
      </c>
      <c r="O29" s="25">
        <f>Table_Query_from_Cas_Ragle_16[[#This Row],[2-Dr]]-Table_Query_from_Cas_Ragle_16[[#This Row],[2-Cr]]</f>
        <v>0</v>
      </c>
      <c r="P29">
        <f>SUMIFS(E:E,A:A,Table_Query_from_Cas_Ragle_16[[#Headers],[3]],B:B,Table_Query_from_Cas_Ragle_16[[#This Row],[account_id]])</f>
        <v>0</v>
      </c>
      <c r="Q29">
        <f>SUMIFS(F:F,A:A,Table_Query_from_Cas_Ragle_16[[#Headers],[3]],B:B,Table_Query_from_Cas_Ragle_16[[#This Row],[account_id]])</f>
        <v>0</v>
      </c>
      <c r="R29" s="25">
        <f>Table_Query_from_Cas_Ragle_16[[#This Row],[3-Dr]]-Table_Query_from_Cas_Ragle_16[[#This Row],[3-Cr]]</f>
        <v>0</v>
      </c>
      <c r="S29" s="25">
        <f>SUMIFS(E:E,A:A,Table_Query_from_Cas_Ragle_16[[#Headers],[4]],B:B,Table_Query_from_Cas_Ragle_16[[#This Row],[account_id]])</f>
        <v>0</v>
      </c>
      <c r="T29" s="25">
        <f>SUMIFS(F:F,A:A,Table_Query_from_Cas_Ragle_16[[#Headers],[4]],B:B,Table_Query_from_Cas_Ragle_16[[#This Row],[account_id]])</f>
        <v>0</v>
      </c>
      <c r="U29" s="25">
        <f>Table_Query_from_Cas_Ragle_16[[#This Row],[4-Dr]]-Table_Query_from_Cas_Ragle_16[[#This Row],[4-Cr]]</f>
        <v>0</v>
      </c>
      <c r="V29" s="25">
        <f>SUMIFS(E:E,A:A,Table_Query_from_Cas_Ragle_16[[#Headers],[8]],B:B,Table_Query_from_Cas_Ragle_16[[#This Row],[account_id]])</f>
        <v>0</v>
      </c>
      <c r="W29" s="25">
        <f>SUMIFS(F:F,A:A,Table_Query_from_Cas_Ragle_16[[#Headers],[8]],B:B,Table_Query_from_Cas_Ragle_16[[#This Row],[account_id]])</f>
        <v>0</v>
      </c>
      <c r="X29" s="25">
        <f>Table_Query_from_Cas_Ragle_16[[#This Row],[8-Dr]]-Table_Query_from_Cas_Ragle_16[[#This Row],[8-Cr]]</f>
        <v>0</v>
      </c>
    </row>
    <row r="30" spans="1:24" x14ac:dyDescent="0.25">
      <c r="A30">
        <v>3</v>
      </c>
      <c r="B30" t="s">
        <v>2038</v>
      </c>
      <c r="C30" t="s">
        <v>3264</v>
      </c>
      <c r="D30" t="s">
        <v>2020</v>
      </c>
      <c r="E30">
        <v>1779.24</v>
      </c>
      <c r="F30">
        <v>0</v>
      </c>
      <c r="G30" s="2">
        <v>45300</v>
      </c>
      <c r="H30" t="s">
        <v>2021</v>
      </c>
      <c r="I30">
        <f t="shared" si="0"/>
        <v>1779.24</v>
      </c>
      <c r="K30" t="s">
        <v>2120</v>
      </c>
      <c r="L30" t="s">
        <v>2121</v>
      </c>
      <c r="M30">
        <f>SUMIFS(E:E,A:A,Table_Query_from_Cas_Ragle_16[[#Headers],[2]],B:B,Table_Query_from_Cas_Ragle_16[[#This Row],[account_id]])</f>
        <v>0</v>
      </c>
      <c r="N30">
        <f>SUMIFS(F:F,A:A,Table_Query_from_Cas_Ragle_16[[#Headers],[2]],B:B,Table_Query_from_Cas_Ragle_16[[#This Row],[account_id]])</f>
        <v>0</v>
      </c>
      <c r="O30" s="25">
        <f>Table_Query_from_Cas_Ragle_16[[#This Row],[2-Dr]]-Table_Query_from_Cas_Ragle_16[[#This Row],[2-Cr]]</f>
        <v>0</v>
      </c>
      <c r="P30">
        <f>SUMIFS(E:E,A:A,Table_Query_from_Cas_Ragle_16[[#Headers],[3]],B:B,Table_Query_from_Cas_Ragle_16[[#This Row],[account_id]])</f>
        <v>0</v>
      </c>
      <c r="Q30">
        <f>SUMIFS(F:F,A:A,Table_Query_from_Cas_Ragle_16[[#Headers],[3]],B:B,Table_Query_from_Cas_Ragle_16[[#This Row],[account_id]])</f>
        <v>0</v>
      </c>
      <c r="R30" s="25">
        <f>Table_Query_from_Cas_Ragle_16[[#This Row],[3-Dr]]-Table_Query_from_Cas_Ragle_16[[#This Row],[3-Cr]]</f>
        <v>0</v>
      </c>
      <c r="S30" s="25">
        <f>SUMIFS(E:E,A:A,Table_Query_from_Cas_Ragle_16[[#Headers],[4]],B:B,Table_Query_from_Cas_Ragle_16[[#This Row],[account_id]])</f>
        <v>0</v>
      </c>
      <c r="T30" s="25">
        <f>SUMIFS(F:F,A:A,Table_Query_from_Cas_Ragle_16[[#Headers],[4]],B:B,Table_Query_from_Cas_Ragle_16[[#This Row],[account_id]])</f>
        <v>0</v>
      </c>
      <c r="U30" s="25">
        <f>Table_Query_from_Cas_Ragle_16[[#This Row],[4-Dr]]-Table_Query_from_Cas_Ragle_16[[#This Row],[4-Cr]]</f>
        <v>0</v>
      </c>
      <c r="V30" s="25">
        <f>SUMIFS(E:E,A:A,Table_Query_from_Cas_Ragle_16[[#Headers],[8]],B:B,Table_Query_from_Cas_Ragle_16[[#This Row],[account_id]])</f>
        <v>0</v>
      </c>
      <c r="W30" s="25">
        <f>SUMIFS(F:F,A:A,Table_Query_from_Cas_Ragle_16[[#Headers],[8]],B:B,Table_Query_from_Cas_Ragle_16[[#This Row],[account_id]])</f>
        <v>0</v>
      </c>
      <c r="X30" s="25">
        <f>Table_Query_from_Cas_Ragle_16[[#This Row],[8-Dr]]-Table_Query_from_Cas_Ragle_16[[#This Row],[8-Cr]]</f>
        <v>0</v>
      </c>
    </row>
    <row r="31" spans="1:24" x14ac:dyDescent="0.25">
      <c r="A31">
        <v>2</v>
      </c>
      <c r="B31" t="s">
        <v>2042</v>
      </c>
      <c r="C31" t="s">
        <v>2043</v>
      </c>
      <c r="D31" t="s">
        <v>2020</v>
      </c>
      <c r="E31">
        <v>119.58</v>
      </c>
      <c r="F31">
        <v>0</v>
      </c>
      <c r="G31" s="2">
        <v>45301</v>
      </c>
      <c r="H31" t="s">
        <v>2021</v>
      </c>
      <c r="I31">
        <f t="shared" si="0"/>
        <v>119.58</v>
      </c>
      <c r="K31" t="s">
        <v>2122</v>
      </c>
      <c r="L31" t="s">
        <v>2123</v>
      </c>
      <c r="M31">
        <f>SUMIFS(E:E,A:A,Table_Query_from_Cas_Ragle_16[[#Headers],[2]],B:B,Table_Query_from_Cas_Ragle_16[[#This Row],[account_id]])</f>
        <v>0</v>
      </c>
      <c r="N31">
        <f>SUMIFS(F:F,A:A,Table_Query_from_Cas_Ragle_16[[#Headers],[2]],B:B,Table_Query_from_Cas_Ragle_16[[#This Row],[account_id]])</f>
        <v>0</v>
      </c>
      <c r="O31" s="25">
        <f>Table_Query_from_Cas_Ragle_16[[#This Row],[2-Dr]]-Table_Query_from_Cas_Ragle_16[[#This Row],[2-Cr]]</f>
        <v>0</v>
      </c>
      <c r="P31">
        <f>SUMIFS(E:E,A:A,Table_Query_from_Cas_Ragle_16[[#Headers],[3]],B:B,Table_Query_from_Cas_Ragle_16[[#This Row],[account_id]])</f>
        <v>0</v>
      </c>
      <c r="Q31">
        <f>SUMIFS(F:F,A:A,Table_Query_from_Cas_Ragle_16[[#Headers],[3]],B:B,Table_Query_from_Cas_Ragle_16[[#This Row],[account_id]])</f>
        <v>0</v>
      </c>
      <c r="R31" s="25">
        <f>Table_Query_from_Cas_Ragle_16[[#This Row],[3-Dr]]-Table_Query_from_Cas_Ragle_16[[#This Row],[3-Cr]]</f>
        <v>0</v>
      </c>
      <c r="S31" s="25">
        <f>SUMIFS(E:E,A:A,Table_Query_from_Cas_Ragle_16[[#Headers],[4]],B:B,Table_Query_from_Cas_Ragle_16[[#This Row],[account_id]])</f>
        <v>0</v>
      </c>
      <c r="T31" s="25">
        <f>SUMIFS(F:F,A:A,Table_Query_from_Cas_Ragle_16[[#Headers],[4]],B:B,Table_Query_from_Cas_Ragle_16[[#This Row],[account_id]])</f>
        <v>0</v>
      </c>
      <c r="U31" s="25">
        <f>Table_Query_from_Cas_Ragle_16[[#This Row],[4-Dr]]-Table_Query_from_Cas_Ragle_16[[#This Row],[4-Cr]]</f>
        <v>0</v>
      </c>
      <c r="V31" s="25">
        <f>SUMIFS(E:E,A:A,Table_Query_from_Cas_Ragle_16[[#Headers],[8]],B:B,Table_Query_from_Cas_Ragle_16[[#This Row],[account_id]])</f>
        <v>0</v>
      </c>
      <c r="W31" s="25">
        <f>SUMIFS(F:F,A:A,Table_Query_from_Cas_Ragle_16[[#Headers],[8]],B:B,Table_Query_from_Cas_Ragle_16[[#This Row],[account_id]])</f>
        <v>0</v>
      </c>
      <c r="X31" s="25">
        <f>Table_Query_from_Cas_Ragle_16[[#This Row],[8-Dr]]-Table_Query_from_Cas_Ragle_16[[#This Row],[8-Cr]]</f>
        <v>0</v>
      </c>
    </row>
    <row r="32" spans="1:24" x14ac:dyDescent="0.25">
      <c r="A32">
        <v>3</v>
      </c>
      <c r="B32" t="s">
        <v>2042</v>
      </c>
      <c r="C32" t="s">
        <v>2058</v>
      </c>
      <c r="D32" t="s">
        <v>2020</v>
      </c>
      <c r="E32">
        <v>59.78</v>
      </c>
      <c r="F32">
        <v>0</v>
      </c>
      <c r="G32" s="2">
        <v>45301</v>
      </c>
      <c r="H32" t="s">
        <v>2021</v>
      </c>
      <c r="I32">
        <f t="shared" si="0"/>
        <v>59.78</v>
      </c>
      <c r="K32" t="s">
        <v>2124</v>
      </c>
      <c r="L32" t="s">
        <v>2125</v>
      </c>
      <c r="M32">
        <f>SUMIFS(E:E,A:A,Table_Query_from_Cas_Ragle_16[[#Headers],[2]],B:B,Table_Query_from_Cas_Ragle_16[[#This Row],[account_id]])</f>
        <v>0</v>
      </c>
      <c r="N32">
        <f>SUMIFS(F:F,A:A,Table_Query_from_Cas_Ragle_16[[#Headers],[2]],B:B,Table_Query_from_Cas_Ragle_16[[#This Row],[account_id]])</f>
        <v>0</v>
      </c>
      <c r="O32" s="25">
        <f>Table_Query_from_Cas_Ragle_16[[#This Row],[2-Dr]]-Table_Query_from_Cas_Ragle_16[[#This Row],[2-Cr]]</f>
        <v>0</v>
      </c>
      <c r="P32">
        <f>SUMIFS(E:E,A:A,Table_Query_from_Cas_Ragle_16[[#Headers],[3]],B:B,Table_Query_from_Cas_Ragle_16[[#This Row],[account_id]])</f>
        <v>0</v>
      </c>
      <c r="Q32">
        <f>SUMIFS(F:F,A:A,Table_Query_from_Cas_Ragle_16[[#Headers],[3]],B:B,Table_Query_from_Cas_Ragle_16[[#This Row],[account_id]])</f>
        <v>0</v>
      </c>
      <c r="R32" s="25">
        <f>Table_Query_from_Cas_Ragle_16[[#This Row],[3-Dr]]-Table_Query_from_Cas_Ragle_16[[#This Row],[3-Cr]]</f>
        <v>0</v>
      </c>
      <c r="S32" s="25">
        <f>SUMIFS(E:E,A:A,Table_Query_from_Cas_Ragle_16[[#Headers],[4]],B:B,Table_Query_from_Cas_Ragle_16[[#This Row],[account_id]])</f>
        <v>0</v>
      </c>
      <c r="T32" s="25">
        <f>SUMIFS(F:F,A:A,Table_Query_from_Cas_Ragle_16[[#Headers],[4]],B:B,Table_Query_from_Cas_Ragle_16[[#This Row],[account_id]])</f>
        <v>0</v>
      </c>
      <c r="U32" s="25">
        <f>Table_Query_from_Cas_Ragle_16[[#This Row],[4-Dr]]-Table_Query_from_Cas_Ragle_16[[#This Row],[4-Cr]]</f>
        <v>0</v>
      </c>
      <c r="V32" s="25">
        <f>SUMIFS(E:E,A:A,Table_Query_from_Cas_Ragle_16[[#Headers],[8]],B:B,Table_Query_from_Cas_Ragle_16[[#This Row],[account_id]])</f>
        <v>0</v>
      </c>
      <c r="W32" s="25">
        <f>SUMIFS(F:F,A:A,Table_Query_from_Cas_Ragle_16[[#Headers],[8]],B:B,Table_Query_from_Cas_Ragle_16[[#This Row],[account_id]])</f>
        <v>0</v>
      </c>
      <c r="X32" s="25">
        <f>Table_Query_from_Cas_Ragle_16[[#This Row],[8-Dr]]-Table_Query_from_Cas_Ragle_16[[#This Row],[8-Cr]]</f>
        <v>0</v>
      </c>
    </row>
    <row r="33" spans="1:24" x14ac:dyDescent="0.25">
      <c r="A33">
        <v>4</v>
      </c>
      <c r="B33" t="s">
        <v>2042</v>
      </c>
      <c r="C33" t="s">
        <v>2057</v>
      </c>
      <c r="D33" t="s">
        <v>2020</v>
      </c>
      <c r="E33">
        <v>59.78</v>
      </c>
      <c r="F33">
        <v>0</v>
      </c>
      <c r="G33" s="2">
        <v>45301</v>
      </c>
      <c r="H33" t="s">
        <v>2021</v>
      </c>
      <c r="I33">
        <f t="shared" si="0"/>
        <v>59.78</v>
      </c>
      <c r="K33" t="s">
        <v>2126</v>
      </c>
      <c r="L33" t="s">
        <v>2127</v>
      </c>
      <c r="M33">
        <f>SUMIFS(E:E,A:A,Table_Query_from_Cas_Ragle_16[[#Headers],[2]],B:B,Table_Query_from_Cas_Ragle_16[[#This Row],[account_id]])</f>
        <v>0</v>
      </c>
      <c r="N33">
        <f>SUMIFS(F:F,A:A,Table_Query_from_Cas_Ragle_16[[#Headers],[2]],B:B,Table_Query_from_Cas_Ragle_16[[#This Row],[account_id]])</f>
        <v>0</v>
      </c>
      <c r="O33" s="25">
        <f>Table_Query_from_Cas_Ragle_16[[#This Row],[2-Dr]]-Table_Query_from_Cas_Ragle_16[[#This Row],[2-Cr]]</f>
        <v>0</v>
      </c>
      <c r="P33">
        <f>SUMIFS(E:E,A:A,Table_Query_from_Cas_Ragle_16[[#Headers],[3]],B:B,Table_Query_from_Cas_Ragle_16[[#This Row],[account_id]])</f>
        <v>0</v>
      </c>
      <c r="Q33">
        <f>SUMIFS(F:F,A:A,Table_Query_from_Cas_Ragle_16[[#Headers],[3]],B:B,Table_Query_from_Cas_Ragle_16[[#This Row],[account_id]])</f>
        <v>0</v>
      </c>
      <c r="R33" s="25">
        <f>Table_Query_from_Cas_Ragle_16[[#This Row],[3-Dr]]-Table_Query_from_Cas_Ragle_16[[#This Row],[3-Cr]]</f>
        <v>0</v>
      </c>
      <c r="S33" s="25">
        <f>SUMIFS(E:E,A:A,Table_Query_from_Cas_Ragle_16[[#Headers],[4]],B:B,Table_Query_from_Cas_Ragle_16[[#This Row],[account_id]])</f>
        <v>0</v>
      </c>
      <c r="T33" s="25">
        <f>SUMIFS(F:F,A:A,Table_Query_from_Cas_Ragle_16[[#Headers],[4]],B:B,Table_Query_from_Cas_Ragle_16[[#This Row],[account_id]])</f>
        <v>0</v>
      </c>
      <c r="U33" s="25">
        <f>Table_Query_from_Cas_Ragle_16[[#This Row],[4-Dr]]-Table_Query_from_Cas_Ragle_16[[#This Row],[4-Cr]]</f>
        <v>0</v>
      </c>
      <c r="V33" s="25">
        <f>SUMIFS(E:E,A:A,Table_Query_from_Cas_Ragle_16[[#Headers],[8]],B:B,Table_Query_from_Cas_Ragle_16[[#This Row],[account_id]])</f>
        <v>0</v>
      </c>
      <c r="W33" s="25">
        <f>SUMIFS(F:F,A:A,Table_Query_from_Cas_Ragle_16[[#Headers],[8]],B:B,Table_Query_from_Cas_Ragle_16[[#This Row],[account_id]])</f>
        <v>0</v>
      </c>
      <c r="X33" s="25">
        <f>Table_Query_from_Cas_Ragle_16[[#This Row],[8-Dr]]-Table_Query_from_Cas_Ragle_16[[#This Row],[8-Cr]]</f>
        <v>0</v>
      </c>
    </row>
    <row r="34" spans="1:24" x14ac:dyDescent="0.25">
      <c r="A34">
        <v>2</v>
      </c>
      <c r="B34" t="s">
        <v>2042</v>
      </c>
      <c r="C34" t="s">
        <v>2043</v>
      </c>
      <c r="D34" t="s">
        <v>2020</v>
      </c>
      <c r="E34">
        <v>84</v>
      </c>
      <c r="F34">
        <v>0</v>
      </c>
      <c r="G34" s="2">
        <v>45301</v>
      </c>
      <c r="H34" t="s">
        <v>2021</v>
      </c>
      <c r="I34">
        <f t="shared" si="0"/>
        <v>84</v>
      </c>
      <c r="K34" t="s">
        <v>2128</v>
      </c>
      <c r="L34" t="s">
        <v>2129</v>
      </c>
      <c r="M34">
        <f>SUMIFS(E:E,A:A,Table_Query_from_Cas_Ragle_16[[#Headers],[2]],B:B,Table_Query_from_Cas_Ragle_16[[#This Row],[account_id]])</f>
        <v>0</v>
      </c>
      <c r="N34">
        <f>SUMIFS(F:F,A:A,Table_Query_from_Cas_Ragle_16[[#Headers],[2]],B:B,Table_Query_from_Cas_Ragle_16[[#This Row],[account_id]])</f>
        <v>0</v>
      </c>
      <c r="O34" s="25">
        <f>Table_Query_from_Cas_Ragle_16[[#This Row],[2-Dr]]-Table_Query_from_Cas_Ragle_16[[#This Row],[2-Cr]]</f>
        <v>0</v>
      </c>
      <c r="P34">
        <f>SUMIFS(E:E,A:A,Table_Query_from_Cas_Ragle_16[[#Headers],[3]],B:B,Table_Query_from_Cas_Ragle_16[[#This Row],[account_id]])</f>
        <v>0</v>
      </c>
      <c r="Q34">
        <f>SUMIFS(F:F,A:A,Table_Query_from_Cas_Ragle_16[[#Headers],[3]],B:B,Table_Query_from_Cas_Ragle_16[[#This Row],[account_id]])</f>
        <v>0</v>
      </c>
      <c r="R34" s="25">
        <f>Table_Query_from_Cas_Ragle_16[[#This Row],[3-Dr]]-Table_Query_from_Cas_Ragle_16[[#This Row],[3-Cr]]</f>
        <v>0</v>
      </c>
      <c r="S34" s="25">
        <f>SUMIFS(E:E,A:A,Table_Query_from_Cas_Ragle_16[[#Headers],[4]],B:B,Table_Query_from_Cas_Ragle_16[[#This Row],[account_id]])</f>
        <v>0</v>
      </c>
      <c r="T34" s="25">
        <f>SUMIFS(F:F,A:A,Table_Query_from_Cas_Ragle_16[[#Headers],[4]],B:B,Table_Query_from_Cas_Ragle_16[[#This Row],[account_id]])</f>
        <v>0</v>
      </c>
      <c r="U34" s="25">
        <f>Table_Query_from_Cas_Ragle_16[[#This Row],[4-Dr]]-Table_Query_from_Cas_Ragle_16[[#This Row],[4-Cr]]</f>
        <v>0</v>
      </c>
      <c r="V34" s="25">
        <f>SUMIFS(E:E,A:A,Table_Query_from_Cas_Ragle_16[[#Headers],[8]],B:B,Table_Query_from_Cas_Ragle_16[[#This Row],[account_id]])</f>
        <v>0</v>
      </c>
      <c r="W34" s="25">
        <f>SUMIFS(F:F,A:A,Table_Query_from_Cas_Ragle_16[[#Headers],[8]],B:B,Table_Query_from_Cas_Ragle_16[[#This Row],[account_id]])</f>
        <v>0</v>
      </c>
      <c r="X34" s="25">
        <f>Table_Query_from_Cas_Ragle_16[[#This Row],[8-Dr]]-Table_Query_from_Cas_Ragle_16[[#This Row],[8-Cr]]</f>
        <v>0</v>
      </c>
    </row>
    <row r="35" spans="1:24" x14ac:dyDescent="0.25">
      <c r="A35">
        <v>3</v>
      </c>
      <c r="B35" t="s">
        <v>2042</v>
      </c>
      <c r="C35" t="s">
        <v>2058</v>
      </c>
      <c r="D35" t="s">
        <v>2020</v>
      </c>
      <c r="E35">
        <v>42</v>
      </c>
      <c r="F35">
        <v>0</v>
      </c>
      <c r="G35" s="2">
        <v>45301</v>
      </c>
      <c r="H35" t="s">
        <v>2021</v>
      </c>
      <c r="I35">
        <f t="shared" si="0"/>
        <v>42</v>
      </c>
      <c r="K35" t="s">
        <v>2130</v>
      </c>
      <c r="L35" t="s">
        <v>2131</v>
      </c>
      <c r="M35">
        <f>SUMIFS(E:E,A:A,Table_Query_from_Cas_Ragle_16[[#Headers],[2]],B:B,Table_Query_from_Cas_Ragle_16[[#This Row],[account_id]])</f>
        <v>0</v>
      </c>
      <c r="N35">
        <f>SUMIFS(F:F,A:A,Table_Query_from_Cas_Ragle_16[[#Headers],[2]],B:B,Table_Query_from_Cas_Ragle_16[[#This Row],[account_id]])</f>
        <v>0</v>
      </c>
      <c r="O35" s="25">
        <f>Table_Query_from_Cas_Ragle_16[[#This Row],[2-Dr]]-Table_Query_from_Cas_Ragle_16[[#This Row],[2-Cr]]</f>
        <v>0</v>
      </c>
      <c r="P35">
        <f>SUMIFS(E:E,A:A,Table_Query_from_Cas_Ragle_16[[#Headers],[3]],B:B,Table_Query_from_Cas_Ragle_16[[#This Row],[account_id]])</f>
        <v>0</v>
      </c>
      <c r="Q35">
        <f>SUMIFS(F:F,A:A,Table_Query_from_Cas_Ragle_16[[#Headers],[3]],B:B,Table_Query_from_Cas_Ragle_16[[#This Row],[account_id]])</f>
        <v>0</v>
      </c>
      <c r="R35" s="25">
        <f>Table_Query_from_Cas_Ragle_16[[#This Row],[3-Dr]]-Table_Query_from_Cas_Ragle_16[[#This Row],[3-Cr]]</f>
        <v>0</v>
      </c>
      <c r="S35" s="25">
        <f>SUMIFS(E:E,A:A,Table_Query_from_Cas_Ragle_16[[#Headers],[4]],B:B,Table_Query_from_Cas_Ragle_16[[#This Row],[account_id]])</f>
        <v>0</v>
      </c>
      <c r="T35" s="25">
        <f>SUMIFS(F:F,A:A,Table_Query_from_Cas_Ragle_16[[#Headers],[4]],B:B,Table_Query_from_Cas_Ragle_16[[#This Row],[account_id]])</f>
        <v>0</v>
      </c>
      <c r="U35" s="25">
        <f>Table_Query_from_Cas_Ragle_16[[#This Row],[4-Dr]]-Table_Query_from_Cas_Ragle_16[[#This Row],[4-Cr]]</f>
        <v>0</v>
      </c>
      <c r="V35" s="25">
        <f>SUMIFS(E:E,A:A,Table_Query_from_Cas_Ragle_16[[#Headers],[8]],B:B,Table_Query_from_Cas_Ragle_16[[#This Row],[account_id]])</f>
        <v>0</v>
      </c>
      <c r="W35" s="25">
        <f>SUMIFS(F:F,A:A,Table_Query_from_Cas_Ragle_16[[#Headers],[8]],B:B,Table_Query_from_Cas_Ragle_16[[#This Row],[account_id]])</f>
        <v>0</v>
      </c>
      <c r="X35" s="25">
        <f>Table_Query_from_Cas_Ragle_16[[#This Row],[8-Dr]]-Table_Query_from_Cas_Ragle_16[[#This Row],[8-Cr]]</f>
        <v>0</v>
      </c>
    </row>
    <row r="36" spans="1:24" x14ac:dyDescent="0.25">
      <c r="A36">
        <v>4</v>
      </c>
      <c r="B36" t="s">
        <v>2042</v>
      </c>
      <c r="C36" t="s">
        <v>2057</v>
      </c>
      <c r="D36" t="s">
        <v>2020</v>
      </c>
      <c r="E36">
        <v>42</v>
      </c>
      <c r="F36">
        <v>0</v>
      </c>
      <c r="G36" s="2">
        <v>45301</v>
      </c>
      <c r="H36" t="s">
        <v>2021</v>
      </c>
      <c r="I36">
        <f t="shared" si="0"/>
        <v>42</v>
      </c>
      <c r="K36" t="s">
        <v>2132</v>
      </c>
      <c r="L36" t="s">
        <v>2133</v>
      </c>
      <c r="M36">
        <f>SUMIFS(E:E,A:A,Table_Query_from_Cas_Ragle_16[[#Headers],[2]],B:B,Table_Query_from_Cas_Ragle_16[[#This Row],[account_id]])</f>
        <v>0</v>
      </c>
      <c r="N36">
        <f>SUMIFS(F:F,A:A,Table_Query_from_Cas_Ragle_16[[#Headers],[2]],B:B,Table_Query_from_Cas_Ragle_16[[#This Row],[account_id]])</f>
        <v>0</v>
      </c>
      <c r="O36" s="25">
        <f>Table_Query_from_Cas_Ragle_16[[#This Row],[2-Dr]]-Table_Query_from_Cas_Ragle_16[[#This Row],[2-Cr]]</f>
        <v>0</v>
      </c>
      <c r="P36">
        <f>SUMIFS(E:E,A:A,Table_Query_from_Cas_Ragle_16[[#Headers],[3]],B:B,Table_Query_from_Cas_Ragle_16[[#This Row],[account_id]])</f>
        <v>0</v>
      </c>
      <c r="Q36">
        <f>SUMIFS(F:F,A:A,Table_Query_from_Cas_Ragle_16[[#Headers],[3]],B:B,Table_Query_from_Cas_Ragle_16[[#This Row],[account_id]])</f>
        <v>0</v>
      </c>
      <c r="R36" s="25">
        <f>Table_Query_from_Cas_Ragle_16[[#This Row],[3-Dr]]-Table_Query_from_Cas_Ragle_16[[#This Row],[3-Cr]]</f>
        <v>0</v>
      </c>
      <c r="S36" s="25">
        <f>SUMIFS(E:E,A:A,Table_Query_from_Cas_Ragle_16[[#Headers],[4]],B:B,Table_Query_from_Cas_Ragle_16[[#This Row],[account_id]])</f>
        <v>0</v>
      </c>
      <c r="T36" s="25">
        <f>SUMIFS(F:F,A:A,Table_Query_from_Cas_Ragle_16[[#Headers],[4]],B:B,Table_Query_from_Cas_Ragle_16[[#This Row],[account_id]])</f>
        <v>0</v>
      </c>
      <c r="U36" s="25">
        <f>Table_Query_from_Cas_Ragle_16[[#This Row],[4-Dr]]-Table_Query_from_Cas_Ragle_16[[#This Row],[4-Cr]]</f>
        <v>0</v>
      </c>
      <c r="V36" s="25">
        <f>SUMIFS(E:E,A:A,Table_Query_from_Cas_Ragle_16[[#Headers],[8]],B:B,Table_Query_from_Cas_Ragle_16[[#This Row],[account_id]])</f>
        <v>0</v>
      </c>
      <c r="W36" s="25">
        <f>SUMIFS(F:F,A:A,Table_Query_from_Cas_Ragle_16[[#Headers],[8]],B:B,Table_Query_from_Cas_Ragle_16[[#This Row],[account_id]])</f>
        <v>0</v>
      </c>
      <c r="X36" s="25">
        <f>Table_Query_from_Cas_Ragle_16[[#This Row],[8-Dr]]-Table_Query_from_Cas_Ragle_16[[#This Row],[8-Cr]]</f>
        <v>0</v>
      </c>
    </row>
    <row r="37" spans="1:24" x14ac:dyDescent="0.25">
      <c r="A37">
        <v>2</v>
      </c>
      <c r="B37" t="s">
        <v>2044</v>
      </c>
      <c r="C37" t="s">
        <v>2045</v>
      </c>
      <c r="D37" t="s">
        <v>2020</v>
      </c>
      <c r="E37">
        <v>405.18</v>
      </c>
      <c r="F37">
        <v>0</v>
      </c>
      <c r="G37" s="2">
        <v>45301</v>
      </c>
      <c r="H37" t="s">
        <v>2021</v>
      </c>
      <c r="I37">
        <f t="shared" si="0"/>
        <v>405.18</v>
      </c>
      <c r="K37" t="s">
        <v>2134</v>
      </c>
      <c r="L37" t="s">
        <v>2135</v>
      </c>
      <c r="M37">
        <f>SUMIFS(E:E,A:A,Table_Query_from_Cas_Ragle_16[[#Headers],[2]],B:B,Table_Query_from_Cas_Ragle_16[[#This Row],[account_id]])</f>
        <v>0</v>
      </c>
      <c r="N37">
        <f>SUMIFS(F:F,A:A,Table_Query_from_Cas_Ragle_16[[#Headers],[2]],B:B,Table_Query_from_Cas_Ragle_16[[#This Row],[account_id]])</f>
        <v>0</v>
      </c>
      <c r="O37" s="25">
        <f>Table_Query_from_Cas_Ragle_16[[#This Row],[2-Dr]]-Table_Query_from_Cas_Ragle_16[[#This Row],[2-Cr]]</f>
        <v>0</v>
      </c>
      <c r="P37">
        <f>SUMIFS(E:E,A:A,Table_Query_from_Cas_Ragle_16[[#Headers],[3]],B:B,Table_Query_from_Cas_Ragle_16[[#This Row],[account_id]])</f>
        <v>0</v>
      </c>
      <c r="Q37">
        <f>SUMIFS(F:F,A:A,Table_Query_from_Cas_Ragle_16[[#Headers],[3]],B:B,Table_Query_from_Cas_Ragle_16[[#This Row],[account_id]])</f>
        <v>0</v>
      </c>
      <c r="R37" s="25">
        <f>Table_Query_from_Cas_Ragle_16[[#This Row],[3-Dr]]-Table_Query_from_Cas_Ragle_16[[#This Row],[3-Cr]]</f>
        <v>0</v>
      </c>
      <c r="S37" s="25">
        <f>SUMIFS(E:E,A:A,Table_Query_from_Cas_Ragle_16[[#Headers],[4]],B:B,Table_Query_from_Cas_Ragle_16[[#This Row],[account_id]])</f>
        <v>0</v>
      </c>
      <c r="T37" s="25">
        <f>SUMIFS(F:F,A:A,Table_Query_from_Cas_Ragle_16[[#Headers],[4]],B:B,Table_Query_from_Cas_Ragle_16[[#This Row],[account_id]])</f>
        <v>0</v>
      </c>
      <c r="U37" s="25">
        <f>Table_Query_from_Cas_Ragle_16[[#This Row],[4-Dr]]-Table_Query_from_Cas_Ragle_16[[#This Row],[4-Cr]]</f>
        <v>0</v>
      </c>
      <c r="V37" s="25">
        <f>SUMIFS(E:E,A:A,Table_Query_from_Cas_Ragle_16[[#Headers],[8]],B:B,Table_Query_from_Cas_Ragle_16[[#This Row],[account_id]])</f>
        <v>0</v>
      </c>
      <c r="W37" s="25">
        <f>SUMIFS(F:F,A:A,Table_Query_from_Cas_Ragle_16[[#Headers],[8]],B:B,Table_Query_from_Cas_Ragle_16[[#This Row],[account_id]])</f>
        <v>0</v>
      </c>
      <c r="X37" s="25">
        <f>Table_Query_from_Cas_Ragle_16[[#This Row],[8-Dr]]-Table_Query_from_Cas_Ragle_16[[#This Row],[8-Cr]]</f>
        <v>0</v>
      </c>
    </row>
    <row r="38" spans="1:24" x14ac:dyDescent="0.25">
      <c r="A38">
        <v>2</v>
      </c>
      <c r="B38" t="s">
        <v>2024</v>
      </c>
      <c r="C38" t="s">
        <v>2036</v>
      </c>
      <c r="D38" t="s">
        <v>2020</v>
      </c>
      <c r="E38">
        <v>171.48</v>
      </c>
      <c r="F38">
        <v>0</v>
      </c>
      <c r="G38" s="2">
        <v>45300</v>
      </c>
      <c r="H38" t="s">
        <v>2021</v>
      </c>
      <c r="I38">
        <f t="shared" si="0"/>
        <v>171.48</v>
      </c>
      <c r="K38" t="s">
        <v>2136</v>
      </c>
      <c r="L38" t="s">
        <v>2137</v>
      </c>
      <c r="M38">
        <f>SUMIFS(E:E,A:A,Table_Query_from_Cas_Ragle_16[[#Headers],[2]],B:B,Table_Query_from_Cas_Ragle_16[[#This Row],[account_id]])</f>
        <v>0</v>
      </c>
      <c r="N38">
        <f>SUMIFS(F:F,A:A,Table_Query_from_Cas_Ragle_16[[#Headers],[2]],B:B,Table_Query_from_Cas_Ragle_16[[#This Row],[account_id]])</f>
        <v>0</v>
      </c>
      <c r="O38" s="25">
        <f>Table_Query_from_Cas_Ragle_16[[#This Row],[2-Dr]]-Table_Query_from_Cas_Ragle_16[[#This Row],[2-Cr]]</f>
        <v>0</v>
      </c>
      <c r="P38">
        <f>SUMIFS(E:E,A:A,Table_Query_from_Cas_Ragle_16[[#Headers],[3]],B:B,Table_Query_from_Cas_Ragle_16[[#This Row],[account_id]])</f>
        <v>0</v>
      </c>
      <c r="Q38">
        <f>SUMIFS(F:F,A:A,Table_Query_from_Cas_Ragle_16[[#Headers],[3]],B:B,Table_Query_from_Cas_Ragle_16[[#This Row],[account_id]])</f>
        <v>0</v>
      </c>
      <c r="R38" s="25">
        <f>Table_Query_from_Cas_Ragle_16[[#This Row],[3-Dr]]-Table_Query_from_Cas_Ragle_16[[#This Row],[3-Cr]]</f>
        <v>0</v>
      </c>
      <c r="S38" s="25">
        <f>SUMIFS(E:E,A:A,Table_Query_from_Cas_Ragle_16[[#Headers],[4]],B:B,Table_Query_from_Cas_Ragle_16[[#This Row],[account_id]])</f>
        <v>0</v>
      </c>
      <c r="T38" s="25">
        <f>SUMIFS(F:F,A:A,Table_Query_from_Cas_Ragle_16[[#Headers],[4]],B:B,Table_Query_from_Cas_Ragle_16[[#This Row],[account_id]])</f>
        <v>0</v>
      </c>
      <c r="U38" s="25">
        <f>Table_Query_from_Cas_Ragle_16[[#This Row],[4-Dr]]-Table_Query_from_Cas_Ragle_16[[#This Row],[4-Cr]]</f>
        <v>0</v>
      </c>
      <c r="V38" s="25">
        <f>SUMIFS(E:E,A:A,Table_Query_from_Cas_Ragle_16[[#Headers],[8]],B:B,Table_Query_from_Cas_Ragle_16[[#This Row],[account_id]])</f>
        <v>0</v>
      </c>
      <c r="W38" s="25">
        <f>SUMIFS(F:F,A:A,Table_Query_from_Cas_Ragle_16[[#Headers],[8]],B:B,Table_Query_from_Cas_Ragle_16[[#This Row],[account_id]])</f>
        <v>0</v>
      </c>
      <c r="X38" s="25">
        <f>Table_Query_from_Cas_Ragle_16[[#This Row],[8-Dr]]-Table_Query_from_Cas_Ragle_16[[#This Row],[8-Cr]]</f>
        <v>0</v>
      </c>
    </row>
    <row r="39" spans="1:24" x14ac:dyDescent="0.25">
      <c r="A39">
        <v>3</v>
      </c>
      <c r="B39" t="s">
        <v>2038</v>
      </c>
      <c r="C39" t="s">
        <v>3264</v>
      </c>
      <c r="D39" t="s">
        <v>2020</v>
      </c>
      <c r="E39">
        <v>2092.08</v>
      </c>
      <c r="F39">
        <v>0</v>
      </c>
      <c r="G39" s="2">
        <v>45301</v>
      </c>
      <c r="H39" t="s">
        <v>2021</v>
      </c>
      <c r="I39">
        <f t="shared" si="0"/>
        <v>2092.08</v>
      </c>
      <c r="K39" t="s">
        <v>2138</v>
      </c>
      <c r="L39" t="s">
        <v>2139</v>
      </c>
      <c r="M39">
        <f>SUMIFS(E:E,A:A,Table_Query_from_Cas_Ragle_16[[#Headers],[2]],B:B,Table_Query_from_Cas_Ragle_16[[#This Row],[account_id]])</f>
        <v>0</v>
      </c>
      <c r="N39">
        <f>SUMIFS(F:F,A:A,Table_Query_from_Cas_Ragle_16[[#Headers],[2]],B:B,Table_Query_from_Cas_Ragle_16[[#This Row],[account_id]])</f>
        <v>0</v>
      </c>
      <c r="O39" s="25">
        <f>Table_Query_from_Cas_Ragle_16[[#This Row],[2-Dr]]-Table_Query_from_Cas_Ragle_16[[#This Row],[2-Cr]]</f>
        <v>0</v>
      </c>
      <c r="P39">
        <f>SUMIFS(E:E,A:A,Table_Query_from_Cas_Ragle_16[[#Headers],[3]],B:B,Table_Query_from_Cas_Ragle_16[[#This Row],[account_id]])</f>
        <v>0</v>
      </c>
      <c r="Q39">
        <f>SUMIFS(F:F,A:A,Table_Query_from_Cas_Ragle_16[[#Headers],[3]],B:B,Table_Query_from_Cas_Ragle_16[[#This Row],[account_id]])</f>
        <v>0</v>
      </c>
      <c r="R39" s="25">
        <f>Table_Query_from_Cas_Ragle_16[[#This Row],[3-Dr]]-Table_Query_from_Cas_Ragle_16[[#This Row],[3-Cr]]</f>
        <v>0</v>
      </c>
      <c r="S39" s="25">
        <f>SUMIFS(E:E,A:A,Table_Query_from_Cas_Ragle_16[[#Headers],[4]],B:B,Table_Query_from_Cas_Ragle_16[[#This Row],[account_id]])</f>
        <v>0</v>
      </c>
      <c r="T39" s="25">
        <f>SUMIFS(F:F,A:A,Table_Query_from_Cas_Ragle_16[[#Headers],[4]],B:B,Table_Query_from_Cas_Ragle_16[[#This Row],[account_id]])</f>
        <v>0</v>
      </c>
      <c r="U39" s="25">
        <f>Table_Query_from_Cas_Ragle_16[[#This Row],[4-Dr]]-Table_Query_from_Cas_Ragle_16[[#This Row],[4-Cr]]</f>
        <v>0</v>
      </c>
      <c r="V39" s="25">
        <f>SUMIFS(E:E,A:A,Table_Query_from_Cas_Ragle_16[[#Headers],[8]],B:B,Table_Query_from_Cas_Ragle_16[[#This Row],[account_id]])</f>
        <v>0</v>
      </c>
      <c r="W39" s="25">
        <f>SUMIFS(F:F,A:A,Table_Query_from_Cas_Ragle_16[[#Headers],[8]],B:B,Table_Query_from_Cas_Ragle_16[[#This Row],[account_id]])</f>
        <v>0</v>
      </c>
      <c r="X39" s="25">
        <f>Table_Query_from_Cas_Ragle_16[[#This Row],[8-Dr]]-Table_Query_from_Cas_Ragle_16[[#This Row],[8-Cr]]</f>
        <v>0</v>
      </c>
    </row>
    <row r="40" spans="1:24" x14ac:dyDescent="0.25">
      <c r="A40">
        <v>2</v>
      </c>
      <c r="B40" t="s">
        <v>2044</v>
      </c>
      <c r="C40" t="s">
        <v>2045</v>
      </c>
      <c r="D40" t="s">
        <v>2020</v>
      </c>
      <c r="E40">
        <v>78.989999999999995</v>
      </c>
      <c r="F40">
        <v>0</v>
      </c>
      <c r="G40" s="2">
        <v>45303</v>
      </c>
      <c r="H40" t="s">
        <v>2021</v>
      </c>
      <c r="I40">
        <f t="shared" si="0"/>
        <v>78.989999999999995</v>
      </c>
      <c r="K40" t="s">
        <v>2140</v>
      </c>
      <c r="L40" t="s">
        <v>2141</v>
      </c>
      <c r="M40">
        <f>SUMIFS(E:E,A:A,Table_Query_from_Cas_Ragle_16[[#Headers],[2]],B:B,Table_Query_from_Cas_Ragle_16[[#This Row],[account_id]])</f>
        <v>0</v>
      </c>
      <c r="N40">
        <f>SUMIFS(F:F,A:A,Table_Query_from_Cas_Ragle_16[[#Headers],[2]],B:B,Table_Query_from_Cas_Ragle_16[[#This Row],[account_id]])</f>
        <v>0</v>
      </c>
      <c r="O40" s="25">
        <f>Table_Query_from_Cas_Ragle_16[[#This Row],[2-Dr]]-Table_Query_from_Cas_Ragle_16[[#This Row],[2-Cr]]</f>
        <v>0</v>
      </c>
      <c r="P40">
        <f>SUMIFS(E:E,A:A,Table_Query_from_Cas_Ragle_16[[#Headers],[3]],B:B,Table_Query_from_Cas_Ragle_16[[#This Row],[account_id]])</f>
        <v>0</v>
      </c>
      <c r="Q40">
        <f>SUMIFS(F:F,A:A,Table_Query_from_Cas_Ragle_16[[#Headers],[3]],B:B,Table_Query_from_Cas_Ragle_16[[#This Row],[account_id]])</f>
        <v>0</v>
      </c>
      <c r="R40" s="25">
        <f>Table_Query_from_Cas_Ragle_16[[#This Row],[3-Dr]]-Table_Query_from_Cas_Ragle_16[[#This Row],[3-Cr]]</f>
        <v>0</v>
      </c>
      <c r="S40" s="25">
        <f>SUMIFS(E:E,A:A,Table_Query_from_Cas_Ragle_16[[#Headers],[4]],B:B,Table_Query_from_Cas_Ragle_16[[#This Row],[account_id]])</f>
        <v>0</v>
      </c>
      <c r="T40" s="25">
        <f>SUMIFS(F:F,A:A,Table_Query_from_Cas_Ragle_16[[#Headers],[4]],B:B,Table_Query_from_Cas_Ragle_16[[#This Row],[account_id]])</f>
        <v>0</v>
      </c>
      <c r="U40" s="25">
        <f>Table_Query_from_Cas_Ragle_16[[#This Row],[4-Dr]]-Table_Query_from_Cas_Ragle_16[[#This Row],[4-Cr]]</f>
        <v>0</v>
      </c>
      <c r="V40" s="25">
        <f>SUMIFS(E:E,A:A,Table_Query_from_Cas_Ragle_16[[#Headers],[8]],B:B,Table_Query_from_Cas_Ragle_16[[#This Row],[account_id]])</f>
        <v>0</v>
      </c>
      <c r="W40" s="25">
        <f>SUMIFS(F:F,A:A,Table_Query_from_Cas_Ragle_16[[#Headers],[8]],B:B,Table_Query_from_Cas_Ragle_16[[#This Row],[account_id]])</f>
        <v>0</v>
      </c>
      <c r="X40" s="25">
        <f>Table_Query_from_Cas_Ragle_16[[#This Row],[8-Dr]]-Table_Query_from_Cas_Ragle_16[[#This Row],[8-Cr]]</f>
        <v>0</v>
      </c>
    </row>
    <row r="41" spans="1:24" x14ac:dyDescent="0.25">
      <c r="A41">
        <v>2</v>
      </c>
      <c r="B41" t="s">
        <v>2019</v>
      </c>
      <c r="C41" t="s">
        <v>2027</v>
      </c>
      <c r="D41" t="s">
        <v>2020</v>
      </c>
      <c r="E41">
        <v>271.64999999999998</v>
      </c>
      <c r="F41">
        <v>0</v>
      </c>
      <c r="G41" s="2">
        <v>45299</v>
      </c>
      <c r="H41" t="s">
        <v>2021</v>
      </c>
      <c r="I41">
        <f t="shared" si="0"/>
        <v>271.64999999999998</v>
      </c>
      <c r="K41" t="s">
        <v>2142</v>
      </c>
      <c r="L41" t="s">
        <v>2143</v>
      </c>
      <c r="M41">
        <f>SUMIFS(E:E,A:A,Table_Query_from_Cas_Ragle_16[[#Headers],[2]],B:B,Table_Query_from_Cas_Ragle_16[[#This Row],[account_id]])</f>
        <v>0</v>
      </c>
      <c r="N41">
        <f>SUMIFS(F:F,A:A,Table_Query_from_Cas_Ragle_16[[#Headers],[2]],B:B,Table_Query_from_Cas_Ragle_16[[#This Row],[account_id]])</f>
        <v>0</v>
      </c>
      <c r="O41" s="25">
        <f>Table_Query_from_Cas_Ragle_16[[#This Row],[2-Dr]]-Table_Query_from_Cas_Ragle_16[[#This Row],[2-Cr]]</f>
        <v>0</v>
      </c>
      <c r="P41">
        <f>SUMIFS(E:E,A:A,Table_Query_from_Cas_Ragle_16[[#Headers],[3]],B:B,Table_Query_from_Cas_Ragle_16[[#This Row],[account_id]])</f>
        <v>0</v>
      </c>
      <c r="Q41">
        <f>SUMIFS(F:F,A:A,Table_Query_from_Cas_Ragle_16[[#Headers],[3]],B:B,Table_Query_from_Cas_Ragle_16[[#This Row],[account_id]])</f>
        <v>0</v>
      </c>
      <c r="R41" s="25">
        <f>Table_Query_from_Cas_Ragle_16[[#This Row],[3-Dr]]-Table_Query_from_Cas_Ragle_16[[#This Row],[3-Cr]]</f>
        <v>0</v>
      </c>
      <c r="S41" s="25">
        <f>SUMIFS(E:E,A:A,Table_Query_from_Cas_Ragle_16[[#Headers],[4]],B:B,Table_Query_from_Cas_Ragle_16[[#This Row],[account_id]])</f>
        <v>0</v>
      </c>
      <c r="T41" s="25">
        <f>SUMIFS(F:F,A:A,Table_Query_from_Cas_Ragle_16[[#Headers],[4]],B:B,Table_Query_from_Cas_Ragle_16[[#This Row],[account_id]])</f>
        <v>0</v>
      </c>
      <c r="U41" s="25">
        <f>Table_Query_from_Cas_Ragle_16[[#This Row],[4-Dr]]-Table_Query_from_Cas_Ragle_16[[#This Row],[4-Cr]]</f>
        <v>0</v>
      </c>
      <c r="V41" s="25">
        <f>SUMIFS(E:E,A:A,Table_Query_from_Cas_Ragle_16[[#Headers],[8]],B:B,Table_Query_from_Cas_Ragle_16[[#This Row],[account_id]])</f>
        <v>0</v>
      </c>
      <c r="W41" s="25">
        <f>SUMIFS(F:F,A:A,Table_Query_from_Cas_Ragle_16[[#Headers],[8]],B:B,Table_Query_from_Cas_Ragle_16[[#This Row],[account_id]])</f>
        <v>0</v>
      </c>
      <c r="X41" s="25">
        <f>Table_Query_from_Cas_Ragle_16[[#This Row],[8-Dr]]-Table_Query_from_Cas_Ragle_16[[#This Row],[8-Cr]]</f>
        <v>0</v>
      </c>
    </row>
    <row r="42" spans="1:24" x14ac:dyDescent="0.25">
      <c r="A42">
        <v>2</v>
      </c>
      <c r="B42" t="s">
        <v>2022</v>
      </c>
      <c r="C42" t="s">
        <v>2023</v>
      </c>
      <c r="D42" t="s">
        <v>2020</v>
      </c>
      <c r="E42">
        <v>815.5</v>
      </c>
      <c r="F42">
        <v>0</v>
      </c>
      <c r="G42" s="2">
        <v>45303</v>
      </c>
      <c r="H42" t="s">
        <v>2021</v>
      </c>
      <c r="I42">
        <f t="shared" si="0"/>
        <v>815.5</v>
      </c>
      <c r="K42" t="s">
        <v>2144</v>
      </c>
      <c r="L42" t="s">
        <v>2145</v>
      </c>
      <c r="M42">
        <f>SUMIFS(E:E,A:A,Table_Query_from_Cas_Ragle_16[[#Headers],[2]],B:B,Table_Query_from_Cas_Ragle_16[[#This Row],[account_id]])</f>
        <v>0</v>
      </c>
      <c r="N42">
        <f>SUMIFS(F:F,A:A,Table_Query_from_Cas_Ragle_16[[#Headers],[2]],B:B,Table_Query_from_Cas_Ragle_16[[#This Row],[account_id]])</f>
        <v>0</v>
      </c>
      <c r="O42" s="25">
        <f>Table_Query_from_Cas_Ragle_16[[#This Row],[2-Dr]]-Table_Query_from_Cas_Ragle_16[[#This Row],[2-Cr]]</f>
        <v>0</v>
      </c>
      <c r="P42">
        <f>SUMIFS(E:E,A:A,Table_Query_from_Cas_Ragle_16[[#Headers],[3]],B:B,Table_Query_from_Cas_Ragle_16[[#This Row],[account_id]])</f>
        <v>0</v>
      </c>
      <c r="Q42">
        <f>SUMIFS(F:F,A:A,Table_Query_from_Cas_Ragle_16[[#Headers],[3]],B:B,Table_Query_from_Cas_Ragle_16[[#This Row],[account_id]])</f>
        <v>0</v>
      </c>
      <c r="R42" s="25">
        <f>Table_Query_from_Cas_Ragle_16[[#This Row],[3-Dr]]-Table_Query_from_Cas_Ragle_16[[#This Row],[3-Cr]]</f>
        <v>0</v>
      </c>
      <c r="S42" s="25">
        <f>SUMIFS(E:E,A:A,Table_Query_from_Cas_Ragle_16[[#Headers],[4]],B:B,Table_Query_from_Cas_Ragle_16[[#This Row],[account_id]])</f>
        <v>0</v>
      </c>
      <c r="T42" s="25">
        <f>SUMIFS(F:F,A:A,Table_Query_from_Cas_Ragle_16[[#Headers],[4]],B:B,Table_Query_from_Cas_Ragle_16[[#This Row],[account_id]])</f>
        <v>0</v>
      </c>
      <c r="U42" s="25">
        <f>Table_Query_from_Cas_Ragle_16[[#This Row],[4-Dr]]-Table_Query_from_Cas_Ragle_16[[#This Row],[4-Cr]]</f>
        <v>0</v>
      </c>
      <c r="V42" s="25">
        <f>SUMIFS(E:E,A:A,Table_Query_from_Cas_Ragle_16[[#Headers],[8]],B:B,Table_Query_from_Cas_Ragle_16[[#This Row],[account_id]])</f>
        <v>0</v>
      </c>
      <c r="W42" s="25">
        <f>SUMIFS(F:F,A:A,Table_Query_from_Cas_Ragle_16[[#Headers],[8]],B:B,Table_Query_from_Cas_Ragle_16[[#This Row],[account_id]])</f>
        <v>0</v>
      </c>
      <c r="X42" s="25">
        <f>Table_Query_from_Cas_Ragle_16[[#This Row],[8-Dr]]-Table_Query_from_Cas_Ragle_16[[#This Row],[8-Cr]]</f>
        <v>0</v>
      </c>
    </row>
    <row r="43" spans="1:24" x14ac:dyDescent="0.25">
      <c r="A43">
        <v>2</v>
      </c>
      <c r="B43" t="s">
        <v>2032</v>
      </c>
      <c r="C43" t="s">
        <v>2033</v>
      </c>
      <c r="D43" t="s">
        <v>2020</v>
      </c>
      <c r="E43">
        <v>583.16999999999996</v>
      </c>
      <c r="F43">
        <v>0</v>
      </c>
      <c r="G43" s="2">
        <v>45303</v>
      </c>
      <c r="H43" t="s">
        <v>2021</v>
      </c>
      <c r="I43">
        <f t="shared" si="0"/>
        <v>583.16999999999996</v>
      </c>
      <c r="K43" t="s">
        <v>2146</v>
      </c>
      <c r="L43" t="s">
        <v>2147</v>
      </c>
      <c r="M43">
        <f>SUMIFS(E:E,A:A,Table_Query_from_Cas_Ragle_16[[#Headers],[2]],B:B,Table_Query_from_Cas_Ragle_16[[#This Row],[account_id]])</f>
        <v>0</v>
      </c>
      <c r="N43">
        <f>SUMIFS(F:F,A:A,Table_Query_from_Cas_Ragle_16[[#Headers],[2]],B:B,Table_Query_from_Cas_Ragle_16[[#This Row],[account_id]])</f>
        <v>0</v>
      </c>
      <c r="O43" s="25">
        <f>Table_Query_from_Cas_Ragle_16[[#This Row],[2-Dr]]-Table_Query_from_Cas_Ragle_16[[#This Row],[2-Cr]]</f>
        <v>0</v>
      </c>
      <c r="P43">
        <f>SUMIFS(E:E,A:A,Table_Query_from_Cas_Ragle_16[[#Headers],[3]],B:B,Table_Query_from_Cas_Ragle_16[[#This Row],[account_id]])</f>
        <v>0</v>
      </c>
      <c r="Q43">
        <f>SUMIFS(F:F,A:A,Table_Query_from_Cas_Ragle_16[[#Headers],[3]],B:B,Table_Query_from_Cas_Ragle_16[[#This Row],[account_id]])</f>
        <v>0</v>
      </c>
      <c r="R43" s="25">
        <f>Table_Query_from_Cas_Ragle_16[[#This Row],[3-Dr]]-Table_Query_from_Cas_Ragle_16[[#This Row],[3-Cr]]</f>
        <v>0</v>
      </c>
      <c r="S43" s="25">
        <f>SUMIFS(E:E,A:A,Table_Query_from_Cas_Ragle_16[[#Headers],[4]],B:B,Table_Query_from_Cas_Ragle_16[[#This Row],[account_id]])</f>
        <v>0</v>
      </c>
      <c r="T43" s="25">
        <f>SUMIFS(F:F,A:A,Table_Query_from_Cas_Ragle_16[[#Headers],[4]],B:B,Table_Query_from_Cas_Ragle_16[[#This Row],[account_id]])</f>
        <v>0</v>
      </c>
      <c r="U43" s="25">
        <f>Table_Query_from_Cas_Ragle_16[[#This Row],[4-Dr]]-Table_Query_from_Cas_Ragle_16[[#This Row],[4-Cr]]</f>
        <v>0</v>
      </c>
      <c r="V43" s="25">
        <f>SUMIFS(E:E,A:A,Table_Query_from_Cas_Ragle_16[[#Headers],[8]],B:B,Table_Query_from_Cas_Ragle_16[[#This Row],[account_id]])</f>
        <v>0</v>
      </c>
      <c r="W43" s="25">
        <f>SUMIFS(F:F,A:A,Table_Query_from_Cas_Ragle_16[[#Headers],[8]],B:B,Table_Query_from_Cas_Ragle_16[[#This Row],[account_id]])</f>
        <v>0</v>
      </c>
      <c r="X43" s="25">
        <f>Table_Query_from_Cas_Ragle_16[[#This Row],[8-Dr]]-Table_Query_from_Cas_Ragle_16[[#This Row],[8-Cr]]</f>
        <v>0</v>
      </c>
    </row>
    <row r="44" spans="1:24" x14ac:dyDescent="0.25">
      <c r="A44">
        <v>8</v>
      </c>
      <c r="B44" t="s">
        <v>2063</v>
      </c>
      <c r="C44" t="s">
        <v>3495</v>
      </c>
      <c r="D44" t="s">
        <v>3498</v>
      </c>
      <c r="E44">
        <v>2220.08</v>
      </c>
      <c r="F44">
        <v>0</v>
      </c>
      <c r="G44" s="2">
        <v>45307</v>
      </c>
      <c r="H44" t="s">
        <v>3243</v>
      </c>
      <c r="I44">
        <f t="shared" si="0"/>
        <v>2220.08</v>
      </c>
      <c r="K44" t="s">
        <v>2148</v>
      </c>
      <c r="L44" t="s">
        <v>2149</v>
      </c>
      <c r="M44">
        <f>SUMIFS(E:E,A:A,Table_Query_from_Cas_Ragle_16[[#Headers],[2]],B:B,Table_Query_from_Cas_Ragle_16[[#This Row],[account_id]])</f>
        <v>0</v>
      </c>
      <c r="N44">
        <f>SUMIFS(F:F,A:A,Table_Query_from_Cas_Ragle_16[[#Headers],[2]],B:B,Table_Query_from_Cas_Ragle_16[[#This Row],[account_id]])</f>
        <v>0</v>
      </c>
      <c r="O44" s="25">
        <f>Table_Query_from_Cas_Ragle_16[[#This Row],[2-Dr]]-Table_Query_from_Cas_Ragle_16[[#This Row],[2-Cr]]</f>
        <v>0</v>
      </c>
      <c r="P44">
        <f>SUMIFS(E:E,A:A,Table_Query_from_Cas_Ragle_16[[#Headers],[3]],B:B,Table_Query_from_Cas_Ragle_16[[#This Row],[account_id]])</f>
        <v>0</v>
      </c>
      <c r="Q44">
        <f>SUMIFS(F:F,A:A,Table_Query_from_Cas_Ragle_16[[#Headers],[3]],B:B,Table_Query_from_Cas_Ragle_16[[#This Row],[account_id]])</f>
        <v>0</v>
      </c>
      <c r="R44" s="25">
        <f>Table_Query_from_Cas_Ragle_16[[#This Row],[3-Dr]]-Table_Query_from_Cas_Ragle_16[[#This Row],[3-Cr]]</f>
        <v>0</v>
      </c>
      <c r="S44" s="25">
        <f>SUMIFS(E:E,A:A,Table_Query_from_Cas_Ragle_16[[#Headers],[4]],B:B,Table_Query_from_Cas_Ragle_16[[#This Row],[account_id]])</f>
        <v>0</v>
      </c>
      <c r="T44" s="25">
        <f>SUMIFS(F:F,A:A,Table_Query_from_Cas_Ragle_16[[#Headers],[4]],B:B,Table_Query_from_Cas_Ragle_16[[#This Row],[account_id]])</f>
        <v>0</v>
      </c>
      <c r="U44" s="25">
        <f>Table_Query_from_Cas_Ragle_16[[#This Row],[4-Dr]]-Table_Query_from_Cas_Ragle_16[[#This Row],[4-Cr]]</f>
        <v>0</v>
      </c>
      <c r="V44" s="25">
        <f>SUMIFS(E:E,A:A,Table_Query_from_Cas_Ragle_16[[#Headers],[8]],B:B,Table_Query_from_Cas_Ragle_16[[#This Row],[account_id]])</f>
        <v>0</v>
      </c>
      <c r="W44" s="25">
        <f>SUMIFS(F:F,A:A,Table_Query_from_Cas_Ragle_16[[#Headers],[8]],B:B,Table_Query_from_Cas_Ragle_16[[#This Row],[account_id]])</f>
        <v>0</v>
      </c>
      <c r="X44" s="25">
        <f>Table_Query_from_Cas_Ragle_16[[#This Row],[8-Dr]]-Table_Query_from_Cas_Ragle_16[[#This Row],[8-Cr]]</f>
        <v>0</v>
      </c>
    </row>
    <row r="45" spans="1:24" x14ac:dyDescent="0.25">
      <c r="A45">
        <v>2</v>
      </c>
      <c r="B45" t="s">
        <v>2019</v>
      </c>
      <c r="C45" t="s">
        <v>2027</v>
      </c>
      <c r="D45" t="s">
        <v>2020</v>
      </c>
      <c r="E45">
        <v>743.28</v>
      </c>
      <c r="F45">
        <v>0</v>
      </c>
      <c r="G45" s="2">
        <v>45295</v>
      </c>
      <c r="H45" t="s">
        <v>2021</v>
      </c>
      <c r="I45">
        <f t="shared" si="0"/>
        <v>743.28</v>
      </c>
      <c r="K45" t="s">
        <v>2150</v>
      </c>
      <c r="L45" t="s">
        <v>2151</v>
      </c>
      <c r="M45">
        <f>SUMIFS(E:E,A:A,Table_Query_from_Cas_Ragle_16[[#Headers],[2]],B:B,Table_Query_from_Cas_Ragle_16[[#This Row],[account_id]])</f>
        <v>0</v>
      </c>
      <c r="N45">
        <f>SUMIFS(F:F,A:A,Table_Query_from_Cas_Ragle_16[[#Headers],[2]],B:B,Table_Query_from_Cas_Ragle_16[[#This Row],[account_id]])</f>
        <v>0</v>
      </c>
      <c r="O45" s="25">
        <f>Table_Query_from_Cas_Ragle_16[[#This Row],[2-Dr]]-Table_Query_from_Cas_Ragle_16[[#This Row],[2-Cr]]</f>
        <v>0</v>
      </c>
      <c r="P45">
        <f>SUMIFS(E:E,A:A,Table_Query_from_Cas_Ragle_16[[#Headers],[3]],B:B,Table_Query_from_Cas_Ragle_16[[#This Row],[account_id]])</f>
        <v>0</v>
      </c>
      <c r="Q45">
        <f>SUMIFS(F:F,A:A,Table_Query_from_Cas_Ragle_16[[#Headers],[3]],B:B,Table_Query_from_Cas_Ragle_16[[#This Row],[account_id]])</f>
        <v>0</v>
      </c>
      <c r="R45" s="25">
        <f>Table_Query_from_Cas_Ragle_16[[#This Row],[3-Dr]]-Table_Query_from_Cas_Ragle_16[[#This Row],[3-Cr]]</f>
        <v>0</v>
      </c>
      <c r="S45" s="25">
        <f>SUMIFS(E:E,A:A,Table_Query_from_Cas_Ragle_16[[#Headers],[4]],B:B,Table_Query_from_Cas_Ragle_16[[#This Row],[account_id]])</f>
        <v>0</v>
      </c>
      <c r="T45" s="25">
        <f>SUMIFS(F:F,A:A,Table_Query_from_Cas_Ragle_16[[#Headers],[4]],B:B,Table_Query_from_Cas_Ragle_16[[#This Row],[account_id]])</f>
        <v>0</v>
      </c>
      <c r="U45" s="25">
        <f>Table_Query_from_Cas_Ragle_16[[#This Row],[4-Dr]]-Table_Query_from_Cas_Ragle_16[[#This Row],[4-Cr]]</f>
        <v>0</v>
      </c>
      <c r="V45" s="25">
        <f>SUMIFS(E:E,A:A,Table_Query_from_Cas_Ragle_16[[#Headers],[8]],B:B,Table_Query_from_Cas_Ragle_16[[#This Row],[account_id]])</f>
        <v>0</v>
      </c>
      <c r="W45" s="25">
        <f>SUMIFS(F:F,A:A,Table_Query_from_Cas_Ragle_16[[#Headers],[8]],B:B,Table_Query_from_Cas_Ragle_16[[#This Row],[account_id]])</f>
        <v>0</v>
      </c>
      <c r="X45" s="25">
        <f>Table_Query_from_Cas_Ragle_16[[#This Row],[8-Dr]]-Table_Query_from_Cas_Ragle_16[[#This Row],[8-Cr]]</f>
        <v>0</v>
      </c>
    </row>
    <row r="46" spans="1:24" x14ac:dyDescent="0.25">
      <c r="A46">
        <v>8</v>
      </c>
      <c r="B46" t="s">
        <v>2063</v>
      </c>
      <c r="C46" t="s">
        <v>3495</v>
      </c>
      <c r="D46" t="s">
        <v>3540</v>
      </c>
      <c r="E46">
        <v>1152.42</v>
      </c>
      <c r="F46">
        <v>0</v>
      </c>
      <c r="G46" s="2">
        <v>45308</v>
      </c>
      <c r="H46" t="s">
        <v>3243</v>
      </c>
      <c r="I46">
        <f t="shared" si="0"/>
        <v>1152.42</v>
      </c>
      <c r="K46" t="s">
        <v>2152</v>
      </c>
      <c r="L46" t="s">
        <v>2153</v>
      </c>
      <c r="M46">
        <f>SUMIFS(E:E,A:A,Table_Query_from_Cas_Ragle_16[[#Headers],[2]],B:B,Table_Query_from_Cas_Ragle_16[[#This Row],[account_id]])</f>
        <v>0</v>
      </c>
      <c r="N46">
        <f>SUMIFS(F:F,A:A,Table_Query_from_Cas_Ragle_16[[#Headers],[2]],B:B,Table_Query_from_Cas_Ragle_16[[#This Row],[account_id]])</f>
        <v>0</v>
      </c>
      <c r="O46" s="25">
        <f>Table_Query_from_Cas_Ragle_16[[#This Row],[2-Dr]]-Table_Query_from_Cas_Ragle_16[[#This Row],[2-Cr]]</f>
        <v>0</v>
      </c>
      <c r="P46">
        <f>SUMIFS(E:E,A:A,Table_Query_from_Cas_Ragle_16[[#Headers],[3]],B:B,Table_Query_from_Cas_Ragle_16[[#This Row],[account_id]])</f>
        <v>0</v>
      </c>
      <c r="Q46">
        <f>SUMIFS(F:F,A:A,Table_Query_from_Cas_Ragle_16[[#Headers],[3]],B:B,Table_Query_from_Cas_Ragle_16[[#This Row],[account_id]])</f>
        <v>0</v>
      </c>
      <c r="R46" s="25">
        <f>Table_Query_from_Cas_Ragle_16[[#This Row],[3-Dr]]-Table_Query_from_Cas_Ragle_16[[#This Row],[3-Cr]]</f>
        <v>0</v>
      </c>
      <c r="S46" s="25">
        <f>SUMIFS(E:E,A:A,Table_Query_from_Cas_Ragle_16[[#Headers],[4]],B:B,Table_Query_from_Cas_Ragle_16[[#This Row],[account_id]])</f>
        <v>0</v>
      </c>
      <c r="T46" s="25">
        <f>SUMIFS(F:F,A:A,Table_Query_from_Cas_Ragle_16[[#Headers],[4]],B:B,Table_Query_from_Cas_Ragle_16[[#This Row],[account_id]])</f>
        <v>0</v>
      </c>
      <c r="U46" s="25">
        <f>Table_Query_from_Cas_Ragle_16[[#This Row],[4-Dr]]-Table_Query_from_Cas_Ragle_16[[#This Row],[4-Cr]]</f>
        <v>0</v>
      </c>
      <c r="V46" s="25">
        <f>SUMIFS(E:E,A:A,Table_Query_from_Cas_Ragle_16[[#Headers],[8]],B:B,Table_Query_from_Cas_Ragle_16[[#This Row],[account_id]])</f>
        <v>0</v>
      </c>
      <c r="W46" s="25">
        <f>SUMIFS(F:F,A:A,Table_Query_from_Cas_Ragle_16[[#Headers],[8]],B:B,Table_Query_from_Cas_Ragle_16[[#This Row],[account_id]])</f>
        <v>0</v>
      </c>
      <c r="X46" s="25">
        <f>Table_Query_from_Cas_Ragle_16[[#This Row],[8-Dr]]-Table_Query_from_Cas_Ragle_16[[#This Row],[8-Cr]]</f>
        <v>0</v>
      </c>
    </row>
    <row r="47" spans="1:24" x14ac:dyDescent="0.25">
      <c r="A47">
        <v>8</v>
      </c>
      <c r="B47" t="s">
        <v>2063</v>
      </c>
      <c r="C47" t="s">
        <v>3495</v>
      </c>
      <c r="D47" t="s">
        <v>3496</v>
      </c>
      <c r="E47">
        <v>4907.47</v>
      </c>
      <c r="F47">
        <v>0</v>
      </c>
      <c r="G47" s="2">
        <v>45308</v>
      </c>
      <c r="H47" t="s">
        <v>3243</v>
      </c>
      <c r="I47">
        <f t="shared" si="0"/>
        <v>4907.47</v>
      </c>
      <c r="K47" t="s">
        <v>2154</v>
      </c>
      <c r="L47" t="s">
        <v>2155</v>
      </c>
      <c r="M47">
        <f>SUMIFS(E:E,A:A,Table_Query_from_Cas_Ragle_16[[#Headers],[2]],B:B,Table_Query_from_Cas_Ragle_16[[#This Row],[account_id]])</f>
        <v>0</v>
      </c>
      <c r="N47">
        <f>SUMIFS(F:F,A:A,Table_Query_from_Cas_Ragle_16[[#Headers],[2]],B:B,Table_Query_from_Cas_Ragle_16[[#This Row],[account_id]])</f>
        <v>0</v>
      </c>
      <c r="O47" s="25">
        <f>Table_Query_from_Cas_Ragle_16[[#This Row],[2-Dr]]-Table_Query_from_Cas_Ragle_16[[#This Row],[2-Cr]]</f>
        <v>0</v>
      </c>
      <c r="P47">
        <f>SUMIFS(E:E,A:A,Table_Query_from_Cas_Ragle_16[[#Headers],[3]],B:B,Table_Query_from_Cas_Ragle_16[[#This Row],[account_id]])</f>
        <v>0</v>
      </c>
      <c r="Q47">
        <f>SUMIFS(F:F,A:A,Table_Query_from_Cas_Ragle_16[[#Headers],[3]],B:B,Table_Query_from_Cas_Ragle_16[[#This Row],[account_id]])</f>
        <v>0</v>
      </c>
      <c r="R47" s="25">
        <f>Table_Query_from_Cas_Ragle_16[[#This Row],[3-Dr]]-Table_Query_from_Cas_Ragle_16[[#This Row],[3-Cr]]</f>
        <v>0</v>
      </c>
      <c r="S47" s="25">
        <f>SUMIFS(E:E,A:A,Table_Query_from_Cas_Ragle_16[[#Headers],[4]],B:B,Table_Query_from_Cas_Ragle_16[[#This Row],[account_id]])</f>
        <v>0</v>
      </c>
      <c r="T47" s="25">
        <f>SUMIFS(F:F,A:A,Table_Query_from_Cas_Ragle_16[[#Headers],[4]],B:B,Table_Query_from_Cas_Ragle_16[[#This Row],[account_id]])</f>
        <v>0</v>
      </c>
      <c r="U47" s="25">
        <f>Table_Query_from_Cas_Ragle_16[[#This Row],[4-Dr]]-Table_Query_from_Cas_Ragle_16[[#This Row],[4-Cr]]</f>
        <v>0</v>
      </c>
      <c r="V47" s="25">
        <f>SUMIFS(E:E,A:A,Table_Query_from_Cas_Ragle_16[[#Headers],[8]],B:B,Table_Query_from_Cas_Ragle_16[[#This Row],[account_id]])</f>
        <v>0</v>
      </c>
      <c r="W47" s="25">
        <f>SUMIFS(F:F,A:A,Table_Query_from_Cas_Ragle_16[[#Headers],[8]],B:B,Table_Query_from_Cas_Ragle_16[[#This Row],[account_id]])</f>
        <v>0</v>
      </c>
      <c r="X47" s="25">
        <f>Table_Query_from_Cas_Ragle_16[[#This Row],[8-Dr]]-Table_Query_from_Cas_Ragle_16[[#This Row],[8-Cr]]</f>
        <v>0</v>
      </c>
    </row>
    <row r="48" spans="1:24" x14ac:dyDescent="0.25">
      <c r="A48">
        <v>2</v>
      </c>
      <c r="B48" t="s">
        <v>2065</v>
      </c>
      <c r="C48" t="s">
        <v>3375</v>
      </c>
      <c r="D48" t="s">
        <v>3398</v>
      </c>
      <c r="E48">
        <v>15071.52</v>
      </c>
      <c r="F48">
        <v>0</v>
      </c>
      <c r="G48" s="2">
        <v>45308</v>
      </c>
      <c r="H48" t="s">
        <v>3243</v>
      </c>
      <c r="I48">
        <f t="shared" si="0"/>
        <v>15071.52</v>
      </c>
      <c r="K48" t="s">
        <v>2156</v>
      </c>
      <c r="L48" t="s">
        <v>2157</v>
      </c>
      <c r="M48">
        <f>SUMIFS(E:E,A:A,Table_Query_from_Cas_Ragle_16[[#Headers],[2]],B:B,Table_Query_from_Cas_Ragle_16[[#This Row],[account_id]])</f>
        <v>0</v>
      </c>
      <c r="N48">
        <f>SUMIFS(F:F,A:A,Table_Query_from_Cas_Ragle_16[[#Headers],[2]],B:B,Table_Query_from_Cas_Ragle_16[[#This Row],[account_id]])</f>
        <v>0</v>
      </c>
      <c r="O48" s="25">
        <f>Table_Query_from_Cas_Ragle_16[[#This Row],[2-Dr]]-Table_Query_from_Cas_Ragle_16[[#This Row],[2-Cr]]</f>
        <v>0</v>
      </c>
      <c r="P48">
        <f>SUMIFS(E:E,A:A,Table_Query_from_Cas_Ragle_16[[#Headers],[3]],B:B,Table_Query_from_Cas_Ragle_16[[#This Row],[account_id]])</f>
        <v>0</v>
      </c>
      <c r="Q48">
        <f>SUMIFS(F:F,A:A,Table_Query_from_Cas_Ragle_16[[#Headers],[3]],B:B,Table_Query_from_Cas_Ragle_16[[#This Row],[account_id]])</f>
        <v>0</v>
      </c>
      <c r="R48" s="25">
        <f>Table_Query_from_Cas_Ragle_16[[#This Row],[3-Dr]]-Table_Query_from_Cas_Ragle_16[[#This Row],[3-Cr]]</f>
        <v>0</v>
      </c>
      <c r="S48" s="25">
        <f>SUMIFS(E:E,A:A,Table_Query_from_Cas_Ragle_16[[#Headers],[4]],B:B,Table_Query_from_Cas_Ragle_16[[#This Row],[account_id]])</f>
        <v>0</v>
      </c>
      <c r="T48" s="25">
        <f>SUMIFS(F:F,A:A,Table_Query_from_Cas_Ragle_16[[#Headers],[4]],B:B,Table_Query_from_Cas_Ragle_16[[#This Row],[account_id]])</f>
        <v>0</v>
      </c>
      <c r="U48" s="25">
        <f>Table_Query_from_Cas_Ragle_16[[#This Row],[4-Dr]]-Table_Query_from_Cas_Ragle_16[[#This Row],[4-Cr]]</f>
        <v>0</v>
      </c>
      <c r="V48" s="25">
        <f>SUMIFS(E:E,A:A,Table_Query_from_Cas_Ragle_16[[#Headers],[8]],B:B,Table_Query_from_Cas_Ragle_16[[#This Row],[account_id]])</f>
        <v>0</v>
      </c>
      <c r="W48" s="25">
        <f>SUMIFS(F:F,A:A,Table_Query_from_Cas_Ragle_16[[#Headers],[8]],B:B,Table_Query_from_Cas_Ragle_16[[#This Row],[account_id]])</f>
        <v>0</v>
      </c>
      <c r="X48" s="25">
        <f>Table_Query_from_Cas_Ragle_16[[#This Row],[8-Dr]]-Table_Query_from_Cas_Ragle_16[[#This Row],[8-Cr]]</f>
        <v>0</v>
      </c>
    </row>
    <row r="49" spans="1:24" x14ac:dyDescent="0.25">
      <c r="A49">
        <v>3</v>
      </c>
      <c r="B49" t="s">
        <v>2065</v>
      </c>
      <c r="C49" t="s">
        <v>3376</v>
      </c>
      <c r="D49" t="s">
        <v>3398</v>
      </c>
      <c r="E49">
        <v>2908.53</v>
      </c>
      <c r="F49">
        <v>0</v>
      </c>
      <c r="G49" s="2">
        <v>45308</v>
      </c>
      <c r="H49" t="s">
        <v>3243</v>
      </c>
      <c r="I49">
        <f t="shared" si="0"/>
        <v>2908.53</v>
      </c>
      <c r="K49" t="s">
        <v>2158</v>
      </c>
      <c r="L49" t="s">
        <v>2159</v>
      </c>
      <c r="M49">
        <f>SUMIFS(E:E,A:A,Table_Query_from_Cas_Ragle_16[[#Headers],[2]],B:B,Table_Query_from_Cas_Ragle_16[[#This Row],[account_id]])</f>
        <v>0</v>
      </c>
      <c r="N49">
        <f>SUMIFS(F:F,A:A,Table_Query_from_Cas_Ragle_16[[#Headers],[2]],B:B,Table_Query_from_Cas_Ragle_16[[#This Row],[account_id]])</f>
        <v>0</v>
      </c>
      <c r="O49" s="25">
        <f>Table_Query_from_Cas_Ragle_16[[#This Row],[2-Dr]]-Table_Query_from_Cas_Ragle_16[[#This Row],[2-Cr]]</f>
        <v>0</v>
      </c>
      <c r="P49">
        <f>SUMIFS(E:E,A:A,Table_Query_from_Cas_Ragle_16[[#Headers],[3]],B:B,Table_Query_from_Cas_Ragle_16[[#This Row],[account_id]])</f>
        <v>0</v>
      </c>
      <c r="Q49">
        <f>SUMIFS(F:F,A:A,Table_Query_from_Cas_Ragle_16[[#Headers],[3]],B:B,Table_Query_from_Cas_Ragle_16[[#This Row],[account_id]])</f>
        <v>0</v>
      </c>
      <c r="R49" s="25">
        <f>Table_Query_from_Cas_Ragle_16[[#This Row],[3-Dr]]-Table_Query_from_Cas_Ragle_16[[#This Row],[3-Cr]]</f>
        <v>0</v>
      </c>
      <c r="S49" s="25">
        <f>SUMIFS(E:E,A:A,Table_Query_from_Cas_Ragle_16[[#Headers],[4]],B:B,Table_Query_from_Cas_Ragle_16[[#This Row],[account_id]])</f>
        <v>0</v>
      </c>
      <c r="T49" s="25">
        <f>SUMIFS(F:F,A:A,Table_Query_from_Cas_Ragle_16[[#Headers],[4]],B:B,Table_Query_from_Cas_Ragle_16[[#This Row],[account_id]])</f>
        <v>0</v>
      </c>
      <c r="U49" s="25">
        <f>Table_Query_from_Cas_Ragle_16[[#This Row],[4-Dr]]-Table_Query_from_Cas_Ragle_16[[#This Row],[4-Cr]]</f>
        <v>0</v>
      </c>
      <c r="V49" s="25">
        <f>SUMIFS(E:E,A:A,Table_Query_from_Cas_Ragle_16[[#Headers],[8]],B:B,Table_Query_from_Cas_Ragle_16[[#This Row],[account_id]])</f>
        <v>0</v>
      </c>
      <c r="W49" s="25">
        <f>SUMIFS(F:F,A:A,Table_Query_from_Cas_Ragle_16[[#Headers],[8]],B:B,Table_Query_from_Cas_Ragle_16[[#This Row],[account_id]])</f>
        <v>0</v>
      </c>
      <c r="X49" s="25">
        <f>Table_Query_from_Cas_Ragle_16[[#This Row],[8-Dr]]-Table_Query_from_Cas_Ragle_16[[#This Row],[8-Cr]]</f>
        <v>0</v>
      </c>
    </row>
    <row r="50" spans="1:24" x14ac:dyDescent="0.25">
      <c r="A50">
        <v>4</v>
      </c>
      <c r="B50" t="s">
        <v>2065</v>
      </c>
      <c r="C50" t="s">
        <v>3377</v>
      </c>
      <c r="D50" t="s">
        <v>3398</v>
      </c>
      <c r="E50">
        <v>2908.53</v>
      </c>
      <c r="F50">
        <v>0</v>
      </c>
      <c r="G50" s="2">
        <v>45308</v>
      </c>
      <c r="H50" t="s">
        <v>3243</v>
      </c>
      <c r="I50">
        <f t="shared" si="0"/>
        <v>2908.53</v>
      </c>
      <c r="K50" t="s">
        <v>2160</v>
      </c>
      <c r="L50" t="s">
        <v>2161</v>
      </c>
      <c r="M50">
        <f>SUMIFS(E:E,A:A,Table_Query_from_Cas_Ragle_16[[#Headers],[2]],B:B,Table_Query_from_Cas_Ragle_16[[#This Row],[account_id]])</f>
        <v>0</v>
      </c>
      <c r="N50">
        <f>SUMIFS(F:F,A:A,Table_Query_from_Cas_Ragle_16[[#Headers],[2]],B:B,Table_Query_from_Cas_Ragle_16[[#This Row],[account_id]])</f>
        <v>0</v>
      </c>
      <c r="O50" s="25">
        <f>Table_Query_from_Cas_Ragle_16[[#This Row],[2-Dr]]-Table_Query_from_Cas_Ragle_16[[#This Row],[2-Cr]]</f>
        <v>0</v>
      </c>
      <c r="P50">
        <f>SUMIFS(E:E,A:A,Table_Query_from_Cas_Ragle_16[[#Headers],[3]],B:B,Table_Query_from_Cas_Ragle_16[[#This Row],[account_id]])</f>
        <v>0</v>
      </c>
      <c r="Q50">
        <f>SUMIFS(F:F,A:A,Table_Query_from_Cas_Ragle_16[[#Headers],[3]],B:B,Table_Query_from_Cas_Ragle_16[[#This Row],[account_id]])</f>
        <v>0</v>
      </c>
      <c r="R50" s="25">
        <f>Table_Query_from_Cas_Ragle_16[[#This Row],[3-Dr]]-Table_Query_from_Cas_Ragle_16[[#This Row],[3-Cr]]</f>
        <v>0</v>
      </c>
      <c r="S50" s="25">
        <f>SUMIFS(E:E,A:A,Table_Query_from_Cas_Ragle_16[[#Headers],[4]],B:B,Table_Query_from_Cas_Ragle_16[[#This Row],[account_id]])</f>
        <v>0</v>
      </c>
      <c r="T50" s="25">
        <f>SUMIFS(F:F,A:A,Table_Query_from_Cas_Ragle_16[[#Headers],[4]],B:B,Table_Query_from_Cas_Ragle_16[[#This Row],[account_id]])</f>
        <v>0</v>
      </c>
      <c r="U50" s="25">
        <f>Table_Query_from_Cas_Ragle_16[[#This Row],[4-Dr]]-Table_Query_from_Cas_Ragle_16[[#This Row],[4-Cr]]</f>
        <v>0</v>
      </c>
      <c r="V50" s="25">
        <f>SUMIFS(E:E,A:A,Table_Query_from_Cas_Ragle_16[[#Headers],[8]],B:B,Table_Query_from_Cas_Ragle_16[[#This Row],[account_id]])</f>
        <v>0</v>
      </c>
      <c r="W50" s="25">
        <f>SUMIFS(F:F,A:A,Table_Query_from_Cas_Ragle_16[[#Headers],[8]],B:B,Table_Query_from_Cas_Ragle_16[[#This Row],[account_id]])</f>
        <v>0</v>
      </c>
      <c r="X50" s="25">
        <f>Table_Query_from_Cas_Ragle_16[[#This Row],[8-Dr]]-Table_Query_from_Cas_Ragle_16[[#This Row],[8-Cr]]</f>
        <v>0</v>
      </c>
    </row>
    <row r="51" spans="1:24" x14ac:dyDescent="0.25">
      <c r="A51">
        <v>8</v>
      </c>
      <c r="B51" t="s">
        <v>2063</v>
      </c>
      <c r="C51" t="s">
        <v>3495</v>
      </c>
      <c r="D51" t="s">
        <v>3541</v>
      </c>
      <c r="E51">
        <v>377.44</v>
      </c>
      <c r="F51">
        <v>0</v>
      </c>
      <c r="G51" s="2">
        <v>45308</v>
      </c>
      <c r="H51" t="s">
        <v>3243</v>
      </c>
      <c r="I51">
        <f t="shared" si="0"/>
        <v>377.44</v>
      </c>
      <c r="K51" t="s">
        <v>2162</v>
      </c>
      <c r="L51" t="s">
        <v>2163</v>
      </c>
      <c r="M51">
        <f>SUMIFS(E:E,A:A,Table_Query_from_Cas_Ragle_16[[#Headers],[2]],B:B,Table_Query_from_Cas_Ragle_16[[#This Row],[account_id]])</f>
        <v>0</v>
      </c>
      <c r="N51">
        <f>SUMIFS(F:F,A:A,Table_Query_from_Cas_Ragle_16[[#Headers],[2]],B:B,Table_Query_from_Cas_Ragle_16[[#This Row],[account_id]])</f>
        <v>0</v>
      </c>
      <c r="O51" s="25">
        <f>Table_Query_from_Cas_Ragle_16[[#This Row],[2-Dr]]-Table_Query_from_Cas_Ragle_16[[#This Row],[2-Cr]]</f>
        <v>0</v>
      </c>
      <c r="P51">
        <f>SUMIFS(E:E,A:A,Table_Query_from_Cas_Ragle_16[[#Headers],[3]],B:B,Table_Query_from_Cas_Ragle_16[[#This Row],[account_id]])</f>
        <v>0</v>
      </c>
      <c r="Q51">
        <f>SUMIFS(F:F,A:A,Table_Query_from_Cas_Ragle_16[[#Headers],[3]],B:B,Table_Query_from_Cas_Ragle_16[[#This Row],[account_id]])</f>
        <v>0</v>
      </c>
      <c r="R51" s="25">
        <f>Table_Query_from_Cas_Ragle_16[[#This Row],[3-Dr]]-Table_Query_from_Cas_Ragle_16[[#This Row],[3-Cr]]</f>
        <v>0</v>
      </c>
      <c r="S51" s="25">
        <f>SUMIFS(E:E,A:A,Table_Query_from_Cas_Ragle_16[[#Headers],[4]],B:B,Table_Query_from_Cas_Ragle_16[[#This Row],[account_id]])</f>
        <v>0</v>
      </c>
      <c r="T51" s="25">
        <f>SUMIFS(F:F,A:A,Table_Query_from_Cas_Ragle_16[[#Headers],[4]],B:B,Table_Query_from_Cas_Ragle_16[[#This Row],[account_id]])</f>
        <v>0</v>
      </c>
      <c r="U51" s="25">
        <f>Table_Query_from_Cas_Ragle_16[[#This Row],[4-Dr]]-Table_Query_from_Cas_Ragle_16[[#This Row],[4-Cr]]</f>
        <v>0</v>
      </c>
      <c r="V51" s="25">
        <f>SUMIFS(E:E,A:A,Table_Query_from_Cas_Ragle_16[[#Headers],[8]],B:B,Table_Query_from_Cas_Ragle_16[[#This Row],[account_id]])</f>
        <v>0</v>
      </c>
      <c r="W51" s="25">
        <f>SUMIFS(F:F,A:A,Table_Query_from_Cas_Ragle_16[[#Headers],[8]],B:B,Table_Query_from_Cas_Ragle_16[[#This Row],[account_id]])</f>
        <v>0</v>
      </c>
      <c r="X51" s="25">
        <f>Table_Query_from_Cas_Ragle_16[[#This Row],[8-Dr]]-Table_Query_from_Cas_Ragle_16[[#This Row],[8-Cr]]</f>
        <v>0</v>
      </c>
    </row>
    <row r="52" spans="1:24" x14ac:dyDescent="0.25">
      <c r="A52">
        <v>2</v>
      </c>
      <c r="B52" t="s">
        <v>2028</v>
      </c>
      <c r="C52" t="s">
        <v>2029</v>
      </c>
      <c r="D52" t="s">
        <v>2030</v>
      </c>
      <c r="E52">
        <v>13326.89</v>
      </c>
      <c r="F52">
        <v>0</v>
      </c>
      <c r="G52" s="2">
        <v>45304</v>
      </c>
      <c r="H52" t="s">
        <v>2018</v>
      </c>
      <c r="I52">
        <f t="shared" si="0"/>
        <v>13326.89</v>
      </c>
      <c r="K52" t="s">
        <v>2164</v>
      </c>
      <c r="L52" t="s">
        <v>2165</v>
      </c>
      <c r="M52">
        <f>SUMIFS(E:E,A:A,Table_Query_from_Cas_Ragle_16[[#Headers],[2]],B:B,Table_Query_from_Cas_Ragle_16[[#This Row],[account_id]])</f>
        <v>0</v>
      </c>
      <c r="N52">
        <f>SUMIFS(F:F,A:A,Table_Query_from_Cas_Ragle_16[[#Headers],[2]],B:B,Table_Query_from_Cas_Ragle_16[[#This Row],[account_id]])</f>
        <v>0</v>
      </c>
      <c r="O52" s="25">
        <f>Table_Query_from_Cas_Ragle_16[[#This Row],[2-Dr]]-Table_Query_from_Cas_Ragle_16[[#This Row],[2-Cr]]</f>
        <v>0</v>
      </c>
      <c r="P52">
        <f>SUMIFS(E:E,A:A,Table_Query_from_Cas_Ragle_16[[#Headers],[3]],B:B,Table_Query_from_Cas_Ragle_16[[#This Row],[account_id]])</f>
        <v>0</v>
      </c>
      <c r="Q52">
        <f>SUMIFS(F:F,A:A,Table_Query_from_Cas_Ragle_16[[#Headers],[3]],B:B,Table_Query_from_Cas_Ragle_16[[#This Row],[account_id]])</f>
        <v>0</v>
      </c>
      <c r="R52" s="25">
        <f>Table_Query_from_Cas_Ragle_16[[#This Row],[3-Dr]]-Table_Query_from_Cas_Ragle_16[[#This Row],[3-Cr]]</f>
        <v>0</v>
      </c>
      <c r="S52" s="25">
        <f>SUMIFS(E:E,A:A,Table_Query_from_Cas_Ragle_16[[#Headers],[4]],B:B,Table_Query_from_Cas_Ragle_16[[#This Row],[account_id]])</f>
        <v>0</v>
      </c>
      <c r="T52" s="25">
        <f>SUMIFS(F:F,A:A,Table_Query_from_Cas_Ragle_16[[#Headers],[4]],B:B,Table_Query_from_Cas_Ragle_16[[#This Row],[account_id]])</f>
        <v>0</v>
      </c>
      <c r="U52" s="25">
        <f>Table_Query_from_Cas_Ragle_16[[#This Row],[4-Dr]]-Table_Query_from_Cas_Ragle_16[[#This Row],[4-Cr]]</f>
        <v>0</v>
      </c>
      <c r="V52" s="25">
        <f>SUMIFS(E:E,A:A,Table_Query_from_Cas_Ragle_16[[#Headers],[8]],B:B,Table_Query_from_Cas_Ragle_16[[#This Row],[account_id]])</f>
        <v>0</v>
      </c>
      <c r="W52" s="25">
        <f>SUMIFS(F:F,A:A,Table_Query_from_Cas_Ragle_16[[#Headers],[8]],B:B,Table_Query_from_Cas_Ragle_16[[#This Row],[account_id]])</f>
        <v>0</v>
      </c>
      <c r="X52" s="25">
        <f>Table_Query_from_Cas_Ragle_16[[#This Row],[8-Dr]]-Table_Query_from_Cas_Ragle_16[[#This Row],[8-Cr]]</f>
        <v>0</v>
      </c>
    </row>
    <row r="53" spans="1:24" x14ac:dyDescent="0.25">
      <c r="A53">
        <v>4</v>
      </c>
      <c r="B53" t="s">
        <v>2028</v>
      </c>
      <c r="C53" t="s">
        <v>2031</v>
      </c>
      <c r="D53" t="s">
        <v>2030</v>
      </c>
      <c r="E53">
        <v>1168.43</v>
      </c>
      <c r="F53">
        <v>0</v>
      </c>
      <c r="G53" s="2">
        <v>45304</v>
      </c>
      <c r="H53" t="s">
        <v>2018</v>
      </c>
      <c r="I53">
        <f t="shared" si="0"/>
        <v>1168.43</v>
      </c>
      <c r="K53" t="s">
        <v>2166</v>
      </c>
      <c r="L53" t="s">
        <v>2167</v>
      </c>
      <c r="M53">
        <f>SUMIFS(E:E,A:A,Table_Query_from_Cas_Ragle_16[[#Headers],[2]],B:B,Table_Query_from_Cas_Ragle_16[[#This Row],[account_id]])</f>
        <v>0</v>
      </c>
      <c r="N53">
        <f>SUMIFS(F:F,A:A,Table_Query_from_Cas_Ragle_16[[#Headers],[2]],B:B,Table_Query_from_Cas_Ragle_16[[#This Row],[account_id]])</f>
        <v>0</v>
      </c>
      <c r="O53" s="25">
        <f>Table_Query_from_Cas_Ragle_16[[#This Row],[2-Dr]]-Table_Query_from_Cas_Ragle_16[[#This Row],[2-Cr]]</f>
        <v>0</v>
      </c>
      <c r="P53">
        <f>SUMIFS(E:E,A:A,Table_Query_from_Cas_Ragle_16[[#Headers],[3]],B:B,Table_Query_from_Cas_Ragle_16[[#This Row],[account_id]])</f>
        <v>0</v>
      </c>
      <c r="Q53">
        <f>SUMIFS(F:F,A:A,Table_Query_from_Cas_Ragle_16[[#Headers],[3]],B:B,Table_Query_from_Cas_Ragle_16[[#This Row],[account_id]])</f>
        <v>0</v>
      </c>
      <c r="R53" s="25">
        <f>Table_Query_from_Cas_Ragle_16[[#This Row],[3-Dr]]-Table_Query_from_Cas_Ragle_16[[#This Row],[3-Cr]]</f>
        <v>0</v>
      </c>
      <c r="S53" s="25">
        <f>SUMIFS(E:E,A:A,Table_Query_from_Cas_Ragle_16[[#Headers],[4]],B:B,Table_Query_from_Cas_Ragle_16[[#This Row],[account_id]])</f>
        <v>0</v>
      </c>
      <c r="T53" s="25">
        <f>SUMIFS(F:F,A:A,Table_Query_from_Cas_Ragle_16[[#Headers],[4]],B:B,Table_Query_from_Cas_Ragle_16[[#This Row],[account_id]])</f>
        <v>0</v>
      </c>
      <c r="U53" s="25">
        <f>Table_Query_from_Cas_Ragle_16[[#This Row],[4-Dr]]-Table_Query_from_Cas_Ragle_16[[#This Row],[4-Cr]]</f>
        <v>0</v>
      </c>
      <c r="V53" s="25">
        <f>SUMIFS(E:E,A:A,Table_Query_from_Cas_Ragle_16[[#Headers],[8]],B:B,Table_Query_from_Cas_Ragle_16[[#This Row],[account_id]])</f>
        <v>0</v>
      </c>
      <c r="W53" s="25">
        <f>SUMIFS(F:F,A:A,Table_Query_from_Cas_Ragle_16[[#Headers],[8]],B:B,Table_Query_from_Cas_Ragle_16[[#This Row],[account_id]])</f>
        <v>0</v>
      </c>
      <c r="X53" s="25">
        <f>Table_Query_from_Cas_Ragle_16[[#This Row],[8-Dr]]-Table_Query_from_Cas_Ragle_16[[#This Row],[8-Cr]]</f>
        <v>0</v>
      </c>
    </row>
    <row r="54" spans="1:24" x14ac:dyDescent="0.25">
      <c r="A54">
        <v>2</v>
      </c>
      <c r="B54" t="s">
        <v>2065</v>
      </c>
      <c r="C54" t="s">
        <v>3375</v>
      </c>
      <c r="D54" t="s">
        <v>3398</v>
      </c>
      <c r="E54">
        <v>15071.52</v>
      </c>
      <c r="F54">
        <v>0</v>
      </c>
      <c r="G54" s="2">
        <v>45307</v>
      </c>
      <c r="H54" t="s">
        <v>3243</v>
      </c>
      <c r="I54">
        <f t="shared" si="0"/>
        <v>15071.52</v>
      </c>
      <c r="K54" t="s">
        <v>2168</v>
      </c>
      <c r="L54" t="s">
        <v>2169</v>
      </c>
      <c r="M54">
        <f>SUMIFS(E:E,A:A,Table_Query_from_Cas_Ragle_16[[#Headers],[2]],B:B,Table_Query_from_Cas_Ragle_16[[#This Row],[account_id]])</f>
        <v>0</v>
      </c>
      <c r="N54">
        <f>SUMIFS(F:F,A:A,Table_Query_from_Cas_Ragle_16[[#Headers],[2]],B:B,Table_Query_from_Cas_Ragle_16[[#This Row],[account_id]])</f>
        <v>0</v>
      </c>
      <c r="O54" s="25">
        <f>Table_Query_from_Cas_Ragle_16[[#This Row],[2-Dr]]-Table_Query_from_Cas_Ragle_16[[#This Row],[2-Cr]]</f>
        <v>0</v>
      </c>
      <c r="P54">
        <f>SUMIFS(E:E,A:A,Table_Query_from_Cas_Ragle_16[[#Headers],[3]],B:B,Table_Query_from_Cas_Ragle_16[[#This Row],[account_id]])</f>
        <v>0</v>
      </c>
      <c r="Q54">
        <f>SUMIFS(F:F,A:A,Table_Query_from_Cas_Ragle_16[[#Headers],[3]],B:B,Table_Query_from_Cas_Ragle_16[[#This Row],[account_id]])</f>
        <v>0</v>
      </c>
      <c r="R54" s="25">
        <f>Table_Query_from_Cas_Ragle_16[[#This Row],[3-Dr]]-Table_Query_from_Cas_Ragle_16[[#This Row],[3-Cr]]</f>
        <v>0</v>
      </c>
      <c r="S54" s="25">
        <f>SUMIFS(E:E,A:A,Table_Query_from_Cas_Ragle_16[[#Headers],[4]],B:B,Table_Query_from_Cas_Ragle_16[[#This Row],[account_id]])</f>
        <v>0</v>
      </c>
      <c r="T54" s="25">
        <f>SUMIFS(F:F,A:A,Table_Query_from_Cas_Ragle_16[[#Headers],[4]],B:B,Table_Query_from_Cas_Ragle_16[[#This Row],[account_id]])</f>
        <v>0</v>
      </c>
      <c r="U54" s="25">
        <f>Table_Query_from_Cas_Ragle_16[[#This Row],[4-Dr]]-Table_Query_from_Cas_Ragle_16[[#This Row],[4-Cr]]</f>
        <v>0</v>
      </c>
      <c r="V54" s="25">
        <f>SUMIFS(E:E,A:A,Table_Query_from_Cas_Ragle_16[[#Headers],[8]],B:B,Table_Query_from_Cas_Ragle_16[[#This Row],[account_id]])</f>
        <v>0</v>
      </c>
      <c r="W54" s="25">
        <f>SUMIFS(F:F,A:A,Table_Query_from_Cas_Ragle_16[[#Headers],[8]],B:B,Table_Query_from_Cas_Ragle_16[[#This Row],[account_id]])</f>
        <v>0</v>
      </c>
      <c r="X54" s="25">
        <f>Table_Query_from_Cas_Ragle_16[[#This Row],[8-Dr]]-Table_Query_from_Cas_Ragle_16[[#This Row],[8-Cr]]</f>
        <v>0</v>
      </c>
    </row>
    <row r="55" spans="1:24" x14ac:dyDescent="0.25">
      <c r="A55">
        <v>3</v>
      </c>
      <c r="B55" t="s">
        <v>2065</v>
      </c>
      <c r="C55" t="s">
        <v>3376</v>
      </c>
      <c r="D55" t="s">
        <v>3398</v>
      </c>
      <c r="E55">
        <v>2908.53</v>
      </c>
      <c r="F55">
        <v>0</v>
      </c>
      <c r="G55" s="2">
        <v>45307</v>
      </c>
      <c r="H55" t="s">
        <v>3243</v>
      </c>
      <c r="I55">
        <f t="shared" si="0"/>
        <v>2908.53</v>
      </c>
      <c r="K55" t="s">
        <v>2170</v>
      </c>
      <c r="L55" t="s">
        <v>2171</v>
      </c>
      <c r="M55">
        <f>SUMIFS(E:E,A:A,Table_Query_from_Cas_Ragle_16[[#Headers],[2]],B:B,Table_Query_from_Cas_Ragle_16[[#This Row],[account_id]])</f>
        <v>0</v>
      </c>
      <c r="N55">
        <f>SUMIFS(F:F,A:A,Table_Query_from_Cas_Ragle_16[[#Headers],[2]],B:B,Table_Query_from_Cas_Ragle_16[[#This Row],[account_id]])</f>
        <v>0</v>
      </c>
      <c r="O55" s="25">
        <f>Table_Query_from_Cas_Ragle_16[[#This Row],[2-Dr]]-Table_Query_from_Cas_Ragle_16[[#This Row],[2-Cr]]</f>
        <v>0</v>
      </c>
      <c r="P55">
        <f>SUMIFS(E:E,A:A,Table_Query_from_Cas_Ragle_16[[#Headers],[3]],B:B,Table_Query_from_Cas_Ragle_16[[#This Row],[account_id]])</f>
        <v>0</v>
      </c>
      <c r="Q55">
        <f>SUMIFS(F:F,A:A,Table_Query_from_Cas_Ragle_16[[#Headers],[3]],B:B,Table_Query_from_Cas_Ragle_16[[#This Row],[account_id]])</f>
        <v>0</v>
      </c>
      <c r="R55" s="25">
        <f>Table_Query_from_Cas_Ragle_16[[#This Row],[3-Dr]]-Table_Query_from_Cas_Ragle_16[[#This Row],[3-Cr]]</f>
        <v>0</v>
      </c>
      <c r="S55" s="25">
        <f>SUMIFS(E:E,A:A,Table_Query_from_Cas_Ragle_16[[#Headers],[4]],B:B,Table_Query_from_Cas_Ragle_16[[#This Row],[account_id]])</f>
        <v>0</v>
      </c>
      <c r="T55" s="25">
        <f>SUMIFS(F:F,A:A,Table_Query_from_Cas_Ragle_16[[#Headers],[4]],B:B,Table_Query_from_Cas_Ragle_16[[#This Row],[account_id]])</f>
        <v>0</v>
      </c>
      <c r="U55" s="25">
        <f>Table_Query_from_Cas_Ragle_16[[#This Row],[4-Dr]]-Table_Query_from_Cas_Ragle_16[[#This Row],[4-Cr]]</f>
        <v>0</v>
      </c>
      <c r="V55" s="25">
        <f>SUMIFS(E:E,A:A,Table_Query_from_Cas_Ragle_16[[#Headers],[8]],B:B,Table_Query_from_Cas_Ragle_16[[#This Row],[account_id]])</f>
        <v>0</v>
      </c>
      <c r="W55" s="25">
        <f>SUMIFS(F:F,A:A,Table_Query_from_Cas_Ragle_16[[#Headers],[8]],B:B,Table_Query_from_Cas_Ragle_16[[#This Row],[account_id]])</f>
        <v>0</v>
      </c>
      <c r="X55" s="25">
        <f>Table_Query_from_Cas_Ragle_16[[#This Row],[8-Dr]]-Table_Query_from_Cas_Ragle_16[[#This Row],[8-Cr]]</f>
        <v>0</v>
      </c>
    </row>
    <row r="56" spans="1:24" x14ac:dyDescent="0.25">
      <c r="A56">
        <v>4</v>
      </c>
      <c r="B56" t="s">
        <v>2065</v>
      </c>
      <c r="C56" t="s">
        <v>3377</v>
      </c>
      <c r="D56" t="s">
        <v>3398</v>
      </c>
      <c r="E56">
        <v>2908.53</v>
      </c>
      <c r="F56">
        <v>0</v>
      </c>
      <c r="G56" s="2">
        <v>45307</v>
      </c>
      <c r="H56" t="s">
        <v>3243</v>
      </c>
      <c r="I56">
        <f t="shared" si="0"/>
        <v>2908.53</v>
      </c>
      <c r="K56" t="s">
        <v>2172</v>
      </c>
      <c r="L56" t="s">
        <v>2173</v>
      </c>
      <c r="M56">
        <f>SUMIFS(E:E,A:A,Table_Query_from_Cas_Ragle_16[[#Headers],[2]],B:B,Table_Query_from_Cas_Ragle_16[[#This Row],[account_id]])</f>
        <v>0</v>
      </c>
      <c r="N56">
        <f>SUMIFS(F:F,A:A,Table_Query_from_Cas_Ragle_16[[#Headers],[2]],B:B,Table_Query_from_Cas_Ragle_16[[#This Row],[account_id]])</f>
        <v>0</v>
      </c>
      <c r="O56" s="25">
        <f>Table_Query_from_Cas_Ragle_16[[#This Row],[2-Dr]]-Table_Query_from_Cas_Ragle_16[[#This Row],[2-Cr]]</f>
        <v>0</v>
      </c>
      <c r="P56">
        <f>SUMIFS(E:E,A:A,Table_Query_from_Cas_Ragle_16[[#Headers],[3]],B:B,Table_Query_from_Cas_Ragle_16[[#This Row],[account_id]])</f>
        <v>0</v>
      </c>
      <c r="Q56">
        <f>SUMIFS(F:F,A:A,Table_Query_from_Cas_Ragle_16[[#Headers],[3]],B:B,Table_Query_from_Cas_Ragle_16[[#This Row],[account_id]])</f>
        <v>0</v>
      </c>
      <c r="R56" s="25">
        <f>Table_Query_from_Cas_Ragle_16[[#This Row],[3-Dr]]-Table_Query_from_Cas_Ragle_16[[#This Row],[3-Cr]]</f>
        <v>0</v>
      </c>
      <c r="S56" s="25">
        <f>SUMIFS(E:E,A:A,Table_Query_from_Cas_Ragle_16[[#Headers],[4]],B:B,Table_Query_from_Cas_Ragle_16[[#This Row],[account_id]])</f>
        <v>0</v>
      </c>
      <c r="T56" s="25">
        <f>SUMIFS(F:F,A:A,Table_Query_from_Cas_Ragle_16[[#Headers],[4]],B:B,Table_Query_from_Cas_Ragle_16[[#This Row],[account_id]])</f>
        <v>0</v>
      </c>
      <c r="U56" s="25">
        <f>Table_Query_from_Cas_Ragle_16[[#This Row],[4-Dr]]-Table_Query_from_Cas_Ragle_16[[#This Row],[4-Cr]]</f>
        <v>0</v>
      </c>
      <c r="V56" s="25">
        <f>SUMIFS(E:E,A:A,Table_Query_from_Cas_Ragle_16[[#Headers],[8]],B:B,Table_Query_from_Cas_Ragle_16[[#This Row],[account_id]])</f>
        <v>0</v>
      </c>
      <c r="W56" s="25">
        <f>SUMIFS(F:F,A:A,Table_Query_from_Cas_Ragle_16[[#Headers],[8]],B:B,Table_Query_from_Cas_Ragle_16[[#This Row],[account_id]])</f>
        <v>0</v>
      </c>
      <c r="X56" s="25">
        <f>Table_Query_from_Cas_Ragle_16[[#This Row],[8-Dr]]-Table_Query_from_Cas_Ragle_16[[#This Row],[8-Cr]]</f>
        <v>0</v>
      </c>
    </row>
    <row r="57" spans="1:24" x14ac:dyDescent="0.25">
      <c r="A57">
        <v>2</v>
      </c>
      <c r="B57" t="s">
        <v>2044</v>
      </c>
      <c r="C57" t="s">
        <v>2045</v>
      </c>
      <c r="D57" t="s">
        <v>2020</v>
      </c>
      <c r="E57">
        <v>80.2</v>
      </c>
      <c r="F57">
        <v>0</v>
      </c>
      <c r="G57" s="2">
        <v>45308</v>
      </c>
      <c r="H57" t="s">
        <v>2021</v>
      </c>
      <c r="I57">
        <f t="shared" si="0"/>
        <v>80.2</v>
      </c>
      <c r="K57" t="s">
        <v>2174</v>
      </c>
      <c r="L57" t="s">
        <v>2175</v>
      </c>
      <c r="M57">
        <f>SUMIFS(E:E,A:A,Table_Query_from_Cas_Ragle_16[[#Headers],[2]],B:B,Table_Query_from_Cas_Ragle_16[[#This Row],[account_id]])</f>
        <v>0</v>
      </c>
      <c r="N57">
        <f>SUMIFS(F:F,A:A,Table_Query_from_Cas_Ragle_16[[#Headers],[2]],B:B,Table_Query_from_Cas_Ragle_16[[#This Row],[account_id]])</f>
        <v>0</v>
      </c>
      <c r="O57" s="25">
        <f>Table_Query_from_Cas_Ragle_16[[#This Row],[2-Dr]]-Table_Query_from_Cas_Ragle_16[[#This Row],[2-Cr]]</f>
        <v>0</v>
      </c>
      <c r="P57">
        <f>SUMIFS(E:E,A:A,Table_Query_from_Cas_Ragle_16[[#Headers],[3]],B:B,Table_Query_from_Cas_Ragle_16[[#This Row],[account_id]])</f>
        <v>0</v>
      </c>
      <c r="Q57">
        <f>SUMIFS(F:F,A:A,Table_Query_from_Cas_Ragle_16[[#Headers],[3]],B:B,Table_Query_from_Cas_Ragle_16[[#This Row],[account_id]])</f>
        <v>0</v>
      </c>
      <c r="R57" s="25">
        <f>Table_Query_from_Cas_Ragle_16[[#This Row],[3-Dr]]-Table_Query_from_Cas_Ragle_16[[#This Row],[3-Cr]]</f>
        <v>0</v>
      </c>
      <c r="S57" s="25">
        <f>SUMIFS(E:E,A:A,Table_Query_from_Cas_Ragle_16[[#Headers],[4]],B:B,Table_Query_from_Cas_Ragle_16[[#This Row],[account_id]])</f>
        <v>0</v>
      </c>
      <c r="T57" s="25">
        <f>SUMIFS(F:F,A:A,Table_Query_from_Cas_Ragle_16[[#Headers],[4]],B:B,Table_Query_from_Cas_Ragle_16[[#This Row],[account_id]])</f>
        <v>0</v>
      </c>
      <c r="U57" s="25">
        <f>Table_Query_from_Cas_Ragle_16[[#This Row],[4-Dr]]-Table_Query_from_Cas_Ragle_16[[#This Row],[4-Cr]]</f>
        <v>0</v>
      </c>
      <c r="V57" s="25">
        <f>SUMIFS(E:E,A:A,Table_Query_from_Cas_Ragle_16[[#Headers],[8]],B:B,Table_Query_from_Cas_Ragle_16[[#This Row],[account_id]])</f>
        <v>0</v>
      </c>
      <c r="W57" s="25">
        <f>SUMIFS(F:F,A:A,Table_Query_from_Cas_Ragle_16[[#Headers],[8]],B:B,Table_Query_from_Cas_Ragle_16[[#This Row],[account_id]])</f>
        <v>0</v>
      </c>
      <c r="X57" s="25">
        <f>Table_Query_from_Cas_Ragle_16[[#This Row],[8-Dr]]-Table_Query_from_Cas_Ragle_16[[#This Row],[8-Cr]]</f>
        <v>0</v>
      </c>
    </row>
    <row r="58" spans="1:24" x14ac:dyDescent="0.25">
      <c r="A58">
        <v>3</v>
      </c>
      <c r="B58" t="s">
        <v>2019</v>
      </c>
      <c r="C58" t="s">
        <v>3341</v>
      </c>
      <c r="D58" t="s">
        <v>2020</v>
      </c>
      <c r="E58">
        <v>713.93</v>
      </c>
      <c r="F58">
        <v>0</v>
      </c>
      <c r="G58" s="2">
        <v>45308</v>
      </c>
      <c r="H58" t="s">
        <v>2021</v>
      </c>
      <c r="I58">
        <f t="shared" si="0"/>
        <v>713.93</v>
      </c>
      <c r="K58" t="s">
        <v>2176</v>
      </c>
      <c r="L58" t="s">
        <v>2177</v>
      </c>
      <c r="M58">
        <f>SUMIFS(E:E,A:A,Table_Query_from_Cas_Ragle_16[[#Headers],[2]],B:B,Table_Query_from_Cas_Ragle_16[[#This Row],[account_id]])</f>
        <v>0</v>
      </c>
      <c r="N58">
        <f>SUMIFS(F:F,A:A,Table_Query_from_Cas_Ragle_16[[#Headers],[2]],B:B,Table_Query_from_Cas_Ragle_16[[#This Row],[account_id]])</f>
        <v>0</v>
      </c>
      <c r="O58" s="25">
        <f>Table_Query_from_Cas_Ragle_16[[#This Row],[2-Dr]]-Table_Query_from_Cas_Ragle_16[[#This Row],[2-Cr]]</f>
        <v>0</v>
      </c>
      <c r="P58">
        <f>SUMIFS(E:E,A:A,Table_Query_from_Cas_Ragle_16[[#Headers],[3]],B:B,Table_Query_from_Cas_Ragle_16[[#This Row],[account_id]])</f>
        <v>0</v>
      </c>
      <c r="Q58">
        <f>SUMIFS(F:F,A:A,Table_Query_from_Cas_Ragle_16[[#Headers],[3]],B:B,Table_Query_from_Cas_Ragle_16[[#This Row],[account_id]])</f>
        <v>0</v>
      </c>
      <c r="R58" s="25">
        <f>Table_Query_from_Cas_Ragle_16[[#This Row],[3-Dr]]-Table_Query_from_Cas_Ragle_16[[#This Row],[3-Cr]]</f>
        <v>0</v>
      </c>
      <c r="S58" s="25">
        <f>SUMIFS(E:E,A:A,Table_Query_from_Cas_Ragle_16[[#Headers],[4]],B:B,Table_Query_from_Cas_Ragle_16[[#This Row],[account_id]])</f>
        <v>0</v>
      </c>
      <c r="T58" s="25">
        <f>SUMIFS(F:F,A:A,Table_Query_from_Cas_Ragle_16[[#Headers],[4]],B:B,Table_Query_from_Cas_Ragle_16[[#This Row],[account_id]])</f>
        <v>0</v>
      </c>
      <c r="U58" s="25">
        <f>Table_Query_from_Cas_Ragle_16[[#This Row],[4-Dr]]-Table_Query_from_Cas_Ragle_16[[#This Row],[4-Cr]]</f>
        <v>0</v>
      </c>
      <c r="V58" s="25">
        <f>SUMIFS(E:E,A:A,Table_Query_from_Cas_Ragle_16[[#Headers],[8]],B:B,Table_Query_from_Cas_Ragle_16[[#This Row],[account_id]])</f>
        <v>0</v>
      </c>
      <c r="W58" s="25">
        <f>SUMIFS(F:F,A:A,Table_Query_from_Cas_Ragle_16[[#Headers],[8]],B:B,Table_Query_from_Cas_Ragle_16[[#This Row],[account_id]])</f>
        <v>0</v>
      </c>
      <c r="X58" s="25">
        <f>Table_Query_from_Cas_Ragle_16[[#This Row],[8-Dr]]-Table_Query_from_Cas_Ragle_16[[#This Row],[8-Cr]]</f>
        <v>0</v>
      </c>
    </row>
    <row r="59" spans="1:24" x14ac:dyDescent="0.25">
      <c r="A59">
        <v>2</v>
      </c>
      <c r="B59" t="s">
        <v>2019</v>
      </c>
      <c r="C59" t="s">
        <v>2027</v>
      </c>
      <c r="D59" t="s">
        <v>2020</v>
      </c>
      <c r="E59">
        <v>465</v>
      </c>
      <c r="F59">
        <v>0</v>
      </c>
      <c r="G59" s="2">
        <v>45293</v>
      </c>
      <c r="H59" t="s">
        <v>2021</v>
      </c>
      <c r="I59">
        <f t="shared" si="0"/>
        <v>465</v>
      </c>
      <c r="K59" t="s">
        <v>2178</v>
      </c>
      <c r="L59" t="s">
        <v>2179</v>
      </c>
      <c r="M59">
        <f>SUMIFS(E:E,A:A,Table_Query_from_Cas_Ragle_16[[#Headers],[2]],B:B,Table_Query_from_Cas_Ragle_16[[#This Row],[account_id]])</f>
        <v>0</v>
      </c>
      <c r="N59">
        <f>SUMIFS(F:F,A:A,Table_Query_from_Cas_Ragle_16[[#Headers],[2]],B:B,Table_Query_from_Cas_Ragle_16[[#This Row],[account_id]])</f>
        <v>0</v>
      </c>
      <c r="O59" s="25">
        <f>Table_Query_from_Cas_Ragle_16[[#This Row],[2-Dr]]-Table_Query_from_Cas_Ragle_16[[#This Row],[2-Cr]]</f>
        <v>0</v>
      </c>
      <c r="P59">
        <f>SUMIFS(E:E,A:A,Table_Query_from_Cas_Ragle_16[[#Headers],[3]],B:B,Table_Query_from_Cas_Ragle_16[[#This Row],[account_id]])</f>
        <v>0</v>
      </c>
      <c r="Q59">
        <f>SUMIFS(F:F,A:A,Table_Query_from_Cas_Ragle_16[[#Headers],[3]],B:B,Table_Query_from_Cas_Ragle_16[[#This Row],[account_id]])</f>
        <v>0</v>
      </c>
      <c r="R59" s="25">
        <f>Table_Query_from_Cas_Ragle_16[[#This Row],[3-Dr]]-Table_Query_from_Cas_Ragle_16[[#This Row],[3-Cr]]</f>
        <v>0</v>
      </c>
      <c r="S59" s="25">
        <f>SUMIFS(E:E,A:A,Table_Query_from_Cas_Ragle_16[[#Headers],[4]],B:B,Table_Query_from_Cas_Ragle_16[[#This Row],[account_id]])</f>
        <v>0</v>
      </c>
      <c r="T59" s="25">
        <f>SUMIFS(F:F,A:A,Table_Query_from_Cas_Ragle_16[[#Headers],[4]],B:B,Table_Query_from_Cas_Ragle_16[[#This Row],[account_id]])</f>
        <v>0</v>
      </c>
      <c r="U59" s="25">
        <f>Table_Query_from_Cas_Ragle_16[[#This Row],[4-Dr]]-Table_Query_from_Cas_Ragle_16[[#This Row],[4-Cr]]</f>
        <v>0</v>
      </c>
      <c r="V59" s="25">
        <f>SUMIFS(E:E,A:A,Table_Query_from_Cas_Ragle_16[[#Headers],[8]],B:B,Table_Query_from_Cas_Ragle_16[[#This Row],[account_id]])</f>
        <v>0</v>
      </c>
      <c r="W59" s="25">
        <f>SUMIFS(F:F,A:A,Table_Query_from_Cas_Ragle_16[[#Headers],[8]],B:B,Table_Query_from_Cas_Ragle_16[[#This Row],[account_id]])</f>
        <v>0</v>
      </c>
      <c r="X59" s="25">
        <f>Table_Query_from_Cas_Ragle_16[[#This Row],[8-Dr]]-Table_Query_from_Cas_Ragle_16[[#This Row],[8-Cr]]</f>
        <v>0</v>
      </c>
    </row>
    <row r="60" spans="1:24" x14ac:dyDescent="0.25">
      <c r="A60">
        <v>2</v>
      </c>
      <c r="B60" t="s">
        <v>2024</v>
      </c>
      <c r="C60" t="s">
        <v>2036</v>
      </c>
      <c r="D60" t="s">
        <v>2020</v>
      </c>
      <c r="E60">
        <v>5049</v>
      </c>
      <c r="F60">
        <v>0</v>
      </c>
      <c r="G60" s="2">
        <v>45309</v>
      </c>
      <c r="H60" t="s">
        <v>2021</v>
      </c>
      <c r="I60">
        <f t="shared" si="0"/>
        <v>5049</v>
      </c>
      <c r="K60" t="s">
        <v>2180</v>
      </c>
      <c r="L60" t="s">
        <v>2181</v>
      </c>
      <c r="M60">
        <f>SUMIFS(E:E,A:A,Table_Query_from_Cas_Ragle_16[[#Headers],[2]],B:B,Table_Query_from_Cas_Ragle_16[[#This Row],[account_id]])</f>
        <v>0</v>
      </c>
      <c r="N60">
        <f>SUMIFS(F:F,A:A,Table_Query_from_Cas_Ragle_16[[#Headers],[2]],B:B,Table_Query_from_Cas_Ragle_16[[#This Row],[account_id]])</f>
        <v>0</v>
      </c>
      <c r="O60" s="25">
        <f>Table_Query_from_Cas_Ragle_16[[#This Row],[2-Dr]]-Table_Query_from_Cas_Ragle_16[[#This Row],[2-Cr]]</f>
        <v>0</v>
      </c>
      <c r="P60">
        <f>SUMIFS(E:E,A:A,Table_Query_from_Cas_Ragle_16[[#Headers],[3]],B:B,Table_Query_from_Cas_Ragle_16[[#This Row],[account_id]])</f>
        <v>0</v>
      </c>
      <c r="Q60">
        <f>SUMIFS(F:F,A:A,Table_Query_from_Cas_Ragle_16[[#Headers],[3]],B:B,Table_Query_from_Cas_Ragle_16[[#This Row],[account_id]])</f>
        <v>0</v>
      </c>
      <c r="R60" s="25">
        <f>Table_Query_from_Cas_Ragle_16[[#This Row],[3-Dr]]-Table_Query_from_Cas_Ragle_16[[#This Row],[3-Cr]]</f>
        <v>0</v>
      </c>
      <c r="S60" s="25">
        <f>SUMIFS(E:E,A:A,Table_Query_from_Cas_Ragle_16[[#Headers],[4]],B:B,Table_Query_from_Cas_Ragle_16[[#This Row],[account_id]])</f>
        <v>0</v>
      </c>
      <c r="T60" s="25">
        <f>SUMIFS(F:F,A:A,Table_Query_from_Cas_Ragle_16[[#Headers],[4]],B:B,Table_Query_from_Cas_Ragle_16[[#This Row],[account_id]])</f>
        <v>0</v>
      </c>
      <c r="U60" s="25">
        <f>Table_Query_from_Cas_Ragle_16[[#This Row],[4-Dr]]-Table_Query_from_Cas_Ragle_16[[#This Row],[4-Cr]]</f>
        <v>0</v>
      </c>
      <c r="V60" s="25">
        <f>SUMIFS(E:E,A:A,Table_Query_from_Cas_Ragle_16[[#Headers],[8]],B:B,Table_Query_from_Cas_Ragle_16[[#This Row],[account_id]])</f>
        <v>0</v>
      </c>
      <c r="W60" s="25">
        <f>SUMIFS(F:F,A:A,Table_Query_from_Cas_Ragle_16[[#Headers],[8]],B:B,Table_Query_from_Cas_Ragle_16[[#This Row],[account_id]])</f>
        <v>0</v>
      </c>
      <c r="X60" s="25">
        <f>Table_Query_from_Cas_Ragle_16[[#This Row],[8-Dr]]-Table_Query_from_Cas_Ragle_16[[#This Row],[8-Cr]]</f>
        <v>0</v>
      </c>
    </row>
    <row r="61" spans="1:24" x14ac:dyDescent="0.25">
      <c r="A61">
        <v>2</v>
      </c>
      <c r="B61" t="s">
        <v>2022</v>
      </c>
      <c r="C61" t="s">
        <v>2023</v>
      </c>
      <c r="D61" t="s">
        <v>2020</v>
      </c>
      <c r="E61">
        <v>2444.4899999999998</v>
      </c>
      <c r="F61">
        <v>0</v>
      </c>
      <c r="G61" s="2">
        <v>45307</v>
      </c>
      <c r="H61" t="s">
        <v>2021</v>
      </c>
      <c r="I61">
        <f t="shared" si="0"/>
        <v>2444.4899999999998</v>
      </c>
      <c r="K61" t="s">
        <v>2182</v>
      </c>
      <c r="L61" t="s">
        <v>2183</v>
      </c>
      <c r="M61">
        <f>SUMIFS(E:E,A:A,Table_Query_from_Cas_Ragle_16[[#Headers],[2]],B:B,Table_Query_from_Cas_Ragle_16[[#This Row],[account_id]])</f>
        <v>0</v>
      </c>
      <c r="N61">
        <f>SUMIFS(F:F,A:A,Table_Query_from_Cas_Ragle_16[[#Headers],[2]],B:B,Table_Query_from_Cas_Ragle_16[[#This Row],[account_id]])</f>
        <v>0</v>
      </c>
      <c r="O61" s="25">
        <f>Table_Query_from_Cas_Ragle_16[[#This Row],[2-Dr]]-Table_Query_from_Cas_Ragle_16[[#This Row],[2-Cr]]</f>
        <v>0</v>
      </c>
      <c r="P61">
        <f>SUMIFS(E:E,A:A,Table_Query_from_Cas_Ragle_16[[#Headers],[3]],B:B,Table_Query_from_Cas_Ragle_16[[#This Row],[account_id]])</f>
        <v>0</v>
      </c>
      <c r="Q61">
        <f>SUMIFS(F:F,A:A,Table_Query_from_Cas_Ragle_16[[#Headers],[3]],B:B,Table_Query_from_Cas_Ragle_16[[#This Row],[account_id]])</f>
        <v>0</v>
      </c>
      <c r="R61" s="25">
        <f>Table_Query_from_Cas_Ragle_16[[#This Row],[3-Dr]]-Table_Query_from_Cas_Ragle_16[[#This Row],[3-Cr]]</f>
        <v>0</v>
      </c>
      <c r="S61" s="25">
        <f>SUMIFS(E:E,A:A,Table_Query_from_Cas_Ragle_16[[#Headers],[4]],B:B,Table_Query_from_Cas_Ragle_16[[#This Row],[account_id]])</f>
        <v>0</v>
      </c>
      <c r="T61" s="25">
        <f>SUMIFS(F:F,A:A,Table_Query_from_Cas_Ragle_16[[#Headers],[4]],B:B,Table_Query_from_Cas_Ragle_16[[#This Row],[account_id]])</f>
        <v>0</v>
      </c>
      <c r="U61" s="25">
        <f>Table_Query_from_Cas_Ragle_16[[#This Row],[4-Dr]]-Table_Query_from_Cas_Ragle_16[[#This Row],[4-Cr]]</f>
        <v>0</v>
      </c>
      <c r="V61" s="25">
        <f>SUMIFS(E:E,A:A,Table_Query_from_Cas_Ragle_16[[#Headers],[8]],B:B,Table_Query_from_Cas_Ragle_16[[#This Row],[account_id]])</f>
        <v>0</v>
      </c>
      <c r="W61" s="25">
        <f>SUMIFS(F:F,A:A,Table_Query_from_Cas_Ragle_16[[#Headers],[8]],B:B,Table_Query_from_Cas_Ragle_16[[#This Row],[account_id]])</f>
        <v>0</v>
      </c>
      <c r="X61" s="25">
        <f>Table_Query_from_Cas_Ragle_16[[#This Row],[8-Dr]]-Table_Query_from_Cas_Ragle_16[[#This Row],[8-Cr]]</f>
        <v>0</v>
      </c>
    </row>
    <row r="62" spans="1:24" x14ac:dyDescent="0.25">
      <c r="A62">
        <v>2</v>
      </c>
      <c r="B62" t="s">
        <v>2044</v>
      </c>
      <c r="C62" t="s">
        <v>2045</v>
      </c>
      <c r="D62" t="s">
        <v>2020</v>
      </c>
      <c r="E62">
        <v>212.15</v>
      </c>
      <c r="F62">
        <v>0</v>
      </c>
      <c r="G62" s="2">
        <v>45307</v>
      </c>
      <c r="H62" t="s">
        <v>2021</v>
      </c>
      <c r="I62">
        <f t="shared" si="0"/>
        <v>212.15</v>
      </c>
      <c r="K62" t="s">
        <v>2184</v>
      </c>
      <c r="L62" t="s">
        <v>2185</v>
      </c>
      <c r="M62">
        <f>SUMIFS(E:E,A:A,Table_Query_from_Cas_Ragle_16[[#Headers],[2]],B:B,Table_Query_from_Cas_Ragle_16[[#This Row],[account_id]])</f>
        <v>0</v>
      </c>
      <c r="N62">
        <f>SUMIFS(F:F,A:A,Table_Query_from_Cas_Ragle_16[[#Headers],[2]],B:B,Table_Query_from_Cas_Ragle_16[[#This Row],[account_id]])</f>
        <v>0</v>
      </c>
      <c r="O62" s="25">
        <f>Table_Query_from_Cas_Ragle_16[[#This Row],[2-Dr]]-Table_Query_from_Cas_Ragle_16[[#This Row],[2-Cr]]</f>
        <v>0</v>
      </c>
      <c r="P62">
        <f>SUMIFS(E:E,A:A,Table_Query_from_Cas_Ragle_16[[#Headers],[3]],B:B,Table_Query_from_Cas_Ragle_16[[#This Row],[account_id]])</f>
        <v>0</v>
      </c>
      <c r="Q62">
        <f>SUMIFS(F:F,A:A,Table_Query_from_Cas_Ragle_16[[#Headers],[3]],B:B,Table_Query_from_Cas_Ragle_16[[#This Row],[account_id]])</f>
        <v>0</v>
      </c>
      <c r="R62" s="25">
        <f>Table_Query_from_Cas_Ragle_16[[#This Row],[3-Dr]]-Table_Query_from_Cas_Ragle_16[[#This Row],[3-Cr]]</f>
        <v>0</v>
      </c>
      <c r="S62" s="25">
        <f>SUMIFS(E:E,A:A,Table_Query_from_Cas_Ragle_16[[#Headers],[4]],B:B,Table_Query_from_Cas_Ragle_16[[#This Row],[account_id]])</f>
        <v>0</v>
      </c>
      <c r="T62" s="25">
        <f>SUMIFS(F:F,A:A,Table_Query_from_Cas_Ragle_16[[#Headers],[4]],B:B,Table_Query_from_Cas_Ragle_16[[#This Row],[account_id]])</f>
        <v>0</v>
      </c>
      <c r="U62" s="25">
        <f>Table_Query_from_Cas_Ragle_16[[#This Row],[4-Dr]]-Table_Query_from_Cas_Ragle_16[[#This Row],[4-Cr]]</f>
        <v>0</v>
      </c>
      <c r="V62" s="25">
        <f>SUMIFS(E:E,A:A,Table_Query_from_Cas_Ragle_16[[#Headers],[8]],B:B,Table_Query_from_Cas_Ragle_16[[#This Row],[account_id]])</f>
        <v>0</v>
      </c>
      <c r="W62" s="25">
        <f>SUMIFS(F:F,A:A,Table_Query_from_Cas_Ragle_16[[#Headers],[8]],B:B,Table_Query_from_Cas_Ragle_16[[#This Row],[account_id]])</f>
        <v>0</v>
      </c>
      <c r="X62" s="25">
        <f>Table_Query_from_Cas_Ragle_16[[#This Row],[8-Dr]]-Table_Query_from_Cas_Ragle_16[[#This Row],[8-Cr]]</f>
        <v>0</v>
      </c>
    </row>
    <row r="63" spans="1:24" x14ac:dyDescent="0.25">
      <c r="A63">
        <v>2</v>
      </c>
      <c r="B63" t="s">
        <v>2044</v>
      </c>
      <c r="C63" t="s">
        <v>2045</v>
      </c>
      <c r="D63" t="s">
        <v>2020</v>
      </c>
      <c r="E63">
        <v>1834.79</v>
      </c>
      <c r="F63">
        <v>0</v>
      </c>
      <c r="G63" s="2">
        <v>45308</v>
      </c>
      <c r="H63" t="s">
        <v>2021</v>
      </c>
      <c r="I63">
        <f t="shared" si="0"/>
        <v>1834.79</v>
      </c>
      <c r="K63" t="s">
        <v>2186</v>
      </c>
      <c r="L63" t="s">
        <v>2187</v>
      </c>
      <c r="M63">
        <f>SUMIFS(E:E,A:A,Table_Query_from_Cas_Ragle_16[[#Headers],[2]],B:B,Table_Query_from_Cas_Ragle_16[[#This Row],[account_id]])</f>
        <v>0</v>
      </c>
      <c r="N63">
        <f>SUMIFS(F:F,A:A,Table_Query_from_Cas_Ragle_16[[#Headers],[2]],B:B,Table_Query_from_Cas_Ragle_16[[#This Row],[account_id]])</f>
        <v>0</v>
      </c>
      <c r="O63" s="25">
        <f>Table_Query_from_Cas_Ragle_16[[#This Row],[2-Dr]]-Table_Query_from_Cas_Ragle_16[[#This Row],[2-Cr]]</f>
        <v>0</v>
      </c>
      <c r="P63">
        <f>SUMIFS(E:E,A:A,Table_Query_from_Cas_Ragle_16[[#Headers],[3]],B:B,Table_Query_from_Cas_Ragle_16[[#This Row],[account_id]])</f>
        <v>0</v>
      </c>
      <c r="Q63">
        <f>SUMIFS(F:F,A:A,Table_Query_from_Cas_Ragle_16[[#Headers],[3]],B:B,Table_Query_from_Cas_Ragle_16[[#This Row],[account_id]])</f>
        <v>0</v>
      </c>
      <c r="R63" s="25">
        <f>Table_Query_from_Cas_Ragle_16[[#This Row],[3-Dr]]-Table_Query_from_Cas_Ragle_16[[#This Row],[3-Cr]]</f>
        <v>0</v>
      </c>
      <c r="S63" s="25">
        <f>SUMIFS(E:E,A:A,Table_Query_from_Cas_Ragle_16[[#Headers],[4]],B:B,Table_Query_from_Cas_Ragle_16[[#This Row],[account_id]])</f>
        <v>0</v>
      </c>
      <c r="T63" s="25">
        <f>SUMIFS(F:F,A:A,Table_Query_from_Cas_Ragle_16[[#Headers],[4]],B:B,Table_Query_from_Cas_Ragle_16[[#This Row],[account_id]])</f>
        <v>0</v>
      </c>
      <c r="U63" s="25">
        <f>Table_Query_from_Cas_Ragle_16[[#This Row],[4-Dr]]-Table_Query_from_Cas_Ragle_16[[#This Row],[4-Cr]]</f>
        <v>0</v>
      </c>
      <c r="V63" s="25">
        <f>SUMIFS(E:E,A:A,Table_Query_from_Cas_Ragle_16[[#Headers],[8]],B:B,Table_Query_from_Cas_Ragle_16[[#This Row],[account_id]])</f>
        <v>0</v>
      </c>
      <c r="W63" s="25">
        <f>SUMIFS(F:F,A:A,Table_Query_from_Cas_Ragle_16[[#Headers],[8]],B:B,Table_Query_from_Cas_Ragle_16[[#This Row],[account_id]])</f>
        <v>0</v>
      </c>
      <c r="X63" s="25">
        <f>Table_Query_from_Cas_Ragle_16[[#This Row],[8-Dr]]-Table_Query_from_Cas_Ragle_16[[#This Row],[8-Cr]]</f>
        <v>0</v>
      </c>
    </row>
    <row r="64" spans="1:24" x14ac:dyDescent="0.25">
      <c r="A64">
        <v>2</v>
      </c>
      <c r="B64" t="s">
        <v>2044</v>
      </c>
      <c r="C64" t="s">
        <v>2045</v>
      </c>
      <c r="D64" t="s">
        <v>2020</v>
      </c>
      <c r="E64">
        <v>173.2</v>
      </c>
      <c r="F64">
        <v>0</v>
      </c>
      <c r="G64" s="2">
        <v>45308</v>
      </c>
      <c r="H64" t="s">
        <v>2021</v>
      </c>
      <c r="I64">
        <f t="shared" si="0"/>
        <v>173.2</v>
      </c>
      <c r="K64" t="s">
        <v>2188</v>
      </c>
      <c r="L64" t="s">
        <v>2189</v>
      </c>
      <c r="M64">
        <f>SUMIFS(E:E,A:A,Table_Query_from_Cas_Ragle_16[[#Headers],[2]],B:B,Table_Query_from_Cas_Ragle_16[[#This Row],[account_id]])</f>
        <v>0</v>
      </c>
      <c r="N64">
        <f>SUMIFS(F:F,A:A,Table_Query_from_Cas_Ragle_16[[#Headers],[2]],B:B,Table_Query_from_Cas_Ragle_16[[#This Row],[account_id]])</f>
        <v>0</v>
      </c>
      <c r="O64" s="25">
        <f>Table_Query_from_Cas_Ragle_16[[#This Row],[2-Dr]]-Table_Query_from_Cas_Ragle_16[[#This Row],[2-Cr]]</f>
        <v>0</v>
      </c>
      <c r="P64">
        <f>SUMIFS(E:E,A:A,Table_Query_from_Cas_Ragle_16[[#Headers],[3]],B:B,Table_Query_from_Cas_Ragle_16[[#This Row],[account_id]])</f>
        <v>0</v>
      </c>
      <c r="Q64">
        <f>SUMIFS(F:F,A:A,Table_Query_from_Cas_Ragle_16[[#Headers],[3]],B:B,Table_Query_from_Cas_Ragle_16[[#This Row],[account_id]])</f>
        <v>0</v>
      </c>
      <c r="R64" s="25">
        <f>Table_Query_from_Cas_Ragle_16[[#This Row],[3-Dr]]-Table_Query_from_Cas_Ragle_16[[#This Row],[3-Cr]]</f>
        <v>0</v>
      </c>
      <c r="S64" s="25">
        <f>SUMIFS(E:E,A:A,Table_Query_from_Cas_Ragle_16[[#Headers],[4]],B:B,Table_Query_from_Cas_Ragle_16[[#This Row],[account_id]])</f>
        <v>0</v>
      </c>
      <c r="T64" s="25">
        <f>SUMIFS(F:F,A:A,Table_Query_from_Cas_Ragle_16[[#Headers],[4]],B:B,Table_Query_from_Cas_Ragle_16[[#This Row],[account_id]])</f>
        <v>0</v>
      </c>
      <c r="U64" s="25">
        <f>Table_Query_from_Cas_Ragle_16[[#This Row],[4-Dr]]-Table_Query_from_Cas_Ragle_16[[#This Row],[4-Cr]]</f>
        <v>0</v>
      </c>
      <c r="V64" s="25">
        <f>SUMIFS(E:E,A:A,Table_Query_from_Cas_Ragle_16[[#Headers],[8]],B:B,Table_Query_from_Cas_Ragle_16[[#This Row],[account_id]])</f>
        <v>0</v>
      </c>
      <c r="W64" s="25">
        <f>SUMIFS(F:F,A:A,Table_Query_from_Cas_Ragle_16[[#Headers],[8]],B:B,Table_Query_from_Cas_Ragle_16[[#This Row],[account_id]])</f>
        <v>0</v>
      </c>
      <c r="X64" s="25">
        <f>Table_Query_from_Cas_Ragle_16[[#This Row],[8-Dr]]-Table_Query_from_Cas_Ragle_16[[#This Row],[8-Cr]]</f>
        <v>0</v>
      </c>
    </row>
    <row r="65" spans="1:24" x14ac:dyDescent="0.25">
      <c r="A65">
        <v>2</v>
      </c>
      <c r="B65" t="s">
        <v>2032</v>
      </c>
      <c r="C65" t="s">
        <v>2033</v>
      </c>
      <c r="D65" t="s">
        <v>2020</v>
      </c>
      <c r="E65">
        <v>4322.91</v>
      </c>
      <c r="F65">
        <v>0</v>
      </c>
      <c r="G65" s="2">
        <v>45309</v>
      </c>
      <c r="H65" t="s">
        <v>2021</v>
      </c>
      <c r="I65">
        <f t="shared" si="0"/>
        <v>4322.91</v>
      </c>
      <c r="K65" t="s">
        <v>2190</v>
      </c>
      <c r="L65" t="s">
        <v>2191</v>
      </c>
      <c r="M65">
        <f>SUMIFS(E:E,A:A,Table_Query_from_Cas_Ragle_16[[#Headers],[2]],B:B,Table_Query_from_Cas_Ragle_16[[#This Row],[account_id]])</f>
        <v>0</v>
      </c>
      <c r="N65">
        <f>SUMIFS(F:F,A:A,Table_Query_from_Cas_Ragle_16[[#Headers],[2]],B:B,Table_Query_from_Cas_Ragle_16[[#This Row],[account_id]])</f>
        <v>0</v>
      </c>
      <c r="O65" s="25">
        <f>Table_Query_from_Cas_Ragle_16[[#This Row],[2-Dr]]-Table_Query_from_Cas_Ragle_16[[#This Row],[2-Cr]]</f>
        <v>0</v>
      </c>
      <c r="P65">
        <f>SUMIFS(E:E,A:A,Table_Query_from_Cas_Ragle_16[[#Headers],[3]],B:B,Table_Query_from_Cas_Ragle_16[[#This Row],[account_id]])</f>
        <v>0</v>
      </c>
      <c r="Q65">
        <f>SUMIFS(F:F,A:A,Table_Query_from_Cas_Ragle_16[[#Headers],[3]],B:B,Table_Query_from_Cas_Ragle_16[[#This Row],[account_id]])</f>
        <v>0</v>
      </c>
      <c r="R65" s="25">
        <f>Table_Query_from_Cas_Ragle_16[[#This Row],[3-Dr]]-Table_Query_from_Cas_Ragle_16[[#This Row],[3-Cr]]</f>
        <v>0</v>
      </c>
      <c r="S65" s="25">
        <f>SUMIFS(E:E,A:A,Table_Query_from_Cas_Ragle_16[[#Headers],[4]],B:B,Table_Query_from_Cas_Ragle_16[[#This Row],[account_id]])</f>
        <v>0</v>
      </c>
      <c r="T65" s="25">
        <f>SUMIFS(F:F,A:A,Table_Query_from_Cas_Ragle_16[[#Headers],[4]],B:B,Table_Query_from_Cas_Ragle_16[[#This Row],[account_id]])</f>
        <v>0</v>
      </c>
      <c r="U65" s="25">
        <f>Table_Query_from_Cas_Ragle_16[[#This Row],[4-Dr]]-Table_Query_from_Cas_Ragle_16[[#This Row],[4-Cr]]</f>
        <v>0</v>
      </c>
      <c r="V65" s="25">
        <f>SUMIFS(E:E,A:A,Table_Query_from_Cas_Ragle_16[[#Headers],[8]],B:B,Table_Query_from_Cas_Ragle_16[[#This Row],[account_id]])</f>
        <v>0</v>
      </c>
      <c r="W65" s="25">
        <f>SUMIFS(F:F,A:A,Table_Query_from_Cas_Ragle_16[[#Headers],[8]],B:B,Table_Query_from_Cas_Ragle_16[[#This Row],[account_id]])</f>
        <v>0</v>
      </c>
      <c r="X65" s="25">
        <f>Table_Query_from_Cas_Ragle_16[[#This Row],[8-Dr]]-Table_Query_from_Cas_Ragle_16[[#This Row],[8-Cr]]</f>
        <v>0</v>
      </c>
    </row>
    <row r="66" spans="1:24" x14ac:dyDescent="0.25">
      <c r="A66">
        <v>2</v>
      </c>
      <c r="B66" t="s">
        <v>2044</v>
      </c>
      <c r="C66" t="s">
        <v>2045</v>
      </c>
      <c r="D66" t="s">
        <v>2020</v>
      </c>
      <c r="E66">
        <v>155.84</v>
      </c>
      <c r="F66">
        <v>0</v>
      </c>
      <c r="G66" s="2">
        <v>45309</v>
      </c>
      <c r="H66" t="s">
        <v>2021</v>
      </c>
      <c r="I66">
        <f t="shared" ref="I66:I129" si="1">E66-F66</f>
        <v>155.84</v>
      </c>
      <c r="K66" t="s">
        <v>2192</v>
      </c>
      <c r="L66" t="s">
        <v>2193</v>
      </c>
      <c r="M66">
        <f>SUMIFS(E:E,A:A,Table_Query_from_Cas_Ragle_16[[#Headers],[2]],B:B,Table_Query_from_Cas_Ragle_16[[#This Row],[account_id]])</f>
        <v>0</v>
      </c>
      <c r="N66">
        <f>SUMIFS(F:F,A:A,Table_Query_from_Cas_Ragle_16[[#Headers],[2]],B:B,Table_Query_from_Cas_Ragle_16[[#This Row],[account_id]])</f>
        <v>0</v>
      </c>
      <c r="O66" s="25">
        <f>Table_Query_from_Cas_Ragle_16[[#This Row],[2-Dr]]-Table_Query_from_Cas_Ragle_16[[#This Row],[2-Cr]]</f>
        <v>0</v>
      </c>
      <c r="P66">
        <f>SUMIFS(E:E,A:A,Table_Query_from_Cas_Ragle_16[[#Headers],[3]],B:B,Table_Query_from_Cas_Ragle_16[[#This Row],[account_id]])</f>
        <v>0</v>
      </c>
      <c r="Q66">
        <f>SUMIFS(F:F,A:A,Table_Query_from_Cas_Ragle_16[[#Headers],[3]],B:B,Table_Query_from_Cas_Ragle_16[[#This Row],[account_id]])</f>
        <v>0</v>
      </c>
      <c r="R66" s="25">
        <f>Table_Query_from_Cas_Ragle_16[[#This Row],[3-Dr]]-Table_Query_from_Cas_Ragle_16[[#This Row],[3-Cr]]</f>
        <v>0</v>
      </c>
      <c r="S66" s="25">
        <f>SUMIFS(E:E,A:A,Table_Query_from_Cas_Ragle_16[[#Headers],[4]],B:B,Table_Query_from_Cas_Ragle_16[[#This Row],[account_id]])</f>
        <v>0</v>
      </c>
      <c r="T66" s="25">
        <f>SUMIFS(F:F,A:A,Table_Query_from_Cas_Ragle_16[[#Headers],[4]],B:B,Table_Query_from_Cas_Ragle_16[[#This Row],[account_id]])</f>
        <v>0</v>
      </c>
      <c r="U66" s="25">
        <f>Table_Query_from_Cas_Ragle_16[[#This Row],[4-Dr]]-Table_Query_from_Cas_Ragle_16[[#This Row],[4-Cr]]</f>
        <v>0</v>
      </c>
      <c r="V66" s="25">
        <f>SUMIFS(E:E,A:A,Table_Query_from_Cas_Ragle_16[[#Headers],[8]],B:B,Table_Query_from_Cas_Ragle_16[[#This Row],[account_id]])</f>
        <v>0</v>
      </c>
      <c r="W66" s="25">
        <f>SUMIFS(F:F,A:A,Table_Query_from_Cas_Ragle_16[[#Headers],[8]],B:B,Table_Query_from_Cas_Ragle_16[[#This Row],[account_id]])</f>
        <v>0</v>
      </c>
      <c r="X66" s="25">
        <f>Table_Query_from_Cas_Ragle_16[[#This Row],[8-Dr]]-Table_Query_from_Cas_Ragle_16[[#This Row],[8-Cr]]</f>
        <v>0</v>
      </c>
    </row>
    <row r="67" spans="1:24" x14ac:dyDescent="0.25">
      <c r="A67">
        <v>2</v>
      </c>
      <c r="B67" t="s">
        <v>2024</v>
      </c>
      <c r="C67" t="s">
        <v>2036</v>
      </c>
      <c r="D67" t="s">
        <v>2020</v>
      </c>
      <c r="E67">
        <v>399.96</v>
      </c>
      <c r="F67">
        <v>0</v>
      </c>
      <c r="G67" s="2">
        <v>45310</v>
      </c>
      <c r="H67" t="s">
        <v>2021</v>
      </c>
      <c r="I67">
        <f t="shared" si="1"/>
        <v>399.96</v>
      </c>
      <c r="K67" t="s">
        <v>2194</v>
      </c>
      <c r="L67" t="s">
        <v>2195</v>
      </c>
      <c r="M67">
        <f>SUMIFS(E:E,A:A,Table_Query_from_Cas_Ragle_16[[#Headers],[2]],B:B,Table_Query_from_Cas_Ragle_16[[#This Row],[account_id]])</f>
        <v>0</v>
      </c>
      <c r="N67">
        <f>SUMIFS(F:F,A:A,Table_Query_from_Cas_Ragle_16[[#Headers],[2]],B:B,Table_Query_from_Cas_Ragle_16[[#This Row],[account_id]])</f>
        <v>0</v>
      </c>
      <c r="O67" s="25">
        <f>Table_Query_from_Cas_Ragle_16[[#This Row],[2-Dr]]-Table_Query_from_Cas_Ragle_16[[#This Row],[2-Cr]]</f>
        <v>0</v>
      </c>
      <c r="P67">
        <f>SUMIFS(E:E,A:A,Table_Query_from_Cas_Ragle_16[[#Headers],[3]],B:B,Table_Query_from_Cas_Ragle_16[[#This Row],[account_id]])</f>
        <v>0</v>
      </c>
      <c r="Q67">
        <f>SUMIFS(F:F,A:A,Table_Query_from_Cas_Ragle_16[[#Headers],[3]],B:B,Table_Query_from_Cas_Ragle_16[[#This Row],[account_id]])</f>
        <v>0</v>
      </c>
      <c r="R67" s="25">
        <f>Table_Query_from_Cas_Ragle_16[[#This Row],[3-Dr]]-Table_Query_from_Cas_Ragle_16[[#This Row],[3-Cr]]</f>
        <v>0</v>
      </c>
      <c r="S67" s="25">
        <f>SUMIFS(E:E,A:A,Table_Query_from_Cas_Ragle_16[[#Headers],[4]],B:B,Table_Query_from_Cas_Ragle_16[[#This Row],[account_id]])</f>
        <v>0</v>
      </c>
      <c r="T67" s="25">
        <f>SUMIFS(F:F,A:A,Table_Query_from_Cas_Ragle_16[[#Headers],[4]],B:B,Table_Query_from_Cas_Ragle_16[[#This Row],[account_id]])</f>
        <v>0</v>
      </c>
      <c r="U67" s="25">
        <f>Table_Query_from_Cas_Ragle_16[[#This Row],[4-Dr]]-Table_Query_from_Cas_Ragle_16[[#This Row],[4-Cr]]</f>
        <v>0</v>
      </c>
      <c r="V67" s="25">
        <f>SUMIFS(E:E,A:A,Table_Query_from_Cas_Ragle_16[[#Headers],[8]],B:B,Table_Query_from_Cas_Ragle_16[[#This Row],[account_id]])</f>
        <v>0</v>
      </c>
      <c r="W67" s="25">
        <f>SUMIFS(F:F,A:A,Table_Query_from_Cas_Ragle_16[[#Headers],[8]],B:B,Table_Query_from_Cas_Ragle_16[[#This Row],[account_id]])</f>
        <v>0</v>
      </c>
      <c r="X67" s="25">
        <f>Table_Query_from_Cas_Ragle_16[[#This Row],[8-Dr]]-Table_Query_from_Cas_Ragle_16[[#This Row],[8-Cr]]</f>
        <v>0</v>
      </c>
    </row>
    <row r="68" spans="1:24" x14ac:dyDescent="0.25">
      <c r="A68">
        <v>2</v>
      </c>
      <c r="B68" t="s">
        <v>2044</v>
      </c>
      <c r="C68" t="s">
        <v>2045</v>
      </c>
      <c r="D68" t="s">
        <v>2020</v>
      </c>
      <c r="E68">
        <v>323.14</v>
      </c>
      <c r="F68">
        <v>0</v>
      </c>
      <c r="G68" s="2">
        <v>45310</v>
      </c>
      <c r="H68" t="s">
        <v>2021</v>
      </c>
      <c r="I68">
        <f t="shared" si="1"/>
        <v>323.14</v>
      </c>
      <c r="K68" t="s">
        <v>2196</v>
      </c>
      <c r="L68" t="s">
        <v>2197</v>
      </c>
      <c r="M68">
        <f>SUMIFS(E:E,A:A,Table_Query_from_Cas_Ragle_16[[#Headers],[2]],B:B,Table_Query_from_Cas_Ragle_16[[#This Row],[account_id]])</f>
        <v>0</v>
      </c>
      <c r="N68">
        <f>SUMIFS(F:F,A:A,Table_Query_from_Cas_Ragle_16[[#Headers],[2]],B:B,Table_Query_from_Cas_Ragle_16[[#This Row],[account_id]])</f>
        <v>0</v>
      </c>
      <c r="O68" s="25">
        <f>Table_Query_from_Cas_Ragle_16[[#This Row],[2-Dr]]-Table_Query_from_Cas_Ragle_16[[#This Row],[2-Cr]]</f>
        <v>0</v>
      </c>
      <c r="P68">
        <f>SUMIFS(E:E,A:A,Table_Query_from_Cas_Ragle_16[[#Headers],[3]],B:B,Table_Query_from_Cas_Ragle_16[[#This Row],[account_id]])</f>
        <v>0</v>
      </c>
      <c r="Q68">
        <f>SUMIFS(F:F,A:A,Table_Query_from_Cas_Ragle_16[[#Headers],[3]],B:B,Table_Query_from_Cas_Ragle_16[[#This Row],[account_id]])</f>
        <v>0</v>
      </c>
      <c r="R68" s="25">
        <f>Table_Query_from_Cas_Ragle_16[[#This Row],[3-Dr]]-Table_Query_from_Cas_Ragle_16[[#This Row],[3-Cr]]</f>
        <v>0</v>
      </c>
      <c r="S68" s="25">
        <f>SUMIFS(E:E,A:A,Table_Query_from_Cas_Ragle_16[[#Headers],[4]],B:B,Table_Query_from_Cas_Ragle_16[[#This Row],[account_id]])</f>
        <v>0</v>
      </c>
      <c r="T68" s="25">
        <f>SUMIFS(F:F,A:A,Table_Query_from_Cas_Ragle_16[[#Headers],[4]],B:B,Table_Query_from_Cas_Ragle_16[[#This Row],[account_id]])</f>
        <v>0</v>
      </c>
      <c r="U68" s="25">
        <f>Table_Query_from_Cas_Ragle_16[[#This Row],[4-Dr]]-Table_Query_from_Cas_Ragle_16[[#This Row],[4-Cr]]</f>
        <v>0</v>
      </c>
      <c r="V68" s="25">
        <f>SUMIFS(E:E,A:A,Table_Query_from_Cas_Ragle_16[[#Headers],[8]],B:B,Table_Query_from_Cas_Ragle_16[[#This Row],[account_id]])</f>
        <v>0</v>
      </c>
      <c r="W68" s="25">
        <f>SUMIFS(F:F,A:A,Table_Query_from_Cas_Ragle_16[[#Headers],[8]],B:B,Table_Query_from_Cas_Ragle_16[[#This Row],[account_id]])</f>
        <v>0</v>
      </c>
      <c r="X68" s="25">
        <f>Table_Query_from_Cas_Ragle_16[[#This Row],[8-Dr]]-Table_Query_from_Cas_Ragle_16[[#This Row],[8-Cr]]</f>
        <v>0</v>
      </c>
    </row>
    <row r="69" spans="1:24" x14ac:dyDescent="0.25">
      <c r="A69">
        <v>4</v>
      </c>
      <c r="B69" t="s">
        <v>2024</v>
      </c>
      <c r="C69" t="s">
        <v>2025</v>
      </c>
      <c r="D69" t="s">
        <v>2020</v>
      </c>
      <c r="E69">
        <v>2242.5500000000002</v>
      </c>
      <c r="F69">
        <v>0</v>
      </c>
      <c r="G69" s="2">
        <v>45310</v>
      </c>
      <c r="H69" t="s">
        <v>2021</v>
      </c>
      <c r="I69">
        <f t="shared" si="1"/>
        <v>2242.5500000000002</v>
      </c>
      <c r="K69" t="s">
        <v>2198</v>
      </c>
      <c r="L69" t="s">
        <v>2199</v>
      </c>
      <c r="M69">
        <f>SUMIFS(E:E,A:A,Table_Query_from_Cas_Ragle_16[[#Headers],[2]],B:B,Table_Query_from_Cas_Ragle_16[[#This Row],[account_id]])</f>
        <v>0</v>
      </c>
      <c r="N69">
        <f>SUMIFS(F:F,A:A,Table_Query_from_Cas_Ragle_16[[#Headers],[2]],B:B,Table_Query_from_Cas_Ragle_16[[#This Row],[account_id]])</f>
        <v>0</v>
      </c>
      <c r="O69" s="25">
        <f>Table_Query_from_Cas_Ragle_16[[#This Row],[2-Dr]]-Table_Query_from_Cas_Ragle_16[[#This Row],[2-Cr]]</f>
        <v>0</v>
      </c>
      <c r="P69">
        <f>SUMIFS(E:E,A:A,Table_Query_from_Cas_Ragle_16[[#Headers],[3]],B:B,Table_Query_from_Cas_Ragle_16[[#This Row],[account_id]])</f>
        <v>0</v>
      </c>
      <c r="Q69">
        <f>SUMIFS(F:F,A:A,Table_Query_from_Cas_Ragle_16[[#Headers],[3]],B:B,Table_Query_from_Cas_Ragle_16[[#This Row],[account_id]])</f>
        <v>0</v>
      </c>
      <c r="R69" s="25">
        <f>Table_Query_from_Cas_Ragle_16[[#This Row],[3-Dr]]-Table_Query_from_Cas_Ragle_16[[#This Row],[3-Cr]]</f>
        <v>0</v>
      </c>
      <c r="S69" s="25">
        <f>SUMIFS(E:E,A:A,Table_Query_from_Cas_Ragle_16[[#Headers],[4]],B:B,Table_Query_from_Cas_Ragle_16[[#This Row],[account_id]])</f>
        <v>0</v>
      </c>
      <c r="T69" s="25">
        <f>SUMIFS(F:F,A:A,Table_Query_from_Cas_Ragle_16[[#Headers],[4]],B:B,Table_Query_from_Cas_Ragle_16[[#This Row],[account_id]])</f>
        <v>0</v>
      </c>
      <c r="U69" s="25">
        <f>Table_Query_from_Cas_Ragle_16[[#This Row],[4-Dr]]-Table_Query_from_Cas_Ragle_16[[#This Row],[4-Cr]]</f>
        <v>0</v>
      </c>
      <c r="V69" s="25">
        <f>SUMIFS(E:E,A:A,Table_Query_from_Cas_Ragle_16[[#Headers],[8]],B:B,Table_Query_from_Cas_Ragle_16[[#This Row],[account_id]])</f>
        <v>0</v>
      </c>
      <c r="W69" s="25">
        <f>SUMIFS(F:F,A:A,Table_Query_from_Cas_Ragle_16[[#Headers],[8]],B:B,Table_Query_from_Cas_Ragle_16[[#This Row],[account_id]])</f>
        <v>0</v>
      </c>
      <c r="X69" s="25">
        <f>Table_Query_from_Cas_Ragle_16[[#This Row],[8-Dr]]-Table_Query_from_Cas_Ragle_16[[#This Row],[8-Cr]]</f>
        <v>0</v>
      </c>
    </row>
    <row r="70" spans="1:24" x14ac:dyDescent="0.25">
      <c r="A70">
        <v>2</v>
      </c>
      <c r="B70" t="s">
        <v>2019</v>
      </c>
      <c r="C70" t="s">
        <v>2027</v>
      </c>
      <c r="D70" t="s">
        <v>2020</v>
      </c>
      <c r="E70">
        <v>2080.83</v>
      </c>
      <c r="F70">
        <v>0</v>
      </c>
      <c r="G70" s="2">
        <v>45310</v>
      </c>
      <c r="H70" t="s">
        <v>2021</v>
      </c>
      <c r="I70">
        <f t="shared" si="1"/>
        <v>2080.83</v>
      </c>
      <c r="K70" t="s">
        <v>2200</v>
      </c>
      <c r="L70" t="s">
        <v>2201</v>
      </c>
      <c r="M70">
        <f>SUMIFS(E:E,A:A,Table_Query_from_Cas_Ragle_16[[#Headers],[2]],B:B,Table_Query_from_Cas_Ragle_16[[#This Row],[account_id]])</f>
        <v>0</v>
      </c>
      <c r="N70">
        <f>SUMIFS(F:F,A:A,Table_Query_from_Cas_Ragle_16[[#Headers],[2]],B:B,Table_Query_from_Cas_Ragle_16[[#This Row],[account_id]])</f>
        <v>0</v>
      </c>
      <c r="O70" s="25">
        <f>Table_Query_from_Cas_Ragle_16[[#This Row],[2-Dr]]-Table_Query_from_Cas_Ragle_16[[#This Row],[2-Cr]]</f>
        <v>0</v>
      </c>
      <c r="P70">
        <f>SUMIFS(E:E,A:A,Table_Query_from_Cas_Ragle_16[[#Headers],[3]],B:B,Table_Query_from_Cas_Ragle_16[[#This Row],[account_id]])</f>
        <v>0</v>
      </c>
      <c r="Q70">
        <f>SUMIFS(F:F,A:A,Table_Query_from_Cas_Ragle_16[[#Headers],[3]],B:B,Table_Query_from_Cas_Ragle_16[[#This Row],[account_id]])</f>
        <v>0</v>
      </c>
      <c r="R70" s="25">
        <f>Table_Query_from_Cas_Ragle_16[[#This Row],[3-Dr]]-Table_Query_from_Cas_Ragle_16[[#This Row],[3-Cr]]</f>
        <v>0</v>
      </c>
      <c r="S70" s="25">
        <f>SUMIFS(E:E,A:A,Table_Query_from_Cas_Ragle_16[[#Headers],[4]],B:B,Table_Query_from_Cas_Ragle_16[[#This Row],[account_id]])</f>
        <v>0</v>
      </c>
      <c r="T70" s="25">
        <f>SUMIFS(F:F,A:A,Table_Query_from_Cas_Ragle_16[[#Headers],[4]],B:B,Table_Query_from_Cas_Ragle_16[[#This Row],[account_id]])</f>
        <v>0</v>
      </c>
      <c r="U70" s="25">
        <f>Table_Query_from_Cas_Ragle_16[[#This Row],[4-Dr]]-Table_Query_from_Cas_Ragle_16[[#This Row],[4-Cr]]</f>
        <v>0</v>
      </c>
      <c r="V70" s="25">
        <f>SUMIFS(E:E,A:A,Table_Query_from_Cas_Ragle_16[[#Headers],[8]],B:B,Table_Query_from_Cas_Ragle_16[[#This Row],[account_id]])</f>
        <v>0</v>
      </c>
      <c r="W70" s="25">
        <f>SUMIFS(F:F,A:A,Table_Query_from_Cas_Ragle_16[[#Headers],[8]],B:B,Table_Query_from_Cas_Ragle_16[[#This Row],[account_id]])</f>
        <v>0</v>
      </c>
      <c r="X70" s="25">
        <f>Table_Query_from_Cas_Ragle_16[[#This Row],[8-Dr]]-Table_Query_from_Cas_Ragle_16[[#This Row],[8-Cr]]</f>
        <v>0</v>
      </c>
    </row>
    <row r="71" spans="1:24" x14ac:dyDescent="0.25">
      <c r="A71">
        <v>2</v>
      </c>
      <c r="B71" t="s">
        <v>2042</v>
      </c>
      <c r="C71" t="s">
        <v>2043</v>
      </c>
      <c r="D71" t="s">
        <v>2020</v>
      </c>
      <c r="E71">
        <v>300.95</v>
      </c>
      <c r="F71">
        <v>0</v>
      </c>
      <c r="G71" s="2">
        <v>45313</v>
      </c>
      <c r="H71" t="s">
        <v>2021</v>
      </c>
      <c r="I71">
        <f t="shared" si="1"/>
        <v>300.95</v>
      </c>
      <c r="K71" t="s">
        <v>2202</v>
      </c>
      <c r="L71" t="s">
        <v>2203</v>
      </c>
      <c r="M71">
        <f>SUMIFS(E:E,A:A,Table_Query_from_Cas_Ragle_16[[#Headers],[2]],B:B,Table_Query_from_Cas_Ragle_16[[#This Row],[account_id]])</f>
        <v>0</v>
      </c>
      <c r="N71">
        <f>SUMIFS(F:F,A:A,Table_Query_from_Cas_Ragle_16[[#Headers],[2]],B:B,Table_Query_from_Cas_Ragle_16[[#This Row],[account_id]])</f>
        <v>0</v>
      </c>
      <c r="O71" s="25">
        <f>Table_Query_from_Cas_Ragle_16[[#This Row],[2-Dr]]-Table_Query_from_Cas_Ragle_16[[#This Row],[2-Cr]]</f>
        <v>0</v>
      </c>
      <c r="P71">
        <f>SUMIFS(E:E,A:A,Table_Query_from_Cas_Ragle_16[[#Headers],[3]],B:B,Table_Query_from_Cas_Ragle_16[[#This Row],[account_id]])</f>
        <v>0</v>
      </c>
      <c r="Q71">
        <f>SUMIFS(F:F,A:A,Table_Query_from_Cas_Ragle_16[[#Headers],[3]],B:B,Table_Query_from_Cas_Ragle_16[[#This Row],[account_id]])</f>
        <v>0</v>
      </c>
      <c r="R71" s="25">
        <f>Table_Query_from_Cas_Ragle_16[[#This Row],[3-Dr]]-Table_Query_from_Cas_Ragle_16[[#This Row],[3-Cr]]</f>
        <v>0</v>
      </c>
      <c r="S71" s="25">
        <f>SUMIFS(E:E,A:A,Table_Query_from_Cas_Ragle_16[[#Headers],[4]],B:B,Table_Query_from_Cas_Ragle_16[[#This Row],[account_id]])</f>
        <v>0</v>
      </c>
      <c r="T71" s="25">
        <f>SUMIFS(F:F,A:A,Table_Query_from_Cas_Ragle_16[[#Headers],[4]],B:B,Table_Query_from_Cas_Ragle_16[[#This Row],[account_id]])</f>
        <v>0</v>
      </c>
      <c r="U71" s="25">
        <f>Table_Query_from_Cas_Ragle_16[[#This Row],[4-Dr]]-Table_Query_from_Cas_Ragle_16[[#This Row],[4-Cr]]</f>
        <v>0</v>
      </c>
      <c r="V71" s="25">
        <f>SUMIFS(E:E,A:A,Table_Query_from_Cas_Ragle_16[[#Headers],[8]],B:B,Table_Query_from_Cas_Ragle_16[[#This Row],[account_id]])</f>
        <v>0</v>
      </c>
      <c r="W71" s="25">
        <f>SUMIFS(F:F,A:A,Table_Query_from_Cas_Ragle_16[[#Headers],[8]],B:B,Table_Query_from_Cas_Ragle_16[[#This Row],[account_id]])</f>
        <v>0</v>
      </c>
      <c r="X71" s="25">
        <f>Table_Query_from_Cas_Ragle_16[[#This Row],[8-Dr]]-Table_Query_from_Cas_Ragle_16[[#This Row],[8-Cr]]</f>
        <v>0</v>
      </c>
    </row>
    <row r="72" spans="1:24" x14ac:dyDescent="0.25">
      <c r="A72">
        <v>3</v>
      </c>
      <c r="B72" t="s">
        <v>2042</v>
      </c>
      <c r="C72" t="s">
        <v>2058</v>
      </c>
      <c r="D72" t="s">
        <v>2020</v>
      </c>
      <c r="E72">
        <v>76.94</v>
      </c>
      <c r="F72">
        <v>0</v>
      </c>
      <c r="G72" s="2">
        <v>45313</v>
      </c>
      <c r="H72" t="s">
        <v>2021</v>
      </c>
      <c r="I72">
        <f t="shared" si="1"/>
        <v>76.94</v>
      </c>
      <c r="K72" t="s">
        <v>2204</v>
      </c>
      <c r="L72" t="s">
        <v>2205</v>
      </c>
      <c r="M72">
        <f>SUMIFS(E:E,A:A,Table_Query_from_Cas_Ragle_16[[#Headers],[2]],B:B,Table_Query_from_Cas_Ragle_16[[#This Row],[account_id]])</f>
        <v>0</v>
      </c>
      <c r="N72">
        <f>SUMIFS(F:F,A:A,Table_Query_from_Cas_Ragle_16[[#Headers],[2]],B:B,Table_Query_from_Cas_Ragle_16[[#This Row],[account_id]])</f>
        <v>0</v>
      </c>
      <c r="O72" s="25">
        <f>Table_Query_from_Cas_Ragle_16[[#This Row],[2-Dr]]-Table_Query_from_Cas_Ragle_16[[#This Row],[2-Cr]]</f>
        <v>0</v>
      </c>
      <c r="P72">
        <f>SUMIFS(E:E,A:A,Table_Query_from_Cas_Ragle_16[[#Headers],[3]],B:B,Table_Query_from_Cas_Ragle_16[[#This Row],[account_id]])</f>
        <v>0</v>
      </c>
      <c r="Q72">
        <f>SUMIFS(F:F,A:A,Table_Query_from_Cas_Ragle_16[[#Headers],[3]],B:B,Table_Query_from_Cas_Ragle_16[[#This Row],[account_id]])</f>
        <v>0</v>
      </c>
      <c r="R72" s="25">
        <f>Table_Query_from_Cas_Ragle_16[[#This Row],[3-Dr]]-Table_Query_from_Cas_Ragle_16[[#This Row],[3-Cr]]</f>
        <v>0</v>
      </c>
      <c r="S72" s="25">
        <f>SUMIFS(E:E,A:A,Table_Query_from_Cas_Ragle_16[[#Headers],[4]],B:B,Table_Query_from_Cas_Ragle_16[[#This Row],[account_id]])</f>
        <v>0</v>
      </c>
      <c r="T72" s="25">
        <f>SUMIFS(F:F,A:A,Table_Query_from_Cas_Ragle_16[[#Headers],[4]],B:B,Table_Query_from_Cas_Ragle_16[[#This Row],[account_id]])</f>
        <v>0</v>
      </c>
      <c r="U72" s="25">
        <f>Table_Query_from_Cas_Ragle_16[[#This Row],[4-Dr]]-Table_Query_from_Cas_Ragle_16[[#This Row],[4-Cr]]</f>
        <v>0</v>
      </c>
      <c r="V72" s="25">
        <f>SUMIFS(E:E,A:A,Table_Query_from_Cas_Ragle_16[[#Headers],[8]],B:B,Table_Query_from_Cas_Ragle_16[[#This Row],[account_id]])</f>
        <v>0</v>
      </c>
      <c r="W72" s="25">
        <f>SUMIFS(F:F,A:A,Table_Query_from_Cas_Ragle_16[[#Headers],[8]],B:B,Table_Query_from_Cas_Ragle_16[[#This Row],[account_id]])</f>
        <v>0</v>
      </c>
      <c r="X72" s="25">
        <f>Table_Query_from_Cas_Ragle_16[[#This Row],[8-Dr]]-Table_Query_from_Cas_Ragle_16[[#This Row],[8-Cr]]</f>
        <v>0</v>
      </c>
    </row>
    <row r="73" spans="1:24" x14ac:dyDescent="0.25">
      <c r="A73">
        <v>4</v>
      </c>
      <c r="B73" t="s">
        <v>2042</v>
      </c>
      <c r="C73" t="s">
        <v>2057</v>
      </c>
      <c r="D73" t="s">
        <v>2020</v>
      </c>
      <c r="E73">
        <v>77.650000000000006</v>
      </c>
      <c r="F73">
        <v>0</v>
      </c>
      <c r="G73" s="2">
        <v>45313</v>
      </c>
      <c r="H73" t="s">
        <v>2021</v>
      </c>
      <c r="I73">
        <f t="shared" si="1"/>
        <v>77.650000000000006</v>
      </c>
      <c r="K73" t="s">
        <v>2206</v>
      </c>
      <c r="L73" t="s">
        <v>2207</v>
      </c>
      <c r="M73">
        <f>SUMIFS(E:E,A:A,Table_Query_from_Cas_Ragle_16[[#Headers],[2]],B:B,Table_Query_from_Cas_Ragle_16[[#This Row],[account_id]])</f>
        <v>0</v>
      </c>
      <c r="N73">
        <f>SUMIFS(F:F,A:A,Table_Query_from_Cas_Ragle_16[[#Headers],[2]],B:B,Table_Query_from_Cas_Ragle_16[[#This Row],[account_id]])</f>
        <v>0</v>
      </c>
      <c r="O73" s="25">
        <f>Table_Query_from_Cas_Ragle_16[[#This Row],[2-Dr]]-Table_Query_from_Cas_Ragle_16[[#This Row],[2-Cr]]</f>
        <v>0</v>
      </c>
      <c r="P73">
        <f>SUMIFS(E:E,A:A,Table_Query_from_Cas_Ragle_16[[#Headers],[3]],B:B,Table_Query_from_Cas_Ragle_16[[#This Row],[account_id]])</f>
        <v>0</v>
      </c>
      <c r="Q73">
        <f>SUMIFS(F:F,A:A,Table_Query_from_Cas_Ragle_16[[#Headers],[3]],B:B,Table_Query_from_Cas_Ragle_16[[#This Row],[account_id]])</f>
        <v>0</v>
      </c>
      <c r="R73" s="25">
        <f>Table_Query_from_Cas_Ragle_16[[#This Row],[3-Dr]]-Table_Query_from_Cas_Ragle_16[[#This Row],[3-Cr]]</f>
        <v>0</v>
      </c>
      <c r="S73" s="25">
        <f>SUMIFS(E:E,A:A,Table_Query_from_Cas_Ragle_16[[#Headers],[4]],B:B,Table_Query_from_Cas_Ragle_16[[#This Row],[account_id]])</f>
        <v>0</v>
      </c>
      <c r="T73" s="25">
        <f>SUMIFS(F:F,A:A,Table_Query_from_Cas_Ragle_16[[#Headers],[4]],B:B,Table_Query_from_Cas_Ragle_16[[#This Row],[account_id]])</f>
        <v>0</v>
      </c>
      <c r="U73" s="25">
        <f>Table_Query_from_Cas_Ragle_16[[#This Row],[4-Dr]]-Table_Query_from_Cas_Ragle_16[[#This Row],[4-Cr]]</f>
        <v>0</v>
      </c>
      <c r="V73" s="25">
        <f>SUMIFS(E:E,A:A,Table_Query_from_Cas_Ragle_16[[#Headers],[8]],B:B,Table_Query_from_Cas_Ragle_16[[#This Row],[account_id]])</f>
        <v>0</v>
      </c>
      <c r="W73" s="25">
        <f>SUMIFS(F:F,A:A,Table_Query_from_Cas_Ragle_16[[#Headers],[8]],B:B,Table_Query_from_Cas_Ragle_16[[#This Row],[account_id]])</f>
        <v>0</v>
      </c>
      <c r="X73" s="25">
        <f>Table_Query_from_Cas_Ragle_16[[#This Row],[8-Dr]]-Table_Query_from_Cas_Ragle_16[[#This Row],[8-Cr]]</f>
        <v>0</v>
      </c>
    </row>
    <row r="74" spans="1:24" x14ac:dyDescent="0.25">
      <c r="A74">
        <v>3</v>
      </c>
      <c r="B74" t="s">
        <v>2024</v>
      </c>
      <c r="C74" t="s">
        <v>3263</v>
      </c>
      <c r="D74" t="s">
        <v>2020</v>
      </c>
      <c r="E74">
        <v>440.5</v>
      </c>
      <c r="F74">
        <v>0</v>
      </c>
      <c r="G74" s="2">
        <v>45306</v>
      </c>
      <c r="H74" t="s">
        <v>2021</v>
      </c>
      <c r="I74">
        <f t="shared" si="1"/>
        <v>440.5</v>
      </c>
      <c r="K74" t="s">
        <v>2208</v>
      </c>
      <c r="L74" t="s">
        <v>2209</v>
      </c>
      <c r="M74">
        <f>SUMIFS(E:E,A:A,Table_Query_from_Cas_Ragle_16[[#Headers],[2]],B:B,Table_Query_from_Cas_Ragle_16[[#This Row],[account_id]])</f>
        <v>0</v>
      </c>
      <c r="N74">
        <f>SUMIFS(F:F,A:A,Table_Query_from_Cas_Ragle_16[[#Headers],[2]],B:B,Table_Query_from_Cas_Ragle_16[[#This Row],[account_id]])</f>
        <v>0</v>
      </c>
      <c r="O74" s="25">
        <f>Table_Query_from_Cas_Ragle_16[[#This Row],[2-Dr]]-Table_Query_from_Cas_Ragle_16[[#This Row],[2-Cr]]</f>
        <v>0</v>
      </c>
      <c r="P74">
        <f>SUMIFS(E:E,A:A,Table_Query_from_Cas_Ragle_16[[#Headers],[3]],B:B,Table_Query_from_Cas_Ragle_16[[#This Row],[account_id]])</f>
        <v>0</v>
      </c>
      <c r="Q74">
        <f>SUMIFS(F:F,A:A,Table_Query_from_Cas_Ragle_16[[#Headers],[3]],B:B,Table_Query_from_Cas_Ragle_16[[#This Row],[account_id]])</f>
        <v>0</v>
      </c>
      <c r="R74" s="25">
        <f>Table_Query_from_Cas_Ragle_16[[#This Row],[3-Dr]]-Table_Query_from_Cas_Ragle_16[[#This Row],[3-Cr]]</f>
        <v>0</v>
      </c>
      <c r="S74" s="25">
        <f>SUMIFS(E:E,A:A,Table_Query_from_Cas_Ragle_16[[#Headers],[4]],B:B,Table_Query_from_Cas_Ragle_16[[#This Row],[account_id]])</f>
        <v>0</v>
      </c>
      <c r="T74" s="25">
        <f>SUMIFS(F:F,A:A,Table_Query_from_Cas_Ragle_16[[#Headers],[4]],B:B,Table_Query_from_Cas_Ragle_16[[#This Row],[account_id]])</f>
        <v>0</v>
      </c>
      <c r="U74" s="25">
        <f>Table_Query_from_Cas_Ragle_16[[#This Row],[4-Dr]]-Table_Query_from_Cas_Ragle_16[[#This Row],[4-Cr]]</f>
        <v>0</v>
      </c>
      <c r="V74" s="25">
        <f>SUMIFS(E:E,A:A,Table_Query_from_Cas_Ragle_16[[#Headers],[8]],B:B,Table_Query_from_Cas_Ragle_16[[#This Row],[account_id]])</f>
        <v>0</v>
      </c>
      <c r="W74" s="25">
        <f>SUMIFS(F:F,A:A,Table_Query_from_Cas_Ragle_16[[#Headers],[8]],B:B,Table_Query_from_Cas_Ragle_16[[#This Row],[account_id]])</f>
        <v>0</v>
      </c>
      <c r="X74" s="25">
        <f>Table_Query_from_Cas_Ragle_16[[#This Row],[8-Dr]]-Table_Query_from_Cas_Ragle_16[[#This Row],[8-Cr]]</f>
        <v>0</v>
      </c>
    </row>
    <row r="75" spans="1:24" x14ac:dyDescent="0.25">
      <c r="A75">
        <v>2</v>
      </c>
      <c r="B75" t="s">
        <v>2019</v>
      </c>
      <c r="C75" t="s">
        <v>2027</v>
      </c>
      <c r="D75" t="s">
        <v>2020</v>
      </c>
      <c r="E75">
        <v>112.09</v>
      </c>
      <c r="F75">
        <v>0</v>
      </c>
      <c r="G75" s="2">
        <v>45299</v>
      </c>
      <c r="H75" t="s">
        <v>2021</v>
      </c>
      <c r="I75">
        <f t="shared" si="1"/>
        <v>112.09</v>
      </c>
      <c r="K75" t="s">
        <v>2210</v>
      </c>
      <c r="L75" t="s">
        <v>2211</v>
      </c>
      <c r="M75">
        <f>SUMIFS(E:E,A:A,Table_Query_from_Cas_Ragle_16[[#Headers],[2]],B:B,Table_Query_from_Cas_Ragle_16[[#This Row],[account_id]])</f>
        <v>0</v>
      </c>
      <c r="N75">
        <f>SUMIFS(F:F,A:A,Table_Query_from_Cas_Ragle_16[[#Headers],[2]],B:B,Table_Query_from_Cas_Ragle_16[[#This Row],[account_id]])</f>
        <v>0</v>
      </c>
      <c r="O75" s="25">
        <f>Table_Query_from_Cas_Ragle_16[[#This Row],[2-Dr]]-Table_Query_from_Cas_Ragle_16[[#This Row],[2-Cr]]</f>
        <v>0</v>
      </c>
      <c r="P75">
        <f>SUMIFS(E:E,A:A,Table_Query_from_Cas_Ragle_16[[#Headers],[3]],B:B,Table_Query_from_Cas_Ragle_16[[#This Row],[account_id]])</f>
        <v>0</v>
      </c>
      <c r="Q75">
        <f>SUMIFS(F:F,A:A,Table_Query_from_Cas_Ragle_16[[#Headers],[3]],B:B,Table_Query_from_Cas_Ragle_16[[#This Row],[account_id]])</f>
        <v>0</v>
      </c>
      <c r="R75" s="25">
        <f>Table_Query_from_Cas_Ragle_16[[#This Row],[3-Dr]]-Table_Query_from_Cas_Ragle_16[[#This Row],[3-Cr]]</f>
        <v>0</v>
      </c>
      <c r="S75" s="25">
        <f>SUMIFS(E:E,A:A,Table_Query_from_Cas_Ragle_16[[#Headers],[4]],B:B,Table_Query_from_Cas_Ragle_16[[#This Row],[account_id]])</f>
        <v>0</v>
      </c>
      <c r="T75" s="25">
        <f>SUMIFS(F:F,A:A,Table_Query_from_Cas_Ragle_16[[#Headers],[4]],B:B,Table_Query_from_Cas_Ragle_16[[#This Row],[account_id]])</f>
        <v>0</v>
      </c>
      <c r="U75" s="25">
        <f>Table_Query_from_Cas_Ragle_16[[#This Row],[4-Dr]]-Table_Query_from_Cas_Ragle_16[[#This Row],[4-Cr]]</f>
        <v>0</v>
      </c>
      <c r="V75" s="25">
        <f>SUMIFS(E:E,A:A,Table_Query_from_Cas_Ragle_16[[#Headers],[8]],B:B,Table_Query_from_Cas_Ragle_16[[#This Row],[account_id]])</f>
        <v>0</v>
      </c>
      <c r="W75" s="25">
        <f>SUMIFS(F:F,A:A,Table_Query_from_Cas_Ragle_16[[#Headers],[8]],B:B,Table_Query_from_Cas_Ragle_16[[#This Row],[account_id]])</f>
        <v>0</v>
      </c>
      <c r="X75" s="25">
        <f>Table_Query_from_Cas_Ragle_16[[#This Row],[8-Dr]]-Table_Query_from_Cas_Ragle_16[[#This Row],[8-Cr]]</f>
        <v>0</v>
      </c>
    </row>
    <row r="76" spans="1:24" x14ac:dyDescent="0.25">
      <c r="A76">
        <v>2</v>
      </c>
      <c r="B76" t="s">
        <v>2019</v>
      </c>
      <c r="C76" t="s">
        <v>2027</v>
      </c>
      <c r="D76" t="s">
        <v>2020</v>
      </c>
      <c r="E76">
        <v>0</v>
      </c>
      <c r="F76">
        <v>402.69</v>
      </c>
      <c r="G76" s="2">
        <v>45306</v>
      </c>
      <c r="H76" t="s">
        <v>2021</v>
      </c>
      <c r="I76">
        <f t="shared" si="1"/>
        <v>-402.69</v>
      </c>
      <c r="K76" t="s">
        <v>2212</v>
      </c>
      <c r="L76" t="s">
        <v>2213</v>
      </c>
      <c r="M76">
        <f>SUMIFS(E:E,A:A,Table_Query_from_Cas_Ragle_16[[#Headers],[2]],B:B,Table_Query_from_Cas_Ragle_16[[#This Row],[account_id]])</f>
        <v>0</v>
      </c>
      <c r="N76">
        <f>SUMIFS(F:F,A:A,Table_Query_from_Cas_Ragle_16[[#Headers],[2]],B:B,Table_Query_from_Cas_Ragle_16[[#This Row],[account_id]])</f>
        <v>0</v>
      </c>
      <c r="O76" s="25">
        <f>Table_Query_from_Cas_Ragle_16[[#This Row],[2-Dr]]-Table_Query_from_Cas_Ragle_16[[#This Row],[2-Cr]]</f>
        <v>0</v>
      </c>
      <c r="P76">
        <f>SUMIFS(E:E,A:A,Table_Query_from_Cas_Ragle_16[[#Headers],[3]],B:B,Table_Query_from_Cas_Ragle_16[[#This Row],[account_id]])</f>
        <v>0</v>
      </c>
      <c r="Q76">
        <f>SUMIFS(F:F,A:A,Table_Query_from_Cas_Ragle_16[[#Headers],[3]],B:B,Table_Query_from_Cas_Ragle_16[[#This Row],[account_id]])</f>
        <v>0</v>
      </c>
      <c r="R76" s="25">
        <f>Table_Query_from_Cas_Ragle_16[[#This Row],[3-Dr]]-Table_Query_from_Cas_Ragle_16[[#This Row],[3-Cr]]</f>
        <v>0</v>
      </c>
      <c r="S76" s="25">
        <f>SUMIFS(E:E,A:A,Table_Query_from_Cas_Ragle_16[[#Headers],[4]],B:B,Table_Query_from_Cas_Ragle_16[[#This Row],[account_id]])</f>
        <v>0</v>
      </c>
      <c r="T76" s="25">
        <f>SUMIFS(F:F,A:A,Table_Query_from_Cas_Ragle_16[[#Headers],[4]],B:B,Table_Query_from_Cas_Ragle_16[[#This Row],[account_id]])</f>
        <v>0</v>
      </c>
      <c r="U76" s="25">
        <f>Table_Query_from_Cas_Ragle_16[[#This Row],[4-Dr]]-Table_Query_from_Cas_Ragle_16[[#This Row],[4-Cr]]</f>
        <v>0</v>
      </c>
      <c r="V76" s="25">
        <f>SUMIFS(E:E,A:A,Table_Query_from_Cas_Ragle_16[[#Headers],[8]],B:B,Table_Query_from_Cas_Ragle_16[[#This Row],[account_id]])</f>
        <v>0</v>
      </c>
      <c r="W76" s="25">
        <f>SUMIFS(F:F,A:A,Table_Query_from_Cas_Ragle_16[[#Headers],[8]],B:B,Table_Query_from_Cas_Ragle_16[[#This Row],[account_id]])</f>
        <v>0</v>
      </c>
      <c r="X76" s="25">
        <f>Table_Query_from_Cas_Ragle_16[[#This Row],[8-Dr]]-Table_Query_from_Cas_Ragle_16[[#This Row],[8-Cr]]</f>
        <v>0</v>
      </c>
    </row>
    <row r="77" spans="1:24" x14ac:dyDescent="0.25">
      <c r="A77">
        <v>2</v>
      </c>
      <c r="B77" t="s">
        <v>2028</v>
      </c>
      <c r="C77" t="s">
        <v>2029</v>
      </c>
      <c r="D77" t="s">
        <v>2030</v>
      </c>
      <c r="E77">
        <v>10214.19</v>
      </c>
      <c r="F77">
        <v>0</v>
      </c>
      <c r="G77" s="2">
        <v>45311</v>
      </c>
      <c r="H77" t="s">
        <v>2018</v>
      </c>
      <c r="I77">
        <f t="shared" si="1"/>
        <v>10214.19</v>
      </c>
      <c r="K77" t="s">
        <v>2214</v>
      </c>
      <c r="L77" t="s">
        <v>2215</v>
      </c>
      <c r="M77">
        <f>SUMIFS(E:E,A:A,Table_Query_from_Cas_Ragle_16[[#Headers],[2]],B:B,Table_Query_from_Cas_Ragle_16[[#This Row],[account_id]])</f>
        <v>0</v>
      </c>
      <c r="N77">
        <f>SUMIFS(F:F,A:A,Table_Query_from_Cas_Ragle_16[[#Headers],[2]],B:B,Table_Query_from_Cas_Ragle_16[[#This Row],[account_id]])</f>
        <v>0</v>
      </c>
      <c r="O77" s="25">
        <f>Table_Query_from_Cas_Ragle_16[[#This Row],[2-Dr]]-Table_Query_from_Cas_Ragle_16[[#This Row],[2-Cr]]</f>
        <v>0</v>
      </c>
      <c r="P77">
        <f>SUMIFS(E:E,A:A,Table_Query_from_Cas_Ragle_16[[#Headers],[3]],B:B,Table_Query_from_Cas_Ragle_16[[#This Row],[account_id]])</f>
        <v>0</v>
      </c>
      <c r="Q77">
        <f>SUMIFS(F:F,A:A,Table_Query_from_Cas_Ragle_16[[#Headers],[3]],B:B,Table_Query_from_Cas_Ragle_16[[#This Row],[account_id]])</f>
        <v>0</v>
      </c>
      <c r="R77" s="25">
        <f>Table_Query_from_Cas_Ragle_16[[#This Row],[3-Dr]]-Table_Query_from_Cas_Ragle_16[[#This Row],[3-Cr]]</f>
        <v>0</v>
      </c>
      <c r="S77" s="25">
        <f>SUMIFS(E:E,A:A,Table_Query_from_Cas_Ragle_16[[#Headers],[4]],B:B,Table_Query_from_Cas_Ragle_16[[#This Row],[account_id]])</f>
        <v>0</v>
      </c>
      <c r="T77" s="25">
        <f>SUMIFS(F:F,A:A,Table_Query_from_Cas_Ragle_16[[#Headers],[4]],B:B,Table_Query_from_Cas_Ragle_16[[#This Row],[account_id]])</f>
        <v>0</v>
      </c>
      <c r="U77" s="25">
        <f>Table_Query_from_Cas_Ragle_16[[#This Row],[4-Dr]]-Table_Query_from_Cas_Ragle_16[[#This Row],[4-Cr]]</f>
        <v>0</v>
      </c>
      <c r="V77" s="25">
        <f>SUMIFS(E:E,A:A,Table_Query_from_Cas_Ragle_16[[#Headers],[8]],B:B,Table_Query_from_Cas_Ragle_16[[#This Row],[account_id]])</f>
        <v>0</v>
      </c>
      <c r="W77" s="25">
        <f>SUMIFS(F:F,A:A,Table_Query_from_Cas_Ragle_16[[#Headers],[8]],B:B,Table_Query_from_Cas_Ragle_16[[#This Row],[account_id]])</f>
        <v>0</v>
      </c>
      <c r="X77" s="25">
        <f>Table_Query_from_Cas_Ragle_16[[#This Row],[8-Dr]]-Table_Query_from_Cas_Ragle_16[[#This Row],[8-Cr]]</f>
        <v>0</v>
      </c>
    </row>
    <row r="78" spans="1:24" x14ac:dyDescent="0.25">
      <c r="A78">
        <v>4</v>
      </c>
      <c r="B78" t="s">
        <v>2028</v>
      </c>
      <c r="C78" t="s">
        <v>2031</v>
      </c>
      <c r="D78" t="s">
        <v>2030</v>
      </c>
      <c r="E78">
        <v>1168.43</v>
      </c>
      <c r="F78">
        <v>0</v>
      </c>
      <c r="G78" s="2">
        <v>45311</v>
      </c>
      <c r="H78" t="s">
        <v>2018</v>
      </c>
      <c r="I78">
        <f t="shared" si="1"/>
        <v>1168.43</v>
      </c>
      <c r="K78" t="s">
        <v>2216</v>
      </c>
      <c r="L78" t="s">
        <v>2217</v>
      </c>
      <c r="M78">
        <f>SUMIFS(E:E,A:A,Table_Query_from_Cas_Ragle_16[[#Headers],[2]],B:B,Table_Query_from_Cas_Ragle_16[[#This Row],[account_id]])</f>
        <v>0</v>
      </c>
      <c r="N78">
        <f>SUMIFS(F:F,A:A,Table_Query_from_Cas_Ragle_16[[#Headers],[2]],B:B,Table_Query_from_Cas_Ragle_16[[#This Row],[account_id]])</f>
        <v>0</v>
      </c>
      <c r="O78" s="25">
        <f>Table_Query_from_Cas_Ragle_16[[#This Row],[2-Dr]]-Table_Query_from_Cas_Ragle_16[[#This Row],[2-Cr]]</f>
        <v>0</v>
      </c>
      <c r="P78">
        <f>SUMIFS(E:E,A:A,Table_Query_from_Cas_Ragle_16[[#Headers],[3]],B:B,Table_Query_from_Cas_Ragle_16[[#This Row],[account_id]])</f>
        <v>0</v>
      </c>
      <c r="Q78">
        <f>SUMIFS(F:F,A:A,Table_Query_from_Cas_Ragle_16[[#Headers],[3]],B:B,Table_Query_from_Cas_Ragle_16[[#This Row],[account_id]])</f>
        <v>0</v>
      </c>
      <c r="R78" s="25">
        <f>Table_Query_from_Cas_Ragle_16[[#This Row],[3-Dr]]-Table_Query_from_Cas_Ragle_16[[#This Row],[3-Cr]]</f>
        <v>0</v>
      </c>
      <c r="S78" s="25">
        <f>SUMIFS(E:E,A:A,Table_Query_from_Cas_Ragle_16[[#Headers],[4]],B:B,Table_Query_from_Cas_Ragle_16[[#This Row],[account_id]])</f>
        <v>0</v>
      </c>
      <c r="T78" s="25">
        <f>SUMIFS(F:F,A:A,Table_Query_from_Cas_Ragle_16[[#Headers],[4]],B:B,Table_Query_from_Cas_Ragle_16[[#This Row],[account_id]])</f>
        <v>0</v>
      </c>
      <c r="U78" s="25">
        <f>Table_Query_from_Cas_Ragle_16[[#This Row],[4-Dr]]-Table_Query_from_Cas_Ragle_16[[#This Row],[4-Cr]]</f>
        <v>0</v>
      </c>
      <c r="V78" s="25">
        <f>SUMIFS(E:E,A:A,Table_Query_from_Cas_Ragle_16[[#Headers],[8]],B:B,Table_Query_from_Cas_Ragle_16[[#This Row],[account_id]])</f>
        <v>0</v>
      </c>
      <c r="W78" s="25">
        <f>SUMIFS(F:F,A:A,Table_Query_from_Cas_Ragle_16[[#Headers],[8]],B:B,Table_Query_from_Cas_Ragle_16[[#This Row],[account_id]])</f>
        <v>0</v>
      </c>
      <c r="X78" s="25">
        <f>Table_Query_from_Cas_Ragle_16[[#This Row],[8-Dr]]-Table_Query_from_Cas_Ragle_16[[#This Row],[8-Cr]]</f>
        <v>0</v>
      </c>
    </row>
    <row r="79" spans="1:24" x14ac:dyDescent="0.25">
      <c r="A79">
        <v>2</v>
      </c>
      <c r="B79" t="s">
        <v>2024</v>
      </c>
      <c r="C79" t="s">
        <v>2036</v>
      </c>
      <c r="D79" t="s">
        <v>2020</v>
      </c>
      <c r="E79">
        <v>221.5</v>
      </c>
      <c r="F79">
        <v>0</v>
      </c>
      <c r="G79" s="2">
        <v>45315</v>
      </c>
      <c r="H79" t="s">
        <v>2021</v>
      </c>
      <c r="I79">
        <f t="shared" si="1"/>
        <v>221.5</v>
      </c>
      <c r="K79" t="s">
        <v>2218</v>
      </c>
      <c r="L79" t="s">
        <v>2219</v>
      </c>
      <c r="M79">
        <f>SUMIFS(E:E,A:A,Table_Query_from_Cas_Ragle_16[[#Headers],[2]],B:B,Table_Query_from_Cas_Ragle_16[[#This Row],[account_id]])</f>
        <v>0</v>
      </c>
      <c r="N79">
        <f>SUMIFS(F:F,A:A,Table_Query_from_Cas_Ragle_16[[#Headers],[2]],B:B,Table_Query_from_Cas_Ragle_16[[#This Row],[account_id]])</f>
        <v>0</v>
      </c>
      <c r="O79" s="25">
        <f>Table_Query_from_Cas_Ragle_16[[#This Row],[2-Dr]]-Table_Query_from_Cas_Ragle_16[[#This Row],[2-Cr]]</f>
        <v>0</v>
      </c>
      <c r="P79">
        <f>SUMIFS(E:E,A:A,Table_Query_from_Cas_Ragle_16[[#Headers],[3]],B:B,Table_Query_from_Cas_Ragle_16[[#This Row],[account_id]])</f>
        <v>0</v>
      </c>
      <c r="Q79">
        <f>SUMIFS(F:F,A:A,Table_Query_from_Cas_Ragle_16[[#Headers],[3]],B:B,Table_Query_from_Cas_Ragle_16[[#This Row],[account_id]])</f>
        <v>0</v>
      </c>
      <c r="R79" s="25">
        <f>Table_Query_from_Cas_Ragle_16[[#This Row],[3-Dr]]-Table_Query_from_Cas_Ragle_16[[#This Row],[3-Cr]]</f>
        <v>0</v>
      </c>
      <c r="S79" s="25">
        <f>SUMIFS(E:E,A:A,Table_Query_from_Cas_Ragle_16[[#Headers],[4]],B:B,Table_Query_from_Cas_Ragle_16[[#This Row],[account_id]])</f>
        <v>0</v>
      </c>
      <c r="T79" s="25">
        <f>SUMIFS(F:F,A:A,Table_Query_from_Cas_Ragle_16[[#Headers],[4]],B:B,Table_Query_from_Cas_Ragle_16[[#This Row],[account_id]])</f>
        <v>0</v>
      </c>
      <c r="U79" s="25">
        <f>Table_Query_from_Cas_Ragle_16[[#This Row],[4-Dr]]-Table_Query_from_Cas_Ragle_16[[#This Row],[4-Cr]]</f>
        <v>0</v>
      </c>
      <c r="V79" s="25">
        <f>SUMIFS(E:E,A:A,Table_Query_from_Cas_Ragle_16[[#Headers],[8]],B:B,Table_Query_from_Cas_Ragle_16[[#This Row],[account_id]])</f>
        <v>0</v>
      </c>
      <c r="W79" s="25">
        <f>SUMIFS(F:F,A:A,Table_Query_from_Cas_Ragle_16[[#Headers],[8]],B:B,Table_Query_from_Cas_Ragle_16[[#This Row],[account_id]])</f>
        <v>0</v>
      </c>
      <c r="X79" s="25">
        <f>Table_Query_from_Cas_Ragle_16[[#This Row],[8-Dr]]-Table_Query_from_Cas_Ragle_16[[#This Row],[8-Cr]]</f>
        <v>0</v>
      </c>
    </row>
    <row r="80" spans="1:24" x14ac:dyDescent="0.25">
      <c r="A80">
        <v>8</v>
      </c>
      <c r="B80" t="s">
        <v>2063</v>
      </c>
      <c r="C80" t="s">
        <v>3495</v>
      </c>
      <c r="D80" t="s">
        <v>3499</v>
      </c>
      <c r="E80">
        <v>1888.26</v>
      </c>
      <c r="F80">
        <v>0</v>
      </c>
      <c r="G80" s="2">
        <v>45320</v>
      </c>
      <c r="H80" t="s">
        <v>3243</v>
      </c>
      <c r="I80">
        <f t="shared" si="1"/>
        <v>1888.26</v>
      </c>
      <c r="K80" t="s">
        <v>2220</v>
      </c>
      <c r="L80" t="s">
        <v>2221</v>
      </c>
      <c r="M80">
        <f>SUMIFS(E:E,A:A,Table_Query_from_Cas_Ragle_16[[#Headers],[2]],B:B,Table_Query_from_Cas_Ragle_16[[#This Row],[account_id]])</f>
        <v>0</v>
      </c>
      <c r="N80">
        <f>SUMIFS(F:F,A:A,Table_Query_from_Cas_Ragle_16[[#Headers],[2]],B:B,Table_Query_from_Cas_Ragle_16[[#This Row],[account_id]])</f>
        <v>0</v>
      </c>
      <c r="O80" s="25">
        <f>Table_Query_from_Cas_Ragle_16[[#This Row],[2-Dr]]-Table_Query_from_Cas_Ragle_16[[#This Row],[2-Cr]]</f>
        <v>0</v>
      </c>
      <c r="P80">
        <f>SUMIFS(E:E,A:A,Table_Query_from_Cas_Ragle_16[[#Headers],[3]],B:B,Table_Query_from_Cas_Ragle_16[[#This Row],[account_id]])</f>
        <v>0</v>
      </c>
      <c r="Q80">
        <f>SUMIFS(F:F,A:A,Table_Query_from_Cas_Ragle_16[[#Headers],[3]],B:B,Table_Query_from_Cas_Ragle_16[[#This Row],[account_id]])</f>
        <v>0</v>
      </c>
      <c r="R80" s="25">
        <f>Table_Query_from_Cas_Ragle_16[[#This Row],[3-Dr]]-Table_Query_from_Cas_Ragle_16[[#This Row],[3-Cr]]</f>
        <v>0</v>
      </c>
      <c r="S80" s="25">
        <f>SUMIFS(E:E,A:A,Table_Query_from_Cas_Ragle_16[[#Headers],[4]],B:B,Table_Query_from_Cas_Ragle_16[[#This Row],[account_id]])</f>
        <v>0</v>
      </c>
      <c r="T80" s="25">
        <f>SUMIFS(F:F,A:A,Table_Query_from_Cas_Ragle_16[[#Headers],[4]],B:B,Table_Query_from_Cas_Ragle_16[[#This Row],[account_id]])</f>
        <v>0</v>
      </c>
      <c r="U80" s="25">
        <f>Table_Query_from_Cas_Ragle_16[[#This Row],[4-Dr]]-Table_Query_from_Cas_Ragle_16[[#This Row],[4-Cr]]</f>
        <v>0</v>
      </c>
      <c r="V80" s="25">
        <f>SUMIFS(E:E,A:A,Table_Query_from_Cas_Ragle_16[[#Headers],[8]],B:B,Table_Query_from_Cas_Ragle_16[[#This Row],[account_id]])</f>
        <v>0</v>
      </c>
      <c r="W80" s="25">
        <f>SUMIFS(F:F,A:A,Table_Query_from_Cas_Ragle_16[[#Headers],[8]],B:B,Table_Query_from_Cas_Ragle_16[[#This Row],[account_id]])</f>
        <v>0</v>
      </c>
      <c r="X80" s="25">
        <f>Table_Query_from_Cas_Ragle_16[[#This Row],[8-Dr]]-Table_Query_from_Cas_Ragle_16[[#This Row],[8-Cr]]</f>
        <v>0</v>
      </c>
    </row>
    <row r="81" spans="1:24" x14ac:dyDescent="0.25">
      <c r="A81">
        <v>8</v>
      </c>
      <c r="B81" t="s">
        <v>2063</v>
      </c>
      <c r="C81" t="s">
        <v>3495</v>
      </c>
      <c r="D81" t="s">
        <v>3500</v>
      </c>
      <c r="E81">
        <v>1091.17</v>
      </c>
      <c r="F81">
        <v>0</v>
      </c>
      <c r="G81" s="2">
        <v>45320</v>
      </c>
      <c r="H81" t="s">
        <v>3243</v>
      </c>
      <c r="I81">
        <f t="shared" si="1"/>
        <v>1091.17</v>
      </c>
      <c r="K81" t="s">
        <v>2222</v>
      </c>
      <c r="L81" t="s">
        <v>2223</v>
      </c>
      <c r="M81">
        <f>SUMIFS(E:E,A:A,Table_Query_from_Cas_Ragle_16[[#Headers],[2]],B:B,Table_Query_from_Cas_Ragle_16[[#This Row],[account_id]])</f>
        <v>0</v>
      </c>
      <c r="N81">
        <f>SUMIFS(F:F,A:A,Table_Query_from_Cas_Ragle_16[[#Headers],[2]],B:B,Table_Query_from_Cas_Ragle_16[[#This Row],[account_id]])</f>
        <v>0</v>
      </c>
      <c r="O81" s="25">
        <f>Table_Query_from_Cas_Ragle_16[[#This Row],[2-Dr]]-Table_Query_from_Cas_Ragle_16[[#This Row],[2-Cr]]</f>
        <v>0</v>
      </c>
      <c r="P81">
        <f>SUMIFS(E:E,A:A,Table_Query_from_Cas_Ragle_16[[#Headers],[3]],B:B,Table_Query_from_Cas_Ragle_16[[#This Row],[account_id]])</f>
        <v>0</v>
      </c>
      <c r="Q81">
        <f>SUMIFS(F:F,A:A,Table_Query_from_Cas_Ragle_16[[#Headers],[3]],B:B,Table_Query_from_Cas_Ragle_16[[#This Row],[account_id]])</f>
        <v>0</v>
      </c>
      <c r="R81" s="25">
        <f>Table_Query_from_Cas_Ragle_16[[#This Row],[3-Dr]]-Table_Query_from_Cas_Ragle_16[[#This Row],[3-Cr]]</f>
        <v>0</v>
      </c>
      <c r="S81" s="25">
        <f>SUMIFS(E:E,A:A,Table_Query_from_Cas_Ragle_16[[#Headers],[4]],B:B,Table_Query_from_Cas_Ragle_16[[#This Row],[account_id]])</f>
        <v>0</v>
      </c>
      <c r="T81" s="25">
        <f>SUMIFS(F:F,A:A,Table_Query_from_Cas_Ragle_16[[#Headers],[4]],B:B,Table_Query_from_Cas_Ragle_16[[#This Row],[account_id]])</f>
        <v>0</v>
      </c>
      <c r="U81" s="25">
        <f>Table_Query_from_Cas_Ragle_16[[#This Row],[4-Dr]]-Table_Query_from_Cas_Ragle_16[[#This Row],[4-Cr]]</f>
        <v>0</v>
      </c>
      <c r="V81" s="25">
        <f>SUMIFS(E:E,A:A,Table_Query_from_Cas_Ragle_16[[#Headers],[8]],B:B,Table_Query_from_Cas_Ragle_16[[#This Row],[account_id]])</f>
        <v>0</v>
      </c>
      <c r="W81" s="25">
        <f>SUMIFS(F:F,A:A,Table_Query_from_Cas_Ragle_16[[#Headers],[8]],B:B,Table_Query_from_Cas_Ragle_16[[#This Row],[account_id]])</f>
        <v>0</v>
      </c>
      <c r="X81" s="25">
        <f>Table_Query_from_Cas_Ragle_16[[#This Row],[8-Dr]]-Table_Query_from_Cas_Ragle_16[[#This Row],[8-Cr]]</f>
        <v>0</v>
      </c>
    </row>
    <row r="82" spans="1:24" x14ac:dyDescent="0.25">
      <c r="A82">
        <v>8</v>
      </c>
      <c r="B82" t="s">
        <v>2063</v>
      </c>
      <c r="C82" t="s">
        <v>3495</v>
      </c>
      <c r="D82" t="s">
        <v>3497</v>
      </c>
      <c r="E82">
        <v>1471.59</v>
      </c>
      <c r="F82">
        <v>0</v>
      </c>
      <c r="G82" s="2">
        <v>45320</v>
      </c>
      <c r="H82" t="s">
        <v>3243</v>
      </c>
      <c r="I82">
        <f t="shared" si="1"/>
        <v>1471.59</v>
      </c>
      <c r="K82" t="s">
        <v>2224</v>
      </c>
      <c r="L82" t="s">
        <v>2225</v>
      </c>
      <c r="M82">
        <f>SUMIFS(E:E,A:A,Table_Query_from_Cas_Ragle_16[[#Headers],[2]],B:B,Table_Query_from_Cas_Ragle_16[[#This Row],[account_id]])</f>
        <v>0</v>
      </c>
      <c r="N82">
        <f>SUMIFS(F:F,A:A,Table_Query_from_Cas_Ragle_16[[#Headers],[2]],B:B,Table_Query_from_Cas_Ragle_16[[#This Row],[account_id]])</f>
        <v>0</v>
      </c>
      <c r="O82" s="25">
        <f>Table_Query_from_Cas_Ragle_16[[#This Row],[2-Dr]]-Table_Query_from_Cas_Ragle_16[[#This Row],[2-Cr]]</f>
        <v>0</v>
      </c>
      <c r="P82">
        <f>SUMIFS(E:E,A:A,Table_Query_from_Cas_Ragle_16[[#Headers],[3]],B:B,Table_Query_from_Cas_Ragle_16[[#This Row],[account_id]])</f>
        <v>0</v>
      </c>
      <c r="Q82">
        <f>SUMIFS(F:F,A:A,Table_Query_from_Cas_Ragle_16[[#Headers],[3]],B:B,Table_Query_from_Cas_Ragle_16[[#This Row],[account_id]])</f>
        <v>0</v>
      </c>
      <c r="R82" s="25">
        <f>Table_Query_from_Cas_Ragle_16[[#This Row],[3-Dr]]-Table_Query_from_Cas_Ragle_16[[#This Row],[3-Cr]]</f>
        <v>0</v>
      </c>
      <c r="S82" s="25">
        <f>SUMIFS(E:E,A:A,Table_Query_from_Cas_Ragle_16[[#Headers],[4]],B:B,Table_Query_from_Cas_Ragle_16[[#This Row],[account_id]])</f>
        <v>0</v>
      </c>
      <c r="T82" s="25">
        <f>SUMIFS(F:F,A:A,Table_Query_from_Cas_Ragle_16[[#Headers],[4]],B:B,Table_Query_from_Cas_Ragle_16[[#This Row],[account_id]])</f>
        <v>0</v>
      </c>
      <c r="U82" s="25">
        <f>Table_Query_from_Cas_Ragle_16[[#This Row],[4-Dr]]-Table_Query_from_Cas_Ragle_16[[#This Row],[4-Cr]]</f>
        <v>0</v>
      </c>
      <c r="V82" s="25">
        <f>SUMIFS(E:E,A:A,Table_Query_from_Cas_Ragle_16[[#Headers],[8]],B:B,Table_Query_from_Cas_Ragle_16[[#This Row],[account_id]])</f>
        <v>0</v>
      </c>
      <c r="W82" s="25">
        <f>SUMIFS(F:F,A:A,Table_Query_from_Cas_Ragle_16[[#Headers],[8]],B:B,Table_Query_from_Cas_Ragle_16[[#This Row],[account_id]])</f>
        <v>0</v>
      </c>
      <c r="X82" s="25">
        <f>Table_Query_from_Cas_Ragle_16[[#This Row],[8-Dr]]-Table_Query_from_Cas_Ragle_16[[#This Row],[8-Cr]]</f>
        <v>0</v>
      </c>
    </row>
    <row r="83" spans="1:24" x14ac:dyDescent="0.25">
      <c r="A83">
        <v>2</v>
      </c>
      <c r="B83" t="s">
        <v>2019</v>
      </c>
      <c r="C83" t="s">
        <v>2027</v>
      </c>
      <c r="D83" t="s">
        <v>2020</v>
      </c>
      <c r="E83">
        <v>264.76</v>
      </c>
      <c r="F83">
        <v>0</v>
      </c>
      <c r="G83" s="2">
        <v>45313</v>
      </c>
      <c r="H83" t="s">
        <v>2021</v>
      </c>
      <c r="I83">
        <f t="shared" si="1"/>
        <v>264.76</v>
      </c>
      <c r="K83" t="s">
        <v>2226</v>
      </c>
      <c r="L83" t="s">
        <v>2227</v>
      </c>
      <c r="M83">
        <f>SUMIFS(E:E,A:A,Table_Query_from_Cas_Ragle_16[[#Headers],[2]],B:B,Table_Query_from_Cas_Ragle_16[[#This Row],[account_id]])</f>
        <v>0</v>
      </c>
      <c r="N83">
        <f>SUMIFS(F:F,A:A,Table_Query_from_Cas_Ragle_16[[#Headers],[2]],B:B,Table_Query_from_Cas_Ragle_16[[#This Row],[account_id]])</f>
        <v>0</v>
      </c>
      <c r="O83" s="25">
        <f>Table_Query_from_Cas_Ragle_16[[#This Row],[2-Dr]]-Table_Query_from_Cas_Ragle_16[[#This Row],[2-Cr]]</f>
        <v>0</v>
      </c>
      <c r="P83">
        <f>SUMIFS(E:E,A:A,Table_Query_from_Cas_Ragle_16[[#Headers],[3]],B:B,Table_Query_from_Cas_Ragle_16[[#This Row],[account_id]])</f>
        <v>0</v>
      </c>
      <c r="Q83">
        <f>SUMIFS(F:F,A:A,Table_Query_from_Cas_Ragle_16[[#Headers],[3]],B:B,Table_Query_from_Cas_Ragle_16[[#This Row],[account_id]])</f>
        <v>0</v>
      </c>
      <c r="R83" s="25">
        <f>Table_Query_from_Cas_Ragle_16[[#This Row],[3-Dr]]-Table_Query_from_Cas_Ragle_16[[#This Row],[3-Cr]]</f>
        <v>0</v>
      </c>
      <c r="S83" s="25">
        <f>SUMIFS(E:E,A:A,Table_Query_from_Cas_Ragle_16[[#Headers],[4]],B:B,Table_Query_from_Cas_Ragle_16[[#This Row],[account_id]])</f>
        <v>0</v>
      </c>
      <c r="T83" s="25">
        <f>SUMIFS(F:F,A:A,Table_Query_from_Cas_Ragle_16[[#Headers],[4]],B:B,Table_Query_from_Cas_Ragle_16[[#This Row],[account_id]])</f>
        <v>0</v>
      </c>
      <c r="U83" s="25">
        <f>Table_Query_from_Cas_Ragle_16[[#This Row],[4-Dr]]-Table_Query_from_Cas_Ragle_16[[#This Row],[4-Cr]]</f>
        <v>0</v>
      </c>
      <c r="V83" s="25">
        <f>SUMIFS(E:E,A:A,Table_Query_from_Cas_Ragle_16[[#Headers],[8]],B:B,Table_Query_from_Cas_Ragle_16[[#This Row],[account_id]])</f>
        <v>0</v>
      </c>
      <c r="W83" s="25">
        <f>SUMIFS(F:F,A:A,Table_Query_from_Cas_Ragle_16[[#Headers],[8]],B:B,Table_Query_from_Cas_Ragle_16[[#This Row],[account_id]])</f>
        <v>0</v>
      </c>
      <c r="X83" s="25">
        <f>Table_Query_from_Cas_Ragle_16[[#This Row],[8-Dr]]-Table_Query_from_Cas_Ragle_16[[#This Row],[8-Cr]]</f>
        <v>0</v>
      </c>
    </row>
    <row r="84" spans="1:24" x14ac:dyDescent="0.25">
      <c r="A84">
        <v>2</v>
      </c>
      <c r="B84" t="s">
        <v>2022</v>
      </c>
      <c r="C84" t="s">
        <v>2023</v>
      </c>
      <c r="D84" t="s">
        <v>2020</v>
      </c>
      <c r="E84">
        <v>972.54</v>
      </c>
      <c r="F84">
        <v>0</v>
      </c>
      <c r="G84" s="2">
        <v>45314</v>
      </c>
      <c r="H84" t="s">
        <v>2021</v>
      </c>
      <c r="I84">
        <f t="shared" si="1"/>
        <v>972.54</v>
      </c>
      <c r="K84" t="s">
        <v>2228</v>
      </c>
      <c r="L84" t="s">
        <v>2229</v>
      </c>
      <c r="M84">
        <f>SUMIFS(E:E,A:A,Table_Query_from_Cas_Ragle_16[[#Headers],[2]],B:B,Table_Query_from_Cas_Ragle_16[[#This Row],[account_id]])</f>
        <v>0</v>
      </c>
      <c r="N84">
        <f>SUMIFS(F:F,A:A,Table_Query_from_Cas_Ragle_16[[#Headers],[2]],B:B,Table_Query_from_Cas_Ragle_16[[#This Row],[account_id]])</f>
        <v>0</v>
      </c>
      <c r="O84" s="25">
        <f>Table_Query_from_Cas_Ragle_16[[#This Row],[2-Dr]]-Table_Query_from_Cas_Ragle_16[[#This Row],[2-Cr]]</f>
        <v>0</v>
      </c>
      <c r="P84">
        <f>SUMIFS(E:E,A:A,Table_Query_from_Cas_Ragle_16[[#Headers],[3]],B:B,Table_Query_from_Cas_Ragle_16[[#This Row],[account_id]])</f>
        <v>0</v>
      </c>
      <c r="Q84">
        <f>SUMIFS(F:F,A:A,Table_Query_from_Cas_Ragle_16[[#Headers],[3]],B:B,Table_Query_from_Cas_Ragle_16[[#This Row],[account_id]])</f>
        <v>0</v>
      </c>
      <c r="R84" s="25">
        <f>Table_Query_from_Cas_Ragle_16[[#This Row],[3-Dr]]-Table_Query_from_Cas_Ragle_16[[#This Row],[3-Cr]]</f>
        <v>0</v>
      </c>
      <c r="S84" s="25">
        <f>SUMIFS(E:E,A:A,Table_Query_from_Cas_Ragle_16[[#Headers],[4]],B:B,Table_Query_from_Cas_Ragle_16[[#This Row],[account_id]])</f>
        <v>0</v>
      </c>
      <c r="T84" s="25">
        <f>SUMIFS(F:F,A:A,Table_Query_from_Cas_Ragle_16[[#Headers],[4]],B:B,Table_Query_from_Cas_Ragle_16[[#This Row],[account_id]])</f>
        <v>0</v>
      </c>
      <c r="U84" s="25">
        <f>Table_Query_from_Cas_Ragle_16[[#This Row],[4-Dr]]-Table_Query_from_Cas_Ragle_16[[#This Row],[4-Cr]]</f>
        <v>0</v>
      </c>
      <c r="V84" s="25">
        <f>SUMIFS(E:E,A:A,Table_Query_from_Cas_Ragle_16[[#Headers],[8]],B:B,Table_Query_from_Cas_Ragle_16[[#This Row],[account_id]])</f>
        <v>0</v>
      </c>
      <c r="W84" s="25">
        <f>SUMIFS(F:F,A:A,Table_Query_from_Cas_Ragle_16[[#Headers],[8]],B:B,Table_Query_from_Cas_Ragle_16[[#This Row],[account_id]])</f>
        <v>0</v>
      </c>
      <c r="X84" s="25">
        <f>Table_Query_from_Cas_Ragle_16[[#This Row],[8-Dr]]-Table_Query_from_Cas_Ragle_16[[#This Row],[8-Cr]]</f>
        <v>0</v>
      </c>
    </row>
    <row r="85" spans="1:24" x14ac:dyDescent="0.25">
      <c r="A85">
        <v>2</v>
      </c>
      <c r="B85" t="s">
        <v>2022</v>
      </c>
      <c r="C85" t="s">
        <v>2023</v>
      </c>
      <c r="D85" t="s">
        <v>2020</v>
      </c>
      <c r="E85">
        <v>399.36</v>
      </c>
      <c r="F85">
        <v>0</v>
      </c>
      <c r="G85" s="2">
        <v>45314</v>
      </c>
      <c r="H85" t="s">
        <v>2021</v>
      </c>
      <c r="I85">
        <f t="shared" si="1"/>
        <v>399.36</v>
      </c>
      <c r="K85" t="s">
        <v>2230</v>
      </c>
      <c r="L85" t="s">
        <v>2231</v>
      </c>
      <c r="M85">
        <f>SUMIFS(E:E,A:A,Table_Query_from_Cas_Ragle_16[[#Headers],[2]],B:B,Table_Query_from_Cas_Ragle_16[[#This Row],[account_id]])</f>
        <v>0</v>
      </c>
      <c r="N85">
        <f>SUMIFS(F:F,A:A,Table_Query_from_Cas_Ragle_16[[#Headers],[2]],B:B,Table_Query_from_Cas_Ragle_16[[#This Row],[account_id]])</f>
        <v>0</v>
      </c>
      <c r="O85" s="25">
        <f>Table_Query_from_Cas_Ragle_16[[#This Row],[2-Dr]]-Table_Query_from_Cas_Ragle_16[[#This Row],[2-Cr]]</f>
        <v>0</v>
      </c>
      <c r="P85">
        <f>SUMIFS(E:E,A:A,Table_Query_from_Cas_Ragle_16[[#Headers],[3]],B:B,Table_Query_from_Cas_Ragle_16[[#This Row],[account_id]])</f>
        <v>0</v>
      </c>
      <c r="Q85">
        <f>SUMIFS(F:F,A:A,Table_Query_from_Cas_Ragle_16[[#Headers],[3]],B:B,Table_Query_from_Cas_Ragle_16[[#This Row],[account_id]])</f>
        <v>0</v>
      </c>
      <c r="R85" s="25">
        <f>Table_Query_from_Cas_Ragle_16[[#This Row],[3-Dr]]-Table_Query_from_Cas_Ragle_16[[#This Row],[3-Cr]]</f>
        <v>0</v>
      </c>
      <c r="S85" s="25">
        <f>SUMIFS(E:E,A:A,Table_Query_from_Cas_Ragle_16[[#Headers],[4]],B:B,Table_Query_from_Cas_Ragle_16[[#This Row],[account_id]])</f>
        <v>0</v>
      </c>
      <c r="T85" s="25">
        <f>SUMIFS(F:F,A:A,Table_Query_from_Cas_Ragle_16[[#Headers],[4]],B:B,Table_Query_from_Cas_Ragle_16[[#This Row],[account_id]])</f>
        <v>0</v>
      </c>
      <c r="U85" s="25">
        <f>Table_Query_from_Cas_Ragle_16[[#This Row],[4-Dr]]-Table_Query_from_Cas_Ragle_16[[#This Row],[4-Cr]]</f>
        <v>0</v>
      </c>
      <c r="V85" s="25">
        <f>SUMIFS(E:E,A:A,Table_Query_from_Cas_Ragle_16[[#Headers],[8]],B:B,Table_Query_from_Cas_Ragle_16[[#This Row],[account_id]])</f>
        <v>0</v>
      </c>
      <c r="W85" s="25">
        <f>SUMIFS(F:F,A:A,Table_Query_from_Cas_Ragle_16[[#Headers],[8]],B:B,Table_Query_from_Cas_Ragle_16[[#This Row],[account_id]])</f>
        <v>0</v>
      </c>
      <c r="X85" s="25">
        <f>Table_Query_from_Cas_Ragle_16[[#This Row],[8-Dr]]-Table_Query_from_Cas_Ragle_16[[#This Row],[8-Cr]]</f>
        <v>0</v>
      </c>
    </row>
    <row r="86" spans="1:24" x14ac:dyDescent="0.25">
      <c r="A86">
        <v>2</v>
      </c>
      <c r="B86" t="s">
        <v>2022</v>
      </c>
      <c r="C86" t="s">
        <v>2023</v>
      </c>
      <c r="D86" t="s">
        <v>2020</v>
      </c>
      <c r="E86">
        <v>68.98</v>
      </c>
      <c r="F86">
        <v>0</v>
      </c>
      <c r="G86" s="2">
        <v>45314</v>
      </c>
      <c r="H86" t="s">
        <v>2021</v>
      </c>
      <c r="I86">
        <f t="shared" si="1"/>
        <v>68.98</v>
      </c>
      <c r="K86" t="s">
        <v>2232</v>
      </c>
      <c r="L86" t="s">
        <v>2233</v>
      </c>
      <c r="M86">
        <f>SUMIFS(E:E,A:A,Table_Query_from_Cas_Ragle_16[[#Headers],[2]],B:B,Table_Query_from_Cas_Ragle_16[[#This Row],[account_id]])</f>
        <v>0</v>
      </c>
      <c r="N86">
        <f>SUMIFS(F:F,A:A,Table_Query_from_Cas_Ragle_16[[#Headers],[2]],B:B,Table_Query_from_Cas_Ragle_16[[#This Row],[account_id]])</f>
        <v>0</v>
      </c>
      <c r="O86" s="25">
        <f>Table_Query_from_Cas_Ragle_16[[#This Row],[2-Dr]]-Table_Query_from_Cas_Ragle_16[[#This Row],[2-Cr]]</f>
        <v>0</v>
      </c>
      <c r="P86">
        <f>SUMIFS(E:E,A:A,Table_Query_from_Cas_Ragle_16[[#Headers],[3]],B:B,Table_Query_from_Cas_Ragle_16[[#This Row],[account_id]])</f>
        <v>0</v>
      </c>
      <c r="Q86">
        <f>SUMIFS(F:F,A:A,Table_Query_from_Cas_Ragle_16[[#Headers],[3]],B:B,Table_Query_from_Cas_Ragle_16[[#This Row],[account_id]])</f>
        <v>0</v>
      </c>
      <c r="R86" s="25">
        <f>Table_Query_from_Cas_Ragle_16[[#This Row],[3-Dr]]-Table_Query_from_Cas_Ragle_16[[#This Row],[3-Cr]]</f>
        <v>0</v>
      </c>
      <c r="S86" s="25">
        <f>SUMIFS(E:E,A:A,Table_Query_from_Cas_Ragle_16[[#Headers],[4]],B:B,Table_Query_from_Cas_Ragle_16[[#This Row],[account_id]])</f>
        <v>0</v>
      </c>
      <c r="T86" s="25">
        <f>SUMIFS(F:F,A:A,Table_Query_from_Cas_Ragle_16[[#Headers],[4]],B:B,Table_Query_from_Cas_Ragle_16[[#This Row],[account_id]])</f>
        <v>0</v>
      </c>
      <c r="U86" s="25">
        <f>Table_Query_from_Cas_Ragle_16[[#This Row],[4-Dr]]-Table_Query_from_Cas_Ragle_16[[#This Row],[4-Cr]]</f>
        <v>0</v>
      </c>
      <c r="V86" s="25">
        <f>SUMIFS(E:E,A:A,Table_Query_from_Cas_Ragle_16[[#Headers],[8]],B:B,Table_Query_from_Cas_Ragle_16[[#This Row],[account_id]])</f>
        <v>0</v>
      </c>
      <c r="W86" s="25">
        <f>SUMIFS(F:F,A:A,Table_Query_from_Cas_Ragle_16[[#Headers],[8]],B:B,Table_Query_from_Cas_Ragle_16[[#This Row],[account_id]])</f>
        <v>0</v>
      </c>
      <c r="X86" s="25">
        <f>Table_Query_from_Cas_Ragle_16[[#This Row],[8-Dr]]-Table_Query_from_Cas_Ragle_16[[#This Row],[8-Cr]]</f>
        <v>0</v>
      </c>
    </row>
    <row r="87" spans="1:24" x14ac:dyDescent="0.25">
      <c r="A87">
        <v>3</v>
      </c>
      <c r="B87" t="s">
        <v>2032</v>
      </c>
      <c r="C87" t="s">
        <v>3189</v>
      </c>
      <c r="D87" t="s">
        <v>2020</v>
      </c>
      <c r="E87">
        <v>708.99</v>
      </c>
      <c r="F87">
        <v>0</v>
      </c>
      <c r="G87" s="2">
        <v>45294</v>
      </c>
      <c r="H87" t="s">
        <v>2021</v>
      </c>
      <c r="I87">
        <f t="shared" si="1"/>
        <v>708.99</v>
      </c>
      <c r="K87" t="s">
        <v>2234</v>
      </c>
      <c r="L87" t="s">
        <v>2235</v>
      </c>
      <c r="M87">
        <f>SUMIFS(E:E,A:A,Table_Query_from_Cas_Ragle_16[[#Headers],[2]],B:B,Table_Query_from_Cas_Ragle_16[[#This Row],[account_id]])</f>
        <v>0</v>
      </c>
      <c r="N87">
        <f>SUMIFS(F:F,A:A,Table_Query_from_Cas_Ragle_16[[#Headers],[2]],B:B,Table_Query_from_Cas_Ragle_16[[#This Row],[account_id]])</f>
        <v>0</v>
      </c>
      <c r="O87" s="25">
        <f>Table_Query_from_Cas_Ragle_16[[#This Row],[2-Dr]]-Table_Query_from_Cas_Ragle_16[[#This Row],[2-Cr]]</f>
        <v>0</v>
      </c>
      <c r="P87">
        <f>SUMIFS(E:E,A:A,Table_Query_from_Cas_Ragle_16[[#Headers],[3]],B:B,Table_Query_from_Cas_Ragle_16[[#This Row],[account_id]])</f>
        <v>0</v>
      </c>
      <c r="Q87">
        <f>SUMIFS(F:F,A:A,Table_Query_from_Cas_Ragle_16[[#Headers],[3]],B:B,Table_Query_from_Cas_Ragle_16[[#This Row],[account_id]])</f>
        <v>0</v>
      </c>
      <c r="R87" s="25">
        <f>Table_Query_from_Cas_Ragle_16[[#This Row],[3-Dr]]-Table_Query_from_Cas_Ragle_16[[#This Row],[3-Cr]]</f>
        <v>0</v>
      </c>
      <c r="S87" s="25">
        <f>SUMIFS(E:E,A:A,Table_Query_from_Cas_Ragle_16[[#Headers],[4]],B:B,Table_Query_from_Cas_Ragle_16[[#This Row],[account_id]])</f>
        <v>0</v>
      </c>
      <c r="T87" s="25">
        <f>SUMIFS(F:F,A:A,Table_Query_from_Cas_Ragle_16[[#Headers],[4]],B:B,Table_Query_from_Cas_Ragle_16[[#This Row],[account_id]])</f>
        <v>0</v>
      </c>
      <c r="U87" s="25">
        <f>Table_Query_from_Cas_Ragle_16[[#This Row],[4-Dr]]-Table_Query_from_Cas_Ragle_16[[#This Row],[4-Cr]]</f>
        <v>0</v>
      </c>
      <c r="V87" s="25">
        <f>SUMIFS(E:E,A:A,Table_Query_from_Cas_Ragle_16[[#Headers],[8]],B:B,Table_Query_from_Cas_Ragle_16[[#This Row],[account_id]])</f>
        <v>0</v>
      </c>
      <c r="W87" s="25">
        <f>SUMIFS(F:F,A:A,Table_Query_from_Cas_Ragle_16[[#Headers],[8]],B:B,Table_Query_from_Cas_Ragle_16[[#This Row],[account_id]])</f>
        <v>0</v>
      </c>
      <c r="X87" s="25">
        <f>Table_Query_from_Cas_Ragle_16[[#This Row],[8-Dr]]-Table_Query_from_Cas_Ragle_16[[#This Row],[8-Cr]]</f>
        <v>0</v>
      </c>
    </row>
    <row r="88" spans="1:24" x14ac:dyDescent="0.25">
      <c r="A88">
        <v>3</v>
      </c>
      <c r="B88" t="s">
        <v>2044</v>
      </c>
      <c r="C88" t="s">
        <v>3266</v>
      </c>
      <c r="D88" t="s">
        <v>2020</v>
      </c>
      <c r="E88">
        <v>2030.98</v>
      </c>
      <c r="F88">
        <v>0</v>
      </c>
      <c r="G88" s="2">
        <v>45294</v>
      </c>
      <c r="H88" t="s">
        <v>2021</v>
      </c>
      <c r="I88">
        <f t="shared" si="1"/>
        <v>2030.98</v>
      </c>
      <c r="K88" t="s">
        <v>2236</v>
      </c>
      <c r="L88" t="s">
        <v>2237</v>
      </c>
      <c r="M88">
        <f>SUMIFS(E:E,A:A,Table_Query_from_Cas_Ragle_16[[#Headers],[2]],B:B,Table_Query_from_Cas_Ragle_16[[#This Row],[account_id]])</f>
        <v>0</v>
      </c>
      <c r="N88">
        <f>SUMIFS(F:F,A:A,Table_Query_from_Cas_Ragle_16[[#Headers],[2]],B:B,Table_Query_from_Cas_Ragle_16[[#This Row],[account_id]])</f>
        <v>0</v>
      </c>
      <c r="O88" s="25">
        <f>Table_Query_from_Cas_Ragle_16[[#This Row],[2-Dr]]-Table_Query_from_Cas_Ragle_16[[#This Row],[2-Cr]]</f>
        <v>0</v>
      </c>
      <c r="P88">
        <f>SUMIFS(E:E,A:A,Table_Query_from_Cas_Ragle_16[[#Headers],[3]],B:B,Table_Query_from_Cas_Ragle_16[[#This Row],[account_id]])</f>
        <v>0</v>
      </c>
      <c r="Q88">
        <f>SUMIFS(F:F,A:A,Table_Query_from_Cas_Ragle_16[[#Headers],[3]],B:B,Table_Query_from_Cas_Ragle_16[[#This Row],[account_id]])</f>
        <v>0</v>
      </c>
      <c r="R88" s="25">
        <f>Table_Query_from_Cas_Ragle_16[[#This Row],[3-Dr]]-Table_Query_from_Cas_Ragle_16[[#This Row],[3-Cr]]</f>
        <v>0</v>
      </c>
      <c r="S88" s="25">
        <f>SUMIFS(E:E,A:A,Table_Query_from_Cas_Ragle_16[[#Headers],[4]],B:B,Table_Query_from_Cas_Ragle_16[[#This Row],[account_id]])</f>
        <v>0</v>
      </c>
      <c r="T88" s="25">
        <f>SUMIFS(F:F,A:A,Table_Query_from_Cas_Ragle_16[[#Headers],[4]],B:B,Table_Query_from_Cas_Ragle_16[[#This Row],[account_id]])</f>
        <v>0</v>
      </c>
      <c r="U88" s="25">
        <f>Table_Query_from_Cas_Ragle_16[[#This Row],[4-Dr]]-Table_Query_from_Cas_Ragle_16[[#This Row],[4-Cr]]</f>
        <v>0</v>
      </c>
      <c r="V88" s="25">
        <f>SUMIFS(E:E,A:A,Table_Query_from_Cas_Ragle_16[[#Headers],[8]],B:B,Table_Query_from_Cas_Ragle_16[[#This Row],[account_id]])</f>
        <v>0</v>
      </c>
      <c r="W88" s="25">
        <f>SUMIFS(F:F,A:A,Table_Query_from_Cas_Ragle_16[[#Headers],[8]],B:B,Table_Query_from_Cas_Ragle_16[[#This Row],[account_id]])</f>
        <v>0</v>
      </c>
      <c r="X88" s="25">
        <f>Table_Query_from_Cas_Ragle_16[[#This Row],[8-Dr]]-Table_Query_from_Cas_Ragle_16[[#This Row],[8-Cr]]</f>
        <v>0</v>
      </c>
    </row>
    <row r="89" spans="1:24" x14ac:dyDescent="0.25">
      <c r="A89">
        <v>3</v>
      </c>
      <c r="B89" t="s">
        <v>2024</v>
      </c>
      <c r="C89" t="s">
        <v>3263</v>
      </c>
      <c r="D89" t="s">
        <v>2020</v>
      </c>
      <c r="E89">
        <v>862.48</v>
      </c>
      <c r="F89">
        <v>0</v>
      </c>
      <c r="G89" s="2">
        <v>45295</v>
      </c>
      <c r="H89" t="s">
        <v>2021</v>
      </c>
      <c r="I89">
        <f t="shared" si="1"/>
        <v>862.48</v>
      </c>
      <c r="K89" t="s">
        <v>2238</v>
      </c>
      <c r="L89" t="s">
        <v>2239</v>
      </c>
      <c r="M89">
        <f>SUMIFS(E:E,A:A,Table_Query_from_Cas_Ragle_16[[#Headers],[2]],B:B,Table_Query_from_Cas_Ragle_16[[#This Row],[account_id]])</f>
        <v>0</v>
      </c>
      <c r="N89">
        <f>SUMIFS(F:F,A:A,Table_Query_from_Cas_Ragle_16[[#Headers],[2]],B:B,Table_Query_from_Cas_Ragle_16[[#This Row],[account_id]])</f>
        <v>0</v>
      </c>
      <c r="O89" s="25">
        <f>Table_Query_from_Cas_Ragle_16[[#This Row],[2-Dr]]-Table_Query_from_Cas_Ragle_16[[#This Row],[2-Cr]]</f>
        <v>0</v>
      </c>
      <c r="P89">
        <f>SUMIFS(E:E,A:A,Table_Query_from_Cas_Ragle_16[[#Headers],[3]],B:B,Table_Query_from_Cas_Ragle_16[[#This Row],[account_id]])</f>
        <v>0</v>
      </c>
      <c r="Q89">
        <f>SUMIFS(F:F,A:A,Table_Query_from_Cas_Ragle_16[[#Headers],[3]],B:B,Table_Query_from_Cas_Ragle_16[[#This Row],[account_id]])</f>
        <v>0</v>
      </c>
      <c r="R89" s="25">
        <f>Table_Query_from_Cas_Ragle_16[[#This Row],[3-Dr]]-Table_Query_from_Cas_Ragle_16[[#This Row],[3-Cr]]</f>
        <v>0</v>
      </c>
      <c r="S89" s="25">
        <f>SUMIFS(E:E,A:A,Table_Query_from_Cas_Ragle_16[[#Headers],[4]],B:B,Table_Query_from_Cas_Ragle_16[[#This Row],[account_id]])</f>
        <v>0</v>
      </c>
      <c r="T89" s="25">
        <f>SUMIFS(F:F,A:A,Table_Query_from_Cas_Ragle_16[[#Headers],[4]],B:B,Table_Query_from_Cas_Ragle_16[[#This Row],[account_id]])</f>
        <v>0</v>
      </c>
      <c r="U89" s="25">
        <f>Table_Query_from_Cas_Ragle_16[[#This Row],[4-Dr]]-Table_Query_from_Cas_Ragle_16[[#This Row],[4-Cr]]</f>
        <v>0</v>
      </c>
      <c r="V89" s="25">
        <f>SUMIFS(E:E,A:A,Table_Query_from_Cas_Ragle_16[[#Headers],[8]],B:B,Table_Query_from_Cas_Ragle_16[[#This Row],[account_id]])</f>
        <v>0</v>
      </c>
      <c r="W89" s="25">
        <f>SUMIFS(F:F,A:A,Table_Query_from_Cas_Ragle_16[[#Headers],[8]],B:B,Table_Query_from_Cas_Ragle_16[[#This Row],[account_id]])</f>
        <v>0</v>
      </c>
      <c r="X89" s="25">
        <f>Table_Query_from_Cas_Ragle_16[[#This Row],[8-Dr]]-Table_Query_from_Cas_Ragle_16[[#This Row],[8-Cr]]</f>
        <v>0</v>
      </c>
    </row>
    <row r="90" spans="1:24" x14ac:dyDescent="0.25">
      <c r="A90">
        <v>3</v>
      </c>
      <c r="B90" t="s">
        <v>2022</v>
      </c>
      <c r="C90" t="s">
        <v>3267</v>
      </c>
      <c r="D90" t="s">
        <v>2020</v>
      </c>
      <c r="E90">
        <v>895</v>
      </c>
      <c r="F90">
        <v>0</v>
      </c>
      <c r="G90" s="2">
        <v>45302</v>
      </c>
      <c r="H90" t="s">
        <v>2021</v>
      </c>
      <c r="I90">
        <f t="shared" si="1"/>
        <v>895</v>
      </c>
      <c r="K90" t="s">
        <v>2240</v>
      </c>
      <c r="L90" t="s">
        <v>2241</v>
      </c>
      <c r="M90">
        <f>SUMIFS(E:E,A:A,Table_Query_from_Cas_Ragle_16[[#Headers],[2]],B:B,Table_Query_from_Cas_Ragle_16[[#This Row],[account_id]])</f>
        <v>0</v>
      </c>
      <c r="N90">
        <f>SUMIFS(F:F,A:A,Table_Query_from_Cas_Ragle_16[[#Headers],[2]],B:B,Table_Query_from_Cas_Ragle_16[[#This Row],[account_id]])</f>
        <v>0</v>
      </c>
      <c r="O90" s="25">
        <f>Table_Query_from_Cas_Ragle_16[[#This Row],[2-Dr]]-Table_Query_from_Cas_Ragle_16[[#This Row],[2-Cr]]</f>
        <v>0</v>
      </c>
      <c r="P90">
        <f>SUMIFS(E:E,A:A,Table_Query_from_Cas_Ragle_16[[#Headers],[3]],B:B,Table_Query_from_Cas_Ragle_16[[#This Row],[account_id]])</f>
        <v>0</v>
      </c>
      <c r="Q90">
        <f>SUMIFS(F:F,A:A,Table_Query_from_Cas_Ragle_16[[#Headers],[3]],B:B,Table_Query_from_Cas_Ragle_16[[#This Row],[account_id]])</f>
        <v>0</v>
      </c>
      <c r="R90" s="25">
        <f>Table_Query_from_Cas_Ragle_16[[#This Row],[3-Dr]]-Table_Query_from_Cas_Ragle_16[[#This Row],[3-Cr]]</f>
        <v>0</v>
      </c>
      <c r="S90" s="25">
        <f>SUMIFS(E:E,A:A,Table_Query_from_Cas_Ragle_16[[#Headers],[4]],B:B,Table_Query_from_Cas_Ragle_16[[#This Row],[account_id]])</f>
        <v>0</v>
      </c>
      <c r="T90" s="25">
        <f>SUMIFS(F:F,A:A,Table_Query_from_Cas_Ragle_16[[#Headers],[4]],B:B,Table_Query_from_Cas_Ragle_16[[#This Row],[account_id]])</f>
        <v>0</v>
      </c>
      <c r="U90" s="25">
        <f>Table_Query_from_Cas_Ragle_16[[#This Row],[4-Dr]]-Table_Query_from_Cas_Ragle_16[[#This Row],[4-Cr]]</f>
        <v>0</v>
      </c>
      <c r="V90" s="25">
        <f>SUMIFS(E:E,A:A,Table_Query_from_Cas_Ragle_16[[#Headers],[8]],B:B,Table_Query_from_Cas_Ragle_16[[#This Row],[account_id]])</f>
        <v>0</v>
      </c>
      <c r="W90" s="25">
        <f>SUMIFS(F:F,A:A,Table_Query_from_Cas_Ragle_16[[#Headers],[8]],B:B,Table_Query_from_Cas_Ragle_16[[#This Row],[account_id]])</f>
        <v>0</v>
      </c>
      <c r="X90" s="25">
        <f>Table_Query_from_Cas_Ragle_16[[#This Row],[8-Dr]]-Table_Query_from_Cas_Ragle_16[[#This Row],[8-Cr]]</f>
        <v>0</v>
      </c>
    </row>
    <row r="91" spans="1:24" x14ac:dyDescent="0.25">
      <c r="A91">
        <v>3</v>
      </c>
      <c r="B91" t="s">
        <v>2032</v>
      </c>
      <c r="C91" t="s">
        <v>3189</v>
      </c>
      <c r="D91" t="s">
        <v>2020</v>
      </c>
      <c r="E91">
        <v>848.97</v>
      </c>
      <c r="F91">
        <v>0</v>
      </c>
      <c r="G91" s="2">
        <v>45308</v>
      </c>
      <c r="H91" t="s">
        <v>2021</v>
      </c>
      <c r="I91">
        <f t="shared" si="1"/>
        <v>848.97</v>
      </c>
      <c r="K91" t="s">
        <v>2242</v>
      </c>
      <c r="L91" t="s">
        <v>2243</v>
      </c>
      <c r="M91">
        <f>SUMIFS(E:E,A:A,Table_Query_from_Cas_Ragle_16[[#Headers],[2]],B:B,Table_Query_from_Cas_Ragle_16[[#This Row],[account_id]])</f>
        <v>0</v>
      </c>
      <c r="N91">
        <f>SUMIFS(F:F,A:A,Table_Query_from_Cas_Ragle_16[[#Headers],[2]],B:B,Table_Query_from_Cas_Ragle_16[[#This Row],[account_id]])</f>
        <v>0</v>
      </c>
      <c r="O91" s="25">
        <f>Table_Query_from_Cas_Ragle_16[[#This Row],[2-Dr]]-Table_Query_from_Cas_Ragle_16[[#This Row],[2-Cr]]</f>
        <v>0</v>
      </c>
      <c r="P91">
        <f>SUMIFS(E:E,A:A,Table_Query_from_Cas_Ragle_16[[#Headers],[3]],B:B,Table_Query_from_Cas_Ragle_16[[#This Row],[account_id]])</f>
        <v>0</v>
      </c>
      <c r="Q91">
        <f>SUMIFS(F:F,A:A,Table_Query_from_Cas_Ragle_16[[#Headers],[3]],B:B,Table_Query_from_Cas_Ragle_16[[#This Row],[account_id]])</f>
        <v>0</v>
      </c>
      <c r="R91" s="25">
        <f>Table_Query_from_Cas_Ragle_16[[#This Row],[3-Dr]]-Table_Query_from_Cas_Ragle_16[[#This Row],[3-Cr]]</f>
        <v>0</v>
      </c>
      <c r="S91" s="25">
        <f>SUMIFS(E:E,A:A,Table_Query_from_Cas_Ragle_16[[#Headers],[4]],B:B,Table_Query_from_Cas_Ragle_16[[#This Row],[account_id]])</f>
        <v>0</v>
      </c>
      <c r="T91" s="25">
        <f>SUMIFS(F:F,A:A,Table_Query_from_Cas_Ragle_16[[#Headers],[4]],B:B,Table_Query_from_Cas_Ragle_16[[#This Row],[account_id]])</f>
        <v>0</v>
      </c>
      <c r="U91" s="25">
        <f>Table_Query_from_Cas_Ragle_16[[#This Row],[4-Dr]]-Table_Query_from_Cas_Ragle_16[[#This Row],[4-Cr]]</f>
        <v>0</v>
      </c>
      <c r="V91" s="25">
        <f>SUMIFS(E:E,A:A,Table_Query_from_Cas_Ragle_16[[#Headers],[8]],B:B,Table_Query_from_Cas_Ragle_16[[#This Row],[account_id]])</f>
        <v>0</v>
      </c>
      <c r="W91" s="25">
        <f>SUMIFS(F:F,A:A,Table_Query_from_Cas_Ragle_16[[#Headers],[8]],B:B,Table_Query_from_Cas_Ragle_16[[#This Row],[account_id]])</f>
        <v>0</v>
      </c>
      <c r="X91" s="25">
        <f>Table_Query_from_Cas_Ragle_16[[#This Row],[8-Dr]]-Table_Query_from_Cas_Ragle_16[[#This Row],[8-Cr]]</f>
        <v>0</v>
      </c>
    </row>
    <row r="92" spans="1:24" x14ac:dyDescent="0.25">
      <c r="A92">
        <v>3</v>
      </c>
      <c r="B92" t="s">
        <v>2032</v>
      </c>
      <c r="C92" t="s">
        <v>3189</v>
      </c>
      <c r="D92" t="s">
        <v>2020</v>
      </c>
      <c r="E92">
        <v>1048.97</v>
      </c>
      <c r="F92">
        <v>0</v>
      </c>
      <c r="G92" s="2">
        <v>45308</v>
      </c>
      <c r="H92" t="s">
        <v>2021</v>
      </c>
      <c r="I92">
        <f t="shared" si="1"/>
        <v>1048.97</v>
      </c>
      <c r="K92" t="s">
        <v>2244</v>
      </c>
      <c r="L92" t="s">
        <v>2245</v>
      </c>
      <c r="M92">
        <f>SUMIFS(E:E,A:A,Table_Query_from_Cas_Ragle_16[[#Headers],[2]],B:B,Table_Query_from_Cas_Ragle_16[[#This Row],[account_id]])</f>
        <v>0</v>
      </c>
      <c r="N92">
        <f>SUMIFS(F:F,A:A,Table_Query_from_Cas_Ragle_16[[#Headers],[2]],B:B,Table_Query_from_Cas_Ragle_16[[#This Row],[account_id]])</f>
        <v>0</v>
      </c>
      <c r="O92" s="25">
        <f>Table_Query_from_Cas_Ragle_16[[#This Row],[2-Dr]]-Table_Query_from_Cas_Ragle_16[[#This Row],[2-Cr]]</f>
        <v>0</v>
      </c>
      <c r="P92">
        <f>SUMIFS(E:E,A:A,Table_Query_from_Cas_Ragle_16[[#Headers],[3]],B:B,Table_Query_from_Cas_Ragle_16[[#This Row],[account_id]])</f>
        <v>0</v>
      </c>
      <c r="Q92">
        <f>SUMIFS(F:F,A:A,Table_Query_from_Cas_Ragle_16[[#Headers],[3]],B:B,Table_Query_from_Cas_Ragle_16[[#This Row],[account_id]])</f>
        <v>0</v>
      </c>
      <c r="R92" s="25">
        <f>Table_Query_from_Cas_Ragle_16[[#This Row],[3-Dr]]-Table_Query_from_Cas_Ragle_16[[#This Row],[3-Cr]]</f>
        <v>0</v>
      </c>
      <c r="S92" s="25">
        <f>SUMIFS(E:E,A:A,Table_Query_from_Cas_Ragle_16[[#Headers],[4]],B:B,Table_Query_from_Cas_Ragle_16[[#This Row],[account_id]])</f>
        <v>0</v>
      </c>
      <c r="T92" s="25">
        <f>SUMIFS(F:F,A:A,Table_Query_from_Cas_Ragle_16[[#Headers],[4]],B:B,Table_Query_from_Cas_Ragle_16[[#This Row],[account_id]])</f>
        <v>0</v>
      </c>
      <c r="U92" s="25">
        <f>Table_Query_from_Cas_Ragle_16[[#This Row],[4-Dr]]-Table_Query_from_Cas_Ragle_16[[#This Row],[4-Cr]]</f>
        <v>0</v>
      </c>
      <c r="V92" s="25">
        <f>SUMIFS(E:E,A:A,Table_Query_from_Cas_Ragle_16[[#Headers],[8]],B:B,Table_Query_from_Cas_Ragle_16[[#This Row],[account_id]])</f>
        <v>0</v>
      </c>
      <c r="W92" s="25">
        <f>SUMIFS(F:F,A:A,Table_Query_from_Cas_Ragle_16[[#Headers],[8]],B:B,Table_Query_from_Cas_Ragle_16[[#This Row],[account_id]])</f>
        <v>0</v>
      </c>
      <c r="X92" s="25">
        <f>Table_Query_from_Cas_Ragle_16[[#This Row],[8-Dr]]-Table_Query_from_Cas_Ragle_16[[#This Row],[8-Cr]]</f>
        <v>0</v>
      </c>
    </row>
    <row r="93" spans="1:24" x14ac:dyDescent="0.25">
      <c r="A93">
        <v>3</v>
      </c>
      <c r="B93" t="s">
        <v>2022</v>
      </c>
      <c r="C93" t="s">
        <v>3267</v>
      </c>
      <c r="D93" t="s">
        <v>2020</v>
      </c>
      <c r="E93">
        <v>1090</v>
      </c>
      <c r="F93">
        <v>0</v>
      </c>
      <c r="G93" s="2">
        <v>45308</v>
      </c>
      <c r="H93" t="s">
        <v>2021</v>
      </c>
      <c r="I93">
        <f t="shared" si="1"/>
        <v>1090</v>
      </c>
      <c r="K93" t="s">
        <v>2246</v>
      </c>
      <c r="L93" t="s">
        <v>2247</v>
      </c>
      <c r="M93">
        <f>SUMIFS(E:E,A:A,Table_Query_from_Cas_Ragle_16[[#Headers],[2]],B:B,Table_Query_from_Cas_Ragle_16[[#This Row],[account_id]])</f>
        <v>0</v>
      </c>
      <c r="N93">
        <f>SUMIFS(F:F,A:A,Table_Query_from_Cas_Ragle_16[[#Headers],[2]],B:B,Table_Query_from_Cas_Ragle_16[[#This Row],[account_id]])</f>
        <v>0</v>
      </c>
      <c r="O93" s="25">
        <f>Table_Query_from_Cas_Ragle_16[[#This Row],[2-Dr]]-Table_Query_from_Cas_Ragle_16[[#This Row],[2-Cr]]</f>
        <v>0</v>
      </c>
      <c r="P93">
        <f>SUMIFS(E:E,A:A,Table_Query_from_Cas_Ragle_16[[#Headers],[3]],B:B,Table_Query_from_Cas_Ragle_16[[#This Row],[account_id]])</f>
        <v>0</v>
      </c>
      <c r="Q93">
        <f>SUMIFS(F:F,A:A,Table_Query_from_Cas_Ragle_16[[#Headers],[3]],B:B,Table_Query_from_Cas_Ragle_16[[#This Row],[account_id]])</f>
        <v>0</v>
      </c>
      <c r="R93" s="25">
        <f>Table_Query_from_Cas_Ragle_16[[#This Row],[3-Dr]]-Table_Query_from_Cas_Ragle_16[[#This Row],[3-Cr]]</f>
        <v>0</v>
      </c>
      <c r="S93" s="25">
        <f>SUMIFS(E:E,A:A,Table_Query_from_Cas_Ragle_16[[#Headers],[4]],B:B,Table_Query_from_Cas_Ragle_16[[#This Row],[account_id]])</f>
        <v>0</v>
      </c>
      <c r="T93" s="25">
        <f>SUMIFS(F:F,A:A,Table_Query_from_Cas_Ragle_16[[#Headers],[4]],B:B,Table_Query_from_Cas_Ragle_16[[#This Row],[account_id]])</f>
        <v>0</v>
      </c>
      <c r="U93" s="25">
        <f>Table_Query_from_Cas_Ragle_16[[#This Row],[4-Dr]]-Table_Query_from_Cas_Ragle_16[[#This Row],[4-Cr]]</f>
        <v>0</v>
      </c>
      <c r="V93" s="25">
        <f>SUMIFS(E:E,A:A,Table_Query_from_Cas_Ragle_16[[#Headers],[8]],B:B,Table_Query_from_Cas_Ragle_16[[#This Row],[account_id]])</f>
        <v>0</v>
      </c>
      <c r="W93" s="25">
        <f>SUMIFS(F:F,A:A,Table_Query_from_Cas_Ragle_16[[#Headers],[8]],B:B,Table_Query_from_Cas_Ragle_16[[#This Row],[account_id]])</f>
        <v>0</v>
      </c>
      <c r="X93" s="25">
        <f>Table_Query_from_Cas_Ragle_16[[#This Row],[8-Dr]]-Table_Query_from_Cas_Ragle_16[[#This Row],[8-Cr]]</f>
        <v>0</v>
      </c>
    </row>
    <row r="94" spans="1:24" x14ac:dyDescent="0.25">
      <c r="A94">
        <v>2</v>
      </c>
      <c r="B94" t="s">
        <v>2032</v>
      </c>
      <c r="C94" t="s">
        <v>2033</v>
      </c>
      <c r="D94" t="s">
        <v>2020</v>
      </c>
      <c r="E94">
        <v>15255.28</v>
      </c>
      <c r="F94">
        <v>0</v>
      </c>
      <c r="G94" s="2">
        <v>45316</v>
      </c>
      <c r="H94" t="s">
        <v>2021</v>
      </c>
      <c r="I94">
        <f t="shared" si="1"/>
        <v>15255.28</v>
      </c>
      <c r="K94" t="s">
        <v>2248</v>
      </c>
      <c r="L94" t="s">
        <v>2249</v>
      </c>
      <c r="M94">
        <f>SUMIFS(E:E,A:A,Table_Query_from_Cas_Ragle_16[[#Headers],[2]],B:B,Table_Query_from_Cas_Ragle_16[[#This Row],[account_id]])</f>
        <v>0</v>
      </c>
      <c r="N94">
        <f>SUMIFS(F:F,A:A,Table_Query_from_Cas_Ragle_16[[#Headers],[2]],B:B,Table_Query_from_Cas_Ragle_16[[#This Row],[account_id]])</f>
        <v>0</v>
      </c>
      <c r="O94" s="25">
        <f>Table_Query_from_Cas_Ragle_16[[#This Row],[2-Dr]]-Table_Query_from_Cas_Ragle_16[[#This Row],[2-Cr]]</f>
        <v>0</v>
      </c>
      <c r="P94">
        <f>SUMIFS(E:E,A:A,Table_Query_from_Cas_Ragle_16[[#Headers],[3]],B:B,Table_Query_from_Cas_Ragle_16[[#This Row],[account_id]])</f>
        <v>0</v>
      </c>
      <c r="Q94">
        <f>SUMIFS(F:F,A:A,Table_Query_from_Cas_Ragle_16[[#Headers],[3]],B:B,Table_Query_from_Cas_Ragle_16[[#This Row],[account_id]])</f>
        <v>0</v>
      </c>
      <c r="R94" s="25">
        <f>Table_Query_from_Cas_Ragle_16[[#This Row],[3-Dr]]-Table_Query_from_Cas_Ragle_16[[#This Row],[3-Cr]]</f>
        <v>0</v>
      </c>
      <c r="S94" s="25">
        <f>SUMIFS(E:E,A:A,Table_Query_from_Cas_Ragle_16[[#Headers],[4]],B:B,Table_Query_from_Cas_Ragle_16[[#This Row],[account_id]])</f>
        <v>0</v>
      </c>
      <c r="T94" s="25">
        <f>SUMIFS(F:F,A:A,Table_Query_from_Cas_Ragle_16[[#Headers],[4]],B:B,Table_Query_from_Cas_Ragle_16[[#This Row],[account_id]])</f>
        <v>0</v>
      </c>
      <c r="U94" s="25">
        <f>Table_Query_from_Cas_Ragle_16[[#This Row],[4-Dr]]-Table_Query_from_Cas_Ragle_16[[#This Row],[4-Cr]]</f>
        <v>0</v>
      </c>
      <c r="V94" s="25">
        <f>SUMIFS(E:E,A:A,Table_Query_from_Cas_Ragle_16[[#Headers],[8]],B:B,Table_Query_from_Cas_Ragle_16[[#This Row],[account_id]])</f>
        <v>0</v>
      </c>
      <c r="W94" s="25">
        <f>SUMIFS(F:F,A:A,Table_Query_from_Cas_Ragle_16[[#Headers],[8]],B:B,Table_Query_from_Cas_Ragle_16[[#This Row],[account_id]])</f>
        <v>0</v>
      </c>
      <c r="X94" s="25">
        <f>Table_Query_from_Cas_Ragle_16[[#This Row],[8-Dr]]-Table_Query_from_Cas_Ragle_16[[#This Row],[8-Cr]]</f>
        <v>0</v>
      </c>
    </row>
    <row r="95" spans="1:24" x14ac:dyDescent="0.25">
      <c r="A95">
        <v>3</v>
      </c>
      <c r="B95" t="s">
        <v>2038</v>
      </c>
      <c r="C95" t="s">
        <v>3264</v>
      </c>
      <c r="D95" t="s">
        <v>2020</v>
      </c>
      <c r="E95">
        <v>726.22</v>
      </c>
      <c r="F95">
        <v>0</v>
      </c>
      <c r="G95" s="2">
        <v>45316</v>
      </c>
      <c r="H95" t="s">
        <v>2021</v>
      </c>
      <c r="I95">
        <f t="shared" si="1"/>
        <v>726.22</v>
      </c>
      <c r="K95" t="s">
        <v>2250</v>
      </c>
      <c r="L95" t="s">
        <v>2251</v>
      </c>
      <c r="M95">
        <f>SUMIFS(E:E,A:A,Table_Query_from_Cas_Ragle_16[[#Headers],[2]],B:B,Table_Query_from_Cas_Ragle_16[[#This Row],[account_id]])</f>
        <v>0</v>
      </c>
      <c r="N95">
        <f>SUMIFS(F:F,A:A,Table_Query_from_Cas_Ragle_16[[#Headers],[2]],B:B,Table_Query_from_Cas_Ragle_16[[#This Row],[account_id]])</f>
        <v>0</v>
      </c>
      <c r="O95" s="25">
        <f>Table_Query_from_Cas_Ragle_16[[#This Row],[2-Dr]]-Table_Query_from_Cas_Ragle_16[[#This Row],[2-Cr]]</f>
        <v>0</v>
      </c>
      <c r="P95">
        <f>SUMIFS(E:E,A:A,Table_Query_from_Cas_Ragle_16[[#Headers],[3]],B:B,Table_Query_from_Cas_Ragle_16[[#This Row],[account_id]])</f>
        <v>0</v>
      </c>
      <c r="Q95">
        <f>SUMIFS(F:F,A:A,Table_Query_from_Cas_Ragle_16[[#Headers],[3]],B:B,Table_Query_from_Cas_Ragle_16[[#This Row],[account_id]])</f>
        <v>0</v>
      </c>
      <c r="R95" s="25">
        <f>Table_Query_from_Cas_Ragle_16[[#This Row],[3-Dr]]-Table_Query_from_Cas_Ragle_16[[#This Row],[3-Cr]]</f>
        <v>0</v>
      </c>
      <c r="S95" s="25">
        <f>SUMIFS(E:E,A:A,Table_Query_from_Cas_Ragle_16[[#Headers],[4]],B:B,Table_Query_from_Cas_Ragle_16[[#This Row],[account_id]])</f>
        <v>0</v>
      </c>
      <c r="T95" s="25">
        <f>SUMIFS(F:F,A:A,Table_Query_from_Cas_Ragle_16[[#Headers],[4]],B:B,Table_Query_from_Cas_Ragle_16[[#This Row],[account_id]])</f>
        <v>0</v>
      </c>
      <c r="U95" s="25">
        <f>Table_Query_from_Cas_Ragle_16[[#This Row],[4-Dr]]-Table_Query_from_Cas_Ragle_16[[#This Row],[4-Cr]]</f>
        <v>0</v>
      </c>
      <c r="V95" s="25">
        <f>SUMIFS(E:E,A:A,Table_Query_from_Cas_Ragle_16[[#Headers],[8]],B:B,Table_Query_from_Cas_Ragle_16[[#This Row],[account_id]])</f>
        <v>0</v>
      </c>
      <c r="W95" s="25">
        <f>SUMIFS(F:F,A:A,Table_Query_from_Cas_Ragle_16[[#Headers],[8]],B:B,Table_Query_from_Cas_Ragle_16[[#This Row],[account_id]])</f>
        <v>0</v>
      </c>
      <c r="X95" s="25">
        <f>Table_Query_from_Cas_Ragle_16[[#This Row],[8-Dr]]-Table_Query_from_Cas_Ragle_16[[#This Row],[8-Cr]]</f>
        <v>0</v>
      </c>
    </row>
    <row r="96" spans="1:24" x14ac:dyDescent="0.25">
      <c r="A96">
        <v>3</v>
      </c>
      <c r="B96" t="s">
        <v>2038</v>
      </c>
      <c r="C96" t="s">
        <v>3264</v>
      </c>
      <c r="D96" t="s">
        <v>2020</v>
      </c>
      <c r="E96">
        <v>17.96</v>
      </c>
      <c r="F96">
        <v>0</v>
      </c>
      <c r="G96" s="2">
        <v>45316</v>
      </c>
      <c r="H96" t="s">
        <v>2021</v>
      </c>
      <c r="I96">
        <f t="shared" si="1"/>
        <v>17.96</v>
      </c>
      <c r="K96" t="s">
        <v>2252</v>
      </c>
      <c r="L96" t="s">
        <v>2253</v>
      </c>
      <c r="M96">
        <f>SUMIFS(E:E,A:A,Table_Query_from_Cas_Ragle_16[[#Headers],[2]],B:B,Table_Query_from_Cas_Ragle_16[[#This Row],[account_id]])</f>
        <v>0</v>
      </c>
      <c r="N96">
        <f>SUMIFS(F:F,A:A,Table_Query_from_Cas_Ragle_16[[#Headers],[2]],B:B,Table_Query_from_Cas_Ragle_16[[#This Row],[account_id]])</f>
        <v>0</v>
      </c>
      <c r="O96" s="25">
        <f>Table_Query_from_Cas_Ragle_16[[#This Row],[2-Dr]]-Table_Query_from_Cas_Ragle_16[[#This Row],[2-Cr]]</f>
        <v>0</v>
      </c>
      <c r="P96">
        <f>SUMIFS(E:E,A:A,Table_Query_from_Cas_Ragle_16[[#Headers],[3]],B:B,Table_Query_from_Cas_Ragle_16[[#This Row],[account_id]])</f>
        <v>0</v>
      </c>
      <c r="Q96">
        <f>SUMIFS(F:F,A:A,Table_Query_from_Cas_Ragle_16[[#Headers],[3]],B:B,Table_Query_from_Cas_Ragle_16[[#This Row],[account_id]])</f>
        <v>0</v>
      </c>
      <c r="R96" s="25">
        <f>Table_Query_from_Cas_Ragle_16[[#This Row],[3-Dr]]-Table_Query_from_Cas_Ragle_16[[#This Row],[3-Cr]]</f>
        <v>0</v>
      </c>
      <c r="S96" s="25">
        <f>SUMIFS(E:E,A:A,Table_Query_from_Cas_Ragle_16[[#Headers],[4]],B:B,Table_Query_from_Cas_Ragle_16[[#This Row],[account_id]])</f>
        <v>0</v>
      </c>
      <c r="T96" s="25">
        <f>SUMIFS(F:F,A:A,Table_Query_from_Cas_Ragle_16[[#Headers],[4]],B:B,Table_Query_from_Cas_Ragle_16[[#This Row],[account_id]])</f>
        <v>0</v>
      </c>
      <c r="U96" s="25">
        <f>Table_Query_from_Cas_Ragle_16[[#This Row],[4-Dr]]-Table_Query_from_Cas_Ragle_16[[#This Row],[4-Cr]]</f>
        <v>0</v>
      </c>
      <c r="V96" s="25">
        <f>SUMIFS(E:E,A:A,Table_Query_from_Cas_Ragle_16[[#Headers],[8]],B:B,Table_Query_from_Cas_Ragle_16[[#This Row],[account_id]])</f>
        <v>0</v>
      </c>
      <c r="W96" s="25">
        <f>SUMIFS(F:F,A:A,Table_Query_from_Cas_Ragle_16[[#Headers],[8]],B:B,Table_Query_from_Cas_Ragle_16[[#This Row],[account_id]])</f>
        <v>0</v>
      </c>
      <c r="X96" s="25">
        <f>Table_Query_from_Cas_Ragle_16[[#This Row],[8-Dr]]-Table_Query_from_Cas_Ragle_16[[#This Row],[8-Cr]]</f>
        <v>0</v>
      </c>
    </row>
    <row r="97" spans="1:24" x14ac:dyDescent="0.25">
      <c r="A97">
        <v>3</v>
      </c>
      <c r="B97" t="s">
        <v>2022</v>
      </c>
      <c r="C97" t="s">
        <v>3267</v>
      </c>
      <c r="D97" t="s">
        <v>2020</v>
      </c>
      <c r="E97">
        <v>375.97</v>
      </c>
      <c r="F97">
        <v>0</v>
      </c>
      <c r="G97" s="2">
        <v>45316</v>
      </c>
      <c r="H97" t="s">
        <v>2021</v>
      </c>
      <c r="I97">
        <f t="shared" si="1"/>
        <v>375.97</v>
      </c>
      <c r="K97" t="s">
        <v>2254</v>
      </c>
      <c r="L97" t="s">
        <v>2255</v>
      </c>
      <c r="M97">
        <f>SUMIFS(E:E,A:A,Table_Query_from_Cas_Ragle_16[[#Headers],[2]],B:B,Table_Query_from_Cas_Ragle_16[[#This Row],[account_id]])</f>
        <v>0</v>
      </c>
      <c r="N97">
        <f>SUMIFS(F:F,A:A,Table_Query_from_Cas_Ragle_16[[#Headers],[2]],B:B,Table_Query_from_Cas_Ragle_16[[#This Row],[account_id]])</f>
        <v>0</v>
      </c>
      <c r="O97" s="25">
        <f>Table_Query_from_Cas_Ragle_16[[#This Row],[2-Dr]]-Table_Query_from_Cas_Ragle_16[[#This Row],[2-Cr]]</f>
        <v>0</v>
      </c>
      <c r="P97">
        <f>SUMIFS(E:E,A:A,Table_Query_from_Cas_Ragle_16[[#Headers],[3]],B:B,Table_Query_from_Cas_Ragle_16[[#This Row],[account_id]])</f>
        <v>0</v>
      </c>
      <c r="Q97">
        <f>SUMIFS(F:F,A:A,Table_Query_from_Cas_Ragle_16[[#Headers],[3]],B:B,Table_Query_from_Cas_Ragle_16[[#This Row],[account_id]])</f>
        <v>0</v>
      </c>
      <c r="R97" s="25">
        <f>Table_Query_from_Cas_Ragle_16[[#This Row],[3-Dr]]-Table_Query_from_Cas_Ragle_16[[#This Row],[3-Cr]]</f>
        <v>0</v>
      </c>
      <c r="S97" s="25">
        <f>SUMIFS(E:E,A:A,Table_Query_from_Cas_Ragle_16[[#Headers],[4]],B:B,Table_Query_from_Cas_Ragle_16[[#This Row],[account_id]])</f>
        <v>0</v>
      </c>
      <c r="T97" s="25">
        <f>SUMIFS(F:F,A:A,Table_Query_from_Cas_Ragle_16[[#Headers],[4]],B:B,Table_Query_from_Cas_Ragle_16[[#This Row],[account_id]])</f>
        <v>0</v>
      </c>
      <c r="U97" s="25">
        <f>Table_Query_from_Cas_Ragle_16[[#This Row],[4-Dr]]-Table_Query_from_Cas_Ragle_16[[#This Row],[4-Cr]]</f>
        <v>0</v>
      </c>
      <c r="V97" s="25">
        <f>SUMIFS(E:E,A:A,Table_Query_from_Cas_Ragle_16[[#Headers],[8]],B:B,Table_Query_from_Cas_Ragle_16[[#This Row],[account_id]])</f>
        <v>0</v>
      </c>
      <c r="W97" s="25">
        <f>SUMIFS(F:F,A:A,Table_Query_from_Cas_Ragle_16[[#Headers],[8]],B:B,Table_Query_from_Cas_Ragle_16[[#This Row],[account_id]])</f>
        <v>0</v>
      </c>
      <c r="X97" s="25">
        <f>Table_Query_from_Cas_Ragle_16[[#This Row],[8-Dr]]-Table_Query_from_Cas_Ragle_16[[#This Row],[8-Cr]]</f>
        <v>0</v>
      </c>
    </row>
    <row r="98" spans="1:24" x14ac:dyDescent="0.25">
      <c r="A98">
        <v>2</v>
      </c>
      <c r="B98" t="s">
        <v>2028</v>
      </c>
      <c r="C98" t="s">
        <v>2029</v>
      </c>
      <c r="D98" t="s">
        <v>2030</v>
      </c>
      <c r="E98">
        <v>19035.55</v>
      </c>
      <c r="F98">
        <v>0</v>
      </c>
      <c r="G98" s="2">
        <v>45318</v>
      </c>
      <c r="H98" t="s">
        <v>2018</v>
      </c>
      <c r="I98">
        <f t="shared" si="1"/>
        <v>19035.55</v>
      </c>
      <c r="K98" t="s">
        <v>2256</v>
      </c>
      <c r="L98" t="s">
        <v>2257</v>
      </c>
      <c r="M98">
        <f>SUMIFS(E:E,A:A,Table_Query_from_Cas_Ragle_16[[#Headers],[2]],B:B,Table_Query_from_Cas_Ragle_16[[#This Row],[account_id]])</f>
        <v>0</v>
      </c>
      <c r="N98">
        <f>SUMIFS(F:F,A:A,Table_Query_from_Cas_Ragle_16[[#Headers],[2]],B:B,Table_Query_from_Cas_Ragle_16[[#This Row],[account_id]])</f>
        <v>0</v>
      </c>
      <c r="O98" s="25">
        <f>Table_Query_from_Cas_Ragle_16[[#This Row],[2-Dr]]-Table_Query_from_Cas_Ragle_16[[#This Row],[2-Cr]]</f>
        <v>0</v>
      </c>
      <c r="P98">
        <f>SUMIFS(E:E,A:A,Table_Query_from_Cas_Ragle_16[[#Headers],[3]],B:B,Table_Query_from_Cas_Ragle_16[[#This Row],[account_id]])</f>
        <v>0</v>
      </c>
      <c r="Q98">
        <f>SUMIFS(F:F,A:A,Table_Query_from_Cas_Ragle_16[[#Headers],[3]],B:B,Table_Query_from_Cas_Ragle_16[[#This Row],[account_id]])</f>
        <v>0</v>
      </c>
      <c r="R98" s="25">
        <f>Table_Query_from_Cas_Ragle_16[[#This Row],[3-Dr]]-Table_Query_from_Cas_Ragle_16[[#This Row],[3-Cr]]</f>
        <v>0</v>
      </c>
      <c r="S98" s="25">
        <f>SUMIFS(E:E,A:A,Table_Query_from_Cas_Ragle_16[[#Headers],[4]],B:B,Table_Query_from_Cas_Ragle_16[[#This Row],[account_id]])</f>
        <v>0</v>
      </c>
      <c r="T98" s="25">
        <f>SUMIFS(F:F,A:A,Table_Query_from_Cas_Ragle_16[[#Headers],[4]],B:B,Table_Query_from_Cas_Ragle_16[[#This Row],[account_id]])</f>
        <v>0</v>
      </c>
      <c r="U98" s="25">
        <f>Table_Query_from_Cas_Ragle_16[[#This Row],[4-Dr]]-Table_Query_from_Cas_Ragle_16[[#This Row],[4-Cr]]</f>
        <v>0</v>
      </c>
      <c r="V98" s="25">
        <f>SUMIFS(E:E,A:A,Table_Query_from_Cas_Ragle_16[[#Headers],[8]],B:B,Table_Query_from_Cas_Ragle_16[[#This Row],[account_id]])</f>
        <v>0</v>
      </c>
      <c r="W98" s="25">
        <f>SUMIFS(F:F,A:A,Table_Query_from_Cas_Ragle_16[[#Headers],[8]],B:B,Table_Query_from_Cas_Ragle_16[[#This Row],[account_id]])</f>
        <v>0</v>
      </c>
      <c r="X98" s="25">
        <f>Table_Query_from_Cas_Ragle_16[[#This Row],[8-Dr]]-Table_Query_from_Cas_Ragle_16[[#This Row],[8-Cr]]</f>
        <v>0</v>
      </c>
    </row>
    <row r="99" spans="1:24" x14ac:dyDescent="0.25">
      <c r="A99">
        <v>4</v>
      </c>
      <c r="B99" t="s">
        <v>2028</v>
      </c>
      <c r="C99" t="s">
        <v>2031</v>
      </c>
      <c r="D99" t="s">
        <v>2030</v>
      </c>
      <c r="E99">
        <v>1168.43</v>
      </c>
      <c r="F99">
        <v>0</v>
      </c>
      <c r="G99" s="2">
        <v>45318</v>
      </c>
      <c r="H99" t="s">
        <v>2018</v>
      </c>
      <c r="I99">
        <f t="shared" si="1"/>
        <v>1168.43</v>
      </c>
      <c r="K99" t="s">
        <v>2258</v>
      </c>
      <c r="L99" t="s">
        <v>2259</v>
      </c>
      <c r="M99">
        <f>SUMIFS(E:E,A:A,Table_Query_from_Cas_Ragle_16[[#Headers],[2]],B:B,Table_Query_from_Cas_Ragle_16[[#This Row],[account_id]])</f>
        <v>0</v>
      </c>
      <c r="N99">
        <f>SUMIFS(F:F,A:A,Table_Query_from_Cas_Ragle_16[[#Headers],[2]],B:B,Table_Query_from_Cas_Ragle_16[[#This Row],[account_id]])</f>
        <v>0</v>
      </c>
      <c r="O99" s="25">
        <f>Table_Query_from_Cas_Ragle_16[[#This Row],[2-Dr]]-Table_Query_from_Cas_Ragle_16[[#This Row],[2-Cr]]</f>
        <v>0</v>
      </c>
      <c r="P99">
        <f>SUMIFS(E:E,A:A,Table_Query_from_Cas_Ragle_16[[#Headers],[3]],B:B,Table_Query_from_Cas_Ragle_16[[#This Row],[account_id]])</f>
        <v>0</v>
      </c>
      <c r="Q99">
        <f>SUMIFS(F:F,A:A,Table_Query_from_Cas_Ragle_16[[#Headers],[3]],B:B,Table_Query_from_Cas_Ragle_16[[#This Row],[account_id]])</f>
        <v>0</v>
      </c>
      <c r="R99" s="25">
        <f>Table_Query_from_Cas_Ragle_16[[#This Row],[3-Dr]]-Table_Query_from_Cas_Ragle_16[[#This Row],[3-Cr]]</f>
        <v>0</v>
      </c>
      <c r="S99" s="25">
        <f>SUMIFS(E:E,A:A,Table_Query_from_Cas_Ragle_16[[#Headers],[4]],B:B,Table_Query_from_Cas_Ragle_16[[#This Row],[account_id]])</f>
        <v>0</v>
      </c>
      <c r="T99" s="25">
        <f>SUMIFS(F:F,A:A,Table_Query_from_Cas_Ragle_16[[#Headers],[4]],B:B,Table_Query_from_Cas_Ragle_16[[#This Row],[account_id]])</f>
        <v>0</v>
      </c>
      <c r="U99" s="25">
        <f>Table_Query_from_Cas_Ragle_16[[#This Row],[4-Dr]]-Table_Query_from_Cas_Ragle_16[[#This Row],[4-Cr]]</f>
        <v>0</v>
      </c>
      <c r="V99" s="25">
        <f>SUMIFS(E:E,A:A,Table_Query_from_Cas_Ragle_16[[#Headers],[8]],B:B,Table_Query_from_Cas_Ragle_16[[#This Row],[account_id]])</f>
        <v>0</v>
      </c>
      <c r="W99" s="25">
        <f>SUMIFS(F:F,A:A,Table_Query_from_Cas_Ragle_16[[#Headers],[8]],B:B,Table_Query_from_Cas_Ragle_16[[#This Row],[account_id]])</f>
        <v>0</v>
      </c>
      <c r="X99" s="25">
        <f>Table_Query_from_Cas_Ragle_16[[#This Row],[8-Dr]]-Table_Query_from_Cas_Ragle_16[[#This Row],[8-Cr]]</f>
        <v>0</v>
      </c>
    </row>
    <row r="100" spans="1:24" x14ac:dyDescent="0.25">
      <c r="A100">
        <v>8</v>
      </c>
      <c r="B100" t="s">
        <v>2065</v>
      </c>
      <c r="C100" t="s">
        <v>3397</v>
      </c>
      <c r="D100" t="s">
        <v>3501</v>
      </c>
      <c r="E100">
        <v>14330.62</v>
      </c>
      <c r="F100">
        <v>0</v>
      </c>
      <c r="G100" s="2">
        <v>45292</v>
      </c>
      <c r="H100" t="s">
        <v>3265</v>
      </c>
      <c r="I100">
        <f t="shared" si="1"/>
        <v>14330.62</v>
      </c>
      <c r="K100" t="s">
        <v>2051</v>
      </c>
      <c r="L100" t="s">
        <v>2260</v>
      </c>
      <c r="M100">
        <f>SUMIFS(E:E,A:A,Table_Query_from_Cas_Ragle_16[[#Headers],[2]],B:B,Table_Query_from_Cas_Ragle_16[[#This Row],[account_id]])</f>
        <v>72.52</v>
      </c>
      <c r="N100">
        <f>SUMIFS(F:F,A:A,Table_Query_from_Cas_Ragle_16[[#Headers],[2]],B:B,Table_Query_from_Cas_Ragle_16[[#This Row],[account_id]])</f>
        <v>0</v>
      </c>
      <c r="O100" s="25">
        <f>Table_Query_from_Cas_Ragle_16[[#This Row],[2-Dr]]-Table_Query_from_Cas_Ragle_16[[#This Row],[2-Cr]]</f>
        <v>72.52</v>
      </c>
      <c r="P100">
        <f>SUMIFS(E:E,A:A,Table_Query_from_Cas_Ragle_16[[#Headers],[3]],B:B,Table_Query_from_Cas_Ragle_16[[#This Row],[account_id]])</f>
        <v>0</v>
      </c>
      <c r="Q100">
        <f>SUMIFS(F:F,A:A,Table_Query_from_Cas_Ragle_16[[#Headers],[3]],B:B,Table_Query_from_Cas_Ragle_16[[#This Row],[account_id]])</f>
        <v>0</v>
      </c>
      <c r="R100" s="25">
        <f>Table_Query_from_Cas_Ragle_16[[#This Row],[3-Dr]]-Table_Query_from_Cas_Ragle_16[[#This Row],[3-Cr]]</f>
        <v>0</v>
      </c>
      <c r="S100" s="25">
        <f>SUMIFS(E:E,A:A,Table_Query_from_Cas_Ragle_16[[#Headers],[4]],B:B,Table_Query_from_Cas_Ragle_16[[#This Row],[account_id]])</f>
        <v>0</v>
      </c>
      <c r="T100" s="25">
        <f>SUMIFS(F:F,A:A,Table_Query_from_Cas_Ragle_16[[#Headers],[4]],B:B,Table_Query_from_Cas_Ragle_16[[#This Row],[account_id]])</f>
        <v>0</v>
      </c>
      <c r="U100" s="25">
        <f>Table_Query_from_Cas_Ragle_16[[#This Row],[4-Dr]]-Table_Query_from_Cas_Ragle_16[[#This Row],[4-Cr]]</f>
        <v>0</v>
      </c>
      <c r="V100" s="25">
        <f>SUMIFS(E:E,A:A,Table_Query_from_Cas_Ragle_16[[#Headers],[8]],B:B,Table_Query_from_Cas_Ragle_16[[#This Row],[account_id]])</f>
        <v>0</v>
      </c>
      <c r="W100" s="25">
        <f>SUMIFS(F:F,A:A,Table_Query_from_Cas_Ragle_16[[#Headers],[8]],B:B,Table_Query_from_Cas_Ragle_16[[#This Row],[account_id]])</f>
        <v>0</v>
      </c>
      <c r="X100" s="25">
        <f>Table_Query_from_Cas_Ragle_16[[#This Row],[8-Dr]]-Table_Query_from_Cas_Ragle_16[[#This Row],[8-Cr]]</f>
        <v>0</v>
      </c>
    </row>
    <row r="101" spans="1:24" x14ac:dyDescent="0.25">
      <c r="A101">
        <v>2</v>
      </c>
      <c r="B101" t="s">
        <v>2065</v>
      </c>
      <c r="C101" t="s">
        <v>3375</v>
      </c>
      <c r="D101" t="s">
        <v>3398</v>
      </c>
      <c r="E101">
        <v>0</v>
      </c>
      <c r="F101">
        <v>15071.52</v>
      </c>
      <c r="G101" s="2">
        <v>45308</v>
      </c>
      <c r="H101" t="s">
        <v>3243</v>
      </c>
      <c r="I101">
        <f t="shared" si="1"/>
        <v>-15071.52</v>
      </c>
      <c r="K101" t="s">
        <v>2261</v>
      </c>
      <c r="L101" t="s">
        <v>2262</v>
      </c>
      <c r="M101">
        <f>SUMIFS(E:E,A:A,Table_Query_from_Cas_Ragle_16[[#Headers],[2]],B:B,Table_Query_from_Cas_Ragle_16[[#This Row],[account_id]])</f>
        <v>0</v>
      </c>
      <c r="N101">
        <f>SUMIFS(F:F,A:A,Table_Query_from_Cas_Ragle_16[[#Headers],[2]],B:B,Table_Query_from_Cas_Ragle_16[[#This Row],[account_id]])</f>
        <v>0</v>
      </c>
      <c r="O101" s="25">
        <f>Table_Query_from_Cas_Ragle_16[[#This Row],[2-Dr]]-Table_Query_from_Cas_Ragle_16[[#This Row],[2-Cr]]</f>
        <v>0</v>
      </c>
      <c r="P101">
        <f>SUMIFS(E:E,A:A,Table_Query_from_Cas_Ragle_16[[#Headers],[3]],B:B,Table_Query_from_Cas_Ragle_16[[#This Row],[account_id]])</f>
        <v>0</v>
      </c>
      <c r="Q101">
        <f>SUMIFS(F:F,A:A,Table_Query_from_Cas_Ragle_16[[#Headers],[3]],B:B,Table_Query_from_Cas_Ragle_16[[#This Row],[account_id]])</f>
        <v>0</v>
      </c>
      <c r="R101" s="25">
        <f>Table_Query_from_Cas_Ragle_16[[#This Row],[3-Dr]]-Table_Query_from_Cas_Ragle_16[[#This Row],[3-Cr]]</f>
        <v>0</v>
      </c>
      <c r="S101" s="25">
        <f>SUMIFS(E:E,A:A,Table_Query_from_Cas_Ragle_16[[#Headers],[4]],B:B,Table_Query_from_Cas_Ragle_16[[#This Row],[account_id]])</f>
        <v>0</v>
      </c>
      <c r="T101" s="25">
        <f>SUMIFS(F:F,A:A,Table_Query_from_Cas_Ragle_16[[#Headers],[4]],B:B,Table_Query_from_Cas_Ragle_16[[#This Row],[account_id]])</f>
        <v>0</v>
      </c>
      <c r="U101" s="25">
        <f>Table_Query_from_Cas_Ragle_16[[#This Row],[4-Dr]]-Table_Query_from_Cas_Ragle_16[[#This Row],[4-Cr]]</f>
        <v>0</v>
      </c>
      <c r="V101" s="25">
        <f>SUMIFS(E:E,A:A,Table_Query_from_Cas_Ragle_16[[#Headers],[8]],B:B,Table_Query_from_Cas_Ragle_16[[#This Row],[account_id]])</f>
        <v>0</v>
      </c>
      <c r="W101" s="25">
        <f>SUMIFS(F:F,A:A,Table_Query_from_Cas_Ragle_16[[#Headers],[8]],B:B,Table_Query_from_Cas_Ragle_16[[#This Row],[account_id]])</f>
        <v>0</v>
      </c>
      <c r="X101" s="25">
        <f>Table_Query_from_Cas_Ragle_16[[#This Row],[8-Dr]]-Table_Query_from_Cas_Ragle_16[[#This Row],[8-Cr]]</f>
        <v>0</v>
      </c>
    </row>
    <row r="102" spans="1:24" x14ac:dyDescent="0.25">
      <c r="A102">
        <v>3</v>
      </c>
      <c r="B102" t="s">
        <v>2065</v>
      </c>
      <c r="C102" t="s">
        <v>3376</v>
      </c>
      <c r="D102" t="s">
        <v>3398</v>
      </c>
      <c r="E102">
        <v>0</v>
      </c>
      <c r="F102">
        <v>2908.53</v>
      </c>
      <c r="G102" s="2">
        <v>45308</v>
      </c>
      <c r="H102" t="s">
        <v>3243</v>
      </c>
      <c r="I102">
        <f t="shared" si="1"/>
        <v>-2908.53</v>
      </c>
      <c r="K102" t="s">
        <v>2263</v>
      </c>
      <c r="L102" t="s">
        <v>2264</v>
      </c>
      <c r="M102">
        <f>SUMIFS(E:E,A:A,Table_Query_from_Cas_Ragle_16[[#Headers],[2]],B:B,Table_Query_from_Cas_Ragle_16[[#This Row],[account_id]])</f>
        <v>0</v>
      </c>
      <c r="N102">
        <f>SUMIFS(F:F,A:A,Table_Query_from_Cas_Ragle_16[[#Headers],[2]],B:B,Table_Query_from_Cas_Ragle_16[[#This Row],[account_id]])</f>
        <v>0</v>
      </c>
      <c r="O102" s="25">
        <f>Table_Query_from_Cas_Ragle_16[[#This Row],[2-Dr]]-Table_Query_from_Cas_Ragle_16[[#This Row],[2-Cr]]</f>
        <v>0</v>
      </c>
      <c r="P102">
        <f>SUMIFS(E:E,A:A,Table_Query_from_Cas_Ragle_16[[#Headers],[3]],B:B,Table_Query_from_Cas_Ragle_16[[#This Row],[account_id]])</f>
        <v>0</v>
      </c>
      <c r="Q102">
        <f>SUMIFS(F:F,A:A,Table_Query_from_Cas_Ragle_16[[#Headers],[3]],B:B,Table_Query_from_Cas_Ragle_16[[#This Row],[account_id]])</f>
        <v>0</v>
      </c>
      <c r="R102" s="25">
        <f>Table_Query_from_Cas_Ragle_16[[#This Row],[3-Dr]]-Table_Query_from_Cas_Ragle_16[[#This Row],[3-Cr]]</f>
        <v>0</v>
      </c>
      <c r="S102" s="25">
        <f>SUMIFS(E:E,A:A,Table_Query_from_Cas_Ragle_16[[#Headers],[4]],B:B,Table_Query_from_Cas_Ragle_16[[#This Row],[account_id]])</f>
        <v>0</v>
      </c>
      <c r="T102" s="25">
        <f>SUMIFS(F:F,A:A,Table_Query_from_Cas_Ragle_16[[#Headers],[4]],B:B,Table_Query_from_Cas_Ragle_16[[#This Row],[account_id]])</f>
        <v>0</v>
      </c>
      <c r="U102" s="25">
        <f>Table_Query_from_Cas_Ragle_16[[#This Row],[4-Dr]]-Table_Query_from_Cas_Ragle_16[[#This Row],[4-Cr]]</f>
        <v>0</v>
      </c>
      <c r="V102" s="25">
        <f>SUMIFS(E:E,A:A,Table_Query_from_Cas_Ragle_16[[#Headers],[8]],B:B,Table_Query_from_Cas_Ragle_16[[#This Row],[account_id]])</f>
        <v>0</v>
      </c>
      <c r="W102" s="25">
        <f>SUMIFS(F:F,A:A,Table_Query_from_Cas_Ragle_16[[#Headers],[8]],B:B,Table_Query_from_Cas_Ragle_16[[#This Row],[account_id]])</f>
        <v>0</v>
      </c>
      <c r="X102" s="25">
        <f>Table_Query_from_Cas_Ragle_16[[#This Row],[8-Dr]]-Table_Query_from_Cas_Ragle_16[[#This Row],[8-Cr]]</f>
        <v>0</v>
      </c>
    </row>
    <row r="103" spans="1:24" x14ac:dyDescent="0.25">
      <c r="A103">
        <v>4</v>
      </c>
      <c r="B103" t="s">
        <v>2065</v>
      </c>
      <c r="C103" t="s">
        <v>3377</v>
      </c>
      <c r="D103" t="s">
        <v>3398</v>
      </c>
      <c r="E103">
        <v>0</v>
      </c>
      <c r="F103">
        <v>2908.53</v>
      </c>
      <c r="G103" s="2">
        <v>45308</v>
      </c>
      <c r="H103" t="s">
        <v>3243</v>
      </c>
      <c r="I103">
        <f t="shared" si="1"/>
        <v>-2908.53</v>
      </c>
      <c r="K103" t="s">
        <v>2265</v>
      </c>
      <c r="L103" t="s">
        <v>2266</v>
      </c>
      <c r="M103">
        <f>SUMIFS(E:E,A:A,Table_Query_from_Cas_Ragle_16[[#Headers],[2]],B:B,Table_Query_from_Cas_Ragle_16[[#This Row],[account_id]])</f>
        <v>0</v>
      </c>
      <c r="N103">
        <f>SUMIFS(F:F,A:A,Table_Query_from_Cas_Ragle_16[[#Headers],[2]],B:B,Table_Query_from_Cas_Ragle_16[[#This Row],[account_id]])</f>
        <v>0</v>
      </c>
      <c r="O103" s="25">
        <f>Table_Query_from_Cas_Ragle_16[[#This Row],[2-Dr]]-Table_Query_from_Cas_Ragle_16[[#This Row],[2-Cr]]</f>
        <v>0</v>
      </c>
      <c r="P103">
        <f>SUMIFS(E:E,A:A,Table_Query_from_Cas_Ragle_16[[#Headers],[3]],B:B,Table_Query_from_Cas_Ragle_16[[#This Row],[account_id]])</f>
        <v>0</v>
      </c>
      <c r="Q103">
        <f>SUMIFS(F:F,A:A,Table_Query_from_Cas_Ragle_16[[#Headers],[3]],B:B,Table_Query_from_Cas_Ragle_16[[#This Row],[account_id]])</f>
        <v>0</v>
      </c>
      <c r="R103" s="25">
        <f>Table_Query_from_Cas_Ragle_16[[#This Row],[3-Dr]]-Table_Query_from_Cas_Ragle_16[[#This Row],[3-Cr]]</f>
        <v>0</v>
      </c>
      <c r="S103" s="25">
        <f>SUMIFS(E:E,A:A,Table_Query_from_Cas_Ragle_16[[#Headers],[4]],B:B,Table_Query_from_Cas_Ragle_16[[#This Row],[account_id]])</f>
        <v>0</v>
      </c>
      <c r="T103" s="25">
        <f>SUMIFS(F:F,A:A,Table_Query_from_Cas_Ragle_16[[#Headers],[4]],B:B,Table_Query_from_Cas_Ragle_16[[#This Row],[account_id]])</f>
        <v>0</v>
      </c>
      <c r="U103" s="25">
        <f>Table_Query_from_Cas_Ragle_16[[#This Row],[4-Dr]]-Table_Query_from_Cas_Ragle_16[[#This Row],[4-Cr]]</f>
        <v>0</v>
      </c>
      <c r="V103" s="25">
        <f>SUMIFS(E:E,A:A,Table_Query_from_Cas_Ragle_16[[#Headers],[8]],B:B,Table_Query_from_Cas_Ragle_16[[#This Row],[account_id]])</f>
        <v>0</v>
      </c>
      <c r="W103" s="25">
        <f>SUMIFS(F:F,A:A,Table_Query_from_Cas_Ragle_16[[#Headers],[8]],B:B,Table_Query_from_Cas_Ragle_16[[#This Row],[account_id]])</f>
        <v>0</v>
      </c>
      <c r="X103" s="25">
        <f>Table_Query_from_Cas_Ragle_16[[#This Row],[8-Dr]]-Table_Query_from_Cas_Ragle_16[[#This Row],[8-Cr]]</f>
        <v>0</v>
      </c>
    </row>
    <row r="104" spans="1:24" x14ac:dyDescent="0.25">
      <c r="A104">
        <v>2</v>
      </c>
      <c r="B104" t="s">
        <v>2032</v>
      </c>
      <c r="C104" t="s">
        <v>2033</v>
      </c>
      <c r="D104" t="s">
        <v>2020</v>
      </c>
      <c r="E104">
        <v>123.08</v>
      </c>
      <c r="F104">
        <v>0</v>
      </c>
      <c r="G104" s="2">
        <v>45308</v>
      </c>
      <c r="H104" t="s">
        <v>2021</v>
      </c>
      <c r="I104">
        <f t="shared" si="1"/>
        <v>123.08</v>
      </c>
      <c r="K104" t="s">
        <v>2267</v>
      </c>
      <c r="L104" t="s">
        <v>2268</v>
      </c>
      <c r="M104">
        <f>SUMIFS(E:E,A:A,Table_Query_from_Cas_Ragle_16[[#Headers],[2]],B:B,Table_Query_from_Cas_Ragle_16[[#This Row],[account_id]])</f>
        <v>0</v>
      </c>
      <c r="N104">
        <f>SUMIFS(F:F,A:A,Table_Query_from_Cas_Ragle_16[[#Headers],[2]],B:B,Table_Query_from_Cas_Ragle_16[[#This Row],[account_id]])</f>
        <v>0</v>
      </c>
      <c r="O104" s="25">
        <f>Table_Query_from_Cas_Ragle_16[[#This Row],[2-Dr]]-Table_Query_from_Cas_Ragle_16[[#This Row],[2-Cr]]</f>
        <v>0</v>
      </c>
      <c r="P104">
        <f>SUMIFS(E:E,A:A,Table_Query_from_Cas_Ragle_16[[#Headers],[3]],B:B,Table_Query_from_Cas_Ragle_16[[#This Row],[account_id]])</f>
        <v>0</v>
      </c>
      <c r="Q104">
        <f>SUMIFS(F:F,A:A,Table_Query_from_Cas_Ragle_16[[#Headers],[3]],B:B,Table_Query_from_Cas_Ragle_16[[#This Row],[account_id]])</f>
        <v>0</v>
      </c>
      <c r="R104" s="25">
        <f>Table_Query_from_Cas_Ragle_16[[#This Row],[3-Dr]]-Table_Query_from_Cas_Ragle_16[[#This Row],[3-Cr]]</f>
        <v>0</v>
      </c>
      <c r="S104" s="25">
        <f>SUMIFS(E:E,A:A,Table_Query_from_Cas_Ragle_16[[#Headers],[4]],B:B,Table_Query_from_Cas_Ragle_16[[#This Row],[account_id]])</f>
        <v>0</v>
      </c>
      <c r="T104" s="25">
        <f>SUMIFS(F:F,A:A,Table_Query_from_Cas_Ragle_16[[#Headers],[4]],B:B,Table_Query_from_Cas_Ragle_16[[#This Row],[account_id]])</f>
        <v>0</v>
      </c>
      <c r="U104" s="25">
        <f>Table_Query_from_Cas_Ragle_16[[#This Row],[4-Dr]]-Table_Query_from_Cas_Ragle_16[[#This Row],[4-Cr]]</f>
        <v>0</v>
      </c>
      <c r="V104" s="25">
        <f>SUMIFS(E:E,A:A,Table_Query_from_Cas_Ragle_16[[#Headers],[8]],B:B,Table_Query_from_Cas_Ragle_16[[#This Row],[account_id]])</f>
        <v>0</v>
      </c>
      <c r="W104" s="25">
        <f>SUMIFS(F:F,A:A,Table_Query_from_Cas_Ragle_16[[#Headers],[8]],B:B,Table_Query_from_Cas_Ragle_16[[#This Row],[account_id]])</f>
        <v>0</v>
      </c>
      <c r="X104" s="25">
        <f>Table_Query_from_Cas_Ragle_16[[#This Row],[8-Dr]]-Table_Query_from_Cas_Ragle_16[[#This Row],[8-Cr]]</f>
        <v>0</v>
      </c>
    </row>
    <row r="105" spans="1:24" x14ac:dyDescent="0.25">
      <c r="A105">
        <v>2</v>
      </c>
      <c r="B105" t="s">
        <v>2038</v>
      </c>
      <c r="C105" t="s">
        <v>2039</v>
      </c>
      <c r="D105" t="s">
        <v>2020</v>
      </c>
      <c r="E105">
        <v>55.81</v>
      </c>
      <c r="F105">
        <v>0</v>
      </c>
      <c r="G105" s="2">
        <v>45317</v>
      </c>
      <c r="H105" t="s">
        <v>2021</v>
      </c>
      <c r="I105">
        <f t="shared" si="1"/>
        <v>55.81</v>
      </c>
      <c r="K105" t="s">
        <v>2269</v>
      </c>
      <c r="L105" t="s">
        <v>2270</v>
      </c>
      <c r="M105">
        <f>SUMIFS(E:E,A:A,Table_Query_from_Cas_Ragle_16[[#Headers],[2]],B:B,Table_Query_from_Cas_Ragle_16[[#This Row],[account_id]])</f>
        <v>0</v>
      </c>
      <c r="N105">
        <f>SUMIFS(F:F,A:A,Table_Query_from_Cas_Ragle_16[[#Headers],[2]],B:B,Table_Query_from_Cas_Ragle_16[[#This Row],[account_id]])</f>
        <v>0</v>
      </c>
      <c r="O105" s="25">
        <f>Table_Query_from_Cas_Ragle_16[[#This Row],[2-Dr]]-Table_Query_from_Cas_Ragle_16[[#This Row],[2-Cr]]</f>
        <v>0</v>
      </c>
      <c r="P105">
        <f>SUMIFS(E:E,A:A,Table_Query_from_Cas_Ragle_16[[#Headers],[3]],B:B,Table_Query_from_Cas_Ragle_16[[#This Row],[account_id]])</f>
        <v>0</v>
      </c>
      <c r="Q105">
        <f>SUMIFS(F:F,A:A,Table_Query_from_Cas_Ragle_16[[#Headers],[3]],B:B,Table_Query_from_Cas_Ragle_16[[#This Row],[account_id]])</f>
        <v>0</v>
      </c>
      <c r="R105" s="25">
        <f>Table_Query_from_Cas_Ragle_16[[#This Row],[3-Dr]]-Table_Query_from_Cas_Ragle_16[[#This Row],[3-Cr]]</f>
        <v>0</v>
      </c>
      <c r="S105" s="25">
        <f>SUMIFS(E:E,A:A,Table_Query_from_Cas_Ragle_16[[#Headers],[4]],B:B,Table_Query_from_Cas_Ragle_16[[#This Row],[account_id]])</f>
        <v>0</v>
      </c>
      <c r="T105" s="25">
        <f>SUMIFS(F:F,A:A,Table_Query_from_Cas_Ragle_16[[#Headers],[4]],B:B,Table_Query_from_Cas_Ragle_16[[#This Row],[account_id]])</f>
        <v>0</v>
      </c>
      <c r="U105" s="25">
        <f>Table_Query_from_Cas_Ragle_16[[#This Row],[4-Dr]]-Table_Query_from_Cas_Ragle_16[[#This Row],[4-Cr]]</f>
        <v>0</v>
      </c>
      <c r="V105" s="25">
        <f>SUMIFS(E:E,A:A,Table_Query_from_Cas_Ragle_16[[#Headers],[8]],B:B,Table_Query_from_Cas_Ragle_16[[#This Row],[account_id]])</f>
        <v>0</v>
      </c>
      <c r="W105" s="25">
        <f>SUMIFS(F:F,A:A,Table_Query_from_Cas_Ragle_16[[#Headers],[8]],B:B,Table_Query_from_Cas_Ragle_16[[#This Row],[account_id]])</f>
        <v>0</v>
      </c>
      <c r="X105" s="25">
        <f>Table_Query_from_Cas_Ragle_16[[#This Row],[8-Dr]]-Table_Query_from_Cas_Ragle_16[[#This Row],[8-Cr]]</f>
        <v>0</v>
      </c>
    </row>
    <row r="106" spans="1:24" x14ac:dyDescent="0.25">
      <c r="A106">
        <v>2</v>
      </c>
      <c r="B106" t="s">
        <v>2032</v>
      </c>
      <c r="C106" t="s">
        <v>2033</v>
      </c>
      <c r="D106" t="s">
        <v>2020</v>
      </c>
      <c r="E106">
        <v>209.51</v>
      </c>
      <c r="F106">
        <v>0</v>
      </c>
      <c r="G106" s="2">
        <v>45317</v>
      </c>
      <c r="H106" t="s">
        <v>2021</v>
      </c>
      <c r="I106">
        <f t="shared" si="1"/>
        <v>209.51</v>
      </c>
      <c r="K106" t="s">
        <v>2271</v>
      </c>
      <c r="L106" t="s">
        <v>2272</v>
      </c>
      <c r="M106">
        <f>SUMIFS(E:E,A:A,Table_Query_from_Cas_Ragle_16[[#Headers],[2]],B:B,Table_Query_from_Cas_Ragle_16[[#This Row],[account_id]])</f>
        <v>0</v>
      </c>
      <c r="N106">
        <f>SUMIFS(F:F,A:A,Table_Query_from_Cas_Ragle_16[[#Headers],[2]],B:B,Table_Query_from_Cas_Ragle_16[[#This Row],[account_id]])</f>
        <v>0</v>
      </c>
      <c r="O106" s="25">
        <f>Table_Query_from_Cas_Ragle_16[[#This Row],[2-Dr]]-Table_Query_from_Cas_Ragle_16[[#This Row],[2-Cr]]</f>
        <v>0</v>
      </c>
      <c r="P106">
        <f>SUMIFS(E:E,A:A,Table_Query_from_Cas_Ragle_16[[#Headers],[3]],B:B,Table_Query_from_Cas_Ragle_16[[#This Row],[account_id]])</f>
        <v>0</v>
      </c>
      <c r="Q106">
        <f>SUMIFS(F:F,A:A,Table_Query_from_Cas_Ragle_16[[#Headers],[3]],B:B,Table_Query_from_Cas_Ragle_16[[#This Row],[account_id]])</f>
        <v>0</v>
      </c>
      <c r="R106" s="25">
        <f>Table_Query_from_Cas_Ragle_16[[#This Row],[3-Dr]]-Table_Query_from_Cas_Ragle_16[[#This Row],[3-Cr]]</f>
        <v>0</v>
      </c>
      <c r="S106" s="25">
        <f>SUMIFS(E:E,A:A,Table_Query_from_Cas_Ragle_16[[#Headers],[4]],B:B,Table_Query_from_Cas_Ragle_16[[#This Row],[account_id]])</f>
        <v>0</v>
      </c>
      <c r="T106" s="25">
        <f>SUMIFS(F:F,A:A,Table_Query_from_Cas_Ragle_16[[#Headers],[4]],B:B,Table_Query_from_Cas_Ragle_16[[#This Row],[account_id]])</f>
        <v>0</v>
      </c>
      <c r="U106" s="25">
        <f>Table_Query_from_Cas_Ragle_16[[#This Row],[4-Dr]]-Table_Query_from_Cas_Ragle_16[[#This Row],[4-Cr]]</f>
        <v>0</v>
      </c>
      <c r="V106" s="25">
        <f>SUMIFS(E:E,A:A,Table_Query_from_Cas_Ragle_16[[#Headers],[8]],B:B,Table_Query_from_Cas_Ragle_16[[#This Row],[account_id]])</f>
        <v>0</v>
      </c>
      <c r="W106" s="25">
        <f>SUMIFS(F:F,A:A,Table_Query_from_Cas_Ragle_16[[#Headers],[8]],B:B,Table_Query_from_Cas_Ragle_16[[#This Row],[account_id]])</f>
        <v>0</v>
      </c>
      <c r="X106" s="25">
        <f>Table_Query_from_Cas_Ragle_16[[#This Row],[8-Dr]]-Table_Query_from_Cas_Ragle_16[[#This Row],[8-Cr]]</f>
        <v>0</v>
      </c>
    </row>
    <row r="107" spans="1:24" x14ac:dyDescent="0.25">
      <c r="A107">
        <v>2</v>
      </c>
      <c r="B107" t="s">
        <v>2022</v>
      </c>
      <c r="C107" t="s">
        <v>2023</v>
      </c>
      <c r="D107" t="s">
        <v>2020</v>
      </c>
      <c r="E107">
        <v>236.91</v>
      </c>
      <c r="F107">
        <v>0</v>
      </c>
      <c r="G107" s="2">
        <v>45320</v>
      </c>
      <c r="H107" t="s">
        <v>2021</v>
      </c>
      <c r="I107">
        <f t="shared" si="1"/>
        <v>236.91</v>
      </c>
      <c r="K107" t="s">
        <v>2273</v>
      </c>
      <c r="L107" t="s">
        <v>2274</v>
      </c>
      <c r="M107">
        <f>SUMIFS(E:E,A:A,Table_Query_from_Cas_Ragle_16[[#Headers],[2]],B:B,Table_Query_from_Cas_Ragle_16[[#This Row],[account_id]])</f>
        <v>0</v>
      </c>
      <c r="N107">
        <f>SUMIFS(F:F,A:A,Table_Query_from_Cas_Ragle_16[[#Headers],[2]],B:B,Table_Query_from_Cas_Ragle_16[[#This Row],[account_id]])</f>
        <v>0</v>
      </c>
      <c r="O107" s="25">
        <f>Table_Query_from_Cas_Ragle_16[[#This Row],[2-Dr]]-Table_Query_from_Cas_Ragle_16[[#This Row],[2-Cr]]</f>
        <v>0</v>
      </c>
      <c r="P107">
        <f>SUMIFS(E:E,A:A,Table_Query_from_Cas_Ragle_16[[#Headers],[3]],B:B,Table_Query_from_Cas_Ragle_16[[#This Row],[account_id]])</f>
        <v>0</v>
      </c>
      <c r="Q107">
        <f>SUMIFS(F:F,A:A,Table_Query_from_Cas_Ragle_16[[#Headers],[3]],B:B,Table_Query_from_Cas_Ragle_16[[#This Row],[account_id]])</f>
        <v>0</v>
      </c>
      <c r="R107" s="25">
        <f>Table_Query_from_Cas_Ragle_16[[#This Row],[3-Dr]]-Table_Query_from_Cas_Ragle_16[[#This Row],[3-Cr]]</f>
        <v>0</v>
      </c>
      <c r="S107" s="25">
        <f>SUMIFS(E:E,A:A,Table_Query_from_Cas_Ragle_16[[#Headers],[4]],B:B,Table_Query_from_Cas_Ragle_16[[#This Row],[account_id]])</f>
        <v>0</v>
      </c>
      <c r="T107" s="25">
        <f>SUMIFS(F:F,A:A,Table_Query_from_Cas_Ragle_16[[#Headers],[4]],B:B,Table_Query_from_Cas_Ragle_16[[#This Row],[account_id]])</f>
        <v>0</v>
      </c>
      <c r="U107" s="25">
        <f>Table_Query_from_Cas_Ragle_16[[#This Row],[4-Dr]]-Table_Query_from_Cas_Ragle_16[[#This Row],[4-Cr]]</f>
        <v>0</v>
      </c>
      <c r="V107" s="25">
        <f>SUMIFS(E:E,A:A,Table_Query_from_Cas_Ragle_16[[#Headers],[8]],B:B,Table_Query_from_Cas_Ragle_16[[#This Row],[account_id]])</f>
        <v>0</v>
      </c>
      <c r="W107" s="25">
        <f>SUMIFS(F:F,A:A,Table_Query_from_Cas_Ragle_16[[#Headers],[8]],B:B,Table_Query_from_Cas_Ragle_16[[#This Row],[account_id]])</f>
        <v>0</v>
      </c>
      <c r="X107" s="25">
        <f>Table_Query_from_Cas_Ragle_16[[#This Row],[8-Dr]]-Table_Query_from_Cas_Ragle_16[[#This Row],[8-Cr]]</f>
        <v>0</v>
      </c>
    </row>
    <row r="108" spans="1:24" x14ac:dyDescent="0.25">
      <c r="A108">
        <v>2</v>
      </c>
      <c r="B108" t="s">
        <v>2022</v>
      </c>
      <c r="C108" t="s">
        <v>2023</v>
      </c>
      <c r="D108" t="s">
        <v>2020</v>
      </c>
      <c r="E108">
        <v>1642.89</v>
      </c>
      <c r="F108">
        <v>0</v>
      </c>
      <c r="G108" s="2">
        <v>45320</v>
      </c>
      <c r="H108" t="s">
        <v>2021</v>
      </c>
      <c r="I108">
        <f t="shared" si="1"/>
        <v>1642.89</v>
      </c>
      <c r="K108" t="s">
        <v>2275</v>
      </c>
      <c r="L108" t="s">
        <v>2276</v>
      </c>
      <c r="M108">
        <f>SUMIFS(E:E,A:A,Table_Query_from_Cas_Ragle_16[[#Headers],[2]],B:B,Table_Query_from_Cas_Ragle_16[[#This Row],[account_id]])</f>
        <v>0</v>
      </c>
      <c r="N108">
        <f>SUMIFS(F:F,A:A,Table_Query_from_Cas_Ragle_16[[#Headers],[2]],B:B,Table_Query_from_Cas_Ragle_16[[#This Row],[account_id]])</f>
        <v>0</v>
      </c>
      <c r="O108" s="25">
        <f>Table_Query_from_Cas_Ragle_16[[#This Row],[2-Dr]]-Table_Query_from_Cas_Ragle_16[[#This Row],[2-Cr]]</f>
        <v>0</v>
      </c>
      <c r="P108">
        <f>SUMIFS(E:E,A:A,Table_Query_from_Cas_Ragle_16[[#Headers],[3]],B:B,Table_Query_from_Cas_Ragle_16[[#This Row],[account_id]])</f>
        <v>0</v>
      </c>
      <c r="Q108">
        <f>SUMIFS(F:F,A:A,Table_Query_from_Cas_Ragle_16[[#Headers],[3]],B:B,Table_Query_from_Cas_Ragle_16[[#This Row],[account_id]])</f>
        <v>0</v>
      </c>
      <c r="R108" s="25">
        <f>Table_Query_from_Cas_Ragle_16[[#This Row],[3-Dr]]-Table_Query_from_Cas_Ragle_16[[#This Row],[3-Cr]]</f>
        <v>0</v>
      </c>
      <c r="S108" s="25">
        <f>SUMIFS(E:E,A:A,Table_Query_from_Cas_Ragle_16[[#Headers],[4]],B:B,Table_Query_from_Cas_Ragle_16[[#This Row],[account_id]])</f>
        <v>0</v>
      </c>
      <c r="T108" s="25">
        <f>SUMIFS(F:F,A:A,Table_Query_from_Cas_Ragle_16[[#Headers],[4]],B:B,Table_Query_from_Cas_Ragle_16[[#This Row],[account_id]])</f>
        <v>0</v>
      </c>
      <c r="U108" s="25">
        <f>Table_Query_from_Cas_Ragle_16[[#This Row],[4-Dr]]-Table_Query_from_Cas_Ragle_16[[#This Row],[4-Cr]]</f>
        <v>0</v>
      </c>
      <c r="V108" s="25">
        <f>SUMIFS(E:E,A:A,Table_Query_from_Cas_Ragle_16[[#Headers],[8]],B:B,Table_Query_from_Cas_Ragle_16[[#This Row],[account_id]])</f>
        <v>0</v>
      </c>
      <c r="W108" s="25">
        <f>SUMIFS(F:F,A:A,Table_Query_from_Cas_Ragle_16[[#Headers],[8]],B:B,Table_Query_from_Cas_Ragle_16[[#This Row],[account_id]])</f>
        <v>0</v>
      </c>
      <c r="X108" s="25">
        <f>Table_Query_from_Cas_Ragle_16[[#This Row],[8-Dr]]-Table_Query_from_Cas_Ragle_16[[#This Row],[8-Cr]]</f>
        <v>0</v>
      </c>
    </row>
    <row r="109" spans="1:24" x14ac:dyDescent="0.25">
      <c r="A109">
        <v>2</v>
      </c>
      <c r="B109" t="s">
        <v>2022</v>
      </c>
      <c r="C109" t="s">
        <v>2023</v>
      </c>
      <c r="D109" t="s">
        <v>2020</v>
      </c>
      <c r="E109">
        <v>473.01</v>
      </c>
      <c r="F109">
        <v>0</v>
      </c>
      <c r="G109" s="2">
        <v>45320</v>
      </c>
      <c r="H109" t="s">
        <v>2021</v>
      </c>
      <c r="I109">
        <f t="shared" si="1"/>
        <v>473.01</v>
      </c>
      <c r="K109" t="s">
        <v>2277</v>
      </c>
      <c r="L109" t="s">
        <v>2278</v>
      </c>
      <c r="M109">
        <f>SUMIFS(E:E,A:A,Table_Query_from_Cas_Ragle_16[[#Headers],[2]],B:B,Table_Query_from_Cas_Ragle_16[[#This Row],[account_id]])</f>
        <v>0</v>
      </c>
      <c r="N109">
        <f>SUMIFS(F:F,A:A,Table_Query_from_Cas_Ragle_16[[#Headers],[2]],B:B,Table_Query_from_Cas_Ragle_16[[#This Row],[account_id]])</f>
        <v>0</v>
      </c>
      <c r="O109" s="25">
        <f>Table_Query_from_Cas_Ragle_16[[#This Row],[2-Dr]]-Table_Query_from_Cas_Ragle_16[[#This Row],[2-Cr]]</f>
        <v>0</v>
      </c>
      <c r="P109">
        <f>SUMIFS(E:E,A:A,Table_Query_from_Cas_Ragle_16[[#Headers],[3]],B:B,Table_Query_from_Cas_Ragle_16[[#This Row],[account_id]])</f>
        <v>0</v>
      </c>
      <c r="Q109">
        <f>SUMIFS(F:F,A:A,Table_Query_from_Cas_Ragle_16[[#Headers],[3]],B:B,Table_Query_from_Cas_Ragle_16[[#This Row],[account_id]])</f>
        <v>0</v>
      </c>
      <c r="R109" s="25">
        <f>Table_Query_from_Cas_Ragle_16[[#This Row],[3-Dr]]-Table_Query_from_Cas_Ragle_16[[#This Row],[3-Cr]]</f>
        <v>0</v>
      </c>
      <c r="S109" s="25">
        <f>SUMIFS(E:E,A:A,Table_Query_from_Cas_Ragle_16[[#Headers],[4]],B:B,Table_Query_from_Cas_Ragle_16[[#This Row],[account_id]])</f>
        <v>0</v>
      </c>
      <c r="T109" s="25">
        <f>SUMIFS(F:F,A:A,Table_Query_from_Cas_Ragle_16[[#Headers],[4]],B:B,Table_Query_from_Cas_Ragle_16[[#This Row],[account_id]])</f>
        <v>0</v>
      </c>
      <c r="U109" s="25">
        <f>Table_Query_from_Cas_Ragle_16[[#This Row],[4-Dr]]-Table_Query_from_Cas_Ragle_16[[#This Row],[4-Cr]]</f>
        <v>0</v>
      </c>
      <c r="V109" s="25">
        <f>SUMIFS(E:E,A:A,Table_Query_from_Cas_Ragle_16[[#Headers],[8]],B:B,Table_Query_from_Cas_Ragle_16[[#This Row],[account_id]])</f>
        <v>0</v>
      </c>
      <c r="W109" s="25">
        <f>SUMIFS(F:F,A:A,Table_Query_from_Cas_Ragle_16[[#Headers],[8]],B:B,Table_Query_from_Cas_Ragle_16[[#This Row],[account_id]])</f>
        <v>0</v>
      </c>
      <c r="X109" s="25">
        <f>Table_Query_from_Cas_Ragle_16[[#This Row],[8-Dr]]-Table_Query_from_Cas_Ragle_16[[#This Row],[8-Cr]]</f>
        <v>0</v>
      </c>
    </row>
    <row r="110" spans="1:24" x14ac:dyDescent="0.25">
      <c r="A110">
        <v>2</v>
      </c>
      <c r="B110" t="s">
        <v>2024</v>
      </c>
      <c r="C110" t="s">
        <v>2036</v>
      </c>
      <c r="D110" t="s">
        <v>2020</v>
      </c>
      <c r="E110">
        <v>63.17</v>
      </c>
      <c r="F110">
        <v>0</v>
      </c>
      <c r="G110" s="2">
        <v>45318</v>
      </c>
      <c r="H110" t="s">
        <v>2021</v>
      </c>
      <c r="I110">
        <f t="shared" si="1"/>
        <v>63.17</v>
      </c>
      <c r="K110" t="s">
        <v>2279</v>
      </c>
      <c r="L110" t="s">
        <v>2280</v>
      </c>
      <c r="M110">
        <f>SUMIFS(E:E,A:A,Table_Query_from_Cas_Ragle_16[[#Headers],[2]],B:B,Table_Query_from_Cas_Ragle_16[[#This Row],[account_id]])</f>
        <v>0</v>
      </c>
      <c r="N110">
        <f>SUMIFS(F:F,A:A,Table_Query_from_Cas_Ragle_16[[#Headers],[2]],B:B,Table_Query_from_Cas_Ragle_16[[#This Row],[account_id]])</f>
        <v>0</v>
      </c>
      <c r="O110" s="25">
        <f>Table_Query_from_Cas_Ragle_16[[#This Row],[2-Dr]]-Table_Query_from_Cas_Ragle_16[[#This Row],[2-Cr]]</f>
        <v>0</v>
      </c>
      <c r="P110">
        <f>SUMIFS(E:E,A:A,Table_Query_from_Cas_Ragle_16[[#Headers],[3]],B:B,Table_Query_from_Cas_Ragle_16[[#This Row],[account_id]])</f>
        <v>0</v>
      </c>
      <c r="Q110">
        <f>SUMIFS(F:F,A:A,Table_Query_from_Cas_Ragle_16[[#Headers],[3]],B:B,Table_Query_from_Cas_Ragle_16[[#This Row],[account_id]])</f>
        <v>0</v>
      </c>
      <c r="R110" s="25">
        <f>Table_Query_from_Cas_Ragle_16[[#This Row],[3-Dr]]-Table_Query_from_Cas_Ragle_16[[#This Row],[3-Cr]]</f>
        <v>0</v>
      </c>
      <c r="S110" s="25">
        <f>SUMIFS(E:E,A:A,Table_Query_from_Cas_Ragle_16[[#Headers],[4]],B:B,Table_Query_from_Cas_Ragle_16[[#This Row],[account_id]])</f>
        <v>0</v>
      </c>
      <c r="T110" s="25">
        <f>SUMIFS(F:F,A:A,Table_Query_from_Cas_Ragle_16[[#Headers],[4]],B:B,Table_Query_from_Cas_Ragle_16[[#This Row],[account_id]])</f>
        <v>0</v>
      </c>
      <c r="U110" s="25">
        <f>Table_Query_from_Cas_Ragle_16[[#This Row],[4-Dr]]-Table_Query_from_Cas_Ragle_16[[#This Row],[4-Cr]]</f>
        <v>0</v>
      </c>
      <c r="V110" s="25">
        <f>SUMIFS(E:E,A:A,Table_Query_from_Cas_Ragle_16[[#Headers],[8]],B:B,Table_Query_from_Cas_Ragle_16[[#This Row],[account_id]])</f>
        <v>0</v>
      </c>
      <c r="W110" s="25">
        <f>SUMIFS(F:F,A:A,Table_Query_from_Cas_Ragle_16[[#Headers],[8]],B:B,Table_Query_from_Cas_Ragle_16[[#This Row],[account_id]])</f>
        <v>0</v>
      </c>
      <c r="X110" s="25">
        <f>Table_Query_from_Cas_Ragle_16[[#This Row],[8-Dr]]-Table_Query_from_Cas_Ragle_16[[#This Row],[8-Cr]]</f>
        <v>0</v>
      </c>
    </row>
    <row r="111" spans="1:24" x14ac:dyDescent="0.25">
      <c r="A111">
        <v>2</v>
      </c>
      <c r="B111" t="s">
        <v>2044</v>
      </c>
      <c r="C111" t="s">
        <v>2045</v>
      </c>
      <c r="D111" t="s">
        <v>2020</v>
      </c>
      <c r="E111">
        <v>420.61</v>
      </c>
      <c r="F111">
        <v>0</v>
      </c>
      <c r="G111" s="2">
        <v>45317</v>
      </c>
      <c r="H111" t="s">
        <v>2021</v>
      </c>
      <c r="I111">
        <f t="shared" si="1"/>
        <v>420.61</v>
      </c>
      <c r="K111" t="s">
        <v>2281</v>
      </c>
      <c r="L111" t="s">
        <v>2282</v>
      </c>
      <c r="M111">
        <f>SUMIFS(E:E,A:A,Table_Query_from_Cas_Ragle_16[[#Headers],[2]],B:B,Table_Query_from_Cas_Ragle_16[[#This Row],[account_id]])</f>
        <v>0</v>
      </c>
      <c r="N111">
        <f>SUMIFS(F:F,A:A,Table_Query_from_Cas_Ragle_16[[#Headers],[2]],B:B,Table_Query_from_Cas_Ragle_16[[#This Row],[account_id]])</f>
        <v>0</v>
      </c>
      <c r="O111" s="25">
        <f>Table_Query_from_Cas_Ragle_16[[#This Row],[2-Dr]]-Table_Query_from_Cas_Ragle_16[[#This Row],[2-Cr]]</f>
        <v>0</v>
      </c>
      <c r="P111">
        <f>SUMIFS(E:E,A:A,Table_Query_from_Cas_Ragle_16[[#Headers],[3]],B:B,Table_Query_from_Cas_Ragle_16[[#This Row],[account_id]])</f>
        <v>0</v>
      </c>
      <c r="Q111">
        <f>SUMIFS(F:F,A:A,Table_Query_from_Cas_Ragle_16[[#Headers],[3]],B:B,Table_Query_from_Cas_Ragle_16[[#This Row],[account_id]])</f>
        <v>0</v>
      </c>
      <c r="R111" s="25">
        <f>Table_Query_from_Cas_Ragle_16[[#This Row],[3-Dr]]-Table_Query_from_Cas_Ragle_16[[#This Row],[3-Cr]]</f>
        <v>0</v>
      </c>
      <c r="S111" s="25">
        <f>SUMIFS(E:E,A:A,Table_Query_from_Cas_Ragle_16[[#Headers],[4]],B:B,Table_Query_from_Cas_Ragle_16[[#This Row],[account_id]])</f>
        <v>0</v>
      </c>
      <c r="T111" s="25">
        <f>SUMIFS(F:F,A:A,Table_Query_from_Cas_Ragle_16[[#Headers],[4]],B:B,Table_Query_from_Cas_Ragle_16[[#This Row],[account_id]])</f>
        <v>0</v>
      </c>
      <c r="U111" s="25">
        <f>Table_Query_from_Cas_Ragle_16[[#This Row],[4-Dr]]-Table_Query_from_Cas_Ragle_16[[#This Row],[4-Cr]]</f>
        <v>0</v>
      </c>
      <c r="V111" s="25">
        <f>SUMIFS(E:E,A:A,Table_Query_from_Cas_Ragle_16[[#Headers],[8]],B:B,Table_Query_from_Cas_Ragle_16[[#This Row],[account_id]])</f>
        <v>0</v>
      </c>
      <c r="W111" s="25">
        <f>SUMIFS(F:F,A:A,Table_Query_from_Cas_Ragle_16[[#Headers],[8]],B:B,Table_Query_from_Cas_Ragle_16[[#This Row],[account_id]])</f>
        <v>0</v>
      </c>
      <c r="X111" s="25">
        <f>Table_Query_from_Cas_Ragle_16[[#This Row],[8-Dr]]-Table_Query_from_Cas_Ragle_16[[#This Row],[8-Cr]]</f>
        <v>0</v>
      </c>
    </row>
    <row r="112" spans="1:24" x14ac:dyDescent="0.25">
      <c r="A112">
        <v>3</v>
      </c>
      <c r="B112" t="s">
        <v>2022</v>
      </c>
      <c r="C112" t="s">
        <v>3267</v>
      </c>
      <c r="D112" t="s">
        <v>2020</v>
      </c>
      <c r="E112">
        <v>0</v>
      </c>
      <c r="F112">
        <v>375.97</v>
      </c>
      <c r="G112" s="2">
        <v>45317</v>
      </c>
      <c r="H112" t="s">
        <v>2021</v>
      </c>
      <c r="I112">
        <f t="shared" si="1"/>
        <v>-375.97</v>
      </c>
      <c r="K112" t="s">
        <v>2283</v>
      </c>
      <c r="L112" t="s">
        <v>2284</v>
      </c>
      <c r="M112">
        <f>SUMIFS(E:E,A:A,Table_Query_from_Cas_Ragle_16[[#Headers],[2]],B:B,Table_Query_from_Cas_Ragle_16[[#This Row],[account_id]])</f>
        <v>0</v>
      </c>
      <c r="N112">
        <f>SUMIFS(F:F,A:A,Table_Query_from_Cas_Ragle_16[[#Headers],[2]],B:B,Table_Query_from_Cas_Ragle_16[[#This Row],[account_id]])</f>
        <v>0</v>
      </c>
      <c r="O112" s="25">
        <f>Table_Query_from_Cas_Ragle_16[[#This Row],[2-Dr]]-Table_Query_from_Cas_Ragle_16[[#This Row],[2-Cr]]</f>
        <v>0</v>
      </c>
      <c r="P112">
        <f>SUMIFS(E:E,A:A,Table_Query_from_Cas_Ragle_16[[#Headers],[3]],B:B,Table_Query_from_Cas_Ragle_16[[#This Row],[account_id]])</f>
        <v>0</v>
      </c>
      <c r="Q112">
        <f>SUMIFS(F:F,A:A,Table_Query_from_Cas_Ragle_16[[#Headers],[3]],B:B,Table_Query_from_Cas_Ragle_16[[#This Row],[account_id]])</f>
        <v>0</v>
      </c>
      <c r="R112" s="25">
        <f>Table_Query_from_Cas_Ragle_16[[#This Row],[3-Dr]]-Table_Query_from_Cas_Ragle_16[[#This Row],[3-Cr]]</f>
        <v>0</v>
      </c>
      <c r="S112" s="25">
        <f>SUMIFS(E:E,A:A,Table_Query_from_Cas_Ragle_16[[#Headers],[4]],B:B,Table_Query_from_Cas_Ragle_16[[#This Row],[account_id]])</f>
        <v>0</v>
      </c>
      <c r="T112" s="25">
        <f>SUMIFS(F:F,A:A,Table_Query_from_Cas_Ragle_16[[#Headers],[4]],B:B,Table_Query_from_Cas_Ragle_16[[#This Row],[account_id]])</f>
        <v>0</v>
      </c>
      <c r="U112" s="25">
        <f>Table_Query_from_Cas_Ragle_16[[#This Row],[4-Dr]]-Table_Query_from_Cas_Ragle_16[[#This Row],[4-Cr]]</f>
        <v>0</v>
      </c>
      <c r="V112" s="25">
        <f>SUMIFS(E:E,A:A,Table_Query_from_Cas_Ragle_16[[#Headers],[8]],B:B,Table_Query_from_Cas_Ragle_16[[#This Row],[account_id]])</f>
        <v>0</v>
      </c>
      <c r="W112" s="25">
        <f>SUMIFS(F:F,A:A,Table_Query_from_Cas_Ragle_16[[#Headers],[8]],B:B,Table_Query_from_Cas_Ragle_16[[#This Row],[account_id]])</f>
        <v>0</v>
      </c>
      <c r="X112" s="25">
        <f>Table_Query_from_Cas_Ragle_16[[#This Row],[8-Dr]]-Table_Query_from_Cas_Ragle_16[[#This Row],[8-Cr]]</f>
        <v>0</v>
      </c>
    </row>
    <row r="113" spans="1:24" x14ac:dyDescent="0.25">
      <c r="A113">
        <v>3</v>
      </c>
      <c r="B113" t="s">
        <v>2022</v>
      </c>
      <c r="C113" t="s">
        <v>3267</v>
      </c>
      <c r="D113" t="s">
        <v>2020</v>
      </c>
      <c r="E113">
        <v>628.70000000000005</v>
      </c>
      <c r="F113">
        <v>0</v>
      </c>
      <c r="G113" s="2">
        <v>45317</v>
      </c>
      <c r="H113" t="s">
        <v>2021</v>
      </c>
      <c r="I113">
        <f t="shared" si="1"/>
        <v>628.70000000000005</v>
      </c>
      <c r="K113" t="s">
        <v>2285</v>
      </c>
      <c r="L113" t="s">
        <v>2286</v>
      </c>
      <c r="M113">
        <f>SUMIFS(E:E,A:A,Table_Query_from_Cas_Ragle_16[[#Headers],[2]],B:B,Table_Query_from_Cas_Ragle_16[[#This Row],[account_id]])</f>
        <v>0</v>
      </c>
      <c r="N113">
        <f>SUMIFS(F:F,A:A,Table_Query_from_Cas_Ragle_16[[#Headers],[2]],B:B,Table_Query_from_Cas_Ragle_16[[#This Row],[account_id]])</f>
        <v>0</v>
      </c>
      <c r="O113" s="25">
        <f>Table_Query_from_Cas_Ragle_16[[#This Row],[2-Dr]]-Table_Query_from_Cas_Ragle_16[[#This Row],[2-Cr]]</f>
        <v>0</v>
      </c>
      <c r="P113">
        <f>SUMIFS(E:E,A:A,Table_Query_from_Cas_Ragle_16[[#Headers],[3]],B:B,Table_Query_from_Cas_Ragle_16[[#This Row],[account_id]])</f>
        <v>0</v>
      </c>
      <c r="Q113">
        <f>SUMIFS(F:F,A:A,Table_Query_from_Cas_Ragle_16[[#Headers],[3]],B:B,Table_Query_from_Cas_Ragle_16[[#This Row],[account_id]])</f>
        <v>0</v>
      </c>
      <c r="R113" s="25">
        <f>Table_Query_from_Cas_Ragle_16[[#This Row],[3-Dr]]-Table_Query_from_Cas_Ragle_16[[#This Row],[3-Cr]]</f>
        <v>0</v>
      </c>
      <c r="S113" s="25">
        <f>SUMIFS(E:E,A:A,Table_Query_from_Cas_Ragle_16[[#Headers],[4]],B:B,Table_Query_from_Cas_Ragle_16[[#This Row],[account_id]])</f>
        <v>0</v>
      </c>
      <c r="T113" s="25">
        <f>SUMIFS(F:F,A:A,Table_Query_from_Cas_Ragle_16[[#Headers],[4]],B:B,Table_Query_from_Cas_Ragle_16[[#This Row],[account_id]])</f>
        <v>0</v>
      </c>
      <c r="U113" s="25">
        <f>Table_Query_from_Cas_Ragle_16[[#This Row],[4-Dr]]-Table_Query_from_Cas_Ragle_16[[#This Row],[4-Cr]]</f>
        <v>0</v>
      </c>
      <c r="V113" s="25">
        <f>SUMIFS(E:E,A:A,Table_Query_from_Cas_Ragle_16[[#Headers],[8]],B:B,Table_Query_from_Cas_Ragle_16[[#This Row],[account_id]])</f>
        <v>0</v>
      </c>
      <c r="W113" s="25">
        <f>SUMIFS(F:F,A:A,Table_Query_from_Cas_Ragle_16[[#Headers],[8]],B:B,Table_Query_from_Cas_Ragle_16[[#This Row],[account_id]])</f>
        <v>0</v>
      </c>
      <c r="X113" s="25">
        <f>Table_Query_from_Cas_Ragle_16[[#This Row],[8-Dr]]-Table_Query_from_Cas_Ragle_16[[#This Row],[8-Cr]]</f>
        <v>0</v>
      </c>
    </row>
    <row r="114" spans="1:24" x14ac:dyDescent="0.25">
      <c r="A114">
        <v>2</v>
      </c>
      <c r="B114" t="s">
        <v>2019</v>
      </c>
      <c r="C114" t="s">
        <v>2027</v>
      </c>
      <c r="D114" t="s">
        <v>2020</v>
      </c>
      <c r="E114">
        <v>579.67999999999995</v>
      </c>
      <c r="F114">
        <v>0</v>
      </c>
      <c r="G114" s="2">
        <v>45317</v>
      </c>
      <c r="H114" t="s">
        <v>2021</v>
      </c>
      <c r="I114">
        <f t="shared" si="1"/>
        <v>579.67999999999995</v>
      </c>
      <c r="K114" t="s">
        <v>2287</v>
      </c>
      <c r="L114" t="s">
        <v>2288</v>
      </c>
      <c r="M114">
        <f>SUMIFS(E:E,A:A,Table_Query_from_Cas_Ragle_16[[#Headers],[2]],B:B,Table_Query_from_Cas_Ragle_16[[#This Row],[account_id]])</f>
        <v>0</v>
      </c>
      <c r="N114">
        <f>SUMIFS(F:F,A:A,Table_Query_from_Cas_Ragle_16[[#Headers],[2]],B:B,Table_Query_from_Cas_Ragle_16[[#This Row],[account_id]])</f>
        <v>0</v>
      </c>
      <c r="O114" s="25">
        <f>Table_Query_from_Cas_Ragle_16[[#This Row],[2-Dr]]-Table_Query_from_Cas_Ragle_16[[#This Row],[2-Cr]]</f>
        <v>0</v>
      </c>
      <c r="P114">
        <f>SUMIFS(E:E,A:A,Table_Query_from_Cas_Ragle_16[[#Headers],[3]],B:B,Table_Query_from_Cas_Ragle_16[[#This Row],[account_id]])</f>
        <v>0</v>
      </c>
      <c r="Q114">
        <f>SUMIFS(F:F,A:A,Table_Query_from_Cas_Ragle_16[[#Headers],[3]],B:B,Table_Query_from_Cas_Ragle_16[[#This Row],[account_id]])</f>
        <v>0</v>
      </c>
      <c r="R114" s="25">
        <f>Table_Query_from_Cas_Ragle_16[[#This Row],[3-Dr]]-Table_Query_from_Cas_Ragle_16[[#This Row],[3-Cr]]</f>
        <v>0</v>
      </c>
      <c r="S114" s="25">
        <f>SUMIFS(E:E,A:A,Table_Query_from_Cas_Ragle_16[[#Headers],[4]],B:B,Table_Query_from_Cas_Ragle_16[[#This Row],[account_id]])</f>
        <v>0</v>
      </c>
      <c r="T114" s="25">
        <f>SUMIFS(F:F,A:A,Table_Query_from_Cas_Ragle_16[[#Headers],[4]],B:B,Table_Query_from_Cas_Ragle_16[[#This Row],[account_id]])</f>
        <v>0</v>
      </c>
      <c r="U114" s="25">
        <f>Table_Query_from_Cas_Ragle_16[[#This Row],[4-Dr]]-Table_Query_from_Cas_Ragle_16[[#This Row],[4-Cr]]</f>
        <v>0</v>
      </c>
      <c r="V114" s="25">
        <f>SUMIFS(E:E,A:A,Table_Query_from_Cas_Ragle_16[[#Headers],[8]],B:B,Table_Query_from_Cas_Ragle_16[[#This Row],[account_id]])</f>
        <v>0</v>
      </c>
      <c r="W114" s="25">
        <f>SUMIFS(F:F,A:A,Table_Query_from_Cas_Ragle_16[[#Headers],[8]],B:B,Table_Query_from_Cas_Ragle_16[[#This Row],[account_id]])</f>
        <v>0</v>
      </c>
      <c r="X114" s="25">
        <f>Table_Query_from_Cas_Ragle_16[[#This Row],[8-Dr]]-Table_Query_from_Cas_Ragle_16[[#This Row],[8-Cr]]</f>
        <v>0</v>
      </c>
    </row>
    <row r="115" spans="1:24" x14ac:dyDescent="0.25">
      <c r="A115">
        <v>3</v>
      </c>
      <c r="B115" t="s">
        <v>2038</v>
      </c>
      <c r="C115" t="s">
        <v>3264</v>
      </c>
      <c r="D115" t="s">
        <v>2020</v>
      </c>
      <c r="E115">
        <v>1485</v>
      </c>
      <c r="F115">
        <v>0</v>
      </c>
      <c r="G115" s="2">
        <v>45321</v>
      </c>
      <c r="H115" t="s">
        <v>2021</v>
      </c>
      <c r="I115">
        <f t="shared" si="1"/>
        <v>1485</v>
      </c>
      <c r="K115" t="s">
        <v>2289</v>
      </c>
      <c r="L115" t="s">
        <v>2290</v>
      </c>
      <c r="M115">
        <f>SUMIFS(E:E,A:A,Table_Query_from_Cas_Ragle_16[[#Headers],[2]],B:B,Table_Query_from_Cas_Ragle_16[[#This Row],[account_id]])</f>
        <v>0</v>
      </c>
      <c r="N115">
        <f>SUMIFS(F:F,A:A,Table_Query_from_Cas_Ragle_16[[#Headers],[2]],B:B,Table_Query_from_Cas_Ragle_16[[#This Row],[account_id]])</f>
        <v>0</v>
      </c>
      <c r="O115" s="25">
        <f>Table_Query_from_Cas_Ragle_16[[#This Row],[2-Dr]]-Table_Query_from_Cas_Ragle_16[[#This Row],[2-Cr]]</f>
        <v>0</v>
      </c>
      <c r="P115">
        <f>SUMIFS(E:E,A:A,Table_Query_from_Cas_Ragle_16[[#Headers],[3]],B:B,Table_Query_from_Cas_Ragle_16[[#This Row],[account_id]])</f>
        <v>0</v>
      </c>
      <c r="Q115">
        <f>SUMIFS(F:F,A:A,Table_Query_from_Cas_Ragle_16[[#Headers],[3]],B:B,Table_Query_from_Cas_Ragle_16[[#This Row],[account_id]])</f>
        <v>0</v>
      </c>
      <c r="R115" s="25">
        <f>Table_Query_from_Cas_Ragle_16[[#This Row],[3-Dr]]-Table_Query_from_Cas_Ragle_16[[#This Row],[3-Cr]]</f>
        <v>0</v>
      </c>
      <c r="S115" s="25">
        <f>SUMIFS(E:E,A:A,Table_Query_from_Cas_Ragle_16[[#Headers],[4]],B:B,Table_Query_from_Cas_Ragle_16[[#This Row],[account_id]])</f>
        <v>0</v>
      </c>
      <c r="T115" s="25">
        <f>SUMIFS(F:F,A:A,Table_Query_from_Cas_Ragle_16[[#Headers],[4]],B:B,Table_Query_from_Cas_Ragle_16[[#This Row],[account_id]])</f>
        <v>0</v>
      </c>
      <c r="U115" s="25">
        <f>Table_Query_from_Cas_Ragle_16[[#This Row],[4-Dr]]-Table_Query_from_Cas_Ragle_16[[#This Row],[4-Cr]]</f>
        <v>0</v>
      </c>
      <c r="V115" s="25">
        <f>SUMIFS(E:E,A:A,Table_Query_from_Cas_Ragle_16[[#Headers],[8]],B:B,Table_Query_from_Cas_Ragle_16[[#This Row],[account_id]])</f>
        <v>0</v>
      </c>
      <c r="W115" s="25">
        <f>SUMIFS(F:F,A:A,Table_Query_from_Cas_Ragle_16[[#Headers],[8]],B:B,Table_Query_from_Cas_Ragle_16[[#This Row],[account_id]])</f>
        <v>0</v>
      </c>
      <c r="X115" s="25">
        <f>Table_Query_from_Cas_Ragle_16[[#This Row],[8-Dr]]-Table_Query_from_Cas_Ragle_16[[#This Row],[8-Cr]]</f>
        <v>0</v>
      </c>
    </row>
    <row r="116" spans="1:24" x14ac:dyDescent="0.25">
      <c r="A116">
        <v>3</v>
      </c>
      <c r="B116" t="s">
        <v>2022</v>
      </c>
      <c r="C116" t="s">
        <v>3267</v>
      </c>
      <c r="D116" t="s">
        <v>2020</v>
      </c>
      <c r="E116">
        <v>1325</v>
      </c>
      <c r="F116">
        <v>0</v>
      </c>
      <c r="G116" s="2">
        <v>45321</v>
      </c>
      <c r="H116" t="s">
        <v>2021</v>
      </c>
      <c r="I116">
        <f t="shared" si="1"/>
        <v>1325</v>
      </c>
      <c r="K116" t="s">
        <v>2291</v>
      </c>
      <c r="L116" t="s">
        <v>2292</v>
      </c>
      <c r="M116">
        <f>SUMIFS(E:E,A:A,Table_Query_from_Cas_Ragle_16[[#Headers],[2]],B:B,Table_Query_from_Cas_Ragle_16[[#This Row],[account_id]])</f>
        <v>0</v>
      </c>
      <c r="N116">
        <f>SUMIFS(F:F,A:A,Table_Query_from_Cas_Ragle_16[[#Headers],[2]],B:B,Table_Query_from_Cas_Ragle_16[[#This Row],[account_id]])</f>
        <v>0</v>
      </c>
      <c r="O116" s="25">
        <f>Table_Query_from_Cas_Ragle_16[[#This Row],[2-Dr]]-Table_Query_from_Cas_Ragle_16[[#This Row],[2-Cr]]</f>
        <v>0</v>
      </c>
      <c r="P116">
        <f>SUMIFS(E:E,A:A,Table_Query_from_Cas_Ragle_16[[#Headers],[3]],B:B,Table_Query_from_Cas_Ragle_16[[#This Row],[account_id]])</f>
        <v>0</v>
      </c>
      <c r="Q116">
        <f>SUMIFS(F:F,A:A,Table_Query_from_Cas_Ragle_16[[#Headers],[3]],B:B,Table_Query_from_Cas_Ragle_16[[#This Row],[account_id]])</f>
        <v>0</v>
      </c>
      <c r="R116" s="25">
        <f>Table_Query_from_Cas_Ragle_16[[#This Row],[3-Dr]]-Table_Query_from_Cas_Ragle_16[[#This Row],[3-Cr]]</f>
        <v>0</v>
      </c>
      <c r="S116" s="25">
        <f>SUMIFS(E:E,A:A,Table_Query_from_Cas_Ragle_16[[#Headers],[4]],B:B,Table_Query_from_Cas_Ragle_16[[#This Row],[account_id]])</f>
        <v>0</v>
      </c>
      <c r="T116" s="25">
        <f>SUMIFS(F:F,A:A,Table_Query_from_Cas_Ragle_16[[#Headers],[4]],B:B,Table_Query_from_Cas_Ragle_16[[#This Row],[account_id]])</f>
        <v>0</v>
      </c>
      <c r="U116" s="25">
        <f>Table_Query_from_Cas_Ragle_16[[#This Row],[4-Dr]]-Table_Query_from_Cas_Ragle_16[[#This Row],[4-Cr]]</f>
        <v>0</v>
      </c>
      <c r="V116" s="25">
        <f>SUMIFS(E:E,A:A,Table_Query_from_Cas_Ragle_16[[#Headers],[8]],B:B,Table_Query_from_Cas_Ragle_16[[#This Row],[account_id]])</f>
        <v>0</v>
      </c>
      <c r="W116" s="25">
        <f>SUMIFS(F:F,A:A,Table_Query_from_Cas_Ragle_16[[#Headers],[8]],B:B,Table_Query_from_Cas_Ragle_16[[#This Row],[account_id]])</f>
        <v>0</v>
      </c>
      <c r="X116" s="25">
        <f>Table_Query_from_Cas_Ragle_16[[#This Row],[8-Dr]]-Table_Query_from_Cas_Ragle_16[[#This Row],[8-Cr]]</f>
        <v>0</v>
      </c>
    </row>
    <row r="117" spans="1:24" x14ac:dyDescent="0.25">
      <c r="A117">
        <v>2</v>
      </c>
      <c r="B117" t="s">
        <v>2044</v>
      </c>
      <c r="C117" t="s">
        <v>2045</v>
      </c>
      <c r="D117" t="s">
        <v>2020</v>
      </c>
      <c r="E117">
        <v>385.69</v>
      </c>
      <c r="F117">
        <v>0</v>
      </c>
      <c r="G117" s="2">
        <v>45320</v>
      </c>
      <c r="H117" t="s">
        <v>2021</v>
      </c>
      <c r="I117">
        <f t="shared" si="1"/>
        <v>385.69</v>
      </c>
      <c r="K117" t="s">
        <v>2293</v>
      </c>
      <c r="L117" t="s">
        <v>2294</v>
      </c>
      <c r="M117">
        <f>SUMIFS(E:E,A:A,Table_Query_from_Cas_Ragle_16[[#Headers],[2]],B:B,Table_Query_from_Cas_Ragle_16[[#This Row],[account_id]])</f>
        <v>0</v>
      </c>
      <c r="N117">
        <f>SUMIFS(F:F,A:A,Table_Query_from_Cas_Ragle_16[[#Headers],[2]],B:B,Table_Query_from_Cas_Ragle_16[[#This Row],[account_id]])</f>
        <v>0</v>
      </c>
      <c r="O117" s="25">
        <f>Table_Query_from_Cas_Ragle_16[[#This Row],[2-Dr]]-Table_Query_from_Cas_Ragle_16[[#This Row],[2-Cr]]</f>
        <v>0</v>
      </c>
      <c r="P117">
        <f>SUMIFS(E:E,A:A,Table_Query_from_Cas_Ragle_16[[#Headers],[3]],B:B,Table_Query_from_Cas_Ragle_16[[#This Row],[account_id]])</f>
        <v>0</v>
      </c>
      <c r="Q117">
        <f>SUMIFS(F:F,A:A,Table_Query_from_Cas_Ragle_16[[#Headers],[3]],B:B,Table_Query_from_Cas_Ragle_16[[#This Row],[account_id]])</f>
        <v>0</v>
      </c>
      <c r="R117" s="25">
        <f>Table_Query_from_Cas_Ragle_16[[#This Row],[3-Dr]]-Table_Query_from_Cas_Ragle_16[[#This Row],[3-Cr]]</f>
        <v>0</v>
      </c>
      <c r="S117" s="25">
        <f>SUMIFS(E:E,A:A,Table_Query_from_Cas_Ragle_16[[#Headers],[4]],B:B,Table_Query_from_Cas_Ragle_16[[#This Row],[account_id]])</f>
        <v>0</v>
      </c>
      <c r="T117" s="25">
        <f>SUMIFS(F:F,A:A,Table_Query_from_Cas_Ragle_16[[#Headers],[4]],B:B,Table_Query_from_Cas_Ragle_16[[#This Row],[account_id]])</f>
        <v>0</v>
      </c>
      <c r="U117" s="25">
        <f>Table_Query_from_Cas_Ragle_16[[#This Row],[4-Dr]]-Table_Query_from_Cas_Ragle_16[[#This Row],[4-Cr]]</f>
        <v>0</v>
      </c>
      <c r="V117" s="25">
        <f>SUMIFS(E:E,A:A,Table_Query_from_Cas_Ragle_16[[#Headers],[8]],B:B,Table_Query_from_Cas_Ragle_16[[#This Row],[account_id]])</f>
        <v>0</v>
      </c>
      <c r="W117" s="25">
        <f>SUMIFS(F:F,A:A,Table_Query_from_Cas_Ragle_16[[#Headers],[8]],B:B,Table_Query_from_Cas_Ragle_16[[#This Row],[account_id]])</f>
        <v>0</v>
      </c>
      <c r="X117" s="25">
        <f>Table_Query_from_Cas_Ragle_16[[#This Row],[8-Dr]]-Table_Query_from_Cas_Ragle_16[[#This Row],[8-Cr]]</f>
        <v>0</v>
      </c>
    </row>
    <row r="118" spans="1:24" x14ac:dyDescent="0.25">
      <c r="A118">
        <v>2</v>
      </c>
      <c r="B118" t="s">
        <v>2019</v>
      </c>
      <c r="C118" t="s">
        <v>2027</v>
      </c>
      <c r="D118" t="s">
        <v>2020</v>
      </c>
      <c r="E118">
        <v>799.98</v>
      </c>
      <c r="F118">
        <v>0</v>
      </c>
      <c r="G118" s="2">
        <v>45321</v>
      </c>
      <c r="H118" t="s">
        <v>2021</v>
      </c>
      <c r="I118">
        <f t="shared" si="1"/>
        <v>799.98</v>
      </c>
      <c r="K118" t="s">
        <v>2295</v>
      </c>
      <c r="L118" t="s">
        <v>2296</v>
      </c>
      <c r="M118">
        <f>SUMIFS(E:E,A:A,Table_Query_from_Cas_Ragle_16[[#Headers],[2]],B:B,Table_Query_from_Cas_Ragle_16[[#This Row],[account_id]])</f>
        <v>0</v>
      </c>
      <c r="N118">
        <f>SUMIFS(F:F,A:A,Table_Query_from_Cas_Ragle_16[[#Headers],[2]],B:B,Table_Query_from_Cas_Ragle_16[[#This Row],[account_id]])</f>
        <v>0</v>
      </c>
      <c r="O118" s="25">
        <f>Table_Query_from_Cas_Ragle_16[[#This Row],[2-Dr]]-Table_Query_from_Cas_Ragle_16[[#This Row],[2-Cr]]</f>
        <v>0</v>
      </c>
      <c r="P118">
        <f>SUMIFS(E:E,A:A,Table_Query_from_Cas_Ragle_16[[#Headers],[3]],B:B,Table_Query_from_Cas_Ragle_16[[#This Row],[account_id]])</f>
        <v>0</v>
      </c>
      <c r="Q118">
        <f>SUMIFS(F:F,A:A,Table_Query_from_Cas_Ragle_16[[#Headers],[3]],B:B,Table_Query_from_Cas_Ragle_16[[#This Row],[account_id]])</f>
        <v>0</v>
      </c>
      <c r="R118" s="25">
        <f>Table_Query_from_Cas_Ragle_16[[#This Row],[3-Dr]]-Table_Query_from_Cas_Ragle_16[[#This Row],[3-Cr]]</f>
        <v>0</v>
      </c>
      <c r="S118" s="25">
        <f>SUMIFS(E:E,A:A,Table_Query_from_Cas_Ragle_16[[#Headers],[4]],B:B,Table_Query_from_Cas_Ragle_16[[#This Row],[account_id]])</f>
        <v>0</v>
      </c>
      <c r="T118" s="25">
        <f>SUMIFS(F:F,A:A,Table_Query_from_Cas_Ragle_16[[#Headers],[4]],B:B,Table_Query_from_Cas_Ragle_16[[#This Row],[account_id]])</f>
        <v>0</v>
      </c>
      <c r="U118" s="25">
        <f>Table_Query_from_Cas_Ragle_16[[#This Row],[4-Dr]]-Table_Query_from_Cas_Ragle_16[[#This Row],[4-Cr]]</f>
        <v>0</v>
      </c>
      <c r="V118" s="25">
        <f>SUMIFS(E:E,A:A,Table_Query_from_Cas_Ragle_16[[#Headers],[8]],B:B,Table_Query_from_Cas_Ragle_16[[#This Row],[account_id]])</f>
        <v>0</v>
      </c>
      <c r="W118" s="25">
        <f>SUMIFS(F:F,A:A,Table_Query_from_Cas_Ragle_16[[#Headers],[8]],B:B,Table_Query_from_Cas_Ragle_16[[#This Row],[account_id]])</f>
        <v>0</v>
      </c>
      <c r="X118" s="25">
        <f>Table_Query_from_Cas_Ragle_16[[#This Row],[8-Dr]]-Table_Query_from_Cas_Ragle_16[[#This Row],[8-Cr]]</f>
        <v>0</v>
      </c>
    </row>
    <row r="119" spans="1:24" x14ac:dyDescent="0.25">
      <c r="A119">
        <v>2</v>
      </c>
      <c r="B119" t="s">
        <v>2019</v>
      </c>
      <c r="C119" t="s">
        <v>2027</v>
      </c>
      <c r="D119" t="s">
        <v>2020</v>
      </c>
      <c r="E119">
        <v>699.43</v>
      </c>
      <c r="F119">
        <v>0</v>
      </c>
      <c r="G119" s="2">
        <v>45314</v>
      </c>
      <c r="H119" t="s">
        <v>2021</v>
      </c>
      <c r="I119">
        <f t="shared" si="1"/>
        <v>699.43</v>
      </c>
      <c r="K119" t="s">
        <v>2297</v>
      </c>
      <c r="L119" t="s">
        <v>2298</v>
      </c>
      <c r="M119">
        <f>SUMIFS(E:E,A:A,Table_Query_from_Cas_Ragle_16[[#Headers],[2]],B:B,Table_Query_from_Cas_Ragle_16[[#This Row],[account_id]])</f>
        <v>0</v>
      </c>
      <c r="N119">
        <f>SUMIFS(F:F,A:A,Table_Query_from_Cas_Ragle_16[[#Headers],[2]],B:B,Table_Query_from_Cas_Ragle_16[[#This Row],[account_id]])</f>
        <v>0</v>
      </c>
      <c r="O119" s="25">
        <f>Table_Query_from_Cas_Ragle_16[[#This Row],[2-Dr]]-Table_Query_from_Cas_Ragle_16[[#This Row],[2-Cr]]</f>
        <v>0</v>
      </c>
      <c r="P119">
        <f>SUMIFS(E:E,A:A,Table_Query_from_Cas_Ragle_16[[#Headers],[3]],B:B,Table_Query_from_Cas_Ragle_16[[#This Row],[account_id]])</f>
        <v>0</v>
      </c>
      <c r="Q119">
        <f>SUMIFS(F:F,A:A,Table_Query_from_Cas_Ragle_16[[#Headers],[3]],B:B,Table_Query_from_Cas_Ragle_16[[#This Row],[account_id]])</f>
        <v>0</v>
      </c>
      <c r="R119" s="25">
        <f>Table_Query_from_Cas_Ragle_16[[#This Row],[3-Dr]]-Table_Query_from_Cas_Ragle_16[[#This Row],[3-Cr]]</f>
        <v>0</v>
      </c>
      <c r="S119" s="25">
        <f>SUMIFS(E:E,A:A,Table_Query_from_Cas_Ragle_16[[#Headers],[4]],B:B,Table_Query_from_Cas_Ragle_16[[#This Row],[account_id]])</f>
        <v>0</v>
      </c>
      <c r="T119" s="25">
        <f>SUMIFS(F:F,A:A,Table_Query_from_Cas_Ragle_16[[#Headers],[4]],B:B,Table_Query_from_Cas_Ragle_16[[#This Row],[account_id]])</f>
        <v>0</v>
      </c>
      <c r="U119" s="25">
        <f>Table_Query_from_Cas_Ragle_16[[#This Row],[4-Dr]]-Table_Query_from_Cas_Ragle_16[[#This Row],[4-Cr]]</f>
        <v>0</v>
      </c>
      <c r="V119" s="25">
        <f>SUMIFS(E:E,A:A,Table_Query_from_Cas_Ragle_16[[#Headers],[8]],B:B,Table_Query_from_Cas_Ragle_16[[#This Row],[account_id]])</f>
        <v>0</v>
      </c>
      <c r="W119" s="25">
        <f>SUMIFS(F:F,A:A,Table_Query_from_Cas_Ragle_16[[#Headers],[8]],B:B,Table_Query_from_Cas_Ragle_16[[#This Row],[account_id]])</f>
        <v>0</v>
      </c>
      <c r="X119" s="25">
        <f>Table_Query_from_Cas_Ragle_16[[#This Row],[8-Dr]]-Table_Query_from_Cas_Ragle_16[[#This Row],[8-Cr]]</f>
        <v>0</v>
      </c>
    </row>
    <row r="120" spans="1:24" x14ac:dyDescent="0.25">
      <c r="A120">
        <v>2</v>
      </c>
      <c r="B120" t="s">
        <v>2019</v>
      </c>
      <c r="C120" t="s">
        <v>2027</v>
      </c>
      <c r="D120" t="s">
        <v>2020</v>
      </c>
      <c r="E120">
        <v>640.5</v>
      </c>
      <c r="F120">
        <v>0</v>
      </c>
      <c r="G120" s="2">
        <v>45313</v>
      </c>
      <c r="H120" t="s">
        <v>2021</v>
      </c>
      <c r="I120">
        <f t="shared" si="1"/>
        <v>640.5</v>
      </c>
      <c r="K120" t="s">
        <v>2299</v>
      </c>
      <c r="L120" t="s">
        <v>2300</v>
      </c>
      <c r="M120">
        <f>SUMIFS(E:E,A:A,Table_Query_from_Cas_Ragle_16[[#Headers],[2]],B:B,Table_Query_from_Cas_Ragle_16[[#This Row],[account_id]])</f>
        <v>0</v>
      </c>
      <c r="N120">
        <f>SUMIFS(F:F,A:A,Table_Query_from_Cas_Ragle_16[[#Headers],[2]],B:B,Table_Query_from_Cas_Ragle_16[[#This Row],[account_id]])</f>
        <v>0</v>
      </c>
      <c r="O120" s="25">
        <f>Table_Query_from_Cas_Ragle_16[[#This Row],[2-Dr]]-Table_Query_from_Cas_Ragle_16[[#This Row],[2-Cr]]</f>
        <v>0</v>
      </c>
      <c r="P120">
        <f>SUMIFS(E:E,A:A,Table_Query_from_Cas_Ragle_16[[#Headers],[3]],B:B,Table_Query_from_Cas_Ragle_16[[#This Row],[account_id]])</f>
        <v>0</v>
      </c>
      <c r="Q120">
        <f>SUMIFS(F:F,A:A,Table_Query_from_Cas_Ragle_16[[#Headers],[3]],B:B,Table_Query_from_Cas_Ragle_16[[#This Row],[account_id]])</f>
        <v>0</v>
      </c>
      <c r="R120" s="25">
        <f>Table_Query_from_Cas_Ragle_16[[#This Row],[3-Dr]]-Table_Query_from_Cas_Ragle_16[[#This Row],[3-Cr]]</f>
        <v>0</v>
      </c>
      <c r="S120" s="25">
        <f>SUMIFS(E:E,A:A,Table_Query_from_Cas_Ragle_16[[#Headers],[4]],B:B,Table_Query_from_Cas_Ragle_16[[#This Row],[account_id]])</f>
        <v>0</v>
      </c>
      <c r="T120" s="25">
        <f>SUMIFS(F:F,A:A,Table_Query_from_Cas_Ragle_16[[#Headers],[4]],B:B,Table_Query_from_Cas_Ragle_16[[#This Row],[account_id]])</f>
        <v>0</v>
      </c>
      <c r="U120" s="25">
        <f>Table_Query_from_Cas_Ragle_16[[#This Row],[4-Dr]]-Table_Query_from_Cas_Ragle_16[[#This Row],[4-Cr]]</f>
        <v>0</v>
      </c>
      <c r="V120" s="25">
        <f>SUMIFS(E:E,A:A,Table_Query_from_Cas_Ragle_16[[#Headers],[8]],B:B,Table_Query_from_Cas_Ragle_16[[#This Row],[account_id]])</f>
        <v>0</v>
      </c>
      <c r="W120" s="25">
        <f>SUMIFS(F:F,A:A,Table_Query_from_Cas_Ragle_16[[#Headers],[8]],B:B,Table_Query_from_Cas_Ragle_16[[#This Row],[account_id]])</f>
        <v>0</v>
      </c>
      <c r="X120" s="25">
        <f>Table_Query_from_Cas_Ragle_16[[#This Row],[8-Dr]]-Table_Query_from_Cas_Ragle_16[[#This Row],[8-Cr]]</f>
        <v>0</v>
      </c>
    </row>
    <row r="121" spans="1:24" x14ac:dyDescent="0.25">
      <c r="A121">
        <v>2</v>
      </c>
      <c r="B121" t="s">
        <v>2044</v>
      </c>
      <c r="C121" t="s">
        <v>2045</v>
      </c>
      <c r="D121" t="s">
        <v>2020</v>
      </c>
      <c r="E121">
        <v>116.91</v>
      </c>
      <c r="F121">
        <v>0</v>
      </c>
      <c r="G121" s="2">
        <v>45292</v>
      </c>
      <c r="H121" t="s">
        <v>2021</v>
      </c>
      <c r="I121">
        <f t="shared" si="1"/>
        <v>116.91</v>
      </c>
      <c r="K121" t="s">
        <v>2301</v>
      </c>
      <c r="L121" t="s">
        <v>2302</v>
      </c>
      <c r="M121">
        <f>SUMIFS(E:E,A:A,Table_Query_from_Cas_Ragle_16[[#Headers],[2]],B:B,Table_Query_from_Cas_Ragle_16[[#This Row],[account_id]])</f>
        <v>0</v>
      </c>
      <c r="N121">
        <f>SUMIFS(F:F,A:A,Table_Query_from_Cas_Ragle_16[[#Headers],[2]],B:B,Table_Query_from_Cas_Ragle_16[[#This Row],[account_id]])</f>
        <v>0</v>
      </c>
      <c r="O121" s="25">
        <f>Table_Query_from_Cas_Ragle_16[[#This Row],[2-Dr]]-Table_Query_from_Cas_Ragle_16[[#This Row],[2-Cr]]</f>
        <v>0</v>
      </c>
      <c r="P121">
        <f>SUMIFS(E:E,A:A,Table_Query_from_Cas_Ragle_16[[#Headers],[3]],B:B,Table_Query_from_Cas_Ragle_16[[#This Row],[account_id]])</f>
        <v>0</v>
      </c>
      <c r="Q121">
        <f>SUMIFS(F:F,A:A,Table_Query_from_Cas_Ragle_16[[#Headers],[3]],B:B,Table_Query_from_Cas_Ragle_16[[#This Row],[account_id]])</f>
        <v>0</v>
      </c>
      <c r="R121" s="25">
        <f>Table_Query_from_Cas_Ragle_16[[#This Row],[3-Dr]]-Table_Query_from_Cas_Ragle_16[[#This Row],[3-Cr]]</f>
        <v>0</v>
      </c>
      <c r="S121" s="25">
        <f>SUMIFS(E:E,A:A,Table_Query_from_Cas_Ragle_16[[#Headers],[4]],B:B,Table_Query_from_Cas_Ragle_16[[#This Row],[account_id]])</f>
        <v>0</v>
      </c>
      <c r="T121" s="25">
        <f>SUMIFS(F:F,A:A,Table_Query_from_Cas_Ragle_16[[#Headers],[4]],B:B,Table_Query_from_Cas_Ragle_16[[#This Row],[account_id]])</f>
        <v>0</v>
      </c>
      <c r="U121" s="25">
        <f>Table_Query_from_Cas_Ragle_16[[#This Row],[4-Dr]]-Table_Query_from_Cas_Ragle_16[[#This Row],[4-Cr]]</f>
        <v>0</v>
      </c>
      <c r="V121" s="25">
        <f>SUMIFS(E:E,A:A,Table_Query_from_Cas_Ragle_16[[#Headers],[8]],B:B,Table_Query_from_Cas_Ragle_16[[#This Row],[account_id]])</f>
        <v>0</v>
      </c>
      <c r="W121" s="25">
        <f>SUMIFS(F:F,A:A,Table_Query_from_Cas_Ragle_16[[#Headers],[8]],B:B,Table_Query_from_Cas_Ragle_16[[#This Row],[account_id]])</f>
        <v>0</v>
      </c>
      <c r="X121" s="25">
        <f>Table_Query_from_Cas_Ragle_16[[#This Row],[8-Dr]]-Table_Query_from_Cas_Ragle_16[[#This Row],[8-Cr]]</f>
        <v>0</v>
      </c>
    </row>
    <row r="122" spans="1:24" x14ac:dyDescent="0.25">
      <c r="A122">
        <v>2</v>
      </c>
      <c r="B122" t="s">
        <v>2044</v>
      </c>
      <c r="C122" t="s">
        <v>2045</v>
      </c>
      <c r="D122" t="s">
        <v>2020</v>
      </c>
      <c r="E122">
        <v>1213.29</v>
      </c>
      <c r="F122">
        <v>0</v>
      </c>
      <c r="G122" s="2">
        <v>45322</v>
      </c>
      <c r="H122" t="s">
        <v>2021</v>
      </c>
      <c r="I122">
        <f t="shared" si="1"/>
        <v>1213.29</v>
      </c>
      <c r="K122" t="s">
        <v>2303</v>
      </c>
      <c r="L122" t="s">
        <v>2304</v>
      </c>
      <c r="M122">
        <f>SUMIFS(E:E,A:A,Table_Query_from_Cas_Ragle_16[[#Headers],[2]],B:B,Table_Query_from_Cas_Ragle_16[[#This Row],[account_id]])</f>
        <v>0</v>
      </c>
      <c r="N122">
        <f>SUMIFS(F:F,A:A,Table_Query_from_Cas_Ragle_16[[#Headers],[2]],B:B,Table_Query_from_Cas_Ragle_16[[#This Row],[account_id]])</f>
        <v>0</v>
      </c>
      <c r="O122" s="25">
        <f>Table_Query_from_Cas_Ragle_16[[#This Row],[2-Dr]]-Table_Query_from_Cas_Ragle_16[[#This Row],[2-Cr]]</f>
        <v>0</v>
      </c>
      <c r="P122">
        <f>SUMIFS(E:E,A:A,Table_Query_from_Cas_Ragle_16[[#Headers],[3]],B:B,Table_Query_from_Cas_Ragle_16[[#This Row],[account_id]])</f>
        <v>0</v>
      </c>
      <c r="Q122">
        <f>SUMIFS(F:F,A:A,Table_Query_from_Cas_Ragle_16[[#Headers],[3]],B:B,Table_Query_from_Cas_Ragle_16[[#This Row],[account_id]])</f>
        <v>0</v>
      </c>
      <c r="R122" s="25">
        <f>Table_Query_from_Cas_Ragle_16[[#This Row],[3-Dr]]-Table_Query_from_Cas_Ragle_16[[#This Row],[3-Cr]]</f>
        <v>0</v>
      </c>
      <c r="S122" s="25">
        <f>SUMIFS(E:E,A:A,Table_Query_from_Cas_Ragle_16[[#Headers],[4]],B:B,Table_Query_from_Cas_Ragle_16[[#This Row],[account_id]])</f>
        <v>0</v>
      </c>
      <c r="T122" s="25">
        <f>SUMIFS(F:F,A:A,Table_Query_from_Cas_Ragle_16[[#Headers],[4]],B:B,Table_Query_from_Cas_Ragle_16[[#This Row],[account_id]])</f>
        <v>0</v>
      </c>
      <c r="U122" s="25">
        <f>Table_Query_from_Cas_Ragle_16[[#This Row],[4-Dr]]-Table_Query_from_Cas_Ragle_16[[#This Row],[4-Cr]]</f>
        <v>0</v>
      </c>
      <c r="V122" s="25">
        <f>SUMIFS(E:E,A:A,Table_Query_from_Cas_Ragle_16[[#Headers],[8]],B:B,Table_Query_from_Cas_Ragle_16[[#This Row],[account_id]])</f>
        <v>0</v>
      </c>
      <c r="W122" s="25">
        <f>SUMIFS(F:F,A:A,Table_Query_from_Cas_Ragle_16[[#Headers],[8]],B:B,Table_Query_from_Cas_Ragle_16[[#This Row],[account_id]])</f>
        <v>0</v>
      </c>
      <c r="X122" s="25">
        <f>Table_Query_from_Cas_Ragle_16[[#This Row],[8-Dr]]-Table_Query_from_Cas_Ragle_16[[#This Row],[8-Cr]]</f>
        <v>0</v>
      </c>
    </row>
    <row r="123" spans="1:24" x14ac:dyDescent="0.25">
      <c r="A123">
        <v>2</v>
      </c>
      <c r="B123" t="s">
        <v>2044</v>
      </c>
      <c r="C123" t="s">
        <v>2045</v>
      </c>
      <c r="D123" t="s">
        <v>2020</v>
      </c>
      <c r="E123">
        <v>214.71</v>
      </c>
      <c r="F123">
        <v>0</v>
      </c>
      <c r="G123" s="2">
        <v>45322</v>
      </c>
      <c r="H123" t="s">
        <v>2021</v>
      </c>
      <c r="I123">
        <f t="shared" si="1"/>
        <v>214.71</v>
      </c>
      <c r="K123" t="s">
        <v>2305</v>
      </c>
      <c r="L123" t="s">
        <v>2306</v>
      </c>
      <c r="M123">
        <f>SUMIFS(E:E,A:A,Table_Query_from_Cas_Ragle_16[[#Headers],[2]],B:B,Table_Query_from_Cas_Ragle_16[[#This Row],[account_id]])</f>
        <v>0</v>
      </c>
      <c r="N123">
        <f>SUMIFS(F:F,A:A,Table_Query_from_Cas_Ragle_16[[#Headers],[2]],B:B,Table_Query_from_Cas_Ragle_16[[#This Row],[account_id]])</f>
        <v>0</v>
      </c>
      <c r="O123" s="25">
        <f>Table_Query_from_Cas_Ragle_16[[#This Row],[2-Dr]]-Table_Query_from_Cas_Ragle_16[[#This Row],[2-Cr]]</f>
        <v>0</v>
      </c>
      <c r="P123">
        <f>SUMIFS(E:E,A:A,Table_Query_from_Cas_Ragle_16[[#Headers],[3]],B:B,Table_Query_from_Cas_Ragle_16[[#This Row],[account_id]])</f>
        <v>0</v>
      </c>
      <c r="Q123">
        <f>SUMIFS(F:F,A:A,Table_Query_from_Cas_Ragle_16[[#Headers],[3]],B:B,Table_Query_from_Cas_Ragle_16[[#This Row],[account_id]])</f>
        <v>0</v>
      </c>
      <c r="R123" s="25">
        <f>Table_Query_from_Cas_Ragle_16[[#This Row],[3-Dr]]-Table_Query_from_Cas_Ragle_16[[#This Row],[3-Cr]]</f>
        <v>0</v>
      </c>
      <c r="S123" s="25">
        <f>SUMIFS(E:E,A:A,Table_Query_from_Cas_Ragle_16[[#Headers],[4]],B:B,Table_Query_from_Cas_Ragle_16[[#This Row],[account_id]])</f>
        <v>0</v>
      </c>
      <c r="T123" s="25">
        <f>SUMIFS(F:F,A:A,Table_Query_from_Cas_Ragle_16[[#Headers],[4]],B:B,Table_Query_from_Cas_Ragle_16[[#This Row],[account_id]])</f>
        <v>0</v>
      </c>
      <c r="U123" s="25">
        <f>Table_Query_from_Cas_Ragle_16[[#This Row],[4-Dr]]-Table_Query_from_Cas_Ragle_16[[#This Row],[4-Cr]]</f>
        <v>0</v>
      </c>
      <c r="V123" s="25">
        <f>SUMIFS(E:E,A:A,Table_Query_from_Cas_Ragle_16[[#Headers],[8]],B:B,Table_Query_from_Cas_Ragle_16[[#This Row],[account_id]])</f>
        <v>0</v>
      </c>
      <c r="W123" s="25">
        <f>SUMIFS(F:F,A:A,Table_Query_from_Cas_Ragle_16[[#Headers],[8]],B:B,Table_Query_from_Cas_Ragle_16[[#This Row],[account_id]])</f>
        <v>0</v>
      </c>
      <c r="X123" s="25">
        <f>Table_Query_from_Cas_Ragle_16[[#This Row],[8-Dr]]-Table_Query_from_Cas_Ragle_16[[#This Row],[8-Cr]]</f>
        <v>0</v>
      </c>
    </row>
    <row r="124" spans="1:24" x14ac:dyDescent="0.25">
      <c r="A124">
        <v>2</v>
      </c>
      <c r="B124" t="s">
        <v>2044</v>
      </c>
      <c r="C124" t="s">
        <v>2045</v>
      </c>
      <c r="D124" t="s">
        <v>2020</v>
      </c>
      <c r="E124">
        <v>0</v>
      </c>
      <c r="F124">
        <v>561.85</v>
      </c>
      <c r="G124" s="2">
        <v>45322</v>
      </c>
      <c r="H124" t="s">
        <v>2021</v>
      </c>
      <c r="I124">
        <f t="shared" si="1"/>
        <v>-561.85</v>
      </c>
      <c r="K124" t="s">
        <v>2307</v>
      </c>
      <c r="L124" t="s">
        <v>2308</v>
      </c>
      <c r="M124">
        <f>SUMIFS(E:E,A:A,Table_Query_from_Cas_Ragle_16[[#Headers],[2]],B:B,Table_Query_from_Cas_Ragle_16[[#This Row],[account_id]])</f>
        <v>0</v>
      </c>
      <c r="N124">
        <f>SUMIFS(F:F,A:A,Table_Query_from_Cas_Ragle_16[[#Headers],[2]],B:B,Table_Query_from_Cas_Ragle_16[[#This Row],[account_id]])</f>
        <v>0</v>
      </c>
      <c r="O124" s="25">
        <f>Table_Query_from_Cas_Ragle_16[[#This Row],[2-Dr]]-Table_Query_from_Cas_Ragle_16[[#This Row],[2-Cr]]</f>
        <v>0</v>
      </c>
      <c r="P124">
        <f>SUMIFS(E:E,A:A,Table_Query_from_Cas_Ragle_16[[#Headers],[3]],B:B,Table_Query_from_Cas_Ragle_16[[#This Row],[account_id]])</f>
        <v>0</v>
      </c>
      <c r="Q124">
        <f>SUMIFS(F:F,A:A,Table_Query_from_Cas_Ragle_16[[#Headers],[3]],B:B,Table_Query_from_Cas_Ragle_16[[#This Row],[account_id]])</f>
        <v>0</v>
      </c>
      <c r="R124" s="25">
        <f>Table_Query_from_Cas_Ragle_16[[#This Row],[3-Dr]]-Table_Query_from_Cas_Ragle_16[[#This Row],[3-Cr]]</f>
        <v>0</v>
      </c>
      <c r="S124" s="25">
        <f>SUMIFS(E:E,A:A,Table_Query_from_Cas_Ragle_16[[#Headers],[4]],B:B,Table_Query_from_Cas_Ragle_16[[#This Row],[account_id]])</f>
        <v>0</v>
      </c>
      <c r="T124" s="25">
        <f>SUMIFS(F:F,A:A,Table_Query_from_Cas_Ragle_16[[#Headers],[4]],B:B,Table_Query_from_Cas_Ragle_16[[#This Row],[account_id]])</f>
        <v>0</v>
      </c>
      <c r="U124" s="25">
        <f>Table_Query_from_Cas_Ragle_16[[#This Row],[4-Dr]]-Table_Query_from_Cas_Ragle_16[[#This Row],[4-Cr]]</f>
        <v>0</v>
      </c>
      <c r="V124" s="25">
        <f>SUMIFS(E:E,A:A,Table_Query_from_Cas_Ragle_16[[#Headers],[8]],B:B,Table_Query_from_Cas_Ragle_16[[#This Row],[account_id]])</f>
        <v>0</v>
      </c>
      <c r="W124" s="25">
        <f>SUMIFS(F:F,A:A,Table_Query_from_Cas_Ragle_16[[#Headers],[8]],B:B,Table_Query_from_Cas_Ragle_16[[#This Row],[account_id]])</f>
        <v>0</v>
      </c>
      <c r="X124" s="25">
        <f>Table_Query_from_Cas_Ragle_16[[#This Row],[8-Dr]]-Table_Query_from_Cas_Ragle_16[[#This Row],[8-Cr]]</f>
        <v>0</v>
      </c>
    </row>
    <row r="125" spans="1:24" x14ac:dyDescent="0.25">
      <c r="A125">
        <v>2</v>
      </c>
      <c r="B125" t="s">
        <v>2032</v>
      </c>
      <c r="C125" t="s">
        <v>2033</v>
      </c>
      <c r="D125" t="s">
        <v>2020</v>
      </c>
      <c r="E125">
        <v>3995.53</v>
      </c>
      <c r="F125">
        <v>0</v>
      </c>
      <c r="G125" s="2">
        <v>45322</v>
      </c>
      <c r="H125" t="s">
        <v>2021</v>
      </c>
      <c r="I125">
        <f t="shared" si="1"/>
        <v>3995.53</v>
      </c>
      <c r="K125" t="s">
        <v>2309</v>
      </c>
      <c r="L125" t="s">
        <v>2310</v>
      </c>
      <c r="M125">
        <f>SUMIFS(E:E,A:A,Table_Query_from_Cas_Ragle_16[[#Headers],[2]],B:B,Table_Query_from_Cas_Ragle_16[[#This Row],[account_id]])</f>
        <v>0</v>
      </c>
      <c r="N125">
        <f>SUMIFS(F:F,A:A,Table_Query_from_Cas_Ragle_16[[#Headers],[2]],B:B,Table_Query_from_Cas_Ragle_16[[#This Row],[account_id]])</f>
        <v>0</v>
      </c>
      <c r="O125" s="25">
        <f>Table_Query_from_Cas_Ragle_16[[#This Row],[2-Dr]]-Table_Query_from_Cas_Ragle_16[[#This Row],[2-Cr]]</f>
        <v>0</v>
      </c>
      <c r="P125">
        <f>SUMIFS(E:E,A:A,Table_Query_from_Cas_Ragle_16[[#Headers],[3]],B:B,Table_Query_from_Cas_Ragle_16[[#This Row],[account_id]])</f>
        <v>0</v>
      </c>
      <c r="Q125">
        <f>SUMIFS(F:F,A:A,Table_Query_from_Cas_Ragle_16[[#Headers],[3]],B:B,Table_Query_from_Cas_Ragle_16[[#This Row],[account_id]])</f>
        <v>0</v>
      </c>
      <c r="R125" s="25">
        <f>Table_Query_from_Cas_Ragle_16[[#This Row],[3-Dr]]-Table_Query_from_Cas_Ragle_16[[#This Row],[3-Cr]]</f>
        <v>0</v>
      </c>
      <c r="S125" s="25">
        <f>SUMIFS(E:E,A:A,Table_Query_from_Cas_Ragle_16[[#Headers],[4]],B:B,Table_Query_from_Cas_Ragle_16[[#This Row],[account_id]])</f>
        <v>0</v>
      </c>
      <c r="T125" s="25">
        <f>SUMIFS(F:F,A:A,Table_Query_from_Cas_Ragle_16[[#Headers],[4]],B:B,Table_Query_from_Cas_Ragle_16[[#This Row],[account_id]])</f>
        <v>0</v>
      </c>
      <c r="U125" s="25">
        <f>Table_Query_from_Cas_Ragle_16[[#This Row],[4-Dr]]-Table_Query_from_Cas_Ragle_16[[#This Row],[4-Cr]]</f>
        <v>0</v>
      </c>
      <c r="V125" s="25">
        <f>SUMIFS(E:E,A:A,Table_Query_from_Cas_Ragle_16[[#Headers],[8]],B:B,Table_Query_from_Cas_Ragle_16[[#This Row],[account_id]])</f>
        <v>0</v>
      </c>
      <c r="W125" s="25">
        <f>SUMIFS(F:F,A:A,Table_Query_from_Cas_Ragle_16[[#Headers],[8]],B:B,Table_Query_from_Cas_Ragle_16[[#This Row],[account_id]])</f>
        <v>0</v>
      </c>
      <c r="X125" s="25">
        <f>Table_Query_from_Cas_Ragle_16[[#This Row],[8-Dr]]-Table_Query_from_Cas_Ragle_16[[#This Row],[8-Cr]]</f>
        <v>0</v>
      </c>
    </row>
    <row r="126" spans="1:24" x14ac:dyDescent="0.25">
      <c r="A126">
        <v>2</v>
      </c>
      <c r="B126" t="s">
        <v>2044</v>
      </c>
      <c r="C126" t="s">
        <v>2045</v>
      </c>
      <c r="D126" t="s">
        <v>2020</v>
      </c>
      <c r="E126">
        <v>561.85</v>
      </c>
      <c r="F126">
        <v>0</v>
      </c>
      <c r="G126" s="2">
        <v>45322</v>
      </c>
      <c r="H126" t="s">
        <v>2021</v>
      </c>
      <c r="I126">
        <f t="shared" si="1"/>
        <v>561.85</v>
      </c>
      <c r="K126" t="s">
        <v>2311</v>
      </c>
      <c r="L126" t="s">
        <v>2312</v>
      </c>
      <c r="M126">
        <f>SUMIFS(E:E,A:A,Table_Query_from_Cas_Ragle_16[[#Headers],[2]],B:B,Table_Query_from_Cas_Ragle_16[[#This Row],[account_id]])</f>
        <v>0</v>
      </c>
      <c r="N126">
        <f>SUMIFS(F:F,A:A,Table_Query_from_Cas_Ragle_16[[#Headers],[2]],B:B,Table_Query_from_Cas_Ragle_16[[#This Row],[account_id]])</f>
        <v>0</v>
      </c>
      <c r="O126" s="25">
        <f>Table_Query_from_Cas_Ragle_16[[#This Row],[2-Dr]]-Table_Query_from_Cas_Ragle_16[[#This Row],[2-Cr]]</f>
        <v>0</v>
      </c>
      <c r="P126">
        <f>SUMIFS(E:E,A:A,Table_Query_from_Cas_Ragle_16[[#Headers],[3]],B:B,Table_Query_from_Cas_Ragle_16[[#This Row],[account_id]])</f>
        <v>0</v>
      </c>
      <c r="Q126">
        <f>SUMIFS(F:F,A:A,Table_Query_from_Cas_Ragle_16[[#Headers],[3]],B:B,Table_Query_from_Cas_Ragle_16[[#This Row],[account_id]])</f>
        <v>0</v>
      </c>
      <c r="R126" s="25">
        <f>Table_Query_from_Cas_Ragle_16[[#This Row],[3-Dr]]-Table_Query_from_Cas_Ragle_16[[#This Row],[3-Cr]]</f>
        <v>0</v>
      </c>
      <c r="S126" s="25">
        <f>SUMIFS(E:E,A:A,Table_Query_from_Cas_Ragle_16[[#Headers],[4]],B:B,Table_Query_from_Cas_Ragle_16[[#This Row],[account_id]])</f>
        <v>0</v>
      </c>
      <c r="T126" s="25">
        <f>SUMIFS(F:F,A:A,Table_Query_from_Cas_Ragle_16[[#Headers],[4]],B:B,Table_Query_from_Cas_Ragle_16[[#This Row],[account_id]])</f>
        <v>0</v>
      </c>
      <c r="U126" s="25">
        <f>Table_Query_from_Cas_Ragle_16[[#This Row],[4-Dr]]-Table_Query_from_Cas_Ragle_16[[#This Row],[4-Cr]]</f>
        <v>0</v>
      </c>
      <c r="V126" s="25">
        <f>SUMIFS(E:E,A:A,Table_Query_from_Cas_Ragle_16[[#Headers],[8]],B:B,Table_Query_from_Cas_Ragle_16[[#This Row],[account_id]])</f>
        <v>0</v>
      </c>
      <c r="W126" s="25">
        <f>SUMIFS(F:F,A:A,Table_Query_from_Cas_Ragle_16[[#Headers],[8]],B:B,Table_Query_from_Cas_Ragle_16[[#This Row],[account_id]])</f>
        <v>0</v>
      </c>
      <c r="X126" s="25">
        <f>Table_Query_from_Cas_Ragle_16[[#This Row],[8-Dr]]-Table_Query_from_Cas_Ragle_16[[#This Row],[8-Cr]]</f>
        <v>0</v>
      </c>
    </row>
    <row r="127" spans="1:24" x14ac:dyDescent="0.25">
      <c r="A127">
        <v>2</v>
      </c>
      <c r="B127" t="s">
        <v>2044</v>
      </c>
      <c r="C127" t="s">
        <v>2045</v>
      </c>
      <c r="D127" t="s">
        <v>2020</v>
      </c>
      <c r="E127">
        <v>777.68</v>
      </c>
      <c r="F127">
        <v>0</v>
      </c>
      <c r="G127" s="2">
        <v>45322</v>
      </c>
      <c r="H127" t="s">
        <v>2021</v>
      </c>
      <c r="I127">
        <f t="shared" si="1"/>
        <v>777.68</v>
      </c>
      <c r="K127" t="s">
        <v>2313</v>
      </c>
      <c r="L127" t="s">
        <v>2314</v>
      </c>
      <c r="M127">
        <f>SUMIFS(E:E,A:A,Table_Query_from_Cas_Ragle_16[[#Headers],[2]],B:B,Table_Query_from_Cas_Ragle_16[[#This Row],[account_id]])</f>
        <v>0</v>
      </c>
      <c r="N127">
        <f>SUMIFS(F:F,A:A,Table_Query_from_Cas_Ragle_16[[#Headers],[2]],B:B,Table_Query_from_Cas_Ragle_16[[#This Row],[account_id]])</f>
        <v>0</v>
      </c>
      <c r="O127" s="25">
        <f>Table_Query_from_Cas_Ragle_16[[#This Row],[2-Dr]]-Table_Query_from_Cas_Ragle_16[[#This Row],[2-Cr]]</f>
        <v>0</v>
      </c>
      <c r="P127">
        <f>SUMIFS(E:E,A:A,Table_Query_from_Cas_Ragle_16[[#Headers],[3]],B:B,Table_Query_from_Cas_Ragle_16[[#This Row],[account_id]])</f>
        <v>0</v>
      </c>
      <c r="Q127">
        <f>SUMIFS(F:F,A:A,Table_Query_from_Cas_Ragle_16[[#Headers],[3]],B:B,Table_Query_from_Cas_Ragle_16[[#This Row],[account_id]])</f>
        <v>0</v>
      </c>
      <c r="R127" s="25">
        <f>Table_Query_from_Cas_Ragle_16[[#This Row],[3-Dr]]-Table_Query_from_Cas_Ragle_16[[#This Row],[3-Cr]]</f>
        <v>0</v>
      </c>
      <c r="S127" s="25">
        <f>SUMIFS(E:E,A:A,Table_Query_from_Cas_Ragle_16[[#Headers],[4]],B:B,Table_Query_from_Cas_Ragle_16[[#This Row],[account_id]])</f>
        <v>0</v>
      </c>
      <c r="T127" s="25">
        <f>SUMIFS(F:F,A:A,Table_Query_from_Cas_Ragle_16[[#Headers],[4]],B:B,Table_Query_from_Cas_Ragle_16[[#This Row],[account_id]])</f>
        <v>0</v>
      </c>
      <c r="U127" s="25">
        <f>Table_Query_from_Cas_Ragle_16[[#This Row],[4-Dr]]-Table_Query_from_Cas_Ragle_16[[#This Row],[4-Cr]]</f>
        <v>0</v>
      </c>
      <c r="V127" s="25">
        <f>SUMIFS(E:E,A:A,Table_Query_from_Cas_Ragle_16[[#Headers],[8]],B:B,Table_Query_from_Cas_Ragle_16[[#This Row],[account_id]])</f>
        <v>0</v>
      </c>
      <c r="W127" s="25">
        <f>SUMIFS(F:F,A:A,Table_Query_from_Cas_Ragle_16[[#Headers],[8]],B:B,Table_Query_from_Cas_Ragle_16[[#This Row],[account_id]])</f>
        <v>0</v>
      </c>
      <c r="X127" s="25">
        <f>Table_Query_from_Cas_Ragle_16[[#This Row],[8-Dr]]-Table_Query_from_Cas_Ragle_16[[#This Row],[8-Cr]]</f>
        <v>0</v>
      </c>
    </row>
    <row r="128" spans="1:24" x14ac:dyDescent="0.25">
      <c r="A128">
        <v>2</v>
      </c>
      <c r="B128" t="s">
        <v>2034</v>
      </c>
      <c r="C128" t="s">
        <v>2035</v>
      </c>
      <c r="D128" t="s">
        <v>2020</v>
      </c>
      <c r="E128">
        <v>605.97</v>
      </c>
      <c r="F128">
        <v>0</v>
      </c>
      <c r="G128" s="2">
        <v>45322</v>
      </c>
      <c r="H128" t="s">
        <v>2021</v>
      </c>
      <c r="I128">
        <f t="shared" si="1"/>
        <v>605.97</v>
      </c>
      <c r="K128" t="s">
        <v>2315</v>
      </c>
      <c r="L128" t="s">
        <v>2316</v>
      </c>
      <c r="M128">
        <f>SUMIFS(E:E,A:A,Table_Query_from_Cas_Ragle_16[[#Headers],[2]],B:B,Table_Query_from_Cas_Ragle_16[[#This Row],[account_id]])</f>
        <v>0</v>
      </c>
      <c r="N128">
        <f>SUMIFS(F:F,A:A,Table_Query_from_Cas_Ragle_16[[#Headers],[2]],B:B,Table_Query_from_Cas_Ragle_16[[#This Row],[account_id]])</f>
        <v>0</v>
      </c>
      <c r="O128" s="25">
        <f>Table_Query_from_Cas_Ragle_16[[#This Row],[2-Dr]]-Table_Query_from_Cas_Ragle_16[[#This Row],[2-Cr]]</f>
        <v>0</v>
      </c>
      <c r="P128">
        <f>SUMIFS(E:E,A:A,Table_Query_from_Cas_Ragle_16[[#Headers],[3]],B:B,Table_Query_from_Cas_Ragle_16[[#This Row],[account_id]])</f>
        <v>0</v>
      </c>
      <c r="Q128">
        <f>SUMIFS(F:F,A:A,Table_Query_from_Cas_Ragle_16[[#Headers],[3]],B:B,Table_Query_from_Cas_Ragle_16[[#This Row],[account_id]])</f>
        <v>0</v>
      </c>
      <c r="R128" s="25">
        <f>Table_Query_from_Cas_Ragle_16[[#This Row],[3-Dr]]-Table_Query_from_Cas_Ragle_16[[#This Row],[3-Cr]]</f>
        <v>0</v>
      </c>
      <c r="S128" s="25">
        <f>SUMIFS(E:E,A:A,Table_Query_from_Cas_Ragle_16[[#Headers],[4]],B:B,Table_Query_from_Cas_Ragle_16[[#This Row],[account_id]])</f>
        <v>0</v>
      </c>
      <c r="T128" s="25">
        <f>SUMIFS(F:F,A:A,Table_Query_from_Cas_Ragle_16[[#Headers],[4]],B:B,Table_Query_from_Cas_Ragle_16[[#This Row],[account_id]])</f>
        <v>0</v>
      </c>
      <c r="U128" s="25">
        <f>Table_Query_from_Cas_Ragle_16[[#This Row],[4-Dr]]-Table_Query_from_Cas_Ragle_16[[#This Row],[4-Cr]]</f>
        <v>0</v>
      </c>
      <c r="V128" s="25">
        <f>SUMIFS(E:E,A:A,Table_Query_from_Cas_Ragle_16[[#Headers],[8]],B:B,Table_Query_from_Cas_Ragle_16[[#This Row],[account_id]])</f>
        <v>0</v>
      </c>
      <c r="W128" s="25">
        <f>SUMIFS(F:F,A:A,Table_Query_from_Cas_Ragle_16[[#Headers],[8]],B:B,Table_Query_from_Cas_Ragle_16[[#This Row],[account_id]])</f>
        <v>0</v>
      </c>
      <c r="X128" s="25">
        <f>Table_Query_from_Cas_Ragle_16[[#This Row],[8-Dr]]-Table_Query_from_Cas_Ragle_16[[#This Row],[8-Cr]]</f>
        <v>0</v>
      </c>
    </row>
    <row r="129" spans="1:24" x14ac:dyDescent="0.25">
      <c r="A129">
        <v>2</v>
      </c>
      <c r="B129" t="s">
        <v>2022</v>
      </c>
      <c r="C129" t="s">
        <v>2023</v>
      </c>
      <c r="D129" t="s">
        <v>2020</v>
      </c>
      <c r="E129">
        <v>24.84</v>
      </c>
      <c r="F129">
        <v>0</v>
      </c>
      <c r="G129" s="2">
        <v>45322</v>
      </c>
      <c r="H129" t="s">
        <v>2021</v>
      </c>
      <c r="I129">
        <f t="shared" si="1"/>
        <v>24.84</v>
      </c>
      <c r="K129" t="s">
        <v>2317</v>
      </c>
      <c r="L129" t="s">
        <v>2318</v>
      </c>
      <c r="M129">
        <f>SUMIFS(E:E,A:A,Table_Query_from_Cas_Ragle_16[[#Headers],[2]],B:B,Table_Query_from_Cas_Ragle_16[[#This Row],[account_id]])</f>
        <v>0</v>
      </c>
      <c r="N129">
        <f>SUMIFS(F:F,A:A,Table_Query_from_Cas_Ragle_16[[#Headers],[2]],B:B,Table_Query_from_Cas_Ragle_16[[#This Row],[account_id]])</f>
        <v>0</v>
      </c>
      <c r="O129" s="25">
        <f>Table_Query_from_Cas_Ragle_16[[#This Row],[2-Dr]]-Table_Query_from_Cas_Ragle_16[[#This Row],[2-Cr]]</f>
        <v>0</v>
      </c>
      <c r="P129">
        <f>SUMIFS(E:E,A:A,Table_Query_from_Cas_Ragle_16[[#Headers],[3]],B:B,Table_Query_from_Cas_Ragle_16[[#This Row],[account_id]])</f>
        <v>0</v>
      </c>
      <c r="Q129">
        <f>SUMIFS(F:F,A:A,Table_Query_from_Cas_Ragle_16[[#Headers],[3]],B:B,Table_Query_from_Cas_Ragle_16[[#This Row],[account_id]])</f>
        <v>0</v>
      </c>
      <c r="R129" s="25">
        <f>Table_Query_from_Cas_Ragle_16[[#This Row],[3-Dr]]-Table_Query_from_Cas_Ragle_16[[#This Row],[3-Cr]]</f>
        <v>0</v>
      </c>
      <c r="S129" s="25">
        <f>SUMIFS(E:E,A:A,Table_Query_from_Cas_Ragle_16[[#Headers],[4]],B:B,Table_Query_from_Cas_Ragle_16[[#This Row],[account_id]])</f>
        <v>0</v>
      </c>
      <c r="T129" s="25">
        <f>SUMIFS(F:F,A:A,Table_Query_from_Cas_Ragle_16[[#Headers],[4]],B:B,Table_Query_from_Cas_Ragle_16[[#This Row],[account_id]])</f>
        <v>0</v>
      </c>
      <c r="U129" s="25">
        <f>Table_Query_from_Cas_Ragle_16[[#This Row],[4-Dr]]-Table_Query_from_Cas_Ragle_16[[#This Row],[4-Cr]]</f>
        <v>0</v>
      </c>
      <c r="V129" s="25">
        <f>SUMIFS(E:E,A:A,Table_Query_from_Cas_Ragle_16[[#Headers],[8]],B:B,Table_Query_from_Cas_Ragle_16[[#This Row],[account_id]])</f>
        <v>0</v>
      </c>
      <c r="W129" s="25">
        <f>SUMIFS(F:F,A:A,Table_Query_from_Cas_Ragle_16[[#Headers],[8]],B:B,Table_Query_from_Cas_Ragle_16[[#This Row],[account_id]])</f>
        <v>0</v>
      </c>
      <c r="X129" s="25">
        <f>Table_Query_from_Cas_Ragle_16[[#This Row],[8-Dr]]-Table_Query_from_Cas_Ragle_16[[#This Row],[8-Cr]]</f>
        <v>0</v>
      </c>
    </row>
    <row r="130" spans="1:24" x14ac:dyDescent="0.25">
      <c r="A130">
        <v>2</v>
      </c>
      <c r="B130" t="s">
        <v>2022</v>
      </c>
      <c r="C130" t="s">
        <v>2023</v>
      </c>
      <c r="D130" t="s">
        <v>2020</v>
      </c>
      <c r="E130">
        <v>84.41</v>
      </c>
      <c r="F130">
        <v>0</v>
      </c>
      <c r="G130" s="2">
        <v>45322</v>
      </c>
      <c r="H130" t="s">
        <v>2021</v>
      </c>
      <c r="I130">
        <f t="shared" ref="I130:I193" si="2">E130-F130</f>
        <v>84.41</v>
      </c>
      <c r="K130" t="s">
        <v>2319</v>
      </c>
      <c r="L130" t="s">
        <v>2320</v>
      </c>
      <c r="M130">
        <f>SUMIFS(E:E,A:A,Table_Query_from_Cas_Ragle_16[[#Headers],[2]],B:B,Table_Query_from_Cas_Ragle_16[[#This Row],[account_id]])</f>
        <v>0</v>
      </c>
      <c r="N130">
        <f>SUMIFS(F:F,A:A,Table_Query_from_Cas_Ragle_16[[#Headers],[2]],B:B,Table_Query_from_Cas_Ragle_16[[#This Row],[account_id]])</f>
        <v>0</v>
      </c>
      <c r="O130" s="25">
        <f>Table_Query_from_Cas_Ragle_16[[#This Row],[2-Dr]]-Table_Query_from_Cas_Ragle_16[[#This Row],[2-Cr]]</f>
        <v>0</v>
      </c>
      <c r="P130">
        <f>SUMIFS(E:E,A:A,Table_Query_from_Cas_Ragle_16[[#Headers],[3]],B:B,Table_Query_from_Cas_Ragle_16[[#This Row],[account_id]])</f>
        <v>0</v>
      </c>
      <c r="Q130">
        <f>SUMIFS(F:F,A:A,Table_Query_from_Cas_Ragle_16[[#Headers],[3]],B:B,Table_Query_from_Cas_Ragle_16[[#This Row],[account_id]])</f>
        <v>0</v>
      </c>
      <c r="R130" s="25">
        <f>Table_Query_from_Cas_Ragle_16[[#This Row],[3-Dr]]-Table_Query_from_Cas_Ragle_16[[#This Row],[3-Cr]]</f>
        <v>0</v>
      </c>
      <c r="S130" s="25">
        <f>SUMIFS(E:E,A:A,Table_Query_from_Cas_Ragle_16[[#Headers],[4]],B:B,Table_Query_from_Cas_Ragle_16[[#This Row],[account_id]])</f>
        <v>0</v>
      </c>
      <c r="T130" s="25">
        <f>SUMIFS(F:F,A:A,Table_Query_from_Cas_Ragle_16[[#Headers],[4]],B:B,Table_Query_from_Cas_Ragle_16[[#This Row],[account_id]])</f>
        <v>0</v>
      </c>
      <c r="U130" s="25">
        <f>Table_Query_from_Cas_Ragle_16[[#This Row],[4-Dr]]-Table_Query_from_Cas_Ragle_16[[#This Row],[4-Cr]]</f>
        <v>0</v>
      </c>
      <c r="V130" s="25">
        <f>SUMIFS(E:E,A:A,Table_Query_from_Cas_Ragle_16[[#Headers],[8]],B:B,Table_Query_from_Cas_Ragle_16[[#This Row],[account_id]])</f>
        <v>0</v>
      </c>
      <c r="W130" s="25">
        <f>SUMIFS(F:F,A:A,Table_Query_from_Cas_Ragle_16[[#Headers],[8]],B:B,Table_Query_from_Cas_Ragle_16[[#This Row],[account_id]])</f>
        <v>0</v>
      </c>
      <c r="X130" s="25">
        <f>Table_Query_from_Cas_Ragle_16[[#This Row],[8-Dr]]-Table_Query_from_Cas_Ragle_16[[#This Row],[8-Cr]]</f>
        <v>0</v>
      </c>
    </row>
    <row r="131" spans="1:24" x14ac:dyDescent="0.25">
      <c r="A131">
        <v>2</v>
      </c>
      <c r="B131" t="s">
        <v>2019</v>
      </c>
      <c r="C131" t="s">
        <v>2027</v>
      </c>
      <c r="D131" t="s">
        <v>3542</v>
      </c>
      <c r="E131">
        <v>0</v>
      </c>
      <c r="F131">
        <v>96</v>
      </c>
      <c r="G131" s="2">
        <v>45317</v>
      </c>
      <c r="H131" t="s">
        <v>3265</v>
      </c>
      <c r="I131">
        <f t="shared" si="2"/>
        <v>-96</v>
      </c>
      <c r="K131" t="s">
        <v>2321</v>
      </c>
      <c r="L131" t="s">
        <v>2322</v>
      </c>
      <c r="M131">
        <f>SUMIFS(E:E,A:A,Table_Query_from_Cas_Ragle_16[[#Headers],[2]],B:B,Table_Query_from_Cas_Ragle_16[[#This Row],[account_id]])</f>
        <v>0</v>
      </c>
      <c r="N131">
        <f>SUMIFS(F:F,A:A,Table_Query_from_Cas_Ragle_16[[#Headers],[2]],B:B,Table_Query_from_Cas_Ragle_16[[#This Row],[account_id]])</f>
        <v>0</v>
      </c>
      <c r="O131" s="25">
        <f>Table_Query_from_Cas_Ragle_16[[#This Row],[2-Dr]]-Table_Query_from_Cas_Ragle_16[[#This Row],[2-Cr]]</f>
        <v>0</v>
      </c>
      <c r="P131">
        <f>SUMIFS(E:E,A:A,Table_Query_from_Cas_Ragle_16[[#Headers],[3]],B:B,Table_Query_from_Cas_Ragle_16[[#This Row],[account_id]])</f>
        <v>0</v>
      </c>
      <c r="Q131">
        <f>SUMIFS(F:F,A:A,Table_Query_from_Cas_Ragle_16[[#Headers],[3]],B:B,Table_Query_from_Cas_Ragle_16[[#This Row],[account_id]])</f>
        <v>0</v>
      </c>
      <c r="R131" s="25">
        <f>Table_Query_from_Cas_Ragle_16[[#This Row],[3-Dr]]-Table_Query_from_Cas_Ragle_16[[#This Row],[3-Cr]]</f>
        <v>0</v>
      </c>
      <c r="S131" s="25">
        <f>SUMIFS(E:E,A:A,Table_Query_from_Cas_Ragle_16[[#Headers],[4]],B:B,Table_Query_from_Cas_Ragle_16[[#This Row],[account_id]])</f>
        <v>0</v>
      </c>
      <c r="T131" s="25">
        <f>SUMIFS(F:F,A:A,Table_Query_from_Cas_Ragle_16[[#Headers],[4]],B:B,Table_Query_from_Cas_Ragle_16[[#This Row],[account_id]])</f>
        <v>0</v>
      </c>
      <c r="U131" s="25">
        <f>Table_Query_from_Cas_Ragle_16[[#This Row],[4-Dr]]-Table_Query_from_Cas_Ragle_16[[#This Row],[4-Cr]]</f>
        <v>0</v>
      </c>
      <c r="V131" s="25">
        <f>SUMIFS(E:E,A:A,Table_Query_from_Cas_Ragle_16[[#Headers],[8]],B:B,Table_Query_from_Cas_Ragle_16[[#This Row],[account_id]])</f>
        <v>0</v>
      </c>
      <c r="W131" s="25">
        <f>SUMIFS(F:F,A:A,Table_Query_from_Cas_Ragle_16[[#Headers],[8]],B:B,Table_Query_from_Cas_Ragle_16[[#This Row],[account_id]])</f>
        <v>0</v>
      </c>
      <c r="X131" s="25">
        <f>Table_Query_from_Cas_Ragle_16[[#This Row],[8-Dr]]-Table_Query_from_Cas_Ragle_16[[#This Row],[8-Cr]]</f>
        <v>0</v>
      </c>
    </row>
    <row r="132" spans="1:24" x14ac:dyDescent="0.25">
      <c r="A132">
        <v>2</v>
      </c>
      <c r="B132" t="s">
        <v>2024</v>
      </c>
      <c r="C132" t="s">
        <v>2036</v>
      </c>
      <c r="D132" t="s">
        <v>2020</v>
      </c>
      <c r="E132">
        <v>491.13</v>
      </c>
      <c r="F132">
        <v>0</v>
      </c>
      <c r="G132" s="2">
        <v>45294</v>
      </c>
      <c r="H132" t="s">
        <v>2021</v>
      </c>
      <c r="I132">
        <f t="shared" si="2"/>
        <v>491.13</v>
      </c>
      <c r="K132" t="s">
        <v>2323</v>
      </c>
      <c r="L132" t="s">
        <v>2324</v>
      </c>
      <c r="M132">
        <f>SUMIFS(E:E,A:A,Table_Query_from_Cas_Ragle_16[[#Headers],[2]],B:B,Table_Query_from_Cas_Ragle_16[[#This Row],[account_id]])</f>
        <v>0</v>
      </c>
      <c r="N132">
        <f>SUMIFS(F:F,A:A,Table_Query_from_Cas_Ragle_16[[#Headers],[2]],B:B,Table_Query_from_Cas_Ragle_16[[#This Row],[account_id]])</f>
        <v>0</v>
      </c>
      <c r="O132" s="25">
        <f>Table_Query_from_Cas_Ragle_16[[#This Row],[2-Dr]]-Table_Query_from_Cas_Ragle_16[[#This Row],[2-Cr]]</f>
        <v>0</v>
      </c>
      <c r="P132">
        <f>SUMIFS(E:E,A:A,Table_Query_from_Cas_Ragle_16[[#Headers],[3]],B:B,Table_Query_from_Cas_Ragle_16[[#This Row],[account_id]])</f>
        <v>0</v>
      </c>
      <c r="Q132">
        <f>SUMIFS(F:F,A:A,Table_Query_from_Cas_Ragle_16[[#Headers],[3]],B:B,Table_Query_from_Cas_Ragle_16[[#This Row],[account_id]])</f>
        <v>0</v>
      </c>
      <c r="R132" s="25">
        <f>Table_Query_from_Cas_Ragle_16[[#This Row],[3-Dr]]-Table_Query_from_Cas_Ragle_16[[#This Row],[3-Cr]]</f>
        <v>0</v>
      </c>
      <c r="S132" s="25">
        <f>SUMIFS(E:E,A:A,Table_Query_from_Cas_Ragle_16[[#Headers],[4]],B:B,Table_Query_from_Cas_Ragle_16[[#This Row],[account_id]])</f>
        <v>0</v>
      </c>
      <c r="T132" s="25">
        <f>SUMIFS(F:F,A:A,Table_Query_from_Cas_Ragle_16[[#Headers],[4]],B:B,Table_Query_from_Cas_Ragle_16[[#This Row],[account_id]])</f>
        <v>0</v>
      </c>
      <c r="U132" s="25">
        <f>Table_Query_from_Cas_Ragle_16[[#This Row],[4-Dr]]-Table_Query_from_Cas_Ragle_16[[#This Row],[4-Cr]]</f>
        <v>0</v>
      </c>
      <c r="V132" s="25">
        <f>SUMIFS(E:E,A:A,Table_Query_from_Cas_Ragle_16[[#Headers],[8]],B:B,Table_Query_from_Cas_Ragle_16[[#This Row],[account_id]])</f>
        <v>0</v>
      </c>
      <c r="W132" s="25">
        <f>SUMIFS(F:F,A:A,Table_Query_from_Cas_Ragle_16[[#Headers],[8]],B:B,Table_Query_from_Cas_Ragle_16[[#This Row],[account_id]])</f>
        <v>0</v>
      </c>
      <c r="X132" s="25">
        <f>Table_Query_from_Cas_Ragle_16[[#This Row],[8-Dr]]-Table_Query_from_Cas_Ragle_16[[#This Row],[8-Cr]]</f>
        <v>0</v>
      </c>
    </row>
    <row r="133" spans="1:24" x14ac:dyDescent="0.25">
      <c r="A133">
        <v>2</v>
      </c>
      <c r="B133" t="s">
        <v>2047</v>
      </c>
      <c r="C133" t="s">
        <v>3204</v>
      </c>
      <c r="D133" t="s">
        <v>2020</v>
      </c>
      <c r="E133">
        <v>40</v>
      </c>
      <c r="F133">
        <v>0</v>
      </c>
      <c r="G133" s="2">
        <v>45294</v>
      </c>
      <c r="H133" t="s">
        <v>2021</v>
      </c>
      <c r="I133">
        <f t="shared" si="2"/>
        <v>40</v>
      </c>
      <c r="K133" t="s">
        <v>2325</v>
      </c>
      <c r="L133" t="s">
        <v>2326</v>
      </c>
      <c r="M133">
        <f>SUMIFS(E:E,A:A,Table_Query_from_Cas_Ragle_16[[#Headers],[2]],B:B,Table_Query_from_Cas_Ragle_16[[#This Row],[account_id]])</f>
        <v>0</v>
      </c>
      <c r="N133">
        <f>SUMIFS(F:F,A:A,Table_Query_from_Cas_Ragle_16[[#Headers],[2]],B:B,Table_Query_from_Cas_Ragle_16[[#This Row],[account_id]])</f>
        <v>0</v>
      </c>
      <c r="O133" s="25">
        <f>Table_Query_from_Cas_Ragle_16[[#This Row],[2-Dr]]-Table_Query_from_Cas_Ragle_16[[#This Row],[2-Cr]]</f>
        <v>0</v>
      </c>
      <c r="P133">
        <f>SUMIFS(E:E,A:A,Table_Query_from_Cas_Ragle_16[[#Headers],[3]],B:B,Table_Query_from_Cas_Ragle_16[[#This Row],[account_id]])</f>
        <v>0</v>
      </c>
      <c r="Q133">
        <f>SUMIFS(F:F,A:A,Table_Query_from_Cas_Ragle_16[[#Headers],[3]],B:B,Table_Query_from_Cas_Ragle_16[[#This Row],[account_id]])</f>
        <v>0</v>
      </c>
      <c r="R133" s="25">
        <f>Table_Query_from_Cas_Ragle_16[[#This Row],[3-Dr]]-Table_Query_from_Cas_Ragle_16[[#This Row],[3-Cr]]</f>
        <v>0</v>
      </c>
      <c r="S133" s="25">
        <f>SUMIFS(E:E,A:A,Table_Query_from_Cas_Ragle_16[[#Headers],[4]],B:B,Table_Query_from_Cas_Ragle_16[[#This Row],[account_id]])</f>
        <v>0</v>
      </c>
      <c r="T133" s="25">
        <f>SUMIFS(F:F,A:A,Table_Query_from_Cas_Ragle_16[[#Headers],[4]],B:B,Table_Query_from_Cas_Ragle_16[[#This Row],[account_id]])</f>
        <v>0</v>
      </c>
      <c r="U133" s="25">
        <f>Table_Query_from_Cas_Ragle_16[[#This Row],[4-Dr]]-Table_Query_from_Cas_Ragle_16[[#This Row],[4-Cr]]</f>
        <v>0</v>
      </c>
      <c r="V133" s="25">
        <f>SUMIFS(E:E,A:A,Table_Query_from_Cas_Ragle_16[[#Headers],[8]],B:B,Table_Query_from_Cas_Ragle_16[[#This Row],[account_id]])</f>
        <v>0</v>
      </c>
      <c r="W133" s="25">
        <f>SUMIFS(F:F,A:A,Table_Query_from_Cas_Ragle_16[[#Headers],[8]],B:B,Table_Query_from_Cas_Ragle_16[[#This Row],[account_id]])</f>
        <v>0</v>
      </c>
      <c r="X133" s="25">
        <f>Table_Query_from_Cas_Ragle_16[[#This Row],[8-Dr]]-Table_Query_from_Cas_Ragle_16[[#This Row],[8-Cr]]</f>
        <v>0</v>
      </c>
    </row>
    <row r="134" spans="1:24" x14ac:dyDescent="0.25">
      <c r="A134">
        <v>2</v>
      </c>
      <c r="B134" t="s">
        <v>2024</v>
      </c>
      <c r="C134" t="s">
        <v>2036</v>
      </c>
      <c r="D134" t="s">
        <v>2020</v>
      </c>
      <c r="E134">
        <v>42.91</v>
      </c>
      <c r="F134">
        <v>0</v>
      </c>
      <c r="G134" s="2">
        <v>45294</v>
      </c>
      <c r="H134" t="s">
        <v>2021</v>
      </c>
      <c r="I134">
        <f t="shared" si="2"/>
        <v>42.91</v>
      </c>
      <c r="K134" t="s">
        <v>2327</v>
      </c>
      <c r="L134" t="s">
        <v>2328</v>
      </c>
      <c r="M134">
        <f>SUMIFS(E:E,A:A,Table_Query_from_Cas_Ragle_16[[#Headers],[2]],B:B,Table_Query_from_Cas_Ragle_16[[#This Row],[account_id]])</f>
        <v>0</v>
      </c>
      <c r="N134">
        <f>SUMIFS(F:F,A:A,Table_Query_from_Cas_Ragle_16[[#Headers],[2]],B:B,Table_Query_from_Cas_Ragle_16[[#This Row],[account_id]])</f>
        <v>0</v>
      </c>
      <c r="O134" s="25">
        <f>Table_Query_from_Cas_Ragle_16[[#This Row],[2-Dr]]-Table_Query_from_Cas_Ragle_16[[#This Row],[2-Cr]]</f>
        <v>0</v>
      </c>
      <c r="P134">
        <f>SUMIFS(E:E,A:A,Table_Query_from_Cas_Ragle_16[[#Headers],[3]],B:B,Table_Query_from_Cas_Ragle_16[[#This Row],[account_id]])</f>
        <v>0</v>
      </c>
      <c r="Q134">
        <f>SUMIFS(F:F,A:A,Table_Query_from_Cas_Ragle_16[[#Headers],[3]],B:B,Table_Query_from_Cas_Ragle_16[[#This Row],[account_id]])</f>
        <v>0</v>
      </c>
      <c r="R134" s="25">
        <f>Table_Query_from_Cas_Ragle_16[[#This Row],[3-Dr]]-Table_Query_from_Cas_Ragle_16[[#This Row],[3-Cr]]</f>
        <v>0</v>
      </c>
      <c r="S134" s="25">
        <f>SUMIFS(E:E,A:A,Table_Query_from_Cas_Ragle_16[[#Headers],[4]],B:B,Table_Query_from_Cas_Ragle_16[[#This Row],[account_id]])</f>
        <v>0</v>
      </c>
      <c r="T134" s="25">
        <f>SUMIFS(F:F,A:A,Table_Query_from_Cas_Ragle_16[[#Headers],[4]],B:B,Table_Query_from_Cas_Ragle_16[[#This Row],[account_id]])</f>
        <v>0</v>
      </c>
      <c r="U134" s="25">
        <f>Table_Query_from_Cas_Ragle_16[[#This Row],[4-Dr]]-Table_Query_from_Cas_Ragle_16[[#This Row],[4-Cr]]</f>
        <v>0</v>
      </c>
      <c r="V134" s="25">
        <f>SUMIFS(E:E,A:A,Table_Query_from_Cas_Ragle_16[[#Headers],[8]],B:B,Table_Query_from_Cas_Ragle_16[[#This Row],[account_id]])</f>
        <v>0</v>
      </c>
      <c r="W134" s="25">
        <f>SUMIFS(F:F,A:A,Table_Query_from_Cas_Ragle_16[[#Headers],[8]],B:B,Table_Query_from_Cas_Ragle_16[[#This Row],[account_id]])</f>
        <v>0</v>
      </c>
      <c r="X134" s="25">
        <f>Table_Query_from_Cas_Ragle_16[[#This Row],[8-Dr]]-Table_Query_from_Cas_Ragle_16[[#This Row],[8-Cr]]</f>
        <v>0</v>
      </c>
    </row>
    <row r="135" spans="1:24" x14ac:dyDescent="0.25">
      <c r="A135">
        <v>2</v>
      </c>
      <c r="B135" t="s">
        <v>2047</v>
      </c>
      <c r="C135" t="s">
        <v>3204</v>
      </c>
      <c r="D135" t="s">
        <v>2020</v>
      </c>
      <c r="E135">
        <v>40</v>
      </c>
      <c r="F135">
        <v>0</v>
      </c>
      <c r="G135" s="2">
        <v>45295</v>
      </c>
      <c r="H135" t="s">
        <v>2021</v>
      </c>
      <c r="I135">
        <f t="shared" si="2"/>
        <v>40</v>
      </c>
      <c r="K135" t="s">
        <v>2329</v>
      </c>
      <c r="L135" t="s">
        <v>2330</v>
      </c>
      <c r="M135">
        <f>SUMIFS(E:E,A:A,Table_Query_from_Cas_Ragle_16[[#Headers],[2]],B:B,Table_Query_from_Cas_Ragle_16[[#This Row],[account_id]])</f>
        <v>0</v>
      </c>
      <c r="N135">
        <f>SUMIFS(F:F,A:A,Table_Query_from_Cas_Ragle_16[[#Headers],[2]],B:B,Table_Query_from_Cas_Ragle_16[[#This Row],[account_id]])</f>
        <v>0</v>
      </c>
      <c r="O135" s="25">
        <f>Table_Query_from_Cas_Ragle_16[[#This Row],[2-Dr]]-Table_Query_from_Cas_Ragle_16[[#This Row],[2-Cr]]</f>
        <v>0</v>
      </c>
      <c r="P135">
        <f>SUMIFS(E:E,A:A,Table_Query_from_Cas_Ragle_16[[#Headers],[3]],B:B,Table_Query_from_Cas_Ragle_16[[#This Row],[account_id]])</f>
        <v>0</v>
      </c>
      <c r="Q135">
        <f>SUMIFS(F:F,A:A,Table_Query_from_Cas_Ragle_16[[#Headers],[3]],B:B,Table_Query_from_Cas_Ragle_16[[#This Row],[account_id]])</f>
        <v>0</v>
      </c>
      <c r="R135" s="25">
        <f>Table_Query_from_Cas_Ragle_16[[#This Row],[3-Dr]]-Table_Query_from_Cas_Ragle_16[[#This Row],[3-Cr]]</f>
        <v>0</v>
      </c>
      <c r="S135" s="25">
        <f>SUMIFS(E:E,A:A,Table_Query_from_Cas_Ragle_16[[#Headers],[4]],B:B,Table_Query_from_Cas_Ragle_16[[#This Row],[account_id]])</f>
        <v>0</v>
      </c>
      <c r="T135" s="25">
        <f>SUMIFS(F:F,A:A,Table_Query_from_Cas_Ragle_16[[#Headers],[4]],B:B,Table_Query_from_Cas_Ragle_16[[#This Row],[account_id]])</f>
        <v>0</v>
      </c>
      <c r="U135" s="25">
        <f>Table_Query_from_Cas_Ragle_16[[#This Row],[4-Dr]]-Table_Query_from_Cas_Ragle_16[[#This Row],[4-Cr]]</f>
        <v>0</v>
      </c>
      <c r="V135" s="25">
        <f>SUMIFS(E:E,A:A,Table_Query_from_Cas_Ragle_16[[#Headers],[8]],B:B,Table_Query_from_Cas_Ragle_16[[#This Row],[account_id]])</f>
        <v>0</v>
      </c>
      <c r="W135" s="25">
        <f>SUMIFS(F:F,A:A,Table_Query_from_Cas_Ragle_16[[#Headers],[8]],B:B,Table_Query_from_Cas_Ragle_16[[#This Row],[account_id]])</f>
        <v>0</v>
      </c>
      <c r="X135" s="25">
        <f>Table_Query_from_Cas_Ragle_16[[#This Row],[8-Dr]]-Table_Query_from_Cas_Ragle_16[[#This Row],[8-Cr]]</f>
        <v>0</v>
      </c>
    </row>
    <row r="136" spans="1:24" x14ac:dyDescent="0.25">
      <c r="A136">
        <v>2</v>
      </c>
      <c r="B136" t="s">
        <v>2047</v>
      </c>
      <c r="C136" t="s">
        <v>3204</v>
      </c>
      <c r="D136" t="s">
        <v>2020</v>
      </c>
      <c r="E136">
        <v>395.99</v>
      </c>
      <c r="F136">
        <v>0</v>
      </c>
      <c r="G136" s="2">
        <v>45299</v>
      </c>
      <c r="H136" t="s">
        <v>2021</v>
      </c>
      <c r="I136">
        <f t="shared" si="2"/>
        <v>395.99</v>
      </c>
      <c r="K136" t="s">
        <v>2331</v>
      </c>
      <c r="L136" t="s">
        <v>2332</v>
      </c>
      <c r="M136">
        <f>SUMIFS(E:E,A:A,Table_Query_from_Cas_Ragle_16[[#Headers],[2]],B:B,Table_Query_from_Cas_Ragle_16[[#This Row],[account_id]])</f>
        <v>0</v>
      </c>
      <c r="N136">
        <f>SUMIFS(F:F,A:A,Table_Query_from_Cas_Ragle_16[[#Headers],[2]],B:B,Table_Query_from_Cas_Ragle_16[[#This Row],[account_id]])</f>
        <v>0</v>
      </c>
      <c r="O136" s="25">
        <f>Table_Query_from_Cas_Ragle_16[[#This Row],[2-Dr]]-Table_Query_from_Cas_Ragle_16[[#This Row],[2-Cr]]</f>
        <v>0</v>
      </c>
      <c r="P136">
        <f>SUMIFS(E:E,A:A,Table_Query_from_Cas_Ragle_16[[#Headers],[3]],B:B,Table_Query_from_Cas_Ragle_16[[#This Row],[account_id]])</f>
        <v>0</v>
      </c>
      <c r="Q136">
        <f>SUMIFS(F:F,A:A,Table_Query_from_Cas_Ragle_16[[#Headers],[3]],B:B,Table_Query_from_Cas_Ragle_16[[#This Row],[account_id]])</f>
        <v>0</v>
      </c>
      <c r="R136" s="25">
        <f>Table_Query_from_Cas_Ragle_16[[#This Row],[3-Dr]]-Table_Query_from_Cas_Ragle_16[[#This Row],[3-Cr]]</f>
        <v>0</v>
      </c>
      <c r="S136" s="25">
        <f>SUMIFS(E:E,A:A,Table_Query_from_Cas_Ragle_16[[#Headers],[4]],B:B,Table_Query_from_Cas_Ragle_16[[#This Row],[account_id]])</f>
        <v>0</v>
      </c>
      <c r="T136" s="25">
        <f>SUMIFS(F:F,A:A,Table_Query_from_Cas_Ragle_16[[#Headers],[4]],B:B,Table_Query_from_Cas_Ragle_16[[#This Row],[account_id]])</f>
        <v>0</v>
      </c>
      <c r="U136" s="25">
        <f>Table_Query_from_Cas_Ragle_16[[#This Row],[4-Dr]]-Table_Query_from_Cas_Ragle_16[[#This Row],[4-Cr]]</f>
        <v>0</v>
      </c>
      <c r="V136" s="25">
        <f>SUMIFS(E:E,A:A,Table_Query_from_Cas_Ragle_16[[#Headers],[8]],B:B,Table_Query_from_Cas_Ragle_16[[#This Row],[account_id]])</f>
        <v>0</v>
      </c>
      <c r="W136" s="25">
        <f>SUMIFS(F:F,A:A,Table_Query_from_Cas_Ragle_16[[#Headers],[8]],B:B,Table_Query_from_Cas_Ragle_16[[#This Row],[account_id]])</f>
        <v>0</v>
      </c>
      <c r="X136" s="25">
        <f>Table_Query_from_Cas_Ragle_16[[#This Row],[8-Dr]]-Table_Query_from_Cas_Ragle_16[[#This Row],[8-Cr]]</f>
        <v>0</v>
      </c>
    </row>
    <row r="137" spans="1:24" x14ac:dyDescent="0.25">
      <c r="A137">
        <v>2</v>
      </c>
      <c r="B137" t="s">
        <v>2047</v>
      </c>
      <c r="C137" t="s">
        <v>3204</v>
      </c>
      <c r="D137" t="s">
        <v>2020</v>
      </c>
      <c r="E137">
        <v>1765.41</v>
      </c>
      <c r="F137">
        <v>0</v>
      </c>
      <c r="G137" s="2">
        <v>45309</v>
      </c>
      <c r="H137" t="s">
        <v>2021</v>
      </c>
      <c r="I137">
        <f t="shared" si="2"/>
        <v>1765.41</v>
      </c>
      <c r="K137" t="s">
        <v>2333</v>
      </c>
      <c r="L137" t="s">
        <v>2334</v>
      </c>
      <c r="M137">
        <f>SUMIFS(E:E,A:A,Table_Query_from_Cas_Ragle_16[[#Headers],[2]],B:B,Table_Query_from_Cas_Ragle_16[[#This Row],[account_id]])</f>
        <v>0</v>
      </c>
      <c r="N137">
        <f>SUMIFS(F:F,A:A,Table_Query_from_Cas_Ragle_16[[#Headers],[2]],B:B,Table_Query_from_Cas_Ragle_16[[#This Row],[account_id]])</f>
        <v>0</v>
      </c>
      <c r="O137" s="25">
        <f>Table_Query_from_Cas_Ragle_16[[#This Row],[2-Dr]]-Table_Query_from_Cas_Ragle_16[[#This Row],[2-Cr]]</f>
        <v>0</v>
      </c>
      <c r="P137">
        <f>SUMIFS(E:E,A:A,Table_Query_from_Cas_Ragle_16[[#Headers],[3]],B:B,Table_Query_from_Cas_Ragle_16[[#This Row],[account_id]])</f>
        <v>0</v>
      </c>
      <c r="Q137">
        <f>SUMIFS(F:F,A:A,Table_Query_from_Cas_Ragle_16[[#Headers],[3]],B:B,Table_Query_from_Cas_Ragle_16[[#This Row],[account_id]])</f>
        <v>0</v>
      </c>
      <c r="R137" s="25">
        <f>Table_Query_from_Cas_Ragle_16[[#This Row],[3-Dr]]-Table_Query_from_Cas_Ragle_16[[#This Row],[3-Cr]]</f>
        <v>0</v>
      </c>
      <c r="S137" s="25">
        <f>SUMIFS(E:E,A:A,Table_Query_from_Cas_Ragle_16[[#Headers],[4]],B:B,Table_Query_from_Cas_Ragle_16[[#This Row],[account_id]])</f>
        <v>0</v>
      </c>
      <c r="T137" s="25">
        <f>SUMIFS(F:F,A:A,Table_Query_from_Cas_Ragle_16[[#Headers],[4]],B:B,Table_Query_from_Cas_Ragle_16[[#This Row],[account_id]])</f>
        <v>0</v>
      </c>
      <c r="U137" s="25">
        <f>Table_Query_from_Cas_Ragle_16[[#This Row],[4-Dr]]-Table_Query_from_Cas_Ragle_16[[#This Row],[4-Cr]]</f>
        <v>0</v>
      </c>
      <c r="V137" s="25">
        <f>SUMIFS(E:E,A:A,Table_Query_from_Cas_Ragle_16[[#Headers],[8]],B:B,Table_Query_from_Cas_Ragle_16[[#This Row],[account_id]])</f>
        <v>0</v>
      </c>
      <c r="W137" s="25">
        <f>SUMIFS(F:F,A:A,Table_Query_from_Cas_Ragle_16[[#Headers],[8]],B:B,Table_Query_from_Cas_Ragle_16[[#This Row],[account_id]])</f>
        <v>0</v>
      </c>
      <c r="X137" s="25">
        <f>Table_Query_from_Cas_Ragle_16[[#This Row],[8-Dr]]-Table_Query_from_Cas_Ragle_16[[#This Row],[8-Cr]]</f>
        <v>0</v>
      </c>
    </row>
    <row r="138" spans="1:24" x14ac:dyDescent="0.25">
      <c r="A138">
        <v>2</v>
      </c>
      <c r="B138" t="s">
        <v>2042</v>
      </c>
      <c r="C138" t="s">
        <v>2043</v>
      </c>
      <c r="D138" t="s">
        <v>2020</v>
      </c>
      <c r="E138">
        <v>101.77</v>
      </c>
      <c r="F138">
        <v>0</v>
      </c>
      <c r="G138" s="2">
        <v>45323</v>
      </c>
      <c r="H138" t="s">
        <v>2021</v>
      </c>
      <c r="I138">
        <f t="shared" si="2"/>
        <v>101.77</v>
      </c>
      <c r="K138" t="s">
        <v>2335</v>
      </c>
      <c r="L138" t="s">
        <v>2336</v>
      </c>
      <c r="M138">
        <f>SUMIFS(E:E,A:A,Table_Query_from_Cas_Ragle_16[[#Headers],[2]],B:B,Table_Query_from_Cas_Ragle_16[[#This Row],[account_id]])</f>
        <v>0</v>
      </c>
      <c r="N138">
        <f>SUMIFS(F:F,A:A,Table_Query_from_Cas_Ragle_16[[#Headers],[2]],B:B,Table_Query_from_Cas_Ragle_16[[#This Row],[account_id]])</f>
        <v>0</v>
      </c>
      <c r="O138" s="25">
        <f>Table_Query_from_Cas_Ragle_16[[#This Row],[2-Dr]]-Table_Query_from_Cas_Ragle_16[[#This Row],[2-Cr]]</f>
        <v>0</v>
      </c>
      <c r="P138">
        <f>SUMIFS(E:E,A:A,Table_Query_from_Cas_Ragle_16[[#Headers],[3]],B:B,Table_Query_from_Cas_Ragle_16[[#This Row],[account_id]])</f>
        <v>0</v>
      </c>
      <c r="Q138">
        <f>SUMIFS(F:F,A:A,Table_Query_from_Cas_Ragle_16[[#Headers],[3]],B:B,Table_Query_from_Cas_Ragle_16[[#This Row],[account_id]])</f>
        <v>0</v>
      </c>
      <c r="R138" s="25">
        <f>Table_Query_from_Cas_Ragle_16[[#This Row],[3-Dr]]-Table_Query_from_Cas_Ragle_16[[#This Row],[3-Cr]]</f>
        <v>0</v>
      </c>
      <c r="S138" s="25">
        <f>SUMIFS(E:E,A:A,Table_Query_from_Cas_Ragle_16[[#Headers],[4]],B:B,Table_Query_from_Cas_Ragle_16[[#This Row],[account_id]])</f>
        <v>0</v>
      </c>
      <c r="T138" s="25">
        <f>SUMIFS(F:F,A:A,Table_Query_from_Cas_Ragle_16[[#Headers],[4]],B:B,Table_Query_from_Cas_Ragle_16[[#This Row],[account_id]])</f>
        <v>0</v>
      </c>
      <c r="U138" s="25">
        <f>Table_Query_from_Cas_Ragle_16[[#This Row],[4-Dr]]-Table_Query_from_Cas_Ragle_16[[#This Row],[4-Cr]]</f>
        <v>0</v>
      </c>
      <c r="V138" s="25">
        <f>SUMIFS(E:E,A:A,Table_Query_from_Cas_Ragle_16[[#Headers],[8]],B:B,Table_Query_from_Cas_Ragle_16[[#This Row],[account_id]])</f>
        <v>0</v>
      </c>
      <c r="W138" s="25">
        <f>SUMIFS(F:F,A:A,Table_Query_from_Cas_Ragle_16[[#Headers],[8]],B:B,Table_Query_from_Cas_Ragle_16[[#This Row],[account_id]])</f>
        <v>0</v>
      </c>
      <c r="X138" s="25">
        <f>Table_Query_from_Cas_Ragle_16[[#This Row],[8-Dr]]-Table_Query_from_Cas_Ragle_16[[#This Row],[8-Cr]]</f>
        <v>0</v>
      </c>
    </row>
    <row r="139" spans="1:24" x14ac:dyDescent="0.25">
      <c r="A139">
        <v>3</v>
      </c>
      <c r="B139" t="s">
        <v>2042</v>
      </c>
      <c r="C139" t="s">
        <v>2058</v>
      </c>
      <c r="D139" t="s">
        <v>2020</v>
      </c>
      <c r="E139">
        <v>50.89</v>
      </c>
      <c r="F139">
        <v>0</v>
      </c>
      <c r="G139" s="2">
        <v>45323</v>
      </c>
      <c r="H139" t="s">
        <v>2021</v>
      </c>
      <c r="I139">
        <f t="shared" si="2"/>
        <v>50.89</v>
      </c>
      <c r="K139" t="s">
        <v>2337</v>
      </c>
      <c r="L139" t="s">
        <v>2338</v>
      </c>
      <c r="M139">
        <f>SUMIFS(E:E,A:A,Table_Query_from_Cas_Ragle_16[[#Headers],[2]],B:B,Table_Query_from_Cas_Ragle_16[[#This Row],[account_id]])</f>
        <v>0</v>
      </c>
      <c r="N139">
        <f>SUMIFS(F:F,A:A,Table_Query_from_Cas_Ragle_16[[#Headers],[2]],B:B,Table_Query_from_Cas_Ragle_16[[#This Row],[account_id]])</f>
        <v>0</v>
      </c>
      <c r="O139" s="25">
        <f>Table_Query_from_Cas_Ragle_16[[#This Row],[2-Dr]]-Table_Query_from_Cas_Ragle_16[[#This Row],[2-Cr]]</f>
        <v>0</v>
      </c>
      <c r="P139">
        <f>SUMIFS(E:E,A:A,Table_Query_from_Cas_Ragle_16[[#Headers],[3]],B:B,Table_Query_from_Cas_Ragle_16[[#This Row],[account_id]])</f>
        <v>0</v>
      </c>
      <c r="Q139">
        <f>SUMIFS(F:F,A:A,Table_Query_from_Cas_Ragle_16[[#Headers],[3]],B:B,Table_Query_from_Cas_Ragle_16[[#This Row],[account_id]])</f>
        <v>0</v>
      </c>
      <c r="R139" s="25">
        <f>Table_Query_from_Cas_Ragle_16[[#This Row],[3-Dr]]-Table_Query_from_Cas_Ragle_16[[#This Row],[3-Cr]]</f>
        <v>0</v>
      </c>
      <c r="S139" s="25">
        <f>SUMIFS(E:E,A:A,Table_Query_from_Cas_Ragle_16[[#Headers],[4]],B:B,Table_Query_from_Cas_Ragle_16[[#This Row],[account_id]])</f>
        <v>0</v>
      </c>
      <c r="T139" s="25">
        <f>SUMIFS(F:F,A:A,Table_Query_from_Cas_Ragle_16[[#Headers],[4]],B:B,Table_Query_from_Cas_Ragle_16[[#This Row],[account_id]])</f>
        <v>0</v>
      </c>
      <c r="U139" s="25">
        <f>Table_Query_from_Cas_Ragle_16[[#This Row],[4-Dr]]-Table_Query_from_Cas_Ragle_16[[#This Row],[4-Cr]]</f>
        <v>0</v>
      </c>
      <c r="V139" s="25">
        <f>SUMIFS(E:E,A:A,Table_Query_from_Cas_Ragle_16[[#Headers],[8]],B:B,Table_Query_from_Cas_Ragle_16[[#This Row],[account_id]])</f>
        <v>0</v>
      </c>
      <c r="W139" s="25">
        <f>SUMIFS(F:F,A:A,Table_Query_from_Cas_Ragle_16[[#Headers],[8]],B:B,Table_Query_from_Cas_Ragle_16[[#This Row],[account_id]])</f>
        <v>0</v>
      </c>
      <c r="X139" s="25">
        <f>Table_Query_from_Cas_Ragle_16[[#This Row],[8-Dr]]-Table_Query_from_Cas_Ragle_16[[#This Row],[8-Cr]]</f>
        <v>0</v>
      </c>
    </row>
    <row r="140" spans="1:24" x14ac:dyDescent="0.25">
      <c r="A140">
        <v>4</v>
      </c>
      <c r="B140" t="s">
        <v>2042</v>
      </c>
      <c r="C140" t="s">
        <v>2057</v>
      </c>
      <c r="D140" t="s">
        <v>2020</v>
      </c>
      <c r="E140">
        <v>50.89</v>
      </c>
      <c r="F140">
        <v>0</v>
      </c>
      <c r="G140" s="2">
        <v>45323</v>
      </c>
      <c r="H140" t="s">
        <v>2021</v>
      </c>
      <c r="I140">
        <f t="shared" si="2"/>
        <v>50.89</v>
      </c>
      <c r="K140" t="s">
        <v>2339</v>
      </c>
      <c r="L140" t="s">
        <v>2340</v>
      </c>
      <c r="M140">
        <f>SUMIFS(E:E,A:A,Table_Query_from_Cas_Ragle_16[[#Headers],[2]],B:B,Table_Query_from_Cas_Ragle_16[[#This Row],[account_id]])</f>
        <v>0</v>
      </c>
      <c r="N140">
        <f>SUMIFS(F:F,A:A,Table_Query_from_Cas_Ragle_16[[#Headers],[2]],B:B,Table_Query_from_Cas_Ragle_16[[#This Row],[account_id]])</f>
        <v>0</v>
      </c>
      <c r="O140" s="25">
        <f>Table_Query_from_Cas_Ragle_16[[#This Row],[2-Dr]]-Table_Query_from_Cas_Ragle_16[[#This Row],[2-Cr]]</f>
        <v>0</v>
      </c>
      <c r="P140">
        <f>SUMIFS(E:E,A:A,Table_Query_from_Cas_Ragle_16[[#Headers],[3]],B:B,Table_Query_from_Cas_Ragle_16[[#This Row],[account_id]])</f>
        <v>0</v>
      </c>
      <c r="Q140">
        <f>SUMIFS(F:F,A:A,Table_Query_from_Cas_Ragle_16[[#Headers],[3]],B:B,Table_Query_from_Cas_Ragle_16[[#This Row],[account_id]])</f>
        <v>0</v>
      </c>
      <c r="R140" s="25">
        <f>Table_Query_from_Cas_Ragle_16[[#This Row],[3-Dr]]-Table_Query_from_Cas_Ragle_16[[#This Row],[3-Cr]]</f>
        <v>0</v>
      </c>
      <c r="S140" s="25">
        <f>SUMIFS(E:E,A:A,Table_Query_from_Cas_Ragle_16[[#Headers],[4]],B:B,Table_Query_from_Cas_Ragle_16[[#This Row],[account_id]])</f>
        <v>0</v>
      </c>
      <c r="T140" s="25">
        <f>SUMIFS(F:F,A:A,Table_Query_from_Cas_Ragle_16[[#Headers],[4]],B:B,Table_Query_from_Cas_Ragle_16[[#This Row],[account_id]])</f>
        <v>0</v>
      </c>
      <c r="U140" s="25">
        <f>Table_Query_from_Cas_Ragle_16[[#This Row],[4-Dr]]-Table_Query_from_Cas_Ragle_16[[#This Row],[4-Cr]]</f>
        <v>0</v>
      </c>
      <c r="V140" s="25">
        <f>SUMIFS(E:E,A:A,Table_Query_from_Cas_Ragle_16[[#Headers],[8]],B:B,Table_Query_from_Cas_Ragle_16[[#This Row],[account_id]])</f>
        <v>0</v>
      </c>
      <c r="W140" s="25">
        <f>SUMIFS(F:F,A:A,Table_Query_from_Cas_Ragle_16[[#Headers],[8]],B:B,Table_Query_from_Cas_Ragle_16[[#This Row],[account_id]])</f>
        <v>0</v>
      </c>
      <c r="X140" s="25">
        <f>Table_Query_from_Cas_Ragle_16[[#This Row],[8-Dr]]-Table_Query_from_Cas_Ragle_16[[#This Row],[8-Cr]]</f>
        <v>0</v>
      </c>
    </row>
    <row r="141" spans="1:24" x14ac:dyDescent="0.25">
      <c r="A141">
        <v>2</v>
      </c>
      <c r="B141" t="s">
        <v>2042</v>
      </c>
      <c r="C141" t="s">
        <v>2043</v>
      </c>
      <c r="D141" t="s">
        <v>2020</v>
      </c>
      <c r="E141">
        <v>101.74</v>
      </c>
      <c r="F141">
        <v>0</v>
      </c>
      <c r="G141" s="2">
        <v>45323</v>
      </c>
      <c r="H141" t="s">
        <v>2021</v>
      </c>
      <c r="I141">
        <f t="shared" si="2"/>
        <v>101.74</v>
      </c>
      <c r="K141" t="s">
        <v>2341</v>
      </c>
      <c r="L141" t="s">
        <v>2342</v>
      </c>
      <c r="M141">
        <f>SUMIFS(E:E,A:A,Table_Query_from_Cas_Ragle_16[[#Headers],[2]],B:B,Table_Query_from_Cas_Ragle_16[[#This Row],[account_id]])</f>
        <v>0</v>
      </c>
      <c r="N141">
        <f>SUMIFS(F:F,A:A,Table_Query_from_Cas_Ragle_16[[#Headers],[2]],B:B,Table_Query_from_Cas_Ragle_16[[#This Row],[account_id]])</f>
        <v>0</v>
      </c>
      <c r="O141" s="25">
        <f>Table_Query_from_Cas_Ragle_16[[#This Row],[2-Dr]]-Table_Query_from_Cas_Ragle_16[[#This Row],[2-Cr]]</f>
        <v>0</v>
      </c>
      <c r="P141">
        <f>SUMIFS(E:E,A:A,Table_Query_from_Cas_Ragle_16[[#Headers],[3]],B:B,Table_Query_from_Cas_Ragle_16[[#This Row],[account_id]])</f>
        <v>0</v>
      </c>
      <c r="Q141">
        <f>SUMIFS(F:F,A:A,Table_Query_from_Cas_Ragle_16[[#Headers],[3]],B:B,Table_Query_from_Cas_Ragle_16[[#This Row],[account_id]])</f>
        <v>0</v>
      </c>
      <c r="R141" s="25">
        <f>Table_Query_from_Cas_Ragle_16[[#This Row],[3-Dr]]-Table_Query_from_Cas_Ragle_16[[#This Row],[3-Cr]]</f>
        <v>0</v>
      </c>
      <c r="S141" s="25">
        <f>SUMIFS(E:E,A:A,Table_Query_from_Cas_Ragle_16[[#Headers],[4]],B:B,Table_Query_from_Cas_Ragle_16[[#This Row],[account_id]])</f>
        <v>0</v>
      </c>
      <c r="T141" s="25">
        <f>SUMIFS(F:F,A:A,Table_Query_from_Cas_Ragle_16[[#Headers],[4]],B:B,Table_Query_from_Cas_Ragle_16[[#This Row],[account_id]])</f>
        <v>0</v>
      </c>
      <c r="U141" s="25">
        <f>Table_Query_from_Cas_Ragle_16[[#This Row],[4-Dr]]-Table_Query_from_Cas_Ragle_16[[#This Row],[4-Cr]]</f>
        <v>0</v>
      </c>
      <c r="V141" s="25">
        <f>SUMIFS(E:E,A:A,Table_Query_from_Cas_Ragle_16[[#Headers],[8]],B:B,Table_Query_from_Cas_Ragle_16[[#This Row],[account_id]])</f>
        <v>0</v>
      </c>
      <c r="W141" s="25">
        <f>SUMIFS(F:F,A:A,Table_Query_from_Cas_Ragle_16[[#Headers],[8]],B:B,Table_Query_from_Cas_Ragle_16[[#This Row],[account_id]])</f>
        <v>0</v>
      </c>
      <c r="X141" s="25">
        <f>Table_Query_from_Cas_Ragle_16[[#This Row],[8-Dr]]-Table_Query_from_Cas_Ragle_16[[#This Row],[8-Cr]]</f>
        <v>0</v>
      </c>
    </row>
    <row r="142" spans="1:24" x14ac:dyDescent="0.25">
      <c r="A142">
        <v>3</v>
      </c>
      <c r="B142" t="s">
        <v>2042</v>
      </c>
      <c r="C142" t="s">
        <v>2058</v>
      </c>
      <c r="D142" t="s">
        <v>2020</v>
      </c>
      <c r="E142">
        <v>50.88</v>
      </c>
      <c r="F142">
        <v>0</v>
      </c>
      <c r="G142" s="2">
        <v>45323</v>
      </c>
      <c r="H142" t="s">
        <v>2021</v>
      </c>
      <c r="I142">
        <f t="shared" si="2"/>
        <v>50.88</v>
      </c>
      <c r="K142" t="s">
        <v>2343</v>
      </c>
      <c r="L142" t="s">
        <v>2344</v>
      </c>
      <c r="M142">
        <f>SUMIFS(E:E,A:A,Table_Query_from_Cas_Ragle_16[[#Headers],[2]],B:B,Table_Query_from_Cas_Ragle_16[[#This Row],[account_id]])</f>
        <v>0</v>
      </c>
      <c r="N142">
        <f>SUMIFS(F:F,A:A,Table_Query_from_Cas_Ragle_16[[#Headers],[2]],B:B,Table_Query_from_Cas_Ragle_16[[#This Row],[account_id]])</f>
        <v>0</v>
      </c>
      <c r="O142" s="25">
        <f>Table_Query_from_Cas_Ragle_16[[#This Row],[2-Dr]]-Table_Query_from_Cas_Ragle_16[[#This Row],[2-Cr]]</f>
        <v>0</v>
      </c>
      <c r="P142">
        <f>SUMIFS(E:E,A:A,Table_Query_from_Cas_Ragle_16[[#Headers],[3]],B:B,Table_Query_from_Cas_Ragle_16[[#This Row],[account_id]])</f>
        <v>0</v>
      </c>
      <c r="Q142">
        <f>SUMIFS(F:F,A:A,Table_Query_from_Cas_Ragle_16[[#Headers],[3]],B:B,Table_Query_from_Cas_Ragle_16[[#This Row],[account_id]])</f>
        <v>0</v>
      </c>
      <c r="R142" s="25">
        <f>Table_Query_from_Cas_Ragle_16[[#This Row],[3-Dr]]-Table_Query_from_Cas_Ragle_16[[#This Row],[3-Cr]]</f>
        <v>0</v>
      </c>
      <c r="S142" s="25">
        <f>SUMIFS(E:E,A:A,Table_Query_from_Cas_Ragle_16[[#Headers],[4]],B:B,Table_Query_from_Cas_Ragle_16[[#This Row],[account_id]])</f>
        <v>0</v>
      </c>
      <c r="T142" s="25">
        <f>SUMIFS(F:F,A:A,Table_Query_from_Cas_Ragle_16[[#Headers],[4]],B:B,Table_Query_from_Cas_Ragle_16[[#This Row],[account_id]])</f>
        <v>0</v>
      </c>
      <c r="U142" s="25">
        <f>Table_Query_from_Cas_Ragle_16[[#This Row],[4-Dr]]-Table_Query_from_Cas_Ragle_16[[#This Row],[4-Cr]]</f>
        <v>0</v>
      </c>
      <c r="V142" s="25">
        <f>SUMIFS(E:E,A:A,Table_Query_from_Cas_Ragle_16[[#Headers],[8]],B:B,Table_Query_from_Cas_Ragle_16[[#This Row],[account_id]])</f>
        <v>0</v>
      </c>
      <c r="W142" s="25">
        <f>SUMIFS(F:F,A:A,Table_Query_from_Cas_Ragle_16[[#Headers],[8]],B:B,Table_Query_from_Cas_Ragle_16[[#This Row],[account_id]])</f>
        <v>0</v>
      </c>
      <c r="X142" s="25">
        <f>Table_Query_from_Cas_Ragle_16[[#This Row],[8-Dr]]-Table_Query_from_Cas_Ragle_16[[#This Row],[8-Cr]]</f>
        <v>0</v>
      </c>
    </row>
    <row r="143" spans="1:24" x14ac:dyDescent="0.25">
      <c r="A143">
        <v>4</v>
      </c>
      <c r="B143" t="s">
        <v>2042</v>
      </c>
      <c r="C143" t="s">
        <v>2057</v>
      </c>
      <c r="D143" t="s">
        <v>2020</v>
      </c>
      <c r="E143">
        <v>50.88</v>
      </c>
      <c r="F143">
        <v>0</v>
      </c>
      <c r="G143" s="2">
        <v>45323</v>
      </c>
      <c r="H143" t="s">
        <v>2021</v>
      </c>
      <c r="I143">
        <f t="shared" si="2"/>
        <v>50.88</v>
      </c>
      <c r="K143" t="s">
        <v>2345</v>
      </c>
      <c r="L143" t="s">
        <v>2346</v>
      </c>
      <c r="M143">
        <f>SUMIFS(E:E,A:A,Table_Query_from_Cas_Ragle_16[[#Headers],[2]],B:B,Table_Query_from_Cas_Ragle_16[[#This Row],[account_id]])</f>
        <v>0</v>
      </c>
      <c r="N143">
        <f>SUMIFS(F:F,A:A,Table_Query_from_Cas_Ragle_16[[#Headers],[2]],B:B,Table_Query_from_Cas_Ragle_16[[#This Row],[account_id]])</f>
        <v>0</v>
      </c>
      <c r="O143" s="25">
        <f>Table_Query_from_Cas_Ragle_16[[#This Row],[2-Dr]]-Table_Query_from_Cas_Ragle_16[[#This Row],[2-Cr]]</f>
        <v>0</v>
      </c>
      <c r="P143">
        <f>SUMIFS(E:E,A:A,Table_Query_from_Cas_Ragle_16[[#Headers],[3]],B:B,Table_Query_from_Cas_Ragle_16[[#This Row],[account_id]])</f>
        <v>0</v>
      </c>
      <c r="Q143">
        <f>SUMIFS(F:F,A:A,Table_Query_from_Cas_Ragle_16[[#Headers],[3]],B:B,Table_Query_from_Cas_Ragle_16[[#This Row],[account_id]])</f>
        <v>0</v>
      </c>
      <c r="R143" s="25">
        <f>Table_Query_from_Cas_Ragle_16[[#This Row],[3-Dr]]-Table_Query_from_Cas_Ragle_16[[#This Row],[3-Cr]]</f>
        <v>0</v>
      </c>
      <c r="S143" s="25">
        <f>SUMIFS(E:E,A:A,Table_Query_from_Cas_Ragle_16[[#Headers],[4]],B:B,Table_Query_from_Cas_Ragle_16[[#This Row],[account_id]])</f>
        <v>0</v>
      </c>
      <c r="T143" s="25">
        <f>SUMIFS(F:F,A:A,Table_Query_from_Cas_Ragle_16[[#Headers],[4]],B:B,Table_Query_from_Cas_Ragle_16[[#This Row],[account_id]])</f>
        <v>0</v>
      </c>
      <c r="U143" s="25">
        <f>Table_Query_from_Cas_Ragle_16[[#This Row],[4-Dr]]-Table_Query_from_Cas_Ragle_16[[#This Row],[4-Cr]]</f>
        <v>0</v>
      </c>
      <c r="V143" s="25">
        <f>SUMIFS(E:E,A:A,Table_Query_from_Cas_Ragle_16[[#Headers],[8]],B:B,Table_Query_from_Cas_Ragle_16[[#This Row],[account_id]])</f>
        <v>0</v>
      </c>
      <c r="W143" s="25">
        <f>SUMIFS(F:F,A:A,Table_Query_from_Cas_Ragle_16[[#Headers],[8]],B:B,Table_Query_from_Cas_Ragle_16[[#This Row],[account_id]])</f>
        <v>0</v>
      </c>
      <c r="X143" s="25">
        <f>Table_Query_from_Cas_Ragle_16[[#This Row],[8-Dr]]-Table_Query_from_Cas_Ragle_16[[#This Row],[8-Cr]]</f>
        <v>0</v>
      </c>
    </row>
    <row r="144" spans="1:24" x14ac:dyDescent="0.25">
      <c r="A144">
        <v>2</v>
      </c>
      <c r="B144" t="s">
        <v>2042</v>
      </c>
      <c r="C144" t="s">
        <v>2043</v>
      </c>
      <c r="D144" t="s">
        <v>2020</v>
      </c>
      <c r="E144">
        <v>3625.6</v>
      </c>
      <c r="F144">
        <v>0</v>
      </c>
      <c r="G144" s="2">
        <v>45323</v>
      </c>
      <c r="H144" t="s">
        <v>2021</v>
      </c>
      <c r="I144">
        <f t="shared" si="2"/>
        <v>3625.6</v>
      </c>
      <c r="K144" t="s">
        <v>2347</v>
      </c>
      <c r="L144" t="s">
        <v>2348</v>
      </c>
      <c r="M144">
        <f>SUMIFS(E:E,A:A,Table_Query_from_Cas_Ragle_16[[#Headers],[2]],B:B,Table_Query_from_Cas_Ragle_16[[#This Row],[account_id]])</f>
        <v>0</v>
      </c>
      <c r="N144">
        <f>SUMIFS(F:F,A:A,Table_Query_from_Cas_Ragle_16[[#Headers],[2]],B:B,Table_Query_from_Cas_Ragle_16[[#This Row],[account_id]])</f>
        <v>0</v>
      </c>
      <c r="O144" s="25">
        <f>Table_Query_from_Cas_Ragle_16[[#This Row],[2-Dr]]-Table_Query_from_Cas_Ragle_16[[#This Row],[2-Cr]]</f>
        <v>0</v>
      </c>
      <c r="P144">
        <f>SUMIFS(E:E,A:A,Table_Query_from_Cas_Ragle_16[[#Headers],[3]],B:B,Table_Query_from_Cas_Ragle_16[[#This Row],[account_id]])</f>
        <v>0</v>
      </c>
      <c r="Q144">
        <f>SUMIFS(F:F,A:A,Table_Query_from_Cas_Ragle_16[[#Headers],[3]],B:B,Table_Query_from_Cas_Ragle_16[[#This Row],[account_id]])</f>
        <v>0</v>
      </c>
      <c r="R144" s="25">
        <f>Table_Query_from_Cas_Ragle_16[[#This Row],[3-Dr]]-Table_Query_from_Cas_Ragle_16[[#This Row],[3-Cr]]</f>
        <v>0</v>
      </c>
      <c r="S144" s="25">
        <f>SUMIFS(E:E,A:A,Table_Query_from_Cas_Ragle_16[[#Headers],[4]],B:B,Table_Query_from_Cas_Ragle_16[[#This Row],[account_id]])</f>
        <v>0</v>
      </c>
      <c r="T144" s="25">
        <f>SUMIFS(F:F,A:A,Table_Query_from_Cas_Ragle_16[[#Headers],[4]],B:B,Table_Query_from_Cas_Ragle_16[[#This Row],[account_id]])</f>
        <v>0</v>
      </c>
      <c r="U144" s="25">
        <f>Table_Query_from_Cas_Ragle_16[[#This Row],[4-Dr]]-Table_Query_from_Cas_Ragle_16[[#This Row],[4-Cr]]</f>
        <v>0</v>
      </c>
      <c r="V144" s="25">
        <f>SUMIFS(E:E,A:A,Table_Query_from_Cas_Ragle_16[[#Headers],[8]],B:B,Table_Query_from_Cas_Ragle_16[[#This Row],[account_id]])</f>
        <v>0</v>
      </c>
      <c r="W144" s="25">
        <f>SUMIFS(F:F,A:A,Table_Query_from_Cas_Ragle_16[[#Headers],[8]],B:B,Table_Query_from_Cas_Ragle_16[[#This Row],[account_id]])</f>
        <v>0</v>
      </c>
      <c r="X144" s="25">
        <f>Table_Query_from_Cas_Ragle_16[[#This Row],[8-Dr]]-Table_Query_from_Cas_Ragle_16[[#This Row],[8-Cr]]</f>
        <v>0</v>
      </c>
    </row>
    <row r="145" spans="1:24" x14ac:dyDescent="0.25">
      <c r="A145">
        <v>3</v>
      </c>
      <c r="B145" t="s">
        <v>2042</v>
      </c>
      <c r="C145" t="s">
        <v>2058</v>
      </c>
      <c r="D145" t="s">
        <v>2020</v>
      </c>
      <c r="E145">
        <v>1812.81</v>
      </c>
      <c r="F145">
        <v>0</v>
      </c>
      <c r="G145" s="2">
        <v>45323</v>
      </c>
      <c r="H145" t="s">
        <v>2021</v>
      </c>
      <c r="I145">
        <f t="shared" si="2"/>
        <v>1812.81</v>
      </c>
      <c r="K145" t="s">
        <v>2349</v>
      </c>
      <c r="L145" t="s">
        <v>2350</v>
      </c>
      <c r="M145">
        <f>SUMIFS(E:E,A:A,Table_Query_from_Cas_Ragle_16[[#Headers],[2]],B:B,Table_Query_from_Cas_Ragle_16[[#This Row],[account_id]])</f>
        <v>0</v>
      </c>
      <c r="N145">
        <f>SUMIFS(F:F,A:A,Table_Query_from_Cas_Ragle_16[[#Headers],[2]],B:B,Table_Query_from_Cas_Ragle_16[[#This Row],[account_id]])</f>
        <v>0</v>
      </c>
      <c r="O145" s="25">
        <f>Table_Query_from_Cas_Ragle_16[[#This Row],[2-Dr]]-Table_Query_from_Cas_Ragle_16[[#This Row],[2-Cr]]</f>
        <v>0</v>
      </c>
      <c r="P145">
        <f>SUMIFS(E:E,A:A,Table_Query_from_Cas_Ragle_16[[#Headers],[3]],B:B,Table_Query_from_Cas_Ragle_16[[#This Row],[account_id]])</f>
        <v>0</v>
      </c>
      <c r="Q145">
        <f>SUMIFS(F:F,A:A,Table_Query_from_Cas_Ragle_16[[#Headers],[3]],B:B,Table_Query_from_Cas_Ragle_16[[#This Row],[account_id]])</f>
        <v>0</v>
      </c>
      <c r="R145" s="25">
        <f>Table_Query_from_Cas_Ragle_16[[#This Row],[3-Dr]]-Table_Query_from_Cas_Ragle_16[[#This Row],[3-Cr]]</f>
        <v>0</v>
      </c>
      <c r="S145" s="25">
        <f>SUMIFS(E:E,A:A,Table_Query_from_Cas_Ragle_16[[#Headers],[4]],B:B,Table_Query_from_Cas_Ragle_16[[#This Row],[account_id]])</f>
        <v>0</v>
      </c>
      <c r="T145" s="25">
        <f>SUMIFS(F:F,A:A,Table_Query_from_Cas_Ragle_16[[#Headers],[4]],B:B,Table_Query_from_Cas_Ragle_16[[#This Row],[account_id]])</f>
        <v>0</v>
      </c>
      <c r="U145" s="25">
        <f>Table_Query_from_Cas_Ragle_16[[#This Row],[4-Dr]]-Table_Query_from_Cas_Ragle_16[[#This Row],[4-Cr]]</f>
        <v>0</v>
      </c>
      <c r="V145" s="25">
        <f>SUMIFS(E:E,A:A,Table_Query_from_Cas_Ragle_16[[#Headers],[8]],B:B,Table_Query_from_Cas_Ragle_16[[#This Row],[account_id]])</f>
        <v>0</v>
      </c>
      <c r="W145" s="25">
        <f>SUMIFS(F:F,A:A,Table_Query_from_Cas_Ragle_16[[#Headers],[8]],B:B,Table_Query_from_Cas_Ragle_16[[#This Row],[account_id]])</f>
        <v>0</v>
      </c>
      <c r="X145" s="25">
        <f>Table_Query_from_Cas_Ragle_16[[#This Row],[8-Dr]]-Table_Query_from_Cas_Ragle_16[[#This Row],[8-Cr]]</f>
        <v>0</v>
      </c>
    </row>
    <row r="146" spans="1:24" x14ac:dyDescent="0.25">
      <c r="A146">
        <v>4</v>
      </c>
      <c r="B146" t="s">
        <v>2042</v>
      </c>
      <c r="C146" t="s">
        <v>2057</v>
      </c>
      <c r="D146" t="s">
        <v>2020</v>
      </c>
      <c r="E146">
        <v>1812.81</v>
      </c>
      <c r="F146">
        <v>0</v>
      </c>
      <c r="G146" s="2">
        <v>45323</v>
      </c>
      <c r="H146" t="s">
        <v>2021</v>
      </c>
      <c r="I146">
        <f t="shared" si="2"/>
        <v>1812.81</v>
      </c>
      <c r="K146" t="s">
        <v>2351</v>
      </c>
      <c r="L146" t="s">
        <v>2352</v>
      </c>
      <c r="M146">
        <f>SUMIFS(E:E,A:A,Table_Query_from_Cas_Ragle_16[[#Headers],[2]],B:B,Table_Query_from_Cas_Ragle_16[[#This Row],[account_id]])</f>
        <v>0</v>
      </c>
      <c r="N146">
        <f>SUMIFS(F:F,A:A,Table_Query_from_Cas_Ragle_16[[#Headers],[2]],B:B,Table_Query_from_Cas_Ragle_16[[#This Row],[account_id]])</f>
        <v>0</v>
      </c>
      <c r="O146" s="25">
        <f>Table_Query_from_Cas_Ragle_16[[#This Row],[2-Dr]]-Table_Query_from_Cas_Ragle_16[[#This Row],[2-Cr]]</f>
        <v>0</v>
      </c>
      <c r="P146">
        <f>SUMIFS(E:E,A:A,Table_Query_from_Cas_Ragle_16[[#Headers],[3]],B:B,Table_Query_from_Cas_Ragle_16[[#This Row],[account_id]])</f>
        <v>0</v>
      </c>
      <c r="Q146">
        <f>SUMIFS(F:F,A:A,Table_Query_from_Cas_Ragle_16[[#Headers],[3]],B:B,Table_Query_from_Cas_Ragle_16[[#This Row],[account_id]])</f>
        <v>0</v>
      </c>
      <c r="R146" s="25">
        <f>Table_Query_from_Cas_Ragle_16[[#This Row],[3-Dr]]-Table_Query_from_Cas_Ragle_16[[#This Row],[3-Cr]]</f>
        <v>0</v>
      </c>
      <c r="S146" s="25">
        <f>SUMIFS(E:E,A:A,Table_Query_from_Cas_Ragle_16[[#Headers],[4]],B:B,Table_Query_from_Cas_Ragle_16[[#This Row],[account_id]])</f>
        <v>0</v>
      </c>
      <c r="T146" s="25">
        <f>SUMIFS(F:F,A:A,Table_Query_from_Cas_Ragle_16[[#Headers],[4]],B:B,Table_Query_from_Cas_Ragle_16[[#This Row],[account_id]])</f>
        <v>0</v>
      </c>
      <c r="U146" s="25">
        <f>Table_Query_from_Cas_Ragle_16[[#This Row],[4-Dr]]-Table_Query_from_Cas_Ragle_16[[#This Row],[4-Cr]]</f>
        <v>0</v>
      </c>
      <c r="V146" s="25">
        <f>SUMIFS(E:E,A:A,Table_Query_from_Cas_Ragle_16[[#Headers],[8]],B:B,Table_Query_from_Cas_Ragle_16[[#This Row],[account_id]])</f>
        <v>0</v>
      </c>
      <c r="W146" s="25">
        <f>SUMIFS(F:F,A:A,Table_Query_from_Cas_Ragle_16[[#Headers],[8]],B:B,Table_Query_from_Cas_Ragle_16[[#This Row],[account_id]])</f>
        <v>0</v>
      </c>
      <c r="X146" s="25">
        <f>Table_Query_from_Cas_Ragle_16[[#This Row],[8-Dr]]-Table_Query_from_Cas_Ragle_16[[#This Row],[8-Cr]]</f>
        <v>0</v>
      </c>
    </row>
    <row r="147" spans="1:24" x14ac:dyDescent="0.25">
      <c r="A147">
        <v>2</v>
      </c>
      <c r="B147" t="s">
        <v>2022</v>
      </c>
      <c r="C147" t="s">
        <v>2023</v>
      </c>
      <c r="D147" t="s">
        <v>2020</v>
      </c>
      <c r="E147">
        <v>27.28</v>
      </c>
      <c r="F147">
        <v>0</v>
      </c>
      <c r="G147" s="2">
        <v>45323</v>
      </c>
      <c r="H147" t="s">
        <v>2021</v>
      </c>
      <c r="I147">
        <f t="shared" si="2"/>
        <v>27.28</v>
      </c>
      <c r="K147" t="s">
        <v>2353</v>
      </c>
      <c r="L147" t="s">
        <v>2354</v>
      </c>
      <c r="M147">
        <f>SUMIFS(E:E,A:A,Table_Query_from_Cas_Ragle_16[[#Headers],[2]],B:B,Table_Query_from_Cas_Ragle_16[[#This Row],[account_id]])</f>
        <v>0</v>
      </c>
      <c r="N147">
        <f>SUMIFS(F:F,A:A,Table_Query_from_Cas_Ragle_16[[#Headers],[2]],B:B,Table_Query_from_Cas_Ragle_16[[#This Row],[account_id]])</f>
        <v>0</v>
      </c>
      <c r="O147" s="25">
        <f>Table_Query_from_Cas_Ragle_16[[#This Row],[2-Dr]]-Table_Query_from_Cas_Ragle_16[[#This Row],[2-Cr]]</f>
        <v>0</v>
      </c>
      <c r="P147">
        <f>SUMIFS(E:E,A:A,Table_Query_from_Cas_Ragle_16[[#Headers],[3]],B:B,Table_Query_from_Cas_Ragle_16[[#This Row],[account_id]])</f>
        <v>0</v>
      </c>
      <c r="Q147">
        <f>SUMIFS(F:F,A:A,Table_Query_from_Cas_Ragle_16[[#Headers],[3]],B:B,Table_Query_from_Cas_Ragle_16[[#This Row],[account_id]])</f>
        <v>0</v>
      </c>
      <c r="R147" s="25">
        <f>Table_Query_from_Cas_Ragle_16[[#This Row],[3-Dr]]-Table_Query_from_Cas_Ragle_16[[#This Row],[3-Cr]]</f>
        <v>0</v>
      </c>
      <c r="S147" s="25">
        <f>SUMIFS(E:E,A:A,Table_Query_from_Cas_Ragle_16[[#Headers],[4]],B:B,Table_Query_from_Cas_Ragle_16[[#This Row],[account_id]])</f>
        <v>0</v>
      </c>
      <c r="T147" s="25">
        <f>SUMIFS(F:F,A:A,Table_Query_from_Cas_Ragle_16[[#Headers],[4]],B:B,Table_Query_from_Cas_Ragle_16[[#This Row],[account_id]])</f>
        <v>0</v>
      </c>
      <c r="U147" s="25">
        <f>Table_Query_from_Cas_Ragle_16[[#This Row],[4-Dr]]-Table_Query_from_Cas_Ragle_16[[#This Row],[4-Cr]]</f>
        <v>0</v>
      </c>
      <c r="V147" s="25">
        <f>SUMIFS(E:E,A:A,Table_Query_from_Cas_Ragle_16[[#Headers],[8]],B:B,Table_Query_from_Cas_Ragle_16[[#This Row],[account_id]])</f>
        <v>0</v>
      </c>
      <c r="W147" s="25">
        <f>SUMIFS(F:F,A:A,Table_Query_from_Cas_Ragle_16[[#Headers],[8]],B:B,Table_Query_from_Cas_Ragle_16[[#This Row],[account_id]])</f>
        <v>0</v>
      </c>
      <c r="X147" s="25">
        <f>Table_Query_from_Cas_Ragle_16[[#This Row],[8-Dr]]-Table_Query_from_Cas_Ragle_16[[#This Row],[8-Cr]]</f>
        <v>0</v>
      </c>
    </row>
    <row r="148" spans="1:24" x14ac:dyDescent="0.25">
      <c r="A148">
        <v>2</v>
      </c>
      <c r="B148" t="s">
        <v>2022</v>
      </c>
      <c r="C148" t="s">
        <v>2023</v>
      </c>
      <c r="D148" t="s">
        <v>2020</v>
      </c>
      <c r="E148">
        <v>394.13</v>
      </c>
      <c r="F148">
        <v>0</v>
      </c>
      <c r="G148" s="2">
        <v>45323</v>
      </c>
      <c r="H148" t="s">
        <v>2021</v>
      </c>
      <c r="I148">
        <f t="shared" si="2"/>
        <v>394.13</v>
      </c>
      <c r="K148" t="s">
        <v>2355</v>
      </c>
      <c r="L148" t="s">
        <v>2356</v>
      </c>
      <c r="M148">
        <f>SUMIFS(E:E,A:A,Table_Query_from_Cas_Ragle_16[[#Headers],[2]],B:B,Table_Query_from_Cas_Ragle_16[[#This Row],[account_id]])</f>
        <v>0</v>
      </c>
      <c r="N148">
        <f>SUMIFS(F:F,A:A,Table_Query_from_Cas_Ragle_16[[#Headers],[2]],B:B,Table_Query_from_Cas_Ragle_16[[#This Row],[account_id]])</f>
        <v>0</v>
      </c>
      <c r="O148" s="25">
        <f>Table_Query_from_Cas_Ragle_16[[#This Row],[2-Dr]]-Table_Query_from_Cas_Ragle_16[[#This Row],[2-Cr]]</f>
        <v>0</v>
      </c>
      <c r="P148">
        <f>SUMIFS(E:E,A:A,Table_Query_from_Cas_Ragle_16[[#Headers],[3]],B:B,Table_Query_from_Cas_Ragle_16[[#This Row],[account_id]])</f>
        <v>0</v>
      </c>
      <c r="Q148">
        <f>SUMIFS(F:F,A:A,Table_Query_from_Cas_Ragle_16[[#Headers],[3]],B:B,Table_Query_from_Cas_Ragle_16[[#This Row],[account_id]])</f>
        <v>0</v>
      </c>
      <c r="R148" s="25">
        <f>Table_Query_from_Cas_Ragle_16[[#This Row],[3-Dr]]-Table_Query_from_Cas_Ragle_16[[#This Row],[3-Cr]]</f>
        <v>0</v>
      </c>
      <c r="S148" s="25">
        <f>SUMIFS(E:E,A:A,Table_Query_from_Cas_Ragle_16[[#Headers],[4]],B:B,Table_Query_from_Cas_Ragle_16[[#This Row],[account_id]])</f>
        <v>0</v>
      </c>
      <c r="T148" s="25">
        <f>SUMIFS(F:F,A:A,Table_Query_from_Cas_Ragle_16[[#Headers],[4]],B:B,Table_Query_from_Cas_Ragle_16[[#This Row],[account_id]])</f>
        <v>0</v>
      </c>
      <c r="U148" s="25">
        <f>Table_Query_from_Cas_Ragle_16[[#This Row],[4-Dr]]-Table_Query_from_Cas_Ragle_16[[#This Row],[4-Cr]]</f>
        <v>0</v>
      </c>
      <c r="V148" s="25">
        <f>SUMIFS(E:E,A:A,Table_Query_from_Cas_Ragle_16[[#Headers],[8]],B:B,Table_Query_from_Cas_Ragle_16[[#This Row],[account_id]])</f>
        <v>0</v>
      </c>
      <c r="W148" s="25">
        <f>SUMIFS(F:F,A:A,Table_Query_from_Cas_Ragle_16[[#Headers],[8]],B:B,Table_Query_from_Cas_Ragle_16[[#This Row],[account_id]])</f>
        <v>0</v>
      </c>
      <c r="X148" s="25">
        <f>Table_Query_from_Cas_Ragle_16[[#This Row],[8-Dr]]-Table_Query_from_Cas_Ragle_16[[#This Row],[8-Cr]]</f>
        <v>0</v>
      </c>
    </row>
    <row r="149" spans="1:24" x14ac:dyDescent="0.25">
      <c r="A149">
        <v>2</v>
      </c>
      <c r="B149" t="s">
        <v>2032</v>
      </c>
      <c r="C149" t="s">
        <v>2033</v>
      </c>
      <c r="D149" t="s">
        <v>2020</v>
      </c>
      <c r="E149">
        <v>148.72999999999999</v>
      </c>
      <c r="F149">
        <v>0</v>
      </c>
      <c r="G149" s="2">
        <v>45323</v>
      </c>
      <c r="H149" t="s">
        <v>2021</v>
      </c>
      <c r="I149">
        <f t="shared" si="2"/>
        <v>148.72999999999999</v>
      </c>
      <c r="K149" t="s">
        <v>2357</v>
      </c>
      <c r="L149" t="s">
        <v>2358</v>
      </c>
      <c r="M149">
        <f>SUMIFS(E:E,A:A,Table_Query_from_Cas_Ragle_16[[#Headers],[2]],B:B,Table_Query_from_Cas_Ragle_16[[#This Row],[account_id]])</f>
        <v>0</v>
      </c>
      <c r="N149">
        <f>SUMIFS(F:F,A:A,Table_Query_from_Cas_Ragle_16[[#Headers],[2]],B:B,Table_Query_from_Cas_Ragle_16[[#This Row],[account_id]])</f>
        <v>0</v>
      </c>
      <c r="O149" s="25">
        <f>Table_Query_from_Cas_Ragle_16[[#This Row],[2-Dr]]-Table_Query_from_Cas_Ragle_16[[#This Row],[2-Cr]]</f>
        <v>0</v>
      </c>
      <c r="P149">
        <f>SUMIFS(E:E,A:A,Table_Query_from_Cas_Ragle_16[[#Headers],[3]],B:B,Table_Query_from_Cas_Ragle_16[[#This Row],[account_id]])</f>
        <v>0</v>
      </c>
      <c r="Q149">
        <f>SUMIFS(F:F,A:A,Table_Query_from_Cas_Ragle_16[[#Headers],[3]],B:B,Table_Query_from_Cas_Ragle_16[[#This Row],[account_id]])</f>
        <v>0</v>
      </c>
      <c r="R149" s="25">
        <f>Table_Query_from_Cas_Ragle_16[[#This Row],[3-Dr]]-Table_Query_from_Cas_Ragle_16[[#This Row],[3-Cr]]</f>
        <v>0</v>
      </c>
      <c r="S149" s="25">
        <f>SUMIFS(E:E,A:A,Table_Query_from_Cas_Ragle_16[[#Headers],[4]],B:B,Table_Query_from_Cas_Ragle_16[[#This Row],[account_id]])</f>
        <v>0</v>
      </c>
      <c r="T149" s="25">
        <f>SUMIFS(F:F,A:A,Table_Query_from_Cas_Ragle_16[[#Headers],[4]],B:B,Table_Query_from_Cas_Ragle_16[[#This Row],[account_id]])</f>
        <v>0</v>
      </c>
      <c r="U149" s="25">
        <f>Table_Query_from_Cas_Ragle_16[[#This Row],[4-Dr]]-Table_Query_from_Cas_Ragle_16[[#This Row],[4-Cr]]</f>
        <v>0</v>
      </c>
      <c r="V149" s="25">
        <f>SUMIFS(E:E,A:A,Table_Query_from_Cas_Ragle_16[[#Headers],[8]],B:B,Table_Query_from_Cas_Ragle_16[[#This Row],[account_id]])</f>
        <v>0</v>
      </c>
      <c r="W149" s="25">
        <f>SUMIFS(F:F,A:A,Table_Query_from_Cas_Ragle_16[[#Headers],[8]],B:B,Table_Query_from_Cas_Ragle_16[[#This Row],[account_id]])</f>
        <v>0</v>
      </c>
      <c r="X149" s="25">
        <f>Table_Query_from_Cas_Ragle_16[[#This Row],[8-Dr]]-Table_Query_from_Cas_Ragle_16[[#This Row],[8-Cr]]</f>
        <v>0</v>
      </c>
    </row>
    <row r="150" spans="1:24" x14ac:dyDescent="0.25">
      <c r="A150">
        <v>2</v>
      </c>
      <c r="B150" t="s">
        <v>2032</v>
      </c>
      <c r="C150" t="s">
        <v>2033</v>
      </c>
      <c r="D150" t="s">
        <v>2020</v>
      </c>
      <c r="E150">
        <v>33.93</v>
      </c>
      <c r="F150">
        <v>0</v>
      </c>
      <c r="G150" s="2">
        <v>45323</v>
      </c>
      <c r="H150" t="s">
        <v>2021</v>
      </c>
      <c r="I150">
        <f t="shared" si="2"/>
        <v>33.93</v>
      </c>
      <c r="K150" t="s">
        <v>2359</v>
      </c>
      <c r="L150" t="s">
        <v>2360</v>
      </c>
      <c r="M150">
        <f>SUMIFS(E:E,A:A,Table_Query_from_Cas_Ragle_16[[#Headers],[2]],B:B,Table_Query_from_Cas_Ragle_16[[#This Row],[account_id]])</f>
        <v>0</v>
      </c>
      <c r="N150">
        <f>SUMIFS(F:F,A:A,Table_Query_from_Cas_Ragle_16[[#Headers],[2]],B:B,Table_Query_from_Cas_Ragle_16[[#This Row],[account_id]])</f>
        <v>0</v>
      </c>
      <c r="O150" s="25">
        <f>Table_Query_from_Cas_Ragle_16[[#This Row],[2-Dr]]-Table_Query_from_Cas_Ragle_16[[#This Row],[2-Cr]]</f>
        <v>0</v>
      </c>
      <c r="P150">
        <f>SUMIFS(E:E,A:A,Table_Query_from_Cas_Ragle_16[[#Headers],[3]],B:B,Table_Query_from_Cas_Ragle_16[[#This Row],[account_id]])</f>
        <v>0</v>
      </c>
      <c r="Q150">
        <f>SUMIFS(F:F,A:A,Table_Query_from_Cas_Ragle_16[[#Headers],[3]],B:B,Table_Query_from_Cas_Ragle_16[[#This Row],[account_id]])</f>
        <v>0</v>
      </c>
      <c r="R150" s="25">
        <f>Table_Query_from_Cas_Ragle_16[[#This Row],[3-Dr]]-Table_Query_from_Cas_Ragle_16[[#This Row],[3-Cr]]</f>
        <v>0</v>
      </c>
      <c r="S150" s="25">
        <f>SUMIFS(E:E,A:A,Table_Query_from_Cas_Ragle_16[[#Headers],[4]],B:B,Table_Query_from_Cas_Ragle_16[[#This Row],[account_id]])</f>
        <v>0</v>
      </c>
      <c r="T150" s="25">
        <f>SUMIFS(F:F,A:A,Table_Query_from_Cas_Ragle_16[[#Headers],[4]],B:B,Table_Query_from_Cas_Ragle_16[[#This Row],[account_id]])</f>
        <v>0</v>
      </c>
      <c r="U150" s="25">
        <f>Table_Query_from_Cas_Ragle_16[[#This Row],[4-Dr]]-Table_Query_from_Cas_Ragle_16[[#This Row],[4-Cr]]</f>
        <v>0</v>
      </c>
      <c r="V150" s="25">
        <f>SUMIFS(E:E,A:A,Table_Query_from_Cas_Ragle_16[[#Headers],[8]],B:B,Table_Query_from_Cas_Ragle_16[[#This Row],[account_id]])</f>
        <v>0</v>
      </c>
      <c r="W150" s="25">
        <f>SUMIFS(F:F,A:A,Table_Query_from_Cas_Ragle_16[[#Headers],[8]],B:B,Table_Query_from_Cas_Ragle_16[[#This Row],[account_id]])</f>
        <v>0</v>
      </c>
      <c r="X150" s="25">
        <f>Table_Query_from_Cas_Ragle_16[[#This Row],[8-Dr]]-Table_Query_from_Cas_Ragle_16[[#This Row],[8-Cr]]</f>
        <v>0</v>
      </c>
    </row>
    <row r="151" spans="1:24" x14ac:dyDescent="0.25">
      <c r="A151">
        <v>2</v>
      </c>
      <c r="B151" t="s">
        <v>2032</v>
      </c>
      <c r="C151" t="s">
        <v>2033</v>
      </c>
      <c r="D151" t="s">
        <v>2020</v>
      </c>
      <c r="E151">
        <v>33.93</v>
      </c>
      <c r="F151">
        <v>0</v>
      </c>
      <c r="G151" s="2">
        <v>45323</v>
      </c>
      <c r="H151" t="s">
        <v>2021</v>
      </c>
      <c r="I151">
        <f t="shared" si="2"/>
        <v>33.93</v>
      </c>
      <c r="K151" t="s">
        <v>2361</v>
      </c>
      <c r="L151" t="s">
        <v>2362</v>
      </c>
      <c r="M151">
        <f>SUMIFS(E:E,A:A,Table_Query_from_Cas_Ragle_16[[#Headers],[2]],B:B,Table_Query_from_Cas_Ragle_16[[#This Row],[account_id]])</f>
        <v>0</v>
      </c>
      <c r="N151">
        <f>SUMIFS(F:F,A:A,Table_Query_from_Cas_Ragle_16[[#Headers],[2]],B:B,Table_Query_from_Cas_Ragle_16[[#This Row],[account_id]])</f>
        <v>0</v>
      </c>
      <c r="O151" s="25">
        <f>Table_Query_from_Cas_Ragle_16[[#This Row],[2-Dr]]-Table_Query_from_Cas_Ragle_16[[#This Row],[2-Cr]]</f>
        <v>0</v>
      </c>
      <c r="P151">
        <f>SUMIFS(E:E,A:A,Table_Query_from_Cas_Ragle_16[[#Headers],[3]],B:B,Table_Query_from_Cas_Ragle_16[[#This Row],[account_id]])</f>
        <v>0</v>
      </c>
      <c r="Q151">
        <f>SUMIFS(F:F,A:A,Table_Query_from_Cas_Ragle_16[[#Headers],[3]],B:B,Table_Query_from_Cas_Ragle_16[[#This Row],[account_id]])</f>
        <v>0</v>
      </c>
      <c r="R151" s="25">
        <f>Table_Query_from_Cas_Ragle_16[[#This Row],[3-Dr]]-Table_Query_from_Cas_Ragle_16[[#This Row],[3-Cr]]</f>
        <v>0</v>
      </c>
      <c r="S151" s="25">
        <f>SUMIFS(E:E,A:A,Table_Query_from_Cas_Ragle_16[[#Headers],[4]],B:B,Table_Query_from_Cas_Ragle_16[[#This Row],[account_id]])</f>
        <v>0</v>
      </c>
      <c r="T151" s="25">
        <f>SUMIFS(F:F,A:A,Table_Query_from_Cas_Ragle_16[[#Headers],[4]],B:B,Table_Query_from_Cas_Ragle_16[[#This Row],[account_id]])</f>
        <v>0</v>
      </c>
      <c r="U151" s="25">
        <f>Table_Query_from_Cas_Ragle_16[[#This Row],[4-Dr]]-Table_Query_from_Cas_Ragle_16[[#This Row],[4-Cr]]</f>
        <v>0</v>
      </c>
      <c r="V151" s="25">
        <f>SUMIFS(E:E,A:A,Table_Query_from_Cas_Ragle_16[[#Headers],[8]],B:B,Table_Query_from_Cas_Ragle_16[[#This Row],[account_id]])</f>
        <v>0</v>
      </c>
      <c r="W151" s="25">
        <f>SUMIFS(F:F,A:A,Table_Query_from_Cas_Ragle_16[[#Headers],[8]],B:B,Table_Query_from_Cas_Ragle_16[[#This Row],[account_id]])</f>
        <v>0</v>
      </c>
      <c r="X151" s="25">
        <f>Table_Query_from_Cas_Ragle_16[[#This Row],[8-Dr]]-Table_Query_from_Cas_Ragle_16[[#This Row],[8-Cr]]</f>
        <v>0</v>
      </c>
    </row>
    <row r="152" spans="1:24" x14ac:dyDescent="0.25">
      <c r="A152">
        <v>2</v>
      </c>
      <c r="B152" t="s">
        <v>2032</v>
      </c>
      <c r="C152" t="s">
        <v>2033</v>
      </c>
      <c r="D152" t="s">
        <v>2020</v>
      </c>
      <c r="E152">
        <v>194.08</v>
      </c>
      <c r="F152">
        <v>0</v>
      </c>
      <c r="G152" s="2">
        <v>45323</v>
      </c>
      <c r="H152" t="s">
        <v>2021</v>
      </c>
      <c r="I152">
        <f t="shared" si="2"/>
        <v>194.08</v>
      </c>
      <c r="K152" t="s">
        <v>2363</v>
      </c>
      <c r="L152" t="s">
        <v>2364</v>
      </c>
      <c r="M152">
        <f>SUMIFS(E:E,A:A,Table_Query_from_Cas_Ragle_16[[#Headers],[2]],B:B,Table_Query_from_Cas_Ragle_16[[#This Row],[account_id]])</f>
        <v>0</v>
      </c>
      <c r="N152">
        <f>SUMIFS(F:F,A:A,Table_Query_from_Cas_Ragle_16[[#Headers],[2]],B:B,Table_Query_from_Cas_Ragle_16[[#This Row],[account_id]])</f>
        <v>0</v>
      </c>
      <c r="O152" s="25">
        <f>Table_Query_from_Cas_Ragle_16[[#This Row],[2-Dr]]-Table_Query_from_Cas_Ragle_16[[#This Row],[2-Cr]]</f>
        <v>0</v>
      </c>
      <c r="P152">
        <f>SUMIFS(E:E,A:A,Table_Query_from_Cas_Ragle_16[[#Headers],[3]],B:B,Table_Query_from_Cas_Ragle_16[[#This Row],[account_id]])</f>
        <v>0</v>
      </c>
      <c r="Q152">
        <f>SUMIFS(F:F,A:A,Table_Query_from_Cas_Ragle_16[[#Headers],[3]],B:B,Table_Query_from_Cas_Ragle_16[[#This Row],[account_id]])</f>
        <v>0</v>
      </c>
      <c r="R152" s="25">
        <f>Table_Query_from_Cas_Ragle_16[[#This Row],[3-Dr]]-Table_Query_from_Cas_Ragle_16[[#This Row],[3-Cr]]</f>
        <v>0</v>
      </c>
      <c r="S152" s="25">
        <f>SUMIFS(E:E,A:A,Table_Query_from_Cas_Ragle_16[[#Headers],[4]],B:B,Table_Query_from_Cas_Ragle_16[[#This Row],[account_id]])</f>
        <v>0</v>
      </c>
      <c r="T152" s="25">
        <f>SUMIFS(F:F,A:A,Table_Query_from_Cas_Ragle_16[[#Headers],[4]],B:B,Table_Query_from_Cas_Ragle_16[[#This Row],[account_id]])</f>
        <v>0</v>
      </c>
      <c r="U152" s="25">
        <f>Table_Query_from_Cas_Ragle_16[[#This Row],[4-Dr]]-Table_Query_from_Cas_Ragle_16[[#This Row],[4-Cr]]</f>
        <v>0</v>
      </c>
      <c r="V152" s="25">
        <f>SUMIFS(E:E,A:A,Table_Query_from_Cas_Ragle_16[[#Headers],[8]],B:B,Table_Query_from_Cas_Ragle_16[[#This Row],[account_id]])</f>
        <v>0</v>
      </c>
      <c r="W152" s="25">
        <f>SUMIFS(F:F,A:A,Table_Query_from_Cas_Ragle_16[[#Headers],[8]],B:B,Table_Query_from_Cas_Ragle_16[[#This Row],[account_id]])</f>
        <v>0</v>
      </c>
      <c r="X152" s="25">
        <f>Table_Query_from_Cas_Ragle_16[[#This Row],[8-Dr]]-Table_Query_from_Cas_Ragle_16[[#This Row],[8-Cr]]</f>
        <v>0</v>
      </c>
    </row>
    <row r="153" spans="1:24" x14ac:dyDescent="0.25">
      <c r="A153">
        <v>2</v>
      </c>
      <c r="B153" t="s">
        <v>2044</v>
      </c>
      <c r="C153" t="s">
        <v>2045</v>
      </c>
      <c r="D153" t="s">
        <v>2020</v>
      </c>
      <c r="E153">
        <v>236.81</v>
      </c>
      <c r="F153">
        <v>0</v>
      </c>
      <c r="G153" s="2">
        <v>45323</v>
      </c>
      <c r="H153" t="s">
        <v>2021</v>
      </c>
      <c r="I153">
        <f t="shared" si="2"/>
        <v>236.81</v>
      </c>
      <c r="K153" t="s">
        <v>2365</v>
      </c>
      <c r="L153" t="s">
        <v>2366</v>
      </c>
      <c r="M153">
        <f>SUMIFS(E:E,A:A,Table_Query_from_Cas_Ragle_16[[#Headers],[2]],B:B,Table_Query_from_Cas_Ragle_16[[#This Row],[account_id]])</f>
        <v>0</v>
      </c>
      <c r="N153">
        <f>SUMIFS(F:F,A:A,Table_Query_from_Cas_Ragle_16[[#Headers],[2]],B:B,Table_Query_from_Cas_Ragle_16[[#This Row],[account_id]])</f>
        <v>0</v>
      </c>
      <c r="O153" s="25">
        <f>Table_Query_from_Cas_Ragle_16[[#This Row],[2-Dr]]-Table_Query_from_Cas_Ragle_16[[#This Row],[2-Cr]]</f>
        <v>0</v>
      </c>
      <c r="P153">
        <f>SUMIFS(E:E,A:A,Table_Query_from_Cas_Ragle_16[[#Headers],[3]],B:B,Table_Query_from_Cas_Ragle_16[[#This Row],[account_id]])</f>
        <v>0</v>
      </c>
      <c r="Q153">
        <f>SUMIFS(F:F,A:A,Table_Query_from_Cas_Ragle_16[[#Headers],[3]],B:B,Table_Query_from_Cas_Ragle_16[[#This Row],[account_id]])</f>
        <v>0</v>
      </c>
      <c r="R153" s="25">
        <f>Table_Query_from_Cas_Ragle_16[[#This Row],[3-Dr]]-Table_Query_from_Cas_Ragle_16[[#This Row],[3-Cr]]</f>
        <v>0</v>
      </c>
      <c r="S153" s="25">
        <f>SUMIFS(E:E,A:A,Table_Query_from_Cas_Ragle_16[[#Headers],[4]],B:B,Table_Query_from_Cas_Ragle_16[[#This Row],[account_id]])</f>
        <v>0</v>
      </c>
      <c r="T153" s="25">
        <f>SUMIFS(F:F,A:A,Table_Query_from_Cas_Ragle_16[[#Headers],[4]],B:B,Table_Query_from_Cas_Ragle_16[[#This Row],[account_id]])</f>
        <v>0</v>
      </c>
      <c r="U153" s="25">
        <f>Table_Query_from_Cas_Ragle_16[[#This Row],[4-Dr]]-Table_Query_from_Cas_Ragle_16[[#This Row],[4-Cr]]</f>
        <v>0</v>
      </c>
      <c r="V153" s="25">
        <f>SUMIFS(E:E,A:A,Table_Query_from_Cas_Ragle_16[[#Headers],[8]],B:B,Table_Query_from_Cas_Ragle_16[[#This Row],[account_id]])</f>
        <v>0</v>
      </c>
      <c r="W153" s="25">
        <f>SUMIFS(F:F,A:A,Table_Query_from_Cas_Ragle_16[[#Headers],[8]],B:B,Table_Query_from_Cas_Ragle_16[[#This Row],[account_id]])</f>
        <v>0</v>
      </c>
      <c r="X153" s="25">
        <f>Table_Query_from_Cas_Ragle_16[[#This Row],[8-Dr]]-Table_Query_from_Cas_Ragle_16[[#This Row],[8-Cr]]</f>
        <v>0</v>
      </c>
    </row>
    <row r="154" spans="1:24" x14ac:dyDescent="0.25">
      <c r="A154">
        <v>2</v>
      </c>
      <c r="B154" t="s">
        <v>2032</v>
      </c>
      <c r="C154" t="s">
        <v>2033</v>
      </c>
      <c r="D154" t="s">
        <v>2020</v>
      </c>
      <c r="E154">
        <v>33.93</v>
      </c>
      <c r="F154">
        <v>0</v>
      </c>
      <c r="G154" s="2">
        <v>45323</v>
      </c>
      <c r="H154" t="s">
        <v>2021</v>
      </c>
      <c r="I154">
        <f t="shared" si="2"/>
        <v>33.93</v>
      </c>
      <c r="K154" t="s">
        <v>2367</v>
      </c>
      <c r="L154" t="s">
        <v>2368</v>
      </c>
      <c r="M154">
        <f>SUMIFS(E:E,A:A,Table_Query_from_Cas_Ragle_16[[#Headers],[2]],B:B,Table_Query_from_Cas_Ragle_16[[#This Row],[account_id]])</f>
        <v>0</v>
      </c>
      <c r="N154">
        <f>SUMIFS(F:F,A:A,Table_Query_from_Cas_Ragle_16[[#Headers],[2]],B:B,Table_Query_from_Cas_Ragle_16[[#This Row],[account_id]])</f>
        <v>0</v>
      </c>
      <c r="O154" s="25">
        <f>Table_Query_from_Cas_Ragle_16[[#This Row],[2-Dr]]-Table_Query_from_Cas_Ragle_16[[#This Row],[2-Cr]]</f>
        <v>0</v>
      </c>
      <c r="P154">
        <f>SUMIFS(E:E,A:A,Table_Query_from_Cas_Ragle_16[[#Headers],[3]],B:B,Table_Query_from_Cas_Ragle_16[[#This Row],[account_id]])</f>
        <v>0</v>
      </c>
      <c r="Q154">
        <f>SUMIFS(F:F,A:A,Table_Query_from_Cas_Ragle_16[[#Headers],[3]],B:B,Table_Query_from_Cas_Ragle_16[[#This Row],[account_id]])</f>
        <v>0</v>
      </c>
      <c r="R154" s="25">
        <f>Table_Query_from_Cas_Ragle_16[[#This Row],[3-Dr]]-Table_Query_from_Cas_Ragle_16[[#This Row],[3-Cr]]</f>
        <v>0</v>
      </c>
      <c r="S154" s="25">
        <f>SUMIFS(E:E,A:A,Table_Query_from_Cas_Ragle_16[[#Headers],[4]],B:B,Table_Query_from_Cas_Ragle_16[[#This Row],[account_id]])</f>
        <v>0</v>
      </c>
      <c r="T154" s="25">
        <f>SUMIFS(F:F,A:A,Table_Query_from_Cas_Ragle_16[[#Headers],[4]],B:B,Table_Query_from_Cas_Ragle_16[[#This Row],[account_id]])</f>
        <v>0</v>
      </c>
      <c r="U154" s="25">
        <f>Table_Query_from_Cas_Ragle_16[[#This Row],[4-Dr]]-Table_Query_from_Cas_Ragle_16[[#This Row],[4-Cr]]</f>
        <v>0</v>
      </c>
      <c r="V154" s="25">
        <f>SUMIFS(E:E,A:A,Table_Query_from_Cas_Ragle_16[[#Headers],[8]],B:B,Table_Query_from_Cas_Ragle_16[[#This Row],[account_id]])</f>
        <v>0</v>
      </c>
      <c r="W154" s="25">
        <f>SUMIFS(F:F,A:A,Table_Query_from_Cas_Ragle_16[[#Headers],[8]],B:B,Table_Query_from_Cas_Ragle_16[[#This Row],[account_id]])</f>
        <v>0</v>
      </c>
      <c r="X154" s="25">
        <f>Table_Query_from_Cas_Ragle_16[[#This Row],[8-Dr]]-Table_Query_from_Cas_Ragle_16[[#This Row],[8-Cr]]</f>
        <v>0</v>
      </c>
    </row>
    <row r="155" spans="1:24" x14ac:dyDescent="0.25">
      <c r="A155">
        <v>2</v>
      </c>
      <c r="B155" t="s">
        <v>2019</v>
      </c>
      <c r="C155" t="s">
        <v>2027</v>
      </c>
      <c r="D155" t="s">
        <v>2020</v>
      </c>
      <c r="E155">
        <v>1459.75</v>
      </c>
      <c r="F155">
        <v>0</v>
      </c>
      <c r="G155" s="2">
        <v>45316</v>
      </c>
      <c r="H155" t="s">
        <v>2021</v>
      </c>
      <c r="I155">
        <f t="shared" si="2"/>
        <v>1459.75</v>
      </c>
      <c r="K155" t="s">
        <v>2369</v>
      </c>
      <c r="L155" t="s">
        <v>2370</v>
      </c>
      <c r="M155">
        <f>SUMIFS(E:E,A:A,Table_Query_from_Cas_Ragle_16[[#Headers],[2]],B:B,Table_Query_from_Cas_Ragle_16[[#This Row],[account_id]])</f>
        <v>0</v>
      </c>
      <c r="N155">
        <f>SUMIFS(F:F,A:A,Table_Query_from_Cas_Ragle_16[[#Headers],[2]],B:B,Table_Query_from_Cas_Ragle_16[[#This Row],[account_id]])</f>
        <v>0</v>
      </c>
      <c r="O155" s="25">
        <f>Table_Query_from_Cas_Ragle_16[[#This Row],[2-Dr]]-Table_Query_from_Cas_Ragle_16[[#This Row],[2-Cr]]</f>
        <v>0</v>
      </c>
      <c r="P155">
        <f>SUMIFS(E:E,A:A,Table_Query_from_Cas_Ragle_16[[#Headers],[3]],B:B,Table_Query_from_Cas_Ragle_16[[#This Row],[account_id]])</f>
        <v>0</v>
      </c>
      <c r="Q155">
        <f>SUMIFS(F:F,A:A,Table_Query_from_Cas_Ragle_16[[#Headers],[3]],B:B,Table_Query_from_Cas_Ragle_16[[#This Row],[account_id]])</f>
        <v>0</v>
      </c>
      <c r="R155" s="25">
        <f>Table_Query_from_Cas_Ragle_16[[#This Row],[3-Dr]]-Table_Query_from_Cas_Ragle_16[[#This Row],[3-Cr]]</f>
        <v>0</v>
      </c>
      <c r="S155" s="25">
        <f>SUMIFS(E:E,A:A,Table_Query_from_Cas_Ragle_16[[#Headers],[4]],B:B,Table_Query_from_Cas_Ragle_16[[#This Row],[account_id]])</f>
        <v>0</v>
      </c>
      <c r="T155" s="25">
        <f>SUMIFS(F:F,A:A,Table_Query_from_Cas_Ragle_16[[#Headers],[4]],B:B,Table_Query_from_Cas_Ragle_16[[#This Row],[account_id]])</f>
        <v>0</v>
      </c>
      <c r="U155" s="25">
        <f>Table_Query_from_Cas_Ragle_16[[#This Row],[4-Dr]]-Table_Query_from_Cas_Ragle_16[[#This Row],[4-Cr]]</f>
        <v>0</v>
      </c>
      <c r="V155" s="25">
        <f>SUMIFS(E:E,A:A,Table_Query_from_Cas_Ragle_16[[#Headers],[8]],B:B,Table_Query_from_Cas_Ragle_16[[#This Row],[account_id]])</f>
        <v>0</v>
      </c>
      <c r="W155" s="25">
        <f>SUMIFS(F:F,A:A,Table_Query_from_Cas_Ragle_16[[#Headers],[8]],B:B,Table_Query_from_Cas_Ragle_16[[#This Row],[account_id]])</f>
        <v>0</v>
      </c>
      <c r="X155" s="25">
        <f>Table_Query_from_Cas_Ragle_16[[#This Row],[8-Dr]]-Table_Query_from_Cas_Ragle_16[[#This Row],[8-Cr]]</f>
        <v>0</v>
      </c>
    </row>
    <row r="156" spans="1:24" x14ac:dyDescent="0.25">
      <c r="A156">
        <v>2</v>
      </c>
      <c r="B156" t="s">
        <v>2042</v>
      </c>
      <c r="C156" t="s">
        <v>2043</v>
      </c>
      <c r="D156" t="s">
        <v>2020</v>
      </c>
      <c r="E156">
        <v>389.95</v>
      </c>
      <c r="F156">
        <v>0</v>
      </c>
      <c r="G156" s="2">
        <v>45293</v>
      </c>
      <c r="H156" t="s">
        <v>2021</v>
      </c>
      <c r="I156">
        <f t="shared" si="2"/>
        <v>389.95</v>
      </c>
      <c r="K156" t="s">
        <v>2371</v>
      </c>
      <c r="L156" t="s">
        <v>2372</v>
      </c>
      <c r="M156">
        <f>SUMIFS(E:E,A:A,Table_Query_from_Cas_Ragle_16[[#Headers],[2]],B:B,Table_Query_from_Cas_Ragle_16[[#This Row],[account_id]])</f>
        <v>0</v>
      </c>
      <c r="N156">
        <f>SUMIFS(F:F,A:A,Table_Query_from_Cas_Ragle_16[[#Headers],[2]],B:B,Table_Query_from_Cas_Ragle_16[[#This Row],[account_id]])</f>
        <v>0</v>
      </c>
      <c r="O156" s="25">
        <f>Table_Query_from_Cas_Ragle_16[[#This Row],[2-Dr]]-Table_Query_from_Cas_Ragle_16[[#This Row],[2-Cr]]</f>
        <v>0</v>
      </c>
      <c r="P156">
        <f>SUMIFS(E:E,A:A,Table_Query_from_Cas_Ragle_16[[#Headers],[3]],B:B,Table_Query_from_Cas_Ragle_16[[#This Row],[account_id]])</f>
        <v>0</v>
      </c>
      <c r="Q156">
        <f>SUMIFS(F:F,A:A,Table_Query_from_Cas_Ragle_16[[#Headers],[3]],B:B,Table_Query_from_Cas_Ragle_16[[#This Row],[account_id]])</f>
        <v>0</v>
      </c>
      <c r="R156" s="25">
        <f>Table_Query_from_Cas_Ragle_16[[#This Row],[3-Dr]]-Table_Query_from_Cas_Ragle_16[[#This Row],[3-Cr]]</f>
        <v>0</v>
      </c>
      <c r="S156" s="25">
        <f>SUMIFS(E:E,A:A,Table_Query_from_Cas_Ragle_16[[#Headers],[4]],B:B,Table_Query_from_Cas_Ragle_16[[#This Row],[account_id]])</f>
        <v>0</v>
      </c>
      <c r="T156" s="25">
        <f>SUMIFS(F:F,A:A,Table_Query_from_Cas_Ragle_16[[#Headers],[4]],B:B,Table_Query_from_Cas_Ragle_16[[#This Row],[account_id]])</f>
        <v>0</v>
      </c>
      <c r="U156" s="25">
        <f>Table_Query_from_Cas_Ragle_16[[#This Row],[4-Dr]]-Table_Query_from_Cas_Ragle_16[[#This Row],[4-Cr]]</f>
        <v>0</v>
      </c>
      <c r="V156" s="25">
        <f>SUMIFS(E:E,A:A,Table_Query_from_Cas_Ragle_16[[#Headers],[8]],B:B,Table_Query_from_Cas_Ragle_16[[#This Row],[account_id]])</f>
        <v>0</v>
      </c>
      <c r="W156" s="25">
        <f>SUMIFS(F:F,A:A,Table_Query_from_Cas_Ragle_16[[#Headers],[8]],B:B,Table_Query_from_Cas_Ragle_16[[#This Row],[account_id]])</f>
        <v>0</v>
      </c>
      <c r="X156" s="25">
        <f>Table_Query_from_Cas_Ragle_16[[#This Row],[8-Dr]]-Table_Query_from_Cas_Ragle_16[[#This Row],[8-Cr]]</f>
        <v>0</v>
      </c>
    </row>
    <row r="157" spans="1:24" x14ac:dyDescent="0.25">
      <c r="A157">
        <v>3</v>
      </c>
      <c r="B157" t="s">
        <v>2042</v>
      </c>
      <c r="C157" t="s">
        <v>2058</v>
      </c>
      <c r="D157" t="s">
        <v>2020</v>
      </c>
      <c r="E157">
        <v>82.95</v>
      </c>
      <c r="F157">
        <v>0</v>
      </c>
      <c r="G157" s="2">
        <v>45293</v>
      </c>
      <c r="H157" t="s">
        <v>2021</v>
      </c>
      <c r="I157">
        <f t="shared" si="2"/>
        <v>82.95</v>
      </c>
      <c r="K157" t="s">
        <v>2373</v>
      </c>
      <c r="L157" t="s">
        <v>2374</v>
      </c>
      <c r="M157">
        <f>SUMIFS(E:E,A:A,Table_Query_from_Cas_Ragle_16[[#Headers],[2]],B:B,Table_Query_from_Cas_Ragle_16[[#This Row],[account_id]])</f>
        <v>0</v>
      </c>
      <c r="N157">
        <f>SUMIFS(F:F,A:A,Table_Query_from_Cas_Ragle_16[[#Headers],[2]],B:B,Table_Query_from_Cas_Ragle_16[[#This Row],[account_id]])</f>
        <v>0</v>
      </c>
      <c r="O157" s="25">
        <f>Table_Query_from_Cas_Ragle_16[[#This Row],[2-Dr]]-Table_Query_from_Cas_Ragle_16[[#This Row],[2-Cr]]</f>
        <v>0</v>
      </c>
      <c r="P157">
        <f>SUMIFS(E:E,A:A,Table_Query_from_Cas_Ragle_16[[#Headers],[3]],B:B,Table_Query_from_Cas_Ragle_16[[#This Row],[account_id]])</f>
        <v>0</v>
      </c>
      <c r="Q157">
        <f>SUMIFS(F:F,A:A,Table_Query_from_Cas_Ragle_16[[#Headers],[3]],B:B,Table_Query_from_Cas_Ragle_16[[#This Row],[account_id]])</f>
        <v>0</v>
      </c>
      <c r="R157" s="25">
        <f>Table_Query_from_Cas_Ragle_16[[#This Row],[3-Dr]]-Table_Query_from_Cas_Ragle_16[[#This Row],[3-Cr]]</f>
        <v>0</v>
      </c>
      <c r="S157" s="25">
        <f>SUMIFS(E:E,A:A,Table_Query_from_Cas_Ragle_16[[#Headers],[4]],B:B,Table_Query_from_Cas_Ragle_16[[#This Row],[account_id]])</f>
        <v>0</v>
      </c>
      <c r="T157" s="25">
        <f>SUMIFS(F:F,A:A,Table_Query_from_Cas_Ragle_16[[#Headers],[4]],B:B,Table_Query_from_Cas_Ragle_16[[#This Row],[account_id]])</f>
        <v>0</v>
      </c>
      <c r="U157" s="25">
        <f>Table_Query_from_Cas_Ragle_16[[#This Row],[4-Dr]]-Table_Query_from_Cas_Ragle_16[[#This Row],[4-Cr]]</f>
        <v>0</v>
      </c>
      <c r="V157" s="25">
        <f>SUMIFS(E:E,A:A,Table_Query_from_Cas_Ragle_16[[#Headers],[8]],B:B,Table_Query_from_Cas_Ragle_16[[#This Row],[account_id]])</f>
        <v>0</v>
      </c>
      <c r="W157" s="25">
        <f>SUMIFS(F:F,A:A,Table_Query_from_Cas_Ragle_16[[#Headers],[8]],B:B,Table_Query_from_Cas_Ragle_16[[#This Row],[account_id]])</f>
        <v>0</v>
      </c>
      <c r="X157" s="25">
        <f>Table_Query_from_Cas_Ragle_16[[#This Row],[8-Dr]]-Table_Query_from_Cas_Ragle_16[[#This Row],[8-Cr]]</f>
        <v>0</v>
      </c>
    </row>
    <row r="158" spans="1:24" x14ac:dyDescent="0.25">
      <c r="A158">
        <v>4</v>
      </c>
      <c r="B158" t="s">
        <v>2042</v>
      </c>
      <c r="C158" t="s">
        <v>2057</v>
      </c>
      <c r="D158" t="s">
        <v>2020</v>
      </c>
      <c r="E158">
        <v>82.98</v>
      </c>
      <c r="F158">
        <v>0</v>
      </c>
      <c r="G158" s="2">
        <v>45293</v>
      </c>
      <c r="H158" t="s">
        <v>2021</v>
      </c>
      <c r="I158">
        <f t="shared" si="2"/>
        <v>82.98</v>
      </c>
      <c r="K158" t="s">
        <v>2375</v>
      </c>
      <c r="L158" t="s">
        <v>2376</v>
      </c>
      <c r="M158">
        <f>SUMIFS(E:E,A:A,Table_Query_from_Cas_Ragle_16[[#Headers],[2]],B:B,Table_Query_from_Cas_Ragle_16[[#This Row],[account_id]])</f>
        <v>0</v>
      </c>
      <c r="N158">
        <f>SUMIFS(F:F,A:A,Table_Query_from_Cas_Ragle_16[[#Headers],[2]],B:B,Table_Query_from_Cas_Ragle_16[[#This Row],[account_id]])</f>
        <v>0</v>
      </c>
      <c r="O158" s="25">
        <f>Table_Query_from_Cas_Ragle_16[[#This Row],[2-Dr]]-Table_Query_from_Cas_Ragle_16[[#This Row],[2-Cr]]</f>
        <v>0</v>
      </c>
      <c r="P158">
        <f>SUMIFS(E:E,A:A,Table_Query_from_Cas_Ragle_16[[#Headers],[3]],B:B,Table_Query_from_Cas_Ragle_16[[#This Row],[account_id]])</f>
        <v>0</v>
      </c>
      <c r="Q158">
        <f>SUMIFS(F:F,A:A,Table_Query_from_Cas_Ragle_16[[#Headers],[3]],B:B,Table_Query_from_Cas_Ragle_16[[#This Row],[account_id]])</f>
        <v>0</v>
      </c>
      <c r="R158" s="25">
        <f>Table_Query_from_Cas_Ragle_16[[#This Row],[3-Dr]]-Table_Query_from_Cas_Ragle_16[[#This Row],[3-Cr]]</f>
        <v>0</v>
      </c>
      <c r="S158" s="25">
        <f>SUMIFS(E:E,A:A,Table_Query_from_Cas_Ragle_16[[#Headers],[4]],B:B,Table_Query_from_Cas_Ragle_16[[#This Row],[account_id]])</f>
        <v>0</v>
      </c>
      <c r="T158" s="25">
        <f>SUMIFS(F:F,A:A,Table_Query_from_Cas_Ragle_16[[#Headers],[4]],B:B,Table_Query_from_Cas_Ragle_16[[#This Row],[account_id]])</f>
        <v>0</v>
      </c>
      <c r="U158" s="25">
        <f>Table_Query_from_Cas_Ragle_16[[#This Row],[4-Dr]]-Table_Query_from_Cas_Ragle_16[[#This Row],[4-Cr]]</f>
        <v>0</v>
      </c>
      <c r="V158" s="25">
        <f>SUMIFS(E:E,A:A,Table_Query_from_Cas_Ragle_16[[#Headers],[8]],B:B,Table_Query_from_Cas_Ragle_16[[#This Row],[account_id]])</f>
        <v>0</v>
      </c>
      <c r="W158" s="25">
        <f>SUMIFS(F:F,A:A,Table_Query_from_Cas_Ragle_16[[#Headers],[8]],B:B,Table_Query_from_Cas_Ragle_16[[#This Row],[account_id]])</f>
        <v>0</v>
      </c>
      <c r="X158" s="25">
        <f>Table_Query_from_Cas_Ragle_16[[#This Row],[8-Dr]]-Table_Query_from_Cas_Ragle_16[[#This Row],[8-Cr]]</f>
        <v>0</v>
      </c>
    </row>
    <row r="159" spans="1:24" x14ac:dyDescent="0.25">
      <c r="A159">
        <v>2</v>
      </c>
      <c r="B159" t="s">
        <v>2044</v>
      </c>
      <c r="C159" t="s">
        <v>2045</v>
      </c>
      <c r="D159" t="s">
        <v>2020</v>
      </c>
      <c r="E159">
        <v>2323.87</v>
      </c>
      <c r="F159">
        <v>0</v>
      </c>
      <c r="G159" s="2">
        <v>45293</v>
      </c>
      <c r="H159" t="s">
        <v>2021</v>
      </c>
      <c r="I159">
        <f t="shared" si="2"/>
        <v>2323.87</v>
      </c>
      <c r="K159" t="s">
        <v>2377</v>
      </c>
      <c r="L159" t="s">
        <v>2378</v>
      </c>
      <c r="M159">
        <f>SUMIFS(E:E,A:A,Table_Query_from_Cas_Ragle_16[[#Headers],[2]],B:B,Table_Query_from_Cas_Ragle_16[[#This Row],[account_id]])</f>
        <v>0</v>
      </c>
      <c r="N159">
        <f>SUMIFS(F:F,A:A,Table_Query_from_Cas_Ragle_16[[#Headers],[2]],B:B,Table_Query_from_Cas_Ragle_16[[#This Row],[account_id]])</f>
        <v>0</v>
      </c>
      <c r="O159" s="25">
        <f>Table_Query_from_Cas_Ragle_16[[#This Row],[2-Dr]]-Table_Query_from_Cas_Ragle_16[[#This Row],[2-Cr]]</f>
        <v>0</v>
      </c>
      <c r="P159">
        <f>SUMIFS(E:E,A:A,Table_Query_from_Cas_Ragle_16[[#Headers],[3]],B:B,Table_Query_from_Cas_Ragle_16[[#This Row],[account_id]])</f>
        <v>0</v>
      </c>
      <c r="Q159">
        <f>SUMIFS(F:F,A:A,Table_Query_from_Cas_Ragle_16[[#Headers],[3]],B:B,Table_Query_from_Cas_Ragle_16[[#This Row],[account_id]])</f>
        <v>0</v>
      </c>
      <c r="R159" s="25">
        <f>Table_Query_from_Cas_Ragle_16[[#This Row],[3-Dr]]-Table_Query_from_Cas_Ragle_16[[#This Row],[3-Cr]]</f>
        <v>0</v>
      </c>
      <c r="S159" s="25">
        <f>SUMIFS(E:E,A:A,Table_Query_from_Cas_Ragle_16[[#Headers],[4]],B:B,Table_Query_from_Cas_Ragle_16[[#This Row],[account_id]])</f>
        <v>0</v>
      </c>
      <c r="T159" s="25">
        <f>SUMIFS(F:F,A:A,Table_Query_from_Cas_Ragle_16[[#Headers],[4]],B:B,Table_Query_from_Cas_Ragle_16[[#This Row],[account_id]])</f>
        <v>0</v>
      </c>
      <c r="U159" s="25">
        <f>Table_Query_from_Cas_Ragle_16[[#This Row],[4-Dr]]-Table_Query_from_Cas_Ragle_16[[#This Row],[4-Cr]]</f>
        <v>0</v>
      </c>
      <c r="V159" s="25">
        <f>SUMIFS(E:E,A:A,Table_Query_from_Cas_Ragle_16[[#Headers],[8]],B:B,Table_Query_from_Cas_Ragle_16[[#This Row],[account_id]])</f>
        <v>0</v>
      </c>
      <c r="W159" s="25">
        <f>SUMIFS(F:F,A:A,Table_Query_from_Cas_Ragle_16[[#Headers],[8]],B:B,Table_Query_from_Cas_Ragle_16[[#This Row],[account_id]])</f>
        <v>0</v>
      </c>
      <c r="X159" s="25">
        <f>Table_Query_from_Cas_Ragle_16[[#This Row],[8-Dr]]-Table_Query_from_Cas_Ragle_16[[#This Row],[8-Cr]]</f>
        <v>0</v>
      </c>
    </row>
    <row r="160" spans="1:24" x14ac:dyDescent="0.25">
      <c r="A160">
        <v>2</v>
      </c>
      <c r="B160" t="s">
        <v>2042</v>
      </c>
      <c r="C160" t="s">
        <v>2043</v>
      </c>
      <c r="D160" t="s">
        <v>2020</v>
      </c>
      <c r="E160">
        <v>3381.96</v>
      </c>
      <c r="F160">
        <v>0</v>
      </c>
      <c r="G160" s="2">
        <v>45294</v>
      </c>
      <c r="H160" t="s">
        <v>2021</v>
      </c>
      <c r="I160">
        <f t="shared" si="2"/>
        <v>3381.96</v>
      </c>
      <c r="K160" t="s">
        <v>2379</v>
      </c>
      <c r="L160" t="s">
        <v>2380</v>
      </c>
      <c r="M160">
        <f>SUMIFS(E:E,A:A,Table_Query_from_Cas_Ragle_16[[#Headers],[2]],B:B,Table_Query_from_Cas_Ragle_16[[#This Row],[account_id]])</f>
        <v>0</v>
      </c>
      <c r="N160">
        <f>SUMIFS(F:F,A:A,Table_Query_from_Cas_Ragle_16[[#Headers],[2]],B:B,Table_Query_from_Cas_Ragle_16[[#This Row],[account_id]])</f>
        <v>0</v>
      </c>
      <c r="O160" s="25">
        <f>Table_Query_from_Cas_Ragle_16[[#This Row],[2-Dr]]-Table_Query_from_Cas_Ragle_16[[#This Row],[2-Cr]]</f>
        <v>0</v>
      </c>
      <c r="P160">
        <f>SUMIFS(E:E,A:A,Table_Query_from_Cas_Ragle_16[[#Headers],[3]],B:B,Table_Query_from_Cas_Ragle_16[[#This Row],[account_id]])</f>
        <v>0</v>
      </c>
      <c r="Q160">
        <f>SUMIFS(F:F,A:A,Table_Query_from_Cas_Ragle_16[[#Headers],[3]],B:B,Table_Query_from_Cas_Ragle_16[[#This Row],[account_id]])</f>
        <v>0</v>
      </c>
      <c r="R160" s="25">
        <f>Table_Query_from_Cas_Ragle_16[[#This Row],[3-Dr]]-Table_Query_from_Cas_Ragle_16[[#This Row],[3-Cr]]</f>
        <v>0</v>
      </c>
      <c r="S160" s="25">
        <f>SUMIFS(E:E,A:A,Table_Query_from_Cas_Ragle_16[[#Headers],[4]],B:B,Table_Query_from_Cas_Ragle_16[[#This Row],[account_id]])</f>
        <v>0</v>
      </c>
      <c r="T160" s="25">
        <f>SUMIFS(F:F,A:A,Table_Query_from_Cas_Ragle_16[[#Headers],[4]],B:B,Table_Query_from_Cas_Ragle_16[[#This Row],[account_id]])</f>
        <v>0</v>
      </c>
      <c r="U160" s="25">
        <f>Table_Query_from_Cas_Ragle_16[[#This Row],[4-Dr]]-Table_Query_from_Cas_Ragle_16[[#This Row],[4-Cr]]</f>
        <v>0</v>
      </c>
      <c r="V160" s="25">
        <f>SUMIFS(E:E,A:A,Table_Query_from_Cas_Ragle_16[[#Headers],[8]],B:B,Table_Query_from_Cas_Ragle_16[[#This Row],[account_id]])</f>
        <v>0</v>
      </c>
      <c r="W160" s="25">
        <f>SUMIFS(F:F,A:A,Table_Query_from_Cas_Ragle_16[[#Headers],[8]],B:B,Table_Query_from_Cas_Ragle_16[[#This Row],[account_id]])</f>
        <v>0</v>
      </c>
      <c r="X160" s="25">
        <f>Table_Query_from_Cas_Ragle_16[[#This Row],[8-Dr]]-Table_Query_from_Cas_Ragle_16[[#This Row],[8-Cr]]</f>
        <v>0</v>
      </c>
    </row>
    <row r="161" spans="1:24" x14ac:dyDescent="0.25">
      <c r="A161">
        <v>3</v>
      </c>
      <c r="B161" t="s">
        <v>2042</v>
      </c>
      <c r="C161" t="s">
        <v>2058</v>
      </c>
      <c r="D161" t="s">
        <v>2020</v>
      </c>
      <c r="E161">
        <v>1690.98</v>
      </c>
      <c r="F161">
        <v>0</v>
      </c>
      <c r="G161" s="2">
        <v>45294</v>
      </c>
      <c r="H161" t="s">
        <v>2021</v>
      </c>
      <c r="I161">
        <f t="shared" si="2"/>
        <v>1690.98</v>
      </c>
      <c r="K161" t="s">
        <v>2381</v>
      </c>
      <c r="L161" t="s">
        <v>2382</v>
      </c>
      <c r="M161">
        <f>SUMIFS(E:E,A:A,Table_Query_from_Cas_Ragle_16[[#Headers],[2]],B:B,Table_Query_from_Cas_Ragle_16[[#This Row],[account_id]])</f>
        <v>0</v>
      </c>
      <c r="N161">
        <f>SUMIFS(F:F,A:A,Table_Query_from_Cas_Ragle_16[[#Headers],[2]],B:B,Table_Query_from_Cas_Ragle_16[[#This Row],[account_id]])</f>
        <v>0</v>
      </c>
      <c r="O161" s="25">
        <f>Table_Query_from_Cas_Ragle_16[[#This Row],[2-Dr]]-Table_Query_from_Cas_Ragle_16[[#This Row],[2-Cr]]</f>
        <v>0</v>
      </c>
      <c r="P161">
        <f>SUMIFS(E:E,A:A,Table_Query_from_Cas_Ragle_16[[#Headers],[3]],B:B,Table_Query_from_Cas_Ragle_16[[#This Row],[account_id]])</f>
        <v>0</v>
      </c>
      <c r="Q161">
        <f>SUMIFS(F:F,A:A,Table_Query_from_Cas_Ragle_16[[#Headers],[3]],B:B,Table_Query_from_Cas_Ragle_16[[#This Row],[account_id]])</f>
        <v>0</v>
      </c>
      <c r="R161" s="25">
        <f>Table_Query_from_Cas_Ragle_16[[#This Row],[3-Dr]]-Table_Query_from_Cas_Ragle_16[[#This Row],[3-Cr]]</f>
        <v>0</v>
      </c>
      <c r="S161" s="25">
        <f>SUMIFS(E:E,A:A,Table_Query_from_Cas_Ragle_16[[#Headers],[4]],B:B,Table_Query_from_Cas_Ragle_16[[#This Row],[account_id]])</f>
        <v>0</v>
      </c>
      <c r="T161" s="25">
        <f>SUMIFS(F:F,A:A,Table_Query_from_Cas_Ragle_16[[#Headers],[4]],B:B,Table_Query_from_Cas_Ragle_16[[#This Row],[account_id]])</f>
        <v>0</v>
      </c>
      <c r="U161" s="25">
        <f>Table_Query_from_Cas_Ragle_16[[#This Row],[4-Dr]]-Table_Query_from_Cas_Ragle_16[[#This Row],[4-Cr]]</f>
        <v>0</v>
      </c>
      <c r="V161" s="25">
        <f>SUMIFS(E:E,A:A,Table_Query_from_Cas_Ragle_16[[#Headers],[8]],B:B,Table_Query_from_Cas_Ragle_16[[#This Row],[account_id]])</f>
        <v>0</v>
      </c>
      <c r="W161" s="25">
        <f>SUMIFS(F:F,A:A,Table_Query_from_Cas_Ragle_16[[#Headers],[8]],B:B,Table_Query_from_Cas_Ragle_16[[#This Row],[account_id]])</f>
        <v>0</v>
      </c>
      <c r="X161" s="25">
        <f>Table_Query_from_Cas_Ragle_16[[#This Row],[8-Dr]]-Table_Query_from_Cas_Ragle_16[[#This Row],[8-Cr]]</f>
        <v>0</v>
      </c>
    </row>
    <row r="162" spans="1:24" x14ac:dyDescent="0.25">
      <c r="A162">
        <v>4</v>
      </c>
      <c r="B162" t="s">
        <v>2042</v>
      </c>
      <c r="C162" t="s">
        <v>2057</v>
      </c>
      <c r="D162" t="s">
        <v>2020</v>
      </c>
      <c r="E162">
        <v>1690.98</v>
      </c>
      <c r="F162">
        <v>0</v>
      </c>
      <c r="G162" s="2">
        <v>45294</v>
      </c>
      <c r="H162" t="s">
        <v>2021</v>
      </c>
      <c r="I162">
        <f t="shared" si="2"/>
        <v>1690.98</v>
      </c>
      <c r="K162" t="s">
        <v>2383</v>
      </c>
      <c r="L162" t="s">
        <v>2384</v>
      </c>
      <c r="M162">
        <f>SUMIFS(E:E,A:A,Table_Query_from_Cas_Ragle_16[[#Headers],[2]],B:B,Table_Query_from_Cas_Ragle_16[[#This Row],[account_id]])</f>
        <v>0</v>
      </c>
      <c r="N162">
        <f>SUMIFS(F:F,A:A,Table_Query_from_Cas_Ragle_16[[#Headers],[2]],B:B,Table_Query_from_Cas_Ragle_16[[#This Row],[account_id]])</f>
        <v>0</v>
      </c>
      <c r="O162" s="25">
        <f>Table_Query_from_Cas_Ragle_16[[#This Row],[2-Dr]]-Table_Query_from_Cas_Ragle_16[[#This Row],[2-Cr]]</f>
        <v>0</v>
      </c>
      <c r="P162">
        <f>SUMIFS(E:E,A:A,Table_Query_from_Cas_Ragle_16[[#Headers],[3]],B:B,Table_Query_from_Cas_Ragle_16[[#This Row],[account_id]])</f>
        <v>0</v>
      </c>
      <c r="Q162">
        <f>SUMIFS(F:F,A:A,Table_Query_from_Cas_Ragle_16[[#Headers],[3]],B:B,Table_Query_from_Cas_Ragle_16[[#This Row],[account_id]])</f>
        <v>0</v>
      </c>
      <c r="R162" s="25">
        <f>Table_Query_from_Cas_Ragle_16[[#This Row],[3-Dr]]-Table_Query_from_Cas_Ragle_16[[#This Row],[3-Cr]]</f>
        <v>0</v>
      </c>
      <c r="S162" s="25">
        <f>SUMIFS(E:E,A:A,Table_Query_from_Cas_Ragle_16[[#Headers],[4]],B:B,Table_Query_from_Cas_Ragle_16[[#This Row],[account_id]])</f>
        <v>0</v>
      </c>
      <c r="T162" s="25">
        <f>SUMIFS(F:F,A:A,Table_Query_from_Cas_Ragle_16[[#Headers],[4]],B:B,Table_Query_from_Cas_Ragle_16[[#This Row],[account_id]])</f>
        <v>0</v>
      </c>
      <c r="U162" s="25">
        <f>Table_Query_from_Cas_Ragle_16[[#This Row],[4-Dr]]-Table_Query_from_Cas_Ragle_16[[#This Row],[4-Cr]]</f>
        <v>0</v>
      </c>
      <c r="V162" s="25">
        <f>SUMIFS(E:E,A:A,Table_Query_from_Cas_Ragle_16[[#Headers],[8]],B:B,Table_Query_from_Cas_Ragle_16[[#This Row],[account_id]])</f>
        <v>0</v>
      </c>
      <c r="W162" s="25">
        <f>SUMIFS(F:F,A:A,Table_Query_from_Cas_Ragle_16[[#Headers],[8]],B:B,Table_Query_from_Cas_Ragle_16[[#This Row],[account_id]])</f>
        <v>0</v>
      </c>
      <c r="X162" s="25">
        <f>Table_Query_from_Cas_Ragle_16[[#This Row],[8-Dr]]-Table_Query_from_Cas_Ragle_16[[#This Row],[8-Cr]]</f>
        <v>0</v>
      </c>
    </row>
    <row r="163" spans="1:24" x14ac:dyDescent="0.25">
      <c r="A163">
        <v>2</v>
      </c>
      <c r="B163" t="s">
        <v>2032</v>
      </c>
      <c r="C163" t="s">
        <v>2033</v>
      </c>
      <c r="D163" t="s">
        <v>2020</v>
      </c>
      <c r="E163">
        <v>403.32</v>
      </c>
      <c r="F163">
        <v>0</v>
      </c>
      <c r="G163" s="2">
        <v>45293</v>
      </c>
      <c r="H163" t="s">
        <v>2021</v>
      </c>
      <c r="I163">
        <f t="shared" si="2"/>
        <v>403.32</v>
      </c>
      <c r="K163" t="s">
        <v>2385</v>
      </c>
      <c r="L163" t="s">
        <v>2386</v>
      </c>
      <c r="M163">
        <f>SUMIFS(E:E,A:A,Table_Query_from_Cas_Ragle_16[[#Headers],[2]],B:B,Table_Query_from_Cas_Ragle_16[[#This Row],[account_id]])</f>
        <v>0</v>
      </c>
      <c r="N163">
        <f>SUMIFS(F:F,A:A,Table_Query_from_Cas_Ragle_16[[#Headers],[2]],B:B,Table_Query_from_Cas_Ragle_16[[#This Row],[account_id]])</f>
        <v>0</v>
      </c>
      <c r="O163" s="25">
        <f>Table_Query_from_Cas_Ragle_16[[#This Row],[2-Dr]]-Table_Query_from_Cas_Ragle_16[[#This Row],[2-Cr]]</f>
        <v>0</v>
      </c>
      <c r="P163">
        <f>SUMIFS(E:E,A:A,Table_Query_from_Cas_Ragle_16[[#Headers],[3]],B:B,Table_Query_from_Cas_Ragle_16[[#This Row],[account_id]])</f>
        <v>0</v>
      </c>
      <c r="Q163">
        <f>SUMIFS(F:F,A:A,Table_Query_from_Cas_Ragle_16[[#Headers],[3]],B:B,Table_Query_from_Cas_Ragle_16[[#This Row],[account_id]])</f>
        <v>0</v>
      </c>
      <c r="R163" s="25">
        <f>Table_Query_from_Cas_Ragle_16[[#This Row],[3-Dr]]-Table_Query_from_Cas_Ragle_16[[#This Row],[3-Cr]]</f>
        <v>0</v>
      </c>
      <c r="S163" s="25">
        <f>SUMIFS(E:E,A:A,Table_Query_from_Cas_Ragle_16[[#Headers],[4]],B:B,Table_Query_from_Cas_Ragle_16[[#This Row],[account_id]])</f>
        <v>0</v>
      </c>
      <c r="T163" s="25">
        <f>SUMIFS(F:F,A:A,Table_Query_from_Cas_Ragle_16[[#Headers],[4]],B:B,Table_Query_from_Cas_Ragle_16[[#This Row],[account_id]])</f>
        <v>0</v>
      </c>
      <c r="U163" s="25">
        <f>Table_Query_from_Cas_Ragle_16[[#This Row],[4-Dr]]-Table_Query_from_Cas_Ragle_16[[#This Row],[4-Cr]]</f>
        <v>0</v>
      </c>
      <c r="V163" s="25">
        <f>SUMIFS(E:E,A:A,Table_Query_from_Cas_Ragle_16[[#Headers],[8]],B:B,Table_Query_from_Cas_Ragle_16[[#This Row],[account_id]])</f>
        <v>0</v>
      </c>
      <c r="W163" s="25">
        <f>SUMIFS(F:F,A:A,Table_Query_from_Cas_Ragle_16[[#Headers],[8]],B:B,Table_Query_from_Cas_Ragle_16[[#This Row],[account_id]])</f>
        <v>0</v>
      </c>
      <c r="X163" s="25">
        <f>Table_Query_from_Cas_Ragle_16[[#This Row],[8-Dr]]-Table_Query_from_Cas_Ragle_16[[#This Row],[8-Cr]]</f>
        <v>0</v>
      </c>
    </row>
    <row r="164" spans="1:24" x14ac:dyDescent="0.25">
      <c r="A164">
        <v>2</v>
      </c>
      <c r="B164" t="s">
        <v>2047</v>
      </c>
      <c r="C164" t="s">
        <v>3204</v>
      </c>
      <c r="D164" t="s">
        <v>2020</v>
      </c>
      <c r="E164">
        <v>42.91</v>
      </c>
      <c r="F164">
        <v>0</v>
      </c>
      <c r="G164" s="2">
        <v>45293</v>
      </c>
      <c r="H164" t="s">
        <v>2021</v>
      </c>
      <c r="I164">
        <f t="shared" si="2"/>
        <v>42.91</v>
      </c>
      <c r="K164" t="s">
        <v>2387</v>
      </c>
      <c r="L164" t="s">
        <v>2388</v>
      </c>
      <c r="M164">
        <f>SUMIFS(E:E,A:A,Table_Query_from_Cas_Ragle_16[[#Headers],[2]],B:B,Table_Query_from_Cas_Ragle_16[[#This Row],[account_id]])</f>
        <v>0</v>
      </c>
      <c r="N164">
        <f>SUMIFS(F:F,A:A,Table_Query_from_Cas_Ragle_16[[#Headers],[2]],B:B,Table_Query_from_Cas_Ragle_16[[#This Row],[account_id]])</f>
        <v>0</v>
      </c>
      <c r="O164" s="25">
        <f>Table_Query_from_Cas_Ragle_16[[#This Row],[2-Dr]]-Table_Query_from_Cas_Ragle_16[[#This Row],[2-Cr]]</f>
        <v>0</v>
      </c>
      <c r="P164">
        <f>SUMIFS(E:E,A:A,Table_Query_from_Cas_Ragle_16[[#Headers],[3]],B:B,Table_Query_from_Cas_Ragle_16[[#This Row],[account_id]])</f>
        <v>0</v>
      </c>
      <c r="Q164">
        <f>SUMIFS(F:F,A:A,Table_Query_from_Cas_Ragle_16[[#Headers],[3]],B:B,Table_Query_from_Cas_Ragle_16[[#This Row],[account_id]])</f>
        <v>0</v>
      </c>
      <c r="R164" s="25">
        <f>Table_Query_from_Cas_Ragle_16[[#This Row],[3-Dr]]-Table_Query_from_Cas_Ragle_16[[#This Row],[3-Cr]]</f>
        <v>0</v>
      </c>
      <c r="S164" s="25">
        <f>SUMIFS(E:E,A:A,Table_Query_from_Cas_Ragle_16[[#Headers],[4]],B:B,Table_Query_from_Cas_Ragle_16[[#This Row],[account_id]])</f>
        <v>0</v>
      </c>
      <c r="T164" s="25">
        <f>SUMIFS(F:F,A:A,Table_Query_from_Cas_Ragle_16[[#Headers],[4]],B:B,Table_Query_from_Cas_Ragle_16[[#This Row],[account_id]])</f>
        <v>0</v>
      </c>
      <c r="U164" s="25">
        <f>Table_Query_from_Cas_Ragle_16[[#This Row],[4-Dr]]-Table_Query_from_Cas_Ragle_16[[#This Row],[4-Cr]]</f>
        <v>0</v>
      </c>
      <c r="V164" s="25">
        <f>SUMIFS(E:E,A:A,Table_Query_from_Cas_Ragle_16[[#Headers],[8]],B:B,Table_Query_from_Cas_Ragle_16[[#This Row],[account_id]])</f>
        <v>0</v>
      </c>
      <c r="W164" s="25">
        <f>SUMIFS(F:F,A:A,Table_Query_from_Cas_Ragle_16[[#Headers],[8]],B:B,Table_Query_from_Cas_Ragle_16[[#This Row],[account_id]])</f>
        <v>0</v>
      </c>
      <c r="X164" s="25">
        <f>Table_Query_from_Cas_Ragle_16[[#This Row],[8-Dr]]-Table_Query_from_Cas_Ragle_16[[#This Row],[8-Cr]]</f>
        <v>0</v>
      </c>
    </row>
    <row r="165" spans="1:24" x14ac:dyDescent="0.25">
      <c r="A165">
        <v>2</v>
      </c>
      <c r="B165" t="s">
        <v>2024</v>
      </c>
      <c r="C165" t="s">
        <v>2036</v>
      </c>
      <c r="D165" t="s">
        <v>2020</v>
      </c>
      <c r="E165">
        <v>40</v>
      </c>
      <c r="F165">
        <v>0</v>
      </c>
      <c r="G165" s="2">
        <v>45293</v>
      </c>
      <c r="H165" t="s">
        <v>2021</v>
      </c>
      <c r="I165">
        <f t="shared" si="2"/>
        <v>40</v>
      </c>
      <c r="K165" t="s">
        <v>2389</v>
      </c>
      <c r="L165" t="s">
        <v>2390</v>
      </c>
      <c r="M165">
        <f>SUMIFS(E:E,A:A,Table_Query_from_Cas_Ragle_16[[#Headers],[2]],B:B,Table_Query_from_Cas_Ragle_16[[#This Row],[account_id]])</f>
        <v>0</v>
      </c>
      <c r="N165">
        <f>SUMIFS(F:F,A:A,Table_Query_from_Cas_Ragle_16[[#Headers],[2]],B:B,Table_Query_from_Cas_Ragle_16[[#This Row],[account_id]])</f>
        <v>0</v>
      </c>
      <c r="O165" s="25">
        <f>Table_Query_from_Cas_Ragle_16[[#This Row],[2-Dr]]-Table_Query_from_Cas_Ragle_16[[#This Row],[2-Cr]]</f>
        <v>0</v>
      </c>
      <c r="P165">
        <f>SUMIFS(E:E,A:A,Table_Query_from_Cas_Ragle_16[[#Headers],[3]],B:B,Table_Query_from_Cas_Ragle_16[[#This Row],[account_id]])</f>
        <v>0</v>
      </c>
      <c r="Q165">
        <f>SUMIFS(F:F,A:A,Table_Query_from_Cas_Ragle_16[[#Headers],[3]],B:B,Table_Query_from_Cas_Ragle_16[[#This Row],[account_id]])</f>
        <v>0</v>
      </c>
      <c r="R165" s="25">
        <f>Table_Query_from_Cas_Ragle_16[[#This Row],[3-Dr]]-Table_Query_from_Cas_Ragle_16[[#This Row],[3-Cr]]</f>
        <v>0</v>
      </c>
      <c r="S165" s="25">
        <f>SUMIFS(E:E,A:A,Table_Query_from_Cas_Ragle_16[[#Headers],[4]],B:B,Table_Query_from_Cas_Ragle_16[[#This Row],[account_id]])</f>
        <v>0</v>
      </c>
      <c r="T165" s="25">
        <f>SUMIFS(F:F,A:A,Table_Query_from_Cas_Ragle_16[[#Headers],[4]],B:B,Table_Query_from_Cas_Ragle_16[[#This Row],[account_id]])</f>
        <v>0</v>
      </c>
      <c r="U165" s="25">
        <f>Table_Query_from_Cas_Ragle_16[[#This Row],[4-Dr]]-Table_Query_from_Cas_Ragle_16[[#This Row],[4-Cr]]</f>
        <v>0</v>
      </c>
      <c r="V165" s="25">
        <f>SUMIFS(E:E,A:A,Table_Query_from_Cas_Ragle_16[[#Headers],[8]],B:B,Table_Query_from_Cas_Ragle_16[[#This Row],[account_id]])</f>
        <v>0</v>
      </c>
      <c r="W165" s="25">
        <f>SUMIFS(F:F,A:A,Table_Query_from_Cas_Ragle_16[[#Headers],[8]],B:B,Table_Query_from_Cas_Ragle_16[[#This Row],[account_id]])</f>
        <v>0</v>
      </c>
      <c r="X165" s="25">
        <f>Table_Query_from_Cas_Ragle_16[[#This Row],[8-Dr]]-Table_Query_from_Cas_Ragle_16[[#This Row],[8-Cr]]</f>
        <v>0</v>
      </c>
    </row>
    <row r="166" spans="1:24" x14ac:dyDescent="0.25">
      <c r="A166">
        <v>2</v>
      </c>
      <c r="B166" t="s">
        <v>2024</v>
      </c>
      <c r="C166" t="s">
        <v>2036</v>
      </c>
      <c r="D166" t="s">
        <v>2020</v>
      </c>
      <c r="E166">
        <v>595.21</v>
      </c>
      <c r="F166">
        <v>0</v>
      </c>
      <c r="G166" s="2">
        <v>45293</v>
      </c>
      <c r="H166" t="s">
        <v>2021</v>
      </c>
      <c r="I166">
        <f t="shared" si="2"/>
        <v>595.21</v>
      </c>
      <c r="K166" t="s">
        <v>2391</v>
      </c>
      <c r="L166" t="s">
        <v>2392</v>
      </c>
      <c r="M166">
        <f>SUMIFS(E:E,A:A,Table_Query_from_Cas_Ragle_16[[#Headers],[2]],B:B,Table_Query_from_Cas_Ragle_16[[#This Row],[account_id]])</f>
        <v>0</v>
      </c>
      <c r="N166">
        <f>SUMIFS(F:F,A:A,Table_Query_from_Cas_Ragle_16[[#Headers],[2]],B:B,Table_Query_from_Cas_Ragle_16[[#This Row],[account_id]])</f>
        <v>0</v>
      </c>
      <c r="O166" s="25">
        <f>Table_Query_from_Cas_Ragle_16[[#This Row],[2-Dr]]-Table_Query_from_Cas_Ragle_16[[#This Row],[2-Cr]]</f>
        <v>0</v>
      </c>
      <c r="P166">
        <f>SUMIFS(E:E,A:A,Table_Query_from_Cas_Ragle_16[[#Headers],[3]],B:B,Table_Query_from_Cas_Ragle_16[[#This Row],[account_id]])</f>
        <v>0</v>
      </c>
      <c r="Q166">
        <f>SUMIFS(F:F,A:A,Table_Query_from_Cas_Ragle_16[[#Headers],[3]],B:B,Table_Query_from_Cas_Ragle_16[[#This Row],[account_id]])</f>
        <v>0</v>
      </c>
      <c r="R166" s="25">
        <f>Table_Query_from_Cas_Ragle_16[[#This Row],[3-Dr]]-Table_Query_from_Cas_Ragle_16[[#This Row],[3-Cr]]</f>
        <v>0</v>
      </c>
      <c r="S166" s="25">
        <f>SUMIFS(E:E,A:A,Table_Query_from_Cas_Ragle_16[[#Headers],[4]],B:B,Table_Query_from_Cas_Ragle_16[[#This Row],[account_id]])</f>
        <v>0</v>
      </c>
      <c r="T166" s="25">
        <f>SUMIFS(F:F,A:A,Table_Query_from_Cas_Ragle_16[[#Headers],[4]],B:B,Table_Query_from_Cas_Ragle_16[[#This Row],[account_id]])</f>
        <v>0</v>
      </c>
      <c r="U166" s="25">
        <f>Table_Query_from_Cas_Ragle_16[[#This Row],[4-Dr]]-Table_Query_from_Cas_Ragle_16[[#This Row],[4-Cr]]</f>
        <v>0</v>
      </c>
      <c r="V166" s="25">
        <f>SUMIFS(E:E,A:A,Table_Query_from_Cas_Ragle_16[[#Headers],[8]],B:B,Table_Query_from_Cas_Ragle_16[[#This Row],[account_id]])</f>
        <v>0</v>
      </c>
      <c r="W166" s="25">
        <f>SUMIFS(F:F,A:A,Table_Query_from_Cas_Ragle_16[[#Headers],[8]],B:B,Table_Query_from_Cas_Ragle_16[[#This Row],[account_id]])</f>
        <v>0</v>
      </c>
      <c r="X166" s="25">
        <f>Table_Query_from_Cas_Ragle_16[[#This Row],[8-Dr]]-Table_Query_from_Cas_Ragle_16[[#This Row],[8-Cr]]</f>
        <v>0</v>
      </c>
    </row>
    <row r="167" spans="1:24" x14ac:dyDescent="0.25">
      <c r="A167">
        <v>2</v>
      </c>
      <c r="B167" t="s">
        <v>2044</v>
      </c>
      <c r="C167" t="s">
        <v>2045</v>
      </c>
      <c r="D167" t="s">
        <v>2020</v>
      </c>
      <c r="E167">
        <v>199.82</v>
      </c>
      <c r="F167">
        <v>0</v>
      </c>
      <c r="G167" s="2">
        <v>45293</v>
      </c>
      <c r="H167" t="s">
        <v>2021</v>
      </c>
      <c r="I167">
        <f t="shared" si="2"/>
        <v>199.82</v>
      </c>
      <c r="K167" t="s">
        <v>2393</v>
      </c>
      <c r="L167" t="s">
        <v>2394</v>
      </c>
      <c r="M167">
        <f>SUMIFS(E:E,A:A,Table_Query_from_Cas_Ragle_16[[#Headers],[2]],B:B,Table_Query_from_Cas_Ragle_16[[#This Row],[account_id]])</f>
        <v>0</v>
      </c>
      <c r="N167">
        <f>SUMIFS(F:F,A:A,Table_Query_from_Cas_Ragle_16[[#Headers],[2]],B:B,Table_Query_from_Cas_Ragle_16[[#This Row],[account_id]])</f>
        <v>0</v>
      </c>
      <c r="O167" s="25">
        <f>Table_Query_from_Cas_Ragle_16[[#This Row],[2-Dr]]-Table_Query_from_Cas_Ragle_16[[#This Row],[2-Cr]]</f>
        <v>0</v>
      </c>
      <c r="P167">
        <f>SUMIFS(E:E,A:A,Table_Query_from_Cas_Ragle_16[[#Headers],[3]],B:B,Table_Query_from_Cas_Ragle_16[[#This Row],[account_id]])</f>
        <v>0</v>
      </c>
      <c r="Q167">
        <f>SUMIFS(F:F,A:A,Table_Query_from_Cas_Ragle_16[[#Headers],[3]],B:B,Table_Query_from_Cas_Ragle_16[[#This Row],[account_id]])</f>
        <v>0</v>
      </c>
      <c r="R167" s="25">
        <f>Table_Query_from_Cas_Ragle_16[[#This Row],[3-Dr]]-Table_Query_from_Cas_Ragle_16[[#This Row],[3-Cr]]</f>
        <v>0</v>
      </c>
      <c r="S167" s="25">
        <f>SUMIFS(E:E,A:A,Table_Query_from_Cas_Ragle_16[[#Headers],[4]],B:B,Table_Query_from_Cas_Ragle_16[[#This Row],[account_id]])</f>
        <v>0</v>
      </c>
      <c r="T167" s="25">
        <f>SUMIFS(F:F,A:A,Table_Query_from_Cas_Ragle_16[[#Headers],[4]],B:B,Table_Query_from_Cas_Ragle_16[[#This Row],[account_id]])</f>
        <v>0</v>
      </c>
      <c r="U167" s="25">
        <f>Table_Query_from_Cas_Ragle_16[[#This Row],[4-Dr]]-Table_Query_from_Cas_Ragle_16[[#This Row],[4-Cr]]</f>
        <v>0</v>
      </c>
      <c r="V167" s="25">
        <f>SUMIFS(E:E,A:A,Table_Query_from_Cas_Ragle_16[[#Headers],[8]],B:B,Table_Query_from_Cas_Ragle_16[[#This Row],[account_id]])</f>
        <v>0</v>
      </c>
      <c r="W167" s="25">
        <f>SUMIFS(F:F,A:A,Table_Query_from_Cas_Ragle_16[[#Headers],[8]],B:B,Table_Query_from_Cas_Ragle_16[[#This Row],[account_id]])</f>
        <v>0</v>
      </c>
      <c r="X167" s="25">
        <f>Table_Query_from_Cas_Ragle_16[[#This Row],[8-Dr]]-Table_Query_from_Cas_Ragle_16[[#This Row],[8-Cr]]</f>
        <v>0</v>
      </c>
    </row>
    <row r="168" spans="1:24" x14ac:dyDescent="0.25">
      <c r="A168">
        <v>2</v>
      </c>
      <c r="B168" t="s">
        <v>2024</v>
      </c>
      <c r="C168" t="s">
        <v>2036</v>
      </c>
      <c r="D168" t="s">
        <v>2020</v>
      </c>
      <c r="E168">
        <v>58.91</v>
      </c>
      <c r="F168">
        <v>0</v>
      </c>
      <c r="G168" s="2">
        <v>45293</v>
      </c>
      <c r="H168" t="s">
        <v>2021</v>
      </c>
      <c r="I168">
        <f t="shared" si="2"/>
        <v>58.91</v>
      </c>
      <c r="K168" t="s">
        <v>2395</v>
      </c>
      <c r="L168" t="s">
        <v>2396</v>
      </c>
      <c r="M168">
        <f>SUMIFS(E:E,A:A,Table_Query_from_Cas_Ragle_16[[#Headers],[2]],B:B,Table_Query_from_Cas_Ragle_16[[#This Row],[account_id]])</f>
        <v>0</v>
      </c>
      <c r="N168">
        <f>SUMIFS(F:F,A:A,Table_Query_from_Cas_Ragle_16[[#Headers],[2]],B:B,Table_Query_from_Cas_Ragle_16[[#This Row],[account_id]])</f>
        <v>0</v>
      </c>
      <c r="O168" s="25">
        <f>Table_Query_from_Cas_Ragle_16[[#This Row],[2-Dr]]-Table_Query_from_Cas_Ragle_16[[#This Row],[2-Cr]]</f>
        <v>0</v>
      </c>
      <c r="P168">
        <f>SUMIFS(E:E,A:A,Table_Query_from_Cas_Ragle_16[[#Headers],[3]],B:B,Table_Query_from_Cas_Ragle_16[[#This Row],[account_id]])</f>
        <v>0</v>
      </c>
      <c r="Q168">
        <f>SUMIFS(F:F,A:A,Table_Query_from_Cas_Ragle_16[[#Headers],[3]],B:B,Table_Query_from_Cas_Ragle_16[[#This Row],[account_id]])</f>
        <v>0</v>
      </c>
      <c r="R168" s="25">
        <f>Table_Query_from_Cas_Ragle_16[[#This Row],[3-Dr]]-Table_Query_from_Cas_Ragle_16[[#This Row],[3-Cr]]</f>
        <v>0</v>
      </c>
      <c r="S168" s="25">
        <f>SUMIFS(E:E,A:A,Table_Query_from_Cas_Ragle_16[[#Headers],[4]],B:B,Table_Query_from_Cas_Ragle_16[[#This Row],[account_id]])</f>
        <v>0</v>
      </c>
      <c r="T168" s="25">
        <f>SUMIFS(F:F,A:A,Table_Query_from_Cas_Ragle_16[[#Headers],[4]],B:B,Table_Query_from_Cas_Ragle_16[[#This Row],[account_id]])</f>
        <v>0</v>
      </c>
      <c r="U168" s="25">
        <f>Table_Query_from_Cas_Ragle_16[[#This Row],[4-Dr]]-Table_Query_from_Cas_Ragle_16[[#This Row],[4-Cr]]</f>
        <v>0</v>
      </c>
      <c r="V168" s="25">
        <f>SUMIFS(E:E,A:A,Table_Query_from_Cas_Ragle_16[[#Headers],[8]],B:B,Table_Query_from_Cas_Ragle_16[[#This Row],[account_id]])</f>
        <v>0</v>
      </c>
      <c r="W168" s="25">
        <f>SUMIFS(F:F,A:A,Table_Query_from_Cas_Ragle_16[[#Headers],[8]],B:B,Table_Query_from_Cas_Ragle_16[[#This Row],[account_id]])</f>
        <v>0</v>
      </c>
      <c r="X168" s="25">
        <f>Table_Query_from_Cas_Ragle_16[[#This Row],[8-Dr]]-Table_Query_from_Cas_Ragle_16[[#This Row],[8-Cr]]</f>
        <v>0</v>
      </c>
    </row>
    <row r="169" spans="1:24" x14ac:dyDescent="0.25">
      <c r="A169">
        <v>2</v>
      </c>
      <c r="B169" t="s">
        <v>2034</v>
      </c>
      <c r="C169" t="s">
        <v>2035</v>
      </c>
      <c r="D169" t="s">
        <v>2020</v>
      </c>
      <c r="E169">
        <v>617.65</v>
      </c>
      <c r="F169">
        <v>0</v>
      </c>
      <c r="G169" s="2">
        <v>45294</v>
      </c>
      <c r="H169" t="s">
        <v>2021</v>
      </c>
      <c r="I169">
        <f t="shared" si="2"/>
        <v>617.65</v>
      </c>
      <c r="K169" t="s">
        <v>2397</v>
      </c>
      <c r="L169" t="s">
        <v>2398</v>
      </c>
      <c r="M169">
        <f>SUMIFS(E:E,A:A,Table_Query_from_Cas_Ragle_16[[#Headers],[2]],B:B,Table_Query_from_Cas_Ragle_16[[#This Row],[account_id]])</f>
        <v>0</v>
      </c>
      <c r="N169">
        <f>SUMIFS(F:F,A:A,Table_Query_from_Cas_Ragle_16[[#Headers],[2]],B:B,Table_Query_from_Cas_Ragle_16[[#This Row],[account_id]])</f>
        <v>0</v>
      </c>
      <c r="O169" s="25">
        <f>Table_Query_from_Cas_Ragle_16[[#This Row],[2-Dr]]-Table_Query_from_Cas_Ragle_16[[#This Row],[2-Cr]]</f>
        <v>0</v>
      </c>
      <c r="P169">
        <f>SUMIFS(E:E,A:A,Table_Query_from_Cas_Ragle_16[[#Headers],[3]],B:B,Table_Query_from_Cas_Ragle_16[[#This Row],[account_id]])</f>
        <v>0</v>
      </c>
      <c r="Q169">
        <f>SUMIFS(F:F,A:A,Table_Query_from_Cas_Ragle_16[[#Headers],[3]],B:B,Table_Query_from_Cas_Ragle_16[[#This Row],[account_id]])</f>
        <v>0</v>
      </c>
      <c r="R169" s="25">
        <f>Table_Query_from_Cas_Ragle_16[[#This Row],[3-Dr]]-Table_Query_from_Cas_Ragle_16[[#This Row],[3-Cr]]</f>
        <v>0</v>
      </c>
      <c r="S169" s="25">
        <f>SUMIFS(E:E,A:A,Table_Query_from_Cas_Ragle_16[[#Headers],[4]],B:B,Table_Query_from_Cas_Ragle_16[[#This Row],[account_id]])</f>
        <v>0</v>
      </c>
      <c r="T169" s="25">
        <f>SUMIFS(F:F,A:A,Table_Query_from_Cas_Ragle_16[[#Headers],[4]],B:B,Table_Query_from_Cas_Ragle_16[[#This Row],[account_id]])</f>
        <v>0</v>
      </c>
      <c r="U169" s="25">
        <f>Table_Query_from_Cas_Ragle_16[[#This Row],[4-Dr]]-Table_Query_from_Cas_Ragle_16[[#This Row],[4-Cr]]</f>
        <v>0</v>
      </c>
      <c r="V169" s="25">
        <f>SUMIFS(E:E,A:A,Table_Query_from_Cas_Ragle_16[[#Headers],[8]],B:B,Table_Query_from_Cas_Ragle_16[[#This Row],[account_id]])</f>
        <v>0</v>
      </c>
      <c r="W169" s="25">
        <f>SUMIFS(F:F,A:A,Table_Query_from_Cas_Ragle_16[[#Headers],[8]],B:B,Table_Query_from_Cas_Ragle_16[[#This Row],[account_id]])</f>
        <v>0</v>
      </c>
      <c r="X169" s="25">
        <f>Table_Query_from_Cas_Ragle_16[[#This Row],[8-Dr]]-Table_Query_from_Cas_Ragle_16[[#This Row],[8-Cr]]</f>
        <v>0</v>
      </c>
    </row>
    <row r="170" spans="1:24" x14ac:dyDescent="0.25">
      <c r="A170">
        <v>2</v>
      </c>
      <c r="B170" t="s">
        <v>2032</v>
      </c>
      <c r="C170" t="s">
        <v>2033</v>
      </c>
      <c r="D170" t="s">
        <v>2020</v>
      </c>
      <c r="E170">
        <v>34.43</v>
      </c>
      <c r="F170">
        <v>0</v>
      </c>
      <c r="G170" s="2">
        <v>45294</v>
      </c>
      <c r="H170" t="s">
        <v>2021</v>
      </c>
      <c r="I170">
        <f t="shared" si="2"/>
        <v>34.43</v>
      </c>
      <c r="K170" t="s">
        <v>2399</v>
      </c>
      <c r="L170" t="s">
        <v>2400</v>
      </c>
      <c r="M170">
        <f>SUMIFS(E:E,A:A,Table_Query_from_Cas_Ragle_16[[#Headers],[2]],B:B,Table_Query_from_Cas_Ragle_16[[#This Row],[account_id]])</f>
        <v>0</v>
      </c>
      <c r="N170">
        <f>SUMIFS(F:F,A:A,Table_Query_from_Cas_Ragle_16[[#Headers],[2]],B:B,Table_Query_from_Cas_Ragle_16[[#This Row],[account_id]])</f>
        <v>0</v>
      </c>
      <c r="O170" s="25">
        <f>Table_Query_from_Cas_Ragle_16[[#This Row],[2-Dr]]-Table_Query_from_Cas_Ragle_16[[#This Row],[2-Cr]]</f>
        <v>0</v>
      </c>
      <c r="P170">
        <f>SUMIFS(E:E,A:A,Table_Query_from_Cas_Ragle_16[[#Headers],[3]],B:B,Table_Query_from_Cas_Ragle_16[[#This Row],[account_id]])</f>
        <v>0</v>
      </c>
      <c r="Q170">
        <f>SUMIFS(F:F,A:A,Table_Query_from_Cas_Ragle_16[[#Headers],[3]],B:B,Table_Query_from_Cas_Ragle_16[[#This Row],[account_id]])</f>
        <v>0</v>
      </c>
      <c r="R170" s="25">
        <f>Table_Query_from_Cas_Ragle_16[[#This Row],[3-Dr]]-Table_Query_from_Cas_Ragle_16[[#This Row],[3-Cr]]</f>
        <v>0</v>
      </c>
      <c r="S170" s="25">
        <f>SUMIFS(E:E,A:A,Table_Query_from_Cas_Ragle_16[[#Headers],[4]],B:B,Table_Query_from_Cas_Ragle_16[[#This Row],[account_id]])</f>
        <v>0</v>
      </c>
      <c r="T170" s="25">
        <f>SUMIFS(F:F,A:A,Table_Query_from_Cas_Ragle_16[[#Headers],[4]],B:B,Table_Query_from_Cas_Ragle_16[[#This Row],[account_id]])</f>
        <v>0</v>
      </c>
      <c r="U170" s="25">
        <f>Table_Query_from_Cas_Ragle_16[[#This Row],[4-Dr]]-Table_Query_from_Cas_Ragle_16[[#This Row],[4-Cr]]</f>
        <v>0</v>
      </c>
      <c r="V170" s="25">
        <f>SUMIFS(E:E,A:A,Table_Query_from_Cas_Ragle_16[[#Headers],[8]],B:B,Table_Query_from_Cas_Ragle_16[[#This Row],[account_id]])</f>
        <v>0</v>
      </c>
      <c r="W170" s="25">
        <f>SUMIFS(F:F,A:A,Table_Query_from_Cas_Ragle_16[[#Headers],[8]],B:B,Table_Query_from_Cas_Ragle_16[[#This Row],[account_id]])</f>
        <v>0</v>
      </c>
      <c r="X170" s="25">
        <f>Table_Query_from_Cas_Ragle_16[[#This Row],[8-Dr]]-Table_Query_from_Cas_Ragle_16[[#This Row],[8-Cr]]</f>
        <v>0</v>
      </c>
    </row>
    <row r="171" spans="1:24" x14ac:dyDescent="0.25">
      <c r="A171">
        <v>2</v>
      </c>
      <c r="B171" t="s">
        <v>2019</v>
      </c>
      <c r="C171" t="s">
        <v>2027</v>
      </c>
      <c r="D171" t="s">
        <v>2020</v>
      </c>
      <c r="E171">
        <v>8420.52</v>
      </c>
      <c r="F171">
        <v>0</v>
      </c>
      <c r="G171" s="2">
        <v>45296</v>
      </c>
      <c r="H171" t="s">
        <v>2021</v>
      </c>
      <c r="I171">
        <f t="shared" si="2"/>
        <v>8420.52</v>
      </c>
      <c r="K171" t="s">
        <v>2401</v>
      </c>
      <c r="L171" t="s">
        <v>2402</v>
      </c>
      <c r="M171">
        <f>SUMIFS(E:E,A:A,Table_Query_from_Cas_Ragle_16[[#Headers],[2]],B:B,Table_Query_from_Cas_Ragle_16[[#This Row],[account_id]])</f>
        <v>0</v>
      </c>
      <c r="N171">
        <f>SUMIFS(F:F,A:A,Table_Query_from_Cas_Ragle_16[[#Headers],[2]],B:B,Table_Query_from_Cas_Ragle_16[[#This Row],[account_id]])</f>
        <v>0</v>
      </c>
      <c r="O171" s="25">
        <f>Table_Query_from_Cas_Ragle_16[[#This Row],[2-Dr]]-Table_Query_from_Cas_Ragle_16[[#This Row],[2-Cr]]</f>
        <v>0</v>
      </c>
      <c r="P171">
        <f>SUMIFS(E:E,A:A,Table_Query_from_Cas_Ragle_16[[#Headers],[3]],B:B,Table_Query_from_Cas_Ragle_16[[#This Row],[account_id]])</f>
        <v>0</v>
      </c>
      <c r="Q171">
        <f>SUMIFS(F:F,A:A,Table_Query_from_Cas_Ragle_16[[#Headers],[3]],B:B,Table_Query_from_Cas_Ragle_16[[#This Row],[account_id]])</f>
        <v>0</v>
      </c>
      <c r="R171" s="25">
        <f>Table_Query_from_Cas_Ragle_16[[#This Row],[3-Dr]]-Table_Query_from_Cas_Ragle_16[[#This Row],[3-Cr]]</f>
        <v>0</v>
      </c>
      <c r="S171" s="25">
        <f>SUMIFS(E:E,A:A,Table_Query_from_Cas_Ragle_16[[#Headers],[4]],B:B,Table_Query_from_Cas_Ragle_16[[#This Row],[account_id]])</f>
        <v>0</v>
      </c>
      <c r="T171" s="25">
        <f>SUMIFS(F:F,A:A,Table_Query_from_Cas_Ragle_16[[#Headers],[4]],B:B,Table_Query_from_Cas_Ragle_16[[#This Row],[account_id]])</f>
        <v>0</v>
      </c>
      <c r="U171" s="25">
        <f>Table_Query_from_Cas_Ragle_16[[#This Row],[4-Dr]]-Table_Query_from_Cas_Ragle_16[[#This Row],[4-Cr]]</f>
        <v>0</v>
      </c>
      <c r="V171" s="25">
        <f>SUMIFS(E:E,A:A,Table_Query_from_Cas_Ragle_16[[#Headers],[8]],B:B,Table_Query_from_Cas_Ragle_16[[#This Row],[account_id]])</f>
        <v>0</v>
      </c>
      <c r="W171" s="25">
        <f>SUMIFS(F:F,A:A,Table_Query_from_Cas_Ragle_16[[#Headers],[8]],B:B,Table_Query_from_Cas_Ragle_16[[#This Row],[account_id]])</f>
        <v>0</v>
      </c>
      <c r="X171" s="25">
        <f>Table_Query_from_Cas_Ragle_16[[#This Row],[8-Dr]]-Table_Query_from_Cas_Ragle_16[[#This Row],[8-Cr]]</f>
        <v>0</v>
      </c>
    </row>
    <row r="172" spans="1:24" x14ac:dyDescent="0.25">
      <c r="A172">
        <v>2</v>
      </c>
      <c r="B172" t="s">
        <v>2044</v>
      </c>
      <c r="C172" t="s">
        <v>2045</v>
      </c>
      <c r="D172" t="s">
        <v>2020</v>
      </c>
      <c r="E172">
        <v>203.47</v>
      </c>
      <c r="F172">
        <v>0</v>
      </c>
      <c r="G172" s="2">
        <v>45296</v>
      </c>
      <c r="H172" t="s">
        <v>2021</v>
      </c>
      <c r="I172">
        <f t="shared" si="2"/>
        <v>203.47</v>
      </c>
      <c r="K172" t="s">
        <v>2403</v>
      </c>
      <c r="L172" t="s">
        <v>2404</v>
      </c>
      <c r="M172">
        <f>SUMIFS(E:E,A:A,Table_Query_from_Cas_Ragle_16[[#Headers],[2]],B:B,Table_Query_from_Cas_Ragle_16[[#This Row],[account_id]])</f>
        <v>0</v>
      </c>
      <c r="N172">
        <f>SUMIFS(F:F,A:A,Table_Query_from_Cas_Ragle_16[[#Headers],[2]],B:B,Table_Query_from_Cas_Ragle_16[[#This Row],[account_id]])</f>
        <v>0</v>
      </c>
      <c r="O172" s="25">
        <f>Table_Query_from_Cas_Ragle_16[[#This Row],[2-Dr]]-Table_Query_from_Cas_Ragle_16[[#This Row],[2-Cr]]</f>
        <v>0</v>
      </c>
      <c r="P172">
        <f>SUMIFS(E:E,A:A,Table_Query_from_Cas_Ragle_16[[#Headers],[3]],B:B,Table_Query_from_Cas_Ragle_16[[#This Row],[account_id]])</f>
        <v>0</v>
      </c>
      <c r="Q172">
        <f>SUMIFS(F:F,A:A,Table_Query_from_Cas_Ragle_16[[#Headers],[3]],B:B,Table_Query_from_Cas_Ragle_16[[#This Row],[account_id]])</f>
        <v>0</v>
      </c>
      <c r="R172" s="25">
        <f>Table_Query_from_Cas_Ragle_16[[#This Row],[3-Dr]]-Table_Query_from_Cas_Ragle_16[[#This Row],[3-Cr]]</f>
        <v>0</v>
      </c>
      <c r="S172" s="25">
        <f>SUMIFS(E:E,A:A,Table_Query_from_Cas_Ragle_16[[#Headers],[4]],B:B,Table_Query_from_Cas_Ragle_16[[#This Row],[account_id]])</f>
        <v>0</v>
      </c>
      <c r="T172" s="25">
        <f>SUMIFS(F:F,A:A,Table_Query_from_Cas_Ragle_16[[#Headers],[4]],B:B,Table_Query_from_Cas_Ragle_16[[#This Row],[account_id]])</f>
        <v>0</v>
      </c>
      <c r="U172" s="25">
        <f>Table_Query_from_Cas_Ragle_16[[#This Row],[4-Dr]]-Table_Query_from_Cas_Ragle_16[[#This Row],[4-Cr]]</f>
        <v>0</v>
      </c>
      <c r="V172" s="25">
        <f>SUMIFS(E:E,A:A,Table_Query_from_Cas_Ragle_16[[#Headers],[8]],B:B,Table_Query_from_Cas_Ragle_16[[#This Row],[account_id]])</f>
        <v>0</v>
      </c>
      <c r="W172" s="25">
        <f>SUMIFS(F:F,A:A,Table_Query_from_Cas_Ragle_16[[#Headers],[8]],B:B,Table_Query_from_Cas_Ragle_16[[#This Row],[account_id]])</f>
        <v>0</v>
      </c>
      <c r="X172" s="25">
        <f>Table_Query_from_Cas_Ragle_16[[#This Row],[8-Dr]]-Table_Query_from_Cas_Ragle_16[[#This Row],[8-Cr]]</f>
        <v>0</v>
      </c>
    </row>
    <row r="173" spans="1:24" x14ac:dyDescent="0.25">
      <c r="A173">
        <v>2</v>
      </c>
      <c r="B173" t="s">
        <v>2032</v>
      </c>
      <c r="C173" t="s">
        <v>2033</v>
      </c>
      <c r="D173" t="s">
        <v>2020</v>
      </c>
      <c r="E173">
        <v>315.73</v>
      </c>
      <c r="F173">
        <v>0</v>
      </c>
      <c r="G173" s="2">
        <v>45296</v>
      </c>
      <c r="H173" t="s">
        <v>2021</v>
      </c>
      <c r="I173">
        <f t="shared" si="2"/>
        <v>315.73</v>
      </c>
      <c r="K173" t="s">
        <v>2405</v>
      </c>
      <c r="L173" t="s">
        <v>2406</v>
      </c>
      <c r="M173">
        <f>SUMIFS(E:E,A:A,Table_Query_from_Cas_Ragle_16[[#Headers],[2]],B:B,Table_Query_from_Cas_Ragle_16[[#This Row],[account_id]])</f>
        <v>0</v>
      </c>
      <c r="N173">
        <f>SUMIFS(F:F,A:A,Table_Query_from_Cas_Ragle_16[[#Headers],[2]],B:B,Table_Query_from_Cas_Ragle_16[[#This Row],[account_id]])</f>
        <v>0</v>
      </c>
      <c r="O173" s="25">
        <f>Table_Query_from_Cas_Ragle_16[[#This Row],[2-Dr]]-Table_Query_from_Cas_Ragle_16[[#This Row],[2-Cr]]</f>
        <v>0</v>
      </c>
      <c r="P173">
        <f>SUMIFS(E:E,A:A,Table_Query_from_Cas_Ragle_16[[#Headers],[3]],B:B,Table_Query_from_Cas_Ragle_16[[#This Row],[account_id]])</f>
        <v>0</v>
      </c>
      <c r="Q173">
        <f>SUMIFS(F:F,A:A,Table_Query_from_Cas_Ragle_16[[#Headers],[3]],B:B,Table_Query_from_Cas_Ragle_16[[#This Row],[account_id]])</f>
        <v>0</v>
      </c>
      <c r="R173" s="25">
        <f>Table_Query_from_Cas_Ragle_16[[#This Row],[3-Dr]]-Table_Query_from_Cas_Ragle_16[[#This Row],[3-Cr]]</f>
        <v>0</v>
      </c>
      <c r="S173" s="25">
        <f>SUMIFS(E:E,A:A,Table_Query_from_Cas_Ragle_16[[#Headers],[4]],B:B,Table_Query_from_Cas_Ragle_16[[#This Row],[account_id]])</f>
        <v>0</v>
      </c>
      <c r="T173" s="25">
        <f>SUMIFS(F:F,A:A,Table_Query_from_Cas_Ragle_16[[#Headers],[4]],B:B,Table_Query_from_Cas_Ragle_16[[#This Row],[account_id]])</f>
        <v>0</v>
      </c>
      <c r="U173" s="25">
        <f>Table_Query_from_Cas_Ragle_16[[#This Row],[4-Dr]]-Table_Query_from_Cas_Ragle_16[[#This Row],[4-Cr]]</f>
        <v>0</v>
      </c>
      <c r="V173" s="25">
        <f>SUMIFS(E:E,A:A,Table_Query_from_Cas_Ragle_16[[#Headers],[8]],B:B,Table_Query_from_Cas_Ragle_16[[#This Row],[account_id]])</f>
        <v>0</v>
      </c>
      <c r="W173" s="25">
        <f>SUMIFS(F:F,A:A,Table_Query_from_Cas_Ragle_16[[#Headers],[8]],B:B,Table_Query_from_Cas_Ragle_16[[#This Row],[account_id]])</f>
        <v>0</v>
      </c>
      <c r="X173" s="25">
        <f>Table_Query_from_Cas_Ragle_16[[#This Row],[8-Dr]]-Table_Query_from_Cas_Ragle_16[[#This Row],[8-Cr]]</f>
        <v>0</v>
      </c>
    </row>
    <row r="174" spans="1:24" x14ac:dyDescent="0.25">
      <c r="A174">
        <v>2</v>
      </c>
      <c r="B174" t="s">
        <v>2032</v>
      </c>
      <c r="C174" t="s">
        <v>2033</v>
      </c>
      <c r="D174" t="s">
        <v>2020</v>
      </c>
      <c r="E174">
        <v>3869.95</v>
      </c>
      <c r="F174">
        <v>0</v>
      </c>
      <c r="G174" s="2">
        <v>45296</v>
      </c>
      <c r="H174" t="s">
        <v>2021</v>
      </c>
      <c r="I174">
        <f t="shared" si="2"/>
        <v>3869.95</v>
      </c>
      <c r="K174" t="s">
        <v>2407</v>
      </c>
      <c r="L174" t="s">
        <v>2408</v>
      </c>
      <c r="M174">
        <f>SUMIFS(E:E,A:A,Table_Query_from_Cas_Ragle_16[[#Headers],[2]],B:B,Table_Query_from_Cas_Ragle_16[[#This Row],[account_id]])</f>
        <v>0</v>
      </c>
      <c r="N174">
        <f>SUMIFS(F:F,A:A,Table_Query_from_Cas_Ragle_16[[#Headers],[2]],B:B,Table_Query_from_Cas_Ragle_16[[#This Row],[account_id]])</f>
        <v>0</v>
      </c>
      <c r="O174" s="25">
        <f>Table_Query_from_Cas_Ragle_16[[#This Row],[2-Dr]]-Table_Query_from_Cas_Ragle_16[[#This Row],[2-Cr]]</f>
        <v>0</v>
      </c>
      <c r="P174">
        <f>SUMIFS(E:E,A:A,Table_Query_from_Cas_Ragle_16[[#Headers],[3]],B:B,Table_Query_from_Cas_Ragle_16[[#This Row],[account_id]])</f>
        <v>0</v>
      </c>
      <c r="Q174">
        <f>SUMIFS(F:F,A:A,Table_Query_from_Cas_Ragle_16[[#Headers],[3]],B:B,Table_Query_from_Cas_Ragle_16[[#This Row],[account_id]])</f>
        <v>0</v>
      </c>
      <c r="R174" s="25">
        <f>Table_Query_from_Cas_Ragle_16[[#This Row],[3-Dr]]-Table_Query_from_Cas_Ragle_16[[#This Row],[3-Cr]]</f>
        <v>0</v>
      </c>
      <c r="S174" s="25">
        <f>SUMIFS(E:E,A:A,Table_Query_from_Cas_Ragle_16[[#Headers],[4]],B:B,Table_Query_from_Cas_Ragle_16[[#This Row],[account_id]])</f>
        <v>0</v>
      </c>
      <c r="T174" s="25">
        <f>SUMIFS(F:F,A:A,Table_Query_from_Cas_Ragle_16[[#Headers],[4]],B:B,Table_Query_from_Cas_Ragle_16[[#This Row],[account_id]])</f>
        <v>0</v>
      </c>
      <c r="U174" s="25">
        <f>Table_Query_from_Cas_Ragle_16[[#This Row],[4-Dr]]-Table_Query_from_Cas_Ragle_16[[#This Row],[4-Cr]]</f>
        <v>0</v>
      </c>
      <c r="V174" s="25">
        <f>SUMIFS(E:E,A:A,Table_Query_from_Cas_Ragle_16[[#Headers],[8]],B:B,Table_Query_from_Cas_Ragle_16[[#This Row],[account_id]])</f>
        <v>0</v>
      </c>
      <c r="W174" s="25">
        <f>SUMIFS(F:F,A:A,Table_Query_from_Cas_Ragle_16[[#Headers],[8]],B:B,Table_Query_from_Cas_Ragle_16[[#This Row],[account_id]])</f>
        <v>0</v>
      </c>
      <c r="X174" s="25">
        <f>Table_Query_from_Cas_Ragle_16[[#This Row],[8-Dr]]-Table_Query_from_Cas_Ragle_16[[#This Row],[8-Cr]]</f>
        <v>0</v>
      </c>
    </row>
    <row r="175" spans="1:24" x14ac:dyDescent="0.25">
      <c r="A175">
        <v>2</v>
      </c>
      <c r="B175" t="s">
        <v>2032</v>
      </c>
      <c r="C175" t="s">
        <v>2033</v>
      </c>
      <c r="D175" t="s">
        <v>2020</v>
      </c>
      <c r="E175">
        <v>347.54</v>
      </c>
      <c r="F175">
        <v>0</v>
      </c>
      <c r="G175" s="2">
        <v>45296</v>
      </c>
      <c r="H175" t="s">
        <v>2021</v>
      </c>
      <c r="I175">
        <f t="shared" si="2"/>
        <v>347.54</v>
      </c>
      <c r="K175" t="s">
        <v>2409</v>
      </c>
      <c r="L175" t="s">
        <v>2410</v>
      </c>
      <c r="M175">
        <f>SUMIFS(E:E,A:A,Table_Query_from_Cas_Ragle_16[[#Headers],[2]],B:B,Table_Query_from_Cas_Ragle_16[[#This Row],[account_id]])</f>
        <v>0</v>
      </c>
      <c r="N175">
        <f>SUMIFS(F:F,A:A,Table_Query_from_Cas_Ragle_16[[#Headers],[2]],B:B,Table_Query_from_Cas_Ragle_16[[#This Row],[account_id]])</f>
        <v>0</v>
      </c>
      <c r="O175" s="25">
        <f>Table_Query_from_Cas_Ragle_16[[#This Row],[2-Dr]]-Table_Query_from_Cas_Ragle_16[[#This Row],[2-Cr]]</f>
        <v>0</v>
      </c>
      <c r="P175">
        <f>SUMIFS(E:E,A:A,Table_Query_from_Cas_Ragle_16[[#Headers],[3]],B:B,Table_Query_from_Cas_Ragle_16[[#This Row],[account_id]])</f>
        <v>0</v>
      </c>
      <c r="Q175">
        <f>SUMIFS(F:F,A:A,Table_Query_from_Cas_Ragle_16[[#Headers],[3]],B:B,Table_Query_from_Cas_Ragle_16[[#This Row],[account_id]])</f>
        <v>0</v>
      </c>
      <c r="R175" s="25">
        <f>Table_Query_from_Cas_Ragle_16[[#This Row],[3-Dr]]-Table_Query_from_Cas_Ragle_16[[#This Row],[3-Cr]]</f>
        <v>0</v>
      </c>
      <c r="S175" s="25">
        <f>SUMIFS(E:E,A:A,Table_Query_from_Cas_Ragle_16[[#Headers],[4]],B:B,Table_Query_from_Cas_Ragle_16[[#This Row],[account_id]])</f>
        <v>0</v>
      </c>
      <c r="T175" s="25">
        <f>SUMIFS(F:F,A:A,Table_Query_from_Cas_Ragle_16[[#Headers],[4]],B:B,Table_Query_from_Cas_Ragle_16[[#This Row],[account_id]])</f>
        <v>0</v>
      </c>
      <c r="U175" s="25">
        <f>Table_Query_from_Cas_Ragle_16[[#This Row],[4-Dr]]-Table_Query_from_Cas_Ragle_16[[#This Row],[4-Cr]]</f>
        <v>0</v>
      </c>
      <c r="V175" s="25">
        <f>SUMIFS(E:E,A:A,Table_Query_from_Cas_Ragle_16[[#Headers],[8]],B:B,Table_Query_from_Cas_Ragle_16[[#This Row],[account_id]])</f>
        <v>0</v>
      </c>
      <c r="W175" s="25">
        <f>SUMIFS(F:F,A:A,Table_Query_from_Cas_Ragle_16[[#Headers],[8]],B:B,Table_Query_from_Cas_Ragle_16[[#This Row],[account_id]])</f>
        <v>0</v>
      </c>
      <c r="X175" s="25">
        <f>Table_Query_from_Cas_Ragle_16[[#This Row],[8-Dr]]-Table_Query_from_Cas_Ragle_16[[#This Row],[8-Cr]]</f>
        <v>0</v>
      </c>
    </row>
    <row r="176" spans="1:24" x14ac:dyDescent="0.25">
      <c r="A176">
        <v>2</v>
      </c>
      <c r="B176" t="s">
        <v>2022</v>
      </c>
      <c r="C176" t="s">
        <v>2023</v>
      </c>
      <c r="D176" t="s">
        <v>2020</v>
      </c>
      <c r="E176">
        <v>401.32</v>
      </c>
      <c r="F176">
        <v>0</v>
      </c>
      <c r="G176" s="2">
        <v>45296</v>
      </c>
      <c r="H176" t="s">
        <v>2021</v>
      </c>
      <c r="I176">
        <f t="shared" si="2"/>
        <v>401.32</v>
      </c>
      <c r="K176" t="s">
        <v>2411</v>
      </c>
      <c r="L176" t="s">
        <v>2412</v>
      </c>
      <c r="M176">
        <f>SUMIFS(E:E,A:A,Table_Query_from_Cas_Ragle_16[[#Headers],[2]],B:B,Table_Query_from_Cas_Ragle_16[[#This Row],[account_id]])</f>
        <v>0</v>
      </c>
      <c r="N176">
        <f>SUMIFS(F:F,A:A,Table_Query_from_Cas_Ragle_16[[#Headers],[2]],B:B,Table_Query_from_Cas_Ragle_16[[#This Row],[account_id]])</f>
        <v>0</v>
      </c>
      <c r="O176" s="25">
        <f>Table_Query_from_Cas_Ragle_16[[#This Row],[2-Dr]]-Table_Query_from_Cas_Ragle_16[[#This Row],[2-Cr]]</f>
        <v>0</v>
      </c>
      <c r="P176">
        <f>SUMIFS(E:E,A:A,Table_Query_from_Cas_Ragle_16[[#Headers],[3]],B:B,Table_Query_from_Cas_Ragle_16[[#This Row],[account_id]])</f>
        <v>0</v>
      </c>
      <c r="Q176">
        <f>SUMIFS(F:F,A:A,Table_Query_from_Cas_Ragle_16[[#Headers],[3]],B:B,Table_Query_from_Cas_Ragle_16[[#This Row],[account_id]])</f>
        <v>0</v>
      </c>
      <c r="R176" s="25">
        <f>Table_Query_from_Cas_Ragle_16[[#This Row],[3-Dr]]-Table_Query_from_Cas_Ragle_16[[#This Row],[3-Cr]]</f>
        <v>0</v>
      </c>
      <c r="S176" s="25">
        <f>SUMIFS(E:E,A:A,Table_Query_from_Cas_Ragle_16[[#Headers],[4]],B:B,Table_Query_from_Cas_Ragle_16[[#This Row],[account_id]])</f>
        <v>0</v>
      </c>
      <c r="T176" s="25">
        <f>SUMIFS(F:F,A:A,Table_Query_from_Cas_Ragle_16[[#Headers],[4]],B:B,Table_Query_from_Cas_Ragle_16[[#This Row],[account_id]])</f>
        <v>0</v>
      </c>
      <c r="U176" s="25">
        <f>Table_Query_from_Cas_Ragle_16[[#This Row],[4-Dr]]-Table_Query_from_Cas_Ragle_16[[#This Row],[4-Cr]]</f>
        <v>0</v>
      </c>
      <c r="V176" s="25">
        <f>SUMIFS(E:E,A:A,Table_Query_from_Cas_Ragle_16[[#Headers],[8]],B:B,Table_Query_from_Cas_Ragle_16[[#This Row],[account_id]])</f>
        <v>0</v>
      </c>
      <c r="W176" s="25">
        <f>SUMIFS(F:F,A:A,Table_Query_from_Cas_Ragle_16[[#Headers],[8]],B:B,Table_Query_from_Cas_Ragle_16[[#This Row],[account_id]])</f>
        <v>0</v>
      </c>
      <c r="X176" s="25">
        <f>Table_Query_from_Cas_Ragle_16[[#This Row],[8-Dr]]-Table_Query_from_Cas_Ragle_16[[#This Row],[8-Cr]]</f>
        <v>0</v>
      </c>
    </row>
    <row r="177" spans="1:24" x14ac:dyDescent="0.25">
      <c r="A177">
        <v>2</v>
      </c>
      <c r="B177" t="s">
        <v>2022</v>
      </c>
      <c r="C177" t="s">
        <v>2023</v>
      </c>
      <c r="D177" t="s">
        <v>2020</v>
      </c>
      <c r="E177">
        <v>3056.76</v>
      </c>
      <c r="F177">
        <v>0</v>
      </c>
      <c r="G177" s="2">
        <v>45296</v>
      </c>
      <c r="H177" t="s">
        <v>2021</v>
      </c>
      <c r="I177">
        <f t="shared" si="2"/>
        <v>3056.76</v>
      </c>
      <c r="K177" t="s">
        <v>2413</v>
      </c>
      <c r="L177" t="s">
        <v>2225</v>
      </c>
      <c r="M177">
        <f>SUMIFS(E:E,A:A,Table_Query_from_Cas_Ragle_16[[#Headers],[2]],B:B,Table_Query_from_Cas_Ragle_16[[#This Row],[account_id]])</f>
        <v>0</v>
      </c>
      <c r="N177">
        <f>SUMIFS(F:F,A:A,Table_Query_from_Cas_Ragle_16[[#Headers],[2]],B:B,Table_Query_from_Cas_Ragle_16[[#This Row],[account_id]])</f>
        <v>0</v>
      </c>
      <c r="O177" s="25">
        <f>Table_Query_from_Cas_Ragle_16[[#This Row],[2-Dr]]-Table_Query_from_Cas_Ragle_16[[#This Row],[2-Cr]]</f>
        <v>0</v>
      </c>
      <c r="P177">
        <f>SUMIFS(E:E,A:A,Table_Query_from_Cas_Ragle_16[[#Headers],[3]],B:B,Table_Query_from_Cas_Ragle_16[[#This Row],[account_id]])</f>
        <v>0</v>
      </c>
      <c r="Q177">
        <f>SUMIFS(F:F,A:A,Table_Query_from_Cas_Ragle_16[[#Headers],[3]],B:B,Table_Query_from_Cas_Ragle_16[[#This Row],[account_id]])</f>
        <v>0</v>
      </c>
      <c r="R177" s="25">
        <f>Table_Query_from_Cas_Ragle_16[[#This Row],[3-Dr]]-Table_Query_from_Cas_Ragle_16[[#This Row],[3-Cr]]</f>
        <v>0</v>
      </c>
      <c r="S177" s="25">
        <f>SUMIFS(E:E,A:A,Table_Query_from_Cas_Ragle_16[[#Headers],[4]],B:B,Table_Query_from_Cas_Ragle_16[[#This Row],[account_id]])</f>
        <v>0</v>
      </c>
      <c r="T177" s="25">
        <f>SUMIFS(F:F,A:A,Table_Query_from_Cas_Ragle_16[[#Headers],[4]],B:B,Table_Query_from_Cas_Ragle_16[[#This Row],[account_id]])</f>
        <v>0</v>
      </c>
      <c r="U177" s="25">
        <f>Table_Query_from_Cas_Ragle_16[[#This Row],[4-Dr]]-Table_Query_from_Cas_Ragle_16[[#This Row],[4-Cr]]</f>
        <v>0</v>
      </c>
      <c r="V177" s="25">
        <f>SUMIFS(E:E,A:A,Table_Query_from_Cas_Ragle_16[[#Headers],[8]],B:B,Table_Query_from_Cas_Ragle_16[[#This Row],[account_id]])</f>
        <v>0</v>
      </c>
      <c r="W177" s="25">
        <f>SUMIFS(F:F,A:A,Table_Query_from_Cas_Ragle_16[[#Headers],[8]],B:B,Table_Query_from_Cas_Ragle_16[[#This Row],[account_id]])</f>
        <v>0</v>
      </c>
      <c r="X177" s="25">
        <f>Table_Query_from_Cas_Ragle_16[[#This Row],[8-Dr]]-Table_Query_from_Cas_Ragle_16[[#This Row],[8-Cr]]</f>
        <v>0</v>
      </c>
    </row>
    <row r="178" spans="1:24" x14ac:dyDescent="0.25">
      <c r="A178">
        <v>2</v>
      </c>
      <c r="B178" t="s">
        <v>2037</v>
      </c>
      <c r="C178" t="s">
        <v>3262</v>
      </c>
      <c r="D178" t="s">
        <v>2020</v>
      </c>
      <c r="E178">
        <v>8454.33</v>
      </c>
      <c r="F178">
        <v>0</v>
      </c>
      <c r="G178" s="2">
        <v>45296</v>
      </c>
      <c r="H178" t="s">
        <v>2021</v>
      </c>
      <c r="I178">
        <f t="shared" si="2"/>
        <v>8454.33</v>
      </c>
      <c r="K178" t="s">
        <v>2414</v>
      </c>
      <c r="L178" t="s">
        <v>2415</v>
      </c>
      <c r="M178">
        <f>SUMIFS(E:E,A:A,Table_Query_from_Cas_Ragle_16[[#Headers],[2]],B:B,Table_Query_from_Cas_Ragle_16[[#This Row],[account_id]])</f>
        <v>0</v>
      </c>
      <c r="N178">
        <f>SUMIFS(F:F,A:A,Table_Query_from_Cas_Ragle_16[[#Headers],[2]],B:B,Table_Query_from_Cas_Ragle_16[[#This Row],[account_id]])</f>
        <v>0</v>
      </c>
      <c r="O178" s="25">
        <f>Table_Query_from_Cas_Ragle_16[[#This Row],[2-Dr]]-Table_Query_from_Cas_Ragle_16[[#This Row],[2-Cr]]</f>
        <v>0</v>
      </c>
      <c r="P178">
        <f>SUMIFS(E:E,A:A,Table_Query_from_Cas_Ragle_16[[#Headers],[3]],B:B,Table_Query_from_Cas_Ragle_16[[#This Row],[account_id]])</f>
        <v>0</v>
      </c>
      <c r="Q178">
        <f>SUMIFS(F:F,A:A,Table_Query_from_Cas_Ragle_16[[#Headers],[3]],B:B,Table_Query_from_Cas_Ragle_16[[#This Row],[account_id]])</f>
        <v>0</v>
      </c>
      <c r="R178" s="25">
        <f>Table_Query_from_Cas_Ragle_16[[#This Row],[3-Dr]]-Table_Query_from_Cas_Ragle_16[[#This Row],[3-Cr]]</f>
        <v>0</v>
      </c>
      <c r="S178" s="25">
        <f>SUMIFS(E:E,A:A,Table_Query_from_Cas_Ragle_16[[#Headers],[4]],B:B,Table_Query_from_Cas_Ragle_16[[#This Row],[account_id]])</f>
        <v>0</v>
      </c>
      <c r="T178" s="25">
        <f>SUMIFS(F:F,A:A,Table_Query_from_Cas_Ragle_16[[#Headers],[4]],B:B,Table_Query_from_Cas_Ragle_16[[#This Row],[account_id]])</f>
        <v>0</v>
      </c>
      <c r="U178" s="25">
        <f>Table_Query_from_Cas_Ragle_16[[#This Row],[4-Dr]]-Table_Query_from_Cas_Ragle_16[[#This Row],[4-Cr]]</f>
        <v>0</v>
      </c>
      <c r="V178" s="25">
        <f>SUMIFS(E:E,A:A,Table_Query_from_Cas_Ragle_16[[#Headers],[8]],B:B,Table_Query_from_Cas_Ragle_16[[#This Row],[account_id]])</f>
        <v>0</v>
      </c>
      <c r="W178" s="25">
        <f>SUMIFS(F:F,A:A,Table_Query_from_Cas_Ragle_16[[#Headers],[8]],B:B,Table_Query_from_Cas_Ragle_16[[#This Row],[account_id]])</f>
        <v>0</v>
      </c>
      <c r="X178" s="25">
        <f>Table_Query_from_Cas_Ragle_16[[#This Row],[8-Dr]]-Table_Query_from_Cas_Ragle_16[[#This Row],[8-Cr]]</f>
        <v>0</v>
      </c>
    </row>
    <row r="179" spans="1:24" x14ac:dyDescent="0.25">
      <c r="A179">
        <v>2</v>
      </c>
      <c r="B179" t="s">
        <v>2038</v>
      </c>
      <c r="C179" t="s">
        <v>2039</v>
      </c>
      <c r="D179" t="s">
        <v>2020</v>
      </c>
      <c r="E179">
        <v>1039.19</v>
      </c>
      <c r="F179">
        <v>0</v>
      </c>
      <c r="G179" s="2">
        <v>45296</v>
      </c>
      <c r="H179" t="s">
        <v>2021</v>
      </c>
      <c r="I179">
        <f t="shared" si="2"/>
        <v>1039.19</v>
      </c>
      <c r="K179" t="s">
        <v>2416</v>
      </c>
      <c r="L179" t="s">
        <v>2417</v>
      </c>
      <c r="M179">
        <f>SUMIFS(E:E,A:A,Table_Query_from_Cas_Ragle_16[[#Headers],[2]],B:B,Table_Query_from_Cas_Ragle_16[[#This Row],[account_id]])</f>
        <v>0</v>
      </c>
      <c r="N179">
        <f>SUMIFS(F:F,A:A,Table_Query_from_Cas_Ragle_16[[#Headers],[2]],B:B,Table_Query_from_Cas_Ragle_16[[#This Row],[account_id]])</f>
        <v>0</v>
      </c>
      <c r="O179" s="25">
        <f>Table_Query_from_Cas_Ragle_16[[#This Row],[2-Dr]]-Table_Query_from_Cas_Ragle_16[[#This Row],[2-Cr]]</f>
        <v>0</v>
      </c>
      <c r="P179">
        <f>SUMIFS(E:E,A:A,Table_Query_from_Cas_Ragle_16[[#Headers],[3]],B:B,Table_Query_from_Cas_Ragle_16[[#This Row],[account_id]])</f>
        <v>0</v>
      </c>
      <c r="Q179">
        <f>SUMIFS(F:F,A:A,Table_Query_from_Cas_Ragle_16[[#Headers],[3]],B:B,Table_Query_from_Cas_Ragle_16[[#This Row],[account_id]])</f>
        <v>0</v>
      </c>
      <c r="R179" s="25">
        <f>Table_Query_from_Cas_Ragle_16[[#This Row],[3-Dr]]-Table_Query_from_Cas_Ragle_16[[#This Row],[3-Cr]]</f>
        <v>0</v>
      </c>
      <c r="S179" s="25">
        <f>SUMIFS(E:E,A:A,Table_Query_from_Cas_Ragle_16[[#Headers],[4]],B:B,Table_Query_from_Cas_Ragle_16[[#This Row],[account_id]])</f>
        <v>0</v>
      </c>
      <c r="T179" s="25">
        <f>SUMIFS(F:F,A:A,Table_Query_from_Cas_Ragle_16[[#Headers],[4]],B:B,Table_Query_from_Cas_Ragle_16[[#This Row],[account_id]])</f>
        <v>0</v>
      </c>
      <c r="U179" s="25">
        <f>Table_Query_from_Cas_Ragle_16[[#This Row],[4-Dr]]-Table_Query_from_Cas_Ragle_16[[#This Row],[4-Cr]]</f>
        <v>0</v>
      </c>
      <c r="V179" s="25">
        <f>SUMIFS(E:E,A:A,Table_Query_from_Cas_Ragle_16[[#Headers],[8]],B:B,Table_Query_from_Cas_Ragle_16[[#This Row],[account_id]])</f>
        <v>0</v>
      </c>
      <c r="W179" s="25">
        <f>SUMIFS(F:F,A:A,Table_Query_from_Cas_Ragle_16[[#Headers],[8]],B:B,Table_Query_from_Cas_Ragle_16[[#This Row],[account_id]])</f>
        <v>0</v>
      </c>
      <c r="X179" s="25">
        <f>Table_Query_from_Cas_Ragle_16[[#This Row],[8-Dr]]-Table_Query_from_Cas_Ragle_16[[#This Row],[8-Cr]]</f>
        <v>0</v>
      </c>
    </row>
    <row r="180" spans="1:24" x14ac:dyDescent="0.25">
      <c r="A180">
        <v>2</v>
      </c>
      <c r="B180" t="s">
        <v>2028</v>
      </c>
      <c r="C180" t="s">
        <v>2029</v>
      </c>
      <c r="D180" t="s">
        <v>2030</v>
      </c>
      <c r="E180">
        <v>11247.01</v>
      </c>
      <c r="F180">
        <v>0</v>
      </c>
      <c r="G180" s="2">
        <v>45297</v>
      </c>
      <c r="H180" t="s">
        <v>2018</v>
      </c>
      <c r="I180">
        <f t="shared" si="2"/>
        <v>11247.01</v>
      </c>
      <c r="K180" t="s">
        <v>2418</v>
      </c>
      <c r="L180" t="s">
        <v>2419</v>
      </c>
      <c r="M180">
        <f>SUMIFS(E:E,A:A,Table_Query_from_Cas_Ragle_16[[#Headers],[2]],B:B,Table_Query_from_Cas_Ragle_16[[#This Row],[account_id]])</f>
        <v>0</v>
      </c>
      <c r="N180">
        <f>SUMIFS(F:F,A:A,Table_Query_from_Cas_Ragle_16[[#Headers],[2]],B:B,Table_Query_from_Cas_Ragle_16[[#This Row],[account_id]])</f>
        <v>0</v>
      </c>
      <c r="O180" s="25">
        <f>Table_Query_from_Cas_Ragle_16[[#This Row],[2-Dr]]-Table_Query_from_Cas_Ragle_16[[#This Row],[2-Cr]]</f>
        <v>0</v>
      </c>
      <c r="P180">
        <f>SUMIFS(E:E,A:A,Table_Query_from_Cas_Ragle_16[[#Headers],[3]],B:B,Table_Query_from_Cas_Ragle_16[[#This Row],[account_id]])</f>
        <v>0</v>
      </c>
      <c r="Q180">
        <f>SUMIFS(F:F,A:A,Table_Query_from_Cas_Ragle_16[[#Headers],[3]],B:B,Table_Query_from_Cas_Ragle_16[[#This Row],[account_id]])</f>
        <v>0</v>
      </c>
      <c r="R180" s="25">
        <f>Table_Query_from_Cas_Ragle_16[[#This Row],[3-Dr]]-Table_Query_from_Cas_Ragle_16[[#This Row],[3-Cr]]</f>
        <v>0</v>
      </c>
      <c r="S180" s="25">
        <f>SUMIFS(E:E,A:A,Table_Query_from_Cas_Ragle_16[[#Headers],[4]],B:B,Table_Query_from_Cas_Ragle_16[[#This Row],[account_id]])</f>
        <v>0</v>
      </c>
      <c r="T180" s="25">
        <f>SUMIFS(F:F,A:A,Table_Query_from_Cas_Ragle_16[[#Headers],[4]],B:B,Table_Query_from_Cas_Ragle_16[[#This Row],[account_id]])</f>
        <v>0</v>
      </c>
      <c r="U180" s="25">
        <f>Table_Query_from_Cas_Ragle_16[[#This Row],[4-Dr]]-Table_Query_from_Cas_Ragle_16[[#This Row],[4-Cr]]</f>
        <v>0</v>
      </c>
      <c r="V180" s="25">
        <f>SUMIFS(E:E,A:A,Table_Query_from_Cas_Ragle_16[[#Headers],[8]],B:B,Table_Query_from_Cas_Ragle_16[[#This Row],[account_id]])</f>
        <v>0</v>
      </c>
      <c r="W180" s="25">
        <f>SUMIFS(F:F,A:A,Table_Query_from_Cas_Ragle_16[[#Headers],[8]],B:B,Table_Query_from_Cas_Ragle_16[[#This Row],[account_id]])</f>
        <v>0</v>
      </c>
      <c r="X180" s="25">
        <f>Table_Query_from_Cas_Ragle_16[[#This Row],[8-Dr]]-Table_Query_from_Cas_Ragle_16[[#This Row],[8-Cr]]</f>
        <v>0</v>
      </c>
    </row>
    <row r="181" spans="1:24" x14ac:dyDescent="0.25">
      <c r="A181">
        <v>4</v>
      </c>
      <c r="B181" t="s">
        <v>2028</v>
      </c>
      <c r="C181" t="s">
        <v>2031</v>
      </c>
      <c r="D181" t="s">
        <v>2030</v>
      </c>
      <c r="E181">
        <v>1166.28</v>
      </c>
      <c r="F181">
        <v>0</v>
      </c>
      <c r="G181" s="2">
        <v>45297</v>
      </c>
      <c r="H181" t="s">
        <v>2018</v>
      </c>
      <c r="I181">
        <f t="shared" si="2"/>
        <v>1166.28</v>
      </c>
      <c r="K181" t="s">
        <v>2420</v>
      </c>
      <c r="L181" t="s">
        <v>2421</v>
      </c>
      <c r="M181">
        <f>SUMIFS(E:E,A:A,Table_Query_from_Cas_Ragle_16[[#Headers],[2]],B:B,Table_Query_from_Cas_Ragle_16[[#This Row],[account_id]])</f>
        <v>0</v>
      </c>
      <c r="N181">
        <f>SUMIFS(F:F,A:A,Table_Query_from_Cas_Ragle_16[[#Headers],[2]],B:B,Table_Query_from_Cas_Ragle_16[[#This Row],[account_id]])</f>
        <v>0</v>
      </c>
      <c r="O181" s="25">
        <f>Table_Query_from_Cas_Ragle_16[[#This Row],[2-Dr]]-Table_Query_from_Cas_Ragle_16[[#This Row],[2-Cr]]</f>
        <v>0</v>
      </c>
      <c r="P181">
        <f>SUMIFS(E:E,A:A,Table_Query_from_Cas_Ragle_16[[#Headers],[3]],B:B,Table_Query_from_Cas_Ragle_16[[#This Row],[account_id]])</f>
        <v>0</v>
      </c>
      <c r="Q181">
        <f>SUMIFS(F:F,A:A,Table_Query_from_Cas_Ragle_16[[#Headers],[3]],B:B,Table_Query_from_Cas_Ragle_16[[#This Row],[account_id]])</f>
        <v>0</v>
      </c>
      <c r="R181" s="25">
        <f>Table_Query_from_Cas_Ragle_16[[#This Row],[3-Dr]]-Table_Query_from_Cas_Ragle_16[[#This Row],[3-Cr]]</f>
        <v>0</v>
      </c>
      <c r="S181" s="25">
        <f>SUMIFS(E:E,A:A,Table_Query_from_Cas_Ragle_16[[#Headers],[4]],B:B,Table_Query_from_Cas_Ragle_16[[#This Row],[account_id]])</f>
        <v>0</v>
      </c>
      <c r="T181" s="25">
        <f>SUMIFS(F:F,A:A,Table_Query_from_Cas_Ragle_16[[#Headers],[4]],B:B,Table_Query_from_Cas_Ragle_16[[#This Row],[account_id]])</f>
        <v>0</v>
      </c>
      <c r="U181" s="25">
        <f>Table_Query_from_Cas_Ragle_16[[#This Row],[4-Dr]]-Table_Query_from_Cas_Ragle_16[[#This Row],[4-Cr]]</f>
        <v>0</v>
      </c>
      <c r="V181" s="25">
        <f>SUMIFS(E:E,A:A,Table_Query_from_Cas_Ragle_16[[#Headers],[8]],B:B,Table_Query_from_Cas_Ragle_16[[#This Row],[account_id]])</f>
        <v>0</v>
      </c>
      <c r="W181" s="25">
        <f>SUMIFS(F:F,A:A,Table_Query_from_Cas_Ragle_16[[#Headers],[8]],B:B,Table_Query_from_Cas_Ragle_16[[#This Row],[account_id]])</f>
        <v>0</v>
      </c>
      <c r="X181" s="25">
        <f>Table_Query_from_Cas_Ragle_16[[#This Row],[8-Dr]]-Table_Query_from_Cas_Ragle_16[[#This Row],[8-Cr]]</f>
        <v>0</v>
      </c>
    </row>
    <row r="182" spans="1:24" x14ac:dyDescent="0.25">
      <c r="A182">
        <v>2</v>
      </c>
      <c r="B182" t="s">
        <v>2032</v>
      </c>
      <c r="C182" t="s">
        <v>2033</v>
      </c>
      <c r="D182" t="s">
        <v>2020</v>
      </c>
      <c r="E182">
        <v>62.94</v>
      </c>
      <c r="F182">
        <v>0</v>
      </c>
      <c r="G182" s="2">
        <v>45300</v>
      </c>
      <c r="H182" t="s">
        <v>2021</v>
      </c>
      <c r="I182">
        <f t="shared" si="2"/>
        <v>62.94</v>
      </c>
      <c r="K182" t="s">
        <v>2422</v>
      </c>
      <c r="L182" t="s">
        <v>2423</v>
      </c>
      <c r="M182">
        <f>SUMIFS(E:E,A:A,Table_Query_from_Cas_Ragle_16[[#Headers],[2]],B:B,Table_Query_from_Cas_Ragle_16[[#This Row],[account_id]])</f>
        <v>0</v>
      </c>
      <c r="N182">
        <f>SUMIFS(F:F,A:A,Table_Query_from_Cas_Ragle_16[[#Headers],[2]],B:B,Table_Query_from_Cas_Ragle_16[[#This Row],[account_id]])</f>
        <v>0</v>
      </c>
      <c r="O182" s="25">
        <f>Table_Query_from_Cas_Ragle_16[[#This Row],[2-Dr]]-Table_Query_from_Cas_Ragle_16[[#This Row],[2-Cr]]</f>
        <v>0</v>
      </c>
      <c r="P182">
        <f>SUMIFS(E:E,A:A,Table_Query_from_Cas_Ragle_16[[#Headers],[3]],B:B,Table_Query_from_Cas_Ragle_16[[#This Row],[account_id]])</f>
        <v>0</v>
      </c>
      <c r="Q182">
        <f>SUMIFS(F:F,A:A,Table_Query_from_Cas_Ragle_16[[#Headers],[3]],B:B,Table_Query_from_Cas_Ragle_16[[#This Row],[account_id]])</f>
        <v>0</v>
      </c>
      <c r="R182" s="25">
        <f>Table_Query_from_Cas_Ragle_16[[#This Row],[3-Dr]]-Table_Query_from_Cas_Ragle_16[[#This Row],[3-Cr]]</f>
        <v>0</v>
      </c>
      <c r="S182" s="25">
        <f>SUMIFS(E:E,A:A,Table_Query_from_Cas_Ragle_16[[#Headers],[4]],B:B,Table_Query_from_Cas_Ragle_16[[#This Row],[account_id]])</f>
        <v>0</v>
      </c>
      <c r="T182" s="25">
        <f>SUMIFS(F:F,A:A,Table_Query_from_Cas_Ragle_16[[#Headers],[4]],B:B,Table_Query_from_Cas_Ragle_16[[#This Row],[account_id]])</f>
        <v>0</v>
      </c>
      <c r="U182" s="25">
        <f>Table_Query_from_Cas_Ragle_16[[#This Row],[4-Dr]]-Table_Query_from_Cas_Ragle_16[[#This Row],[4-Cr]]</f>
        <v>0</v>
      </c>
      <c r="V182" s="25">
        <f>SUMIFS(E:E,A:A,Table_Query_from_Cas_Ragle_16[[#Headers],[8]],B:B,Table_Query_from_Cas_Ragle_16[[#This Row],[account_id]])</f>
        <v>0</v>
      </c>
      <c r="W182" s="25">
        <f>SUMIFS(F:F,A:A,Table_Query_from_Cas_Ragle_16[[#Headers],[8]],B:B,Table_Query_from_Cas_Ragle_16[[#This Row],[account_id]])</f>
        <v>0</v>
      </c>
      <c r="X182" s="25">
        <f>Table_Query_from_Cas_Ragle_16[[#This Row],[8-Dr]]-Table_Query_from_Cas_Ragle_16[[#This Row],[8-Cr]]</f>
        <v>0</v>
      </c>
    </row>
    <row r="183" spans="1:24" x14ac:dyDescent="0.25">
      <c r="A183">
        <v>3</v>
      </c>
      <c r="B183" t="s">
        <v>2038</v>
      </c>
      <c r="C183" t="s">
        <v>3264</v>
      </c>
      <c r="D183" t="s">
        <v>2020</v>
      </c>
      <c r="E183">
        <v>0</v>
      </c>
      <c r="F183">
        <v>1039.19</v>
      </c>
      <c r="G183" s="2">
        <v>45300</v>
      </c>
      <c r="H183" t="s">
        <v>2021</v>
      </c>
      <c r="I183">
        <f t="shared" si="2"/>
        <v>-1039.19</v>
      </c>
      <c r="K183" t="s">
        <v>2424</v>
      </c>
      <c r="L183" t="s">
        <v>2425</v>
      </c>
      <c r="M183">
        <f>SUMIFS(E:E,A:A,Table_Query_from_Cas_Ragle_16[[#Headers],[2]],B:B,Table_Query_from_Cas_Ragle_16[[#This Row],[account_id]])</f>
        <v>0</v>
      </c>
      <c r="N183">
        <f>SUMIFS(F:F,A:A,Table_Query_from_Cas_Ragle_16[[#Headers],[2]],B:B,Table_Query_from_Cas_Ragle_16[[#This Row],[account_id]])</f>
        <v>0</v>
      </c>
      <c r="O183" s="25">
        <f>Table_Query_from_Cas_Ragle_16[[#This Row],[2-Dr]]-Table_Query_from_Cas_Ragle_16[[#This Row],[2-Cr]]</f>
        <v>0</v>
      </c>
      <c r="P183">
        <f>SUMIFS(E:E,A:A,Table_Query_from_Cas_Ragle_16[[#Headers],[3]],B:B,Table_Query_from_Cas_Ragle_16[[#This Row],[account_id]])</f>
        <v>0</v>
      </c>
      <c r="Q183">
        <f>SUMIFS(F:F,A:A,Table_Query_from_Cas_Ragle_16[[#Headers],[3]],B:B,Table_Query_from_Cas_Ragle_16[[#This Row],[account_id]])</f>
        <v>0</v>
      </c>
      <c r="R183" s="25">
        <f>Table_Query_from_Cas_Ragle_16[[#This Row],[3-Dr]]-Table_Query_from_Cas_Ragle_16[[#This Row],[3-Cr]]</f>
        <v>0</v>
      </c>
      <c r="S183" s="25">
        <f>SUMIFS(E:E,A:A,Table_Query_from_Cas_Ragle_16[[#Headers],[4]],B:B,Table_Query_from_Cas_Ragle_16[[#This Row],[account_id]])</f>
        <v>0</v>
      </c>
      <c r="T183" s="25">
        <f>SUMIFS(F:F,A:A,Table_Query_from_Cas_Ragle_16[[#Headers],[4]],B:B,Table_Query_from_Cas_Ragle_16[[#This Row],[account_id]])</f>
        <v>0</v>
      </c>
      <c r="U183" s="25">
        <f>Table_Query_from_Cas_Ragle_16[[#This Row],[4-Dr]]-Table_Query_from_Cas_Ragle_16[[#This Row],[4-Cr]]</f>
        <v>0</v>
      </c>
      <c r="V183" s="25">
        <f>SUMIFS(E:E,A:A,Table_Query_from_Cas_Ragle_16[[#Headers],[8]],B:B,Table_Query_from_Cas_Ragle_16[[#This Row],[account_id]])</f>
        <v>0</v>
      </c>
      <c r="W183" s="25">
        <f>SUMIFS(F:F,A:A,Table_Query_from_Cas_Ragle_16[[#Headers],[8]],B:B,Table_Query_from_Cas_Ragle_16[[#This Row],[account_id]])</f>
        <v>0</v>
      </c>
      <c r="X183" s="25">
        <f>Table_Query_from_Cas_Ragle_16[[#This Row],[8-Dr]]-Table_Query_from_Cas_Ragle_16[[#This Row],[8-Cr]]</f>
        <v>0</v>
      </c>
    </row>
    <row r="184" spans="1:24" x14ac:dyDescent="0.25">
      <c r="A184">
        <v>3</v>
      </c>
      <c r="B184" t="s">
        <v>2022</v>
      </c>
      <c r="C184" t="s">
        <v>3267</v>
      </c>
      <c r="D184" t="s">
        <v>2020</v>
      </c>
      <c r="E184">
        <v>422.41</v>
      </c>
      <c r="F184">
        <v>0</v>
      </c>
      <c r="G184" s="2">
        <v>45300</v>
      </c>
      <c r="H184" t="s">
        <v>2021</v>
      </c>
      <c r="I184">
        <f t="shared" si="2"/>
        <v>422.41</v>
      </c>
      <c r="K184" t="s">
        <v>2426</v>
      </c>
      <c r="L184" t="s">
        <v>2427</v>
      </c>
      <c r="M184">
        <f>SUMIFS(E:E,A:A,Table_Query_from_Cas_Ragle_16[[#Headers],[2]],B:B,Table_Query_from_Cas_Ragle_16[[#This Row],[account_id]])</f>
        <v>0</v>
      </c>
      <c r="N184">
        <f>SUMIFS(F:F,A:A,Table_Query_from_Cas_Ragle_16[[#Headers],[2]],B:B,Table_Query_from_Cas_Ragle_16[[#This Row],[account_id]])</f>
        <v>0</v>
      </c>
      <c r="O184" s="25">
        <f>Table_Query_from_Cas_Ragle_16[[#This Row],[2-Dr]]-Table_Query_from_Cas_Ragle_16[[#This Row],[2-Cr]]</f>
        <v>0</v>
      </c>
      <c r="P184">
        <f>SUMIFS(E:E,A:A,Table_Query_from_Cas_Ragle_16[[#Headers],[3]],B:B,Table_Query_from_Cas_Ragle_16[[#This Row],[account_id]])</f>
        <v>0</v>
      </c>
      <c r="Q184">
        <f>SUMIFS(F:F,A:A,Table_Query_from_Cas_Ragle_16[[#Headers],[3]],B:B,Table_Query_from_Cas_Ragle_16[[#This Row],[account_id]])</f>
        <v>0</v>
      </c>
      <c r="R184" s="25">
        <f>Table_Query_from_Cas_Ragle_16[[#This Row],[3-Dr]]-Table_Query_from_Cas_Ragle_16[[#This Row],[3-Cr]]</f>
        <v>0</v>
      </c>
      <c r="S184" s="25">
        <f>SUMIFS(E:E,A:A,Table_Query_from_Cas_Ragle_16[[#Headers],[4]],B:B,Table_Query_from_Cas_Ragle_16[[#This Row],[account_id]])</f>
        <v>0</v>
      </c>
      <c r="T184" s="25">
        <f>SUMIFS(F:F,A:A,Table_Query_from_Cas_Ragle_16[[#Headers],[4]],B:B,Table_Query_from_Cas_Ragle_16[[#This Row],[account_id]])</f>
        <v>0</v>
      </c>
      <c r="U184" s="25">
        <f>Table_Query_from_Cas_Ragle_16[[#This Row],[4-Dr]]-Table_Query_from_Cas_Ragle_16[[#This Row],[4-Cr]]</f>
        <v>0</v>
      </c>
      <c r="V184" s="25">
        <f>SUMIFS(E:E,A:A,Table_Query_from_Cas_Ragle_16[[#Headers],[8]],B:B,Table_Query_from_Cas_Ragle_16[[#This Row],[account_id]])</f>
        <v>0</v>
      </c>
      <c r="W184" s="25">
        <f>SUMIFS(F:F,A:A,Table_Query_from_Cas_Ragle_16[[#Headers],[8]],B:B,Table_Query_from_Cas_Ragle_16[[#This Row],[account_id]])</f>
        <v>0</v>
      </c>
      <c r="X184" s="25">
        <f>Table_Query_from_Cas_Ragle_16[[#This Row],[8-Dr]]-Table_Query_from_Cas_Ragle_16[[#This Row],[8-Cr]]</f>
        <v>0</v>
      </c>
    </row>
    <row r="185" spans="1:24" x14ac:dyDescent="0.25">
      <c r="A185">
        <v>3</v>
      </c>
      <c r="B185" t="s">
        <v>2022</v>
      </c>
      <c r="C185" t="s">
        <v>3267</v>
      </c>
      <c r="D185" t="s">
        <v>2020</v>
      </c>
      <c r="E185">
        <v>142.9</v>
      </c>
      <c r="F185">
        <v>0</v>
      </c>
      <c r="G185" s="2">
        <v>45300</v>
      </c>
      <c r="H185" t="s">
        <v>2021</v>
      </c>
      <c r="I185">
        <f t="shared" si="2"/>
        <v>142.9</v>
      </c>
      <c r="K185" t="s">
        <v>2428</v>
      </c>
      <c r="L185" t="s">
        <v>2429</v>
      </c>
      <c r="M185">
        <f>SUMIFS(E:E,A:A,Table_Query_from_Cas_Ragle_16[[#Headers],[2]],B:B,Table_Query_from_Cas_Ragle_16[[#This Row],[account_id]])</f>
        <v>0</v>
      </c>
      <c r="N185">
        <f>SUMIFS(F:F,A:A,Table_Query_from_Cas_Ragle_16[[#Headers],[2]],B:B,Table_Query_from_Cas_Ragle_16[[#This Row],[account_id]])</f>
        <v>0</v>
      </c>
      <c r="O185" s="25">
        <f>Table_Query_from_Cas_Ragle_16[[#This Row],[2-Dr]]-Table_Query_from_Cas_Ragle_16[[#This Row],[2-Cr]]</f>
        <v>0</v>
      </c>
      <c r="P185">
        <f>SUMIFS(E:E,A:A,Table_Query_from_Cas_Ragle_16[[#Headers],[3]],B:B,Table_Query_from_Cas_Ragle_16[[#This Row],[account_id]])</f>
        <v>0</v>
      </c>
      <c r="Q185">
        <f>SUMIFS(F:F,A:A,Table_Query_from_Cas_Ragle_16[[#Headers],[3]],B:B,Table_Query_from_Cas_Ragle_16[[#This Row],[account_id]])</f>
        <v>0</v>
      </c>
      <c r="R185" s="25">
        <f>Table_Query_from_Cas_Ragle_16[[#This Row],[3-Dr]]-Table_Query_from_Cas_Ragle_16[[#This Row],[3-Cr]]</f>
        <v>0</v>
      </c>
      <c r="S185" s="25">
        <f>SUMIFS(E:E,A:A,Table_Query_from_Cas_Ragle_16[[#Headers],[4]],B:B,Table_Query_from_Cas_Ragle_16[[#This Row],[account_id]])</f>
        <v>0</v>
      </c>
      <c r="T185" s="25">
        <f>SUMIFS(F:F,A:A,Table_Query_from_Cas_Ragle_16[[#Headers],[4]],B:B,Table_Query_from_Cas_Ragle_16[[#This Row],[account_id]])</f>
        <v>0</v>
      </c>
      <c r="U185" s="25">
        <f>Table_Query_from_Cas_Ragle_16[[#This Row],[4-Dr]]-Table_Query_from_Cas_Ragle_16[[#This Row],[4-Cr]]</f>
        <v>0</v>
      </c>
      <c r="V185" s="25">
        <f>SUMIFS(E:E,A:A,Table_Query_from_Cas_Ragle_16[[#Headers],[8]],B:B,Table_Query_from_Cas_Ragle_16[[#This Row],[account_id]])</f>
        <v>0</v>
      </c>
      <c r="W185" s="25">
        <f>SUMIFS(F:F,A:A,Table_Query_from_Cas_Ragle_16[[#Headers],[8]],B:B,Table_Query_from_Cas_Ragle_16[[#This Row],[account_id]])</f>
        <v>0</v>
      </c>
      <c r="X185" s="25">
        <f>Table_Query_from_Cas_Ragle_16[[#This Row],[8-Dr]]-Table_Query_from_Cas_Ragle_16[[#This Row],[8-Cr]]</f>
        <v>0</v>
      </c>
    </row>
    <row r="186" spans="1:24" x14ac:dyDescent="0.25">
      <c r="A186">
        <v>4</v>
      </c>
      <c r="B186" t="s">
        <v>2028</v>
      </c>
      <c r="C186" t="s">
        <v>2031</v>
      </c>
      <c r="D186" t="s">
        <v>2030</v>
      </c>
      <c r="E186">
        <v>1198.74</v>
      </c>
      <c r="F186">
        <v>0</v>
      </c>
      <c r="G186" s="2">
        <v>45332</v>
      </c>
      <c r="H186" t="s">
        <v>2018</v>
      </c>
      <c r="I186">
        <f t="shared" si="2"/>
        <v>1198.74</v>
      </c>
      <c r="K186" t="s">
        <v>2430</v>
      </c>
      <c r="L186" t="s">
        <v>2431</v>
      </c>
      <c r="M186">
        <f>SUMIFS(E:E,A:A,Table_Query_from_Cas_Ragle_16[[#Headers],[2]],B:B,Table_Query_from_Cas_Ragle_16[[#This Row],[account_id]])</f>
        <v>0</v>
      </c>
      <c r="N186">
        <f>SUMIFS(F:F,A:A,Table_Query_from_Cas_Ragle_16[[#Headers],[2]],B:B,Table_Query_from_Cas_Ragle_16[[#This Row],[account_id]])</f>
        <v>0</v>
      </c>
      <c r="O186" s="25">
        <f>Table_Query_from_Cas_Ragle_16[[#This Row],[2-Dr]]-Table_Query_from_Cas_Ragle_16[[#This Row],[2-Cr]]</f>
        <v>0</v>
      </c>
      <c r="P186">
        <f>SUMIFS(E:E,A:A,Table_Query_from_Cas_Ragle_16[[#Headers],[3]],B:B,Table_Query_from_Cas_Ragle_16[[#This Row],[account_id]])</f>
        <v>0</v>
      </c>
      <c r="Q186">
        <f>SUMIFS(F:F,A:A,Table_Query_from_Cas_Ragle_16[[#Headers],[3]],B:B,Table_Query_from_Cas_Ragle_16[[#This Row],[account_id]])</f>
        <v>0</v>
      </c>
      <c r="R186" s="25">
        <f>Table_Query_from_Cas_Ragle_16[[#This Row],[3-Dr]]-Table_Query_from_Cas_Ragle_16[[#This Row],[3-Cr]]</f>
        <v>0</v>
      </c>
      <c r="S186" s="25">
        <f>SUMIFS(E:E,A:A,Table_Query_from_Cas_Ragle_16[[#Headers],[4]],B:B,Table_Query_from_Cas_Ragle_16[[#This Row],[account_id]])</f>
        <v>0</v>
      </c>
      <c r="T186" s="25">
        <f>SUMIFS(F:F,A:A,Table_Query_from_Cas_Ragle_16[[#Headers],[4]],B:B,Table_Query_from_Cas_Ragle_16[[#This Row],[account_id]])</f>
        <v>0</v>
      </c>
      <c r="U186" s="25">
        <f>Table_Query_from_Cas_Ragle_16[[#This Row],[4-Dr]]-Table_Query_from_Cas_Ragle_16[[#This Row],[4-Cr]]</f>
        <v>0</v>
      </c>
      <c r="V186" s="25">
        <f>SUMIFS(E:E,A:A,Table_Query_from_Cas_Ragle_16[[#Headers],[8]],B:B,Table_Query_from_Cas_Ragle_16[[#This Row],[account_id]])</f>
        <v>0</v>
      </c>
      <c r="W186" s="25">
        <f>SUMIFS(F:F,A:A,Table_Query_from_Cas_Ragle_16[[#Headers],[8]],B:B,Table_Query_from_Cas_Ragle_16[[#This Row],[account_id]])</f>
        <v>0</v>
      </c>
      <c r="X186" s="25">
        <f>Table_Query_from_Cas_Ragle_16[[#This Row],[8-Dr]]-Table_Query_from_Cas_Ragle_16[[#This Row],[8-Cr]]</f>
        <v>0</v>
      </c>
    </row>
    <row r="187" spans="1:24" x14ac:dyDescent="0.25">
      <c r="A187">
        <v>8</v>
      </c>
      <c r="B187" t="s">
        <v>2063</v>
      </c>
      <c r="C187" t="s">
        <v>3495</v>
      </c>
      <c r="D187" t="s">
        <v>3594</v>
      </c>
      <c r="E187">
        <v>366.39</v>
      </c>
      <c r="F187">
        <v>0</v>
      </c>
      <c r="G187" s="2">
        <v>45337</v>
      </c>
      <c r="H187" t="s">
        <v>3243</v>
      </c>
      <c r="I187">
        <f t="shared" si="2"/>
        <v>366.39</v>
      </c>
      <c r="K187" t="s">
        <v>2432</v>
      </c>
      <c r="L187" t="s">
        <v>2433</v>
      </c>
      <c r="M187">
        <f>SUMIFS(E:E,A:A,Table_Query_from_Cas_Ragle_16[[#Headers],[2]],B:B,Table_Query_from_Cas_Ragle_16[[#This Row],[account_id]])</f>
        <v>0</v>
      </c>
      <c r="N187">
        <f>SUMIFS(F:F,A:A,Table_Query_from_Cas_Ragle_16[[#Headers],[2]],B:B,Table_Query_from_Cas_Ragle_16[[#This Row],[account_id]])</f>
        <v>0</v>
      </c>
      <c r="O187" s="25">
        <f>Table_Query_from_Cas_Ragle_16[[#This Row],[2-Dr]]-Table_Query_from_Cas_Ragle_16[[#This Row],[2-Cr]]</f>
        <v>0</v>
      </c>
      <c r="P187">
        <f>SUMIFS(E:E,A:A,Table_Query_from_Cas_Ragle_16[[#Headers],[3]],B:B,Table_Query_from_Cas_Ragle_16[[#This Row],[account_id]])</f>
        <v>0</v>
      </c>
      <c r="Q187">
        <f>SUMIFS(F:F,A:A,Table_Query_from_Cas_Ragle_16[[#Headers],[3]],B:B,Table_Query_from_Cas_Ragle_16[[#This Row],[account_id]])</f>
        <v>0</v>
      </c>
      <c r="R187" s="25">
        <f>Table_Query_from_Cas_Ragle_16[[#This Row],[3-Dr]]-Table_Query_from_Cas_Ragle_16[[#This Row],[3-Cr]]</f>
        <v>0</v>
      </c>
      <c r="S187" s="25">
        <f>SUMIFS(E:E,A:A,Table_Query_from_Cas_Ragle_16[[#Headers],[4]],B:B,Table_Query_from_Cas_Ragle_16[[#This Row],[account_id]])</f>
        <v>0</v>
      </c>
      <c r="T187" s="25">
        <f>SUMIFS(F:F,A:A,Table_Query_from_Cas_Ragle_16[[#Headers],[4]],B:B,Table_Query_from_Cas_Ragle_16[[#This Row],[account_id]])</f>
        <v>0</v>
      </c>
      <c r="U187" s="25">
        <f>Table_Query_from_Cas_Ragle_16[[#This Row],[4-Dr]]-Table_Query_from_Cas_Ragle_16[[#This Row],[4-Cr]]</f>
        <v>0</v>
      </c>
      <c r="V187" s="25">
        <f>SUMIFS(E:E,A:A,Table_Query_from_Cas_Ragle_16[[#Headers],[8]],B:B,Table_Query_from_Cas_Ragle_16[[#This Row],[account_id]])</f>
        <v>0</v>
      </c>
      <c r="W187" s="25">
        <f>SUMIFS(F:F,A:A,Table_Query_from_Cas_Ragle_16[[#Headers],[8]],B:B,Table_Query_from_Cas_Ragle_16[[#This Row],[account_id]])</f>
        <v>0</v>
      </c>
      <c r="X187" s="25">
        <f>Table_Query_from_Cas_Ragle_16[[#This Row],[8-Dr]]-Table_Query_from_Cas_Ragle_16[[#This Row],[8-Cr]]</f>
        <v>0</v>
      </c>
    </row>
    <row r="188" spans="1:24" x14ac:dyDescent="0.25">
      <c r="A188">
        <v>2</v>
      </c>
      <c r="B188" t="s">
        <v>2042</v>
      </c>
      <c r="C188" t="s">
        <v>2043</v>
      </c>
      <c r="D188" t="s">
        <v>2020</v>
      </c>
      <c r="E188">
        <v>101.81</v>
      </c>
      <c r="F188">
        <v>0</v>
      </c>
      <c r="G188" s="2">
        <v>45316</v>
      </c>
      <c r="H188" t="s">
        <v>2021</v>
      </c>
      <c r="I188">
        <f t="shared" si="2"/>
        <v>101.81</v>
      </c>
      <c r="K188" t="s">
        <v>2434</v>
      </c>
      <c r="L188" t="s">
        <v>2435</v>
      </c>
      <c r="M188">
        <f>SUMIFS(E:E,A:A,Table_Query_from_Cas_Ragle_16[[#Headers],[2]],B:B,Table_Query_from_Cas_Ragle_16[[#This Row],[account_id]])</f>
        <v>0</v>
      </c>
      <c r="N188">
        <f>SUMIFS(F:F,A:A,Table_Query_from_Cas_Ragle_16[[#Headers],[2]],B:B,Table_Query_from_Cas_Ragle_16[[#This Row],[account_id]])</f>
        <v>0</v>
      </c>
      <c r="O188" s="25">
        <f>Table_Query_from_Cas_Ragle_16[[#This Row],[2-Dr]]-Table_Query_from_Cas_Ragle_16[[#This Row],[2-Cr]]</f>
        <v>0</v>
      </c>
      <c r="P188">
        <f>SUMIFS(E:E,A:A,Table_Query_from_Cas_Ragle_16[[#Headers],[3]],B:B,Table_Query_from_Cas_Ragle_16[[#This Row],[account_id]])</f>
        <v>0</v>
      </c>
      <c r="Q188">
        <f>SUMIFS(F:F,A:A,Table_Query_from_Cas_Ragle_16[[#Headers],[3]],B:B,Table_Query_from_Cas_Ragle_16[[#This Row],[account_id]])</f>
        <v>0</v>
      </c>
      <c r="R188" s="25">
        <f>Table_Query_from_Cas_Ragle_16[[#This Row],[3-Dr]]-Table_Query_from_Cas_Ragle_16[[#This Row],[3-Cr]]</f>
        <v>0</v>
      </c>
      <c r="S188" s="25">
        <f>SUMIFS(E:E,A:A,Table_Query_from_Cas_Ragle_16[[#Headers],[4]],B:B,Table_Query_from_Cas_Ragle_16[[#This Row],[account_id]])</f>
        <v>0</v>
      </c>
      <c r="T188" s="25">
        <f>SUMIFS(F:F,A:A,Table_Query_from_Cas_Ragle_16[[#Headers],[4]],B:B,Table_Query_from_Cas_Ragle_16[[#This Row],[account_id]])</f>
        <v>0</v>
      </c>
      <c r="U188" s="25">
        <f>Table_Query_from_Cas_Ragle_16[[#This Row],[4-Dr]]-Table_Query_from_Cas_Ragle_16[[#This Row],[4-Cr]]</f>
        <v>0</v>
      </c>
      <c r="V188" s="25">
        <f>SUMIFS(E:E,A:A,Table_Query_from_Cas_Ragle_16[[#Headers],[8]],B:B,Table_Query_from_Cas_Ragle_16[[#This Row],[account_id]])</f>
        <v>0</v>
      </c>
      <c r="W188" s="25">
        <f>SUMIFS(F:F,A:A,Table_Query_from_Cas_Ragle_16[[#Headers],[8]],B:B,Table_Query_from_Cas_Ragle_16[[#This Row],[account_id]])</f>
        <v>0</v>
      </c>
      <c r="X188" s="25">
        <f>Table_Query_from_Cas_Ragle_16[[#This Row],[8-Dr]]-Table_Query_from_Cas_Ragle_16[[#This Row],[8-Cr]]</f>
        <v>0</v>
      </c>
    </row>
    <row r="189" spans="1:24" x14ac:dyDescent="0.25">
      <c r="A189">
        <v>3</v>
      </c>
      <c r="B189" t="s">
        <v>2042</v>
      </c>
      <c r="C189" t="s">
        <v>2058</v>
      </c>
      <c r="D189" t="s">
        <v>2020</v>
      </c>
      <c r="E189">
        <v>50.91</v>
      </c>
      <c r="F189">
        <v>0</v>
      </c>
      <c r="G189" s="2">
        <v>45316</v>
      </c>
      <c r="H189" t="s">
        <v>2021</v>
      </c>
      <c r="I189">
        <f t="shared" si="2"/>
        <v>50.91</v>
      </c>
      <c r="K189" t="s">
        <v>2436</v>
      </c>
      <c r="L189" t="s">
        <v>2437</v>
      </c>
      <c r="M189">
        <f>SUMIFS(E:E,A:A,Table_Query_from_Cas_Ragle_16[[#Headers],[2]],B:B,Table_Query_from_Cas_Ragle_16[[#This Row],[account_id]])</f>
        <v>0</v>
      </c>
      <c r="N189">
        <f>SUMIFS(F:F,A:A,Table_Query_from_Cas_Ragle_16[[#Headers],[2]],B:B,Table_Query_from_Cas_Ragle_16[[#This Row],[account_id]])</f>
        <v>0</v>
      </c>
      <c r="O189" s="25">
        <f>Table_Query_from_Cas_Ragle_16[[#This Row],[2-Dr]]-Table_Query_from_Cas_Ragle_16[[#This Row],[2-Cr]]</f>
        <v>0</v>
      </c>
      <c r="P189">
        <f>SUMIFS(E:E,A:A,Table_Query_from_Cas_Ragle_16[[#Headers],[3]],B:B,Table_Query_from_Cas_Ragle_16[[#This Row],[account_id]])</f>
        <v>0</v>
      </c>
      <c r="Q189">
        <f>SUMIFS(F:F,A:A,Table_Query_from_Cas_Ragle_16[[#Headers],[3]],B:B,Table_Query_from_Cas_Ragle_16[[#This Row],[account_id]])</f>
        <v>0</v>
      </c>
      <c r="R189" s="25">
        <f>Table_Query_from_Cas_Ragle_16[[#This Row],[3-Dr]]-Table_Query_from_Cas_Ragle_16[[#This Row],[3-Cr]]</f>
        <v>0</v>
      </c>
      <c r="S189" s="25">
        <f>SUMIFS(E:E,A:A,Table_Query_from_Cas_Ragle_16[[#Headers],[4]],B:B,Table_Query_from_Cas_Ragle_16[[#This Row],[account_id]])</f>
        <v>0</v>
      </c>
      <c r="T189" s="25">
        <f>SUMIFS(F:F,A:A,Table_Query_from_Cas_Ragle_16[[#Headers],[4]],B:B,Table_Query_from_Cas_Ragle_16[[#This Row],[account_id]])</f>
        <v>0</v>
      </c>
      <c r="U189" s="25">
        <f>Table_Query_from_Cas_Ragle_16[[#This Row],[4-Dr]]-Table_Query_from_Cas_Ragle_16[[#This Row],[4-Cr]]</f>
        <v>0</v>
      </c>
      <c r="V189" s="25">
        <f>SUMIFS(E:E,A:A,Table_Query_from_Cas_Ragle_16[[#Headers],[8]],B:B,Table_Query_from_Cas_Ragle_16[[#This Row],[account_id]])</f>
        <v>0</v>
      </c>
      <c r="W189" s="25">
        <f>SUMIFS(F:F,A:A,Table_Query_from_Cas_Ragle_16[[#Headers],[8]],B:B,Table_Query_from_Cas_Ragle_16[[#This Row],[account_id]])</f>
        <v>0</v>
      </c>
      <c r="X189" s="25">
        <f>Table_Query_from_Cas_Ragle_16[[#This Row],[8-Dr]]-Table_Query_from_Cas_Ragle_16[[#This Row],[8-Cr]]</f>
        <v>0</v>
      </c>
    </row>
    <row r="190" spans="1:24" x14ac:dyDescent="0.25">
      <c r="A190">
        <v>4</v>
      </c>
      <c r="B190" t="s">
        <v>2042</v>
      </c>
      <c r="C190" t="s">
        <v>2057</v>
      </c>
      <c r="D190" t="s">
        <v>2020</v>
      </c>
      <c r="E190">
        <v>50.91</v>
      </c>
      <c r="F190">
        <v>0</v>
      </c>
      <c r="G190" s="2">
        <v>45316</v>
      </c>
      <c r="H190" t="s">
        <v>2021</v>
      </c>
      <c r="I190">
        <f t="shared" si="2"/>
        <v>50.91</v>
      </c>
      <c r="K190" t="s">
        <v>2438</v>
      </c>
      <c r="L190" t="s">
        <v>2439</v>
      </c>
      <c r="M190">
        <f>SUMIFS(E:E,A:A,Table_Query_from_Cas_Ragle_16[[#Headers],[2]],B:B,Table_Query_from_Cas_Ragle_16[[#This Row],[account_id]])</f>
        <v>0</v>
      </c>
      <c r="N190">
        <f>SUMIFS(F:F,A:A,Table_Query_from_Cas_Ragle_16[[#Headers],[2]],B:B,Table_Query_from_Cas_Ragle_16[[#This Row],[account_id]])</f>
        <v>0</v>
      </c>
      <c r="O190" s="25">
        <f>Table_Query_from_Cas_Ragle_16[[#This Row],[2-Dr]]-Table_Query_from_Cas_Ragle_16[[#This Row],[2-Cr]]</f>
        <v>0</v>
      </c>
      <c r="P190">
        <f>SUMIFS(E:E,A:A,Table_Query_from_Cas_Ragle_16[[#Headers],[3]],B:B,Table_Query_from_Cas_Ragle_16[[#This Row],[account_id]])</f>
        <v>0</v>
      </c>
      <c r="Q190">
        <f>SUMIFS(F:F,A:A,Table_Query_from_Cas_Ragle_16[[#Headers],[3]],B:B,Table_Query_from_Cas_Ragle_16[[#This Row],[account_id]])</f>
        <v>0</v>
      </c>
      <c r="R190" s="25">
        <f>Table_Query_from_Cas_Ragle_16[[#This Row],[3-Dr]]-Table_Query_from_Cas_Ragle_16[[#This Row],[3-Cr]]</f>
        <v>0</v>
      </c>
      <c r="S190" s="25">
        <f>SUMIFS(E:E,A:A,Table_Query_from_Cas_Ragle_16[[#Headers],[4]],B:B,Table_Query_from_Cas_Ragle_16[[#This Row],[account_id]])</f>
        <v>0</v>
      </c>
      <c r="T190" s="25">
        <f>SUMIFS(F:F,A:A,Table_Query_from_Cas_Ragle_16[[#Headers],[4]],B:B,Table_Query_from_Cas_Ragle_16[[#This Row],[account_id]])</f>
        <v>0</v>
      </c>
      <c r="U190" s="25">
        <f>Table_Query_from_Cas_Ragle_16[[#This Row],[4-Dr]]-Table_Query_from_Cas_Ragle_16[[#This Row],[4-Cr]]</f>
        <v>0</v>
      </c>
      <c r="V190" s="25">
        <f>SUMIFS(E:E,A:A,Table_Query_from_Cas_Ragle_16[[#Headers],[8]],B:B,Table_Query_from_Cas_Ragle_16[[#This Row],[account_id]])</f>
        <v>0</v>
      </c>
      <c r="W190" s="25">
        <f>SUMIFS(F:F,A:A,Table_Query_from_Cas_Ragle_16[[#Headers],[8]],B:B,Table_Query_from_Cas_Ragle_16[[#This Row],[account_id]])</f>
        <v>0</v>
      </c>
      <c r="X190" s="25">
        <f>Table_Query_from_Cas_Ragle_16[[#This Row],[8-Dr]]-Table_Query_from_Cas_Ragle_16[[#This Row],[8-Cr]]</f>
        <v>0</v>
      </c>
    </row>
    <row r="191" spans="1:24" x14ac:dyDescent="0.25">
      <c r="A191">
        <v>2</v>
      </c>
      <c r="B191" t="s">
        <v>2044</v>
      </c>
      <c r="C191" t="s">
        <v>2045</v>
      </c>
      <c r="D191" t="s">
        <v>2020</v>
      </c>
      <c r="E191">
        <v>2187.44</v>
      </c>
      <c r="F191">
        <v>0</v>
      </c>
      <c r="G191" s="2">
        <v>45320</v>
      </c>
      <c r="H191" t="s">
        <v>2021</v>
      </c>
      <c r="I191">
        <f t="shared" si="2"/>
        <v>2187.44</v>
      </c>
      <c r="K191" t="s">
        <v>2440</v>
      </c>
      <c r="L191" t="s">
        <v>2441</v>
      </c>
      <c r="M191">
        <f>SUMIFS(E:E,A:A,Table_Query_from_Cas_Ragle_16[[#Headers],[2]],B:B,Table_Query_from_Cas_Ragle_16[[#This Row],[account_id]])</f>
        <v>0</v>
      </c>
      <c r="N191">
        <f>SUMIFS(F:F,A:A,Table_Query_from_Cas_Ragle_16[[#Headers],[2]],B:B,Table_Query_from_Cas_Ragle_16[[#This Row],[account_id]])</f>
        <v>0</v>
      </c>
      <c r="O191" s="25">
        <f>Table_Query_from_Cas_Ragle_16[[#This Row],[2-Dr]]-Table_Query_from_Cas_Ragle_16[[#This Row],[2-Cr]]</f>
        <v>0</v>
      </c>
      <c r="P191">
        <f>SUMIFS(E:E,A:A,Table_Query_from_Cas_Ragle_16[[#Headers],[3]],B:B,Table_Query_from_Cas_Ragle_16[[#This Row],[account_id]])</f>
        <v>0</v>
      </c>
      <c r="Q191">
        <f>SUMIFS(F:F,A:A,Table_Query_from_Cas_Ragle_16[[#Headers],[3]],B:B,Table_Query_from_Cas_Ragle_16[[#This Row],[account_id]])</f>
        <v>0</v>
      </c>
      <c r="R191" s="25">
        <f>Table_Query_from_Cas_Ragle_16[[#This Row],[3-Dr]]-Table_Query_from_Cas_Ragle_16[[#This Row],[3-Cr]]</f>
        <v>0</v>
      </c>
      <c r="S191" s="25">
        <f>SUMIFS(E:E,A:A,Table_Query_from_Cas_Ragle_16[[#Headers],[4]],B:B,Table_Query_from_Cas_Ragle_16[[#This Row],[account_id]])</f>
        <v>0</v>
      </c>
      <c r="T191" s="25">
        <f>SUMIFS(F:F,A:A,Table_Query_from_Cas_Ragle_16[[#Headers],[4]],B:B,Table_Query_from_Cas_Ragle_16[[#This Row],[account_id]])</f>
        <v>0</v>
      </c>
      <c r="U191" s="25">
        <f>Table_Query_from_Cas_Ragle_16[[#This Row],[4-Dr]]-Table_Query_from_Cas_Ragle_16[[#This Row],[4-Cr]]</f>
        <v>0</v>
      </c>
      <c r="V191" s="25">
        <f>SUMIFS(E:E,A:A,Table_Query_from_Cas_Ragle_16[[#Headers],[8]],B:B,Table_Query_from_Cas_Ragle_16[[#This Row],[account_id]])</f>
        <v>0</v>
      </c>
      <c r="W191" s="25">
        <f>SUMIFS(F:F,A:A,Table_Query_from_Cas_Ragle_16[[#Headers],[8]],B:B,Table_Query_from_Cas_Ragle_16[[#This Row],[account_id]])</f>
        <v>0</v>
      </c>
      <c r="X191" s="25">
        <f>Table_Query_from_Cas_Ragle_16[[#This Row],[8-Dr]]-Table_Query_from_Cas_Ragle_16[[#This Row],[8-Cr]]</f>
        <v>0</v>
      </c>
    </row>
    <row r="192" spans="1:24" x14ac:dyDescent="0.25">
      <c r="A192">
        <v>2</v>
      </c>
      <c r="B192" t="s">
        <v>2044</v>
      </c>
      <c r="C192" t="s">
        <v>2045</v>
      </c>
      <c r="D192" t="s">
        <v>2020</v>
      </c>
      <c r="E192">
        <v>1516.29</v>
      </c>
      <c r="F192">
        <v>0</v>
      </c>
      <c r="G192" s="2">
        <v>45315</v>
      </c>
      <c r="H192" t="s">
        <v>2021</v>
      </c>
      <c r="I192">
        <f t="shared" si="2"/>
        <v>1516.29</v>
      </c>
      <c r="K192" t="s">
        <v>2442</v>
      </c>
      <c r="L192" t="s">
        <v>2443</v>
      </c>
      <c r="M192">
        <f>SUMIFS(E:E,A:A,Table_Query_from_Cas_Ragle_16[[#Headers],[2]],B:B,Table_Query_from_Cas_Ragle_16[[#This Row],[account_id]])</f>
        <v>0</v>
      </c>
      <c r="N192">
        <f>SUMIFS(F:F,A:A,Table_Query_from_Cas_Ragle_16[[#Headers],[2]],B:B,Table_Query_from_Cas_Ragle_16[[#This Row],[account_id]])</f>
        <v>0</v>
      </c>
      <c r="O192" s="25">
        <f>Table_Query_from_Cas_Ragle_16[[#This Row],[2-Dr]]-Table_Query_from_Cas_Ragle_16[[#This Row],[2-Cr]]</f>
        <v>0</v>
      </c>
      <c r="P192">
        <f>SUMIFS(E:E,A:A,Table_Query_from_Cas_Ragle_16[[#Headers],[3]],B:B,Table_Query_from_Cas_Ragle_16[[#This Row],[account_id]])</f>
        <v>0</v>
      </c>
      <c r="Q192">
        <f>SUMIFS(F:F,A:A,Table_Query_from_Cas_Ragle_16[[#Headers],[3]],B:B,Table_Query_from_Cas_Ragle_16[[#This Row],[account_id]])</f>
        <v>0</v>
      </c>
      <c r="R192" s="25">
        <f>Table_Query_from_Cas_Ragle_16[[#This Row],[3-Dr]]-Table_Query_from_Cas_Ragle_16[[#This Row],[3-Cr]]</f>
        <v>0</v>
      </c>
      <c r="S192" s="25">
        <f>SUMIFS(E:E,A:A,Table_Query_from_Cas_Ragle_16[[#Headers],[4]],B:B,Table_Query_from_Cas_Ragle_16[[#This Row],[account_id]])</f>
        <v>0</v>
      </c>
      <c r="T192" s="25">
        <f>SUMIFS(F:F,A:A,Table_Query_from_Cas_Ragle_16[[#Headers],[4]],B:B,Table_Query_from_Cas_Ragle_16[[#This Row],[account_id]])</f>
        <v>0</v>
      </c>
      <c r="U192" s="25">
        <f>Table_Query_from_Cas_Ragle_16[[#This Row],[4-Dr]]-Table_Query_from_Cas_Ragle_16[[#This Row],[4-Cr]]</f>
        <v>0</v>
      </c>
      <c r="V192" s="25">
        <f>SUMIFS(E:E,A:A,Table_Query_from_Cas_Ragle_16[[#Headers],[8]],B:B,Table_Query_from_Cas_Ragle_16[[#This Row],[account_id]])</f>
        <v>0</v>
      </c>
      <c r="W192" s="25">
        <f>SUMIFS(F:F,A:A,Table_Query_from_Cas_Ragle_16[[#Headers],[8]],B:B,Table_Query_from_Cas_Ragle_16[[#This Row],[account_id]])</f>
        <v>0</v>
      </c>
      <c r="X192" s="25">
        <f>Table_Query_from_Cas_Ragle_16[[#This Row],[8-Dr]]-Table_Query_from_Cas_Ragle_16[[#This Row],[8-Cr]]</f>
        <v>0</v>
      </c>
    </row>
    <row r="193" spans="1:24" x14ac:dyDescent="0.25">
      <c r="A193">
        <v>2</v>
      </c>
      <c r="B193" t="s">
        <v>2044</v>
      </c>
      <c r="C193" t="s">
        <v>2045</v>
      </c>
      <c r="D193" t="s">
        <v>2020</v>
      </c>
      <c r="E193">
        <v>22.7</v>
      </c>
      <c r="F193">
        <v>0</v>
      </c>
      <c r="G193" s="2">
        <v>45328</v>
      </c>
      <c r="H193" t="s">
        <v>2021</v>
      </c>
      <c r="I193">
        <f t="shared" si="2"/>
        <v>22.7</v>
      </c>
      <c r="K193" t="s">
        <v>2444</v>
      </c>
      <c r="L193" t="s">
        <v>2445</v>
      </c>
      <c r="M193">
        <f>SUMIFS(E:E,A:A,Table_Query_from_Cas_Ragle_16[[#Headers],[2]],B:B,Table_Query_from_Cas_Ragle_16[[#This Row],[account_id]])</f>
        <v>0</v>
      </c>
      <c r="N193">
        <f>SUMIFS(F:F,A:A,Table_Query_from_Cas_Ragle_16[[#Headers],[2]],B:B,Table_Query_from_Cas_Ragle_16[[#This Row],[account_id]])</f>
        <v>0</v>
      </c>
      <c r="O193" s="25">
        <f>Table_Query_from_Cas_Ragle_16[[#This Row],[2-Dr]]-Table_Query_from_Cas_Ragle_16[[#This Row],[2-Cr]]</f>
        <v>0</v>
      </c>
      <c r="P193">
        <f>SUMIFS(E:E,A:A,Table_Query_from_Cas_Ragle_16[[#Headers],[3]],B:B,Table_Query_from_Cas_Ragle_16[[#This Row],[account_id]])</f>
        <v>0</v>
      </c>
      <c r="Q193">
        <f>SUMIFS(F:F,A:A,Table_Query_from_Cas_Ragle_16[[#Headers],[3]],B:B,Table_Query_from_Cas_Ragle_16[[#This Row],[account_id]])</f>
        <v>0</v>
      </c>
      <c r="R193" s="25">
        <f>Table_Query_from_Cas_Ragle_16[[#This Row],[3-Dr]]-Table_Query_from_Cas_Ragle_16[[#This Row],[3-Cr]]</f>
        <v>0</v>
      </c>
      <c r="S193" s="25">
        <f>SUMIFS(E:E,A:A,Table_Query_from_Cas_Ragle_16[[#Headers],[4]],B:B,Table_Query_from_Cas_Ragle_16[[#This Row],[account_id]])</f>
        <v>0</v>
      </c>
      <c r="T193" s="25">
        <f>SUMIFS(F:F,A:A,Table_Query_from_Cas_Ragle_16[[#Headers],[4]],B:B,Table_Query_from_Cas_Ragle_16[[#This Row],[account_id]])</f>
        <v>0</v>
      </c>
      <c r="U193" s="25">
        <f>Table_Query_from_Cas_Ragle_16[[#This Row],[4-Dr]]-Table_Query_from_Cas_Ragle_16[[#This Row],[4-Cr]]</f>
        <v>0</v>
      </c>
      <c r="V193" s="25">
        <f>SUMIFS(E:E,A:A,Table_Query_from_Cas_Ragle_16[[#Headers],[8]],B:B,Table_Query_from_Cas_Ragle_16[[#This Row],[account_id]])</f>
        <v>0</v>
      </c>
      <c r="W193" s="25">
        <f>SUMIFS(F:F,A:A,Table_Query_from_Cas_Ragle_16[[#Headers],[8]],B:B,Table_Query_from_Cas_Ragle_16[[#This Row],[account_id]])</f>
        <v>0</v>
      </c>
      <c r="X193" s="25">
        <f>Table_Query_from_Cas_Ragle_16[[#This Row],[8-Dr]]-Table_Query_from_Cas_Ragle_16[[#This Row],[8-Cr]]</f>
        <v>0</v>
      </c>
    </row>
    <row r="194" spans="1:24" x14ac:dyDescent="0.25">
      <c r="A194">
        <v>2</v>
      </c>
      <c r="B194" t="s">
        <v>2024</v>
      </c>
      <c r="C194" t="s">
        <v>2036</v>
      </c>
      <c r="D194" t="s">
        <v>2020</v>
      </c>
      <c r="E194">
        <v>686.55</v>
      </c>
      <c r="F194">
        <v>0</v>
      </c>
      <c r="G194" s="2">
        <v>45327</v>
      </c>
      <c r="H194" t="s">
        <v>2021</v>
      </c>
      <c r="I194">
        <f t="shared" ref="I194:I257" si="3">E194-F194</f>
        <v>686.55</v>
      </c>
      <c r="K194" t="s">
        <v>2446</v>
      </c>
      <c r="L194" t="s">
        <v>2447</v>
      </c>
      <c r="M194">
        <f>SUMIFS(E:E,A:A,Table_Query_from_Cas_Ragle_16[[#Headers],[2]],B:B,Table_Query_from_Cas_Ragle_16[[#This Row],[account_id]])</f>
        <v>0</v>
      </c>
      <c r="N194">
        <f>SUMIFS(F:F,A:A,Table_Query_from_Cas_Ragle_16[[#Headers],[2]],B:B,Table_Query_from_Cas_Ragle_16[[#This Row],[account_id]])</f>
        <v>0</v>
      </c>
      <c r="O194" s="25">
        <f>Table_Query_from_Cas_Ragle_16[[#This Row],[2-Dr]]-Table_Query_from_Cas_Ragle_16[[#This Row],[2-Cr]]</f>
        <v>0</v>
      </c>
      <c r="P194">
        <f>SUMIFS(E:E,A:A,Table_Query_from_Cas_Ragle_16[[#Headers],[3]],B:B,Table_Query_from_Cas_Ragle_16[[#This Row],[account_id]])</f>
        <v>0</v>
      </c>
      <c r="Q194">
        <f>SUMIFS(F:F,A:A,Table_Query_from_Cas_Ragle_16[[#Headers],[3]],B:B,Table_Query_from_Cas_Ragle_16[[#This Row],[account_id]])</f>
        <v>0</v>
      </c>
      <c r="R194" s="25">
        <f>Table_Query_from_Cas_Ragle_16[[#This Row],[3-Dr]]-Table_Query_from_Cas_Ragle_16[[#This Row],[3-Cr]]</f>
        <v>0</v>
      </c>
      <c r="S194" s="25">
        <f>SUMIFS(E:E,A:A,Table_Query_from_Cas_Ragle_16[[#Headers],[4]],B:B,Table_Query_from_Cas_Ragle_16[[#This Row],[account_id]])</f>
        <v>0</v>
      </c>
      <c r="T194" s="25">
        <f>SUMIFS(F:F,A:A,Table_Query_from_Cas_Ragle_16[[#Headers],[4]],B:B,Table_Query_from_Cas_Ragle_16[[#This Row],[account_id]])</f>
        <v>0</v>
      </c>
      <c r="U194" s="25">
        <f>Table_Query_from_Cas_Ragle_16[[#This Row],[4-Dr]]-Table_Query_from_Cas_Ragle_16[[#This Row],[4-Cr]]</f>
        <v>0</v>
      </c>
      <c r="V194" s="25">
        <f>SUMIFS(E:E,A:A,Table_Query_from_Cas_Ragle_16[[#Headers],[8]],B:B,Table_Query_from_Cas_Ragle_16[[#This Row],[account_id]])</f>
        <v>0</v>
      </c>
      <c r="W194" s="25">
        <f>SUMIFS(F:F,A:A,Table_Query_from_Cas_Ragle_16[[#Headers],[8]],B:B,Table_Query_from_Cas_Ragle_16[[#This Row],[account_id]])</f>
        <v>0</v>
      </c>
      <c r="X194" s="25">
        <f>Table_Query_from_Cas_Ragle_16[[#This Row],[8-Dr]]-Table_Query_from_Cas_Ragle_16[[#This Row],[8-Cr]]</f>
        <v>0</v>
      </c>
    </row>
    <row r="195" spans="1:24" x14ac:dyDescent="0.25">
      <c r="A195">
        <v>2</v>
      </c>
      <c r="B195" t="s">
        <v>2044</v>
      </c>
      <c r="C195" t="s">
        <v>2045</v>
      </c>
      <c r="D195" t="s">
        <v>2020</v>
      </c>
      <c r="E195">
        <v>94.25</v>
      </c>
      <c r="F195">
        <v>0</v>
      </c>
      <c r="G195" s="2">
        <v>45329</v>
      </c>
      <c r="H195" t="s">
        <v>2021</v>
      </c>
      <c r="I195">
        <f t="shared" si="3"/>
        <v>94.25</v>
      </c>
      <c r="K195" t="s">
        <v>2448</v>
      </c>
      <c r="L195" t="s">
        <v>2449</v>
      </c>
      <c r="M195">
        <f>SUMIFS(E:E,A:A,Table_Query_from_Cas_Ragle_16[[#Headers],[2]],B:B,Table_Query_from_Cas_Ragle_16[[#This Row],[account_id]])</f>
        <v>0</v>
      </c>
      <c r="N195">
        <f>SUMIFS(F:F,A:A,Table_Query_from_Cas_Ragle_16[[#Headers],[2]],B:B,Table_Query_from_Cas_Ragle_16[[#This Row],[account_id]])</f>
        <v>0</v>
      </c>
      <c r="O195" s="25">
        <f>Table_Query_from_Cas_Ragle_16[[#This Row],[2-Dr]]-Table_Query_from_Cas_Ragle_16[[#This Row],[2-Cr]]</f>
        <v>0</v>
      </c>
      <c r="P195">
        <f>SUMIFS(E:E,A:A,Table_Query_from_Cas_Ragle_16[[#Headers],[3]],B:B,Table_Query_from_Cas_Ragle_16[[#This Row],[account_id]])</f>
        <v>0</v>
      </c>
      <c r="Q195">
        <f>SUMIFS(F:F,A:A,Table_Query_from_Cas_Ragle_16[[#Headers],[3]],B:B,Table_Query_from_Cas_Ragle_16[[#This Row],[account_id]])</f>
        <v>0</v>
      </c>
      <c r="R195" s="25">
        <f>Table_Query_from_Cas_Ragle_16[[#This Row],[3-Dr]]-Table_Query_from_Cas_Ragle_16[[#This Row],[3-Cr]]</f>
        <v>0</v>
      </c>
      <c r="S195" s="25">
        <f>SUMIFS(E:E,A:A,Table_Query_from_Cas_Ragle_16[[#Headers],[4]],B:B,Table_Query_from_Cas_Ragle_16[[#This Row],[account_id]])</f>
        <v>0</v>
      </c>
      <c r="T195" s="25">
        <f>SUMIFS(F:F,A:A,Table_Query_from_Cas_Ragle_16[[#Headers],[4]],B:B,Table_Query_from_Cas_Ragle_16[[#This Row],[account_id]])</f>
        <v>0</v>
      </c>
      <c r="U195" s="25">
        <f>Table_Query_from_Cas_Ragle_16[[#This Row],[4-Dr]]-Table_Query_from_Cas_Ragle_16[[#This Row],[4-Cr]]</f>
        <v>0</v>
      </c>
      <c r="V195" s="25">
        <f>SUMIFS(E:E,A:A,Table_Query_from_Cas_Ragle_16[[#Headers],[8]],B:B,Table_Query_from_Cas_Ragle_16[[#This Row],[account_id]])</f>
        <v>0</v>
      </c>
      <c r="W195" s="25">
        <f>SUMIFS(F:F,A:A,Table_Query_from_Cas_Ragle_16[[#Headers],[8]],B:B,Table_Query_from_Cas_Ragle_16[[#This Row],[account_id]])</f>
        <v>0</v>
      </c>
      <c r="X195" s="25">
        <f>Table_Query_from_Cas_Ragle_16[[#This Row],[8-Dr]]-Table_Query_from_Cas_Ragle_16[[#This Row],[8-Cr]]</f>
        <v>0</v>
      </c>
    </row>
    <row r="196" spans="1:24" x14ac:dyDescent="0.25">
      <c r="A196">
        <v>2</v>
      </c>
      <c r="B196" t="s">
        <v>2044</v>
      </c>
      <c r="C196" t="s">
        <v>2045</v>
      </c>
      <c r="D196" t="s">
        <v>2020</v>
      </c>
      <c r="E196">
        <v>16.23</v>
      </c>
      <c r="F196">
        <v>0</v>
      </c>
      <c r="G196" s="2">
        <v>45329</v>
      </c>
      <c r="H196" t="s">
        <v>2021</v>
      </c>
      <c r="I196">
        <f t="shared" si="3"/>
        <v>16.23</v>
      </c>
      <c r="K196" t="s">
        <v>2450</v>
      </c>
      <c r="L196" t="s">
        <v>2451</v>
      </c>
      <c r="M196">
        <f>SUMIFS(E:E,A:A,Table_Query_from_Cas_Ragle_16[[#Headers],[2]],B:B,Table_Query_from_Cas_Ragle_16[[#This Row],[account_id]])</f>
        <v>0</v>
      </c>
      <c r="N196">
        <f>SUMIFS(F:F,A:A,Table_Query_from_Cas_Ragle_16[[#Headers],[2]],B:B,Table_Query_from_Cas_Ragle_16[[#This Row],[account_id]])</f>
        <v>0</v>
      </c>
      <c r="O196" s="25">
        <f>Table_Query_from_Cas_Ragle_16[[#This Row],[2-Dr]]-Table_Query_from_Cas_Ragle_16[[#This Row],[2-Cr]]</f>
        <v>0</v>
      </c>
      <c r="P196">
        <f>SUMIFS(E:E,A:A,Table_Query_from_Cas_Ragle_16[[#Headers],[3]],B:B,Table_Query_from_Cas_Ragle_16[[#This Row],[account_id]])</f>
        <v>0</v>
      </c>
      <c r="Q196">
        <f>SUMIFS(F:F,A:A,Table_Query_from_Cas_Ragle_16[[#Headers],[3]],B:B,Table_Query_from_Cas_Ragle_16[[#This Row],[account_id]])</f>
        <v>0</v>
      </c>
      <c r="R196" s="25">
        <f>Table_Query_from_Cas_Ragle_16[[#This Row],[3-Dr]]-Table_Query_from_Cas_Ragle_16[[#This Row],[3-Cr]]</f>
        <v>0</v>
      </c>
      <c r="S196" s="25">
        <f>SUMIFS(E:E,A:A,Table_Query_from_Cas_Ragle_16[[#Headers],[4]],B:B,Table_Query_from_Cas_Ragle_16[[#This Row],[account_id]])</f>
        <v>0</v>
      </c>
      <c r="T196" s="25">
        <f>SUMIFS(F:F,A:A,Table_Query_from_Cas_Ragle_16[[#Headers],[4]],B:B,Table_Query_from_Cas_Ragle_16[[#This Row],[account_id]])</f>
        <v>0</v>
      </c>
      <c r="U196" s="25">
        <f>Table_Query_from_Cas_Ragle_16[[#This Row],[4-Dr]]-Table_Query_from_Cas_Ragle_16[[#This Row],[4-Cr]]</f>
        <v>0</v>
      </c>
      <c r="V196" s="25">
        <f>SUMIFS(E:E,A:A,Table_Query_from_Cas_Ragle_16[[#Headers],[8]],B:B,Table_Query_from_Cas_Ragle_16[[#This Row],[account_id]])</f>
        <v>0</v>
      </c>
      <c r="W196" s="25">
        <f>SUMIFS(F:F,A:A,Table_Query_from_Cas_Ragle_16[[#Headers],[8]],B:B,Table_Query_from_Cas_Ragle_16[[#This Row],[account_id]])</f>
        <v>0</v>
      </c>
      <c r="X196" s="25">
        <f>Table_Query_from_Cas_Ragle_16[[#This Row],[8-Dr]]-Table_Query_from_Cas_Ragle_16[[#This Row],[8-Cr]]</f>
        <v>0</v>
      </c>
    </row>
    <row r="197" spans="1:24" x14ac:dyDescent="0.25">
      <c r="A197">
        <v>2</v>
      </c>
      <c r="B197" t="s">
        <v>2044</v>
      </c>
      <c r="C197" t="s">
        <v>2045</v>
      </c>
      <c r="D197" t="s">
        <v>2020</v>
      </c>
      <c r="E197">
        <v>32.479999999999997</v>
      </c>
      <c r="F197">
        <v>0</v>
      </c>
      <c r="G197" s="2">
        <v>45329</v>
      </c>
      <c r="H197" t="s">
        <v>2021</v>
      </c>
      <c r="I197">
        <f t="shared" si="3"/>
        <v>32.479999999999997</v>
      </c>
      <c r="K197" t="s">
        <v>2452</v>
      </c>
      <c r="L197" t="s">
        <v>2453</v>
      </c>
      <c r="M197">
        <f>SUMIFS(E:E,A:A,Table_Query_from_Cas_Ragle_16[[#Headers],[2]],B:B,Table_Query_from_Cas_Ragle_16[[#This Row],[account_id]])</f>
        <v>0</v>
      </c>
      <c r="N197">
        <f>SUMIFS(F:F,A:A,Table_Query_from_Cas_Ragle_16[[#Headers],[2]],B:B,Table_Query_from_Cas_Ragle_16[[#This Row],[account_id]])</f>
        <v>0</v>
      </c>
      <c r="O197" s="25">
        <f>Table_Query_from_Cas_Ragle_16[[#This Row],[2-Dr]]-Table_Query_from_Cas_Ragle_16[[#This Row],[2-Cr]]</f>
        <v>0</v>
      </c>
      <c r="P197">
        <f>SUMIFS(E:E,A:A,Table_Query_from_Cas_Ragle_16[[#Headers],[3]],B:B,Table_Query_from_Cas_Ragle_16[[#This Row],[account_id]])</f>
        <v>0</v>
      </c>
      <c r="Q197">
        <f>SUMIFS(F:F,A:A,Table_Query_from_Cas_Ragle_16[[#Headers],[3]],B:B,Table_Query_from_Cas_Ragle_16[[#This Row],[account_id]])</f>
        <v>0</v>
      </c>
      <c r="R197" s="25">
        <f>Table_Query_from_Cas_Ragle_16[[#This Row],[3-Dr]]-Table_Query_from_Cas_Ragle_16[[#This Row],[3-Cr]]</f>
        <v>0</v>
      </c>
      <c r="S197" s="25">
        <f>SUMIFS(E:E,A:A,Table_Query_from_Cas_Ragle_16[[#Headers],[4]],B:B,Table_Query_from_Cas_Ragle_16[[#This Row],[account_id]])</f>
        <v>0</v>
      </c>
      <c r="T197" s="25">
        <f>SUMIFS(F:F,A:A,Table_Query_from_Cas_Ragle_16[[#Headers],[4]],B:B,Table_Query_from_Cas_Ragle_16[[#This Row],[account_id]])</f>
        <v>0</v>
      </c>
      <c r="U197" s="25">
        <f>Table_Query_from_Cas_Ragle_16[[#This Row],[4-Dr]]-Table_Query_from_Cas_Ragle_16[[#This Row],[4-Cr]]</f>
        <v>0</v>
      </c>
      <c r="V197" s="25">
        <f>SUMIFS(E:E,A:A,Table_Query_from_Cas_Ragle_16[[#Headers],[8]],B:B,Table_Query_from_Cas_Ragle_16[[#This Row],[account_id]])</f>
        <v>0</v>
      </c>
      <c r="W197" s="25">
        <f>SUMIFS(F:F,A:A,Table_Query_from_Cas_Ragle_16[[#Headers],[8]],B:B,Table_Query_from_Cas_Ragle_16[[#This Row],[account_id]])</f>
        <v>0</v>
      </c>
      <c r="X197" s="25">
        <f>Table_Query_from_Cas_Ragle_16[[#This Row],[8-Dr]]-Table_Query_from_Cas_Ragle_16[[#This Row],[8-Cr]]</f>
        <v>0</v>
      </c>
    </row>
    <row r="198" spans="1:24" x14ac:dyDescent="0.25">
      <c r="A198">
        <v>2</v>
      </c>
      <c r="B198" t="s">
        <v>2019</v>
      </c>
      <c r="C198" t="s">
        <v>2027</v>
      </c>
      <c r="D198" t="s">
        <v>2020</v>
      </c>
      <c r="E198">
        <v>132.38</v>
      </c>
      <c r="F198">
        <v>0</v>
      </c>
      <c r="G198" s="2">
        <v>45322</v>
      </c>
      <c r="H198" t="s">
        <v>2021</v>
      </c>
      <c r="I198">
        <f t="shared" si="3"/>
        <v>132.38</v>
      </c>
      <c r="K198" t="s">
        <v>2454</v>
      </c>
      <c r="L198" t="s">
        <v>2455</v>
      </c>
      <c r="M198">
        <f>SUMIFS(E:E,A:A,Table_Query_from_Cas_Ragle_16[[#Headers],[2]],B:B,Table_Query_from_Cas_Ragle_16[[#This Row],[account_id]])</f>
        <v>0</v>
      </c>
      <c r="N198">
        <f>SUMIFS(F:F,A:A,Table_Query_from_Cas_Ragle_16[[#Headers],[2]],B:B,Table_Query_from_Cas_Ragle_16[[#This Row],[account_id]])</f>
        <v>0</v>
      </c>
      <c r="O198" s="25">
        <f>Table_Query_from_Cas_Ragle_16[[#This Row],[2-Dr]]-Table_Query_from_Cas_Ragle_16[[#This Row],[2-Cr]]</f>
        <v>0</v>
      </c>
      <c r="P198">
        <f>SUMIFS(E:E,A:A,Table_Query_from_Cas_Ragle_16[[#Headers],[3]],B:B,Table_Query_from_Cas_Ragle_16[[#This Row],[account_id]])</f>
        <v>0</v>
      </c>
      <c r="Q198">
        <f>SUMIFS(F:F,A:A,Table_Query_from_Cas_Ragle_16[[#Headers],[3]],B:B,Table_Query_from_Cas_Ragle_16[[#This Row],[account_id]])</f>
        <v>0</v>
      </c>
      <c r="R198" s="25">
        <f>Table_Query_from_Cas_Ragle_16[[#This Row],[3-Dr]]-Table_Query_from_Cas_Ragle_16[[#This Row],[3-Cr]]</f>
        <v>0</v>
      </c>
      <c r="S198" s="25">
        <f>SUMIFS(E:E,A:A,Table_Query_from_Cas_Ragle_16[[#Headers],[4]],B:B,Table_Query_from_Cas_Ragle_16[[#This Row],[account_id]])</f>
        <v>0</v>
      </c>
      <c r="T198" s="25">
        <f>SUMIFS(F:F,A:A,Table_Query_from_Cas_Ragle_16[[#Headers],[4]],B:B,Table_Query_from_Cas_Ragle_16[[#This Row],[account_id]])</f>
        <v>0</v>
      </c>
      <c r="U198" s="25">
        <f>Table_Query_from_Cas_Ragle_16[[#This Row],[4-Dr]]-Table_Query_from_Cas_Ragle_16[[#This Row],[4-Cr]]</f>
        <v>0</v>
      </c>
      <c r="V198" s="25">
        <f>SUMIFS(E:E,A:A,Table_Query_from_Cas_Ragle_16[[#Headers],[8]],B:B,Table_Query_from_Cas_Ragle_16[[#This Row],[account_id]])</f>
        <v>0</v>
      </c>
      <c r="W198" s="25">
        <f>SUMIFS(F:F,A:A,Table_Query_from_Cas_Ragle_16[[#Headers],[8]],B:B,Table_Query_from_Cas_Ragle_16[[#This Row],[account_id]])</f>
        <v>0</v>
      </c>
      <c r="X198" s="25">
        <f>Table_Query_from_Cas_Ragle_16[[#This Row],[8-Dr]]-Table_Query_from_Cas_Ragle_16[[#This Row],[8-Cr]]</f>
        <v>0</v>
      </c>
    </row>
    <row r="199" spans="1:24" x14ac:dyDescent="0.25">
      <c r="A199">
        <v>2</v>
      </c>
      <c r="B199" t="s">
        <v>2032</v>
      </c>
      <c r="C199" t="s">
        <v>2033</v>
      </c>
      <c r="D199" t="s">
        <v>2020</v>
      </c>
      <c r="E199">
        <v>355.2</v>
      </c>
      <c r="F199">
        <v>0</v>
      </c>
      <c r="G199" s="2">
        <v>45329</v>
      </c>
      <c r="H199" t="s">
        <v>2021</v>
      </c>
      <c r="I199">
        <f t="shared" si="3"/>
        <v>355.2</v>
      </c>
      <c r="K199" t="s">
        <v>2456</v>
      </c>
      <c r="L199" t="s">
        <v>2457</v>
      </c>
      <c r="M199">
        <f>SUMIFS(E:E,A:A,Table_Query_from_Cas_Ragle_16[[#Headers],[2]],B:B,Table_Query_from_Cas_Ragle_16[[#This Row],[account_id]])</f>
        <v>0</v>
      </c>
      <c r="N199">
        <f>SUMIFS(F:F,A:A,Table_Query_from_Cas_Ragle_16[[#Headers],[2]],B:B,Table_Query_from_Cas_Ragle_16[[#This Row],[account_id]])</f>
        <v>0</v>
      </c>
      <c r="O199" s="25">
        <f>Table_Query_from_Cas_Ragle_16[[#This Row],[2-Dr]]-Table_Query_from_Cas_Ragle_16[[#This Row],[2-Cr]]</f>
        <v>0</v>
      </c>
      <c r="P199">
        <f>SUMIFS(E:E,A:A,Table_Query_from_Cas_Ragle_16[[#Headers],[3]],B:B,Table_Query_from_Cas_Ragle_16[[#This Row],[account_id]])</f>
        <v>0</v>
      </c>
      <c r="Q199">
        <f>SUMIFS(F:F,A:A,Table_Query_from_Cas_Ragle_16[[#Headers],[3]],B:B,Table_Query_from_Cas_Ragle_16[[#This Row],[account_id]])</f>
        <v>0</v>
      </c>
      <c r="R199" s="25">
        <f>Table_Query_from_Cas_Ragle_16[[#This Row],[3-Dr]]-Table_Query_from_Cas_Ragle_16[[#This Row],[3-Cr]]</f>
        <v>0</v>
      </c>
      <c r="S199" s="25">
        <f>SUMIFS(E:E,A:A,Table_Query_from_Cas_Ragle_16[[#Headers],[4]],B:B,Table_Query_from_Cas_Ragle_16[[#This Row],[account_id]])</f>
        <v>0</v>
      </c>
      <c r="T199" s="25">
        <f>SUMIFS(F:F,A:A,Table_Query_from_Cas_Ragle_16[[#Headers],[4]],B:B,Table_Query_from_Cas_Ragle_16[[#This Row],[account_id]])</f>
        <v>0</v>
      </c>
      <c r="U199" s="25">
        <f>Table_Query_from_Cas_Ragle_16[[#This Row],[4-Dr]]-Table_Query_from_Cas_Ragle_16[[#This Row],[4-Cr]]</f>
        <v>0</v>
      </c>
      <c r="V199" s="25">
        <f>SUMIFS(E:E,A:A,Table_Query_from_Cas_Ragle_16[[#Headers],[8]],B:B,Table_Query_from_Cas_Ragle_16[[#This Row],[account_id]])</f>
        <v>0</v>
      </c>
      <c r="W199" s="25">
        <f>SUMIFS(F:F,A:A,Table_Query_from_Cas_Ragle_16[[#Headers],[8]],B:B,Table_Query_from_Cas_Ragle_16[[#This Row],[account_id]])</f>
        <v>0</v>
      </c>
      <c r="X199" s="25">
        <f>Table_Query_from_Cas_Ragle_16[[#This Row],[8-Dr]]-Table_Query_from_Cas_Ragle_16[[#This Row],[8-Cr]]</f>
        <v>0</v>
      </c>
    </row>
    <row r="200" spans="1:24" x14ac:dyDescent="0.25">
      <c r="A200">
        <v>2</v>
      </c>
      <c r="B200" t="s">
        <v>2044</v>
      </c>
      <c r="C200" t="s">
        <v>2045</v>
      </c>
      <c r="D200" t="s">
        <v>2020</v>
      </c>
      <c r="E200">
        <v>1294</v>
      </c>
      <c r="F200">
        <v>0</v>
      </c>
      <c r="G200" s="2">
        <v>45329</v>
      </c>
      <c r="H200" t="s">
        <v>2021</v>
      </c>
      <c r="I200">
        <f t="shared" si="3"/>
        <v>1294</v>
      </c>
      <c r="K200" t="s">
        <v>2458</v>
      </c>
      <c r="L200" t="s">
        <v>2459</v>
      </c>
      <c r="M200">
        <f>SUMIFS(E:E,A:A,Table_Query_from_Cas_Ragle_16[[#Headers],[2]],B:B,Table_Query_from_Cas_Ragle_16[[#This Row],[account_id]])</f>
        <v>0</v>
      </c>
      <c r="N200">
        <f>SUMIFS(F:F,A:A,Table_Query_from_Cas_Ragle_16[[#Headers],[2]],B:B,Table_Query_from_Cas_Ragle_16[[#This Row],[account_id]])</f>
        <v>0</v>
      </c>
      <c r="O200" s="25">
        <f>Table_Query_from_Cas_Ragle_16[[#This Row],[2-Dr]]-Table_Query_from_Cas_Ragle_16[[#This Row],[2-Cr]]</f>
        <v>0</v>
      </c>
      <c r="P200">
        <f>SUMIFS(E:E,A:A,Table_Query_from_Cas_Ragle_16[[#Headers],[3]],B:B,Table_Query_from_Cas_Ragle_16[[#This Row],[account_id]])</f>
        <v>0</v>
      </c>
      <c r="Q200">
        <f>SUMIFS(F:F,A:A,Table_Query_from_Cas_Ragle_16[[#Headers],[3]],B:B,Table_Query_from_Cas_Ragle_16[[#This Row],[account_id]])</f>
        <v>0</v>
      </c>
      <c r="R200" s="25">
        <f>Table_Query_from_Cas_Ragle_16[[#This Row],[3-Dr]]-Table_Query_from_Cas_Ragle_16[[#This Row],[3-Cr]]</f>
        <v>0</v>
      </c>
      <c r="S200" s="25">
        <f>SUMIFS(E:E,A:A,Table_Query_from_Cas_Ragle_16[[#Headers],[4]],B:B,Table_Query_from_Cas_Ragle_16[[#This Row],[account_id]])</f>
        <v>0</v>
      </c>
      <c r="T200" s="25">
        <f>SUMIFS(F:F,A:A,Table_Query_from_Cas_Ragle_16[[#Headers],[4]],B:B,Table_Query_from_Cas_Ragle_16[[#This Row],[account_id]])</f>
        <v>0</v>
      </c>
      <c r="U200" s="25">
        <f>Table_Query_from_Cas_Ragle_16[[#This Row],[4-Dr]]-Table_Query_from_Cas_Ragle_16[[#This Row],[4-Cr]]</f>
        <v>0</v>
      </c>
      <c r="V200" s="25">
        <f>SUMIFS(E:E,A:A,Table_Query_from_Cas_Ragle_16[[#Headers],[8]],B:B,Table_Query_from_Cas_Ragle_16[[#This Row],[account_id]])</f>
        <v>0</v>
      </c>
      <c r="W200" s="25">
        <f>SUMIFS(F:F,A:A,Table_Query_from_Cas_Ragle_16[[#Headers],[8]],B:B,Table_Query_from_Cas_Ragle_16[[#This Row],[account_id]])</f>
        <v>0</v>
      </c>
      <c r="X200" s="25">
        <f>Table_Query_from_Cas_Ragle_16[[#This Row],[8-Dr]]-Table_Query_from_Cas_Ragle_16[[#This Row],[8-Cr]]</f>
        <v>0</v>
      </c>
    </row>
    <row r="201" spans="1:24" x14ac:dyDescent="0.25">
      <c r="A201">
        <v>2</v>
      </c>
      <c r="B201" t="s">
        <v>2022</v>
      </c>
      <c r="C201" t="s">
        <v>2023</v>
      </c>
      <c r="D201" t="s">
        <v>2020</v>
      </c>
      <c r="E201">
        <v>3832.09</v>
      </c>
      <c r="F201">
        <v>0</v>
      </c>
      <c r="G201" s="2">
        <v>45330</v>
      </c>
      <c r="H201" t="s">
        <v>2021</v>
      </c>
      <c r="I201">
        <f t="shared" si="3"/>
        <v>3832.09</v>
      </c>
      <c r="K201" t="s">
        <v>2066</v>
      </c>
      <c r="L201" t="s">
        <v>2460</v>
      </c>
      <c r="M201">
        <f>SUMIFS(E:E,A:A,Table_Query_from_Cas_Ragle_16[[#Headers],[2]],B:B,Table_Query_from_Cas_Ragle_16[[#This Row],[account_id]])</f>
        <v>1735.25</v>
      </c>
      <c r="N201">
        <f>SUMIFS(F:F,A:A,Table_Query_from_Cas_Ragle_16[[#Headers],[2]],B:B,Table_Query_from_Cas_Ragle_16[[#This Row],[account_id]])</f>
        <v>1735.25</v>
      </c>
      <c r="O201" s="25">
        <f>Table_Query_from_Cas_Ragle_16[[#This Row],[2-Dr]]-Table_Query_from_Cas_Ragle_16[[#This Row],[2-Cr]]</f>
        <v>0</v>
      </c>
      <c r="P201">
        <f>SUMIFS(E:E,A:A,Table_Query_from_Cas_Ragle_16[[#Headers],[3]],B:B,Table_Query_from_Cas_Ragle_16[[#This Row],[account_id]])</f>
        <v>0</v>
      </c>
      <c r="Q201">
        <f>SUMIFS(F:F,A:A,Table_Query_from_Cas_Ragle_16[[#Headers],[3]],B:B,Table_Query_from_Cas_Ragle_16[[#This Row],[account_id]])</f>
        <v>0</v>
      </c>
      <c r="R201" s="25">
        <f>Table_Query_from_Cas_Ragle_16[[#This Row],[3-Dr]]-Table_Query_from_Cas_Ragle_16[[#This Row],[3-Cr]]</f>
        <v>0</v>
      </c>
      <c r="S201" s="25">
        <f>SUMIFS(E:E,A:A,Table_Query_from_Cas_Ragle_16[[#Headers],[4]],B:B,Table_Query_from_Cas_Ragle_16[[#This Row],[account_id]])</f>
        <v>799.96</v>
      </c>
      <c r="T201" s="25">
        <f>SUMIFS(F:F,A:A,Table_Query_from_Cas_Ragle_16[[#Headers],[4]],B:B,Table_Query_from_Cas_Ragle_16[[#This Row],[account_id]])</f>
        <v>0</v>
      </c>
      <c r="U201" s="25">
        <f>Table_Query_from_Cas_Ragle_16[[#This Row],[4-Dr]]-Table_Query_from_Cas_Ragle_16[[#This Row],[4-Cr]]</f>
        <v>799.96</v>
      </c>
      <c r="V201" s="25">
        <f>SUMIFS(E:E,A:A,Table_Query_from_Cas_Ragle_16[[#Headers],[8]],B:B,Table_Query_from_Cas_Ragle_16[[#This Row],[account_id]])</f>
        <v>0</v>
      </c>
      <c r="W201" s="25">
        <f>SUMIFS(F:F,A:A,Table_Query_from_Cas_Ragle_16[[#Headers],[8]],B:B,Table_Query_from_Cas_Ragle_16[[#This Row],[account_id]])</f>
        <v>0</v>
      </c>
      <c r="X201" s="25">
        <f>Table_Query_from_Cas_Ragle_16[[#This Row],[8-Dr]]-Table_Query_from_Cas_Ragle_16[[#This Row],[8-Cr]]</f>
        <v>0</v>
      </c>
    </row>
    <row r="202" spans="1:24" x14ac:dyDescent="0.25">
      <c r="A202">
        <v>2</v>
      </c>
      <c r="B202" t="s">
        <v>2042</v>
      </c>
      <c r="C202" t="s">
        <v>2043</v>
      </c>
      <c r="D202" t="s">
        <v>2020</v>
      </c>
      <c r="E202">
        <v>101.83</v>
      </c>
      <c r="F202">
        <v>0</v>
      </c>
      <c r="G202" s="2">
        <v>45330</v>
      </c>
      <c r="H202" t="s">
        <v>2021</v>
      </c>
      <c r="I202">
        <f t="shared" si="3"/>
        <v>101.83</v>
      </c>
      <c r="K202" t="s">
        <v>2026</v>
      </c>
      <c r="L202" t="s">
        <v>2461</v>
      </c>
      <c r="M202">
        <f>SUMIFS(E:E,A:A,Table_Query_from_Cas_Ragle_16[[#Headers],[2]],B:B,Table_Query_from_Cas_Ragle_16[[#This Row],[account_id]])</f>
        <v>5668.62</v>
      </c>
      <c r="N202">
        <f>SUMIFS(F:F,A:A,Table_Query_from_Cas_Ragle_16[[#Headers],[2]],B:B,Table_Query_from_Cas_Ragle_16[[#This Row],[account_id]])</f>
        <v>0</v>
      </c>
      <c r="O202" s="25">
        <f>Table_Query_from_Cas_Ragle_16[[#This Row],[2-Dr]]-Table_Query_from_Cas_Ragle_16[[#This Row],[2-Cr]]</f>
        <v>5668.62</v>
      </c>
      <c r="P202">
        <f>SUMIFS(E:E,A:A,Table_Query_from_Cas_Ragle_16[[#Headers],[3]],B:B,Table_Query_from_Cas_Ragle_16[[#This Row],[account_id]])</f>
        <v>0</v>
      </c>
      <c r="Q202">
        <f>SUMIFS(F:F,A:A,Table_Query_from_Cas_Ragle_16[[#Headers],[3]],B:B,Table_Query_from_Cas_Ragle_16[[#This Row],[account_id]])</f>
        <v>0</v>
      </c>
      <c r="R202" s="25">
        <f>Table_Query_from_Cas_Ragle_16[[#This Row],[3-Dr]]-Table_Query_from_Cas_Ragle_16[[#This Row],[3-Cr]]</f>
        <v>0</v>
      </c>
      <c r="S202" s="25">
        <f>SUMIFS(E:E,A:A,Table_Query_from_Cas_Ragle_16[[#Headers],[4]],B:B,Table_Query_from_Cas_Ragle_16[[#This Row],[account_id]])</f>
        <v>0</v>
      </c>
      <c r="T202" s="25">
        <f>SUMIFS(F:F,A:A,Table_Query_from_Cas_Ragle_16[[#Headers],[4]],B:B,Table_Query_from_Cas_Ragle_16[[#This Row],[account_id]])</f>
        <v>0</v>
      </c>
      <c r="U202" s="25">
        <f>Table_Query_from_Cas_Ragle_16[[#This Row],[4-Dr]]-Table_Query_from_Cas_Ragle_16[[#This Row],[4-Cr]]</f>
        <v>0</v>
      </c>
      <c r="V202" s="25">
        <f>SUMIFS(E:E,A:A,Table_Query_from_Cas_Ragle_16[[#Headers],[8]],B:B,Table_Query_from_Cas_Ragle_16[[#This Row],[account_id]])</f>
        <v>0</v>
      </c>
      <c r="W202" s="25">
        <f>SUMIFS(F:F,A:A,Table_Query_from_Cas_Ragle_16[[#Headers],[8]],B:B,Table_Query_from_Cas_Ragle_16[[#This Row],[account_id]])</f>
        <v>0</v>
      </c>
      <c r="X202" s="25">
        <f>Table_Query_from_Cas_Ragle_16[[#This Row],[8-Dr]]-Table_Query_from_Cas_Ragle_16[[#This Row],[8-Cr]]</f>
        <v>0</v>
      </c>
    </row>
    <row r="203" spans="1:24" x14ac:dyDescent="0.25">
      <c r="A203">
        <v>3</v>
      </c>
      <c r="B203" t="s">
        <v>2042</v>
      </c>
      <c r="C203" t="s">
        <v>2058</v>
      </c>
      <c r="D203" t="s">
        <v>2020</v>
      </c>
      <c r="E203">
        <v>50.9</v>
      </c>
      <c r="F203">
        <v>0</v>
      </c>
      <c r="G203" s="2">
        <v>45330</v>
      </c>
      <c r="H203" t="s">
        <v>2021</v>
      </c>
      <c r="I203">
        <f t="shared" si="3"/>
        <v>50.9</v>
      </c>
      <c r="K203" t="s">
        <v>2462</v>
      </c>
      <c r="L203" t="s">
        <v>2463</v>
      </c>
      <c r="M203">
        <f>SUMIFS(E:E,A:A,Table_Query_from_Cas_Ragle_16[[#Headers],[2]],B:B,Table_Query_from_Cas_Ragle_16[[#This Row],[account_id]])</f>
        <v>3550.63</v>
      </c>
      <c r="N203">
        <f>SUMIFS(F:F,A:A,Table_Query_from_Cas_Ragle_16[[#Headers],[2]],B:B,Table_Query_from_Cas_Ragle_16[[#This Row],[account_id]])</f>
        <v>0</v>
      </c>
      <c r="O203" s="25">
        <f>Table_Query_from_Cas_Ragle_16[[#This Row],[2-Dr]]-Table_Query_from_Cas_Ragle_16[[#This Row],[2-Cr]]</f>
        <v>3550.63</v>
      </c>
      <c r="P203">
        <f>SUMIFS(E:E,A:A,Table_Query_from_Cas_Ragle_16[[#Headers],[3]],B:B,Table_Query_from_Cas_Ragle_16[[#This Row],[account_id]])</f>
        <v>0</v>
      </c>
      <c r="Q203">
        <f>SUMIFS(F:F,A:A,Table_Query_from_Cas_Ragle_16[[#Headers],[3]],B:B,Table_Query_from_Cas_Ragle_16[[#This Row],[account_id]])</f>
        <v>0</v>
      </c>
      <c r="R203" s="25">
        <f>Table_Query_from_Cas_Ragle_16[[#This Row],[3-Dr]]-Table_Query_from_Cas_Ragle_16[[#This Row],[3-Cr]]</f>
        <v>0</v>
      </c>
      <c r="S203" s="25">
        <f>SUMIFS(E:E,A:A,Table_Query_from_Cas_Ragle_16[[#Headers],[4]],B:B,Table_Query_from_Cas_Ragle_16[[#This Row],[account_id]])</f>
        <v>0</v>
      </c>
      <c r="T203" s="25">
        <f>SUMIFS(F:F,A:A,Table_Query_from_Cas_Ragle_16[[#Headers],[4]],B:B,Table_Query_from_Cas_Ragle_16[[#This Row],[account_id]])</f>
        <v>0</v>
      </c>
      <c r="U203" s="25">
        <f>Table_Query_from_Cas_Ragle_16[[#This Row],[4-Dr]]-Table_Query_from_Cas_Ragle_16[[#This Row],[4-Cr]]</f>
        <v>0</v>
      </c>
      <c r="V203" s="25">
        <f>SUMIFS(E:E,A:A,Table_Query_from_Cas_Ragle_16[[#Headers],[8]],B:B,Table_Query_from_Cas_Ragle_16[[#This Row],[account_id]])</f>
        <v>0</v>
      </c>
      <c r="W203" s="25">
        <f>SUMIFS(F:F,A:A,Table_Query_from_Cas_Ragle_16[[#Headers],[8]],B:B,Table_Query_from_Cas_Ragle_16[[#This Row],[account_id]])</f>
        <v>0</v>
      </c>
      <c r="X203" s="25">
        <f>Table_Query_from_Cas_Ragle_16[[#This Row],[8-Dr]]-Table_Query_from_Cas_Ragle_16[[#This Row],[8-Cr]]</f>
        <v>0</v>
      </c>
    </row>
    <row r="204" spans="1:24" x14ac:dyDescent="0.25">
      <c r="A204">
        <v>4</v>
      </c>
      <c r="B204" t="s">
        <v>2042</v>
      </c>
      <c r="C204" t="s">
        <v>2057</v>
      </c>
      <c r="D204" t="s">
        <v>2020</v>
      </c>
      <c r="E204">
        <v>50.9</v>
      </c>
      <c r="F204">
        <v>0</v>
      </c>
      <c r="G204" s="2">
        <v>45330</v>
      </c>
      <c r="H204" t="s">
        <v>2021</v>
      </c>
      <c r="I204">
        <f t="shared" si="3"/>
        <v>50.9</v>
      </c>
      <c r="K204" t="s">
        <v>2034</v>
      </c>
      <c r="L204" t="s">
        <v>2464</v>
      </c>
      <c r="M204">
        <f>SUMIFS(E:E,A:A,Table_Query_from_Cas_Ragle_16[[#Headers],[2]],B:B,Table_Query_from_Cas_Ragle_16[[#This Row],[account_id]])</f>
        <v>8376.2400000000016</v>
      </c>
      <c r="N204">
        <f>SUMIFS(F:F,A:A,Table_Query_from_Cas_Ragle_16[[#Headers],[2]],B:B,Table_Query_from_Cas_Ragle_16[[#This Row],[account_id]])</f>
        <v>144.75</v>
      </c>
      <c r="O204" s="25">
        <f>Table_Query_from_Cas_Ragle_16[[#This Row],[2-Dr]]-Table_Query_from_Cas_Ragle_16[[#This Row],[2-Cr]]</f>
        <v>8231.4900000000016</v>
      </c>
      <c r="P204">
        <f>SUMIFS(E:E,A:A,Table_Query_from_Cas_Ragle_16[[#Headers],[3]],B:B,Table_Query_from_Cas_Ragle_16[[#This Row],[account_id]])</f>
        <v>1604.6100000000001</v>
      </c>
      <c r="Q204">
        <f>SUMIFS(F:F,A:A,Table_Query_from_Cas_Ragle_16[[#Headers],[3]],B:B,Table_Query_from_Cas_Ragle_16[[#This Row],[account_id]])</f>
        <v>0</v>
      </c>
      <c r="R204" s="25">
        <f>Table_Query_from_Cas_Ragle_16[[#This Row],[3-Dr]]-Table_Query_from_Cas_Ragle_16[[#This Row],[3-Cr]]</f>
        <v>1604.6100000000001</v>
      </c>
      <c r="S204" s="25">
        <f>SUMIFS(E:E,A:A,Table_Query_from_Cas_Ragle_16[[#Headers],[4]],B:B,Table_Query_from_Cas_Ragle_16[[#This Row],[account_id]])</f>
        <v>858.95999999999992</v>
      </c>
      <c r="T204" s="25">
        <f>SUMIFS(F:F,A:A,Table_Query_from_Cas_Ragle_16[[#Headers],[4]],B:B,Table_Query_from_Cas_Ragle_16[[#This Row],[account_id]])</f>
        <v>0</v>
      </c>
      <c r="U204" s="25">
        <f>Table_Query_from_Cas_Ragle_16[[#This Row],[4-Dr]]-Table_Query_from_Cas_Ragle_16[[#This Row],[4-Cr]]</f>
        <v>858.95999999999992</v>
      </c>
      <c r="V204" s="25">
        <f>SUMIFS(E:E,A:A,Table_Query_from_Cas_Ragle_16[[#Headers],[8]],B:B,Table_Query_from_Cas_Ragle_16[[#This Row],[account_id]])</f>
        <v>0</v>
      </c>
      <c r="W204" s="25">
        <f>SUMIFS(F:F,A:A,Table_Query_from_Cas_Ragle_16[[#Headers],[8]],B:B,Table_Query_from_Cas_Ragle_16[[#This Row],[account_id]])</f>
        <v>0</v>
      </c>
      <c r="X204" s="25">
        <f>Table_Query_from_Cas_Ragle_16[[#This Row],[8-Dr]]-Table_Query_from_Cas_Ragle_16[[#This Row],[8-Cr]]</f>
        <v>0</v>
      </c>
    </row>
    <row r="205" spans="1:24" x14ac:dyDescent="0.25">
      <c r="A205">
        <v>2</v>
      </c>
      <c r="B205" t="s">
        <v>2044</v>
      </c>
      <c r="C205" t="s">
        <v>2045</v>
      </c>
      <c r="D205" t="s">
        <v>2020</v>
      </c>
      <c r="E205">
        <v>365.91</v>
      </c>
      <c r="F205">
        <v>0</v>
      </c>
      <c r="G205" s="2">
        <v>45330</v>
      </c>
      <c r="H205" t="s">
        <v>2021</v>
      </c>
      <c r="I205">
        <f t="shared" si="3"/>
        <v>365.91</v>
      </c>
      <c r="K205" t="s">
        <v>2465</v>
      </c>
      <c r="L205" t="s">
        <v>2466</v>
      </c>
      <c r="M205">
        <f>SUMIFS(E:E,A:A,Table_Query_from_Cas_Ragle_16[[#Headers],[2]],B:B,Table_Query_from_Cas_Ragle_16[[#This Row],[account_id]])</f>
        <v>0</v>
      </c>
      <c r="N205">
        <f>SUMIFS(F:F,A:A,Table_Query_from_Cas_Ragle_16[[#Headers],[2]],B:B,Table_Query_from_Cas_Ragle_16[[#This Row],[account_id]])</f>
        <v>0</v>
      </c>
      <c r="O205" s="25">
        <f>Table_Query_from_Cas_Ragle_16[[#This Row],[2-Dr]]-Table_Query_from_Cas_Ragle_16[[#This Row],[2-Cr]]</f>
        <v>0</v>
      </c>
      <c r="P205">
        <f>SUMIFS(E:E,A:A,Table_Query_from_Cas_Ragle_16[[#Headers],[3]],B:B,Table_Query_from_Cas_Ragle_16[[#This Row],[account_id]])</f>
        <v>0</v>
      </c>
      <c r="Q205">
        <f>SUMIFS(F:F,A:A,Table_Query_from_Cas_Ragle_16[[#Headers],[3]],B:B,Table_Query_from_Cas_Ragle_16[[#This Row],[account_id]])</f>
        <v>0</v>
      </c>
      <c r="R205" s="25">
        <f>Table_Query_from_Cas_Ragle_16[[#This Row],[3-Dr]]-Table_Query_from_Cas_Ragle_16[[#This Row],[3-Cr]]</f>
        <v>0</v>
      </c>
      <c r="S205" s="25">
        <f>SUMIFS(E:E,A:A,Table_Query_from_Cas_Ragle_16[[#Headers],[4]],B:B,Table_Query_from_Cas_Ragle_16[[#This Row],[account_id]])</f>
        <v>0</v>
      </c>
      <c r="T205" s="25">
        <f>SUMIFS(F:F,A:A,Table_Query_from_Cas_Ragle_16[[#Headers],[4]],B:B,Table_Query_from_Cas_Ragle_16[[#This Row],[account_id]])</f>
        <v>0</v>
      </c>
      <c r="U205" s="25">
        <f>Table_Query_from_Cas_Ragle_16[[#This Row],[4-Dr]]-Table_Query_from_Cas_Ragle_16[[#This Row],[4-Cr]]</f>
        <v>0</v>
      </c>
      <c r="V205" s="25">
        <f>SUMIFS(E:E,A:A,Table_Query_from_Cas_Ragle_16[[#Headers],[8]],B:B,Table_Query_from_Cas_Ragle_16[[#This Row],[account_id]])</f>
        <v>0</v>
      </c>
      <c r="W205" s="25">
        <f>SUMIFS(F:F,A:A,Table_Query_from_Cas_Ragle_16[[#Headers],[8]],B:B,Table_Query_from_Cas_Ragle_16[[#This Row],[account_id]])</f>
        <v>0</v>
      </c>
      <c r="X205" s="25">
        <f>Table_Query_from_Cas_Ragle_16[[#This Row],[8-Dr]]-Table_Query_from_Cas_Ragle_16[[#This Row],[8-Cr]]</f>
        <v>0</v>
      </c>
    </row>
    <row r="206" spans="1:24" x14ac:dyDescent="0.25">
      <c r="A206">
        <v>2</v>
      </c>
      <c r="B206" t="s">
        <v>2044</v>
      </c>
      <c r="C206" t="s">
        <v>2045</v>
      </c>
      <c r="D206" t="s">
        <v>2020</v>
      </c>
      <c r="E206">
        <v>162.03</v>
      </c>
      <c r="F206">
        <v>0</v>
      </c>
      <c r="G206" s="2">
        <v>45331</v>
      </c>
      <c r="H206" t="s">
        <v>2021</v>
      </c>
      <c r="I206">
        <f t="shared" si="3"/>
        <v>162.03</v>
      </c>
      <c r="K206" t="s">
        <v>2037</v>
      </c>
      <c r="L206" t="s">
        <v>2467</v>
      </c>
      <c r="M206">
        <f>SUMIFS(E:E,A:A,Table_Query_from_Cas_Ragle_16[[#Headers],[2]],B:B,Table_Query_from_Cas_Ragle_16[[#This Row],[account_id]])</f>
        <v>84973.11</v>
      </c>
      <c r="N206">
        <f>SUMIFS(F:F,A:A,Table_Query_from_Cas_Ragle_16[[#Headers],[2]],B:B,Table_Query_from_Cas_Ragle_16[[#This Row],[account_id]])</f>
        <v>13.64</v>
      </c>
      <c r="O206" s="25">
        <f>Table_Query_from_Cas_Ragle_16[[#This Row],[2-Dr]]-Table_Query_from_Cas_Ragle_16[[#This Row],[2-Cr]]</f>
        <v>84959.47</v>
      </c>
      <c r="P206">
        <f>SUMIFS(E:E,A:A,Table_Query_from_Cas_Ragle_16[[#Headers],[3]],B:B,Table_Query_from_Cas_Ragle_16[[#This Row],[account_id]])</f>
        <v>0</v>
      </c>
      <c r="Q206">
        <f>SUMIFS(F:F,A:A,Table_Query_from_Cas_Ragle_16[[#Headers],[3]],B:B,Table_Query_from_Cas_Ragle_16[[#This Row],[account_id]])</f>
        <v>0</v>
      </c>
      <c r="R206" s="25">
        <f>Table_Query_from_Cas_Ragle_16[[#This Row],[3-Dr]]-Table_Query_from_Cas_Ragle_16[[#This Row],[3-Cr]]</f>
        <v>0</v>
      </c>
      <c r="S206" s="25">
        <f>SUMIFS(E:E,A:A,Table_Query_from_Cas_Ragle_16[[#Headers],[4]],B:B,Table_Query_from_Cas_Ragle_16[[#This Row],[account_id]])</f>
        <v>0</v>
      </c>
      <c r="T206" s="25">
        <f>SUMIFS(F:F,A:A,Table_Query_from_Cas_Ragle_16[[#Headers],[4]],B:B,Table_Query_from_Cas_Ragle_16[[#This Row],[account_id]])</f>
        <v>0</v>
      </c>
      <c r="U206" s="25">
        <f>Table_Query_from_Cas_Ragle_16[[#This Row],[4-Dr]]-Table_Query_from_Cas_Ragle_16[[#This Row],[4-Cr]]</f>
        <v>0</v>
      </c>
      <c r="V206" s="25">
        <f>SUMIFS(E:E,A:A,Table_Query_from_Cas_Ragle_16[[#Headers],[8]],B:B,Table_Query_from_Cas_Ragle_16[[#This Row],[account_id]])</f>
        <v>0</v>
      </c>
      <c r="W206" s="25">
        <f>SUMIFS(F:F,A:A,Table_Query_from_Cas_Ragle_16[[#Headers],[8]],B:B,Table_Query_from_Cas_Ragle_16[[#This Row],[account_id]])</f>
        <v>0</v>
      </c>
      <c r="X206" s="25">
        <f>Table_Query_from_Cas_Ragle_16[[#This Row],[8-Dr]]-Table_Query_from_Cas_Ragle_16[[#This Row],[8-Cr]]</f>
        <v>0</v>
      </c>
    </row>
    <row r="207" spans="1:24" x14ac:dyDescent="0.25">
      <c r="A207">
        <v>2</v>
      </c>
      <c r="B207" t="s">
        <v>2044</v>
      </c>
      <c r="C207" t="s">
        <v>2045</v>
      </c>
      <c r="D207" t="s">
        <v>2020</v>
      </c>
      <c r="E207">
        <v>3178.24</v>
      </c>
      <c r="F207">
        <v>0</v>
      </c>
      <c r="G207" s="2">
        <v>45331</v>
      </c>
      <c r="H207" t="s">
        <v>2021</v>
      </c>
      <c r="I207">
        <f t="shared" si="3"/>
        <v>3178.24</v>
      </c>
      <c r="K207" t="s">
        <v>2048</v>
      </c>
      <c r="L207" t="s">
        <v>2468</v>
      </c>
      <c r="M207">
        <f>SUMIFS(E:E,A:A,Table_Query_from_Cas_Ragle_16[[#Headers],[2]],B:B,Table_Query_from_Cas_Ragle_16[[#This Row],[account_id]])</f>
        <v>8976.1200000000008</v>
      </c>
      <c r="N207">
        <f>SUMIFS(F:F,A:A,Table_Query_from_Cas_Ragle_16[[#Headers],[2]],B:B,Table_Query_from_Cas_Ragle_16[[#This Row],[account_id]])</f>
        <v>838.37</v>
      </c>
      <c r="O207" s="25">
        <f>Table_Query_from_Cas_Ragle_16[[#This Row],[2-Dr]]-Table_Query_from_Cas_Ragle_16[[#This Row],[2-Cr]]</f>
        <v>8137.7500000000009</v>
      </c>
      <c r="P207">
        <f>SUMIFS(E:E,A:A,Table_Query_from_Cas_Ragle_16[[#Headers],[3]],B:B,Table_Query_from_Cas_Ragle_16[[#This Row],[account_id]])</f>
        <v>0</v>
      </c>
      <c r="Q207">
        <f>SUMIFS(F:F,A:A,Table_Query_from_Cas_Ragle_16[[#Headers],[3]],B:B,Table_Query_from_Cas_Ragle_16[[#This Row],[account_id]])</f>
        <v>0</v>
      </c>
      <c r="R207" s="25">
        <f>Table_Query_from_Cas_Ragle_16[[#This Row],[3-Dr]]-Table_Query_from_Cas_Ragle_16[[#This Row],[3-Cr]]</f>
        <v>0</v>
      </c>
      <c r="S207" s="25">
        <f>SUMIFS(E:E,A:A,Table_Query_from_Cas_Ragle_16[[#Headers],[4]],B:B,Table_Query_from_Cas_Ragle_16[[#This Row],[account_id]])</f>
        <v>0</v>
      </c>
      <c r="T207" s="25">
        <f>SUMIFS(F:F,A:A,Table_Query_from_Cas_Ragle_16[[#Headers],[4]],B:B,Table_Query_from_Cas_Ragle_16[[#This Row],[account_id]])</f>
        <v>0</v>
      </c>
      <c r="U207" s="25">
        <f>Table_Query_from_Cas_Ragle_16[[#This Row],[4-Dr]]-Table_Query_from_Cas_Ragle_16[[#This Row],[4-Cr]]</f>
        <v>0</v>
      </c>
      <c r="V207" s="25">
        <f>SUMIFS(E:E,A:A,Table_Query_from_Cas_Ragle_16[[#Headers],[8]],B:B,Table_Query_from_Cas_Ragle_16[[#This Row],[account_id]])</f>
        <v>0</v>
      </c>
      <c r="W207" s="25">
        <f>SUMIFS(F:F,A:A,Table_Query_from_Cas_Ragle_16[[#Headers],[8]],B:B,Table_Query_from_Cas_Ragle_16[[#This Row],[account_id]])</f>
        <v>0</v>
      </c>
      <c r="X207" s="25">
        <f>Table_Query_from_Cas_Ragle_16[[#This Row],[8-Dr]]-Table_Query_from_Cas_Ragle_16[[#This Row],[8-Cr]]</f>
        <v>0</v>
      </c>
    </row>
    <row r="208" spans="1:24" x14ac:dyDescent="0.25">
      <c r="A208">
        <v>2</v>
      </c>
      <c r="B208" t="s">
        <v>2038</v>
      </c>
      <c r="C208" t="s">
        <v>2039</v>
      </c>
      <c r="D208" t="s">
        <v>2020</v>
      </c>
      <c r="E208">
        <v>217.66</v>
      </c>
      <c r="F208">
        <v>0</v>
      </c>
      <c r="G208" s="2">
        <v>45331</v>
      </c>
      <c r="H208" t="s">
        <v>2021</v>
      </c>
      <c r="I208">
        <f t="shared" si="3"/>
        <v>217.66</v>
      </c>
      <c r="K208" t="s">
        <v>2038</v>
      </c>
      <c r="L208" t="s">
        <v>2469</v>
      </c>
      <c r="M208">
        <f>SUMIFS(E:E,A:A,Table_Query_from_Cas_Ragle_16[[#Headers],[2]],B:B,Table_Query_from_Cas_Ragle_16[[#This Row],[account_id]])</f>
        <v>93702.52999999997</v>
      </c>
      <c r="N208">
        <f>SUMIFS(F:F,A:A,Table_Query_from_Cas_Ragle_16[[#Headers],[2]],B:B,Table_Query_from_Cas_Ragle_16[[#This Row],[account_id]])</f>
        <v>5742.12</v>
      </c>
      <c r="O208" s="25">
        <f>Table_Query_from_Cas_Ragle_16[[#This Row],[2-Dr]]-Table_Query_from_Cas_Ragle_16[[#This Row],[2-Cr]]</f>
        <v>87960.409999999974</v>
      </c>
      <c r="P208">
        <f>SUMIFS(E:E,A:A,Table_Query_from_Cas_Ragle_16[[#Headers],[3]],B:B,Table_Query_from_Cas_Ragle_16[[#This Row],[account_id]])</f>
        <v>47953.959999999992</v>
      </c>
      <c r="Q208">
        <f>SUMIFS(F:F,A:A,Table_Query_from_Cas_Ragle_16[[#Headers],[3]],B:B,Table_Query_from_Cas_Ragle_16[[#This Row],[account_id]])</f>
        <v>48314.29</v>
      </c>
      <c r="R208" s="25">
        <f>Table_Query_from_Cas_Ragle_16[[#This Row],[3-Dr]]-Table_Query_from_Cas_Ragle_16[[#This Row],[3-Cr]]</f>
        <v>-360.33000000000902</v>
      </c>
      <c r="S208" s="25">
        <f>SUMIFS(E:E,A:A,Table_Query_from_Cas_Ragle_16[[#Headers],[4]],B:B,Table_Query_from_Cas_Ragle_16[[#This Row],[account_id]])</f>
        <v>5583.12</v>
      </c>
      <c r="T208" s="25">
        <f>SUMIFS(F:F,A:A,Table_Query_from_Cas_Ragle_16[[#Headers],[4]],B:B,Table_Query_from_Cas_Ragle_16[[#This Row],[account_id]])</f>
        <v>0</v>
      </c>
      <c r="U208" s="25">
        <f>Table_Query_from_Cas_Ragle_16[[#This Row],[4-Dr]]-Table_Query_from_Cas_Ragle_16[[#This Row],[4-Cr]]</f>
        <v>5583.12</v>
      </c>
      <c r="V208" s="25">
        <f>SUMIFS(E:E,A:A,Table_Query_from_Cas_Ragle_16[[#Headers],[8]],B:B,Table_Query_from_Cas_Ragle_16[[#This Row],[account_id]])</f>
        <v>0</v>
      </c>
      <c r="W208" s="25">
        <f>SUMIFS(F:F,A:A,Table_Query_from_Cas_Ragle_16[[#Headers],[8]],B:B,Table_Query_from_Cas_Ragle_16[[#This Row],[account_id]])</f>
        <v>0</v>
      </c>
      <c r="X208" s="25">
        <f>Table_Query_from_Cas_Ragle_16[[#This Row],[8-Dr]]-Table_Query_from_Cas_Ragle_16[[#This Row],[8-Cr]]</f>
        <v>0</v>
      </c>
    </row>
    <row r="209" spans="1:24" x14ac:dyDescent="0.25">
      <c r="A209">
        <v>2</v>
      </c>
      <c r="B209" t="s">
        <v>2041</v>
      </c>
      <c r="C209" t="s">
        <v>3593</v>
      </c>
      <c r="D209" t="s">
        <v>2020</v>
      </c>
      <c r="E209">
        <v>111.78</v>
      </c>
      <c r="F209">
        <v>0</v>
      </c>
      <c r="G209" s="2">
        <v>45329</v>
      </c>
      <c r="H209" t="s">
        <v>2021</v>
      </c>
      <c r="I209">
        <f t="shared" si="3"/>
        <v>111.78</v>
      </c>
      <c r="K209" t="s">
        <v>2067</v>
      </c>
      <c r="L209" t="s">
        <v>2470</v>
      </c>
      <c r="M209">
        <f>SUMIFS(E:E,A:A,Table_Query_from_Cas_Ragle_16[[#Headers],[2]],B:B,Table_Query_from_Cas_Ragle_16[[#This Row],[account_id]])</f>
        <v>368.51</v>
      </c>
      <c r="N209">
        <f>SUMIFS(F:F,A:A,Table_Query_from_Cas_Ragle_16[[#Headers],[2]],B:B,Table_Query_from_Cas_Ragle_16[[#This Row],[account_id]])</f>
        <v>0</v>
      </c>
      <c r="O209" s="25">
        <f>Table_Query_from_Cas_Ragle_16[[#This Row],[2-Dr]]-Table_Query_from_Cas_Ragle_16[[#This Row],[2-Cr]]</f>
        <v>368.51</v>
      </c>
      <c r="P209">
        <f>SUMIFS(E:E,A:A,Table_Query_from_Cas_Ragle_16[[#Headers],[3]],B:B,Table_Query_from_Cas_Ragle_16[[#This Row],[account_id]])</f>
        <v>0</v>
      </c>
      <c r="Q209">
        <f>SUMIFS(F:F,A:A,Table_Query_from_Cas_Ragle_16[[#Headers],[3]],B:B,Table_Query_from_Cas_Ragle_16[[#This Row],[account_id]])</f>
        <v>0</v>
      </c>
      <c r="R209" s="25">
        <f>Table_Query_from_Cas_Ragle_16[[#This Row],[3-Dr]]-Table_Query_from_Cas_Ragle_16[[#This Row],[3-Cr]]</f>
        <v>0</v>
      </c>
      <c r="S209" s="25">
        <f>SUMIFS(E:E,A:A,Table_Query_from_Cas_Ragle_16[[#Headers],[4]],B:B,Table_Query_from_Cas_Ragle_16[[#This Row],[account_id]])</f>
        <v>0</v>
      </c>
      <c r="T209" s="25">
        <f>SUMIFS(F:F,A:A,Table_Query_from_Cas_Ragle_16[[#Headers],[4]],B:B,Table_Query_from_Cas_Ragle_16[[#This Row],[account_id]])</f>
        <v>0</v>
      </c>
      <c r="U209" s="25">
        <f>Table_Query_from_Cas_Ragle_16[[#This Row],[4-Dr]]-Table_Query_from_Cas_Ragle_16[[#This Row],[4-Cr]]</f>
        <v>0</v>
      </c>
      <c r="V209" s="25">
        <f>SUMIFS(E:E,A:A,Table_Query_from_Cas_Ragle_16[[#Headers],[8]],B:B,Table_Query_from_Cas_Ragle_16[[#This Row],[account_id]])</f>
        <v>0</v>
      </c>
      <c r="W209" s="25">
        <f>SUMIFS(F:F,A:A,Table_Query_from_Cas_Ragle_16[[#Headers],[8]],B:B,Table_Query_from_Cas_Ragle_16[[#This Row],[account_id]])</f>
        <v>0</v>
      </c>
      <c r="X209" s="25">
        <f>Table_Query_from_Cas_Ragle_16[[#This Row],[8-Dr]]-Table_Query_from_Cas_Ragle_16[[#This Row],[8-Cr]]</f>
        <v>0</v>
      </c>
    </row>
    <row r="210" spans="1:24" x14ac:dyDescent="0.25">
      <c r="A210">
        <v>2</v>
      </c>
      <c r="B210" t="s">
        <v>2034</v>
      </c>
      <c r="C210" t="s">
        <v>2035</v>
      </c>
      <c r="D210" t="s">
        <v>2020</v>
      </c>
      <c r="E210">
        <v>879.61</v>
      </c>
      <c r="F210">
        <v>0</v>
      </c>
      <c r="G210" s="2">
        <v>45331</v>
      </c>
      <c r="H210" t="s">
        <v>2021</v>
      </c>
      <c r="I210">
        <f t="shared" si="3"/>
        <v>879.61</v>
      </c>
      <c r="K210" t="s">
        <v>2022</v>
      </c>
      <c r="L210" t="s">
        <v>2471</v>
      </c>
      <c r="M210">
        <f>SUMIFS(E:E,A:A,Table_Query_from_Cas_Ragle_16[[#Headers],[2]],B:B,Table_Query_from_Cas_Ragle_16[[#This Row],[account_id]])</f>
        <v>135972.86999999994</v>
      </c>
      <c r="N210">
        <f>SUMIFS(F:F,A:A,Table_Query_from_Cas_Ragle_16[[#Headers],[2]],B:B,Table_Query_from_Cas_Ragle_16[[#This Row],[account_id]])</f>
        <v>5407.7599999999993</v>
      </c>
      <c r="O210" s="25">
        <f>Table_Query_from_Cas_Ragle_16[[#This Row],[2-Dr]]-Table_Query_from_Cas_Ragle_16[[#This Row],[2-Cr]]</f>
        <v>130565.10999999994</v>
      </c>
      <c r="P210">
        <f>SUMIFS(E:E,A:A,Table_Query_from_Cas_Ragle_16[[#Headers],[3]],B:B,Table_Query_from_Cas_Ragle_16[[#This Row],[account_id]])</f>
        <v>5343.7899999999991</v>
      </c>
      <c r="Q210">
        <f>SUMIFS(F:F,A:A,Table_Query_from_Cas_Ragle_16[[#Headers],[3]],B:B,Table_Query_from_Cas_Ragle_16[[#This Row],[account_id]])</f>
        <v>375.97</v>
      </c>
      <c r="R210" s="25">
        <f>Table_Query_from_Cas_Ragle_16[[#This Row],[3-Dr]]-Table_Query_from_Cas_Ragle_16[[#This Row],[3-Cr]]</f>
        <v>4967.8199999999988</v>
      </c>
      <c r="S210" s="25">
        <f>SUMIFS(E:E,A:A,Table_Query_from_Cas_Ragle_16[[#Headers],[4]],B:B,Table_Query_from_Cas_Ragle_16[[#This Row],[account_id]])</f>
        <v>24961.56</v>
      </c>
      <c r="T210" s="25">
        <f>SUMIFS(F:F,A:A,Table_Query_from_Cas_Ragle_16[[#Headers],[4]],B:B,Table_Query_from_Cas_Ragle_16[[#This Row],[account_id]])</f>
        <v>0</v>
      </c>
      <c r="U210" s="25">
        <f>Table_Query_from_Cas_Ragle_16[[#This Row],[4-Dr]]-Table_Query_from_Cas_Ragle_16[[#This Row],[4-Cr]]</f>
        <v>24961.56</v>
      </c>
      <c r="V210" s="25">
        <f>SUMIFS(E:E,A:A,Table_Query_from_Cas_Ragle_16[[#Headers],[8]],B:B,Table_Query_from_Cas_Ragle_16[[#This Row],[account_id]])</f>
        <v>0</v>
      </c>
      <c r="W210" s="25">
        <f>SUMIFS(F:F,A:A,Table_Query_from_Cas_Ragle_16[[#Headers],[8]],B:B,Table_Query_from_Cas_Ragle_16[[#This Row],[account_id]])</f>
        <v>0</v>
      </c>
      <c r="X210" s="25">
        <f>Table_Query_from_Cas_Ragle_16[[#This Row],[8-Dr]]-Table_Query_from_Cas_Ragle_16[[#This Row],[8-Cr]]</f>
        <v>0</v>
      </c>
    </row>
    <row r="211" spans="1:24" x14ac:dyDescent="0.25">
      <c r="A211">
        <v>2</v>
      </c>
      <c r="B211" t="s">
        <v>2019</v>
      </c>
      <c r="C211" t="s">
        <v>2027</v>
      </c>
      <c r="D211" t="s">
        <v>2020</v>
      </c>
      <c r="E211">
        <v>866</v>
      </c>
      <c r="F211">
        <v>0</v>
      </c>
      <c r="G211" s="2">
        <v>45331</v>
      </c>
      <c r="H211" t="s">
        <v>2021</v>
      </c>
      <c r="I211">
        <f t="shared" si="3"/>
        <v>866</v>
      </c>
      <c r="K211" t="s">
        <v>2041</v>
      </c>
      <c r="L211" t="s">
        <v>2472</v>
      </c>
      <c r="M211">
        <f>SUMIFS(E:E,A:A,Table_Query_from_Cas_Ragle_16[[#Headers],[2]],B:B,Table_Query_from_Cas_Ragle_16[[#This Row],[account_id]])</f>
        <v>47381.939999999988</v>
      </c>
      <c r="N211">
        <f>SUMIFS(F:F,A:A,Table_Query_from_Cas_Ragle_16[[#Headers],[2]],B:B,Table_Query_from_Cas_Ragle_16[[#This Row],[account_id]])</f>
        <v>0</v>
      </c>
      <c r="O211" s="25">
        <f>Table_Query_from_Cas_Ragle_16[[#This Row],[2-Dr]]-Table_Query_from_Cas_Ragle_16[[#This Row],[2-Cr]]</f>
        <v>47381.939999999988</v>
      </c>
      <c r="P211">
        <f>SUMIFS(E:E,A:A,Table_Query_from_Cas_Ragle_16[[#Headers],[3]],B:B,Table_Query_from_Cas_Ragle_16[[#This Row],[account_id]])</f>
        <v>0</v>
      </c>
      <c r="Q211">
        <f>SUMIFS(F:F,A:A,Table_Query_from_Cas_Ragle_16[[#Headers],[3]],B:B,Table_Query_from_Cas_Ragle_16[[#This Row],[account_id]])</f>
        <v>0</v>
      </c>
      <c r="R211" s="25">
        <f>Table_Query_from_Cas_Ragle_16[[#This Row],[3-Dr]]-Table_Query_from_Cas_Ragle_16[[#This Row],[3-Cr]]</f>
        <v>0</v>
      </c>
      <c r="S211" s="25">
        <f>SUMIFS(E:E,A:A,Table_Query_from_Cas_Ragle_16[[#Headers],[4]],B:B,Table_Query_from_Cas_Ragle_16[[#This Row],[account_id]])</f>
        <v>1402.69</v>
      </c>
      <c r="T211" s="25">
        <f>SUMIFS(F:F,A:A,Table_Query_from_Cas_Ragle_16[[#Headers],[4]],B:B,Table_Query_from_Cas_Ragle_16[[#This Row],[account_id]])</f>
        <v>0</v>
      </c>
      <c r="U211" s="25">
        <f>Table_Query_from_Cas_Ragle_16[[#This Row],[4-Dr]]-Table_Query_from_Cas_Ragle_16[[#This Row],[4-Cr]]</f>
        <v>1402.69</v>
      </c>
      <c r="V211" s="25">
        <f>SUMIFS(E:E,A:A,Table_Query_from_Cas_Ragle_16[[#Headers],[8]],B:B,Table_Query_from_Cas_Ragle_16[[#This Row],[account_id]])</f>
        <v>0</v>
      </c>
      <c r="W211" s="25">
        <f>SUMIFS(F:F,A:A,Table_Query_from_Cas_Ragle_16[[#Headers],[8]],B:B,Table_Query_from_Cas_Ragle_16[[#This Row],[account_id]])</f>
        <v>0</v>
      </c>
      <c r="X211" s="25">
        <f>Table_Query_from_Cas_Ragle_16[[#This Row],[8-Dr]]-Table_Query_from_Cas_Ragle_16[[#This Row],[8-Cr]]</f>
        <v>0</v>
      </c>
    </row>
    <row r="212" spans="1:24" x14ac:dyDescent="0.25">
      <c r="A212">
        <v>2</v>
      </c>
      <c r="B212" t="s">
        <v>2047</v>
      </c>
      <c r="C212" t="s">
        <v>3204</v>
      </c>
      <c r="D212" t="s">
        <v>2020</v>
      </c>
      <c r="E212">
        <v>455.5</v>
      </c>
      <c r="F212">
        <v>0</v>
      </c>
      <c r="G212" s="2">
        <v>45331</v>
      </c>
      <c r="H212" t="s">
        <v>2021</v>
      </c>
      <c r="I212">
        <f t="shared" si="3"/>
        <v>455.5</v>
      </c>
      <c r="K212" t="s">
        <v>2044</v>
      </c>
      <c r="L212" t="s">
        <v>2473</v>
      </c>
      <c r="M212">
        <f>SUMIFS(E:E,A:A,Table_Query_from_Cas_Ragle_16[[#Headers],[2]],B:B,Table_Query_from_Cas_Ragle_16[[#This Row],[account_id]])</f>
        <v>100979.3</v>
      </c>
      <c r="N212">
        <f>SUMIFS(F:F,A:A,Table_Query_from_Cas_Ragle_16[[#Headers],[2]],B:B,Table_Query_from_Cas_Ragle_16[[#This Row],[account_id]])</f>
        <v>4465.5499999999993</v>
      </c>
      <c r="O212" s="25">
        <f>Table_Query_from_Cas_Ragle_16[[#This Row],[2-Dr]]-Table_Query_from_Cas_Ragle_16[[#This Row],[2-Cr]]</f>
        <v>96513.75</v>
      </c>
      <c r="P212">
        <f>SUMIFS(E:E,A:A,Table_Query_from_Cas_Ragle_16[[#Headers],[3]],B:B,Table_Query_from_Cas_Ragle_16[[#This Row],[account_id]])</f>
        <v>121411.54999999999</v>
      </c>
      <c r="Q212">
        <f>SUMIFS(F:F,A:A,Table_Query_from_Cas_Ragle_16[[#Headers],[3]],B:B,Table_Query_from_Cas_Ragle_16[[#This Row],[account_id]])</f>
        <v>13803.81</v>
      </c>
      <c r="R212" s="25">
        <f>Table_Query_from_Cas_Ragle_16[[#This Row],[3-Dr]]-Table_Query_from_Cas_Ragle_16[[#This Row],[3-Cr]]</f>
        <v>107607.73999999999</v>
      </c>
      <c r="S212" s="25">
        <f>SUMIFS(E:E,A:A,Table_Query_from_Cas_Ragle_16[[#Headers],[4]],B:B,Table_Query_from_Cas_Ragle_16[[#This Row],[account_id]])</f>
        <v>18593.39</v>
      </c>
      <c r="T212" s="25">
        <f>SUMIFS(F:F,A:A,Table_Query_from_Cas_Ragle_16[[#Headers],[4]],B:B,Table_Query_from_Cas_Ragle_16[[#This Row],[account_id]])</f>
        <v>101.84</v>
      </c>
      <c r="U212" s="25">
        <f>Table_Query_from_Cas_Ragle_16[[#This Row],[4-Dr]]-Table_Query_from_Cas_Ragle_16[[#This Row],[4-Cr]]</f>
        <v>18491.55</v>
      </c>
      <c r="V212" s="25">
        <f>SUMIFS(E:E,A:A,Table_Query_from_Cas_Ragle_16[[#Headers],[8]],B:B,Table_Query_from_Cas_Ragle_16[[#This Row],[account_id]])</f>
        <v>0</v>
      </c>
      <c r="W212" s="25">
        <f>SUMIFS(F:F,A:A,Table_Query_from_Cas_Ragle_16[[#Headers],[8]],B:B,Table_Query_from_Cas_Ragle_16[[#This Row],[account_id]])</f>
        <v>0</v>
      </c>
      <c r="X212" s="25">
        <f>Table_Query_from_Cas_Ragle_16[[#This Row],[8-Dr]]-Table_Query_from_Cas_Ragle_16[[#This Row],[8-Cr]]</f>
        <v>0</v>
      </c>
    </row>
    <row r="213" spans="1:24" x14ac:dyDescent="0.25">
      <c r="A213">
        <v>2</v>
      </c>
      <c r="B213" t="s">
        <v>2022</v>
      </c>
      <c r="C213" t="s">
        <v>2023</v>
      </c>
      <c r="D213" t="s">
        <v>2020</v>
      </c>
      <c r="E213">
        <v>742.25</v>
      </c>
      <c r="F213">
        <v>0</v>
      </c>
      <c r="G213" s="2">
        <v>45331</v>
      </c>
      <c r="H213" t="s">
        <v>2021</v>
      </c>
      <c r="I213">
        <f t="shared" si="3"/>
        <v>742.25</v>
      </c>
      <c r="K213" t="s">
        <v>2040</v>
      </c>
      <c r="L213" t="s">
        <v>2474</v>
      </c>
      <c r="M213">
        <f>SUMIFS(E:E,A:A,Table_Query_from_Cas_Ragle_16[[#Headers],[2]],B:B,Table_Query_from_Cas_Ragle_16[[#This Row],[account_id]])</f>
        <v>7282.99</v>
      </c>
      <c r="N213">
        <f>SUMIFS(F:F,A:A,Table_Query_from_Cas_Ragle_16[[#Headers],[2]],B:B,Table_Query_from_Cas_Ragle_16[[#This Row],[account_id]])</f>
        <v>704.97</v>
      </c>
      <c r="O213" s="25">
        <f>Table_Query_from_Cas_Ragle_16[[#This Row],[2-Dr]]-Table_Query_from_Cas_Ragle_16[[#This Row],[2-Cr]]</f>
        <v>6578.0199999999995</v>
      </c>
      <c r="P213">
        <f>SUMIFS(E:E,A:A,Table_Query_from_Cas_Ragle_16[[#Headers],[3]],B:B,Table_Query_from_Cas_Ragle_16[[#This Row],[account_id]])</f>
        <v>12640.46</v>
      </c>
      <c r="Q213">
        <f>SUMIFS(F:F,A:A,Table_Query_from_Cas_Ragle_16[[#Headers],[3]],B:B,Table_Query_from_Cas_Ragle_16[[#This Row],[account_id]])</f>
        <v>0</v>
      </c>
      <c r="R213" s="25">
        <f>Table_Query_from_Cas_Ragle_16[[#This Row],[3-Dr]]-Table_Query_from_Cas_Ragle_16[[#This Row],[3-Cr]]</f>
        <v>12640.46</v>
      </c>
      <c r="S213" s="25">
        <f>SUMIFS(E:E,A:A,Table_Query_from_Cas_Ragle_16[[#Headers],[4]],B:B,Table_Query_from_Cas_Ragle_16[[#This Row],[account_id]])</f>
        <v>0</v>
      </c>
      <c r="T213" s="25">
        <f>SUMIFS(F:F,A:A,Table_Query_from_Cas_Ragle_16[[#Headers],[4]],B:B,Table_Query_from_Cas_Ragle_16[[#This Row],[account_id]])</f>
        <v>0</v>
      </c>
      <c r="U213" s="25">
        <f>Table_Query_from_Cas_Ragle_16[[#This Row],[4-Dr]]-Table_Query_from_Cas_Ragle_16[[#This Row],[4-Cr]]</f>
        <v>0</v>
      </c>
      <c r="V213" s="25">
        <f>SUMIFS(E:E,A:A,Table_Query_from_Cas_Ragle_16[[#Headers],[8]],B:B,Table_Query_from_Cas_Ragle_16[[#This Row],[account_id]])</f>
        <v>0</v>
      </c>
      <c r="W213" s="25">
        <f>SUMIFS(F:F,A:A,Table_Query_from_Cas_Ragle_16[[#Headers],[8]],B:B,Table_Query_from_Cas_Ragle_16[[#This Row],[account_id]])</f>
        <v>0</v>
      </c>
      <c r="X213" s="25">
        <f>Table_Query_from_Cas_Ragle_16[[#This Row],[8-Dr]]-Table_Query_from_Cas_Ragle_16[[#This Row],[8-Cr]]</f>
        <v>0</v>
      </c>
    </row>
    <row r="214" spans="1:24" x14ac:dyDescent="0.25">
      <c r="A214">
        <v>2</v>
      </c>
      <c r="B214" t="s">
        <v>2044</v>
      </c>
      <c r="C214" t="s">
        <v>2045</v>
      </c>
      <c r="D214" t="s">
        <v>2020</v>
      </c>
      <c r="E214">
        <v>0</v>
      </c>
      <c r="F214">
        <v>700.73</v>
      </c>
      <c r="G214" s="2">
        <v>45332</v>
      </c>
      <c r="H214" t="s">
        <v>2021</v>
      </c>
      <c r="I214">
        <f t="shared" si="3"/>
        <v>-700.73</v>
      </c>
      <c r="K214" t="s">
        <v>2032</v>
      </c>
      <c r="L214" t="s">
        <v>2475</v>
      </c>
      <c r="M214">
        <f>SUMIFS(E:E,A:A,Table_Query_from_Cas_Ragle_16[[#Headers],[2]],B:B,Table_Query_from_Cas_Ragle_16[[#This Row],[account_id]])</f>
        <v>103426.79000000001</v>
      </c>
      <c r="N214">
        <f>SUMIFS(F:F,A:A,Table_Query_from_Cas_Ragle_16[[#Headers],[2]],B:B,Table_Query_from_Cas_Ragle_16[[#This Row],[account_id]])</f>
        <v>8590.34</v>
      </c>
      <c r="O214" s="25">
        <f>Table_Query_from_Cas_Ragle_16[[#This Row],[2-Dr]]-Table_Query_from_Cas_Ragle_16[[#This Row],[2-Cr]]</f>
        <v>94836.450000000012</v>
      </c>
      <c r="P214">
        <f>SUMIFS(E:E,A:A,Table_Query_from_Cas_Ragle_16[[#Headers],[3]],B:B,Table_Query_from_Cas_Ragle_16[[#This Row],[account_id]])</f>
        <v>16540.059999999998</v>
      </c>
      <c r="Q214">
        <f>SUMIFS(F:F,A:A,Table_Query_from_Cas_Ragle_16[[#Headers],[3]],B:B,Table_Query_from_Cas_Ragle_16[[#This Row],[account_id]])</f>
        <v>265.52</v>
      </c>
      <c r="R214" s="25">
        <f>Table_Query_from_Cas_Ragle_16[[#This Row],[3-Dr]]-Table_Query_from_Cas_Ragle_16[[#This Row],[3-Cr]]</f>
        <v>16274.539999999997</v>
      </c>
      <c r="S214" s="25">
        <f>SUMIFS(E:E,A:A,Table_Query_from_Cas_Ragle_16[[#Headers],[4]],B:B,Table_Query_from_Cas_Ragle_16[[#This Row],[account_id]])</f>
        <v>3478.97</v>
      </c>
      <c r="T214" s="25">
        <f>SUMIFS(F:F,A:A,Table_Query_from_Cas_Ragle_16[[#Headers],[4]],B:B,Table_Query_from_Cas_Ragle_16[[#This Row],[account_id]])</f>
        <v>0</v>
      </c>
      <c r="U214" s="25">
        <f>Table_Query_from_Cas_Ragle_16[[#This Row],[4-Dr]]-Table_Query_from_Cas_Ragle_16[[#This Row],[4-Cr]]</f>
        <v>3478.97</v>
      </c>
      <c r="V214" s="25">
        <f>SUMIFS(E:E,A:A,Table_Query_from_Cas_Ragle_16[[#Headers],[8]],B:B,Table_Query_from_Cas_Ragle_16[[#This Row],[account_id]])</f>
        <v>0</v>
      </c>
      <c r="W214" s="25">
        <f>SUMIFS(F:F,A:A,Table_Query_from_Cas_Ragle_16[[#Headers],[8]],B:B,Table_Query_from_Cas_Ragle_16[[#This Row],[account_id]])</f>
        <v>0</v>
      </c>
      <c r="X214" s="25">
        <f>Table_Query_from_Cas_Ragle_16[[#This Row],[8-Dr]]-Table_Query_from_Cas_Ragle_16[[#This Row],[8-Cr]]</f>
        <v>0</v>
      </c>
    </row>
    <row r="215" spans="1:24" x14ac:dyDescent="0.25">
      <c r="A215">
        <v>2</v>
      </c>
      <c r="B215" t="s">
        <v>2022</v>
      </c>
      <c r="C215" t="s">
        <v>2023</v>
      </c>
      <c r="D215" t="s">
        <v>2020</v>
      </c>
      <c r="E215">
        <v>982.24</v>
      </c>
      <c r="F215">
        <v>0</v>
      </c>
      <c r="G215" s="2">
        <v>45334</v>
      </c>
      <c r="H215" t="s">
        <v>2021</v>
      </c>
      <c r="I215">
        <f t="shared" si="3"/>
        <v>982.24</v>
      </c>
      <c r="K215" t="s">
        <v>2068</v>
      </c>
      <c r="L215" t="s">
        <v>2476</v>
      </c>
      <c r="M215">
        <f>SUMIFS(E:E,A:A,Table_Query_from_Cas_Ragle_16[[#Headers],[2]],B:B,Table_Query_from_Cas_Ragle_16[[#This Row],[account_id]])</f>
        <v>7562.2999999999993</v>
      </c>
      <c r="N215">
        <f>SUMIFS(F:F,A:A,Table_Query_from_Cas_Ragle_16[[#Headers],[2]],B:B,Table_Query_from_Cas_Ragle_16[[#This Row],[account_id]])</f>
        <v>1083.0999999999999</v>
      </c>
      <c r="O215" s="25">
        <f>Table_Query_from_Cas_Ragle_16[[#This Row],[2-Dr]]-Table_Query_from_Cas_Ragle_16[[#This Row],[2-Cr]]</f>
        <v>6479.1999999999989</v>
      </c>
      <c r="P215">
        <f>SUMIFS(E:E,A:A,Table_Query_from_Cas_Ragle_16[[#Headers],[3]],B:B,Table_Query_from_Cas_Ragle_16[[#This Row],[account_id]])</f>
        <v>0</v>
      </c>
      <c r="Q215">
        <f>SUMIFS(F:F,A:A,Table_Query_from_Cas_Ragle_16[[#Headers],[3]],B:B,Table_Query_from_Cas_Ragle_16[[#This Row],[account_id]])</f>
        <v>0</v>
      </c>
      <c r="R215" s="25">
        <f>Table_Query_from_Cas_Ragle_16[[#This Row],[3-Dr]]-Table_Query_from_Cas_Ragle_16[[#This Row],[3-Cr]]</f>
        <v>0</v>
      </c>
      <c r="S215" s="25">
        <f>SUMIFS(E:E,A:A,Table_Query_from_Cas_Ragle_16[[#Headers],[4]],B:B,Table_Query_from_Cas_Ragle_16[[#This Row],[account_id]])</f>
        <v>0</v>
      </c>
      <c r="T215" s="25">
        <f>SUMIFS(F:F,A:A,Table_Query_from_Cas_Ragle_16[[#Headers],[4]],B:B,Table_Query_from_Cas_Ragle_16[[#This Row],[account_id]])</f>
        <v>0</v>
      </c>
      <c r="U215" s="25">
        <f>Table_Query_from_Cas_Ragle_16[[#This Row],[4-Dr]]-Table_Query_from_Cas_Ragle_16[[#This Row],[4-Cr]]</f>
        <v>0</v>
      </c>
      <c r="V215" s="25">
        <f>SUMIFS(E:E,A:A,Table_Query_from_Cas_Ragle_16[[#Headers],[8]],B:B,Table_Query_from_Cas_Ragle_16[[#This Row],[account_id]])</f>
        <v>0</v>
      </c>
      <c r="W215" s="25">
        <f>SUMIFS(F:F,A:A,Table_Query_from_Cas_Ragle_16[[#Headers],[8]],B:B,Table_Query_from_Cas_Ragle_16[[#This Row],[account_id]])</f>
        <v>0</v>
      </c>
      <c r="X215" s="25">
        <f>Table_Query_from_Cas_Ragle_16[[#This Row],[8-Dr]]-Table_Query_from_Cas_Ragle_16[[#This Row],[8-Cr]]</f>
        <v>0</v>
      </c>
    </row>
    <row r="216" spans="1:24" x14ac:dyDescent="0.25">
      <c r="A216">
        <v>2</v>
      </c>
      <c r="B216" t="s">
        <v>2019</v>
      </c>
      <c r="C216" t="s">
        <v>2027</v>
      </c>
      <c r="D216" t="s">
        <v>2020</v>
      </c>
      <c r="E216">
        <v>856.16</v>
      </c>
      <c r="F216">
        <v>0</v>
      </c>
      <c r="G216" s="2">
        <v>45335</v>
      </c>
      <c r="H216" t="s">
        <v>2021</v>
      </c>
      <c r="I216">
        <f t="shared" si="3"/>
        <v>856.16</v>
      </c>
      <c r="K216" t="s">
        <v>2054</v>
      </c>
      <c r="L216" t="s">
        <v>2477</v>
      </c>
      <c r="M216">
        <f>SUMIFS(E:E,A:A,Table_Query_from_Cas_Ragle_16[[#Headers],[2]],B:B,Table_Query_from_Cas_Ragle_16[[#This Row],[account_id]])</f>
        <v>1898.66</v>
      </c>
      <c r="N216">
        <f>SUMIFS(F:F,A:A,Table_Query_from_Cas_Ragle_16[[#Headers],[2]],B:B,Table_Query_from_Cas_Ragle_16[[#This Row],[account_id]])</f>
        <v>0</v>
      </c>
      <c r="O216" s="25">
        <f>Table_Query_from_Cas_Ragle_16[[#This Row],[2-Dr]]-Table_Query_from_Cas_Ragle_16[[#This Row],[2-Cr]]</f>
        <v>1898.66</v>
      </c>
      <c r="P216">
        <f>SUMIFS(E:E,A:A,Table_Query_from_Cas_Ragle_16[[#Headers],[3]],B:B,Table_Query_from_Cas_Ragle_16[[#This Row],[account_id]])</f>
        <v>0</v>
      </c>
      <c r="Q216">
        <f>SUMIFS(F:F,A:A,Table_Query_from_Cas_Ragle_16[[#Headers],[3]],B:B,Table_Query_from_Cas_Ragle_16[[#This Row],[account_id]])</f>
        <v>0</v>
      </c>
      <c r="R216" s="25">
        <f>Table_Query_from_Cas_Ragle_16[[#This Row],[3-Dr]]-Table_Query_from_Cas_Ragle_16[[#This Row],[3-Cr]]</f>
        <v>0</v>
      </c>
      <c r="S216" s="25">
        <f>SUMIFS(E:E,A:A,Table_Query_from_Cas_Ragle_16[[#Headers],[4]],B:B,Table_Query_from_Cas_Ragle_16[[#This Row],[account_id]])</f>
        <v>0</v>
      </c>
      <c r="T216" s="25">
        <f>SUMIFS(F:F,A:A,Table_Query_from_Cas_Ragle_16[[#Headers],[4]],B:B,Table_Query_from_Cas_Ragle_16[[#This Row],[account_id]])</f>
        <v>0</v>
      </c>
      <c r="U216" s="25">
        <f>Table_Query_from_Cas_Ragle_16[[#This Row],[4-Dr]]-Table_Query_from_Cas_Ragle_16[[#This Row],[4-Cr]]</f>
        <v>0</v>
      </c>
      <c r="V216" s="25">
        <f>SUMIFS(E:E,A:A,Table_Query_from_Cas_Ragle_16[[#Headers],[8]],B:B,Table_Query_from_Cas_Ragle_16[[#This Row],[account_id]])</f>
        <v>0</v>
      </c>
      <c r="W216" s="25">
        <f>SUMIFS(F:F,A:A,Table_Query_from_Cas_Ragle_16[[#Headers],[8]],B:B,Table_Query_from_Cas_Ragle_16[[#This Row],[account_id]])</f>
        <v>0</v>
      </c>
      <c r="X216" s="25">
        <f>Table_Query_from_Cas_Ragle_16[[#This Row],[8-Dr]]-Table_Query_from_Cas_Ragle_16[[#This Row],[8-Cr]]</f>
        <v>0</v>
      </c>
    </row>
    <row r="217" spans="1:24" x14ac:dyDescent="0.25">
      <c r="A217">
        <v>3</v>
      </c>
      <c r="B217" t="s">
        <v>2044</v>
      </c>
      <c r="C217" t="s">
        <v>3266</v>
      </c>
      <c r="D217" t="s">
        <v>2020</v>
      </c>
      <c r="E217">
        <v>134.79</v>
      </c>
      <c r="F217">
        <v>0</v>
      </c>
      <c r="G217" s="2">
        <v>45334</v>
      </c>
      <c r="H217" t="s">
        <v>2021</v>
      </c>
      <c r="I217">
        <f t="shared" si="3"/>
        <v>134.79</v>
      </c>
      <c r="K217" t="s">
        <v>2047</v>
      </c>
      <c r="L217" t="s">
        <v>2478</v>
      </c>
      <c r="M217">
        <f>SUMIFS(E:E,A:A,Table_Query_from_Cas_Ragle_16[[#Headers],[2]],B:B,Table_Query_from_Cas_Ragle_16[[#This Row],[account_id]])</f>
        <v>18264.82</v>
      </c>
      <c r="N217">
        <f>SUMIFS(F:F,A:A,Table_Query_from_Cas_Ragle_16[[#Headers],[2]],B:B,Table_Query_from_Cas_Ragle_16[[#This Row],[account_id]])</f>
        <v>941.97</v>
      </c>
      <c r="O217" s="25">
        <f>Table_Query_from_Cas_Ragle_16[[#This Row],[2-Dr]]-Table_Query_from_Cas_Ragle_16[[#This Row],[2-Cr]]</f>
        <v>17322.849999999999</v>
      </c>
      <c r="P217">
        <f>SUMIFS(E:E,A:A,Table_Query_from_Cas_Ragle_16[[#Headers],[3]],B:B,Table_Query_from_Cas_Ragle_16[[#This Row],[account_id]])</f>
        <v>231.75</v>
      </c>
      <c r="Q217">
        <f>SUMIFS(F:F,A:A,Table_Query_from_Cas_Ragle_16[[#Headers],[3]],B:B,Table_Query_from_Cas_Ragle_16[[#This Row],[account_id]])</f>
        <v>0</v>
      </c>
      <c r="R217" s="25">
        <f>Table_Query_from_Cas_Ragle_16[[#This Row],[3-Dr]]-Table_Query_from_Cas_Ragle_16[[#This Row],[3-Cr]]</f>
        <v>231.75</v>
      </c>
      <c r="S217" s="25">
        <f>SUMIFS(E:E,A:A,Table_Query_from_Cas_Ragle_16[[#Headers],[4]],B:B,Table_Query_from_Cas_Ragle_16[[#This Row],[account_id]])</f>
        <v>14569.14</v>
      </c>
      <c r="T217" s="25">
        <f>SUMIFS(F:F,A:A,Table_Query_from_Cas_Ragle_16[[#Headers],[4]],B:B,Table_Query_from_Cas_Ragle_16[[#This Row],[account_id]])</f>
        <v>0</v>
      </c>
      <c r="U217" s="25">
        <f>Table_Query_from_Cas_Ragle_16[[#This Row],[4-Dr]]-Table_Query_from_Cas_Ragle_16[[#This Row],[4-Cr]]</f>
        <v>14569.14</v>
      </c>
      <c r="V217" s="25">
        <f>SUMIFS(E:E,A:A,Table_Query_from_Cas_Ragle_16[[#Headers],[8]],B:B,Table_Query_from_Cas_Ragle_16[[#This Row],[account_id]])</f>
        <v>0</v>
      </c>
      <c r="W217" s="25">
        <f>SUMIFS(F:F,A:A,Table_Query_from_Cas_Ragle_16[[#Headers],[8]],B:B,Table_Query_from_Cas_Ragle_16[[#This Row],[account_id]])</f>
        <v>0</v>
      </c>
      <c r="X217" s="25">
        <f>Table_Query_from_Cas_Ragle_16[[#This Row],[8-Dr]]-Table_Query_from_Cas_Ragle_16[[#This Row],[8-Cr]]</f>
        <v>0</v>
      </c>
    </row>
    <row r="218" spans="1:24" x14ac:dyDescent="0.25">
      <c r="A218">
        <v>8</v>
      </c>
      <c r="B218" t="s">
        <v>2063</v>
      </c>
      <c r="C218" t="s">
        <v>3495</v>
      </c>
      <c r="D218" t="s">
        <v>3498</v>
      </c>
      <c r="E218">
        <v>2173.9499999999998</v>
      </c>
      <c r="F218">
        <v>0</v>
      </c>
      <c r="G218" s="2">
        <v>45338</v>
      </c>
      <c r="H218" t="s">
        <v>3243</v>
      </c>
      <c r="I218">
        <f t="shared" si="3"/>
        <v>2173.9499999999998</v>
      </c>
      <c r="K218" t="s">
        <v>2024</v>
      </c>
      <c r="L218" t="s">
        <v>2479</v>
      </c>
      <c r="M218">
        <f>SUMIFS(E:E,A:A,Table_Query_from_Cas_Ragle_16[[#Headers],[2]],B:B,Table_Query_from_Cas_Ragle_16[[#This Row],[account_id]])</f>
        <v>1132043.26</v>
      </c>
      <c r="N218">
        <f>SUMIFS(F:F,A:A,Table_Query_from_Cas_Ragle_16[[#Headers],[2]],B:B,Table_Query_from_Cas_Ragle_16[[#This Row],[account_id]])</f>
        <v>79190.240000000005</v>
      </c>
      <c r="O218" s="25">
        <f>Table_Query_from_Cas_Ragle_16[[#This Row],[2-Dr]]-Table_Query_from_Cas_Ragle_16[[#This Row],[2-Cr]]</f>
        <v>1052853.02</v>
      </c>
      <c r="P218">
        <f>SUMIFS(E:E,A:A,Table_Query_from_Cas_Ragle_16[[#Headers],[3]],B:B,Table_Query_from_Cas_Ragle_16[[#This Row],[account_id]])</f>
        <v>58912.520000000004</v>
      </c>
      <c r="Q218">
        <f>SUMIFS(F:F,A:A,Table_Query_from_Cas_Ragle_16[[#Headers],[3]],B:B,Table_Query_from_Cas_Ragle_16[[#This Row],[account_id]])</f>
        <v>4082.96</v>
      </c>
      <c r="R218" s="25">
        <f>Table_Query_from_Cas_Ragle_16[[#This Row],[3-Dr]]-Table_Query_from_Cas_Ragle_16[[#This Row],[3-Cr]]</f>
        <v>54829.560000000005</v>
      </c>
      <c r="S218" s="25">
        <f>SUMIFS(E:E,A:A,Table_Query_from_Cas_Ragle_16[[#Headers],[4]],B:B,Table_Query_from_Cas_Ragle_16[[#This Row],[account_id]])</f>
        <v>183391.13999999998</v>
      </c>
      <c r="T218" s="25">
        <f>SUMIFS(F:F,A:A,Table_Query_from_Cas_Ragle_16[[#Headers],[4]],B:B,Table_Query_from_Cas_Ragle_16[[#This Row],[account_id]])</f>
        <v>0</v>
      </c>
      <c r="U218" s="25">
        <f>Table_Query_from_Cas_Ragle_16[[#This Row],[4-Dr]]-Table_Query_from_Cas_Ragle_16[[#This Row],[4-Cr]]</f>
        <v>183391.13999999998</v>
      </c>
      <c r="V218" s="25">
        <f>SUMIFS(E:E,A:A,Table_Query_from_Cas_Ragle_16[[#Headers],[8]],B:B,Table_Query_from_Cas_Ragle_16[[#This Row],[account_id]])</f>
        <v>0</v>
      </c>
      <c r="W218" s="25">
        <f>SUMIFS(F:F,A:A,Table_Query_from_Cas_Ragle_16[[#Headers],[8]],B:B,Table_Query_from_Cas_Ragle_16[[#This Row],[account_id]])</f>
        <v>0</v>
      </c>
      <c r="X218" s="25">
        <f>Table_Query_from_Cas_Ragle_16[[#This Row],[8-Dr]]-Table_Query_from_Cas_Ragle_16[[#This Row],[8-Cr]]</f>
        <v>0</v>
      </c>
    </row>
    <row r="219" spans="1:24" x14ac:dyDescent="0.25">
      <c r="A219">
        <v>8</v>
      </c>
      <c r="B219" t="s">
        <v>2063</v>
      </c>
      <c r="C219" t="s">
        <v>3495</v>
      </c>
      <c r="D219" t="s">
        <v>3540</v>
      </c>
      <c r="E219">
        <v>1105.76</v>
      </c>
      <c r="F219">
        <v>0</v>
      </c>
      <c r="G219" s="2">
        <v>45342</v>
      </c>
      <c r="H219" t="s">
        <v>3243</v>
      </c>
      <c r="I219">
        <f t="shared" si="3"/>
        <v>1105.76</v>
      </c>
      <c r="K219" t="s">
        <v>2480</v>
      </c>
      <c r="L219" t="s">
        <v>2481</v>
      </c>
      <c r="M219">
        <f>SUMIFS(E:E,A:A,Table_Query_from_Cas_Ragle_16[[#Headers],[2]],B:B,Table_Query_from_Cas_Ragle_16[[#This Row],[account_id]])</f>
        <v>0</v>
      </c>
      <c r="N219">
        <f>SUMIFS(F:F,A:A,Table_Query_from_Cas_Ragle_16[[#Headers],[2]],B:B,Table_Query_from_Cas_Ragle_16[[#This Row],[account_id]])</f>
        <v>0</v>
      </c>
      <c r="O219" s="25">
        <f>Table_Query_from_Cas_Ragle_16[[#This Row],[2-Dr]]-Table_Query_from_Cas_Ragle_16[[#This Row],[2-Cr]]</f>
        <v>0</v>
      </c>
      <c r="P219">
        <f>SUMIFS(E:E,A:A,Table_Query_from_Cas_Ragle_16[[#Headers],[3]],B:B,Table_Query_from_Cas_Ragle_16[[#This Row],[account_id]])</f>
        <v>0</v>
      </c>
      <c r="Q219">
        <f>SUMIFS(F:F,A:A,Table_Query_from_Cas_Ragle_16[[#Headers],[3]],B:B,Table_Query_from_Cas_Ragle_16[[#This Row],[account_id]])</f>
        <v>0</v>
      </c>
      <c r="R219" s="25">
        <f>Table_Query_from_Cas_Ragle_16[[#This Row],[3-Dr]]-Table_Query_from_Cas_Ragle_16[[#This Row],[3-Cr]]</f>
        <v>0</v>
      </c>
      <c r="S219" s="25">
        <f>SUMIFS(E:E,A:A,Table_Query_from_Cas_Ragle_16[[#Headers],[4]],B:B,Table_Query_from_Cas_Ragle_16[[#This Row],[account_id]])</f>
        <v>0</v>
      </c>
      <c r="T219" s="25">
        <f>SUMIFS(F:F,A:A,Table_Query_from_Cas_Ragle_16[[#Headers],[4]],B:B,Table_Query_from_Cas_Ragle_16[[#This Row],[account_id]])</f>
        <v>0</v>
      </c>
      <c r="U219" s="25">
        <f>Table_Query_from_Cas_Ragle_16[[#This Row],[4-Dr]]-Table_Query_from_Cas_Ragle_16[[#This Row],[4-Cr]]</f>
        <v>0</v>
      </c>
      <c r="V219" s="25">
        <f>SUMIFS(E:E,A:A,Table_Query_from_Cas_Ragle_16[[#Headers],[8]],B:B,Table_Query_from_Cas_Ragle_16[[#This Row],[account_id]])</f>
        <v>0</v>
      </c>
      <c r="W219" s="25">
        <f>SUMIFS(F:F,A:A,Table_Query_from_Cas_Ragle_16[[#Headers],[8]],B:B,Table_Query_from_Cas_Ragle_16[[#This Row],[account_id]])</f>
        <v>0</v>
      </c>
      <c r="X219" s="25">
        <f>Table_Query_from_Cas_Ragle_16[[#This Row],[8-Dr]]-Table_Query_from_Cas_Ragle_16[[#This Row],[8-Cr]]</f>
        <v>0</v>
      </c>
    </row>
    <row r="220" spans="1:24" x14ac:dyDescent="0.25">
      <c r="A220">
        <v>2</v>
      </c>
      <c r="B220" t="s">
        <v>2065</v>
      </c>
      <c r="C220" t="s">
        <v>3375</v>
      </c>
      <c r="D220" t="s">
        <v>3398</v>
      </c>
      <c r="E220">
        <v>15071.52</v>
      </c>
      <c r="F220">
        <v>0</v>
      </c>
      <c r="G220" s="2">
        <v>45343</v>
      </c>
      <c r="H220" t="s">
        <v>3243</v>
      </c>
      <c r="I220">
        <f t="shared" si="3"/>
        <v>15071.52</v>
      </c>
      <c r="K220" t="s">
        <v>2482</v>
      </c>
      <c r="L220" t="s">
        <v>2483</v>
      </c>
      <c r="M220">
        <f>SUMIFS(E:E,A:A,Table_Query_from_Cas_Ragle_16[[#Headers],[2]],B:B,Table_Query_from_Cas_Ragle_16[[#This Row],[account_id]])</f>
        <v>65.72</v>
      </c>
      <c r="N220">
        <f>SUMIFS(F:F,A:A,Table_Query_from_Cas_Ragle_16[[#Headers],[2]],B:B,Table_Query_from_Cas_Ragle_16[[#This Row],[account_id]])</f>
        <v>0</v>
      </c>
      <c r="O220" s="25">
        <f>Table_Query_from_Cas_Ragle_16[[#This Row],[2-Dr]]-Table_Query_from_Cas_Ragle_16[[#This Row],[2-Cr]]</f>
        <v>65.72</v>
      </c>
      <c r="P220">
        <f>SUMIFS(E:E,A:A,Table_Query_from_Cas_Ragle_16[[#Headers],[3]],B:B,Table_Query_from_Cas_Ragle_16[[#This Row],[account_id]])</f>
        <v>0</v>
      </c>
      <c r="Q220">
        <f>SUMIFS(F:F,A:A,Table_Query_from_Cas_Ragle_16[[#Headers],[3]],B:B,Table_Query_from_Cas_Ragle_16[[#This Row],[account_id]])</f>
        <v>0</v>
      </c>
      <c r="R220" s="25">
        <f>Table_Query_from_Cas_Ragle_16[[#This Row],[3-Dr]]-Table_Query_from_Cas_Ragle_16[[#This Row],[3-Cr]]</f>
        <v>0</v>
      </c>
      <c r="S220" s="25">
        <f>SUMIFS(E:E,A:A,Table_Query_from_Cas_Ragle_16[[#Headers],[4]],B:B,Table_Query_from_Cas_Ragle_16[[#This Row],[account_id]])</f>
        <v>0</v>
      </c>
      <c r="T220" s="25">
        <f>SUMIFS(F:F,A:A,Table_Query_from_Cas_Ragle_16[[#Headers],[4]],B:B,Table_Query_from_Cas_Ragle_16[[#This Row],[account_id]])</f>
        <v>0</v>
      </c>
      <c r="U220" s="25">
        <f>Table_Query_from_Cas_Ragle_16[[#This Row],[4-Dr]]-Table_Query_from_Cas_Ragle_16[[#This Row],[4-Cr]]</f>
        <v>0</v>
      </c>
      <c r="V220" s="25">
        <f>SUMIFS(E:E,A:A,Table_Query_from_Cas_Ragle_16[[#Headers],[8]],B:B,Table_Query_from_Cas_Ragle_16[[#This Row],[account_id]])</f>
        <v>0</v>
      </c>
      <c r="W220" s="25">
        <f>SUMIFS(F:F,A:A,Table_Query_from_Cas_Ragle_16[[#Headers],[8]],B:B,Table_Query_from_Cas_Ragle_16[[#This Row],[account_id]])</f>
        <v>0</v>
      </c>
      <c r="X220" s="25">
        <f>Table_Query_from_Cas_Ragle_16[[#This Row],[8-Dr]]-Table_Query_from_Cas_Ragle_16[[#This Row],[8-Cr]]</f>
        <v>0</v>
      </c>
    </row>
    <row r="221" spans="1:24" x14ac:dyDescent="0.25">
      <c r="A221">
        <v>3</v>
      </c>
      <c r="B221" t="s">
        <v>2065</v>
      </c>
      <c r="C221" t="s">
        <v>3376</v>
      </c>
      <c r="D221" t="s">
        <v>3398</v>
      </c>
      <c r="E221">
        <v>2908.53</v>
      </c>
      <c r="F221">
        <v>0</v>
      </c>
      <c r="G221" s="2">
        <v>45343</v>
      </c>
      <c r="H221" t="s">
        <v>3243</v>
      </c>
      <c r="I221">
        <f t="shared" si="3"/>
        <v>2908.53</v>
      </c>
      <c r="K221" t="s">
        <v>2484</v>
      </c>
      <c r="L221" t="s">
        <v>2485</v>
      </c>
      <c r="M221">
        <f>SUMIFS(E:E,A:A,Table_Query_from_Cas_Ragle_16[[#Headers],[2]],B:B,Table_Query_from_Cas_Ragle_16[[#This Row],[account_id]])</f>
        <v>0</v>
      </c>
      <c r="N221">
        <f>SUMIFS(F:F,A:A,Table_Query_from_Cas_Ragle_16[[#Headers],[2]],B:B,Table_Query_from_Cas_Ragle_16[[#This Row],[account_id]])</f>
        <v>0</v>
      </c>
      <c r="O221" s="25">
        <f>Table_Query_from_Cas_Ragle_16[[#This Row],[2-Dr]]-Table_Query_from_Cas_Ragle_16[[#This Row],[2-Cr]]</f>
        <v>0</v>
      </c>
      <c r="P221">
        <f>SUMIFS(E:E,A:A,Table_Query_from_Cas_Ragle_16[[#Headers],[3]],B:B,Table_Query_from_Cas_Ragle_16[[#This Row],[account_id]])</f>
        <v>0</v>
      </c>
      <c r="Q221">
        <f>SUMIFS(F:F,A:A,Table_Query_from_Cas_Ragle_16[[#Headers],[3]],B:B,Table_Query_from_Cas_Ragle_16[[#This Row],[account_id]])</f>
        <v>0</v>
      </c>
      <c r="R221" s="25">
        <f>Table_Query_from_Cas_Ragle_16[[#This Row],[3-Dr]]-Table_Query_from_Cas_Ragle_16[[#This Row],[3-Cr]]</f>
        <v>0</v>
      </c>
      <c r="S221" s="25">
        <f>SUMIFS(E:E,A:A,Table_Query_from_Cas_Ragle_16[[#Headers],[4]],B:B,Table_Query_from_Cas_Ragle_16[[#This Row],[account_id]])</f>
        <v>0</v>
      </c>
      <c r="T221" s="25">
        <f>SUMIFS(F:F,A:A,Table_Query_from_Cas_Ragle_16[[#Headers],[4]],B:B,Table_Query_from_Cas_Ragle_16[[#This Row],[account_id]])</f>
        <v>0</v>
      </c>
      <c r="U221" s="25">
        <f>Table_Query_from_Cas_Ragle_16[[#This Row],[4-Dr]]-Table_Query_from_Cas_Ragle_16[[#This Row],[4-Cr]]</f>
        <v>0</v>
      </c>
      <c r="V221" s="25">
        <f>SUMIFS(E:E,A:A,Table_Query_from_Cas_Ragle_16[[#Headers],[8]],B:B,Table_Query_from_Cas_Ragle_16[[#This Row],[account_id]])</f>
        <v>0</v>
      </c>
      <c r="W221" s="25">
        <f>SUMIFS(F:F,A:A,Table_Query_from_Cas_Ragle_16[[#Headers],[8]],B:B,Table_Query_from_Cas_Ragle_16[[#This Row],[account_id]])</f>
        <v>0</v>
      </c>
      <c r="X221" s="25">
        <f>Table_Query_from_Cas_Ragle_16[[#This Row],[8-Dr]]-Table_Query_from_Cas_Ragle_16[[#This Row],[8-Cr]]</f>
        <v>0</v>
      </c>
    </row>
    <row r="222" spans="1:24" x14ac:dyDescent="0.25">
      <c r="A222">
        <v>4</v>
      </c>
      <c r="B222" t="s">
        <v>2065</v>
      </c>
      <c r="C222" t="s">
        <v>3377</v>
      </c>
      <c r="D222" t="s">
        <v>3398</v>
      </c>
      <c r="E222">
        <v>2908.53</v>
      </c>
      <c r="F222">
        <v>0</v>
      </c>
      <c r="G222" s="2">
        <v>45343</v>
      </c>
      <c r="H222" t="s">
        <v>3243</v>
      </c>
      <c r="I222">
        <f t="shared" si="3"/>
        <v>2908.53</v>
      </c>
      <c r="K222" t="s">
        <v>2486</v>
      </c>
      <c r="L222" t="s">
        <v>2487</v>
      </c>
      <c r="M222">
        <f>SUMIFS(E:E,A:A,Table_Query_from_Cas_Ragle_16[[#Headers],[2]],B:B,Table_Query_from_Cas_Ragle_16[[#This Row],[account_id]])</f>
        <v>0</v>
      </c>
      <c r="N222">
        <f>SUMIFS(F:F,A:A,Table_Query_from_Cas_Ragle_16[[#Headers],[2]],B:B,Table_Query_from_Cas_Ragle_16[[#This Row],[account_id]])</f>
        <v>0</v>
      </c>
      <c r="O222" s="25">
        <f>Table_Query_from_Cas_Ragle_16[[#This Row],[2-Dr]]-Table_Query_from_Cas_Ragle_16[[#This Row],[2-Cr]]</f>
        <v>0</v>
      </c>
      <c r="P222">
        <f>SUMIFS(E:E,A:A,Table_Query_from_Cas_Ragle_16[[#Headers],[3]],B:B,Table_Query_from_Cas_Ragle_16[[#This Row],[account_id]])</f>
        <v>0</v>
      </c>
      <c r="Q222">
        <f>SUMIFS(F:F,A:A,Table_Query_from_Cas_Ragle_16[[#Headers],[3]],B:B,Table_Query_from_Cas_Ragle_16[[#This Row],[account_id]])</f>
        <v>0</v>
      </c>
      <c r="R222" s="25">
        <f>Table_Query_from_Cas_Ragle_16[[#This Row],[3-Dr]]-Table_Query_from_Cas_Ragle_16[[#This Row],[3-Cr]]</f>
        <v>0</v>
      </c>
      <c r="S222" s="25">
        <f>SUMIFS(E:E,A:A,Table_Query_from_Cas_Ragle_16[[#Headers],[4]],B:B,Table_Query_from_Cas_Ragle_16[[#This Row],[account_id]])</f>
        <v>0</v>
      </c>
      <c r="T222" s="25">
        <f>SUMIFS(F:F,A:A,Table_Query_from_Cas_Ragle_16[[#Headers],[4]],B:B,Table_Query_from_Cas_Ragle_16[[#This Row],[account_id]])</f>
        <v>0</v>
      </c>
      <c r="U222" s="25">
        <f>Table_Query_from_Cas_Ragle_16[[#This Row],[4-Dr]]-Table_Query_from_Cas_Ragle_16[[#This Row],[4-Cr]]</f>
        <v>0</v>
      </c>
      <c r="V222" s="25">
        <f>SUMIFS(E:E,A:A,Table_Query_from_Cas_Ragle_16[[#Headers],[8]],B:B,Table_Query_from_Cas_Ragle_16[[#This Row],[account_id]])</f>
        <v>0</v>
      </c>
      <c r="W222" s="25">
        <f>SUMIFS(F:F,A:A,Table_Query_from_Cas_Ragle_16[[#Headers],[8]],B:B,Table_Query_from_Cas_Ragle_16[[#This Row],[account_id]])</f>
        <v>0</v>
      </c>
      <c r="X222" s="25">
        <f>Table_Query_from_Cas_Ragle_16[[#This Row],[8-Dr]]-Table_Query_from_Cas_Ragle_16[[#This Row],[8-Cr]]</f>
        <v>0</v>
      </c>
    </row>
    <row r="223" spans="1:24" x14ac:dyDescent="0.25">
      <c r="A223">
        <v>2</v>
      </c>
      <c r="B223" t="s">
        <v>2028</v>
      </c>
      <c r="C223" t="s">
        <v>2029</v>
      </c>
      <c r="D223" t="s">
        <v>2030</v>
      </c>
      <c r="E223">
        <v>21140.9</v>
      </c>
      <c r="F223">
        <v>0</v>
      </c>
      <c r="G223" s="2">
        <v>45339</v>
      </c>
      <c r="H223" t="s">
        <v>2018</v>
      </c>
      <c r="I223">
        <f t="shared" si="3"/>
        <v>21140.9</v>
      </c>
      <c r="K223" t="s">
        <v>2488</v>
      </c>
      <c r="L223" t="s">
        <v>2489</v>
      </c>
      <c r="M223">
        <f>SUMIFS(E:E,A:A,Table_Query_from_Cas_Ragle_16[[#Headers],[2]],B:B,Table_Query_from_Cas_Ragle_16[[#This Row],[account_id]])</f>
        <v>0</v>
      </c>
      <c r="N223">
        <f>SUMIFS(F:F,A:A,Table_Query_from_Cas_Ragle_16[[#Headers],[2]],B:B,Table_Query_from_Cas_Ragle_16[[#This Row],[account_id]])</f>
        <v>0</v>
      </c>
      <c r="O223" s="25">
        <f>Table_Query_from_Cas_Ragle_16[[#This Row],[2-Dr]]-Table_Query_from_Cas_Ragle_16[[#This Row],[2-Cr]]</f>
        <v>0</v>
      </c>
      <c r="P223">
        <f>SUMIFS(E:E,A:A,Table_Query_from_Cas_Ragle_16[[#Headers],[3]],B:B,Table_Query_from_Cas_Ragle_16[[#This Row],[account_id]])</f>
        <v>0</v>
      </c>
      <c r="Q223">
        <f>SUMIFS(F:F,A:A,Table_Query_from_Cas_Ragle_16[[#Headers],[3]],B:B,Table_Query_from_Cas_Ragle_16[[#This Row],[account_id]])</f>
        <v>0</v>
      </c>
      <c r="R223" s="25">
        <f>Table_Query_from_Cas_Ragle_16[[#This Row],[3-Dr]]-Table_Query_from_Cas_Ragle_16[[#This Row],[3-Cr]]</f>
        <v>0</v>
      </c>
      <c r="S223" s="25">
        <f>SUMIFS(E:E,A:A,Table_Query_from_Cas_Ragle_16[[#Headers],[4]],B:B,Table_Query_from_Cas_Ragle_16[[#This Row],[account_id]])</f>
        <v>0</v>
      </c>
      <c r="T223" s="25">
        <f>SUMIFS(F:F,A:A,Table_Query_from_Cas_Ragle_16[[#Headers],[4]],B:B,Table_Query_from_Cas_Ragle_16[[#This Row],[account_id]])</f>
        <v>0</v>
      </c>
      <c r="U223" s="25">
        <f>Table_Query_from_Cas_Ragle_16[[#This Row],[4-Dr]]-Table_Query_from_Cas_Ragle_16[[#This Row],[4-Cr]]</f>
        <v>0</v>
      </c>
      <c r="V223" s="25">
        <f>SUMIFS(E:E,A:A,Table_Query_from_Cas_Ragle_16[[#Headers],[8]],B:B,Table_Query_from_Cas_Ragle_16[[#This Row],[account_id]])</f>
        <v>0</v>
      </c>
      <c r="W223" s="25">
        <f>SUMIFS(F:F,A:A,Table_Query_from_Cas_Ragle_16[[#Headers],[8]],B:B,Table_Query_from_Cas_Ragle_16[[#This Row],[account_id]])</f>
        <v>0</v>
      </c>
      <c r="X223" s="25">
        <f>Table_Query_from_Cas_Ragle_16[[#This Row],[8-Dr]]-Table_Query_from_Cas_Ragle_16[[#This Row],[8-Cr]]</f>
        <v>0</v>
      </c>
    </row>
    <row r="224" spans="1:24" x14ac:dyDescent="0.25">
      <c r="A224">
        <v>4</v>
      </c>
      <c r="B224" t="s">
        <v>2028</v>
      </c>
      <c r="C224" t="s">
        <v>2031</v>
      </c>
      <c r="D224" t="s">
        <v>2030</v>
      </c>
      <c r="E224">
        <v>1198.74</v>
      </c>
      <c r="F224">
        <v>0</v>
      </c>
      <c r="G224" s="2">
        <v>45339</v>
      </c>
      <c r="H224" t="s">
        <v>2018</v>
      </c>
      <c r="I224">
        <f t="shared" si="3"/>
        <v>1198.74</v>
      </c>
      <c r="K224" t="s">
        <v>2490</v>
      </c>
      <c r="L224" t="s">
        <v>2491</v>
      </c>
      <c r="M224">
        <f>SUMIFS(E:E,A:A,Table_Query_from_Cas_Ragle_16[[#Headers],[2]],B:B,Table_Query_from_Cas_Ragle_16[[#This Row],[account_id]])</f>
        <v>0</v>
      </c>
      <c r="N224">
        <f>SUMIFS(F:F,A:A,Table_Query_from_Cas_Ragle_16[[#Headers],[2]],B:B,Table_Query_from_Cas_Ragle_16[[#This Row],[account_id]])</f>
        <v>0</v>
      </c>
      <c r="O224" s="25">
        <f>Table_Query_from_Cas_Ragle_16[[#This Row],[2-Dr]]-Table_Query_from_Cas_Ragle_16[[#This Row],[2-Cr]]</f>
        <v>0</v>
      </c>
      <c r="P224">
        <f>SUMIFS(E:E,A:A,Table_Query_from_Cas_Ragle_16[[#Headers],[3]],B:B,Table_Query_from_Cas_Ragle_16[[#This Row],[account_id]])</f>
        <v>0</v>
      </c>
      <c r="Q224">
        <f>SUMIFS(F:F,A:A,Table_Query_from_Cas_Ragle_16[[#Headers],[3]],B:B,Table_Query_from_Cas_Ragle_16[[#This Row],[account_id]])</f>
        <v>0</v>
      </c>
      <c r="R224" s="25">
        <f>Table_Query_from_Cas_Ragle_16[[#This Row],[3-Dr]]-Table_Query_from_Cas_Ragle_16[[#This Row],[3-Cr]]</f>
        <v>0</v>
      </c>
      <c r="S224" s="25">
        <f>SUMIFS(E:E,A:A,Table_Query_from_Cas_Ragle_16[[#Headers],[4]],B:B,Table_Query_from_Cas_Ragle_16[[#This Row],[account_id]])</f>
        <v>0</v>
      </c>
      <c r="T224" s="25">
        <f>SUMIFS(F:F,A:A,Table_Query_from_Cas_Ragle_16[[#Headers],[4]],B:B,Table_Query_from_Cas_Ragle_16[[#This Row],[account_id]])</f>
        <v>0</v>
      </c>
      <c r="U224" s="25">
        <f>Table_Query_from_Cas_Ragle_16[[#This Row],[4-Dr]]-Table_Query_from_Cas_Ragle_16[[#This Row],[4-Cr]]</f>
        <v>0</v>
      </c>
      <c r="V224" s="25">
        <f>SUMIFS(E:E,A:A,Table_Query_from_Cas_Ragle_16[[#Headers],[8]],B:B,Table_Query_from_Cas_Ragle_16[[#This Row],[account_id]])</f>
        <v>0</v>
      </c>
      <c r="W224" s="25">
        <f>SUMIFS(F:F,A:A,Table_Query_from_Cas_Ragle_16[[#Headers],[8]],B:B,Table_Query_from_Cas_Ragle_16[[#This Row],[account_id]])</f>
        <v>0</v>
      </c>
      <c r="X224" s="25">
        <f>Table_Query_from_Cas_Ragle_16[[#This Row],[8-Dr]]-Table_Query_from_Cas_Ragle_16[[#This Row],[8-Cr]]</f>
        <v>0</v>
      </c>
    </row>
    <row r="225" spans="1:24" x14ac:dyDescent="0.25">
      <c r="A225">
        <v>3</v>
      </c>
      <c r="B225" t="s">
        <v>2044</v>
      </c>
      <c r="C225" t="s">
        <v>3266</v>
      </c>
      <c r="D225" t="s">
        <v>2020</v>
      </c>
      <c r="E225">
        <v>244.65</v>
      </c>
      <c r="F225">
        <v>0</v>
      </c>
      <c r="G225" s="2">
        <v>45335</v>
      </c>
      <c r="H225" t="s">
        <v>2021</v>
      </c>
      <c r="I225">
        <f t="shared" si="3"/>
        <v>244.65</v>
      </c>
      <c r="K225" t="s">
        <v>2492</v>
      </c>
      <c r="L225" t="s">
        <v>2493</v>
      </c>
      <c r="M225">
        <f>SUMIFS(E:E,A:A,Table_Query_from_Cas_Ragle_16[[#Headers],[2]],B:B,Table_Query_from_Cas_Ragle_16[[#This Row],[account_id]])</f>
        <v>0</v>
      </c>
      <c r="N225">
        <f>SUMIFS(F:F,A:A,Table_Query_from_Cas_Ragle_16[[#Headers],[2]],B:B,Table_Query_from_Cas_Ragle_16[[#This Row],[account_id]])</f>
        <v>0</v>
      </c>
      <c r="O225" s="25">
        <f>Table_Query_from_Cas_Ragle_16[[#This Row],[2-Dr]]-Table_Query_from_Cas_Ragle_16[[#This Row],[2-Cr]]</f>
        <v>0</v>
      </c>
      <c r="P225">
        <f>SUMIFS(E:E,A:A,Table_Query_from_Cas_Ragle_16[[#Headers],[3]],B:B,Table_Query_from_Cas_Ragle_16[[#This Row],[account_id]])</f>
        <v>0</v>
      </c>
      <c r="Q225">
        <f>SUMIFS(F:F,A:A,Table_Query_from_Cas_Ragle_16[[#Headers],[3]],B:B,Table_Query_from_Cas_Ragle_16[[#This Row],[account_id]])</f>
        <v>0</v>
      </c>
      <c r="R225" s="25">
        <f>Table_Query_from_Cas_Ragle_16[[#This Row],[3-Dr]]-Table_Query_from_Cas_Ragle_16[[#This Row],[3-Cr]]</f>
        <v>0</v>
      </c>
      <c r="S225" s="25">
        <f>SUMIFS(E:E,A:A,Table_Query_from_Cas_Ragle_16[[#Headers],[4]],B:B,Table_Query_from_Cas_Ragle_16[[#This Row],[account_id]])</f>
        <v>0</v>
      </c>
      <c r="T225" s="25">
        <f>SUMIFS(F:F,A:A,Table_Query_from_Cas_Ragle_16[[#Headers],[4]],B:B,Table_Query_from_Cas_Ragle_16[[#This Row],[account_id]])</f>
        <v>0</v>
      </c>
      <c r="U225" s="25">
        <f>Table_Query_from_Cas_Ragle_16[[#This Row],[4-Dr]]-Table_Query_from_Cas_Ragle_16[[#This Row],[4-Cr]]</f>
        <v>0</v>
      </c>
      <c r="V225" s="25">
        <f>SUMIFS(E:E,A:A,Table_Query_from_Cas_Ragle_16[[#Headers],[8]],B:B,Table_Query_from_Cas_Ragle_16[[#This Row],[account_id]])</f>
        <v>0</v>
      </c>
      <c r="W225" s="25">
        <f>SUMIFS(F:F,A:A,Table_Query_from_Cas_Ragle_16[[#Headers],[8]],B:B,Table_Query_from_Cas_Ragle_16[[#This Row],[account_id]])</f>
        <v>0</v>
      </c>
      <c r="X225" s="25">
        <f>Table_Query_from_Cas_Ragle_16[[#This Row],[8-Dr]]-Table_Query_from_Cas_Ragle_16[[#This Row],[8-Cr]]</f>
        <v>0</v>
      </c>
    </row>
    <row r="226" spans="1:24" x14ac:dyDescent="0.25">
      <c r="A226">
        <v>2</v>
      </c>
      <c r="B226" t="s">
        <v>2049</v>
      </c>
      <c r="C226" t="s">
        <v>3595</v>
      </c>
      <c r="D226" t="s">
        <v>2020</v>
      </c>
      <c r="E226">
        <v>711.61</v>
      </c>
      <c r="F226">
        <v>0</v>
      </c>
      <c r="G226" s="2">
        <v>45327</v>
      </c>
      <c r="H226" t="s">
        <v>2021</v>
      </c>
      <c r="I226">
        <f t="shared" si="3"/>
        <v>711.61</v>
      </c>
      <c r="K226" t="s">
        <v>2494</v>
      </c>
      <c r="L226" t="s">
        <v>2495</v>
      </c>
      <c r="M226">
        <f>SUMIFS(E:E,A:A,Table_Query_from_Cas_Ragle_16[[#Headers],[2]],B:B,Table_Query_from_Cas_Ragle_16[[#This Row],[account_id]])</f>
        <v>0</v>
      </c>
      <c r="N226">
        <f>SUMIFS(F:F,A:A,Table_Query_from_Cas_Ragle_16[[#Headers],[2]],B:B,Table_Query_from_Cas_Ragle_16[[#This Row],[account_id]])</f>
        <v>0</v>
      </c>
      <c r="O226" s="25">
        <f>Table_Query_from_Cas_Ragle_16[[#This Row],[2-Dr]]-Table_Query_from_Cas_Ragle_16[[#This Row],[2-Cr]]</f>
        <v>0</v>
      </c>
      <c r="P226">
        <f>SUMIFS(E:E,A:A,Table_Query_from_Cas_Ragle_16[[#Headers],[3]],B:B,Table_Query_from_Cas_Ragle_16[[#This Row],[account_id]])</f>
        <v>0</v>
      </c>
      <c r="Q226">
        <f>SUMIFS(F:F,A:A,Table_Query_from_Cas_Ragle_16[[#Headers],[3]],B:B,Table_Query_from_Cas_Ragle_16[[#This Row],[account_id]])</f>
        <v>0</v>
      </c>
      <c r="R226" s="25">
        <f>Table_Query_from_Cas_Ragle_16[[#This Row],[3-Dr]]-Table_Query_from_Cas_Ragle_16[[#This Row],[3-Cr]]</f>
        <v>0</v>
      </c>
      <c r="S226" s="25">
        <f>SUMIFS(E:E,A:A,Table_Query_from_Cas_Ragle_16[[#Headers],[4]],B:B,Table_Query_from_Cas_Ragle_16[[#This Row],[account_id]])</f>
        <v>0</v>
      </c>
      <c r="T226" s="25">
        <f>SUMIFS(F:F,A:A,Table_Query_from_Cas_Ragle_16[[#Headers],[4]],B:B,Table_Query_from_Cas_Ragle_16[[#This Row],[account_id]])</f>
        <v>0</v>
      </c>
      <c r="U226" s="25">
        <f>Table_Query_from_Cas_Ragle_16[[#This Row],[4-Dr]]-Table_Query_from_Cas_Ragle_16[[#This Row],[4-Cr]]</f>
        <v>0</v>
      </c>
      <c r="V226" s="25">
        <f>SUMIFS(E:E,A:A,Table_Query_from_Cas_Ragle_16[[#Headers],[8]],B:B,Table_Query_from_Cas_Ragle_16[[#This Row],[account_id]])</f>
        <v>0</v>
      </c>
      <c r="W226" s="25">
        <f>SUMIFS(F:F,A:A,Table_Query_from_Cas_Ragle_16[[#Headers],[8]],B:B,Table_Query_from_Cas_Ragle_16[[#This Row],[account_id]])</f>
        <v>0</v>
      </c>
      <c r="X226" s="25">
        <f>Table_Query_from_Cas_Ragle_16[[#This Row],[8-Dr]]-Table_Query_from_Cas_Ragle_16[[#This Row],[8-Cr]]</f>
        <v>0</v>
      </c>
    </row>
    <row r="227" spans="1:24" x14ac:dyDescent="0.25">
      <c r="A227">
        <v>2</v>
      </c>
      <c r="B227" t="s">
        <v>2019</v>
      </c>
      <c r="C227" t="s">
        <v>2027</v>
      </c>
      <c r="D227" t="s">
        <v>2020</v>
      </c>
      <c r="E227">
        <v>353.98</v>
      </c>
      <c r="F227">
        <v>0</v>
      </c>
      <c r="G227" s="2">
        <v>45335</v>
      </c>
      <c r="H227" t="s">
        <v>2021</v>
      </c>
      <c r="I227">
        <f t="shared" si="3"/>
        <v>353.98</v>
      </c>
      <c r="K227" t="s">
        <v>2496</v>
      </c>
      <c r="L227" t="s">
        <v>2497</v>
      </c>
      <c r="M227">
        <f>SUMIFS(E:E,A:A,Table_Query_from_Cas_Ragle_16[[#Headers],[2]],B:B,Table_Query_from_Cas_Ragle_16[[#This Row],[account_id]])</f>
        <v>0</v>
      </c>
      <c r="N227">
        <f>SUMIFS(F:F,A:A,Table_Query_from_Cas_Ragle_16[[#Headers],[2]],B:B,Table_Query_from_Cas_Ragle_16[[#This Row],[account_id]])</f>
        <v>0</v>
      </c>
      <c r="O227" s="25">
        <f>Table_Query_from_Cas_Ragle_16[[#This Row],[2-Dr]]-Table_Query_from_Cas_Ragle_16[[#This Row],[2-Cr]]</f>
        <v>0</v>
      </c>
      <c r="P227">
        <f>SUMIFS(E:E,A:A,Table_Query_from_Cas_Ragle_16[[#Headers],[3]],B:B,Table_Query_from_Cas_Ragle_16[[#This Row],[account_id]])</f>
        <v>0</v>
      </c>
      <c r="Q227">
        <f>SUMIFS(F:F,A:A,Table_Query_from_Cas_Ragle_16[[#Headers],[3]],B:B,Table_Query_from_Cas_Ragle_16[[#This Row],[account_id]])</f>
        <v>0</v>
      </c>
      <c r="R227" s="25">
        <f>Table_Query_from_Cas_Ragle_16[[#This Row],[3-Dr]]-Table_Query_from_Cas_Ragle_16[[#This Row],[3-Cr]]</f>
        <v>0</v>
      </c>
      <c r="S227" s="25">
        <f>SUMIFS(E:E,A:A,Table_Query_from_Cas_Ragle_16[[#Headers],[4]],B:B,Table_Query_from_Cas_Ragle_16[[#This Row],[account_id]])</f>
        <v>0</v>
      </c>
      <c r="T227" s="25">
        <f>SUMIFS(F:F,A:A,Table_Query_from_Cas_Ragle_16[[#Headers],[4]],B:B,Table_Query_from_Cas_Ragle_16[[#This Row],[account_id]])</f>
        <v>0</v>
      </c>
      <c r="U227" s="25">
        <f>Table_Query_from_Cas_Ragle_16[[#This Row],[4-Dr]]-Table_Query_from_Cas_Ragle_16[[#This Row],[4-Cr]]</f>
        <v>0</v>
      </c>
      <c r="V227" s="25">
        <f>SUMIFS(E:E,A:A,Table_Query_from_Cas_Ragle_16[[#Headers],[8]],B:B,Table_Query_from_Cas_Ragle_16[[#This Row],[account_id]])</f>
        <v>0</v>
      </c>
      <c r="W227" s="25">
        <f>SUMIFS(F:F,A:A,Table_Query_from_Cas_Ragle_16[[#Headers],[8]],B:B,Table_Query_from_Cas_Ragle_16[[#This Row],[account_id]])</f>
        <v>0</v>
      </c>
      <c r="X227" s="25">
        <f>Table_Query_from_Cas_Ragle_16[[#This Row],[8-Dr]]-Table_Query_from_Cas_Ragle_16[[#This Row],[8-Cr]]</f>
        <v>0</v>
      </c>
    </row>
    <row r="228" spans="1:24" x14ac:dyDescent="0.25">
      <c r="A228">
        <v>2</v>
      </c>
      <c r="B228" t="s">
        <v>2019</v>
      </c>
      <c r="C228" t="s">
        <v>2027</v>
      </c>
      <c r="D228" t="s">
        <v>2020</v>
      </c>
      <c r="E228">
        <v>734.59</v>
      </c>
      <c r="F228">
        <v>0</v>
      </c>
      <c r="G228" s="2">
        <v>45331</v>
      </c>
      <c r="H228" t="s">
        <v>2021</v>
      </c>
      <c r="I228">
        <f t="shared" si="3"/>
        <v>734.59</v>
      </c>
      <c r="K228" t="s">
        <v>2498</v>
      </c>
      <c r="L228" t="s">
        <v>2499</v>
      </c>
      <c r="M228">
        <f>SUMIFS(E:E,A:A,Table_Query_from_Cas_Ragle_16[[#Headers],[2]],B:B,Table_Query_from_Cas_Ragle_16[[#This Row],[account_id]])</f>
        <v>0</v>
      </c>
      <c r="N228">
        <f>SUMIFS(F:F,A:A,Table_Query_from_Cas_Ragle_16[[#Headers],[2]],B:B,Table_Query_from_Cas_Ragle_16[[#This Row],[account_id]])</f>
        <v>0</v>
      </c>
      <c r="O228" s="25">
        <f>Table_Query_from_Cas_Ragle_16[[#This Row],[2-Dr]]-Table_Query_from_Cas_Ragle_16[[#This Row],[2-Cr]]</f>
        <v>0</v>
      </c>
      <c r="P228">
        <f>SUMIFS(E:E,A:A,Table_Query_from_Cas_Ragle_16[[#Headers],[3]],B:B,Table_Query_from_Cas_Ragle_16[[#This Row],[account_id]])</f>
        <v>0</v>
      </c>
      <c r="Q228">
        <f>SUMIFS(F:F,A:A,Table_Query_from_Cas_Ragle_16[[#Headers],[3]],B:B,Table_Query_from_Cas_Ragle_16[[#This Row],[account_id]])</f>
        <v>0</v>
      </c>
      <c r="R228" s="25">
        <f>Table_Query_from_Cas_Ragle_16[[#This Row],[3-Dr]]-Table_Query_from_Cas_Ragle_16[[#This Row],[3-Cr]]</f>
        <v>0</v>
      </c>
      <c r="S228" s="25">
        <f>SUMIFS(E:E,A:A,Table_Query_from_Cas_Ragle_16[[#Headers],[4]],B:B,Table_Query_from_Cas_Ragle_16[[#This Row],[account_id]])</f>
        <v>0</v>
      </c>
      <c r="T228" s="25">
        <f>SUMIFS(F:F,A:A,Table_Query_from_Cas_Ragle_16[[#Headers],[4]],B:B,Table_Query_from_Cas_Ragle_16[[#This Row],[account_id]])</f>
        <v>0</v>
      </c>
      <c r="U228" s="25">
        <f>Table_Query_from_Cas_Ragle_16[[#This Row],[4-Dr]]-Table_Query_from_Cas_Ragle_16[[#This Row],[4-Cr]]</f>
        <v>0</v>
      </c>
      <c r="V228" s="25">
        <f>SUMIFS(E:E,A:A,Table_Query_from_Cas_Ragle_16[[#Headers],[8]],B:B,Table_Query_from_Cas_Ragle_16[[#This Row],[account_id]])</f>
        <v>0</v>
      </c>
      <c r="W228" s="25">
        <f>SUMIFS(F:F,A:A,Table_Query_from_Cas_Ragle_16[[#Headers],[8]],B:B,Table_Query_from_Cas_Ragle_16[[#This Row],[account_id]])</f>
        <v>0</v>
      </c>
      <c r="X228" s="25">
        <f>Table_Query_from_Cas_Ragle_16[[#This Row],[8-Dr]]-Table_Query_from_Cas_Ragle_16[[#This Row],[8-Cr]]</f>
        <v>0</v>
      </c>
    </row>
    <row r="229" spans="1:24" x14ac:dyDescent="0.25">
      <c r="A229">
        <v>2</v>
      </c>
      <c r="B229" t="s">
        <v>2022</v>
      </c>
      <c r="C229" t="s">
        <v>2023</v>
      </c>
      <c r="D229" t="s">
        <v>2020</v>
      </c>
      <c r="E229">
        <v>150.91</v>
      </c>
      <c r="F229">
        <v>0</v>
      </c>
      <c r="G229" s="2">
        <v>45336</v>
      </c>
      <c r="H229" t="s">
        <v>2021</v>
      </c>
      <c r="I229">
        <f t="shared" si="3"/>
        <v>150.91</v>
      </c>
      <c r="K229" t="s">
        <v>2500</v>
      </c>
      <c r="L229" t="s">
        <v>2501</v>
      </c>
      <c r="M229">
        <f>SUMIFS(E:E,A:A,Table_Query_from_Cas_Ragle_16[[#Headers],[2]],B:B,Table_Query_from_Cas_Ragle_16[[#This Row],[account_id]])</f>
        <v>0</v>
      </c>
      <c r="N229">
        <f>SUMIFS(F:F,A:A,Table_Query_from_Cas_Ragle_16[[#Headers],[2]],B:B,Table_Query_from_Cas_Ragle_16[[#This Row],[account_id]])</f>
        <v>0</v>
      </c>
      <c r="O229" s="25">
        <f>Table_Query_from_Cas_Ragle_16[[#This Row],[2-Dr]]-Table_Query_from_Cas_Ragle_16[[#This Row],[2-Cr]]</f>
        <v>0</v>
      </c>
      <c r="P229">
        <f>SUMIFS(E:E,A:A,Table_Query_from_Cas_Ragle_16[[#Headers],[3]],B:B,Table_Query_from_Cas_Ragle_16[[#This Row],[account_id]])</f>
        <v>0</v>
      </c>
      <c r="Q229">
        <f>SUMIFS(F:F,A:A,Table_Query_from_Cas_Ragle_16[[#Headers],[3]],B:B,Table_Query_from_Cas_Ragle_16[[#This Row],[account_id]])</f>
        <v>0</v>
      </c>
      <c r="R229" s="25">
        <f>Table_Query_from_Cas_Ragle_16[[#This Row],[3-Dr]]-Table_Query_from_Cas_Ragle_16[[#This Row],[3-Cr]]</f>
        <v>0</v>
      </c>
      <c r="S229" s="25">
        <f>SUMIFS(E:E,A:A,Table_Query_from_Cas_Ragle_16[[#Headers],[4]],B:B,Table_Query_from_Cas_Ragle_16[[#This Row],[account_id]])</f>
        <v>0</v>
      </c>
      <c r="T229" s="25">
        <f>SUMIFS(F:F,A:A,Table_Query_from_Cas_Ragle_16[[#Headers],[4]],B:B,Table_Query_from_Cas_Ragle_16[[#This Row],[account_id]])</f>
        <v>0</v>
      </c>
      <c r="U229" s="25">
        <f>Table_Query_from_Cas_Ragle_16[[#This Row],[4-Dr]]-Table_Query_from_Cas_Ragle_16[[#This Row],[4-Cr]]</f>
        <v>0</v>
      </c>
      <c r="V229" s="25">
        <f>SUMIFS(E:E,A:A,Table_Query_from_Cas_Ragle_16[[#Headers],[8]],B:B,Table_Query_from_Cas_Ragle_16[[#This Row],[account_id]])</f>
        <v>0</v>
      </c>
      <c r="W229" s="25">
        <f>SUMIFS(F:F,A:A,Table_Query_from_Cas_Ragle_16[[#Headers],[8]],B:B,Table_Query_from_Cas_Ragle_16[[#This Row],[account_id]])</f>
        <v>0</v>
      </c>
      <c r="X229" s="25">
        <f>Table_Query_from_Cas_Ragle_16[[#This Row],[8-Dr]]-Table_Query_from_Cas_Ragle_16[[#This Row],[8-Cr]]</f>
        <v>0</v>
      </c>
    </row>
    <row r="230" spans="1:24" x14ac:dyDescent="0.25">
      <c r="A230">
        <v>2</v>
      </c>
      <c r="B230" t="s">
        <v>2032</v>
      </c>
      <c r="C230" t="s">
        <v>2033</v>
      </c>
      <c r="D230" t="s">
        <v>2020</v>
      </c>
      <c r="E230">
        <v>231.69</v>
      </c>
      <c r="F230">
        <v>0</v>
      </c>
      <c r="G230" s="2">
        <v>45336</v>
      </c>
      <c r="H230" t="s">
        <v>2021</v>
      </c>
      <c r="I230">
        <f t="shared" si="3"/>
        <v>231.69</v>
      </c>
      <c r="K230" t="s">
        <v>2502</v>
      </c>
      <c r="L230" t="s">
        <v>2503</v>
      </c>
      <c r="M230">
        <f>SUMIFS(E:E,A:A,Table_Query_from_Cas_Ragle_16[[#Headers],[2]],B:B,Table_Query_from_Cas_Ragle_16[[#This Row],[account_id]])</f>
        <v>0</v>
      </c>
      <c r="N230">
        <f>SUMIFS(F:F,A:A,Table_Query_from_Cas_Ragle_16[[#Headers],[2]],B:B,Table_Query_from_Cas_Ragle_16[[#This Row],[account_id]])</f>
        <v>0</v>
      </c>
      <c r="O230" s="25">
        <f>Table_Query_from_Cas_Ragle_16[[#This Row],[2-Dr]]-Table_Query_from_Cas_Ragle_16[[#This Row],[2-Cr]]</f>
        <v>0</v>
      </c>
      <c r="P230">
        <f>SUMIFS(E:E,A:A,Table_Query_from_Cas_Ragle_16[[#Headers],[3]],B:B,Table_Query_from_Cas_Ragle_16[[#This Row],[account_id]])</f>
        <v>0</v>
      </c>
      <c r="Q230">
        <f>SUMIFS(F:F,A:A,Table_Query_from_Cas_Ragle_16[[#Headers],[3]],B:B,Table_Query_from_Cas_Ragle_16[[#This Row],[account_id]])</f>
        <v>0</v>
      </c>
      <c r="R230" s="25">
        <f>Table_Query_from_Cas_Ragle_16[[#This Row],[3-Dr]]-Table_Query_from_Cas_Ragle_16[[#This Row],[3-Cr]]</f>
        <v>0</v>
      </c>
      <c r="S230" s="25">
        <f>SUMIFS(E:E,A:A,Table_Query_from_Cas_Ragle_16[[#Headers],[4]],B:B,Table_Query_from_Cas_Ragle_16[[#This Row],[account_id]])</f>
        <v>0</v>
      </c>
      <c r="T230" s="25">
        <f>SUMIFS(F:F,A:A,Table_Query_from_Cas_Ragle_16[[#Headers],[4]],B:B,Table_Query_from_Cas_Ragle_16[[#This Row],[account_id]])</f>
        <v>0</v>
      </c>
      <c r="U230" s="25">
        <f>Table_Query_from_Cas_Ragle_16[[#This Row],[4-Dr]]-Table_Query_from_Cas_Ragle_16[[#This Row],[4-Cr]]</f>
        <v>0</v>
      </c>
      <c r="V230" s="25">
        <f>SUMIFS(E:E,A:A,Table_Query_from_Cas_Ragle_16[[#Headers],[8]],B:B,Table_Query_from_Cas_Ragle_16[[#This Row],[account_id]])</f>
        <v>0</v>
      </c>
      <c r="W230" s="25">
        <f>SUMIFS(F:F,A:A,Table_Query_from_Cas_Ragle_16[[#Headers],[8]],B:B,Table_Query_from_Cas_Ragle_16[[#This Row],[account_id]])</f>
        <v>0</v>
      </c>
      <c r="X230" s="25">
        <f>Table_Query_from_Cas_Ragle_16[[#This Row],[8-Dr]]-Table_Query_from_Cas_Ragle_16[[#This Row],[8-Cr]]</f>
        <v>0</v>
      </c>
    </row>
    <row r="231" spans="1:24" x14ac:dyDescent="0.25">
      <c r="A231">
        <v>2</v>
      </c>
      <c r="B231" t="s">
        <v>2044</v>
      </c>
      <c r="C231" t="s">
        <v>2045</v>
      </c>
      <c r="D231" t="s">
        <v>2020</v>
      </c>
      <c r="E231">
        <v>150.43</v>
      </c>
      <c r="F231">
        <v>0</v>
      </c>
      <c r="G231" s="2">
        <v>45338</v>
      </c>
      <c r="H231" t="s">
        <v>2021</v>
      </c>
      <c r="I231">
        <f t="shared" si="3"/>
        <v>150.43</v>
      </c>
      <c r="K231" t="s">
        <v>2504</v>
      </c>
      <c r="L231" t="s">
        <v>2505</v>
      </c>
      <c r="M231">
        <f>SUMIFS(E:E,A:A,Table_Query_from_Cas_Ragle_16[[#Headers],[2]],B:B,Table_Query_from_Cas_Ragle_16[[#This Row],[account_id]])</f>
        <v>0</v>
      </c>
      <c r="N231">
        <f>SUMIFS(F:F,A:A,Table_Query_from_Cas_Ragle_16[[#Headers],[2]],B:B,Table_Query_from_Cas_Ragle_16[[#This Row],[account_id]])</f>
        <v>0</v>
      </c>
      <c r="O231" s="25">
        <f>Table_Query_from_Cas_Ragle_16[[#This Row],[2-Dr]]-Table_Query_from_Cas_Ragle_16[[#This Row],[2-Cr]]</f>
        <v>0</v>
      </c>
      <c r="P231">
        <f>SUMIFS(E:E,A:A,Table_Query_from_Cas_Ragle_16[[#Headers],[3]],B:B,Table_Query_from_Cas_Ragle_16[[#This Row],[account_id]])</f>
        <v>0</v>
      </c>
      <c r="Q231">
        <f>SUMIFS(F:F,A:A,Table_Query_from_Cas_Ragle_16[[#Headers],[3]],B:B,Table_Query_from_Cas_Ragle_16[[#This Row],[account_id]])</f>
        <v>0</v>
      </c>
      <c r="R231" s="25">
        <f>Table_Query_from_Cas_Ragle_16[[#This Row],[3-Dr]]-Table_Query_from_Cas_Ragle_16[[#This Row],[3-Cr]]</f>
        <v>0</v>
      </c>
      <c r="S231" s="25">
        <f>SUMIFS(E:E,A:A,Table_Query_from_Cas_Ragle_16[[#Headers],[4]],B:B,Table_Query_from_Cas_Ragle_16[[#This Row],[account_id]])</f>
        <v>0</v>
      </c>
      <c r="T231" s="25">
        <f>SUMIFS(F:F,A:A,Table_Query_from_Cas_Ragle_16[[#Headers],[4]],B:B,Table_Query_from_Cas_Ragle_16[[#This Row],[account_id]])</f>
        <v>0</v>
      </c>
      <c r="U231" s="25">
        <f>Table_Query_from_Cas_Ragle_16[[#This Row],[4-Dr]]-Table_Query_from_Cas_Ragle_16[[#This Row],[4-Cr]]</f>
        <v>0</v>
      </c>
      <c r="V231" s="25">
        <f>SUMIFS(E:E,A:A,Table_Query_from_Cas_Ragle_16[[#Headers],[8]],B:B,Table_Query_from_Cas_Ragle_16[[#This Row],[account_id]])</f>
        <v>0</v>
      </c>
      <c r="W231" s="25">
        <f>SUMIFS(F:F,A:A,Table_Query_from_Cas_Ragle_16[[#Headers],[8]],B:B,Table_Query_from_Cas_Ragle_16[[#This Row],[account_id]])</f>
        <v>0</v>
      </c>
      <c r="X231" s="25">
        <f>Table_Query_from_Cas_Ragle_16[[#This Row],[8-Dr]]-Table_Query_from_Cas_Ragle_16[[#This Row],[8-Cr]]</f>
        <v>0</v>
      </c>
    </row>
    <row r="232" spans="1:24" x14ac:dyDescent="0.25">
      <c r="A232">
        <v>2</v>
      </c>
      <c r="B232" t="s">
        <v>2022</v>
      </c>
      <c r="C232" t="s">
        <v>2023</v>
      </c>
      <c r="D232" t="s">
        <v>2020</v>
      </c>
      <c r="E232">
        <v>455.8</v>
      </c>
      <c r="F232">
        <v>0</v>
      </c>
      <c r="G232" s="2">
        <v>45338</v>
      </c>
      <c r="H232" t="s">
        <v>2021</v>
      </c>
      <c r="I232">
        <f t="shared" si="3"/>
        <v>455.8</v>
      </c>
      <c r="K232" t="s">
        <v>2506</v>
      </c>
      <c r="L232" t="s">
        <v>2507</v>
      </c>
      <c r="M232">
        <f>SUMIFS(E:E,A:A,Table_Query_from_Cas_Ragle_16[[#Headers],[2]],B:B,Table_Query_from_Cas_Ragle_16[[#This Row],[account_id]])</f>
        <v>0</v>
      </c>
      <c r="N232">
        <f>SUMIFS(F:F,A:A,Table_Query_from_Cas_Ragle_16[[#Headers],[2]],B:B,Table_Query_from_Cas_Ragle_16[[#This Row],[account_id]])</f>
        <v>0</v>
      </c>
      <c r="O232" s="25">
        <f>Table_Query_from_Cas_Ragle_16[[#This Row],[2-Dr]]-Table_Query_from_Cas_Ragle_16[[#This Row],[2-Cr]]</f>
        <v>0</v>
      </c>
      <c r="P232">
        <f>SUMIFS(E:E,A:A,Table_Query_from_Cas_Ragle_16[[#Headers],[3]],B:B,Table_Query_from_Cas_Ragle_16[[#This Row],[account_id]])</f>
        <v>0</v>
      </c>
      <c r="Q232">
        <f>SUMIFS(F:F,A:A,Table_Query_from_Cas_Ragle_16[[#Headers],[3]],B:B,Table_Query_from_Cas_Ragle_16[[#This Row],[account_id]])</f>
        <v>0</v>
      </c>
      <c r="R232" s="25">
        <f>Table_Query_from_Cas_Ragle_16[[#This Row],[3-Dr]]-Table_Query_from_Cas_Ragle_16[[#This Row],[3-Cr]]</f>
        <v>0</v>
      </c>
      <c r="S232" s="25">
        <f>SUMIFS(E:E,A:A,Table_Query_from_Cas_Ragle_16[[#Headers],[4]],B:B,Table_Query_from_Cas_Ragle_16[[#This Row],[account_id]])</f>
        <v>0</v>
      </c>
      <c r="T232" s="25">
        <f>SUMIFS(F:F,A:A,Table_Query_from_Cas_Ragle_16[[#Headers],[4]],B:B,Table_Query_from_Cas_Ragle_16[[#This Row],[account_id]])</f>
        <v>0</v>
      </c>
      <c r="U232" s="25">
        <f>Table_Query_from_Cas_Ragle_16[[#This Row],[4-Dr]]-Table_Query_from_Cas_Ragle_16[[#This Row],[4-Cr]]</f>
        <v>0</v>
      </c>
      <c r="V232" s="25">
        <f>SUMIFS(E:E,A:A,Table_Query_from_Cas_Ragle_16[[#Headers],[8]],B:B,Table_Query_from_Cas_Ragle_16[[#This Row],[account_id]])</f>
        <v>0</v>
      </c>
      <c r="W232" s="25">
        <f>SUMIFS(F:F,A:A,Table_Query_from_Cas_Ragle_16[[#Headers],[8]],B:B,Table_Query_from_Cas_Ragle_16[[#This Row],[account_id]])</f>
        <v>0</v>
      </c>
      <c r="X232" s="25">
        <f>Table_Query_from_Cas_Ragle_16[[#This Row],[8-Dr]]-Table_Query_from_Cas_Ragle_16[[#This Row],[8-Cr]]</f>
        <v>0</v>
      </c>
    </row>
    <row r="233" spans="1:24" x14ac:dyDescent="0.25">
      <c r="A233">
        <v>2</v>
      </c>
      <c r="B233" t="s">
        <v>2044</v>
      </c>
      <c r="C233" t="s">
        <v>2045</v>
      </c>
      <c r="D233" t="s">
        <v>2020</v>
      </c>
      <c r="E233">
        <v>271.81</v>
      </c>
      <c r="F233">
        <v>0</v>
      </c>
      <c r="G233" s="2">
        <v>45337</v>
      </c>
      <c r="H233" t="s">
        <v>2021</v>
      </c>
      <c r="I233">
        <f t="shared" si="3"/>
        <v>271.81</v>
      </c>
      <c r="K233" t="s">
        <v>2508</v>
      </c>
      <c r="L233" t="s">
        <v>2509</v>
      </c>
      <c r="M233">
        <f>SUMIFS(E:E,A:A,Table_Query_from_Cas_Ragle_16[[#Headers],[2]],B:B,Table_Query_from_Cas_Ragle_16[[#This Row],[account_id]])</f>
        <v>26.1</v>
      </c>
      <c r="N233">
        <f>SUMIFS(F:F,A:A,Table_Query_from_Cas_Ragle_16[[#Headers],[2]],B:B,Table_Query_from_Cas_Ragle_16[[#This Row],[account_id]])</f>
        <v>26.1</v>
      </c>
      <c r="O233" s="25">
        <f>Table_Query_from_Cas_Ragle_16[[#This Row],[2-Dr]]-Table_Query_from_Cas_Ragle_16[[#This Row],[2-Cr]]</f>
        <v>0</v>
      </c>
      <c r="P233">
        <f>SUMIFS(E:E,A:A,Table_Query_from_Cas_Ragle_16[[#Headers],[3]],B:B,Table_Query_from_Cas_Ragle_16[[#This Row],[account_id]])</f>
        <v>0</v>
      </c>
      <c r="Q233">
        <f>SUMIFS(F:F,A:A,Table_Query_from_Cas_Ragle_16[[#Headers],[3]],B:B,Table_Query_from_Cas_Ragle_16[[#This Row],[account_id]])</f>
        <v>0</v>
      </c>
      <c r="R233" s="25">
        <f>Table_Query_from_Cas_Ragle_16[[#This Row],[3-Dr]]-Table_Query_from_Cas_Ragle_16[[#This Row],[3-Cr]]</f>
        <v>0</v>
      </c>
      <c r="S233" s="25">
        <f>SUMIFS(E:E,A:A,Table_Query_from_Cas_Ragle_16[[#Headers],[4]],B:B,Table_Query_from_Cas_Ragle_16[[#This Row],[account_id]])</f>
        <v>0</v>
      </c>
      <c r="T233" s="25">
        <f>SUMIFS(F:F,A:A,Table_Query_from_Cas_Ragle_16[[#Headers],[4]],B:B,Table_Query_from_Cas_Ragle_16[[#This Row],[account_id]])</f>
        <v>0</v>
      </c>
      <c r="U233" s="25">
        <f>Table_Query_from_Cas_Ragle_16[[#This Row],[4-Dr]]-Table_Query_from_Cas_Ragle_16[[#This Row],[4-Cr]]</f>
        <v>0</v>
      </c>
      <c r="V233" s="25">
        <f>SUMIFS(E:E,A:A,Table_Query_from_Cas_Ragle_16[[#Headers],[8]],B:B,Table_Query_from_Cas_Ragle_16[[#This Row],[account_id]])</f>
        <v>0</v>
      </c>
      <c r="W233" s="25">
        <f>SUMIFS(F:F,A:A,Table_Query_from_Cas_Ragle_16[[#Headers],[8]],B:B,Table_Query_from_Cas_Ragle_16[[#This Row],[account_id]])</f>
        <v>0</v>
      </c>
      <c r="X233" s="25">
        <f>Table_Query_from_Cas_Ragle_16[[#This Row],[8-Dr]]-Table_Query_from_Cas_Ragle_16[[#This Row],[8-Cr]]</f>
        <v>0</v>
      </c>
    </row>
    <row r="234" spans="1:24" x14ac:dyDescent="0.25">
      <c r="A234">
        <v>2</v>
      </c>
      <c r="B234" t="s">
        <v>2041</v>
      </c>
      <c r="C234" t="s">
        <v>3593</v>
      </c>
      <c r="D234" t="s">
        <v>2020</v>
      </c>
      <c r="E234">
        <v>3518.13</v>
      </c>
      <c r="F234">
        <v>0</v>
      </c>
      <c r="G234" s="2">
        <v>45337</v>
      </c>
      <c r="H234" t="s">
        <v>2021</v>
      </c>
      <c r="I234">
        <f t="shared" si="3"/>
        <v>3518.13</v>
      </c>
      <c r="K234" t="s">
        <v>2510</v>
      </c>
      <c r="L234" t="s">
        <v>2511</v>
      </c>
      <c r="M234">
        <f>SUMIFS(E:E,A:A,Table_Query_from_Cas_Ragle_16[[#Headers],[2]],B:B,Table_Query_from_Cas_Ragle_16[[#This Row],[account_id]])</f>
        <v>0</v>
      </c>
      <c r="N234">
        <f>SUMIFS(F:F,A:A,Table_Query_from_Cas_Ragle_16[[#Headers],[2]],B:B,Table_Query_from_Cas_Ragle_16[[#This Row],[account_id]])</f>
        <v>0</v>
      </c>
      <c r="O234" s="25">
        <f>Table_Query_from_Cas_Ragle_16[[#This Row],[2-Dr]]-Table_Query_from_Cas_Ragle_16[[#This Row],[2-Cr]]</f>
        <v>0</v>
      </c>
      <c r="P234">
        <f>SUMIFS(E:E,A:A,Table_Query_from_Cas_Ragle_16[[#Headers],[3]],B:B,Table_Query_from_Cas_Ragle_16[[#This Row],[account_id]])</f>
        <v>0</v>
      </c>
      <c r="Q234">
        <f>SUMIFS(F:F,A:A,Table_Query_from_Cas_Ragle_16[[#Headers],[3]],B:B,Table_Query_from_Cas_Ragle_16[[#This Row],[account_id]])</f>
        <v>0</v>
      </c>
      <c r="R234" s="25">
        <f>Table_Query_from_Cas_Ragle_16[[#This Row],[3-Dr]]-Table_Query_from_Cas_Ragle_16[[#This Row],[3-Cr]]</f>
        <v>0</v>
      </c>
      <c r="S234" s="25">
        <f>SUMIFS(E:E,A:A,Table_Query_from_Cas_Ragle_16[[#Headers],[4]],B:B,Table_Query_from_Cas_Ragle_16[[#This Row],[account_id]])</f>
        <v>0</v>
      </c>
      <c r="T234" s="25">
        <f>SUMIFS(F:F,A:A,Table_Query_from_Cas_Ragle_16[[#Headers],[4]],B:B,Table_Query_from_Cas_Ragle_16[[#This Row],[account_id]])</f>
        <v>0</v>
      </c>
      <c r="U234" s="25">
        <f>Table_Query_from_Cas_Ragle_16[[#This Row],[4-Dr]]-Table_Query_from_Cas_Ragle_16[[#This Row],[4-Cr]]</f>
        <v>0</v>
      </c>
      <c r="V234" s="25">
        <f>SUMIFS(E:E,A:A,Table_Query_from_Cas_Ragle_16[[#Headers],[8]],B:B,Table_Query_from_Cas_Ragle_16[[#This Row],[account_id]])</f>
        <v>0</v>
      </c>
      <c r="W234" s="25">
        <f>SUMIFS(F:F,A:A,Table_Query_from_Cas_Ragle_16[[#Headers],[8]],B:B,Table_Query_from_Cas_Ragle_16[[#This Row],[account_id]])</f>
        <v>0</v>
      </c>
      <c r="X234" s="25">
        <f>Table_Query_from_Cas_Ragle_16[[#This Row],[8-Dr]]-Table_Query_from_Cas_Ragle_16[[#This Row],[8-Cr]]</f>
        <v>0</v>
      </c>
    </row>
    <row r="235" spans="1:24" x14ac:dyDescent="0.25">
      <c r="A235">
        <v>2</v>
      </c>
      <c r="B235" t="s">
        <v>2019</v>
      </c>
      <c r="C235" t="s">
        <v>2027</v>
      </c>
      <c r="D235" t="s">
        <v>2020</v>
      </c>
      <c r="E235">
        <v>191.6</v>
      </c>
      <c r="F235">
        <v>0</v>
      </c>
      <c r="G235" s="2">
        <v>45336</v>
      </c>
      <c r="H235" t="s">
        <v>2021</v>
      </c>
      <c r="I235">
        <f t="shared" si="3"/>
        <v>191.6</v>
      </c>
      <c r="K235" t="s">
        <v>2512</v>
      </c>
      <c r="L235" t="s">
        <v>2513</v>
      </c>
      <c r="M235">
        <f>SUMIFS(E:E,A:A,Table_Query_from_Cas_Ragle_16[[#Headers],[2]],B:B,Table_Query_from_Cas_Ragle_16[[#This Row],[account_id]])</f>
        <v>0</v>
      </c>
      <c r="N235">
        <f>SUMIFS(F:F,A:A,Table_Query_from_Cas_Ragle_16[[#Headers],[2]],B:B,Table_Query_from_Cas_Ragle_16[[#This Row],[account_id]])</f>
        <v>0</v>
      </c>
      <c r="O235" s="25">
        <f>Table_Query_from_Cas_Ragle_16[[#This Row],[2-Dr]]-Table_Query_from_Cas_Ragle_16[[#This Row],[2-Cr]]</f>
        <v>0</v>
      </c>
      <c r="P235">
        <f>SUMIFS(E:E,A:A,Table_Query_from_Cas_Ragle_16[[#Headers],[3]],B:B,Table_Query_from_Cas_Ragle_16[[#This Row],[account_id]])</f>
        <v>0</v>
      </c>
      <c r="Q235">
        <f>SUMIFS(F:F,A:A,Table_Query_from_Cas_Ragle_16[[#Headers],[3]],B:B,Table_Query_from_Cas_Ragle_16[[#This Row],[account_id]])</f>
        <v>0</v>
      </c>
      <c r="R235" s="25">
        <f>Table_Query_from_Cas_Ragle_16[[#This Row],[3-Dr]]-Table_Query_from_Cas_Ragle_16[[#This Row],[3-Cr]]</f>
        <v>0</v>
      </c>
      <c r="S235" s="25">
        <f>SUMIFS(E:E,A:A,Table_Query_from_Cas_Ragle_16[[#Headers],[4]],B:B,Table_Query_from_Cas_Ragle_16[[#This Row],[account_id]])</f>
        <v>0</v>
      </c>
      <c r="T235" s="25">
        <f>SUMIFS(F:F,A:A,Table_Query_from_Cas_Ragle_16[[#Headers],[4]],B:B,Table_Query_from_Cas_Ragle_16[[#This Row],[account_id]])</f>
        <v>0</v>
      </c>
      <c r="U235" s="25">
        <f>Table_Query_from_Cas_Ragle_16[[#This Row],[4-Dr]]-Table_Query_from_Cas_Ragle_16[[#This Row],[4-Cr]]</f>
        <v>0</v>
      </c>
      <c r="V235" s="25">
        <f>SUMIFS(E:E,A:A,Table_Query_from_Cas_Ragle_16[[#Headers],[8]],B:B,Table_Query_from_Cas_Ragle_16[[#This Row],[account_id]])</f>
        <v>0</v>
      </c>
      <c r="W235" s="25">
        <f>SUMIFS(F:F,A:A,Table_Query_from_Cas_Ragle_16[[#Headers],[8]],B:B,Table_Query_from_Cas_Ragle_16[[#This Row],[account_id]])</f>
        <v>0</v>
      </c>
      <c r="X235" s="25">
        <f>Table_Query_from_Cas_Ragle_16[[#This Row],[8-Dr]]-Table_Query_from_Cas_Ragle_16[[#This Row],[8-Cr]]</f>
        <v>0</v>
      </c>
    </row>
    <row r="236" spans="1:24" x14ac:dyDescent="0.25">
      <c r="A236">
        <v>2</v>
      </c>
      <c r="B236" t="s">
        <v>2024</v>
      </c>
      <c r="C236" t="s">
        <v>2036</v>
      </c>
      <c r="D236" t="s">
        <v>2020</v>
      </c>
      <c r="E236">
        <v>1521.23</v>
      </c>
      <c r="F236">
        <v>0</v>
      </c>
      <c r="G236" s="2">
        <v>45338</v>
      </c>
      <c r="H236" t="s">
        <v>2021</v>
      </c>
      <c r="I236">
        <f t="shared" si="3"/>
        <v>1521.23</v>
      </c>
      <c r="K236" t="s">
        <v>2514</v>
      </c>
      <c r="L236" t="s">
        <v>2515</v>
      </c>
      <c r="M236">
        <f>SUMIFS(E:E,A:A,Table_Query_from_Cas_Ragle_16[[#Headers],[2]],B:B,Table_Query_from_Cas_Ragle_16[[#This Row],[account_id]])</f>
        <v>0</v>
      </c>
      <c r="N236">
        <f>SUMIFS(F:F,A:A,Table_Query_from_Cas_Ragle_16[[#Headers],[2]],B:B,Table_Query_from_Cas_Ragle_16[[#This Row],[account_id]])</f>
        <v>0</v>
      </c>
      <c r="O236" s="25">
        <f>Table_Query_from_Cas_Ragle_16[[#This Row],[2-Dr]]-Table_Query_from_Cas_Ragle_16[[#This Row],[2-Cr]]</f>
        <v>0</v>
      </c>
      <c r="P236">
        <f>SUMIFS(E:E,A:A,Table_Query_from_Cas_Ragle_16[[#Headers],[3]],B:B,Table_Query_from_Cas_Ragle_16[[#This Row],[account_id]])</f>
        <v>0</v>
      </c>
      <c r="Q236">
        <f>SUMIFS(F:F,A:A,Table_Query_from_Cas_Ragle_16[[#Headers],[3]],B:B,Table_Query_from_Cas_Ragle_16[[#This Row],[account_id]])</f>
        <v>0</v>
      </c>
      <c r="R236" s="25">
        <f>Table_Query_from_Cas_Ragle_16[[#This Row],[3-Dr]]-Table_Query_from_Cas_Ragle_16[[#This Row],[3-Cr]]</f>
        <v>0</v>
      </c>
      <c r="S236" s="25">
        <f>SUMIFS(E:E,A:A,Table_Query_from_Cas_Ragle_16[[#Headers],[4]],B:B,Table_Query_from_Cas_Ragle_16[[#This Row],[account_id]])</f>
        <v>0</v>
      </c>
      <c r="T236" s="25">
        <f>SUMIFS(F:F,A:A,Table_Query_from_Cas_Ragle_16[[#Headers],[4]],B:B,Table_Query_from_Cas_Ragle_16[[#This Row],[account_id]])</f>
        <v>0</v>
      </c>
      <c r="U236" s="25">
        <f>Table_Query_from_Cas_Ragle_16[[#This Row],[4-Dr]]-Table_Query_from_Cas_Ragle_16[[#This Row],[4-Cr]]</f>
        <v>0</v>
      </c>
      <c r="V236" s="25">
        <f>SUMIFS(E:E,A:A,Table_Query_from_Cas_Ragle_16[[#Headers],[8]],B:B,Table_Query_from_Cas_Ragle_16[[#This Row],[account_id]])</f>
        <v>0</v>
      </c>
      <c r="W236" s="25">
        <f>SUMIFS(F:F,A:A,Table_Query_from_Cas_Ragle_16[[#Headers],[8]],B:B,Table_Query_from_Cas_Ragle_16[[#This Row],[account_id]])</f>
        <v>0</v>
      </c>
      <c r="X236" s="25">
        <f>Table_Query_from_Cas_Ragle_16[[#This Row],[8-Dr]]-Table_Query_from_Cas_Ragle_16[[#This Row],[8-Cr]]</f>
        <v>0</v>
      </c>
    </row>
    <row r="237" spans="1:24" x14ac:dyDescent="0.25">
      <c r="A237">
        <v>2</v>
      </c>
      <c r="B237" t="s">
        <v>2024</v>
      </c>
      <c r="C237" t="s">
        <v>2036</v>
      </c>
      <c r="D237" t="s">
        <v>2020</v>
      </c>
      <c r="E237">
        <v>56.05</v>
      </c>
      <c r="F237">
        <v>0</v>
      </c>
      <c r="G237" s="2">
        <v>45338</v>
      </c>
      <c r="H237" t="s">
        <v>2021</v>
      </c>
      <c r="I237">
        <f t="shared" si="3"/>
        <v>56.05</v>
      </c>
      <c r="K237" t="s">
        <v>2516</v>
      </c>
      <c r="L237" t="s">
        <v>2517</v>
      </c>
      <c r="M237">
        <f>SUMIFS(E:E,A:A,Table_Query_from_Cas_Ragle_16[[#Headers],[2]],B:B,Table_Query_from_Cas_Ragle_16[[#This Row],[account_id]])</f>
        <v>0</v>
      </c>
      <c r="N237">
        <f>SUMIFS(F:F,A:A,Table_Query_from_Cas_Ragle_16[[#Headers],[2]],B:B,Table_Query_from_Cas_Ragle_16[[#This Row],[account_id]])</f>
        <v>0</v>
      </c>
      <c r="O237" s="25">
        <f>Table_Query_from_Cas_Ragle_16[[#This Row],[2-Dr]]-Table_Query_from_Cas_Ragle_16[[#This Row],[2-Cr]]</f>
        <v>0</v>
      </c>
      <c r="P237">
        <f>SUMIFS(E:E,A:A,Table_Query_from_Cas_Ragle_16[[#Headers],[3]],B:B,Table_Query_from_Cas_Ragle_16[[#This Row],[account_id]])</f>
        <v>0</v>
      </c>
      <c r="Q237">
        <f>SUMIFS(F:F,A:A,Table_Query_from_Cas_Ragle_16[[#Headers],[3]],B:B,Table_Query_from_Cas_Ragle_16[[#This Row],[account_id]])</f>
        <v>0</v>
      </c>
      <c r="R237" s="25">
        <f>Table_Query_from_Cas_Ragle_16[[#This Row],[3-Dr]]-Table_Query_from_Cas_Ragle_16[[#This Row],[3-Cr]]</f>
        <v>0</v>
      </c>
      <c r="S237" s="25">
        <f>SUMIFS(E:E,A:A,Table_Query_from_Cas_Ragle_16[[#Headers],[4]],B:B,Table_Query_from_Cas_Ragle_16[[#This Row],[account_id]])</f>
        <v>0</v>
      </c>
      <c r="T237" s="25">
        <f>SUMIFS(F:F,A:A,Table_Query_from_Cas_Ragle_16[[#Headers],[4]],B:B,Table_Query_from_Cas_Ragle_16[[#This Row],[account_id]])</f>
        <v>0</v>
      </c>
      <c r="U237" s="25">
        <f>Table_Query_from_Cas_Ragle_16[[#This Row],[4-Dr]]-Table_Query_from_Cas_Ragle_16[[#This Row],[4-Cr]]</f>
        <v>0</v>
      </c>
      <c r="V237" s="25">
        <f>SUMIFS(E:E,A:A,Table_Query_from_Cas_Ragle_16[[#Headers],[8]],B:B,Table_Query_from_Cas_Ragle_16[[#This Row],[account_id]])</f>
        <v>0</v>
      </c>
      <c r="W237" s="25">
        <f>SUMIFS(F:F,A:A,Table_Query_from_Cas_Ragle_16[[#Headers],[8]],B:B,Table_Query_from_Cas_Ragle_16[[#This Row],[account_id]])</f>
        <v>0</v>
      </c>
      <c r="X237" s="25">
        <f>Table_Query_from_Cas_Ragle_16[[#This Row],[8-Dr]]-Table_Query_from_Cas_Ragle_16[[#This Row],[8-Cr]]</f>
        <v>0</v>
      </c>
    </row>
    <row r="238" spans="1:24" x14ac:dyDescent="0.25">
      <c r="A238">
        <v>2</v>
      </c>
      <c r="B238" t="s">
        <v>2032</v>
      </c>
      <c r="C238" t="s">
        <v>2033</v>
      </c>
      <c r="D238" t="s">
        <v>2020</v>
      </c>
      <c r="E238">
        <v>92.03</v>
      </c>
      <c r="F238">
        <v>0</v>
      </c>
      <c r="G238" s="2">
        <v>45337</v>
      </c>
      <c r="H238" t="s">
        <v>2021</v>
      </c>
      <c r="I238">
        <f t="shared" si="3"/>
        <v>92.03</v>
      </c>
      <c r="K238" t="s">
        <v>2518</v>
      </c>
      <c r="L238" t="s">
        <v>2519</v>
      </c>
      <c r="M238">
        <f>SUMIFS(E:E,A:A,Table_Query_from_Cas_Ragle_16[[#Headers],[2]],B:B,Table_Query_from_Cas_Ragle_16[[#This Row],[account_id]])</f>
        <v>0</v>
      </c>
      <c r="N238">
        <f>SUMIFS(F:F,A:A,Table_Query_from_Cas_Ragle_16[[#Headers],[2]],B:B,Table_Query_from_Cas_Ragle_16[[#This Row],[account_id]])</f>
        <v>0</v>
      </c>
      <c r="O238" s="25">
        <f>Table_Query_from_Cas_Ragle_16[[#This Row],[2-Dr]]-Table_Query_from_Cas_Ragle_16[[#This Row],[2-Cr]]</f>
        <v>0</v>
      </c>
      <c r="P238">
        <f>SUMIFS(E:E,A:A,Table_Query_from_Cas_Ragle_16[[#Headers],[3]],B:B,Table_Query_from_Cas_Ragle_16[[#This Row],[account_id]])</f>
        <v>0</v>
      </c>
      <c r="Q238">
        <f>SUMIFS(F:F,A:A,Table_Query_from_Cas_Ragle_16[[#Headers],[3]],B:B,Table_Query_from_Cas_Ragle_16[[#This Row],[account_id]])</f>
        <v>0</v>
      </c>
      <c r="R238" s="25">
        <f>Table_Query_from_Cas_Ragle_16[[#This Row],[3-Dr]]-Table_Query_from_Cas_Ragle_16[[#This Row],[3-Cr]]</f>
        <v>0</v>
      </c>
      <c r="S238" s="25">
        <f>SUMIFS(E:E,A:A,Table_Query_from_Cas_Ragle_16[[#Headers],[4]],B:B,Table_Query_from_Cas_Ragle_16[[#This Row],[account_id]])</f>
        <v>0</v>
      </c>
      <c r="T238" s="25">
        <f>SUMIFS(F:F,A:A,Table_Query_from_Cas_Ragle_16[[#Headers],[4]],B:B,Table_Query_from_Cas_Ragle_16[[#This Row],[account_id]])</f>
        <v>0</v>
      </c>
      <c r="U238" s="25">
        <f>Table_Query_from_Cas_Ragle_16[[#This Row],[4-Dr]]-Table_Query_from_Cas_Ragle_16[[#This Row],[4-Cr]]</f>
        <v>0</v>
      </c>
      <c r="V238" s="25">
        <f>SUMIFS(E:E,A:A,Table_Query_from_Cas_Ragle_16[[#Headers],[8]],B:B,Table_Query_from_Cas_Ragle_16[[#This Row],[account_id]])</f>
        <v>0</v>
      </c>
      <c r="W238" s="25">
        <f>SUMIFS(F:F,A:A,Table_Query_from_Cas_Ragle_16[[#Headers],[8]],B:B,Table_Query_from_Cas_Ragle_16[[#This Row],[account_id]])</f>
        <v>0</v>
      </c>
      <c r="X238" s="25">
        <f>Table_Query_from_Cas_Ragle_16[[#This Row],[8-Dr]]-Table_Query_from_Cas_Ragle_16[[#This Row],[8-Cr]]</f>
        <v>0</v>
      </c>
    </row>
    <row r="239" spans="1:24" x14ac:dyDescent="0.25">
      <c r="A239">
        <v>2</v>
      </c>
      <c r="B239" t="s">
        <v>2022</v>
      </c>
      <c r="C239" t="s">
        <v>2023</v>
      </c>
      <c r="D239" t="s">
        <v>2020</v>
      </c>
      <c r="E239">
        <v>128.97999999999999</v>
      </c>
      <c r="F239">
        <v>0</v>
      </c>
      <c r="G239" s="2">
        <v>45339</v>
      </c>
      <c r="H239" t="s">
        <v>2021</v>
      </c>
      <c r="I239">
        <f t="shared" si="3"/>
        <v>128.97999999999999</v>
      </c>
      <c r="K239" t="s">
        <v>2520</v>
      </c>
      <c r="L239" t="s">
        <v>2521</v>
      </c>
      <c r="M239">
        <f>SUMIFS(E:E,A:A,Table_Query_from_Cas_Ragle_16[[#Headers],[2]],B:B,Table_Query_from_Cas_Ragle_16[[#This Row],[account_id]])</f>
        <v>0</v>
      </c>
      <c r="N239">
        <f>SUMIFS(F:F,A:A,Table_Query_from_Cas_Ragle_16[[#Headers],[2]],B:B,Table_Query_from_Cas_Ragle_16[[#This Row],[account_id]])</f>
        <v>0</v>
      </c>
      <c r="O239" s="25">
        <f>Table_Query_from_Cas_Ragle_16[[#This Row],[2-Dr]]-Table_Query_from_Cas_Ragle_16[[#This Row],[2-Cr]]</f>
        <v>0</v>
      </c>
      <c r="P239">
        <f>SUMIFS(E:E,A:A,Table_Query_from_Cas_Ragle_16[[#Headers],[3]],B:B,Table_Query_from_Cas_Ragle_16[[#This Row],[account_id]])</f>
        <v>0</v>
      </c>
      <c r="Q239">
        <f>SUMIFS(F:F,A:A,Table_Query_from_Cas_Ragle_16[[#Headers],[3]],B:B,Table_Query_from_Cas_Ragle_16[[#This Row],[account_id]])</f>
        <v>0</v>
      </c>
      <c r="R239" s="25">
        <f>Table_Query_from_Cas_Ragle_16[[#This Row],[3-Dr]]-Table_Query_from_Cas_Ragle_16[[#This Row],[3-Cr]]</f>
        <v>0</v>
      </c>
      <c r="S239" s="25">
        <f>SUMIFS(E:E,A:A,Table_Query_from_Cas_Ragle_16[[#Headers],[4]],B:B,Table_Query_from_Cas_Ragle_16[[#This Row],[account_id]])</f>
        <v>0</v>
      </c>
      <c r="T239" s="25">
        <f>SUMIFS(F:F,A:A,Table_Query_from_Cas_Ragle_16[[#Headers],[4]],B:B,Table_Query_from_Cas_Ragle_16[[#This Row],[account_id]])</f>
        <v>0</v>
      </c>
      <c r="U239" s="25">
        <f>Table_Query_from_Cas_Ragle_16[[#This Row],[4-Dr]]-Table_Query_from_Cas_Ragle_16[[#This Row],[4-Cr]]</f>
        <v>0</v>
      </c>
      <c r="V239" s="25">
        <f>SUMIFS(E:E,A:A,Table_Query_from_Cas_Ragle_16[[#Headers],[8]],B:B,Table_Query_from_Cas_Ragle_16[[#This Row],[account_id]])</f>
        <v>0</v>
      </c>
      <c r="W239" s="25">
        <f>SUMIFS(F:F,A:A,Table_Query_from_Cas_Ragle_16[[#Headers],[8]],B:B,Table_Query_from_Cas_Ragle_16[[#This Row],[account_id]])</f>
        <v>0</v>
      </c>
      <c r="X239" s="25">
        <f>Table_Query_from_Cas_Ragle_16[[#This Row],[8-Dr]]-Table_Query_from_Cas_Ragle_16[[#This Row],[8-Cr]]</f>
        <v>0</v>
      </c>
    </row>
    <row r="240" spans="1:24" x14ac:dyDescent="0.25">
      <c r="A240">
        <v>2</v>
      </c>
      <c r="B240" t="s">
        <v>2024</v>
      </c>
      <c r="C240" t="s">
        <v>2036</v>
      </c>
      <c r="D240" t="s">
        <v>2020</v>
      </c>
      <c r="E240">
        <v>129.03</v>
      </c>
      <c r="F240">
        <v>0</v>
      </c>
      <c r="G240" s="2">
        <v>45336</v>
      </c>
      <c r="H240" t="s">
        <v>2021</v>
      </c>
      <c r="I240">
        <f t="shared" si="3"/>
        <v>129.03</v>
      </c>
      <c r="K240" t="s">
        <v>2522</v>
      </c>
      <c r="L240" t="s">
        <v>2523</v>
      </c>
      <c r="M240">
        <f>SUMIFS(E:E,A:A,Table_Query_from_Cas_Ragle_16[[#Headers],[2]],B:B,Table_Query_from_Cas_Ragle_16[[#This Row],[account_id]])</f>
        <v>0</v>
      </c>
      <c r="N240">
        <f>SUMIFS(F:F,A:A,Table_Query_from_Cas_Ragle_16[[#Headers],[2]],B:B,Table_Query_from_Cas_Ragle_16[[#This Row],[account_id]])</f>
        <v>0</v>
      </c>
      <c r="O240" s="25">
        <f>Table_Query_from_Cas_Ragle_16[[#This Row],[2-Dr]]-Table_Query_from_Cas_Ragle_16[[#This Row],[2-Cr]]</f>
        <v>0</v>
      </c>
      <c r="P240">
        <f>SUMIFS(E:E,A:A,Table_Query_from_Cas_Ragle_16[[#Headers],[3]],B:B,Table_Query_from_Cas_Ragle_16[[#This Row],[account_id]])</f>
        <v>0</v>
      </c>
      <c r="Q240">
        <f>SUMIFS(F:F,A:A,Table_Query_from_Cas_Ragle_16[[#Headers],[3]],B:B,Table_Query_from_Cas_Ragle_16[[#This Row],[account_id]])</f>
        <v>0</v>
      </c>
      <c r="R240" s="25">
        <f>Table_Query_from_Cas_Ragle_16[[#This Row],[3-Dr]]-Table_Query_from_Cas_Ragle_16[[#This Row],[3-Cr]]</f>
        <v>0</v>
      </c>
      <c r="S240" s="25">
        <f>SUMIFS(E:E,A:A,Table_Query_from_Cas_Ragle_16[[#Headers],[4]],B:B,Table_Query_from_Cas_Ragle_16[[#This Row],[account_id]])</f>
        <v>0</v>
      </c>
      <c r="T240" s="25">
        <f>SUMIFS(F:F,A:A,Table_Query_from_Cas_Ragle_16[[#Headers],[4]],B:B,Table_Query_from_Cas_Ragle_16[[#This Row],[account_id]])</f>
        <v>0</v>
      </c>
      <c r="U240" s="25">
        <f>Table_Query_from_Cas_Ragle_16[[#This Row],[4-Dr]]-Table_Query_from_Cas_Ragle_16[[#This Row],[4-Cr]]</f>
        <v>0</v>
      </c>
      <c r="V240" s="25">
        <f>SUMIFS(E:E,A:A,Table_Query_from_Cas_Ragle_16[[#Headers],[8]],B:B,Table_Query_from_Cas_Ragle_16[[#This Row],[account_id]])</f>
        <v>0</v>
      </c>
      <c r="W240" s="25">
        <f>SUMIFS(F:F,A:A,Table_Query_from_Cas_Ragle_16[[#Headers],[8]],B:B,Table_Query_from_Cas_Ragle_16[[#This Row],[account_id]])</f>
        <v>0</v>
      </c>
      <c r="X240" s="25">
        <f>Table_Query_from_Cas_Ragle_16[[#This Row],[8-Dr]]-Table_Query_from_Cas_Ragle_16[[#This Row],[8-Cr]]</f>
        <v>0</v>
      </c>
    </row>
    <row r="241" spans="1:24" x14ac:dyDescent="0.25">
      <c r="A241">
        <v>2</v>
      </c>
      <c r="B241" t="s">
        <v>2037</v>
      </c>
      <c r="C241" t="s">
        <v>3262</v>
      </c>
      <c r="D241" t="s">
        <v>2020</v>
      </c>
      <c r="E241">
        <v>598.65</v>
      </c>
      <c r="F241">
        <v>0</v>
      </c>
      <c r="G241" s="2">
        <v>45338</v>
      </c>
      <c r="H241" t="s">
        <v>2021</v>
      </c>
      <c r="I241">
        <f t="shared" si="3"/>
        <v>598.65</v>
      </c>
      <c r="K241" t="s">
        <v>2524</v>
      </c>
      <c r="L241" t="s">
        <v>2525</v>
      </c>
      <c r="M241">
        <f>SUMIFS(E:E,A:A,Table_Query_from_Cas_Ragle_16[[#Headers],[2]],B:B,Table_Query_from_Cas_Ragle_16[[#This Row],[account_id]])</f>
        <v>0</v>
      </c>
      <c r="N241">
        <f>SUMIFS(F:F,A:A,Table_Query_from_Cas_Ragle_16[[#Headers],[2]],B:B,Table_Query_from_Cas_Ragle_16[[#This Row],[account_id]])</f>
        <v>0</v>
      </c>
      <c r="O241" s="25">
        <f>Table_Query_from_Cas_Ragle_16[[#This Row],[2-Dr]]-Table_Query_from_Cas_Ragle_16[[#This Row],[2-Cr]]</f>
        <v>0</v>
      </c>
      <c r="P241">
        <f>SUMIFS(E:E,A:A,Table_Query_from_Cas_Ragle_16[[#Headers],[3]],B:B,Table_Query_from_Cas_Ragle_16[[#This Row],[account_id]])</f>
        <v>0</v>
      </c>
      <c r="Q241">
        <f>SUMIFS(F:F,A:A,Table_Query_from_Cas_Ragle_16[[#Headers],[3]],B:B,Table_Query_from_Cas_Ragle_16[[#This Row],[account_id]])</f>
        <v>0</v>
      </c>
      <c r="R241" s="25">
        <f>Table_Query_from_Cas_Ragle_16[[#This Row],[3-Dr]]-Table_Query_from_Cas_Ragle_16[[#This Row],[3-Cr]]</f>
        <v>0</v>
      </c>
      <c r="S241" s="25">
        <f>SUMIFS(E:E,A:A,Table_Query_from_Cas_Ragle_16[[#Headers],[4]],B:B,Table_Query_from_Cas_Ragle_16[[#This Row],[account_id]])</f>
        <v>0</v>
      </c>
      <c r="T241" s="25">
        <f>SUMIFS(F:F,A:A,Table_Query_from_Cas_Ragle_16[[#Headers],[4]],B:B,Table_Query_from_Cas_Ragle_16[[#This Row],[account_id]])</f>
        <v>0</v>
      </c>
      <c r="U241" s="25">
        <f>Table_Query_from_Cas_Ragle_16[[#This Row],[4-Dr]]-Table_Query_from_Cas_Ragle_16[[#This Row],[4-Cr]]</f>
        <v>0</v>
      </c>
      <c r="V241" s="25">
        <f>SUMIFS(E:E,A:A,Table_Query_from_Cas_Ragle_16[[#Headers],[8]],B:B,Table_Query_from_Cas_Ragle_16[[#This Row],[account_id]])</f>
        <v>0</v>
      </c>
      <c r="W241" s="25">
        <f>SUMIFS(F:F,A:A,Table_Query_from_Cas_Ragle_16[[#Headers],[8]],B:B,Table_Query_from_Cas_Ragle_16[[#This Row],[account_id]])</f>
        <v>0</v>
      </c>
      <c r="X241" s="25">
        <f>Table_Query_from_Cas_Ragle_16[[#This Row],[8-Dr]]-Table_Query_from_Cas_Ragle_16[[#This Row],[8-Cr]]</f>
        <v>0</v>
      </c>
    </row>
    <row r="242" spans="1:24" x14ac:dyDescent="0.25">
      <c r="A242">
        <v>2</v>
      </c>
      <c r="B242" t="s">
        <v>2024</v>
      </c>
      <c r="C242" t="s">
        <v>2036</v>
      </c>
      <c r="D242" t="s">
        <v>2020</v>
      </c>
      <c r="E242">
        <v>122.11</v>
      </c>
      <c r="F242">
        <v>0</v>
      </c>
      <c r="G242" s="2">
        <v>45337</v>
      </c>
      <c r="H242" t="s">
        <v>2021</v>
      </c>
      <c r="I242">
        <f t="shared" si="3"/>
        <v>122.11</v>
      </c>
      <c r="K242" t="s">
        <v>2526</v>
      </c>
      <c r="L242" t="s">
        <v>2527</v>
      </c>
      <c r="M242">
        <f>SUMIFS(E:E,A:A,Table_Query_from_Cas_Ragle_16[[#Headers],[2]],B:B,Table_Query_from_Cas_Ragle_16[[#This Row],[account_id]])</f>
        <v>0</v>
      </c>
      <c r="N242">
        <f>SUMIFS(F:F,A:A,Table_Query_from_Cas_Ragle_16[[#Headers],[2]],B:B,Table_Query_from_Cas_Ragle_16[[#This Row],[account_id]])</f>
        <v>0</v>
      </c>
      <c r="O242" s="25">
        <f>Table_Query_from_Cas_Ragle_16[[#This Row],[2-Dr]]-Table_Query_from_Cas_Ragle_16[[#This Row],[2-Cr]]</f>
        <v>0</v>
      </c>
      <c r="P242">
        <f>SUMIFS(E:E,A:A,Table_Query_from_Cas_Ragle_16[[#Headers],[3]],B:B,Table_Query_from_Cas_Ragle_16[[#This Row],[account_id]])</f>
        <v>0</v>
      </c>
      <c r="Q242">
        <f>SUMIFS(F:F,A:A,Table_Query_from_Cas_Ragle_16[[#Headers],[3]],B:B,Table_Query_from_Cas_Ragle_16[[#This Row],[account_id]])</f>
        <v>0</v>
      </c>
      <c r="R242" s="25">
        <f>Table_Query_from_Cas_Ragle_16[[#This Row],[3-Dr]]-Table_Query_from_Cas_Ragle_16[[#This Row],[3-Cr]]</f>
        <v>0</v>
      </c>
      <c r="S242" s="25">
        <f>SUMIFS(E:E,A:A,Table_Query_from_Cas_Ragle_16[[#Headers],[4]],B:B,Table_Query_from_Cas_Ragle_16[[#This Row],[account_id]])</f>
        <v>0</v>
      </c>
      <c r="T242" s="25">
        <f>SUMIFS(F:F,A:A,Table_Query_from_Cas_Ragle_16[[#Headers],[4]],B:B,Table_Query_from_Cas_Ragle_16[[#This Row],[account_id]])</f>
        <v>0</v>
      </c>
      <c r="U242" s="25">
        <f>Table_Query_from_Cas_Ragle_16[[#This Row],[4-Dr]]-Table_Query_from_Cas_Ragle_16[[#This Row],[4-Cr]]</f>
        <v>0</v>
      </c>
      <c r="V242" s="25">
        <f>SUMIFS(E:E,A:A,Table_Query_from_Cas_Ragle_16[[#Headers],[8]],B:B,Table_Query_from_Cas_Ragle_16[[#This Row],[account_id]])</f>
        <v>0</v>
      </c>
      <c r="W242" s="25">
        <f>SUMIFS(F:F,A:A,Table_Query_from_Cas_Ragle_16[[#Headers],[8]],B:B,Table_Query_from_Cas_Ragle_16[[#This Row],[account_id]])</f>
        <v>0</v>
      </c>
      <c r="X242" s="25">
        <f>Table_Query_from_Cas_Ragle_16[[#This Row],[8-Dr]]-Table_Query_from_Cas_Ragle_16[[#This Row],[8-Cr]]</f>
        <v>0</v>
      </c>
    </row>
    <row r="243" spans="1:24" x14ac:dyDescent="0.25">
      <c r="A243">
        <v>2</v>
      </c>
      <c r="B243" t="s">
        <v>2044</v>
      </c>
      <c r="C243" t="s">
        <v>2045</v>
      </c>
      <c r="D243" t="s">
        <v>2020</v>
      </c>
      <c r="E243">
        <v>155.22999999999999</v>
      </c>
      <c r="F243">
        <v>0</v>
      </c>
      <c r="G243" s="2">
        <v>45341</v>
      </c>
      <c r="H243" t="s">
        <v>2021</v>
      </c>
      <c r="I243">
        <f t="shared" si="3"/>
        <v>155.22999999999999</v>
      </c>
      <c r="K243" t="s">
        <v>2528</v>
      </c>
      <c r="L243" t="s">
        <v>2529</v>
      </c>
      <c r="M243">
        <f>SUMIFS(E:E,A:A,Table_Query_from_Cas_Ragle_16[[#Headers],[2]],B:B,Table_Query_from_Cas_Ragle_16[[#This Row],[account_id]])</f>
        <v>0</v>
      </c>
      <c r="N243">
        <f>SUMIFS(F:F,A:A,Table_Query_from_Cas_Ragle_16[[#Headers],[2]],B:B,Table_Query_from_Cas_Ragle_16[[#This Row],[account_id]])</f>
        <v>0</v>
      </c>
      <c r="O243" s="25">
        <f>Table_Query_from_Cas_Ragle_16[[#This Row],[2-Dr]]-Table_Query_from_Cas_Ragle_16[[#This Row],[2-Cr]]</f>
        <v>0</v>
      </c>
      <c r="P243">
        <f>SUMIFS(E:E,A:A,Table_Query_from_Cas_Ragle_16[[#Headers],[3]],B:B,Table_Query_from_Cas_Ragle_16[[#This Row],[account_id]])</f>
        <v>0</v>
      </c>
      <c r="Q243">
        <f>SUMIFS(F:F,A:A,Table_Query_from_Cas_Ragle_16[[#Headers],[3]],B:B,Table_Query_from_Cas_Ragle_16[[#This Row],[account_id]])</f>
        <v>0</v>
      </c>
      <c r="R243" s="25">
        <f>Table_Query_from_Cas_Ragle_16[[#This Row],[3-Dr]]-Table_Query_from_Cas_Ragle_16[[#This Row],[3-Cr]]</f>
        <v>0</v>
      </c>
      <c r="S243" s="25">
        <f>SUMIFS(E:E,A:A,Table_Query_from_Cas_Ragle_16[[#Headers],[4]],B:B,Table_Query_from_Cas_Ragle_16[[#This Row],[account_id]])</f>
        <v>0</v>
      </c>
      <c r="T243" s="25">
        <f>SUMIFS(F:F,A:A,Table_Query_from_Cas_Ragle_16[[#Headers],[4]],B:B,Table_Query_from_Cas_Ragle_16[[#This Row],[account_id]])</f>
        <v>0</v>
      </c>
      <c r="U243" s="25">
        <f>Table_Query_from_Cas_Ragle_16[[#This Row],[4-Dr]]-Table_Query_from_Cas_Ragle_16[[#This Row],[4-Cr]]</f>
        <v>0</v>
      </c>
      <c r="V243" s="25">
        <f>SUMIFS(E:E,A:A,Table_Query_from_Cas_Ragle_16[[#Headers],[8]],B:B,Table_Query_from_Cas_Ragle_16[[#This Row],[account_id]])</f>
        <v>0</v>
      </c>
      <c r="W243" s="25">
        <f>SUMIFS(F:F,A:A,Table_Query_from_Cas_Ragle_16[[#Headers],[8]],B:B,Table_Query_from_Cas_Ragle_16[[#This Row],[account_id]])</f>
        <v>0</v>
      </c>
      <c r="X243" s="25">
        <f>Table_Query_from_Cas_Ragle_16[[#This Row],[8-Dr]]-Table_Query_from_Cas_Ragle_16[[#This Row],[8-Cr]]</f>
        <v>0</v>
      </c>
    </row>
    <row r="244" spans="1:24" x14ac:dyDescent="0.25">
      <c r="A244">
        <v>2</v>
      </c>
      <c r="B244" t="s">
        <v>2024</v>
      </c>
      <c r="C244" t="s">
        <v>2036</v>
      </c>
      <c r="D244" t="s">
        <v>2020</v>
      </c>
      <c r="E244">
        <v>69.03</v>
      </c>
      <c r="F244">
        <v>0</v>
      </c>
      <c r="G244" s="2">
        <v>45341</v>
      </c>
      <c r="H244" t="s">
        <v>2021</v>
      </c>
      <c r="I244">
        <f t="shared" si="3"/>
        <v>69.03</v>
      </c>
      <c r="K244" t="s">
        <v>2530</v>
      </c>
      <c r="L244" t="s">
        <v>2531</v>
      </c>
      <c r="M244">
        <f>SUMIFS(E:E,A:A,Table_Query_from_Cas_Ragle_16[[#Headers],[2]],B:B,Table_Query_from_Cas_Ragle_16[[#This Row],[account_id]])</f>
        <v>0</v>
      </c>
      <c r="N244">
        <f>SUMIFS(F:F,A:A,Table_Query_from_Cas_Ragle_16[[#Headers],[2]],B:B,Table_Query_from_Cas_Ragle_16[[#This Row],[account_id]])</f>
        <v>0</v>
      </c>
      <c r="O244" s="25">
        <f>Table_Query_from_Cas_Ragle_16[[#This Row],[2-Dr]]-Table_Query_from_Cas_Ragle_16[[#This Row],[2-Cr]]</f>
        <v>0</v>
      </c>
      <c r="P244">
        <f>SUMIFS(E:E,A:A,Table_Query_from_Cas_Ragle_16[[#Headers],[3]],B:B,Table_Query_from_Cas_Ragle_16[[#This Row],[account_id]])</f>
        <v>0</v>
      </c>
      <c r="Q244">
        <f>SUMIFS(F:F,A:A,Table_Query_from_Cas_Ragle_16[[#Headers],[3]],B:B,Table_Query_from_Cas_Ragle_16[[#This Row],[account_id]])</f>
        <v>0</v>
      </c>
      <c r="R244" s="25">
        <f>Table_Query_from_Cas_Ragle_16[[#This Row],[3-Dr]]-Table_Query_from_Cas_Ragle_16[[#This Row],[3-Cr]]</f>
        <v>0</v>
      </c>
      <c r="S244" s="25">
        <f>SUMIFS(E:E,A:A,Table_Query_from_Cas_Ragle_16[[#Headers],[4]],B:B,Table_Query_from_Cas_Ragle_16[[#This Row],[account_id]])</f>
        <v>0</v>
      </c>
      <c r="T244" s="25">
        <f>SUMIFS(F:F,A:A,Table_Query_from_Cas_Ragle_16[[#Headers],[4]],B:B,Table_Query_from_Cas_Ragle_16[[#This Row],[account_id]])</f>
        <v>0</v>
      </c>
      <c r="U244" s="25">
        <f>Table_Query_from_Cas_Ragle_16[[#This Row],[4-Dr]]-Table_Query_from_Cas_Ragle_16[[#This Row],[4-Cr]]</f>
        <v>0</v>
      </c>
      <c r="V244" s="25">
        <f>SUMIFS(E:E,A:A,Table_Query_from_Cas_Ragle_16[[#Headers],[8]],B:B,Table_Query_from_Cas_Ragle_16[[#This Row],[account_id]])</f>
        <v>0</v>
      </c>
      <c r="W244" s="25">
        <f>SUMIFS(F:F,A:A,Table_Query_from_Cas_Ragle_16[[#Headers],[8]],B:B,Table_Query_from_Cas_Ragle_16[[#This Row],[account_id]])</f>
        <v>0</v>
      </c>
      <c r="X244" s="25">
        <f>Table_Query_from_Cas_Ragle_16[[#This Row],[8-Dr]]-Table_Query_from_Cas_Ragle_16[[#This Row],[8-Cr]]</f>
        <v>0</v>
      </c>
    </row>
    <row r="245" spans="1:24" x14ac:dyDescent="0.25">
      <c r="A245">
        <v>8</v>
      </c>
      <c r="B245" t="s">
        <v>2063</v>
      </c>
      <c r="C245" t="s">
        <v>3495</v>
      </c>
      <c r="D245" t="s">
        <v>3497</v>
      </c>
      <c r="E245">
        <v>1432.36</v>
      </c>
      <c r="F245">
        <v>0</v>
      </c>
      <c r="G245" s="2">
        <v>45349</v>
      </c>
      <c r="H245" t="s">
        <v>3243</v>
      </c>
      <c r="I245">
        <f t="shared" si="3"/>
        <v>1432.36</v>
      </c>
      <c r="K245" t="s">
        <v>2532</v>
      </c>
      <c r="L245" t="s">
        <v>2533</v>
      </c>
      <c r="M245">
        <f>SUMIFS(E:E,A:A,Table_Query_from_Cas_Ragle_16[[#Headers],[2]],B:B,Table_Query_from_Cas_Ragle_16[[#This Row],[account_id]])</f>
        <v>1109.46</v>
      </c>
      <c r="N245">
        <f>SUMIFS(F:F,A:A,Table_Query_from_Cas_Ragle_16[[#Headers],[2]],B:B,Table_Query_from_Cas_Ragle_16[[#This Row],[account_id]])</f>
        <v>1109.46</v>
      </c>
      <c r="O245" s="25">
        <f>Table_Query_from_Cas_Ragle_16[[#This Row],[2-Dr]]-Table_Query_from_Cas_Ragle_16[[#This Row],[2-Cr]]</f>
        <v>0</v>
      </c>
      <c r="P245">
        <f>SUMIFS(E:E,A:A,Table_Query_from_Cas_Ragle_16[[#Headers],[3]],B:B,Table_Query_from_Cas_Ragle_16[[#This Row],[account_id]])</f>
        <v>0</v>
      </c>
      <c r="Q245">
        <f>SUMIFS(F:F,A:A,Table_Query_from_Cas_Ragle_16[[#Headers],[3]],B:B,Table_Query_from_Cas_Ragle_16[[#This Row],[account_id]])</f>
        <v>0</v>
      </c>
      <c r="R245" s="25">
        <f>Table_Query_from_Cas_Ragle_16[[#This Row],[3-Dr]]-Table_Query_from_Cas_Ragle_16[[#This Row],[3-Cr]]</f>
        <v>0</v>
      </c>
      <c r="S245" s="25">
        <f>SUMIFS(E:E,A:A,Table_Query_from_Cas_Ragle_16[[#Headers],[4]],B:B,Table_Query_from_Cas_Ragle_16[[#This Row],[account_id]])</f>
        <v>0</v>
      </c>
      <c r="T245" s="25">
        <f>SUMIFS(F:F,A:A,Table_Query_from_Cas_Ragle_16[[#Headers],[4]],B:B,Table_Query_from_Cas_Ragle_16[[#This Row],[account_id]])</f>
        <v>0</v>
      </c>
      <c r="U245" s="25">
        <f>Table_Query_from_Cas_Ragle_16[[#This Row],[4-Dr]]-Table_Query_from_Cas_Ragle_16[[#This Row],[4-Cr]]</f>
        <v>0</v>
      </c>
      <c r="V245" s="25">
        <f>SUMIFS(E:E,A:A,Table_Query_from_Cas_Ragle_16[[#Headers],[8]],B:B,Table_Query_from_Cas_Ragle_16[[#This Row],[account_id]])</f>
        <v>0</v>
      </c>
      <c r="W245" s="25">
        <f>SUMIFS(F:F,A:A,Table_Query_from_Cas_Ragle_16[[#Headers],[8]],B:B,Table_Query_from_Cas_Ragle_16[[#This Row],[account_id]])</f>
        <v>0</v>
      </c>
      <c r="X245" s="25">
        <f>Table_Query_from_Cas_Ragle_16[[#This Row],[8-Dr]]-Table_Query_from_Cas_Ragle_16[[#This Row],[8-Cr]]</f>
        <v>0</v>
      </c>
    </row>
    <row r="246" spans="1:24" x14ac:dyDescent="0.25">
      <c r="A246">
        <v>2</v>
      </c>
      <c r="B246" t="s">
        <v>2024</v>
      </c>
      <c r="C246" t="s">
        <v>2036</v>
      </c>
      <c r="D246" t="s">
        <v>2020</v>
      </c>
      <c r="E246">
        <v>806.44</v>
      </c>
      <c r="F246">
        <v>0</v>
      </c>
      <c r="G246" s="2">
        <v>45345</v>
      </c>
      <c r="H246" t="s">
        <v>2021</v>
      </c>
      <c r="I246">
        <f t="shared" si="3"/>
        <v>806.44</v>
      </c>
      <c r="K246" t="s">
        <v>2534</v>
      </c>
      <c r="L246" t="s">
        <v>2535</v>
      </c>
      <c r="M246">
        <f>SUMIFS(E:E,A:A,Table_Query_from_Cas_Ragle_16[[#Headers],[2]],B:B,Table_Query_from_Cas_Ragle_16[[#This Row],[account_id]])</f>
        <v>0</v>
      </c>
      <c r="N246">
        <f>SUMIFS(F:F,A:A,Table_Query_from_Cas_Ragle_16[[#Headers],[2]],B:B,Table_Query_from_Cas_Ragle_16[[#This Row],[account_id]])</f>
        <v>0</v>
      </c>
      <c r="O246" s="25">
        <f>Table_Query_from_Cas_Ragle_16[[#This Row],[2-Dr]]-Table_Query_from_Cas_Ragle_16[[#This Row],[2-Cr]]</f>
        <v>0</v>
      </c>
      <c r="P246">
        <f>SUMIFS(E:E,A:A,Table_Query_from_Cas_Ragle_16[[#Headers],[3]],B:B,Table_Query_from_Cas_Ragle_16[[#This Row],[account_id]])</f>
        <v>0</v>
      </c>
      <c r="Q246">
        <f>SUMIFS(F:F,A:A,Table_Query_from_Cas_Ragle_16[[#Headers],[3]],B:B,Table_Query_from_Cas_Ragle_16[[#This Row],[account_id]])</f>
        <v>0</v>
      </c>
      <c r="R246" s="25">
        <f>Table_Query_from_Cas_Ragle_16[[#This Row],[3-Dr]]-Table_Query_from_Cas_Ragle_16[[#This Row],[3-Cr]]</f>
        <v>0</v>
      </c>
      <c r="S246" s="25">
        <f>SUMIFS(E:E,A:A,Table_Query_from_Cas_Ragle_16[[#Headers],[4]],B:B,Table_Query_from_Cas_Ragle_16[[#This Row],[account_id]])</f>
        <v>0</v>
      </c>
      <c r="T246" s="25">
        <f>SUMIFS(F:F,A:A,Table_Query_from_Cas_Ragle_16[[#Headers],[4]],B:B,Table_Query_from_Cas_Ragle_16[[#This Row],[account_id]])</f>
        <v>0</v>
      </c>
      <c r="U246" s="25">
        <f>Table_Query_from_Cas_Ragle_16[[#This Row],[4-Dr]]-Table_Query_from_Cas_Ragle_16[[#This Row],[4-Cr]]</f>
        <v>0</v>
      </c>
      <c r="V246" s="25">
        <f>SUMIFS(E:E,A:A,Table_Query_from_Cas_Ragle_16[[#Headers],[8]],B:B,Table_Query_from_Cas_Ragle_16[[#This Row],[account_id]])</f>
        <v>0</v>
      </c>
      <c r="W246" s="25">
        <f>SUMIFS(F:F,A:A,Table_Query_from_Cas_Ragle_16[[#Headers],[8]],B:B,Table_Query_from_Cas_Ragle_16[[#This Row],[account_id]])</f>
        <v>0</v>
      </c>
      <c r="X246" s="25">
        <f>Table_Query_from_Cas_Ragle_16[[#This Row],[8-Dr]]-Table_Query_from_Cas_Ragle_16[[#This Row],[8-Cr]]</f>
        <v>0</v>
      </c>
    </row>
    <row r="247" spans="1:24" x14ac:dyDescent="0.25">
      <c r="A247">
        <v>2</v>
      </c>
      <c r="B247" t="s">
        <v>2022</v>
      </c>
      <c r="C247" t="s">
        <v>2023</v>
      </c>
      <c r="D247" t="s">
        <v>2020</v>
      </c>
      <c r="E247">
        <v>7922.09</v>
      </c>
      <c r="F247">
        <v>0</v>
      </c>
      <c r="G247" s="2">
        <v>45342</v>
      </c>
      <c r="H247" t="s">
        <v>2021</v>
      </c>
      <c r="I247">
        <f t="shared" si="3"/>
        <v>7922.09</v>
      </c>
      <c r="K247" t="s">
        <v>2536</v>
      </c>
      <c r="L247" t="s">
        <v>2537</v>
      </c>
      <c r="M247">
        <f>SUMIFS(E:E,A:A,Table_Query_from_Cas_Ragle_16[[#Headers],[2]],B:B,Table_Query_from_Cas_Ragle_16[[#This Row],[account_id]])</f>
        <v>0</v>
      </c>
      <c r="N247">
        <f>SUMIFS(F:F,A:A,Table_Query_from_Cas_Ragle_16[[#Headers],[2]],B:B,Table_Query_from_Cas_Ragle_16[[#This Row],[account_id]])</f>
        <v>0</v>
      </c>
      <c r="O247" s="25">
        <f>Table_Query_from_Cas_Ragle_16[[#This Row],[2-Dr]]-Table_Query_from_Cas_Ragle_16[[#This Row],[2-Cr]]</f>
        <v>0</v>
      </c>
      <c r="P247">
        <f>SUMIFS(E:E,A:A,Table_Query_from_Cas_Ragle_16[[#Headers],[3]],B:B,Table_Query_from_Cas_Ragle_16[[#This Row],[account_id]])</f>
        <v>0</v>
      </c>
      <c r="Q247">
        <f>SUMIFS(F:F,A:A,Table_Query_from_Cas_Ragle_16[[#Headers],[3]],B:B,Table_Query_from_Cas_Ragle_16[[#This Row],[account_id]])</f>
        <v>0</v>
      </c>
      <c r="R247" s="25">
        <f>Table_Query_from_Cas_Ragle_16[[#This Row],[3-Dr]]-Table_Query_from_Cas_Ragle_16[[#This Row],[3-Cr]]</f>
        <v>0</v>
      </c>
      <c r="S247" s="25">
        <f>SUMIFS(E:E,A:A,Table_Query_from_Cas_Ragle_16[[#Headers],[4]],B:B,Table_Query_from_Cas_Ragle_16[[#This Row],[account_id]])</f>
        <v>0</v>
      </c>
      <c r="T247" s="25">
        <f>SUMIFS(F:F,A:A,Table_Query_from_Cas_Ragle_16[[#Headers],[4]],B:B,Table_Query_from_Cas_Ragle_16[[#This Row],[account_id]])</f>
        <v>0</v>
      </c>
      <c r="U247" s="25">
        <f>Table_Query_from_Cas_Ragle_16[[#This Row],[4-Dr]]-Table_Query_from_Cas_Ragle_16[[#This Row],[4-Cr]]</f>
        <v>0</v>
      </c>
      <c r="V247" s="25">
        <f>SUMIFS(E:E,A:A,Table_Query_from_Cas_Ragle_16[[#Headers],[8]],B:B,Table_Query_from_Cas_Ragle_16[[#This Row],[account_id]])</f>
        <v>0</v>
      </c>
      <c r="W247" s="25">
        <f>SUMIFS(F:F,A:A,Table_Query_from_Cas_Ragle_16[[#Headers],[8]],B:B,Table_Query_from_Cas_Ragle_16[[#This Row],[account_id]])</f>
        <v>0</v>
      </c>
      <c r="X247" s="25">
        <f>Table_Query_from_Cas_Ragle_16[[#This Row],[8-Dr]]-Table_Query_from_Cas_Ragle_16[[#This Row],[8-Cr]]</f>
        <v>0</v>
      </c>
    </row>
    <row r="248" spans="1:24" x14ac:dyDescent="0.25">
      <c r="A248">
        <v>2</v>
      </c>
      <c r="B248" t="s">
        <v>2042</v>
      </c>
      <c r="C248" t="s">
        <v>2043</v>
      </c>
      <c r="D248" t="s">
        <v>2020</v>
      </c>
      <c r="E248">
        <v>300.95</v>
      </c>
      <c r="F248">
        <v>0</v>
      </c>
      <c r="G248" s="2">
        <v>45348</v>
      </c>
      <c r="H248" t="s">
        <v>2021</v>
      </c>
      <c r="I248">
        <f t="shared" si="3"/>
        <v>300.95</v>
      </c>
      <c r="K248" t="s">
        <v>2538</v>
      </c>
      <c r="L248" t="s">
        <v>2539</v>
      </c>
      <c r="M248">
        <f>SUMIFS(E:E,A:A,Table_Query_from_Cas_Ragle_16[[#Headers],[2]],B:B,Table_Query_from_Cas_Ragle_16[[#This Row],[account_id]])</f>
        <v>0</v>
      </c>
      <c r="N248">
        <f>SUMIFS(F:F,A:A,Table_Query_from_Cas_Ragle_16[[#Headers],[2]],B:B,Table_Query_from_Cas_Ragle_16[[#This Row],[account_id]])</f>
        <v>0</v>
      </c>
      <c r="O248" s="25">
        <f>Table_Query_from_Cas_Ragle_16[[#This Row],[2-Dr]]-Table_Query_from_Cas_Ragle_16[[#This Row],[2-Cr]]</f>
        <v>0</v>
      </c>
      <c r="P248">
        <f>SUMIFS(E:E,A:A,Table_Query_from_Cas_Ragle_16[[#Headers],[3]],B:B,Table_Query_from_Cas_Ragle_16[[#This Row],[account_id]])</f>
        <v>0</v>
      </c>
      <c r="Q248">
        <f>SUMIFS(F:F,A:A,Table_Query_from_Cas_Ragle_16[[#Headers],[3]],B:B,Table_Query_from_Cas_Ragle_16[[#This Row],[account_id]])</f>
        <v>0</v>
      </c>
      <c r="R248" s="25">
        <f>Table_Query_from_Cas_Ragle_16[[#This Row],[3-Dr]]-Table_Query_from_Cas_Ragle_16[[#This Row],[3-Cr]]</f>
        <v>0</v>
      </c>
      <c r="S248" s="25">
        <f>SUMIFS(E:E,A:A,Table_Query_from_Cas_Ragle_16[[#Headers],[4]],B:B,Table_Query_from_Cas_Ragle_16[[#This Row],[account_id]])</f>
        <v>0</v>
      </c>
      <c r="T248" s="25">
        <f>SUMIFS(F:F,A:A,Table_Query_from_Cas_Ragle_16[[#Headers],[4]],B:B,Table_Query_from_Cas_Ragle_16[[#This Row],[account_id]])</f>
        <v>0</v>
      </c>
      <c r="U248" s="25">
        <f>Table_Query_from_Cas_Ragle_16[[#This Row],[4-Dr]]-Table_Query_from_Cas_Ragle_16[[#This Row],[4-Cr]]</f>
        <v>0</v>
      </c>
      <c r="V248" s="25">
        <f>SUMIFS(E:E,A:A,Table_Query_from_Cas_Ragle_16[[#Headers],[8]],B:B,Table_Query_from_Cas_Ragle_16[[#This Row],[account_id]])</f>
        <v>0</v>
      </c>
      <c r="W248" s="25">
        <f>SUMIFS(F:F,A:A,Table_Query_from_Cas_Ragle_16[[#Headers],[8]],B:B,Table_Query_from_Cas_Ragle_16[[#This Row],[account_id]])</f>
        <v>0</v>
      </c>
      <c r="X248" s="25">
        <f>Table_Query_from_Cas_Ragle_16[[#This Row],[8-Dr]]-Table_Query_from_Cas_Ragle_16[[#This Row],[8-Cr]]</f>
        <v>0</v>
      </c>
    </row>
    <row r="249" spans="1:24" x14ac:dyDescent="0.25">
      <c r="A249">
        <v>3</v>
      </c>
      <c r="B249" t="s">
        <v>2042</v>
      </c>
      <c r="C249" t="s">
        <v>2058</v>
      </c>
      <c r="D249" t="s">
        <v>2020</v>
      </c>
      <c r="E249">
        <v>76.94</v>
      </c>
      <c r="F249">
        <v>0</v>
      </c>
      <c r="G249" s="2">
        <v>45348</v>
      </c>
      <c r="H249" t="s">
        <v>2021</v>
      </c>
      <c r="I249">
        <f t="shared" si="3"/>
        <v>76.94</v>
      </c>
      <c r="K249" t="s">
        <v>2540</v>
      </c>
      <c r="L249" t="s">
        <v>2541</v>
      </c>
      <c r="M249">
        <f>SUMIFS(E:E,A:A,Table_Query_from_Cas_Ragle_16[[#Headers],[2]],B:B,Table_Query_from_Cas_Ragle_16[[#This Row],[account_id]])</f>
        <v>0</v>
      </c>
      <c r="N249">
        <f>SUMIFS(F:F,A:A,Table_Query_from_Cas_Ragle_16[[#Headers],[2]],B:B,Table_Query_from_Cas_Ragle_16[[#This Row],[account_id]])</f>
        <v>0</v>
      </c>
      <c r="O249" s="25">
        <f>Table_Query_from_Cas_Ragle_16[[#This Row],[2-Dr]]-Table_Query_from_Cas_Ragle_16[[#This Row],[2-Cr]]</f>
        <v>0</v>
      </c>
      <c r="P249">
        <f>SUMIFS(E:E,A:A,Table_Query_from_Cas_Ragle_16[[#Headers],[3]],B:B,Table_Query_from_Cas_Ragle_16[[#This Row],[account_id]])</f>
        <v>0</v>
      </c>
      <c r="Q249">
        <f>SUMIFS(F:F,A:A,Table_Query_from_Cas_Ragle_16[[#Headers],[3]],B:B,Table_Query_from_Cas_Ragle_16[[#This Row],[account_id]])</f>
        <v>0</v>
      </c>
      <c r="R249" s="25">
        <f>Table_Query_from_Cas_Ragle_16[[#This Row],[3-Dr]]-Table_Query_from_Cas_Ragle_16[[#This Row],[3-Cr]]</f>
        <v>0</v>
      </c>
      <c r="S249" s="25">
        <f>SUMIFS(E:E,A:A,Table_Query_from_Cas_Ragle_16[[#Headers],[4]],B:B,Table_Query_from_Cas_Ragle_16[[#This Row],[account_id]])</f>
        <v>0</v>
      </c>
      <c r="T249" s="25">
        <f>SUMIFS(F:F,A:A,Table_Query_from_Cas_Ragle_16[[#Headers],[4]],B:B,Table_Query_from_Cas_Ragle_16[[#This Row],[account_id]])</f>
        <v>0</v>
      </c>
      <c r="U249" s="25">
        <f>Table_Query_from_Cas_Ragle_16[[#This Row],[4-Dr]]-Table_Query_from_Cas_Ragle_16[[#This Row],[4-Cr]]</f>
        <v>0</v>
      </c>
      <c r="V249" s="25">
        <f>SUMIFS(E:E,A:A,Table_Query_from_Cas_Ragle_16[[#Headers],[8]],B:B,Table_Query_from_Cas_Ragle_16[[#This Row],[account_id]])</f>
        <v>0</v>
      </c>
      <c r="W249" s="25">
        <f>SUMIFS(F:F,A:A,Table_Query_from_Cas_Ragle_16[[#Headers],[8]],B:B,Table_Query_from_Cas_Ragle_16[[#This Row],[account_id]])</f>
        <v>0</v>
      </c>
      <c r="X249" s="25">
        <f>Table_Query_from_Cas_Ragle_16[[#This Row],[8-Dr]]-Table_Query_from_Cas_Ragle_16[[#This Row],[8-Cr]]</f>
        <v>0</v>
      </c>
    </row>
    <row r="250" spans="1:24" x14ac:dyDescent="0.25">
      <c r="A250">
        <v>4</v>
      </c>
      <c r="B250" t="s">
        <v>2042</v>
      </c>
      <c r="C250" t="s">
        <v>2057</v>
      </c>
      <c r="D250" t="s">
        <v>2020</v>
      </c>
      <c r="E250">
        <v>77.650000000000006</v>
      </c>
      <c r="F250">
        <v>0</v>
      </c>
      <c r="G250" s="2">
        <v>45348</v>
      </c>
      <c r="H250" t="s">
        <v>2021</v>
      </c>
      <c r="I250">
        <f t="shared" si="3"/>
        <v>77.650000000000006</v>
      </c>
      <c r="K250" t="s">
        <v>2542</v>
      </c>
      <c r="L250" t="s">
        <v>2543</v>
      </c>
      <c r="M250">
        <f>SUMIFS(E:E,A:A,Table_Query_from_Cas_Ragle_16[[#Headers],[2]],B:B,Table_Query_from_Cas_Ragle_16[[#This Row],[account_id]])</f>
        <v>0</v>
      </c>
      <c r="N250">
        <f>SUMIFS(F:F,A:A,Table_Query_from_Cas_Ragle_16[[#Headers],[2]],B:B,Table_Query_from_Cas_Ragle_16[[#This Row],[account_id]])</f>
        <v>0</v>
      </c>
      <c r="O250" s="25">
        <f>Table_Query_from_Cas_Ragle_16[[#This Row],[2-Dr]]-Table_Query_from_Cas_Ragle_16[[#This Row],[2-Cr]]</f>
        <v>0</v>
      </c>
      <c r="P250">
        <f>SUMIFS(E:E,A:A,Table_Query_from_Cas_Ragle_16[[#Headers],[3]],B:B,Table_Query_from_Cas_Ragle_16[[#This Row],[account_id]])</f>
        <v>0</v>
      </c>
      <c r="Q250">
        <f>SUMIFS(F:F,A:A,Table_Query_from_Cas_Ragle_16[[#Headers],[3]],B:B,Table_Query_from_Cas_Ragle_16[[#This Row],[account_id]])</f>
        <v>0</v>
      </c>
      <c r="R250" s="25">
        <f>Table_Query_from_Cas_Ragle_16[[#This Row],[3-Dr]]-Table_Query_from_Cas_Ragle_16[[#This Row],[3-Cr]]</f>
        <v>0</v>
      </c>
      <c r="S250" s="25">
        <f>SUMIFS(E:E,A:A,Table_Query_from_Cas_Ragle_16[[#Headers],[4]],B:B,Table_Query_from_Cas_Ragle_16[[#This Row],[account_id]])</f>
        <v>0</v>
      </c>
      <c r="T250" s="25">
        <f>SUMIFS(F:F,A:A,Table_Query_from_Cas_Ragle_16[[#Headers],[4]],B:B,Table_Query_from_Cas_Ragle_16[[#This Row],[account_id]])</f>
        <v>0</v>
      </c>
      <c r="U250" s="25">
        <f>Table_Query_from_Cas_Ragle_16[[#This Row],[4-Dr]]-Table_Query_from_Cas_Ragle_16[[#This Row],[4-Cr]]</f>
        <v>0</v>
      </c>
      <c r="V250" s="25">
        <f>SUMIFS(E:E,A:A,Table_Query_from_Cas_Ragle_16[[#Headers],[8]],B:B,Table_Query_from_Cas_Ragle_16[[#This Row],[account_id]])</f>
        <v>0</v>
      </c>
      <c r="W250" s="25">
        <f>SUMIFS(F:F,A:A,Table_Query_from_Cas_Ragle_16[[#Headers],[8]],B:B,Table_Query_from_Cas_Ragle_16[[#This Row],[account_id]])</f>
        <v>0</v>
      </c>
      <c r="X250" s="25">
        <f>Table_Query_from_Cas_Ragle_16[[#This Row],[8-Dr]]-Table_Query_from_Cas_Ragle_16[[#This Row],[8-Cr]]</f>
        <v>0</v>
      </c>
    </row>
    <row r="251" spans="1:24" x14ac:dyDescent="0.25">
      <c r="A251">
        <v>2</v>
      </c>
      <c r="B251" t="s">
        <v>2028</v>
      </c>
      <c r="C251" t="s">
        <v>2029</v>
      </c>
      <c r="D251" t="s">
        <v>2030</v>
      </c>
      <c r="E251">
        <v>14706.34</v>
      </c>
      <c r="F251">
        <v>0</v>
      </c>
      <c r="G251" s="2">
        <v>45346</v>
      </c>
      <c r="H251" t="s">
        <v>2018</v>
      </c>
      <c r="I251">
        <f t="shared" si="3"/>
        <v>14706.34</v>
      </c>
      <c r="K251" t="s">
        <v>2544</v>
      </c>
      <c r="L251" t="s">
        <v>2545</v>
      </c>
      <c r="M251">
        <f>SUMIFS(E:E,A:A,Table_Query_from_Cas_Ragle_16[[#Headers],[2]],B:B,Table_Query_from_Cas_Ragle_16[[#This Row],[account_id]])</f>
        <v>0</v>
      </c>
      <c r="N251">
        <f>SUMIFS(F:F,A:A,Table_Query_from_Cas_Ragle_16[[#Headers],[2]],B:B,Table_Query_from_Cas_Ragle_16[[#This Row],[account_id]])</f>
        <v>0</v>
      </c>
      <c r="O251" s="25">
        <f>Table_Query_from_Cas_Ragle_16[[#This Row],[2-Dr]]-Table_Query_from_Cas_Ragle_16[[#This Row],[2-Cr]]</f>
        <v>0</v>
      </c>
      <c r="P251">
        <f>SUMIFS(E:E,A:A,Table_Query_from_Cas_Ragle_16[[#Headers],[3]],B:B,Table_Query_from_Cas_Ragle_16[[#This Row],[account_id]])</f>
        <v>0</v>
      </c>
      <c r="Q251">
        <f>SUMIFS(F:F,A:A,Table_Query_from_Cas_Ragle_16[[#Headers],[3]],B:B,Table_Query_from_Cas_Ragle_16[[#This Row],[account_id]])</f>
        <v>0</v>
      </c>
      <c r="R251" s="25">
        <f>Table_Query_from_Cas_Ragle_16[[#This Row],[3-Dr]]-Table_Query_from_Cas_Ragle_16[[#This Row],[3-Cr]]</f>
        <v>0</v>
      </c>
      <c r="S251" s="25">
        <f>SUMIFS(E:E,A:A,Table_Query_from_Cas_Ragle_16[[#Headers],[4]],B:B,Table_Query_from_Cas_Ragle_16[[#This Row],[account_id]])</f>
        <v>0</v>
      </c>
      <c r="T251" s="25">
        <f>SUMIFS(F:F,A:A,Table_Query_from_Cas_Ragle_16[[#Headers],[4]],B:B,Table_Query_from_Cas_Ragle_16[[#This Row],[account_id]])</f>
        <v>0</v>
      </c>
      <c r="U251" s="25">
        <f>Table_Query_from_Cas_Ragle_16[[#This Row],[4-Dr]]-Table_Query_from_Cas_Ragle_16[[#This Row],[4-Cr]]</f>
        <v>0</v>
      </c>
      <c r="V251" s="25">
        <f>SUMIFS(E:E,A:A,Table_Query_from_Cas_Ragle_16[[#Headers],[8]],B:B,Table_Query_from_Cas_Ragle_16[[#This Row],[account_id]])</f>
        <v>0</v>
      </c>
      <c r="W251" s="25">
        <f>SUMIFS(F:F,A:A,Table_Query_from_Cas_Ragle_16[[#Headers],[8]],B:B,Table_Query_from_Cas_Ragle_16[[#This Row],[account_id]])</f>
        <v>0</v>
      </c>
      <c r="X251" s="25">
        <f>Table_Query_from_Cas_Ragle_16[[#This Row],[8-Dr]]-Table_Query_from_Cas_Ragle_16[[#This Row],[8-Cr]]</f>
        <v>0</v>
      </c>
    </row>
    <row r="252" spans="1:24" x14ac:dyDescent="0.25">
      <c r="A252">
        <v>4</v>
      </c>
      <c r="B252" t="s">
        <v>2028</v>
      </c>
      <c r="C252" t="s">
        <v>2031</v>
      </c>
      <c r="D252" t="s">
        <v>2030</v>
      </c>
      <c r="E252">
        <v>1193.1400000000001</v>
      </c>
      <c r="F252">
        <v>0</v>
      </c>
      <c r="G252" s="2">
        <v>45346</v>
      </c>
      <c r="H252" t="s">
        <v>2018</v>
      </c>
      <c r="I252">
        <f t="shared" si="3"/>
        <v>1193.1400000000001</v>
      </c>
      <c r="K252" t="s">
        <v>2546</v>
      </c>
      <c r="L252" t="s">
        <v>2547</v>
      </c>
      <c r="M252">
        <f>SUMIFS(E:E,A:A,Table_Query_from_Cas_Ragle_16[[#Headers],[2]],B:B,Table_Query_from_Cas_Ragle_16[[#This Row],[account_id]])</f>
        <v>0</v>
      </c>
      <c r="N252">
        <f>SUMIFS(F:F,A:A,Table_Query_from_Cas_Ragle_16[[#Headers],[2]],B:B,Table_Query_from_Cas_Ragle_16[[#This Row],[account_id]])</f>
        <v>0</v>
      </c>
      <c r="O252" s="25">
        <f>Table_Query_from_Cas_Ragle_16[[#This Row],[2-Dr]]-Table_Query_from_Cas_Ragle_16[[#This Row],[2-Cr]]</f>
        <v>0</v>
      </c>
      <c r="P252">
        <f>SUMIFS(E:E,A:A,Table_Query_from_Cas_Ragle_16[[#Headers],[3]],B:B,Table_Query_from_Cas_Ragle_16[[#This Row],[account_id]])</f>
        <v>0</v>
      </c>
      <c r="Q252">
        <f>SUMIFS(F:F,A:A,Table_Query_from_Cas_Ragle_16[[#Headers],[3]],B:B,Table_Query_from_Cas_Ragle_16[[#This Row],[account_id]])</f>
        <v>0</v>
      </c>
      <c r="R252" s="25">
        <f>Table_Query_from_Cas_Ragle_16[[#This Row],[3-Dr]]-Table_Query_from_Cas_Ragle_16[[#This Row],[3-Cr]]</f>
        <v>0</v>
      </c>
      <c r="S252" s="25">
        <f>SUMIFS(E:E,A:A,Table_Query_from_Cas_Ragle_16[[#Headers],[4]],B:B,Table_Query_from_Cas_Ragle_16[[#This Row],[account_id]])</f>
        <v>0</v>
      </c>
      <c r="T252" s="25">
        <f>SUMIFS(F:F,A:A,Table_Query_from_Cas_Ragle_16[[#Headers],[4]],B:B,Table_Query_from_Cas_Ragle_16[[#This Row],[account_id]])</f>
        <v>0</v>
      </c>
      <c r="U252" s="25">
        <f>Table_Query_from_Cas_Ragle_16[[#This Row],[4-Dr]]-Table_Query_from_Cas_Ragle_16[[#This Row],[4-Cr]]</f>
        <v>0</v>
      </c>
      <c r="V252" s="25">
        <f>SUMIFS(E:E,A:A,Table_Query_from_Cas_Ragle_16[[#Headers],[8]],B:B,Table_Query_from_Cas_Ragle_16[[#This Row],[account_id]])</f>
        <v>0</v>
      </c>
      <c r="W252" s="25">
        <f>SUMIFS(F:F,A:A,Table_Query_from_Cas_Ragle_16[[#Headers],[8]],B:B,Table_Query_from_Cas_Ragle_16[[#This Row],[account_id]])</f>
        <v>0</v>
      </c>
      <c r="X252" s="25">
        <f>Table_Query_from_Cas_Ragle_16[[#This Row],[8-Dr]]-Table_Query_from_Cas_Ragle_16[[#This Row],[8-Cr]]</f>
        <v>0</v>
      </c>
    </row>
    <row r="253" spans="1:24" x14ac:dyDescent="0.25">
      <c r="A253">
        <v>8</v>
      </c>
      <c r="B253" t="s">
        <v>2063</v>
      </c>
      <c r="C253" t="s">
        <v>3495</v>
      </c>
      <c r="D253" t="s">
        <v>3499</v>
      </c>
      <c r="E253">
        <v>1858.14</v>
      </c>
      <c r="F253">
        <v>0</v>
      </c>
      <c r="G253" s="2">
        <v>45350</v>
      </c>
      <c r="H253" t="s">
        <v>3243</v>
      </c>
      <c r="I253">
        <f t="shared" si="3"/>
        <v>1858.14</v>
      </c>
      <c r="K253" t="s">
        <v>2548</v>
      </c>
      <c r="L253" t="s">
        <v>2549</v>
      </c>
      <c r="M253">
        <f>SUMIFS(E:E,A:A,Table_Query_from_Cas_Ragle_16[[#Headers],[2]],B:B,Table_Query_from_Cas_Ragle_16[[#This Row],[account_id]])</f>
        <v>0</v>
      </c>
      <c r="N253">
        <f>SUMIFS(F:F,A:A,Table_Query_from_Cas_Ragle_16[[#Headers],[2]],B:B,Table_Query_from_Cas_Ragle_16[[#This Row],[account_id]])</f>
        <v>0</v>
      </c>
      <c r="O253" s="25">
        <f>Table_Query_from_Cas_Ragle_16[[#This Row],[2-Dr]]-Table_Query_from_Cas_Ragle_16[[#This Row],[2-Cr]]</f>
        <v>0</v>
      </c>
      <c r="P253">
        <f>SUMIFS(E:E,A:A,Table_Query_from_Cas_Ragle_16[[#Headers],[3]],B:B,Table_Query_from_Cas_Ragle_16[[#This Row],[account_id]])</f>
        <v>0</v>
      </c>
      <c r="Q253">
        <f>SUMIFS(F:F,A:A,Table_Query_from_Cas_Ragle_16[[#Headers],[3]],B:B,Table_Query_from_Cas_Ragle_16[[#This Row],[account_id]])</f>
        <v>0</v>
      </c>
      <c r="R253" s="25">
        <f>Table_Query_from_Cas_Ragle_16[[#This Row],[3-Dr]]-Table_Query_from_Cas_Ragle_16[[#This Row],[3-Cr]]</f>
        <v>0</v>
      </c>
      <c r="S253" s="25">
        <f>SUMIFS(E:E,A:A,Table_Query_from_Cas_Ragle_16[[#Headers],[4]],B:B,Table_Query_from_Cas_Ragle_16[[#This Row],[account_id]])</f>
        <v>0</v>
      </c>
      <c r="T253" s="25">
        <f>SUMIFS(F:F,A:A,Table_Query_from_Cas_Ragle_16[[#Headers],[4]],B:B,Table_Query_from_Cas_Ragle_16[[#This Row],[account_id]])</f>
        <v>0</v>
      </c>
      <c r="U253" s="25">
        <f>Table_Query_from_Cas_Ragle_16[[#This Row],[4-Dr]]-Table_Query_from_Cas_Ragle_16[[#This Row],[4-Cr]]</f>
        <v>0</v>
      </c>
      <c r="V253" s="25">
        <f>SUMIFS(E:E,A:A,Table_Query_from_Cas_Ragle_16[[#Headers],[8]],B:B,Table_Query_from_Cas_Ragle_16[[#This Row],[account_id]])</f>
        <v>0</v>
      </c>
      <c r="W253" s="25">
        <f>SUMIFS(F:F,A:A,Table_Query_from_Cas_Ragle_16[[#Headers],[8]],B:B,Table_Query_from_Cas_Ragle_16[[#This Row],[account_id]])</f>
        <v>0</v>
      </c>
      <c r="X253" s="25">
        <f>Table_Query_from_Cas_Ragle_16[[#This Row],[8-Dr]]-Table_Query_from_Cas_Ragle_16[[#This Row],[8-Cr]]</f>
        <v>0</v>
      </c>
    </row>
    <row r="254" spans="1:24" x14ac:dyDescent="0.25">
      <c r="A254">
        <v>2</v>
      </c>
      <c r="B254" t="s">
        <v>2024</v>
      </c>
      <c r="C254" t="s">
        <v>2036</v>
      </c>
      <c r="D254" t="s">
        <v>2020</v>
      </c>
      <c r="E254">
        <v>245.93</v>
      </c>
      <c r="F254">
        <v>0</v>
      </c>
      <c r="G254" s="2">
        <v>45342</v>
      </c>
      <c r="H254" t="s">
        <v>2021</v>
      </c>
      <c r="I254">
        <f t="shared" si="3"/>
        <v>245.93</v>
      </c>
      <c r="K254" t="s">
        <v>2550</v>
      </c>
      <c r="L254" t="s">
        <v>2551</v>
      </c>
      <c r="M254">
        <f>SUMIFS(E:E,A:A,Table_Query_from_Cas_Ragle_16[[#Headers],[2]],B:B,Table_Query_from_Cas_Ragle_16[[#This Row],[account_id]])</f>
        <v>0</v>
      </c>
      <c r="N254">
        <f>SUMIFS(F:F,A:A,Table_Query_from_Cas_Ragle_16[[#Headers],[2]],B:B,Table_Query_from_Cas_Ragle_16[[#This Row],[account_id]])</f>
        <v>0</v>
      </c>
      <c r="O254" s="25">
        <f>Table_Query_from_Cas_Ragle_16[[#This Row],[2-Dr]]-Table_Query_from_Cas_Ragle_16[[#This Row],[2-Cr]]</f>
        <v>0</v>
      </c>
      <c r="P254">
        <f>SUMIFS(E:E,A:A,Table_Query_from_Cas_Ragle_16[[#Headers],[3]],B:B,Table_Query_from_Cas_Ragle_16[[#This Row],[account_id]])</f>
        <v>0</v>
      </c>
      <c r="Q254">
        <f>SUMIFS(F:F,A:A,Table_Query_from_Cas_Ragle_16[[#Headers],[3]],B:B,Table_Query_from_Cas_Ragle_16[[#This Row],[account_id]])</f>
        <v>0</v>
      </c>
      <c r="R254" s="25">
        <f>Table_Query_from_Cas_Ragle_16[[#This Row],[3-Dr]]-Table_Query_from_Cas_Ragle_16[[#This Row],[3-Cr]]</f>
        <v>0</v>
      </c>
      <c r="S254" s="25">
        <f>SUMIFS(E:E,A:A,Table_Query_from_Cas_Ragle_16[[#Headers],[4]],B:B,Table_Query_from_Cas_Ragle_16[[#This Row],[account_id]])</f>
        <v>0</v>
      </c>
      <c r="T254" s="25">
        <f>SUMIFS(F:F,A:A,Table_Query_from_Cas_Ragle_16[[#Headers],[4]],B:B,Table_Query_from_Cas_Ragle_16[[#This Row],[account_id]])</f>
        <v>0</v>
      </c>
      <c r="U254" s="25">
        <f>Table_Query_from_Cas_Ragle_16[[#This Row],[4-Dr]]-Table_Query_from_Cas_Ragle_16[[#This Row],[4-Cr]]</f>
        <v>0</v>
      </c>
      <c r="V254" s="25">
        <f>SUMIFS(E:E,A:A,Table_Query_from_Cas_Ragle_16[[#Headers],[8]],B:B,Table_Query_from_Cas_Ragle_16[[#This Row],[account_id]])</f>
        <v>0</v>
      </c>
      <c r="W254" s="25">
        <f>SUMIFS(F:F,A:A,Table_Query_from_Cas_Ragle_16[[#Headers],[8]],B:B,Table_Query_from_Cas_Ragle_16[[#This Row],[account_id]])</f>
        <v>0</v>
      </c>
      <c r="X254" s="25">
        <f>Table_Query_from_Cas_Ragle_16[[#This Row],[8-Dr]]-Table_Query_from_Cas_Ragle_16[[#This Row],[8-Cr]]</f>
        <v>0</v>
      </c>
    </row>
    <row r="255" spans="1:24" x14ac:dyDescent="0.25">
      <c r="A255">
        <v>2</v>
      </c>
      <c r="B255" t="s">
        <v>2019</v>
      </c>
      <c r="C255" t="s">
        <v>2027</v>
      </c>
      <c r="D255" t="s">
        <v>2020</v>
      </c>
      <c r="E255">
        <v>78.06</v>
      </c>
      <c r="F255">
        <v>0</v>
      </c>
      <c r="G255" s="2">
        <v>45344</v>
      </c>
      <c r="H255" t="s">
        <v>2021</v>
      </c>
      <c r="I255">
        <f t="shared" si="3"/>
        <v>78.06</v>
      </c>
      <c r="K255" t="s">
        <v>2552</v>
      </c>
      <c r="L255" t="s">
        <v>2553</v>
      </c>
      <c r="M255">
        <f>SUMIFS(E:E,A:A,Table_Query_from_Cas_Ragle_16[[#Headers],[2]],B:B,Table_Query_from_Cas_Ragle_16[[#This Row],[account_id]])</f>
        <v>0</v>
      </c>
      <c r="N255">
        <f>SUMIFS(F:F,A:A,Table_Query_from_Cas_Ragle_16[[#Headers],[2]],B:B,Table_Query_from_Cas_Ragle_16[[#This Row],[account_id]])</f>
        <v>0</v>
      </c>
      <c r="O255" s="25">
        <f>Table_Query_from_Cas_Ragle_16[[#This Row],[2-Dr]]-Table_Query_from_Cas_Ragle_16[[#This Row],[2-Cr]]</f>
        <v>0</v>
      </c>
      <c r="P255">
        <f>SUMIFS(E:E,A:A,Table_Query_from_Cas_Ragle_16[[#Headers],[3]],B:B,Table_Query_from_Cas_Ragle_16[[#This Row],[account_id]])</f>
        <v>0</v>
      </c>
      <c r="Q255">
        <f>SUMIFS(F:F,A:A,Table_Query_from_Cas_Ragle_16[[#Headers],[3]],B:B,Table_Query_from_Cas_Ragle_16[[#This Row],[account_id]])</f>
        <v>0</v>
      </c>
      <c r="R255" s="25">
        <f>Table_Query_from_Cas_Ragle_16[[#This Row],[3-Dr]]-Table_Query_from_Cas_Ragle_16[[#This Row],[3-Cr]]</f>
        <v>0</v>
      </c>
      <c r="S255" s="25">
        <f>SUMIFS(E:E,A:A,Table_Query_from_Cas_Ragle_16[[#Headers],[4]],B:B,Table_Query_from_Cas_Ragle_16[[#This Row],[account_id]])</f>
        <v>0</v>
      </c>
      <c r="T255" s="25">
        <f>SUMIFS(F:F,A:A,Table_Query_from_Cas_Ragle_16[[#Headers],[4]],B:B,Table_Query_from_Cas_Ragle_16[[#This Row],[account_id]])</f>
        <v>0</v>
      </c>
      <c r="U255" s="25">
        <f>Table_Query_from_Cas_Ragle_16[[#This Row],[4-Dr]]-Table_Query_from_Cas_Ragle_16[[#This Row],[4-Cr]]</f>
        <v>0</v>
      </c>
      <c r="V255" s="25">
        <f>SUMIFS(E:E,A:A,Table_Query_from_Cas_Ragle_16[[#Headers],[8]],B:B,Table_Query_from_Cas_Ragle_16[[#This Row],[account_id]])</f>
        <v>0</v>
      </c>
      <c r="W255" s="25">
        <f>SUMIFS(F:F,A:A,Table_Query_from_Cas_Ragle_16[[#Headers],[8]],B:B,Table_Query_from_Cas_Ragle_16[[#This Row],[account_id]])</f>
        <v>0</v>
      </c>
      <c r="X255" s="25">
        <f>Table_Query_from_Cas_Ragle_16[[#This Row],[8-Dr]]-Table_Query_from_Cas_Ragle_16[[#This Row],[8-Cr]]</f>
        <v>0</v>
      </c>
    </row>
    <row r="256" spans="1:24" x14ac:dyDescent="0.25">
      <c r="A256">
        <v>2</v>
      </c>
      <c r="B256" t="s">
        <v>2044</v>
      </c>
      <c r="C256" t="s">
        <v>2045</v>
      </c>
      <c r="D256" t="s">
        <v>2020</v>
      </c>
      <c r="E256">
        <v>126.38</v>
      </c>
      <c r="F256">
        <v>0</v>
      </c>
      <c r="G256" s="2">
        <v>45344</v>
      </c>
      <c r="H256" t="s">
        <v>2021</v>
      </c>
      <c r="I256">
        <f t="shared" si="3"/>
        <v>126.38</v>
      </c>
      <c r="K256" t="s">
        <v>2554</v>
      </c>
      <c r="L256" t="s">
        <v>2555</v>
      </c>
      <c r="M256">
        <f>SUMIFS(E:E,A:A,Table_Query_from_Cas_Ragle_16[[#Headers],[2]],B:B,Table_Query_from_Cas_Ragle_16[[#This Row],[account_id]])</f>
        <v>0</v>
      </c>
      <c r="N256">
        <f>SUMIFS(F:F,A:A,Table_Query_from_Cas_Ragle_16[[#Headers],[2]],B:B,Table_Query_from_Cas_Ragle_16[[#This Row],[account_id]])</f>
        <v>0</v>
      </c>
      <c r="O256" s="25">
        <f>Table_Query_from_Cas_Ragle_16[[#This Row],[2-Dr]]-Table_Query_from_Cas_Ragle_16[[#This Row],[2-Cr]]</f>
        <v>0</v>
      </c>
      <c r="P256">
        <f>SUMIFS(E:E,A:A,Table_Query_from_Cas_Ragle_16[[#Headers],[3]],B:B,Table_Query_from_Cas_Ragle_16[[#This Row],[account_id]])</f>
        <v>0</v>
      </c>
      <c r="Q256">
        <f>SUMIFS(F:F,A:A,Table_Query_from_Cas_Ragle_16[[#Headers],[3]],B:B,Table_Query_from_Cas_Ragle_16[[#This Row],[account_id]])</f>
        <v>0</v>
      </c>
      <c r="R256" s="25">
        <f>Table_Query_from_Cas_Ragle_16[[#This Row],[3-Dr]]-Table_Query_from_Cas_Ragle_16[[#This Row],[3-Cr]]</f>
        <v>0</v>
      </c>
      <c r="S256" s="25">
        <f>SUMIFS(E:E,A:A,Table_Query_from_Cas_Ragle_16[[#Headers],[4]],B:B,Table_Query_from_Cas_Ragle_16[[#This Row],[account_id]])</f>
        <v>0</v>
      </c>
      <c r="T256" s="25">
        <f>SUMIFS(F:F,A:A,Table_Query_from_Cas_Ragle_16[[#Headers],[4]],B:B,Table_Query_from_Cas_Ragle_16[[#This Row],[account_id]])</f>
        <v>0</v>
      </c>
      <c r="U256" s="25">
        <f>Table_Query_from_Cas_Ragle_16[[#This Row],[4-Dr]]-Table_Query_from_Cas_Ragle_16[[#This Row],[4-Cr]]</f>
        <v>0</v>
      </c>
      <c r="V256" s="25">
        <f>SUMIFS(E:E,A:A,Table_Query_from_Cas_Ragle_16[[#Headers],[8]],B:B,Table_Query_from_Cas_Ragle_16[[#This Row],[account_id]])</f>
        <v>0</v>
      </c>
      <c r="W256" s="25">
        <f>SUMIFS(F:F,A:A,Table_Query_from_Cas_Ragle_16[[#Headers],[8]],B:B,Table_Query_from_Cas_Ragle_16[[#This Row],[account_id]])</f>
        <v>0</v>
      </c>
      <c r="X256" s="25">
        <f>Table_Query_from_Cas_Ragle_16[[#This Row],[8-Dr]]-Table_Query_from_Cas_Ragle_16[[#This Row],[8-Cr]]</f>
        <v>0</v>
      </c>
    </row>
    <row r="257" spans="1:24" x14ac:dyDescent="0.25">
      <c r="A257">
        <v>2</v>
      </c>
      <c r="B257" t="s">
        <v>2024</v>
      </c>
      <c r="C257" t="s">
        <v>2036</v>
      </c>
      <c r="D257" t="s">
        <v>2020</v>
      </c>
      <c r="E257">
        <v>5478.88</v>
      </c>
      <c r="F257">
        <v>0</v>
      </c>
      <c r="G257" s="2">
        <v>45328</v>
      </c>
      <c r="H257" t="s">
        <v>2021</v>
      </c>
      <c r="I257">
        <f t="shared" si="3"/>
        <v>5478.88</v>
      </c>
      <c r="K257" t="s">
        <v>2556</v>
      </c>
      <c r="L257" t="s">
        <v>2557</v>
      </c>
      <c r="M257">
        <f>SUMIFS(E:E,A:A,Table_Query_from_Cas_Ragle_16[[#Headers],[2]],B:B,Table_Query_from_Cas_Ragle_16[[#This Row],[account_id]])</f>
        <v>0</v>
      </c>
      <c r="N257">
        <f>SUMIFS(F:F,A:A,Table_Query_from_Cas_Ragle_16[[#Headers],[2]],B:B,Table_Query_from_Cas_Ragle_16[[#This Row],[account_id]])</f>
        <v>0</v>
      </c>
      <c r="O257" s="25">
        <f>Table_Query_from_Cas_Ragle_16[[#This Row],[2-Dr]]-Table_Query_from_Cas_Ragle_16[[#This Row],[2-Cr]]</f>
        <v>0</v>
      </c>
      <c r="P257">
        <f>SUMIFS(E:E,A:A,Table_Query_from_Cas_Ragle_16[[#Headers],[3]],B:B,Table_Query_from_Cas_Ragle_16[[#This Row],[account_id]])</f>
        <v>0</v>
      </c>
      <c r="Q257">
        <f>SUMIFS(F:F,A:A,Table_Query_from_Cas_Ragle_16[[#Headers],[3]],B:B,Table_Query_from_Cas_Ragle_16[[#This Row],[account_id]])</f>
        <v>0</v>
      </c>
      <c r="R257" s="25">
        <f>Table_Query_from_Cas_Ragle_16[[#This Row],[3-Dr]]-Table_Query_from_Cas_Ragle_16[[#This Row],[3-Cr]]</f>
        <v>0</v>
      </c>
      <c r="S257" s="25">
        <f>SUMIFS(E:E,A:A,Table_Query_from_Cas_Ragle_16[[#Headers],[4]],B:B,Table_Query_from_Cas_Ragle_16[[#This Row],[account_id]])</f>
        <v>0</v>
      </c>
      <c r="T257" s="25">
        <f>SUMIFS(F:F,A:A,Table_Query_from_Cas_Ragle_16[[#Headers],[4]],B:B,Table_Query_from_Cas_Ragle_16[[#This Row],[account_id]])</f>
        <v>0</v>
      </c>
      <c r="U257" s="25">
        <f>Table_Query_from_Cas_Ragle_16[[#This Row],[4-Dr]]-Table_Query_from_Cas_Ragle_16[[#This Row],[4-Cr]]</f>
        <v>0</v>
      </c>
      <c r="V257" s="25">
        <f>SUMIFS(E:E,A:A,Table_Query_from_Cas_Ragle_16[[#Headers],[8]],B:B,Table_Query_from_Cas_Ragle_16[[#This Row],[account_id]])</f>
        <v>0</v>
      </c>
      <c r="W257" s="25">
        <f>SUMIFS(F:F,A:A,Table_Query_from_Cas_Ragle_16[[#Headers],[8]],B:B,Table_Query_from_Cas_Ragle_16[[#This Row],[account_id]])</f>
        <v>0</v>
      </c>
      <c r="X257" s="25">
        <f>Table_Query_from_Cas_Ragle_16[[#This Row],[8-Dr]]-Table_Query_from_Cas_Ragle_16[[#This Row],[8-Cr]]</f>
        <v>0</v>
      </c>
    </row>
    <row r="258" spans="1:24" x14ac:dyDescent="0.25">
      <c r="A258">
        <v>2</v>
      </c>
      <c r="B258" t="s">
        <v>2047</v>
      </c>
      <c r="C258" t="s">
        <v>3204</v>
      </c>
      <c r="D258" t="s">
        <v>2020</v>
      </c>
      <c r="E258">
        <v>571.30999999999995</v>
      </c>
      <c r="F258">
        <v>0</v>
      </c>
      <c r="G258" s="2">
        <v>45328</v>
      </c>
      <c r="H258" t="s">
        <v>2021</v>
      </c>
      <c r="I258">
        <f t="shared" ref="I258:I321" si="4">E258-F258</f>
        <v>571.30999999999995</v>
      </c>
      <c r="K258" t="s">
        <v>2558</v>
      </c>
      <c r="L258" t="s">
        <v>2559</v>
      </c>
      <c r="M258">
        <f>SUMIFS(E:E,A:A,Table_Query_from_Cas_Ragle_16[[#Headers],[2]],B:B,Table_Query_from_Cas_Ragle_16[[#This Row],[account_id]])</f>
        <v>0</v>
      </c>
      <c r="N258">
        <f>SUMIFS(F:F,A:A,Table_Query_from_Cas_Ragle_16[[#Headers],[2]],B:B,Table_Query_from_Cas_Ragle_16[[#This Row],[account_id]])</f>
        <v>0</v>
      </c>
      <c r="O258" s="25">
        <f>Table_Query_from_Cas_Ragle_16[[#This Row],[2-Dr]]-Table_Query_from_Cas_Ragle_16[[#This Row],[2-Cr]]</f>
        <v>0</v>
      </c>
      <c r="P258">
        <f>SUMIFS(E:E,A:A,Table_Query_from_Cas_Ragle_16[[#Headers],[3]],B:B,Table_Query_from_Cas_Ragle_16[[#This Row],[account_id]])</f>
        <v>0</v>
      </c>
      <c r="Q258">
        <f>SUMIFS(F:F,A:A,Table_Query_from_Cas_Ragle_16[[#Headers],[3]],B:B,Table_Query_from_Cas_Ragle_16[[#This Row],[account_id]])</f>
        <v>0</v>
      </c>
      <c r="R258" s="25">
        <f>Table_Query_from_Cas_Ragle_16[[#This Row],[3-Dr]]-Table_Query_from_Cas_Ragle_16[[#This Row],[3-Cr]]</f>
        <v>0</v>
      </c>
      <c r="S258" s="25">
        <f>SUMIFS(E:E,A:A,Table_Query_from_Cas_Ragle_16[[#Headers],[4]],B:B,Table_Query_from_Cas_Ragle_16[[#This Row],[account_id]])</f>
        <v>0</v>
      </c>
      <c r="T258" s="25">
        <f>SUMIFS(F:F,A:A,Table_Query_from_Cas_Ragle_16[[#Headers],[4]],B:B,Table_Query_from_Cas_Ragle_16[[#This Row],[account_id]])</f>
        <v>0</v>
      </c>
      <c r="U258" s="25">
        <f>Table_Query_from_Cas_Ragle_16[[#This Row],[4-Dr]]-Table_Query_from_Cas_Ragle_16[[#This Row],[4-Cr]]</f>
        <v>0</v>
      </c>
      <c r="V258" s="25">
        <f>SUMIFS(E:E,A:A,Table_Query_from_Cas_Ragle_16[[#Headers],[8]],B:B,Table_Query_from_Cas_Ragle_16[[#This Row],[account_id]])</f>
        <v>0</v>
      </c>
      <c r="W258" s="25">
        <f>SUMIFS(F:F,A:A,Table_Query_from_Cas_Ragle_16[[#Headers],[8]],B:B,Table_Query_from_Cas_Ragle_16[[#This Row],[account_id]])</f>
        <v>0</v>
      </c>
      <c r="X258" s="25">
        <f>Table_Query_from_Cas_Ragle_16[[#This Row],[8-Dr]]-Table_Query_from_Cas_Ragle_16[[#This Row],[8-Cr]]</f>
        <v>0</v>
      </c>
    </row>
    <row r="259" spans="1:24" x14ac:dyDescent="0.25">
      <c r="A259">
        <v>2</v>
      </c>
      <c r="B259" t="s">
        <v>2024</v>
      </c>
      <c r="C259" t="s">
        <v>2036</v>
      </c>
      <c r="D259" t="s">
        <v>2020</v>
      </c>
      <c r="E259">
        <v>2938.78</v>
      </c>
      <c r="F259">
        <v>0</v>
      </c>
      <c r="G259" s="2">
        <v>45344</v>
      </c>
      <c r="H259" t="s">
        <v>2021</v>
      </c>
      <c r="I259">
        <f t="shared" si="4"/>
        <v>2938.78</v>
      </c>
      <c r="K259" t="s">
        <v>2560</v>
      </c>
      <c r="L259" t="s">
        <v>2561</v>
      </c>
      <c r="M259">
        <f>SUMIFS(E:E,A:A,Table_Query_from_Cas_Ragle_16[[#Headers],[2]],B:B,Table_Query_from_Cas_Ragle_16[[#This Row],[account_id]])</f>
        <v>0</v>
      </c>
      <c r="N259">
        <f>SUMIFS(F:F,A:A,Table_Query_from_Cas_Ragle_16[[#Headers],[2]],B:B,Table_Query_from_Cas_Ragle_16[[#This Row],[account_id]])</f>
        <v>0</v>
      </c>
      <c r="O259" s="25">
        <f>Table_Query_from_Cas_Ragle_16[[#This Row],[2-Dr]]-Table_Query_from_Cas_Ragle_16[[#This Row],[2-Cr]]</f>
        <v>0</v>
      </c>
      <c r="P259">
        <f>SUMIFS(E:E,A:A,Table_Query_from_Cas_Ragle_16[[#Headers],[3]],B:B,Table_Query_from_Cas_Ragle_16[[#This Row],[account_id]])</f>
        <v>0</v>
      </c>
      <c r="Q259">
        <f>SUMIFS(F:F,A:A,Table_Query_from_Cas_Ragle_16[[#Headers],[3]],B:B,Table_Query_from_Cas_Ragle_16[[#This Row],[account_id]])</f>
        <v>0</v>
      </c>
      <c r="R259" s="25">
        <f>Table_Query_from_Cas_Ragle_16[[#This Row],[3-Dr]]-Table_Query_from_Cas_Ragle_16[[#This Row],[3-Cr]]</f>
        <v>0</v>
      </c>
      <c r="S259" s="25">
        <f>SUMIFS(E:E,A:A,Table_Query_from_Cas_Ragle_16[[#Headers],[4]],B:B,Table_Query_from_Cas_Ragle_16[[#This Row],[account_id]])</f>
        <v>0</v>
      </c>
      <c r="T259" s="25">
        <f>SUMIFS(F:F,A:A,Table_Query_from_Cas_Ragle_16[[#Headers],[4]],B:B,Table_Query_from_Cas_Ragle_16[[#This Row],[account_id]])</f>
        <v>0</v>
      </c>
      <c r="U259" s="25">
        <f>Table_Query_from_Cas_Ragle_16[[#This Row],[4-Dr]]-Table_Query_from_Cas_Ragle_16[[#This Row],[4-Cr]]</f>
        <v>0</v>
      </c>
      <c r="V259" s="25">
        <f>SUMIFS(E:E,A:A,Table_Query_from_Cas_Ragle_16[[#Headers],[8]],B:B,Table_Query_from_Cas_Ragle_16[[#This Row],[account_id]])</f>
        <v>0</v>
      </c>
      <c r="W259" s="25">
        <f>SUMIFS(F:F,A:A,Table_Query_from_Cas_Ragle_16[[#Headers],[8]],B:B,Table_Query_from_Cas_Ragle_16[[#This Row],[account_id]])</f>
        <v>0</v>
      </c>
      <c r="X259" s="25">
        <f>Table_Query_from_Cas_Ragle_16[[#This Row],[8-Dr]]-Table_Query_from_Cas_Ragle_16[[#This Row],[8-Cr]]</f>
        <v>0</v>
      </c>
    </row>
    <row r="260" spans="1:24" x14ac:dyDescent="0.25">
      <c r="A260">
        <v>2</v>
      </c>
      <c r="B260" t="s">
        <v>2024</v>
      </c>
      <c r="C260" t="s">
        <v>2036</v>
      </c>
      <c r="D260" t="s">
        <v>2020</v>
      </c>
      <c r="E260">
        <v>806.44</v>
      </c>
      <c r="F260">
        <v>0</v>
      </c>
      <c r="G260" s="2">
        <v>45349</v>
      </c>
      <c r="H260" t="s">
        <v>2021</v>
      </c>
      <c r="I260">
        <f t="shared" si="4"/>
        <v>806.44</v>
      </c>
      <c r="K260" t="s">
        <v>2562</v>
      </c>
      <c r="L260" t="s">
        <v>2563</v>
      </c>
      <c r="M260">
        <f>SUMIFS(E:E,A:A,Table_Query_from_Cas_Ragle_16[[#Headers],[2]],B:B,Table_Query_from_Cas_Ragle_16[[#This Row],[account_id]])</f>
        <v>0</v>
      </c>
      <c r="N260">
        <f>SUMIFS(F:F,A:A,Table_Query_from_Cas_Ragle_16[[#Headers],[2]],B:B,Table_Query_from_Cas_Ragle_16[[#This Row],[account_id]])</f>
        <v>0</v>
      </c>
      <c r="O260" s="25">
        <f>Table_Query_from_Cas_Ragle_16[[#This Row],[2-Dr]]-Table_Query_from_Cas_Ragle_16[[#This Row],[2-Cr]]</f>
        <v>0</v>
      </c>
      <c r="P260">
        <f>SUMIFS(E:E,A:A,Table_Query_from_Cas_Ragle_16[[#Headers],[3]],B:B,Table_Query_from_Cas_Ragle_16[[#This Row],[account_id]])</f>
        <v>0</v>
      </c>
      <c r="Q260">
        <f>SUMIFS(F:F,A:A,Table_Query_from_Cas_Ragle_16[[#Headers],[3]],B:B,Table_Query_from_Cas_Ragle_16[[#This Row],[account_id]])</f>
        <v>0</v>
      </c>
      <c r="R260" s="25">
        <f>Table_Query_from_Cas_Ragle_16[[#This Row],[3-Dr]]-Table_Query_from_Cas_Ragle_16[[#This Row],[3-Cr]]</f>
        <v>0</v>
      </c>
      <c r="S260" s="25">
        <f>SUMIFS(E:E,A:A,Table_Query_from_Cas_Ragle_16[[#Headers],[4]],B:B,Table_Query_from_Cas_Ragle_16[[#This Row],[account_id]])</f>
        <v>0</v>
      </c>
      <c r="T260" s="25">
        <f>SUMIFS(F:F,A:A,Table_Query_from_Cas_Ragle_16[[#Headers],[4]],B:B,Table_Query_from_Cas_Ragle_16[[#This Row],[account_id]])</f>
        <v>0</v>
      </c>
      <c r="U260" s="25">
        <f>Table_Query_from_Cas_Ragle_16[[#This Row],[4-Dr]]-Table_Query_from_Cas_Ragle_16[[#This Row],[4-Cr]]</f>
        <v>0</v>
      </c>
      <c r="V260" s="25">
        <f>SUMIFS(E:E,A:A,Table_Query_from_Cas_Ragle_16[[#Headers],[8]],B:B,Table_Query_from_Cas_Ragle_16[[#This Row],[account_id]])</f>
        <v>0</v>
      </c>
      <c r="W260" s="25">
        <f>SUMIFS(F:F,A:A,Table_Query_from_Cas_Ragle_16[[#Headers],[8]],B:B,Table_Query_from_Cas_Ragle_16[[#This Row],[account_id]])</f>
        <v>0</v>
      </c>
      <c r="X260" s="25">
        <f>Table_Query_from_Cas_Ragle_16[[#This Row],[8-Dr]]-Table_Query_from_Cas_Ragle_16[[#This Row],[8-Cr]]</f>
        <v>0</v>
      </c>
    </row>
    <row r="261" spans="1:24" x14ac:dyDescent="0.25">
      <c r="A261">
        <v>2</v>
      </c>
      <c r="B261" t="s">
        <v>2024</v>
      </c>
      <c r="C261" t="s">
        <v>2036</v>
      </c>
      <c r="D261" t="s">
        <v>2020</v>
      </c>
      <c r="E261">
        <v>21.89</v>
      </c>
      <c r="F261">
        <v>0</v>
      </c>
      <c r="G261" s="2">
        <v>45343</v>
      </c>
      <c r="H261" t="s">
        <v>2021</v>
      </c>
      <c r="I261">
        <f t="shared" si="4"/>
        <v>21.89</v>
      </c>
      <c r="K261" t="s">
        <v>2564</v>
      </c>
      <c r="L261" t="s">
        <v>2565</v>
      </c>
      <c r="M261">
        <f>SUMIFS(E:E,A:A,Table_Query_from_Cas_Ragle_16[[#Headers],[2]],B:B,Table_Query_from_Cas_Ragle_16[[#This Row],[account_id]])</f>
        <v>0</v>
      </c>
      <c r="N261">
        <f>SUMIFS(F:F,A:A,Table_Query_from_Cas_Ragle_16[[#Headers],[2]],B:B,Table_Query_from_Cas_Ragle_16[[#This Row],[account_id]])</f>
        <v>0</v>
      </c>
      <c r="O261" s="25">
        <f>Table_Query_from_Cas_Ragle_16[[#This Row],[2-Dr]]-Table_Query_from_Cas_Ragle_16[[#This Row],[2-Cr]]</f>
        <v>0</v>
      </c>
      <c r="P261">
        <f>SUMIFS(E:E,A:A,Table_Query_from_Cas_Ragle_16[[#Headers],[3]],B:B,Table_Query_from_Cas_Ragle_16[[#This Row],[account_id]])</f>
        <v>0</v>
      </c>
      <c r="Q261">
        <f>SUMIFS(F:F,A:A,Table_Query_from_Cas_Ragle_16[[#Headers],[3]],B:B,Table_Query_from_Cas_Ragle_16[[#This Row],[account_id]])</f>
        <v>0</v>
      </c>
      <c r="R261" s="25">
        <f>Table_Query_from_Cas_Ragle_16[[#This Row],[3-Dr]]-Table_Query_from_Cas_Ragle_16[[#This Row],[3-Cr]]</f>
        <v>0</v>
      </c>
      <c r="S261" s="25">
        <f>SUMIFS(E:E,A:A,Table_Query_from_Cas_Ragle_16[[#Headers],[4]],B:B,Table_Query_from_Cas_Ragle_16[[#This Row],[account_id]])</f>
        <v>0</v>
      </c>
      <c r="T261" s="25">
        <f>SUMIFS(F:F,A:A,Table_Query_from_Cas_Ragle_16[[#Headers],[4]],B:B,Table_Query_from_Cas_Ragle_16[[#This Row],[account_id]])</f>
        <v>0</v>
      </c>
      <c r="U261" s="25">
        <f>Table_Query_from_Cas_Ragle_16[[#This Row],[4-Dr]]-Table_Query_from_Cas_Ragle_16[[#This Row],[4-Cr]]</f>
        <v>0</v>
      </c>
      <c r="V261" s="25">
        <f>SUMIFS(E:E,A:A,Table_Query_from_Cas_Ragle_16[[#Headers],[8]],B:B,Table_Query_from_Cas_Ragle_16[[#This Row],[account_id]])</f>
        <v>0</v>
      </c>
      <c r="W261" s="25">
        <f>SUMIFS(F:F,A:A,Table_Query_from_Cas_Ragle_16[[#Headers],[8]],B:B,Table_Query_from_Cas_Ragle_16[[#This Row],[account_id]])</f>
        <v>0</v>
      </c>
      <c r="X261" s="25">
        <f>Table_Query_from_Cas_Ragle_16[[#This Row],[8-Dr]]-Table_Query_from_Cas_Ragle_16[[#This Row],[8-Cr]]</f>
        <v>0</v>
      </c>
    </row>
    <row r="262" spans="1:24" x14ac:dyDescent="0.25">
      <c r="A262">
        <v>2</v>
      </c>
      <c r="B262" t="s">
        <v>2024</v>
      </c>
      <c r="C262" t="s">
        <v>2036</v>
      </c>
      <c r="D262" t="s">
        <v>2020</v>
      </c>
      <c r="E262">
        <v>81.23</v>
      </c>
      <c r="F262">
        <v>0</v>
      </c>
      <c r="G262" s="2">
        <v>45343</v>
      </c>
      <c r="H262" t="s">
        <v>2021</v>
      </c>
      <c r="I262">
        <f t="shared" si="4"/>
        <v>81.23</v>
      </c>
      <c r="K262" t="s">
        <v>2566</v>
      </c>
      <c r="L262" t="s">
        <v>2567</v>
      </c>
      <c r="M262">
        <f>SUMIFS(E:E,A:A,Table_Query_from_Cas_Ragle_16[[#Headers],[2]],B:B,Table_Query_from_Cas_Ragle_16[[#This Row],[account_id]])</f>
        <v>0</v>
      </c>
      <c r="N262">
        <f>SUMIFS(F:F,A:A,Table_Query_from_Cas_Ragle_16[[#Headers],[2]],B:B,Table_Query_from_Cas_Ragle_16[[#This Row],[account_id]])</f>
        <v>0</v>
      </c>
      <c r="O262" s="25">
        <f>Table_Query_from_Cas_Ragle_16[[#This Row],[2-Dr]]-Table_Query_from_Cas_Ragle_16[[#This Row],[2-Cr]]</f>
        <v>0</v>
      </c>
      <c r="P262">
        <f>SUMIFS(E:E,A:A,Table_Query_from_Cas_Ragle_16[[#Headers],[3]],B:B,Table_Query_from_Cas_Ragle_16[[#This Row],[account_id]])</f>
        <v>0</v>
      </c>
      <c r="Q262">
        <f>SUMIFS(F:F,A:A,Table_Query_from_Cas_Ragle_16[[#Headers],[3]],B:B,Table_Query_from_Cas_Ragle_16[[#This Row],[account_id]])</f>
        <v>0</v>
      </c>
      <c r="R262" s="25">
        <f>Table_Query_from_Cas_Ragle_16[[#This Row],[3-Dr]]-Table_Query_from_Cas_Ragle_16[[#This Row],[3-Cr]]</f>
        <v>0</v>
      </c>
      <c r="S262" s="25">
        <f>SUMIFS(E:E,A:A,Table_Query_from_Cas_Ragle_16[[#Headers],[4]],B:B,Table_Query_from_Cas_Ragle_16[[#This Row],[account_id]])</f>
        <v>0</v>
      </c>
      <c r="T262" s="25">
        <f>SUMIFS(F:F,A:A,Table_Query_from_Cas_Ragle_16[[#Headers],[4]],B:B,Table_Query_from_Cas_Ragle_16[[#This Row],[account_id]])</f>
        <v>0</v>
      </c>
      <c r="U262" s="25">
        <f>Table_Query_from_Cas_Ragle_16[[#This Row],[4-Dr]]-Table_Query_from_Cas_Ragle_16[[#This Row],[4-Cr]]</f>
        <v>0</v>
      </c>
      <c r="V262" s="25">
        <f>SUMIFS(E:E,A:A,Table_Query_from_Cas_Ragle_16[[#Headers],[8]],B:B,Table_Query_from_Cas_Ragle_16[[#This Row],[account_id]])</f>
        <v>0</v>
      </c>
      <c r="W262" s="25">
        <f>SUMIFS(F:F,A:A,Table_Query_from_Cas_Ragle_16[[#Headers],[8]],B:B,Table_Query_from_Cas_Ragle_16[[#This Row],[account_id]])</f>
        <v>0</v>
      </c>
      <c r="X262" s="25">
        <f>Table_Query_from_Cas_Ragle_16[[#This Row],[8-Dr]]-Table_Query_from_Cas_Ragle_16[[#This Row],[8-Cr]]</f>
        <v>0</v>
      </c>
    </row>
    <row r="263" spans="1:24" x14ac:dyDescent="0.25">
      <c r="A263">
        <v>2</v>
      </c>
      <c r="B263" t="s">
        <v>2024</v>
      </c>
      <c r="C263" t="s">
        <v>2036</v>
      </c>
      <c r="D263" t="s">
        <v>2020</v>
      </c>
      <c r="E263">
        <v>46.24</v>
      </c>
      <c r="F263">
        <v>0</v>
      </c>
      <c r="G263" s="2">
        <v>45343</v>
      </c>
      <c r="H263" t="s">
        <v>2021</v>
      </c>
      <c r="I263">
        <f t="shared" si="4"/>
        <v>46.24</v>
      </c>
      <c r="K263" t="s">
        <v>2568</v>
      </c>
      <c r="L263" t="s">
        <v>2569</v>
      </c>
      <c r="M263">
        <f>SUMIFS(E:E,A:A,Table_Query_from_Cas_Ragle_16[[#Headers],[2]],B:B,Table_Query_from_Cas_Ragle_16[[#This Row],[account_id]])</f>
        <v>0</v>
      </c>
      <c r="N263">
        <f>SUMIFS(F:F,A:A,Table_Query_from_Cas_Ragle_16[[#Headers],[2]],B:B,Table_Query_from_Cas_Ragle_16[[#This Row],[account_id]])</f>
        <v>0</v>
      </c>
      <c r="O263" s="25">
        <f>Table_Query_from_Cas_Ragle_16[[#This Row],[2-Dr]]-Table_Query_from_Cas_Ragle_16[[#This Row],[2-Cr]]</f>
        <v>0</v>
      </c>
      <c r="P263">
        <f>SUMIFS(E:E,A:A,Table_Query_from_Cas_Ragle_16[[#Headers],[3]],B:B,Table_Query_from_Cas_Ragle_16[[#This Row],[account_id]])</f>
        <v>0</v>
      </c>
      <c r="Q263">
        <f>SUMIFS(F:F,A:A,Table_Query_from_Cas_Ragle_16[[#Headers],[3]],B:B,Table_Query_from_Cas_Ragle_16[[#This Row],[account_id]])</f>
        <v>0</v>
      </c>
      <c r="R263" s="25">
        <f>Table_Query_from_Cas_Ragle_16[[#This Row],[3-Dr]]-Table_Query_from_Cas_Ragle_16[[#This Row],[3-Cr]]</f>
        <v>0</v>
      </c>
      <c r="S263" s="25">
        <f>SUMIFS(E:E,A:A,Table_Query_from_Cas_Ragle_16[[#Headers],[4]],B:B,Table_Query_from_Cas_Ragle_16[[#This Row],[account_id]])</f>
        <v>0</v>
      </c>
      <c r="T263" s="25">
        <f>SUMIFS(F:F,A:A,Table_Query_from_Cas_Ragle_16[[#Headers],[4]],B:B,Table_Query_from_Cas_Ragle_16[[#This Row],[account_id]])</f>
        <v>0</v>
      </c>
      <c r="U263" s="25">
        <f>Table_Query_from_Cas_Ragle_16[[#This Row],[4-Dr]]-Table_Query_from_Cas_Ragle_16[[#This Row],[4-Cr]]</f>
        <v>0</v>
      </c>
      <c r="V263" s="25">
        <f>SUMIFS(E:E,A:A,Table_Query_from_Cas_Ragle_16[[#Headers],[8]],B:B,Table_Query_from_Cas_Ragle_16[[#This Row],[account_id]])</f>
        <v>0</v>
      </c>
      <c r="W263" s="25">
        <f>SUMIFS(F:F,A:A,Table_Query_from_Cas_Ragle_16[[#Headers],[8]],B:B,Table_Query_from_Cas_Ragle_16[[#This Row],[account_id]])</f>
        <v>0</v>
      </c>
      <c r="X263" s="25">
        <f>Table_Query_from_Cas_Ragle_16[[#This Row],[8-Dr]]-Table_Query_from_Cas_Ragle_16[[#This Row],[8-Cr]]</f>
        <v>0</v>
      </c>
    </row>
    <row r="264" spans="1:24" x14ac:dyDescent="0.25">
      <c r="A264">
        <v>2</v>
      </c>
      <c r="B264" t="s">
        <v>2024</v>
      </c>
      <c r="C264" t="s">
        <v>2036</v>
      </c>
      <c r="D264" t="s">
        <v>2020</v>
      </c>
      <c r="E264">
        <v>69</v>
      </c>
      <c r="F264">
        <v>0</v>
      </c>
      <c r="G264" s="2">
        <v>45342</v>
      </c>
      <c r="H264" t="s">
        <v>2021</v>
      </c>
      <c r="I264">
        <f t="shared" si="4"/>
        <v>69</v>
      </c>
      <c r="K264" t="s">
        <v>2570</v>
      </c>
      <c r="L264" t="s">
        <v>2571</v>
      </c>
      <c r="M264">
        <f>SUMIFS(E:E,A:A,Table_Query_from_Cas_Ragle_16[[#Headers],[2]],B:B,Table_Query_from_Cas_Ragle_16[[#This Row],[account_id]])</f>
        <v>0</v>
      </c>
      <c r="N264">
        <f>SUMIFS(F:F,A:A,Table_Query_from_Cas_Ragle_16[[#Headers],[2]],B:B,Table_Query_from_Cas_Ragle_16[[#This Row],[account_id]])</f>
        <v>0</v>
      </c>
      <c r="O264" s="25">
        <f>Table_Query_from_Cas_Ragle_16[[#This Row],[2-Dr]]-Table_Query_from_Cas_Ragle_16[[#This Row],[2-Cr]]</f>
        <v>0</v>
      </c>
      <c r="P264">
        <f>SUMIFS(E:E,A:A,Table_Query_from_Cas_Ragle_16[[#Headers],[3]],B:B,Table_Query_from_Cas_Ragle_16[[#This Row],[account_id]])</f>
        <v>0</v>
      </c>
      <c r="Q264">
        <f>SUMIFS(F:F,A:A,Table_Query_from_Cas_Ragle_16[[#Headers],[3]],B:B,Table_Query_from_Cas_Ragle_16[[#This Row],[account_id]])</f>
        <v>0</v>
      </c>
      <c r="R264" s="25">
        <f>Table_Query_from_Cas_Ragle_16[[#This Row],[3-Dr]]-Table_Query_from_Cas_Ragle_16[[#This Row],[3-Cr]]</f>
        <v>0</v>
      </c>
      <c r="S264" s="25">
        <f>SUMIFS(E:E,A:A,Table_Query_from_Cas_Ragle_16[[#Headers],[4]],B:B,Table_Query_from_Cas_Ragle_16[[#This Row],[account_id]])</f>
        <v>0</v>
      </c>
      <c r="T264" s="25">
        <f>SUMIFS(F:F,A:A,Table_Query_from_Cas_Ragle_16[[#Headers],[4]],B:B,Table_Query_from_Cas_Ragle_16[[#This Row],[account_id]])</f>
        <v>0</v>
      </c>
      <c r="U264" s="25">
        <f>Table_Query_from_Cas_Ragle_16[[#This Row],[4-Dr]]-Table_Query_from_Cas_Ragle_16[[#This Row],[4-Cr]]</f>
        <v>0</v>
      </c>
      <c r="V264" s="25">
        <f>SUMIFS(E:E,A:A,Table_Query_from_Cas_Ragle_16[[#Headers],[8]],B:B,Table_Query_from_Cas_Ragle_16[[#This Row],[account_id]])</f>
        <v>0</v>
      </c>
      <c r="W264" s="25">
        <f>SUMIFS(F:F,A:A,Table_Query_from_Cas_Ragle_16[[#Headers],[8]],B:B,Table_Query_from_Cas_Ragle_16[[#This Row],[account_id]])</f>
        <v>0</v>
      </c>
      <c r="X264" s="25">
        <f>Table_Query_from_Cas_Ragle_16[[#This Row],[8-Dr]]-Table_Query_from_Cas_Ragle_16[[#This Row],[8-Cr]]</f>
        <v>0</v>
      </c>
    </row>
    <row r="265" spans="1:24" x14ac:dyDescent="0.25">
      <c r="A265">
        <v>2</v>
      </c>
      <c r="B265" t="s">
        <v>2032</v>
      </c>
      <c r="C265" t="s">
        <v>2033</v>
      </c>
      <c r="D265" t="s">
        <v>2020</v>
      </c>
      <c r="E265">
        <v>4295.3599999999997</v>
      </c>
      <c r="F265">
        <v>0</v>
      </c>
      <c r="G265" s="2">
        <v>45342</v>
      </c>
      <c r="H265" t="s">
        <v>2021</v>
      </c>
      <c r="I265">
        <f t="shared" si="4"/>
        <v>4295.3599999999997</v>
      </c>
      <c r="K265" t="s">
        <v>2572</v>
      </c>
      <c r="L265" t="s">
        <v>2573</v>
      </c>
      <c r="M265">
        <f>SUMIFS(E:E,A:A,Table_Query_from_Cas_Ragle_16[[#Headers],[2]],B:B,Table_Query_from_Cas_Ragle_16[[#This Row],[account_id]])</f>
        <v>0</v>
      </c>
      <c r="N265">
        <f>SUMIFS(F:F,A:A,Table_Query_from_Cas_Ragle_16[[#Headers],[2]],B:B,Table_Query_from_Cas_Ragle_16[[#This Row],[account_id]])</f>
        <v>0</v>
      </c>
      <c r="O265" s="25">
        <f>Table_Query_from_Cas_Ragle_16[[#This Row],[2-Dr]]-Table_Query_from_Cas_Ragle_16[[#This Row],[2-Cr]]</f>
        <v>0</v>
      </c>
      <c r="P265">
        <f>SUMIFS(E:E,A:A,Table_Query_from_Cas_Ragle_16[[#Headers],[3]],B:B,Table_Query_from_Cas_Ragle_16[[#This Row],[account_id]])</f>
        <v>0</v>
      </c>
      <c r="Q265">
        <f>SUMIFS(F:F,A:A,Table_Query_from_Cas_Ragle_16[[#Headers],[3]],B:B,Table_Query_from_Cas_Ragle_16[[#This Row],[account_id]])</f>
        <v>0</v>
      </c>
      <c r="R265" s="25">
        <f>Table_Query_from_Cas_Ragle_16[[#This Row],[3-Dr]]-Table_Query_from_Cas_Ragle_16[[#This Row],[3-Cr]]</f>
        <v>0</v>
      </c>
      <c r="S265" s="25">
        <f>SUMIFS(E:E,A:A,Table_Query_from_Cas_Ragle_16[[#Headers],[4]],B:B,Table_Query_from_Cas_Ragle_16[[#This Row],[account_id]])</f>
        <v>0</v>
      </c>
      <c r="T265" s="25">
        <f>SUMIFS(F:F,A:A,Table_Query_from_Cas_Ragle_16[[#Headers],[4]],B:B,Table_Query_from_Cas_Ragle_16[[#This Row],[account_id]])</f>
        <v>0</v>
      </c>
      <c r="U265" s="25">
        <f>Table_Query_from_Cas_Ragle_16[[#This Row],[4-Dr]]-Table_Query_from_Cas_Ragle_16[[#This Row],[4-Cr]]</f>
        <v>0</v>
      </c>
      <c r="V265" s="25">
        <f>SUMIFS(E:E,A:A,Table_Query_from_Cas_Ragle_16[[#Headers],[8]],B:B,Table_Query_from_Cas_Ragle_16[[#This Row],[account_id]])</f>
        <v>0</v>
      </c>
      <c r="W265" s="25">
        <f>SUMIFS(F:F,A:A,Table_Query_from_Cas_Ragle_16[[#Headers],[8]],B:B,Table_Query_from_Cas_Ragle_16[[#This Row],[account_id]])</f>
        <v>0</v>
      </c>
      <c r="X265" s="25">
        <f>Table_Query_from_Cas_Ragle_16[[#This Row],[8-Dr]]-Table_Query_from_Cas_Ragle_16[[#This Row],[8-Cr]]</f>
        <v>0</v>
      </c>
    </row>
    <row r="266" spans="1:24" x14ac:dyDescent="0.25">
      <c r="A266">
        <v>2</v>
      </c>
      <c r="B266" t="s">
        <v>2032</v>
      </c>
      <c r="C266" t="s">
        <v>2033</v>
      </c>
      <c r="D266" t="s">
        <v>2020</v>
      </c>
      <c r="E266">
        <v>989.41</v>
      </c>
      <c r="F266">
        <v>0</v>
      </c>
      <c r="G266" s="2">
        <v>45349</v>
      </c>
      <c r="H266" t="s">
        <v>2021</v>
      </c>
      <c r="I266">
        <f t="shared" si="4"/>
        <v>989.41</v>
      </c>
      <c r="K266" t="s">
        <v>2574</v>
      </c>
      <c r="L266" t="s">
        <v>2575</v>
      </c>
      <c r="M266">
        <f>SUMIFS(E:E,A:A,Table_Query_from_Cas_Ragle_16[[#Headers],[2]],B:B,Table_Query_from_Cas_Ragle_16[[#This Row],[account_id]])</f>
        <v>0</v>
      </c>
      <c r="N266">
        <f>SUMIFS(F:F,A:A,Table_Query_from_Cas_Ragle_16[[#Headers],[2]],B:B,Table_Query_from_Cas_Ragle_16[[#This Row],[account_id]])</f>
        <v>0</v>
      </c>
      <c r="O266" s="25">
        <f>Table_Query_from_Cas_Ragle_16[[#This Row],[2-Dr]]-Table_Query_from_Cas_Ragle_16[[#This Row],[2-Cr]]</f>
        <v>0</v>
      </c>
      <c r="P266">
        <f>SUMIFS(E:E,A:A,Table_Query_from_Cas_Ragle_16[[#Headers],[3]],B:B,Table_Query_from_Cas_Ragle_16[[#This Row],[account_id]])</f>
        <v>0</v>
      </c>
      <c r="Q266">
        <f>SUMIFS(F:F,A:A,Table_Query_from_Cas_Ragle_16[[#Headers],[3]],B:B,Table_Query_from_Cas_Ragle_16[[#This Row],[account_id]])</f>
        <v>0</v>
      </c>
      <c r="R266" s="25">
        <f>Table_Query_from_Cas_Ragle_16[[#This Row],[3-Dr]]-Table_Query_from_Cas_Ragle_16[[#This Row],[3-Cr]]</f>
        <v>0</v>
      </c>
      <c r="S266" s="25">
        <f>SUMIFS(E:E,A:A,Table_Query_from_Cas_Ragle_16[[#Headers],[4]],B:B,Table_Query_from_Cas_Ragle_16[[#This Row],[account_id]])</f>
        <v>0</v>
      </c>
      <c r="T266" s="25">
        <f>SUMIFS(F:F,A:A,Table_Query_from_Cas_Ragle_16[[#Headers],[4]],B:B,Table_Query_from_Cas_Ragle_16[[#This Row],[account_id]])</f>
        <v>0</v>
      </c>
      <c r="U266" s="25">
        <f>Table_Query_from_Cas_Ragle_16[[#This Row],[4-Dr]]-Table_Query_from_Cas_Ragle_16[[#This Row],[4-Cr]]</f>
        <v>0</v>
      </c>
      <c r="V266" s="25">
        <f>SUMIFS(E:E,A:A,Table_Query_from_Cas_Ragle_16[[#Headers],[8]],B:B,Table_Query_from_Cas_Ragle_16[[#This Row],[account_id]])</f>
        <v>0</v>
      </c>
      <c r="W266" s="25">
        <f>SUMIFS(F:F,A:A,Table_Query_from_Cas_Ragle_16[[#Headers],[8]],B:B,Table_Query_from_Cas_Ragle_16[[#This Row],[account_id]])</f>
        <v>0</v>
      </c>
      <c r="X266" s="25">
        <f>Table_Query_from_Cas_Ragle_16[[#This Row],[8-Dr]]-Table_Query_from_Cas_Ragle_16[[#This Row],[8-Cr]]</f>
        <v>0</v>
      </c>
    </row>
    <row r="267" spans="1:24" x14ac:dyDescent="0.25">
      <c r="A267">
        <v>2</v>
      </c>
      <c r="B267" t="s">
        <v>2019</v>
      </c>
      <c r="C267" t="s">
        <v>2027</v>
      </c>
      <c r="D267" t="s">
        <v>2020</v>
      </c>
      <c r="E267">
        <v>346.97</v>
      </c>
      <c r="F267">
        <v>0</v>
      </c>
      <c r="G267" s="2">
        <v>45292</v>
      </c>
      <c r="H267" t="s">
        <v>2021</v>
      </c>
      <c r="I267">
        <f t="shared" si="4"/>
        <v>346.97</v>
      </c>
      <c r="K267" t="s">
        <v>2576</v>
      </c>
      <c r="L267" t="s">
        <v>2577</v>
      </c>
      <c r="M267">
        <f>SUMIFS(E:E,A:A,Table_Query_from_Cas_Ragle_16[[#Headers],[2]],B:B,Table_Query_from_Cas_Ragle_16[[#This Row],[account_id]])</f>
        <v>0</v>
      </c>
      <c r="N267">
        <f>SUMIFS(F:F,A:A,Table_Query_from_Cas_Ragle_16[[#Headers],[2]],B:B,Table_Query_from_Cas_Ragle_16[[#This Row],[account_id]])</f>
        <v>0</v>
      </c>
      <c r="O267" s="25">
        <f>Table_Query_from_Cas_Ragle_16[[#This Row],[2-Dr]]-Table_Query_from_Cas_Ragle_16[[#This Row],[2-Cr]]</f>
        <v>0</v>
      </c>
      <c r="P267">
        <f>SUMIFS(E:E,A:A,Table_Query_from_Cas_Ragle_16[[#Headers],[3]],B:B,Table_Query_from_Cas_Ragle_16[[#This Row],[account_id]])</f>
        <v>0</v>
      </c>
      <c r="Q267">
        <f>SUMIFS(F:F,A:A,Table_Query_from_Cas_Ragle_16[[#Headers],[3]],B:B,Table_Query_from_Cas_Ragle_16[[#This Row],[account_id]])</f>
        <v>0</v>
      </c>
      <c r="R267" s="25">
        <f>Table_Query_from_Cas_Ragle_16[[#This Row],[3-Dr]]-Table_Query_from_Cas_Ragle_16[[#This Row],[3-Cr]]</f>
        <v>0</v>
      </c>
      <c r="S267" s="25">
        <f>SUMIFS(E:E,A:A,Table_Query_from_Cas_Ragle_16[[#Headers],[4]],B:B,Table_Query_from_Cas_Ragle_16[[#This Row],[account_id]])</f>
        <v>0</v>
      </c>
      <c r="T267" s="25">
        <f>SUMIFS(F:F,A:A,Table_Query_from_Cas_Ragle_16[[#Headers],[4]],B:B,Table_Query_from_Cas_Ragle_16[[#This Row],[account_id]])</f>
        <v>0</v>
      </c>
      <c r="U267" s="25">
        <f>Table_Query_from_Cas_Ragle_16[[#This Row],[4-Dr]]-Table_Query_from_Cas_Ragle_16[[#This Row],[4-Cr]]</f>
        <v>0</v>
      </c>
      <c r="V267" s="25">
        <f>SUMIFS(E:E,A:A,Table_Query_from_Cas_Ragle_16[[#Headers],[8]],B:B,Table_Query_from_Cas_Ragle_16[[#This Row],[account_id]])</f>
        <v>0</v>
      </c>
      <c r="W267" s="25">
        <f>SUMIFS(F:F,A:A,Table_Query_from_Cas_Ragle_16[[#Headers],[8]],B:B,Table_Query_from_Cas_Ragle_16[[#This Row],[account_id]])</f>
        <v>0</v>
      </c>
      <c r="X267" s="25">
        <f>Table_Query_from_Cas_Ragle_16[[#This Row],[8-Dr]]-Table_Query_from_Cas_Ragle_16[[#This Row],[8-Cr]]</f>
        <v>0</v>
      </c>
    </row>
    <row r="268" spans="1:24" x14ac:dyDescent="0.25">
      <c r="A268">
        <v>2</v>
      </c>
      <c r="B268" t="s">
        <v>2042</v>
      </c>
      <c r="C268" t="s">
        <v>2043</v>
      </c>
      <c r="D268" t="s">
        <v>2020</v>
      </c>
      <c r="E268">
        <v>101.89</v>
      </c>
      <c r="F268">
        <v>0</v>
      </c>
      <c r="G268" s="2">
        <v>45344</v>
      </c>
      <c r="H268" t="s">
        <v>2021</v>
      </c>
      <c r="I268">
        <f t="shared" si="4"/>
        <v>101.89</v>
      </c>
      <c r="K268" t="s">
        <v>2578</v>
      </c>
      <c r="L268" t="s">
        <v>2579</v>
      </c>
      <c r="M268">
        <f>SUMIFS(E:E,A:A,Table_Query_from_Cas_Ragle_16[[#Headers],[2]],B:B,Table_Query_from_Cas_Ragle_16[[#This Row],[account_id]])</f>
        <v>0</v>
      </c>
      <c r="N268">
        <f>SUMIFS(F:F,A:A,Table_Query_from_Cas_Ragle_16[[#Headers],[2]],B:B,Table_Query_from_Cas_Ragle_16[[#This Row],[account_id]])</f>
        <v>0</v>
      </c>
      <c r="O268" s="25">
        <f>Table_Query_from_Cas_Ragle_16[[#This Row],[2-Dr]]-Table_Query_from_Cas_Ragle_16[[#This Row],[2-Cr]]</f>
        <v>0</v>
      </c>
      <c r="P268">
        <f>SUMIFS(E:E,A:A,Table_Query_from_Cas_Ragle_16[[#Headers],[3]],B:B,Table_Query_from_Cas_Ragle_16[[#This Row],[account_id]])</f>
        <v>0</v>
      </c>
      <c r="Q268">
        <f>SUMIFS(F:F,A:A,Table_Query_from_Cas_Ragle_16[[#Headers],[3]],B:B,Table_Query_from_Cas_Ragle_16[[#This Row],[account_id]])</f>
        <v>0</v>
      </c>
      <c r="R268" s="25">
        <f>Table_Query_from_Cas_Ragle_16[[#This Row],[3-Dr]]-Table_Query_from_Cas_Ragle_16[[#This Row],[3-Cr]]</f>
        <v>0</v>
      </c>
      <c r="S268" s="25">
        <f>SUMIFS(E:E,A:A,Table_Query_from_Cas_Ragle_16[[#Headers],[4]],B:B,Table_Query_from_Cas_Ragle_16[[#This Row],[account_id]])</f>
        <v>0</v>
      </c>
      <c r="T268" s="25">
        <f>SUMIFS(F:F,A:A,Table_Query_from_Cas_Ragle_16[[#Headers],[4]],B:B,Table_Query_from_Cas_Ragle_16[[#This Row],[account_id]])</f>
        <v>0</v>
      </c>
      <c r="U268" s="25">
        <f>Table_Query_from_Cas_Ragle_16[[#This Row],[4-Dr]]-Table_Query_from_Cas_Ragle_16[[#This Row],[4-Cr]]</f>
        <v>0</v>
      </c>
      <c r="V268" s="25">
        <f>SUMIFS(E:E,A:A,Table_Query_from_Cas_Ragle_16[[#Headers],[8]],B:B,Table_Query_from_Cas_Ragle_16[[#This Row],[account_id]])</f>
        <v>0</v>
      </c>
      <c r="W268" s="25">
        <f>SUMIFS(F:F,A:A,Table_Query_from_Cas_Ragle_16[[#Headers],[8]],B:B,Table_Query_from_Cas_Ragle_16[[#This Row],[account_id]])</f>
        <v>0</v>
      </c>
      <c r="X268" s="25">
        <f>Table_Query_from_Cas_Ragle_16[[#This Row],[8-Dr]]-Table_Query_from_Cas_Ragle_16[[#This Row],[8-Cr]]</f>
        <v>0</v>
      </c>
    </row>
    <row r="269" spans="1:24" x14ac:dyDescent="0.25">
      <c r="A269">
        <v>3</v>
      </c>
      <c r="B269" t="s">
        <v>2042</v>
      </c>
      <c r="C269" t="s">
        <v>2058</v>
      </c>
      <c r="D269" t="s">
        <v>2020</v>
      </c>
      <c r="E269">
        <v>50.95</v>
      </c>
      <c r="F269">
        <v>0</v>
      </c>
      <c r="G269" s="2">
        <v>45344</v>
      </c>
      <c r="H269" t="s">
        <v>2021</v>
      </c>
      <c r="I269">
        <f t="shared" si="4"/>
        <v>50.95</v>
      </c>
      <c r="K269" t="s">
        <v>2580</v>
      </c>
      <c r="L269" t="s">
        <v>2581</v>
      </c>
      <c r="M269">
        <f>SUMIFS(E:E,A:A,Table_Query_from_Cas_Ragle_16[[#Headers],[2]],B:B,Table_Query_from_Cas_Ragle_16[[#This Row],[account_id]])</f>
        <v>0</v>
      </c>
      <c r="N269">
        <f>SUMIFS(F:F,A:A,Table_Query_from_Cas_Ragle_16[[#Headers],[2]],B:B,Table_Query_from_Cas_Ragle_16[[#This Row],[account_id]])</f>
        <v>0</v>
      </c>
      <c r="O269" s="25">
        <f>Table_Query_from_Cas_Ragle_16[[#This Row],[2-Dr]]-Table_Query_from_Cas_Ragle_16[[#This Row],[2-Cr]]</f>
        <v>0</v>
      </c>
      <c r="P269">
        <f>SUMIFS(E:E,A:A,Table_Query_from_Cas_Ragle_16[[#Headers],[3]],B:B,Table_Query_from_Cas_Ragle_16[[#This Row],[account_id]])</f>
        <v>0</v>
      </c>
      <c r="Q269">
        <f>SUMIFS(F:F,A:A,Table_Query_from_Cas_Ragle_16[[#Headers],[3]],B:B,Table_Query_from_Cas_Ragle_16[[#This Row],[account_id]])</f>
        <v>0</v>
      </c>
      <c r="R269" s="25">
        <f>Table_Query_from_Cas_Ragle_16[[#This Row],[3-Dr]]-Table_Query_from_Cas_Ragle_16[[#This Row],[3-Cr]]</f>
        <v>0</v>
      </c>
      <c r="S269" s="25">
        <f>SUMIFS(E:E,A:A,Table_Query_from_Cas_Ragle_16[[#Headers],[4]],B:B,Table_Query_from_Cas_Ragle_16[[#This Row],[account_id]])</f>
        <v>0</v>
      </c>
      <c r="T269" s="25">
        <f>SUMIFS(F:F,A:A,Table_Query_from_Cas_Ragle_16[[#Headers],[4]],B:B,Table_Query_from_Cas_Ragle_16[[#This Row],[account_id]])</f>
        <v>0</v>
      </c>
      <c r="U269" s="25">
        <f>Table_Query_from_Cas_Ragle_16[[#This Row],[4-Dr]]-Table_Query_from_Cas_Ragle_16[[#This Row],[4-Cr]]</f>
        <v>0</v>
      </c>
      <c r="V269" s="25">
        <f>SUMIFS(E:E,A:A,Table_Query_from_Cas_Ragle_16[[#Headers],[8]],B:B,Table_Query_from_Cas_Ragle_16[[#This Row],[account_id]])</f>
        <v>0</v>
      </c>
      <c r="W269" s="25">
        <f>SUMIFS(F:F,A:A,Table_Query_from_Cas_Ragle_16[[#Headers],[8]],B:B,Table_Query_from_Cas_Ragle_16[[#This Row],[account_id]])</f>
        <v>0</v>
      </c>
      <c r="X269" s="25">
        <f>Table_Query_from_Cas_Ragle_16[[#This Row],[8-Dr]]-Table_Query_from_Cas_Ragle_16[[#This Row],[8-Cr]]</f>
        <v>0</v>
      </c>
    </row>
    <row r="270" spans="1:24" x14ac:dyDescent="0.25">
      <c r="A270">
        <v>4</v>
      </c>
      <c r="B270" t="s">
        <v>2042</v>
      </c>
      <c r="C270" t="s">
        <v>2057</v>
      </c>
      <c r="D270" t="s">
        <v>2020</v>
      </c>
      <c r="E270">
        <v>50.95</v>
      </c>
      <c r="F270">
        <v>0</v>
      </c>
      <c r="G270" s="2">
        <v>45344</v>
      </c>
      <c r="H270" t="s">
        <v>2021</v>
      </c>
      <c r="I270">
        <f t="shared" si="4"/>
        <v>50.95</v>
      </c>
      <c r="K270" t="s">
        <v>2582</v>
      </c>
      <c r="L270" t="s">
        <v>2583</v>
      </c>
      <c r="M270">
        <f>SUMIFS(E:E,A:A,Table_Query_from_Cas_Ragle_16[[#Headers],[2]],B:B,Table_Query_from_Cas_Ragle_16[[#This Row],[account_id]])</f>
        <v>0</v>
      </c>
      <c r="N270">
        <f>SUMIFS(F:F,A:A,Table_Query_from_Cas_Ragle_16[[#Headers],[2]],B:B,Table_Query_from_Cas_Ragle_16[[#This Row],[account_id]])</f>
        <v>0</v>
      </c>
      <c r="O270" s="25">
        <f>Table_Query_from_Cas_Ragle_16[[#This Row],[2-Dr]]-Table_Query_from_Cas_Ragle_16[[#This Row],[2-Cr]]</f>
        <v>0</v>
      </c>
      <c r="P270">
        <f>SUMIFS(E:E,A:A,Table_Query_from_Cas_Ragle_16[[#Headers],[3]],B:B,Table_Query_from_Cas_Ragle_16[[#This Row],[account_id]])</f>
        <v>0</v>
      </c>
      <c r="Q270">
        <f>SUMIFS(F:F,A:A,Table_Query_from_Cas_Ragle_16[[#Headers],[3]],B:B,Table_Query_from_Cas_Ragle_16[[#This Row],[account_id]])</f>
        <v>0</v>
      </c>
      <c r="R270" s="25">
        <f>Table_Query_from_Cas_Ragle_16[[#This Row],[3-Dr]]-Table_Query_from_Cas_Ragle_16[[#This Row],[3-Cr]]</f>
        <v>0</v>
      </c>
      <c r="S270" s="25">
        <f>SUMIFS(E:E,A:A,Table_Query_from_Cas_Ragle_16[[#Headers],[4]],B:B,Table_Query_from_Cas_Ragle_16[[#This Row],[account_id]])</f>
        <v>0</v>
      </c>
      <c r="T270" s="25">
        <f>SUMIFS(F:F,A:A,Table_Query_from_Cas_Ragle_16[[#Headers],[4]],B:B,Table_Query_from_Cas_Ragle_16[[#This Row],[account_id]])</f>
        <v>0</v>
      </c>
      <c r="U270" s="25">
        <f>Table_Query_from_Cas_Ragle_16[[#This Row],[4-Dr]]-Table_Query_from_Cas_Ragle_16[[#This Row],[4-Cr]]</f>
        <v>0</v>
      </c>
      <c r="V270" s="25">
        <f>SUMIFS(E:E,A:A,Table_Query_from_Cas_Ragle_16[[#Headers],[8]],B:B,Table_Query_from_Cas_Ragle_16[[#This Row],[account_id]])</f>
        <v>0</v>
      </c>
      <c r="W270" s="25">
        <f>SUMIFS(F:F,A:A,Table_Query_from_Cas_Ragle_16[[#Headers],[8]],B:B,Table_Query_from_Cas_Ragle_16[[#This Row],[account_id]])</f>
        <v>0</v>
      </c>
      <c r="X270" s="25">
        <f>Table_Query_from_Cas_Ragle_16[[#This Row],[8-Dr]]-Table_Query_from_Cas_Ragle_16[[#This Row],[8-Cr]]</f>
        <v>0</v>
      </c>
    </row>
    <row r="271" spans="1:24" x14ac:dyDescent="0.25">
      <c r="A271">
        <v>2</v>
      </c>
      <c r="B271" t="s">
        <v>2032</v>
      </c>
      <c r="C271" t="s">
        <v>2033</v>
      </c>
      <c r="D271" t="s">
        <v>2020</v>
      </c>
      <c r="E271">
        <v>303</v>
      </c>
      <c r="F271">
        <v>0</v>
      </c>
      <c r="G271" s="2">
        <v>45321</v>
      </c>
      <c r="H271" t="s">
        <v>2021</v>
      </c>
      <c r="I271">
        <f t="shared" si="4"/>
        <v>303</v>
      </c>
      <c r="K271" t="s">
        <v>2584</v>
      </c>
      <c r="L271" t="s">
        <v>2585</v>
      </c>
      <c r="M271">
        <f>SUMIFS(E:E,A:A,Table_Query_from_Cas_Ragle_16[[#Headers],[2]],B:B,Table_Query_from_Cas_Ragle_16[[#This Row],[account_id]])</f>
        <v>0</v>
      </c>
      <c r="N271">
        <f>SUMIFS(F:F,A:A,Table_Query_from_Cas_Ragle_16[[#Headers],[2]],B:B,Table_Query_from_Cas_Ragle_16[[#This Row],[account_id]])</f>
        <v>0</v>
      </c>
      <c r="O271" s="25">
        <f>Table_Query_from_Cas_Ragle_16[[#This Row],[2-Dr]]-Table_Query_from_Cas_Ragle_16[[#This Row],[2-Cr]]</f>
        <v>0</v>
      </c>
      <c r="P271">
        <f>SUMIFS(E:E,A:A,Table_Query_from_Cas_Ragle_16[[#Headers],[3]],B:B,Table_Query_from_Cas_Ragle_16[[#This Row],[account_id]])</f>
        <v>0</v>
      </c>
      <c r="Q271">
        <f>SUMIFS(F:F,A:A,Table_Query_from_Cas_Ragle_16[[#Headers],[3]],B:B,Table_Query_from_Cas_Ragle_16[[#This Row],[account_id]])</f>
        <v>0</v>
      </c>
      <c r="R271" s="25">
        <f>Table_Query_from_Cas_Ragle_16[[#This Row],[3-Dr]]-Table_Query_from_Cas_Ragle_16[[#This Row],[3-Cr]]</f>
        <v>0</v>
      </c>
      <c r="S271" s="25">
        <f>SUMIFS(E:E,A:A,Table_Query_from_Cas_Ragle_16[[#Headers],[4]],B:B,Table_Query_from_Cas_Ragle_16[[#This Row],[account_id]])</f>
        <v>0</v>
      </c>
      <c r="T271" s="25">
        <f>SUMIFS(F:F,A:A,Table_Query_from_Cas_Ragle_16[[#Headers],[4]],B:B,Table_Query_from_Cas_Ragle_16[[#This Row],[account_id]])</f>
        <v>0</v>
      </c>
      <c r="U271" s="25">
        <f>Table_Query_from_Cas_Ragle_16[[#This Row],[4-Dr]]-Table_Query_from_Cas_Ragle_16[[#This Row],[4-Cr]]</f>
        <v>0</v>
      </c>
      <c r="V271" s="25">
        <f>SUMIFS(E:E,A:A,Table_Query_from_Cas_Ragle_16[[#Headers],[8]],B:B,Table_Query_from_Cas_Ragle_16[[#This Row],[account_id]])</f>
        <v>0</v>
      </c>
      <c r="W271" s="25">
        <f>SUMIFS(F:F,A:A,Table_Query_from_Cas_Ragle_16[[#Headers],[8]],B:B,Table_Query_from_Cas_Ragle_16[[#This Row],[account_id]])</f>
        <v>0</v>
      </c>
      <c r="X271" s="25">
        <f>Table_Query_from_Cas_Ragle_16[[#This Row],[8-Dr]]-Table_Query_from_Cas_Ragle_16[[#This Row],[8-Cr]]</f>
        <v>0</v>
      </c>
    </row>
    <row r="272" spans="1:24" x14ac:dyDescent="0.25">
      <c r="A272">
        <v>2</v>
      </c>
      <c r="B272" t="s">
        <v>2022</v>
      </c>
      <c r="C272" t="s">
        <v>2023</v>
      </c>
      <c r="D272" t="s">
        <v>2020</v>
      </c>
      <c r="E272">
        <v>168.07</v>
      </c>
      <c r="F272">
        <v>0</v>
      </c>
      <c r="G272" s="2">
        <v>45342</v>
      </c>
      <c r="H272" t="s">
        <v>2021</v>
      </c>
      <c r="I272">
        <f t="shared" si="4"/>
        <v>168.07</v>
      </c>
      <c r="K272" t="s">
        <v>2586</v>
      </c>
      <c r="L272" t="s">
        <v>2587</v>
      </c>
      <c r="M272">
        <f>SUMIFS(E:E,A:A,Table_Query_from_Cas_Ragle_16[[#Headers],[2]],B:B,Table_Query_from_Cas_Ragle_16[[#This Row],[account_id]])</f>
        <v>0</v>
      </c>
      <c r="N272">
        <f>SUMIFS(F:F,A:A,Table_Query_from_Cas_Ragle_16[[#Headers],[2]],B:B,Table_Query_from_Cas_Ragle_16[[#This Row],[account_id]])</f>
        <v>0</v>
      </c>
      <c r="O272" s="25">
        <f>Table_Query_from_Cas_Ragle_16[[#This Row],[2-Dr]]-Table_Query_from_Cas_Ragle_16[[#This Row],[2-Cr]]</f>
        <v>0</v>
      </c>
      <c r="P272">
        <f>SUMIFS(E:E,A:A,Table_Query_from_Cas_Ragle_16[[#Headers],[3]],B:B,Table_Query_from_Cas_Ragle_16[[#This Row],[account_id]])</f>
        <v>0</v>
      </c>
      <c r="Q272">
        <f>SUMIFS(F:F,A:A,Table_Query_from_Cas_Ragle_16[[#Headers],[3]],B:B,Table_Query_from_Cas_Ragle_16[[#This Row],[account_id]])</f>
        <v>0</v>
      </c>
      <c r="R272" s="25">
        <f>Table_Query_from_Cas_Ragle_16[[#This Row],[3-Dr]]-Table_Query_from_Cas_Ragle_16[[#This Row],[3-Cr]]</f>
        <v>0</v>
      </c>
      <c r="S272" s="25">
        <f>SUMIFS(E:E,A:A,Table_Query_from_Cas_Ragle_16[[#Headers],[4]],B:B,Table_Query_from_Cas_Ragle_16[[#This Row],[account_id]])</f>
        <v>0</v>
      </c>
      <c r="T272" s="25">
        <f>SUMIFS(F:F,A:A,Table_Query_from_Cas_Ragle_16[[#Headers],[4]],B:B,Table_Query_from_Cas_Ragle_16[[#This Row],[account_id]])</f>
        <v>0</v>
      </c>
      <c r="U272" s="25">
        <f>Table_Query_from_Cas_Ragle_16[[#This Row],[4-Dr]]-Table_Query_from_Cas_Ragle_16[[#This Row],[4-Cr]]</f>
        <v>0</v>
      </c>
      <c r="V272" s="25">
        <f>SUMIFS(E:E,A:A,Table_Query_from_Cas_Ragle_16[[#Headers],[8]],B:B,Table_Query_from_Cas_Ragle_16[[#This Row],[account_id]])</f>
        <v>0</v>
      </c>
      <c r="W272" s="25">
        <f>SUMIFS(F:F,A:A,Table_Query_from_Cas_Ragle_16[[#Headers],[8]],B:B,Table_Query_from_Cas_Ragle_16[[#This Row],[account_id]])</f>
        <v>0</v>
      </c>
      <c r="X272" s="25">
        <f>Table_Query_from_Cas_Ragle_16[[#This Row],[8-Dr]]-Table_Query_from_Cas_Ragle_16[[#This Row],[8-Cr]]</f>
        <v>0</v>
      </c>
    </row>
    <row r="273" spans="1:24" x14ac:dyDescent="0.25">
      <c r="A273">
        <v>3</v>
      </c>
      <c r="B273" t="s">
        <v>2038</v>
      </c>
      <c r="C273" t="s">
        <v>3264</v>
      </c>
      <c r="D273" t="s">
        <v>2020</v>
      </c>
      <c r="E273">
        <v>3929.33</v>
      </c>
      <c r="F273">
        <v>0</v>
      </c>
      <c r="G273" s="2">
        <v>45348</v>
      </c>
      <c r="H273" t="s">
        <v>2021</v>
      </c>
      <c r="I273">
        <f t="shared" si="4"/>
        <v>3929.33</v>
      </c>
      <c r="K273" t="s">
        <v>2588</v>
      </c>
      <c r="L273" t="s">
        <v>2589</v>
      </c>
      <c r="M273">
        <f>SUMIFS(E:E,A:A,Table_Query_from_Cas_Ragle_16[[#Headers],[2]],B:B,Table_Query_from_Cas_Ragle_16[[#This Row],[account_id]])</f>
        <v>0</v>
      </c>
      <c r="N273">
        <f>SUMIFS(F:F,A:A,Table_Query_from_Cas_Ragle_16[[#Headers],[2]],B:B,Table_Query_from_Cas_Ragle_16[[#This Row],[account_id]])</f>
        <v>0</v>
      </c>
      <c r="O273" s="25">
        <f>Table_Query_from_Cas_Ragle_16[[#This Row],[2-Dr]]-Table_Query_from_Cas_Ragle_16[[#This Row],[2-Cr]]</f>
        <v>0</v>
      </c>
      <c r="P273">
        <f>SUMIFS(E:E,A:A,Table_Query_from_Cas_Ragle_16[[#Headers],[3]],B:B,Table_Query_from_Cas_Ragle_16[[#This Row],[account_id]])</f>
        <v>0</v>
      </c>
      <c r="Q273">
        <f>SUMIFS(F:F,A:A,Table_Query_from_Cas_Ragle_16[[#Headers],[3]],B:B,Table_Query_from_Cas_Ragle_16[[#This Row],[account_id]])</f>
        <v>0</v>
      </c>
      <c r="R273" s="25">
        <f>Table_Query_from_Cas_Ragle_16[[#This Row],[3-Dr]]-Table_Query_from_Cas_Ragle_16[[#This Row],[3-Cr]]</f>
        <v>0</v>
      </c>
      <c r="S273" s="25">
        <f>SUMIFS(E:E,A:A,Table_Query_from_Cas_Ragle_16[[#Headers],[4]],B:B,Table_Query_from_Cas_Ragle_16[[#This Row],[account_id]])</f>
        <v>0</v>
      </c>
      <c r="T273" s="25">
        <f>SUMIFS(F:F,A:A,Table_Query_from_Cas_Ragle_16[[#Headers],[4]],B:B,Table_Query_from_Cas_Ragle_16[[#This Row],[account_id]])</f>
        <v>0</v>
      </c>
      <c r="U273" s="25">
        <f>Table_Query_from_Cas_Ragle_16[[#This Row],[4-Dr]]-Table_Query_from_Cas_Ragle_16[[#This Row],[4-Cr]]</f>
        <v>0</v>
      </c>
      <c r="V273" s="25">
        <f>SUMIFS(E:E,A:A,Table_Query_from_Cas_Ragle_16[[#Headers],[8]],B:B,Table_Query_from_Cas_Ragle_16[[#This Row],[account_id]])</f>
        <v>0</v>
      </c>
      <c r="W273" s="25">
        <f>SUMIFS(F:F,A:A,Table_Query_from_Cas_Ragle_16[[#Headers],[8]],B:B,Table_Query_from_Cas_Ragle_16[[#This Row],[account_id]])</f>
        <v>0</v>
      </c>
      <c r="X273" s="25">
        <f>Table_Query_from_Cas_Ragle_16[[#This Row],[8-Dr]]-Table_Query_from_Cas_Ragle_16[[#This Row],[8-Cr]]</f>
        <v>0</v>
      </c>
    </row>
    <row r="274" spans="1:24" x14ac:dyDescent="0.25">
      <c r="A274">
        <v>2</v>
      </c>
      <c r="B274" t="s">
        <v>2024</v>
      </c>
      <c r="C274" t="s">
        <v>2036</v>
      </c>
      <c r="D274" t="s">
        <v>2020</v>
      </c>
      <c r="E274">
        <v>401.58</v>
      </c>
      <c r="F274">
        <v>0</v>
      </c>
      <c r="G274" s="2">
        <v>45341</v>
      </c>
      <c r="H274" t="s">
        <v>2021</v>
      </c>
      <c r="I274">
        <f t="shared" si="4"/>
        <v>401.58</v>
      </c>
      <c r="K274" t="s">
        <v>2590</v>
      </c>
      <c r="L274" t="s">
        <v>2591</v>
      </c>
      <c r="M274">
        <f>SUMIFS(E:E,A:A,Table_Query_from_Cas_Ragle_16[[#Headers],[2]],B:B,Table_Query_from_Cas_Ragle_16[[#This Row],[account_id]])</f>
        <v>0</v>
      </c>
      <c r="N274">
        <f>SUMIFS(F:F,A:A,Table_Query_from_Cas_Ragle_16[[#Headers],[2]],B:B,Table_Query_from_Cas_Ragle_16[[#This Row],[account_id]])</f>
        <v>0</v>
      </c>
      <c r="O274" s="25">
        <f>Table_Query_from_Cas_Ragle_16[[#This Row],[2-Dr]]-Table_Query_from_Cas_Ragle_16[[#This Row],[2-Cr]]</f>
        <v>0</v>
      </c>
      <c r="P274">
        <f>SUMIFS(E:E,A:A,Table_Query_from_Cas_Ragle_16[[#Headers],[3]],B:B,Table_Query_from_Cas_Ragle_16[[#This Row],[account_id]])</f>
        <v>0</v>
      </c>
      <c r="Q274">
        <f>SUMIFS(F:F,A:A,Table_Query_from_Cas_Ragle_16[[#Headers],[3]],B:B,Table_Query_from_Cas_Ragle_16[[#This Row],[account_id]])</f>
        <v>0</v>
      </c>
      <c r="R274" s="25">
        <f>Table_Query_from_Cas_Ragle_16[[#This Row],[3-Dr]]-Table_Query_from_Cas_Ragle_16[[#This Row],[3-Cr]]</f>
        <v>0</v>
      </c>
      <c r="S274" s="25">
        <f>SUMIFS(E:E,A:A,Table_Query_from_Cas_Ragle_16[[#Headers],[4]],B:B,Table_Query_from_Cas_Ragle_16[[#This Row],[account_id]])</f>
        <v>0</v>
      </c>
      <c r="T274" s="25">
        <f>SUMIFS(F:F,A:A,Table_Query_from_Cas_Ragle_16[[#Headers],[4]],B:B,Table_Query_from_Cas_Ragle_16[[#This Row],[account_id]])</f>
        <v>0</v>
      </c>
      <c r="U274" s="25">
        <f>Table_Query_from_Cas_Ragle_16[[#This Row],[4-Dr]]-Table_Query_from_Cas_Ragle_16[[#This Row],[4-Cr]]</f>
        <v>0</v>
      </c>
      <c r="V274" s="25">
        <f>SUMIFS(E:E,A:A,Table_Query_from_Cas_Ragle_16[[#Headers],[8]],B:B,Table_Query_from_Cas_Ragle_16[[#This Row],[account_id]])</f>
        <v>0</v>
      </c>
      <c r="W274" s="25">
        <f>SUMIFS(F:F,A:A,Table_Query_from_Cas_Ragle_16[[#Headers],[8]],B:B,Table_Query_from_Cas_Ragle_16[[#This Row],[account_id]])</f>
        <v>0</v>
      </c>
      <c r="X274" s="25">
        <f>Table_Query_from_Cas_Ragle_16[[#This Row],[8-Dr]]-Table_Query_from_Cas_Ragle_16[[#This Row],[8-Cr]]</f>
        <v>0</v>
      </c>
    </row>
    <row r="275" spans="1:24" x14ac:dyDescent="0.25">
      <c r="A275">
        <v>4</v>
      </c>
      <c r="B275" t="s">
        <v>2022</v>
      </c>
      <c r="C275" t="s">
        <v>3596</v>
      </c>
      <c r="D275" t="s">
        <v>2020</v>
      </c>
      <c r="E275">
        <v>2390.3200000000002</v>
      </c>
      <c r="F275">
        <v>0</v>
      </c>
      <c r="G275" s="2">
        <v>45345</v>
      </c>
      <c r="H275" t="s">
        <v>2021</v>
      </c>
      <c r="I275">
        <f t="shared" si="4"/>
        <v>2390.3200000000002</v>
      </c>
      <c r="K275" t="s">
        <v>2592</v>
      </c>
      <c r="L275" t="s">
        <v>2593</v>
      </c>
      <c r="M275">
        <f>SUMIFS(E:E,A:A,Table_Query_from_Cas_Ragle_16[[#Headers],[2]],B:B,Table_Query_from_Cas_Ragle_16[[#This Row],[account_id]])</f>
        <v>0</v>
      </c>
      <c r="N275">
        <f>SUMIFS(F:F,A:A,Table_Query_from_Cas_Ragle_16[[#Headers],[2]],B:B,Table_Query_from_Cas_Ragle_16[[#This Row],[account_id]])</f>
        <v>0</v>
      </c>
      <c r="O275" s="25">
        <f>Table_Query_from_Cas_Ragle_16[[#This Row],[2-Dr]]-Table_Query_from_Cas_Ragle_16[[#This Row],[2-Cr]]</f>
        <v>0</v>
      </c>
      <c r="P275">
        <f>SUMIFS(E:E,A:A,Table_Query_from_Cas_Ragle_16[[#Headers],[3]],B:B,Table_Query_from_Cas_Ragle_16[[#This Row],[account_id]])</f>
        <v>0</v>
      </c>
      <c r="Q275">
        <f>SUMIFS(F:F,A:A,Table_Query_from_Cas_Ragle_16[[#Headers],[3]],B:B,Table_Query_from_Cas_Ragle_16[[#This Row],[account_id]])</f>
        <v>0</v>
      </c>
      <c r="R275" s="25">
        <f>Table_Query_from_Cas_Ragle_16[[#This Row],[3-Dr]]-Table_Query_from_Cas_Ragle_16[[#This Row],[3-Cr]]</f>
        <v>0</v>
      </c>
      <c r="S275" s="25">
        <f>SUMIFS(E:E,A:A,Table_Query_from_Cas_Ragle_16[[#Headers],[4]],B:B,Table_Query_from_Cas_Ragle_16[[#This Row],[account_id]])</f>
        <v>0</v>
      </c>
      <c r="T275" s="25">
        <f>SUMIFS(F:F,A:A,Table_Query_from_Cas_Ragle_16[[#Headers],[4]],B:B,Table_Query_from_Cas_Ragle_16[[#This Row],[account_id]])</f>
        <v>0</v>
      </c>
      <c r="U275" s="25">
        <f>Table_Query_from_Cas_Ragle_16[[#This Row],[4-Dr]]-Table_Query_from_Cas_Ragle_16[[#This Row],[4-Cr]]</f>
        <v>0</v>
      </c>
      <c r="V275" s="25">
        <f>SUMIFS(E:E,A:A,Table_Query_from_Cas_Ragle_16[[#Headers],[8]],B:B,Table_Query_from_Cas_Ragle_16[[#This Row],[account_id]])</f>
        <v>0</v>
      </c>
      <c r="W275" s="25">
        <f>SUMIFS(F:F,A:A,Table_Query_from_Cas_Ragle_16[[#Headers],[8]],B:B,Table_Query_from_Cas_Ragle_16[[#This Row],[account_id]])</f>
        <v>0</v>
      </c>
      <c r="X275" s="25">
        <f>Table_Query_from_Cas_Ragle_16[[#This Row],[8-Dr]]-Table_Query_from_Cas_Ragle_16[[#This Row],[8-Cr]]</f>
        <v>0</v>
      </c>
    </row>
    <row r="276" spans="1:24" x14ac:dyDescent="0.25">
      <c r="A276">
        <v>2</v>
      </c>
      <c r="B276" t="s">
        <v>2022</v>
      </c>
      <c r="C276" t="s">
        <v>2023</v>
      </c>
      <c r="D276" t="s">
        <v>2020</v>
      </c>
      <c r="E276">
        <v>0</v>
      </c>
      <c r="F276">
        <v>1383.97</v>
      </c>
      <c r="G276" s="2">
        <v>45329</v>
      </c>
      <c r="H276" t="s">
        <v>2021</v>
      </c>
      <c r="I276">
        <f t="shared" si="4"/>
        <v>-1383.97</v>
      </c>
      <c r="K276" t="s">
        <v>2594</v>
      </c>
      <c r="L276" t="s">
        <v>2595</v>
      </c>
      <c r="M276">
        <f>SUMIFS(E:E,A:A,Table_Query_from_Cas_Ragle_16[[#Headers],[2]],B:B,Table_Query_from_Cas_Ragle_16[[#This Row],[account_id]])</f>
        <v>0</v>
      </c>
      <c r="N276">
        <f>SUMIFS(F:F,A:A,Table_Query_from_Cas_Ragle_16[[#Headers],[2]],B:B,Table_Query_from_Cas_Ragle_16[[#This Row],[account_id]])</f>
        <v>0</v>
      </c>
      <c r="O276" s="25">
        <f>Table_Query_from_Cas_Ragle_16[[#This Row],[2-Dr]]-Table_Query_from_Cas_Ragle_16[[#This Row],[2-Cr]]</f>
        <v>0</v>
      </c>
      <c r="P276">
        <f>SUMIFS(E:E,A:A,Table_Query_from_Cas_Ragle_16[[#Headers],[3]],B:B,Table_Query_from_Cas_Ragle_16[[#This Row],[account_id]])</f>
        <v>0</v>
      </c>
      <c r="Q276">
        <f>SUMIFS(F:F,A:A,Table_Query_from_Cas_Ragle_16[[#Headers],[3]],B:B,Table_Query_from_Cas_Ragle_16[[#This Row],[account_id]])</f>
        <v>0</v>
      </c>
      <c r="R276" s="25">
        <f>Table_Query_from_Cas_Ragle_16[[#This Row],[3-Dr]]-Table_Query_from_Cas_Ragle_16[[#This Row],[3-Cr]]</f>
        <v>0</v>
      </c>
      <c r="S276" s="25">
        <f>SUMIFS(E:E,A:A,Table_Query_from_Cas_Ragle_16[[#Headers],[4]],B:B,Table_Query_from_Cas_Ragle_16[[#This Row],[account_id]])</f>
        <v>0</v>
      </c>
      <c r="T276" s="25">
        <f>SUMIFS(F:F,A:A,Table_Query_from_Cas_Ragle_16[[#Headers],[4]],B:B,Table_Query_from_Cas_Ragle_16[[#This Row],[account_id]])</f>
        <v>0</v>
      </c>
      <c r="U276" s="25">
        <f>Table_Query_from_Cas_Ragle_16[[#This Row],[4-Dr]]-Table_Query_from_Cas_Ragle_16[[#This Row],[4-Cr]]</f>
        <v>0</v>
      </c>
      <c r="V276" s="25">
        <f>SUMIFS(E:E,A:A,Table_Query_from_Cas_Ragle_16[[#Headers],[8]],B:B,Table_Query_from_Cas_Ragle_16[[#This Row],[account_id]])</f>
        <v>0</v>
      </c>
      <c r="W276" s="25">
        <f>SUMIFS(F:F,A:A,Table_Query_from_Cas_Ragle_16[[#Headers],[8]],B:B,Table_Query_from_Cas_Ragle_16[[#This Row],[account_id]])</f>
        <v>0</v>
      </c>
      <c r="X276" s="25">
        <f>Table_Query_from_Cas_Ragle_16[[#This Row],[8-Dr]]-Table_Query_from_Cas_Ragle_16[[#This Row],[8-Cr]]</f>
        <v>0</v>
      </c>
    </row>
    <row r="277" spans="1:24" x14ac:dyDescent="0.25">
      <c r="A277">
        <v>2</v>
      </c>
      <c r="B277" t="s">
        <v>2044</v>
      </c>
      <c r="C277" t="s">
        <v>2045</v>
      </c>
      <c r="D277" t="s">
        <v>2020</v>
      </c>
      <c r="E277">
        <v>1593.45</v>
      </c>
      <c r="F277">
        <v>0</v>
      </c>
      <c r="G277" s="2">
        <v>45343</v>
      </c>
      <c r="H277" t="s">
        <v>2021</v>
      </c>
      <c r="I277">
        <f t="shared" si="4"/>
        <v>1593.45</v>
      </c>
      <c r="K277" t="s">
        <v>2596</v>
      </c>
      <c r="L277" t="s">
        <v>2597</v>
      </c>
      <c r="M277">
        <f>SUMIFS(E:E,A:A,Table_Query_from_Cas_Ragle_16[[#Headers],[2]],B:B,Table_Query_from_Cas_Ragle_16[[#This Row],[account_id]])</f>
        <v>0</v>
      </c>
      <c r="N277">
        <f>SUMIFS(F:F,A:A,Table_Query_from_Cas_Ragle_16[[#Headers],[2]],B:B,Table_Query_from_Cas_Ragle_16[[#This Row],[account_id]])</f>
        <v>0</v>
      </c>
      <c r="O277" s="25">
        <f>Table_Query_from_Cas_Ragle_16[[#This Row],[2-Dr]]-Table_Query_from_Cas_Ragle_16[[#This Row],[2-Cr]]</f>
        <v>0</v>
      </c>
      <c r="P277">
        <f>SUMIFS(E:E,A:A,Table_Query_from_Cas_Ragle_16[[#Headers],[3]],B:B,Table_Query_from_Cas_Ragle_16[[#This Row],[account_id]])</f>
        <v>0</v>
      </c>
      <c r="Q277">
        <f>SUMIFS(F:F,A:A,Table_Query_from_Cas_Ragle_16[[#Headers],[3]],B:B,Table_Query_from_Cas_Ragle_16[[#This Row],[account_id]])</f>
        <v>0</v>
      </c>
      <c r="R277" s="25">
        <f>Table_Query_from_Cas_Ragle_16[[#This Row],[3-Dr]]-Table_Query_from_Cas_Ragle_16[[#This Row],[3-Cr]]</f>
        <v>0</v>
      </c>
      <c r="S277" s="25">
        <f>SUMIFS(E:E,A:A,Table_Query_from_Cas_Ragle_16[[#Headers],[4]],B:B,Table_Query_from_Cas_Ragle_16[[#This Row],[account_id]])</f>
        <v>0</v>
      </c>
      <c r="T277" s="25">
        <f>SUMIFS(F:F,A:A,Table_Query_from_Cas_Ragle_16[[#Headers],[4]],B:B,Table_Query_from_Cas_Ragle_16[[#This Row],[account_id]])</f>
        <v>0</v>
      </c>
      <c r="U277" s="25">
        <f>Table_Query_from_Cas_Ragle_16[[#This Row],[4-Dr]]-Table_Query_from_Cas_Ragle_16[[#This Row],[4-Cr]]</f>
        <v>0</v>
      </c>
      <c r="V277" s="25">
        <f>SUMIFS(E:E,A:A,Table_Query_from_Cas_Ragle_16[[#Headers],[8]],B:B,Table_Query_from_Cas_Ragle_16[[#This Row],[account_id]])</f>
        <v>0</v>
      </c>
      <c r="W277" s="25">
        <f>SUMIFS(F:F,A:A,Table_Query_from_Cas_Ragle_16[[#Headers],[8]],B:B,Table_Query_from_Cas_Ragle_16[[#This Row],[account_id]])</f>
        <v>0</v>
      </c>
      <c r="X277" s="25">
        <f>Table_Query_from_Cas_Ragle_16[[#This Row],[8-Dr]]-Table_Query_from_Cas_Ragle_16[[#This Row],[8-Cr]]</f>
        <v>0</v>
      </c>
    </row>
    <row r="278" spans="1:24" x14ac:dyDescent="0.25">
      <c r="A278">
        <v>2</v>
      </c>
      <c r="B278" t="s">
        <v>2044</v>
      </c>
      <c r="C278" t="s">
        <v>2045</v>
      </c>
      <c r="D278" t="s">
        <v>2020</v>
      </c>
      <c r="E278">
        <v>27.83</v>
      </c>
      <c r="F278">
        <v>0</v>
      </c>
      <c r="G278" s="2">
        <v>45345</v>
      </c>
      <c r="H278" t="s">
        <v>2021</v>
      </c>
      <c r="I278">
        <f t="shared" si="4"/>
        <v>27.83</v>
      </c>
      <c r="K278" t="s">
        <v>2598</v>
      </c>
      <c r="L278" t="s">
        <v>2599</v>
      </c>
      <c r="M278">
        <f>SUMIFS(E:E,A:A,Table_Query_from_Cas_Ragle_16[[#Headers],[2]],B:B,Table_Query_from_Cas_Ragle_16[[#This Row],[account_id]])</f>
        <v>0</v>
      </c>
      <c r="N278">
        <f>SUMIFS(F:F,A:A,Table_Query_from_Cas_Ragle_16[[#Headers],[2]],B:B,Table_Query_from_Cas_Ragle_16[[#This Row],[account_id]])</f>
        <v>0</v>
      </c>
      <c r="O278" s="25">
        <f>Table_Query_from_Cas_Ragle_16[[#This Row],[2-Dr]]-Table_Query_from_Cas_Ragle_16[[#This Row],[2-Cr]]</f>
        <v>0</v>
      </c>
      <c r="P278">
        <f>SUMIFS(E:E,A:A,Table_Query_from_Cas_Ragle_16[[#Headers],[3]],B:B,Table_Query_from_Cas_Ragle_16[[#This Row],[account_id]])</f>
        <v>0</v>
      </c>
      <c r="Q278">
        <f>SUMIFS(F:F,A:A,Table_Query_from_Cas_Ragle_16[[#Headers],[3]],B:B,Table_Query_from_Cas_Ragle_16[[#This Row],[account_id]])</f>
        <v>0</v>
      </c>
      <c r="R278" s="25">
        <f>Table_Query_from_Cas_Ragle_16[[#This Row],[3-Dr]]-Table_Query_from_Cas_Ragle_16[[#This Row],[3-Cr]]</f>
        <v>0</v>
      </c>
      <c r="S278" s="25">
        <f>SUMIFS(E:E,A:A,Table_Query_from_Cas_Ragle_16[[#Headers],[4]],B:B,Table_Query_from_Cas_Ragle_16[[#This Row],[account_id]])</f>
        <v>0</v>
      </c>
      <c r="T278" s="25">
        <f>SUMIFS(F:F,A:A,Table_Query_from_Cas_Ragle_16[[#Headers],[4]],B:B,Table_Query_from_Cas_Ragle_16[[#This Row],[account_id]])</f>
        <v>0</v>
      </c>
      <c r="U278" s="25">
        <f>Table_Query_from_Cas_Ragle_16[[#This Row],[4-Dr]]-Table_Query_from_Cas_Ragle_16[[#This Row],[4-Cr]]</f>
        <v>0</v>
      </c>
      <c r="V278" s="25">
        <f>SUMIFS(E:E,A:A,Table_Query_from_Cas_Ragle_16[[#Headers],[8]],B:B,Table_Query_from_Cas_Ragle_16[[#This Row],[account_id]])</f>
        <v>0</v>
      </c>
      <c r="W278" s="25">
        <f>SUMIFS(F:F,A:A,Table_Query_from_Cas_Ragle_16[[#Headers],[8]],B:B,Table_Query_from_Cas_Ragle_16[[#This Row],[account_id]])</f>
        <v>0</v>
      </c>
      <c r="X278" s="25">
        <f>Table_Query_from_Cas_Ragle_16[[#This Row],[8-Dr]]-Table_Query_from_Cas_Ragle_16[[#This Row],[8-Cr]]</f>
        <v>0</v>
      </c>
    </row>
    <row r="279" spans="1:24" x14ac:dyDescent="0.25">
      <c r="A279">
        <v>3</v>
      </c>
      <c r="B279" t="s">
        <v>2044</v>
      </c>
      <c r="C279" t="s">
        <v>3266</v>
      </c>
      <c r="D279" t="s">
        <v>2020</v>
      </c>
      <c r="E279">
        <v>10554.07</v>
      </c>
      <c r="F279">
        <v>0</v>
      </c>
      <c r="G279" s="2">
        <v>45348</v>
      </c>
      <c r="H279" t="s">
        <v>2021</v>
      </c>
      <c r="I279">
        <f t="shared" si="4"/>
        <v>10554.07</v>
      </c>
      <c r="K279" t="s">
        <v>2600</v>
      </c>
      <c r="L279" t="s">
        <v>2601</v>
      </c>
      <c r="M279">
        <f>SUMIFS(E:E,A:A,Table_Query_from_Cas_Ragle_16[[#Headers],[2]],B:B,Table_Query_from_Cas_Ragle_16[[#This Row],[account_id]])</f>
        <v>0</v>
      </c>
      <c r="N279">
        <f>SUMIFS(F:F,A:A,Table_Query_from_Cas_Ragle_16[[#Headers],[2]],B:B,Table_Query_from_Cas_Ragle_16[[#This Row],[account_id]])</f>
        <v>0</v>
      </c>
      <c r="O279" s="25">
        <f>Table_Query_from_Cas_Ragle_16[[#This Row],[2-Dr]]-Table_Query_from_Cas_Ragle_16[[#This Row],[2-Cr]]</f>
        <v>0</v>
      </c>
      <c r="P279">
        <f>SUMIFS(E:E,A:A,Table_Query_from_Cas_Ragle_16[[#Headers],[3]],B:B,Table_Query_from_Cas_Ragle_16[[#This Row],[account_id]])</f>
        <v>0</v>
      </c>
      <c r="Q279">
        <f>SUMIFS(F:F,A:A,Table_Query_from_Cas_Ragle_16[[#Headers],[3]],B:B,Table_Query_from_Cas_Ragle_16[[#This Row],[account_id]])</f>
        <v>0</v>
      </c>
      <c r="R279" s="25">
        <f>Table_Query_from_Cas_Ragle_16[[#This Row],[3-Dr]]-Table_Query_from_Cas_Ragle_16[[#This Row],[3-Cr]]</f>
        <v>0</v>
      </c>
      <c r="S279" s="25">
        <f>SUMIFS(E:E,A:A,Table_Query_from_Cas_Ragle_16[[#Headers],[4]],B:B,Table_Query_from_Cas_Ragle_16[[#This Row],[account_id]])</f>
        <v>0</v>
      </c>
      <c r="T279" s="25">
        <f>SUMIFS(F:F,A:A,Table_Query_from_Cas_Ragle_16[[#Headers],[4]],B:B,Table_Query_from_Cas_Ragle_16[[#This Row],[account_id]])</f>
        <v>0</v>
      </c>
      <c r="U279" s="25">
        <f>Table_Query_from_Cas_Ragle_16[[#This Row],[4-Dr]]-Table_Query_from_Cas_Ragle_16[[#This Row],[4-Cr]]</f>
        <v>0</v>
      </c>
      <c r="V279" s="25">
        <f>SUMIFS(E:E,A:A,Table_Query_from_Cas_Ragle_16[[#Headers],[8]],B:B,Table_Query_from_Cas_Ragle_16[[#This Row],[account_id]])</f>
        <v>0</v>
      </c>
      <c r="W279" s="25">
        <f>SUMIFS(F:F,A:A,Table_Query_from_Cas_Ragle_16[[#Headers],[8]],B:B,Table_Query_from_Cas_Ragle_16[[#This Row],[account_id]])</f>
        <v>0</v>
      </c>
      <c r="X279" s="25">
        <f>Table_Query_from_Cas_Ragle_16[[#This Row],[8-Dr]]-Table_Query_from_Cas_Ragle_16[[#This Row],[8-Cr]]</f>
        <v>0</v>
      </c>
    </row>
    <row r="280" spans="1:24" x14ac:dyDescent="0.25">
      <c r="A280">
        <v>2</v>
      </c>
      <c r="B280" t="s">
        <v>2022</v>
      </c>
      <c r="C280" t="s">
        <v>2023</v>
      </c>
      <c r="D280" t="s">
        <v>2020</v>
      </c>
      <c r="E280">
        <v>45.16</v>
      </c>
      <c r="F280">
        <v>0</v>
      </c>
      <c r="G280" s="2">
        <v>45349</v>
      </c>
      <c r="H280" t="s">
        <v>2021</v>
      </c>
      <c r="I280">
        <f t="shared" si="4"/>
        <v>45.16</v>
      </c>
      <c r="K280" t="s">
        <v>2602</v>
      </c>
      <c r="L280" t="s">
        <v>2603</v>
      </c>
      <c r="M280">
        <f>SUMIFS(E:E,A:A,Table_Query_from_Cas_Ragle_16[[#Headers],[2]],B:B,Table_Query_from_Cas_Ragle_16[[#This Row],[account_id]])</f>
        <v>0</v>
      </c>
      <c r="N280">
        <f>SUMIFS(F:F,A:A,Table_Query_from_Cas_Ragle_16[[#Headers],[2]],B:B,Table_Query_from_Cas_Ragle_16[[#This Row],[account_id]])</f>
        <v>0</v>
      </c>
      <c r="O280" s="25">
        <f>Table_Query_from_Cas_Ragle_16[[#This Row],[2-Dr]]-Table_Query_from_Cas_Ragle_16[[#This Row],[2-Cr]]</f>
        <v>0</v>
      </c>
      <c r="P280">
        <f>SUMIFS(E:E,A:A,Table_Query_from_Cas_Ragle_16[[#Headers],[3]],B:B,Table_Query_from_Cas_Ragle_16[[#This Row],[account_id]])</f>
        <v>0</v>
      </c>
      <c r="Q280">
        <f>SUMIFS(F:F,A:A,Table_Query_from_Cas_Ragle_16[[#Headers],[3]],B:B,Table_Query_from_Cas_Ragle_16[[#This Row],[account_id]])</f>
        <v>0</v>
      </c>
      <c r="R280" s="25">
        <f>Table_Query_from_Cas_Ragle_16[[#This Row],[3-Dr]]-Table_Query_from_Cas_Ragle_16[[#This Row],[3-Cr]]</f>
        <v>0</v>
      </c>
      <c r="S280" s="25">
        <f>SUMIFS(E:E,A:A,Table_Query_from_Cas_Ragle_16[[#Headers],[4]],B:B,Table_Query_from_Cas_Ragle_16[[#This Row],[account_id]])</f>
        <v>0</v>
      </c>
      <c r="T280" s="25">
        <f>SUMIFS(F:F,A:A,Table_Query_from_Cas_Ragle_16[[#Headers],[4]],B:B,Table_Query_from_Cas_Ragle_16[[#This Row],[account_id]])</f>
        <v>0</v>
      </c>
      <c r="U280" s="25">
        <f>Table_Query_from_Cas_Ragle_16[[#This Row],[4-Dr]]-Table_Query_from_Cas_Ragle_16[[#This Row],[4-Cr]]</f>
        <v>0</v>
      </c>
      <c r="V280" s="25">
        <f>SUMIFS(E:E,A:A,Table_Query_from_Cas_Ragle_16[[#Headers],[8]],B:B,Table_Query_from_Cas_Ragle_16[[#This Row],[account_id]])</f>
        <v>0</v>
      </c>
      <c r="W280" s="25">
        <f>SUMIFS(F:F,A:A,Table_Query_from_Cas_Ragle_16[[#Headers],[8]],B:B,Table_Query_from_Cas_Ragle_16[[#This Row],[account_id]])</f>
        <v>0</v>
      </c>
      <c r="X280" s="25">
        <f>Table_Query_from_Cas_Ragle_16[[#This Row],[8-Dr]]-Table_Query_from_Cas_Ragle_16[[#This Row],[8-Cr]]</f>
        <v>0</v>
      </c>
    </row>
    <row r="281" spans="1:24" x14ac:dyDescent="0.25">
      <c r="A281">
        <v>2</v>
      </c>
      <c r="B281" t="s">
        <v>2022</v>
      </c>
      <c r="C281" t="s">
        <v>2023</v>
      </c>
      <c r="D281" t="s">
        <v>2020</v>
      </c>
      <c r="E281">
        <v>970.92</v>
      </c>
      <c r="F281">
        <v>0</v>
      </c>
      <c r="G281" s="2">
        <v>45350</v>
      </c>
      <c r="H281" t="s">
        <v>2021</v>
      </c>
      <c r="I281">
        <f t="shared" si="4"/>
        <v>970.92</v>
      </c>
      <c r="K281" t="s">
        <v>2604</v>
      </c>
      <c r="L281" t="s">
        <v>2605</v>
      </c>
      <c r="M281">
        <f>SUMIFS(E:E,A:A,Table_Query_from_Cas_Ragle_16[[#Headers],[2]],B:B,Table_Query_from_Cas_Ragle_16[[#This Row],[account_id]])</f>
        <v>0</v>
      </c>
      <c r="N281">
        <f>SUMIFS(F:F,A:A,Table_Query_from_Cas_Ragle_16[[#Headers],[2]],B:B,Table_Query_from_Cas_Ragle_16[[#This Row],[account_id]])</f>
        <v>0</v>
      </c>
      <c r="O281" s="25">
        <f>Table_Query_from_Cas_Ragle_16[[#This Row],[2-Dr]]-Table_Query_from_Cas_Ragle_16[[#This Row],[2-Cr]]</f>
        <v>0</v>
      </c>
      <c r="P281">
        <f>SUMIFS(E:E,A:A,Table_Query_from_Cas_Ragle_16[[#Headers],[3]],B:B,Table_Query_from_Cas_Ragle_16[[#This Row],[account_id]])</f>
        <v>0</v>
      </c>
      <c r="Q281">
        <f>SUMIFS(F:F,A:A,Table_Query_from_Cas_Ragle_16[[#Headers],[3]],B:B,Table_Query_from_Cas_Ragle_16[[#This Row],[account_id]])</f>
        <v>0</v>
      </c>
      <c r="R281" s="25">
        <f>Table_Query_from_Cas_Ragle_16[[#This Row],[3-Dr]]-Table_Query_from_Cas_Ragle_16[[#This Row],[3-Cr]]</f>
        <v>0</v>
      </c>
      <c r="S281" s="25">
        <f>SUMIFS(E:E,A:A,Table_Query_from_Cas_Ragle_16[[#Headers],[4]],B:B,Table_Query_from_Cas_Ragle_16[[#This Row],[account_id]])</f>
        <v>0</v>
      </c>
      <c r="T281" s="25">
        <f>SUMIFS(F:F,A:A,Table_Query_from_Cas_Ragle_16[[#Headers],[4]],B:B,Table_Query_from_Cas_Ragle_16[[#This Row],[account_id]])</f>
        <v>0</v>
      </c>
      <c r="U281" s="25">
        <f>Table_Query_from_Cas_Ragle_16[[#This Row],[4-Dr]]-Table_Query_from_Cas_Ragle_16[[#This Row],[4-Cr]]</f>
        <v>0</v>
      </c>
      <c r="V281" s="25">
        <f>SUMIFS(E:E,A:A,Table_Query_from_Cas_Ragle_16[[#Headers],[8]],B:B,Table_Query_from_Cas_Ragle_16[[#This Row],[account_id]])</f>
        <v>0</v>
      </c>
      <c r="W281" s="25">
        <f>SUMIFS(F:F,A:A,Table_Query_from_Cas_Ragle_16[[#Headers],[8]],B:B,Table_Query_from_Cas_Ragle_16[[#This Row],[account_id]])</f>
        <v>0</v>
      </c>
      <c r="X281" s="25">
        <f>Table_Query_from_Cas_Ragle_16[[#This Row],[8-Dr]]-Table_Query_from_Cas_Ragle_16[[#This Row],[8-Cr]]</f>
        <v>0</v>
      </c>
    </row>
    <row r="282" spans="1:24" x14ac:dyDescent="0.25">
      <c r="A282">
        <v>2</v>
      </c>
      <c r="B282" t="s">
        <v>2038</v>
      </c>
      <c r="C282" t="s">
        <v>2039</v>
      </c>
      <c r="D282" t="s">
        <v>2020</v>
      </c>
      <c r="E282">
        <v>1212.4000000000001</v>
      </c>
      <c r="F282">
        <v>0</v>
      </c>
      <c r="G282" s="2">
        <v>45344</v>
      </c>
      <c r="H282" t="s">
        <v>2021</v>
      </c>
      <c r="I282">
        <f t="shared" si="4"/>
        <v>1212.4000000000001</v>
      </c>
      <c r="K282" t="s">
        <v>2606</v>
      </c>
      <c r="L282" t="s">
        <v>2607</v>
      </c>
      <c r="M282">
        <f>SUMIFS(E:E,A:A,Table_Query_from_Cas_Ragle_16[[#Headers],[2]],B:B,Table_Query_from_Cas_Ragle_16[[#This Row],[account_id]])</f>
        <v>0</v>
      </c>
      <c r="N282">
        <f>SUMIFS(F:F,A:A,Table_Query_from_Cas_Ragle_16[[#Headers],[2]],B:B,Table_Query_from_Cas_Ragle_16[[#This Row],[account_id]])</f>
        <v>0</v>
      </c>
      <c r="O282" s="25">
        <f>Table_Query_from_Cas_Ragle_16[[#This Row],[2-Dr]]-Table_Query_from_Cas_Ragle_16[[#This Row],[2-Cr]]</f>
        <v>0</v>
      </c>
      <c r="P282">
        <f>SUMIFS(E:E,A:A,Table_Query_from_Cas_Ragle_16[[#Headers],[3]],B:B,Table_Query_from_Cas_Ragle_16[[#This Row],[account_id]])</f>
        <v>0</v>
      </c>
      <c r="Q282">
        <f>SUMIFS(F:F,A:A,Table_Query_from_Cas_Ragle_16[[#Headers],[3]],B:B,Table_Query_from_Cas_Ragle_16[[#This Row],[account_id]])</f>
        <v>0</v>
      </c>
      <c r="R282" s="25">
        <f>Table_Query_from_Cas_Ragle_16[[#This Row],[3-Dr]]-Table_Query_from_Cas_Ragle_16[[#This Row],[3-Cr]]</f>
        <v>0</v>
      </c>
      <c r="S282" s="25">
        <f>SUMIFS(E:E,A:A,Table_Query_from_Cas_Ragle_16[[#Headers],[4]],B:B,Table_Query_from_Cas_Ragle_16[[#This Row],[account_id]])</f>
        <v>0</v>
      </c>
      <c r="T282" s="25">
        <f>SUMIFS(F:F,A:A,Table_Query_from_Cas_Ragle_16[[#Headers],[4]],B:B,Table_Query_from_Cas_Ragle_16[[#This Row],[account_id]])</f>
        <v>0</v>
      </c>
      <c r="U282" s="25">
        <f>Table_Query_from_Cas_Ragle_16[[#This Row],[4-Dr]]-Table_Query_from_Cas_Ragle_16[[#This Row],[4-Cr]]</f>
        <v>0</v>
      </c>
      <c r="V282" s="25">
        <f>SUMIFS(E:E,A:A,Table_Query_from_Cas_Ragle_16[[#Headers],[8]],B:B,Table_Query_from_Cas_Ragle_16[[#This Row],[account_id]])</f>
        <v>0</v>
      </c>
      <c r="W282" s="25">
        <f>SUMIFS(F:F,A:A,Table_Query_from_Cas_Ragle_16[[#Headers],[8]],B:B,Table_Query_from_Cas_Ragle_16[[#This Row],[account_id]])</f>
        <v>0</v>
      </c>
      <c r="X282" s="25">
        <f>Table_Query_from_Cas_Ragle_16[[#This Row],[8-Dr]]-Table_Query_from_Cas_Ragle_16[[#This Row],[8-Cr]]</f>
        <v>0</v>
      </c>
    </row>
    <row r="283" spans="1:24" x14ac:dyDescent="0.25">
      <c r="A283">
        <v>2</v>
      </c>
      <c r="B283" t="s">
        <v>2024</v>
      </c>
      <c r="C283" t="s">
        <v>2036</v>
      </c>
      <c r="D283" t="s">
        <v>2020</v>
      </c>
      <c r="E283">
        <v>151.51</v>
      </c>
      <c r="F283">
        <v>0</v>
      </c>
      <c r="G283" s="2">
        <v>45345</v>
      </c>
      <c r="H283" t="s">
        <v>2021</v>
      </c>
      <c r="I283">
        <f t="shared" si="4"/>
        <v>151.51</v>
      </c>
      <c r="K283" t="s">
        <v>2608</v>
      </c>
      <c r="L283" t="s">
        <v>2609</v>
      </c>
      <c r="M283">
        <f>SUMIFS(E:E,A:A,Table_Query_from_Cas_Ragle_16[[#Headers],[2]],B:B,Table_Query_from_Cas_Ragle_16[[#This Row],[account_id]])</f>
        <v>0</v>
      </c>
      <c r="N283">
        <f>SUMIFS(F:F,A:A,Table_Query_from_Cas_Ragle_16[[#Headers],[2]],B:B,Table_Query_from_Cas_Ragle_16[[#This Row],[account_id]])</f>
        <v>0</v>
      </c>
      <c r="O283" s="25">
        <f>Table_Query_from_Cas_Ragle_16[[#This Row],[2-Dr]]-Table_Query_from_Cas_Ragle_16[[#This Row],[2-Cr]]</f>
        <v>0</v>
      </c>
      <c r="P283">
        <f>SUMIFS(E:E,A:A,Table_Query_from_Cas_Ragle_16[[#Headers],[3]],B:B,Table_Query_from_Cas_Ragle_16[[#This Row],[account_id]])</f>
        <v>0</v>
      </c>
      <c r="Q283">
        <f>SUMIFS(F:F,A:A,Table_Query_from_Cas_Ragle_16[[#Headers],[3]],B:B,Table_Query_from_Cas_Ragle_16[[#This Row],[account_id]])</f>
        <v>0</v>
      </c>
      <c r="R283" s="25">
        <f>Table_Query_from_Cas_Ragle_16[[#This Row],[3-Dr]]-Table_Query_from_Cas_Ragle_16[[#This Row],[3-Cr]]</f>
        <v>0</v>
      </c>
      <c r="S283" s="25">
        <f>SUMIFS(E:E,A:A,Table_Query_from_Cas_Ragle_16[[#Headers],[4]],B:B,Table_Query_from_Cas_Ragle_16[[#This Row],[account_id]])</f>
        <v>0</v>
      </c>
      <c r="T283" s="25">
        <f>SUMIFS(F:F,A:A,Table_Query_from_Cas_Ragle_16[[#Headers],[4]],B:B,Table_Query_from_Cas_Ragle_16[[#This Row],[account_id]])</f>
        <v>0</v>
      </c>
      <c r="U283" s="25">
        <f>Table_Query_from_Cas_Ragle_16[[#This Row],[4-Dr]]-Table_Query_from_Cas_Ragle_16[[#This Row],[4-Cr]]</f>
        <v>0</v>
      </c>
      <c r="V283" s="25">
        <f>SUMIFS(E:E,A:A,Table_Query_from_Cas_Ragle_16[[#Headers],[8]],B:B,Table_Query_from_Cas_Ragle_16[[#This Row],[account_id]])</f>
        <v>0</v>
      </c>
      <c r="W283" s="25">
        <f>SUMIFS(F:F,A:A,Table_Query_from_Cas_Ragle_16[[#Headers],[8]],B:B,Table_Query_from_Cas_Ragle_16[[#This Row],[account_id]])</f>
        <v>0</v>
      </c>
      <c r="X283" s="25">
        <f>Table_Query_from_Cas_Ragle_16[[#This Row],[8-Dr]]-Table_Query_from_Cas_Ragle_16[[#This Row],[8-Cr]]</f>
        <v>0</v>
      </c>
    </row>
    <row r="284" spans="1:24" x14ac:dyDescent="0.25">
      <c r="A284">
        <v>2</v>
      </c>
      <c r="B284" t="s">
        <v>2044</v>
      </c>
      <c r="C284" t="s">
        <v>2045</v>
      </c>
      <c r="D284" t="s">
        <v>2020</v>
      </c>
      <c r="E284">
        <v>241.33</v>
      </c>
      <c r="F284">
        <v>0</v>
      </c>
      <c r="G284" s="2">
        <v>45342</v>
      </c>
      <c r="H284" t="s">
        <v>2021</v>
      </c>
      <c r="I284">
        <f t="shared" si="4"/>
        <v>241.33</v>
      </c>
      <c r="K284" t="s">
        <v>2610</v>
      </c>
      <c r="L284" t="s">
        <v>2611</v>
      </c>
      <c r="M284">
        <f>SUMIFS(E:E,A:A,Table_Query_from_Cas_Ragle_16[[#Headers],[2]],B:B,Table_Query_from_Cas_Ragle_16[[#This Row],[account_id]])</f>
        <v>0</v>
      </c>
      <c r="N284">
        <f>SUMIFS(F:F,A:A,Table_Query_from_Cas_Ragle_16[[#Headers],[2]],B:B,Table_Query_from_Cas_Ragle_16[[#This Row],[account_id]])</f>
        <v>0</v>
      </c>
      <c r="O284" s="25">
        <f>Table_Query_from_Cas_Ragle_16[[#This Row],[2-Dr]]-Table_Query_from_Cas_Ragle_16[[#This Row],[2-Cr]]</f>
        <v>0</v>
      </c>
      <c r="P284">
        <f>SUMIFS(E:E,A:A,Table_Query_from_Cas_Ragle_16[[#Headers],[3]],B:B,Table_Query_from_Cas_Ragle_16[[#This Row],[account_id]])</f>
        <v>0</v>
      </c>
      <c r="Q284">
        <f>SUMIFS(F:F,A:A,Table_Query_from_Cas_Ragle_16[[#Headers],[3]],B:B,Table_Query_from_Cas_Ragle_16[[#This Row],[account_id]])</f>
        <v>0</v>
      </c>
      <c r="R284" s="25">
        <f>Table_Query_from_Cas_Ragle_16[[#This Row],[3-Dr]]-Table_Query_from_Cas_Ragle_16[[#This Row],[3-Cr]]</f>
        <v>0</v>
      </c>
      <c r="S284" s="25">
        <f>SUMIFS(E:E,A:A,Table_Query_from_Cas_Ragle_16[[#Headers],[4]],B:B,Table_Query_from_Cas_Ragle_16[[#This Row],[account_id]])</f>
        <v>0</v>
      </c>
      <c r="T284" s="25">
        <f>SUMIFS(F:F,A:A,Table_Query_from_Cas_Ragle_16[[#Headers],[4]],B:B,Table_Query_from_Cas_Ragle_16[[#This Row],[account_id]])</f>
        <v>0</v>
      </c>
      <c r="U284" s="25">
        <f>Table_Query_from_Cas_Ragle_16[[#This Row],[4-Dr]]-Table_Query_from_Cas_Ragle_16[[#This Row],[4-Cr]]</f>
        <v>0</v>
      </c>
      <c r="V284" s="25">
        <f>SUMIFS(E:E,A:A,Table_Query_from_Cas_Ragle_16[[#Headers],[8]],B:B,Table_Query_from_Cas_Ragle_16[[#This Row],[account_id]])</f>
        <v>0</v>
      </c>
      <c r="W284" s="25">
        <f>SUMIFS(F:F,A:A,Table_Query_from_Cas_Ragle_16[[#Headers],[8]],B:B,Table_Query_from_Cas_Ragle_16[[#This Row],[account_id]])</f>
        <v>0</v>
      </c>
      <c r="X284" s="25">
        <f>Table_Query_from_Cas_Ragle_16[[#This Row],[8-Dr]]-Table_Query_from_Cas_Ragle_16[[#This Row],[8-Cr]]</f>
        <v>0</v>
      </c>
    </row>
    <row r="285" spans="1:24" x14ac:dyDescent="0.25">
      <c r="A285">
        <v>2</v>
      </c>
      <c r="B285" t="s">
        <v>2022</v>
      </c>
      <c r="C285" t="s">
        <v>2023</v>
      </c>
      <c r="D285" t="s">
        <v>2020</v>
      </c>
      <c r="E285">
        <v>155.71</v>
      </c>
      <c r="F285">
        <v>0</v>
      </c>
      <c r="G285" s="2">
        <v>45349</v>
      </c>
      <c r="H285" t="s">
        <v>2021</v>
      </c>
      <c r="I285">
        <f t="shared" si="4"/>
        <v>155.71</v>
      </c>
      <c r="K285" t="s">
        <v>2612</v>
      </c>
      <c r="L285" t="s">
        <v>2613</v>
      </c>
      <c r="M285">
        <f>SUMIFS(E:E,A:A,Table_Query_from_Cas_Ragle_16[[#Headers],[2]],B:B,Table_Query_from_Cas_Ragle_16[[#This Row],[account_id]])</f>
        <v>0</v>
      </c>
      <c r="N285">
        <f>SUMIFS(F:F,A:A,Table_Query_from_Cas_Ragle_16[[#Headers],[2]],B:B,Table_Query_from_Cas_Ragle_16[[#This Row],[account_id]])</f>
        <v>0</v>
      </c>
      <c r="O285" s="25">
        <f>Table_Query_from_Cas_Ragle_16[[#This Row],[2-Dr]]-Table_Query_from_Cas_Ragle_16[[#This Row],[2-Cr]]</f>
        <v>0</v>
      </c>
      <c r="P285">
        <f>SUMIFS(E:E,A:A,Table_Query_from_Cas_Ragle_16[[#Headers],[3]],B:B,Table_Query_from_Cas_Ragle_16[[#This Row],[account_id]])</f>
        <v>0</v>
      </c>
      <c r="Q285">
        <f>SUMIFS(F:F,A:A,Table_Query_from_Cas_Ragle_16[[#Headers],[3]],B:B,Table_Query_from_Cas_Ragle_16[[#This Row],[account_id]])</f>
        <v>0</v>
      </c>
      <c r="R285" s="25">
        <f>Table_Query_from_Cas_Ragle_16[[#This Row],[3-Dr]]-Table_Query_from_Cas_Ragle_16[[#This Row],[3-Cr]]</f>
        <v>0</v>
      </c>
      <c r="S285" s="25">
        <f>SUMIFS(E:E,A:A,Table_Query_from_Cas_Ragle_16[[#Headers],[4]],B:B,Table_Query_from_Cas_Ragle_16[[#This Row],[account_id]])</f>
        <v>0</v>
      </c>
      <c r="T285" s="25">
        <f>SUMIFS(F:F,A:A,Table_Query_from_Cas_Ragle_16[[#Headers],[4]],B:B,Table_Query_from_Cas_Ragle_16[[#This Row],[account_id]])</f>
        <v>0</v>
      </c>
      <c r="U285" s="25">
        <f>Table_Query_from_Cas_Ragle_16[[#This Row],[4-Dr]]-Table_Query_from_Cas_Ragle_16[[#This Row],[4-Cr]]</f>
        <v>0</v>
      </c>
      <c r="V285" s="25">
        <f>SUMIFS(E:E,A:A,Table_Query_from_Cas_Ragle_16[[#Headers],[8]],B:B,Table_Query_from_Cas_Ragle_16[[#This Row],[account_id]])</f>
        <v>0</v>
      </c>
      <c r="W285" s="25">
        <f>SUMIFS(F:F,A:A,Table_Query_from_Cas_Ragle_16[[#Headers],[8]],B:B,Table_Query_from_Cas_Ragle_16[[#This Row],[account_id]])</f>
        <v>0</v>
      </c>
      <c r="X285" s="25">
        <f>Table_Query_from_Cas_Ragle_16[[#This Row],[8-Dr]]-Table_Query_from_Cas_Ragle_16[[#This Row],[8-Cr]]</f>
        <v>0</v>
      </c>
    </row>
    <row r="286" spans="1:24" x14ac:dyDescent="0.25">
      <c r="A286">
        <v>3</v>
      </c>
      <c r="B286" t="s">
        <v>2047</v>
      </c>
      <c r="C286" t="s">
        <v>3597</v>
      </c>
      <c r="D286" t="s">
        <v>2020</v>
      </c>
      <c r="E286">
        <v>231.75</v>
      </c>
      <c r="F286">
        <v>0</v>
      </c>
      <c r="G286" s="2">
        <v>45344</v>
      </c>
      <c r="H286" t="s">
        <v>2021</v>
      </c>
      <c r="I286">
        <f t="shared" si="4"/>
        <v>231.75</v>
      </c>
      <c r="K286" t="s">
        <v>2614</v>
      </c>
      <c r="L286" t="s">
        <v>2615</v>
      </c>
      <c r="M286">
        <f>SUMIFS(E:E,A:A,Table_Query_from_Cas_Ragle_16[[#Headers],[2]],B:B,Table_Query_from_Cas_Ragle_16[[#This Row],[account_id]])</f>
        <v>0</v>
      </c>
      <c r="N286">
        <f>SUMIFS(F:F,A:A,Table_Query_from_Cas_Ragle_16[[#Headers],[2]],B:B,Table_Query_from_Cas_Ragle_16[[#This Row],[account_id]])</f>
        <v>0</v>
      </c>
      <c r="O286" s="25">
        <f>Table_Query_from_Cas_Ragle_16[[#This Row],[2-Dr]]-Table_Query_from_Cas_Ragle_16[[#This Row],[2-Cr]]</f>
        <v>0</v>
      </c>
      <c r="P286">
        <f>SUMIFS(E:E,A:A,Table_Query_from_Cas_Ragle_16[[#Headers],[3]],B:B,Table_Query_from_Cas_Ragle_16[[#This Row],[account_id]])</f>
        <v>0</v>
      </c>
      <c r="Q286">
        <f>SUMIFS(F:F,A:A,Table_Query_from_Cas_Ragle_16[[#Headers],[3]],B:B,Table_Query_from_Cas_Ragle_16[[#This Row],[account_id]])</f>
        <v>0</v>
      </c>
      <c r="R286" s="25">
        <f>Table_Query_from_Cas_Ragle_16[[#This Row],[3-Dr]]-Table_Query_from_Cas_Ragle_16[[#This Row],[3-Cr]]</f>
        <v>0</v>
      </c>
      <c r="S286" s="25">
        <f>SUMIFS(E:E,A:A,Table_Query_from_Cas_Ragle_16[[#Headers],[4]],B:B,Table_Query_from_Cas_Ragle_16[[#This Row],[account_id]])</f>
        <v>0</v>
      </c>
      <c r="T286" s="25">
        <f>SUMIFS(F:F,A:A,Table_Query_from_Cas_Ragle_16[[#Headers],[4]],B:B,Table_Query_from_Cas_Ragle_16[[#This Row],[account_id]])</f>
        <v>0</v>
      </c>
      <c r="U286" s="25">
        <f>Table_Query_from_Cas_Ragle_16[[#This Row],[4-Dr]]-Table_Query_from_Cas_Ragle_16[[#This Row],[4-Cr]]</f>
        <v>0</v>
      </c>
      <c r="V286" s="25">
        <f>SUMIFS(E:E,A:A,Table_Query_from_Cas_Ragle_16[[#Headers],[8]],B:B,Table_Query_from_Cas_Ragle_16[[#This Row],[account_id]])</f>
        <v>0</v>
      </c>
      <c r="W286" s="25">
        <f>SUMIFS(F:F,A:A,Table_Query_from_Cas_Ragle_16[[#Headers],[8]],B:B,Table_Query_from_Cas_Ragle_16[[#This Row],[account_id]])</f>
        <v>0</v>
      </c>
      <c r="X286" s="25">
        <f>Table_Query_from_Cas_Ragle_16[[#This Row],[8-Dr]]-Table_Query_from_Cas_Ragle_16[[#This Row],[8-Cr]]</f>
        <v>0</v>
      </c>
    </row>
    <row r="287" spans="1:24" x14ac:dyDescent="0.25">
      <c r="A287">
        <v>4</v>
      </c>
      <c r="B287" t="s">
        <v>2047</v>
      </c>
      <c r="C287" t="s">
        <v>3582</v>
      </c>
      <c r="D287" t="s">
        <v>2020</v>
      </c>
      <c r="E287">
        <v>1072.92</v>
      </c>
      <c r="F287">
        <v>0</v>
      </c>
      <c r="G287" s="2">
        <v>45344</v>
      </c>
      <c r="H287" t="s">
        <v>2021</v>
      </c>
      <c r="I287">
        <f t="shared" si="4"/>
        <v>1072.92</v>
      </c>
      <c r="K287" t="s">
        <v>2616</v>
      </c>
      <c r="L287" t="s">
        <v>2617</v>
      </c>
      <c r="M287">
        <f>SUMIFS(E:E,A:A,Table_Query_from_Cas_Ragle_16[[#Headers],[2]],B:B,Table_Query_from_Cas_Ragle_16[[#This Row],[account_id]])</f>
        <v>0</v>
      </c>
      <c r="N287">
        <f>SUMIFS(F:F,A:A,Table_Query_from_Cas_Ragle_16[[#Headers],[2]],B:B,Table_Query_from_Cas_Ragle_16[[#This Row],[account_id]])</f>
        <v>0</v>
      </c>
      <c r="O287" s="25">
        <f>Table_Query_from_Cas_Ragle_16[[#This Row],[2-Dr]]-Table_Query_from_Cas_Ragle_16[[#This Row],[2-Cr]]</f>
        <v>0</v>
      </c>
      <c r="P287">
        <f>SUMIFS(E:E,A:A,Table_Query_from_Cas_Ragle_16[[#Headers],[3]],B:B,Table_Query_from_Cas_Ragle_16[[#This Row],[account_id]])</f>
        <v>0</v>
      </c>
      <c r="Q287">
        <f>SUMIFS(F:F,A:A,Table_Query_from_Cas_Ragle_16[[#Headers],[3]],B:B,Table_Query_from_Cas_Ragle_16[[#This Row],[account_id]])</f>
        <v>0</v>
      </c>
      <c r="R287" s="25">
        <f>Table_Query_from_Cas_Ragle_16[[#This Row],[3-Dr]]-Table_Query_from_Cas_Ragle_16[[#This Row],[3-Cr]]</f>
        <v>0</v>
      </c>
      <c r="S287" s="25">
        <f>SUMIFS(E:E,A:A,Table_Query_from_Cas_Ragle_16[[#Headers],[4]],B:B,Table_Query_from_Cas_Ragle_16[[#This Row],[account_id]])</f>
        <v>0</v>
      </c>
      <c r="T287" s="25">
        <f>SUMIFS(F:F,A:A,Table_Query_from_Cas_Ragle_16[[#Headers],[4]],B:B,Table_Query_from_Cas_Ragle_16[[#This Row],[account_id]])</f>
        <v>0</v>
      </c>
      <c r="U287" s="25">
        <f>Table_Query_from_Cas_Ragle_16[[#This Row],[4-Dr]]-Table_Query_from_Cas_Ragle_16[[#This Row],[4-Cr]]</f>
        <v>0</v>
      </c>
      <c r="V287" s="25">
        <f>SUMIFS(E:E,A:A,Table_Query_from_Cas_Ragle_16[[#Headers],[8]],B:B,Table_Query_from_Cas_Ragle_16[[#This Row],[account_id]])</f>
        <v>0</v>
      </c>
      <c r="W287" s="25">
        <f>SUMIFS(F:F,A:A,Table_Query_from_Cas_Ragle_16[[#Headers],[8]],B:B,Table_Query_from_Cas_Ragle_16[[#This Row],[account_id]])</f>
        <v>0</v>
      </c>
      <c r="X287" s="25">
        <f>Table_Query_from_Cas_Ragle_16[[#This Row],[8-Dr]]-Table_Query_from_Cas_Ragle_16[[#This Row],[8-Cr]]</f>
        <v>0</v>
      </c>
    </row>
    <row r="288" spans="1:24" x14ac:dyDescent="0.25">
      <c r="A288">
        <v>4</v>
      </c>
      <c r="B288" t="s">
        <v>2047</v>
      </c>
      <c r="C288" t="s">
        <v>3582</v>
      </c>
      <c r="D288" t="s">
        <v>2020</v>
      </c>
      <c r="E288">
        <v>1173.49</v>
      </c>
      <c r="F288">
        <v>0</v>
      </c>
      <c r="G288" s="2">
        <v>45344</v>
      </c>
      <c r="H288" t="s">
        <v>2021</v>
      </c>
      <c r="I288">
        <f t="shared" si="4"/>
        <v>1173.49</v>
      </c>
      <c r="K288" t="s">
        <v>2618</v>
      </c>
      <c r="L288" t="s">
        <v>2619</v>
      </c>
      <c r="M288">
        <f>SUMIFS(E:E,A:A,Table_Query_from_Cas_Ragle_16[[#Headers],[2]],B:B,Table_Query_from_Cas_Ragle_16[[#This Row],[account_id]])</f>
        <v>0</v>
      </c>
      <c r="N288">
        <f>SUMIFS(F:F,A:A,Table_Query_from_Cas_Ragle_16[[#Headers],[2]],B:B,Table_Query_from_Cas_Ragle_16[[#This Row],[account_id]])</f>
        <v>0</v>
      </c>
      <c r="O288" s="25">
        <f>Table_Query_from_Cas_Ragle_16[[#This Row],[2-Dr]]-Table_Query_from_Cas_Ragle_16[[#This Row],[2-Cr]]</f>
        <v>0</v>
      </c>
      <c r="P288">
        <f>SUMIFS(E:E,A:A,Table_Query_from_Cas_Ragle_16[[#Headers],[3]],B:B,Table_Query_from_Cas_Ragle_16[[#This Row],[account_id]])</f>
        <v>0</v>
      </c>
      <c r="Q288">
        <f>SUMIFS(F:F,A:A,Table_Query_from_Cas_Ragle_16[[#Headers],[3]],B:B,Table_Query_from_Cas_Ragle_16[[#This Row],[account_id]])</f>
        <v>0</v>
      </c>
      <c r="R288" s="25">
        <f>Table_Query_from_Cas_Ragle_16[[#This Row],[3-Dr]]-Table_Query_from_Cas_Ragle_16[[#This Row],[3-Cr]]</f>
        <v>0</v>
      </c>
      <c r="S288" s="25">
        <f>SUMIFS(E:E,A:A,Table_Query_from_Cas_Ragle_16[[#Headers],[4]],B:B,Table_Query_from_Cas_Ragle_16[[#This Row],[account_id]])</f>
        <v>0</v>
      </c>
      <c r="T288" s="25">
        <f>SUMIFS(F:F,A:A,Table_Query_from_Cas_Ragle_16[[#Headers],[4]],B:B,Table_Query_from_Cas_Ragle_16[[#This Row],[account_id]])</f>
        <v>0</v>
      </c>
      <c r="U288" s="25">
        <f>Table_Query_from_Cas_Ragle_16[[#This Row],[4-Dr]]-Table_Query_from_Cas_Ragle_16[[#This Row],[4-Cr]]</f>
        <v>0</v>
      </c>
      <c r="V288" s="25">
        <f>SUMIFS(E:E,A:A,Table_Query_from_Cas_Ragle_16[[#Headers],[8]],B:B,Table_Query_from_Cas_Ragle_16[[#This Row],[account_id]])</f>
        <v>0</v>
      </c>
      <c r="W288" s="25">
        <f>SUMIFS(F:F,A:A,Table_Query_from_Cas_Ragle_16[[#Headers],[8]],B:B,Table_Query_from_Cas_Ragle_16[[#This Row],[account_id]])</f>
        <v>0</v>
      </c>
      <c r="X288" s="25">
        <f>Table_Query_from_Cas_Ragle_16[[#This Row],[8-Dr]]-Table_Query_from_Cas_Ragle_16[[#This Row],[8-Cr]]</f>
        <v>0</v>
      </c>
    </row>
    <row r="289" spans="1:24" x14ac:dyDescent="0.25">
      <c r="A289">
        <v>4</v>
      </c>
      <c r="B289" t="s">
        <v>2047</v>
      </c>
      <c r="C289" t="s">
        <v>3582</v>
      </c>
      <c r="D289" t="s">
        <v>2020</v>
      </c>
      <c r="E289">
        <v>1127.32</v>
      </c>
      <c r="F289">
        <v>0</v>
      </c>
      <c r="G289" s="2">
        <v>45344</v>
      </c>
      <c r="H289" t="s">
        <v>2021</v>
      </c>
      <c r="I289">
        <f t="shared" si="4"/>
        <v>1127.32</v>
      </c>
      <c r="K289" t="s">
        <v>2620</v>
      </c>
      <c r="L289" t="s">
        <v>2621</v>
      </c>
      <c r="M289">
        <f>SUMIFS(E:E,A:A,Table_Query_from_Cas_Ragle_16[[#Headers],[2]],B:B,Table_Query_from_Cas_Ragle_16[[#This Row],[account_id]])</f>
        <v>0</v>
      </c>
      <c r="N289">
        <f>SUMIFS(F:F,A:A,Table_Query_from_Cas_Ragle_16[[#Headers],[2]],B:B,Table_Query_from_Cas_Ragle_16[[#This Row],[account_id]])</f>
        <v>0</v>
      </c>
      <c r="O289" s="25">
        <f>Table_Query_from_Cas_Ragle_16[[#This Row],[2-Dr]]-Table_Query_from_Cas_Ragle_16[[#This Row],[2-Cr]]</f>
        <v>0</v>
      </c>
      <c r="P289">
        <f>SUMIFS(E:E,A:A,Table_Query_from_Cas_Ragle_16[[#Headers],[3]],B:B,Table_Query_from_Cas_Ragle_16[[#This Row],[account_id]])</f>
        <v>0</v>
      </c>
      <c r="Q289">
        <f>SUMIFS(F:F,A:A,Table_Query_from_Cas_Ragle_16[[#Headers],[3]],B:B,Table_Query_from_Cas_Ragle_16[[#This Row],[account_id]])</f>
        <v>0</v>
      </c>
      <c r="R289" s="25">
        <f>Table_Query_from_Cas_Ragle_16[[#This Row],[3-Dr]]-Table_Query_from_Cas_Ragle_16[[#This Row],[3-Cr]]</f>
        <v>0</v>
      </c>
      <c r="S289" s="25">
        <f>SUMIFS(E:E,A:A,Table_Query_from_Cas_Ragle_16[[#Headers],[4]],B:B,Table_Query_from_Cas_Ragle_16[[#This Row],[account_id]])</f>
        <v>0</v>
      </c>
      <c r="T289" s="25">
        <f>SUMIFS(F:F,A:A,Table_Query_from_Cas_Ragle_16[[#Headers],[4]],B:B,Table_Query_from_Cas_Ragle_16[[#This Row],[account_id]])</f>
        <v>0</v>
      </c>
      <c r="U289" s="25">
        <f>Table_Query_from_Cas_Ragle_16[[#This Row],[4-Dr]]-Table_Query_from_Cas_Ragle_16[[#This Row],[4-Cr]]</f>
        <v>0</v>
      </c>
      <c r="V289" s="25">
        <f>SUMIFS(E:E,A:A,Table_Query_from_Cas_Ragle_16[[#Headers],[8]],B:B,Table_Query_from_Cas_Ragle_16[[#This Row],[account_id]])</f>
        <v>0</v>
      </c>
      <c r="W289" s="25">
        <f>SUMIFS(F:F,A:A,Table_Query_from_Cas_Ragle_16[[#Headers],[8]],B:B,Table_Query_from_Cas_Ragle_16[[#This Row],[account_id]])</f>
        <v>0</v>
      </c>
      <c r="X289" s="25">
        <f>Table_Query_from_Cas_Ragle_16[[#This Row],[8-Dr]]-Table_Query_from_Cas_Ragle_16[[#This Row],[8-Cr]]</f>
        <v>0</v>
      </c>
    </row>
    <row r="290" spans="1:24" x14ac:dyDescent="0.25">
      <c r="A290">
        <v>8</v>
      </c>
      <c r="B290" t="s">
        <v>2063</v>
      </c>
      <c r="C290" t="s">
        <v>3495</v>
      </c>
      <c r="D290" t="s">
        <v>3500</v>
      </c>
      <c r="E290">
        <v>1035.07</v>
      </c>
      <c r="F290">
        <v>0</v>
      </c>
      <c r="G290" s="2">
        <v>45351</v>
      </c>
      <c r="H290" t="s">
        <v>3243</v>
      </c>
      <c r="I290">
        <f t="shared" si="4"/>
        <v>1035.07</v>
      </c>
      <c r="K290" t="s">
        <v>2622</v>
      </c>
      <c r="L290" t="s">
        <v>2623</v>
      </c>
      <c r="M290">
        <f>SUMIFS(E:E,A:A,Table_Query_from_Cas_Ragle_16[[#Headers],[2]],B:B,Table_Query_from_Cas_Ragle_16[[#This Row],[account_id]])</f>
        <v>0</v>
      </c>
      <c r="N290">
        <f>SUMIFS(F:F,A:A,Table_Query_from_Cas_Ragle_16[[#Headers],[2]],B:B,Table_Query_from_Cas_Ragle_16[[#This Row],[account_id]])</f>
        <v>0</v>
      </c>
      <c r="O290" s="25">
        <f>Table_Query_from_Cas_Ragle_16[[#This Row],[2-Dr]]-Table_Query_from_Cas_Ragle_16[[#This Row],[2-Cr]]</f>
        <v>0</v>
      </c>
      <c r="P290">
        <f>SUMIFS(E:E,A:A,Table_Query_from_Cas_Ragle_16[[#Headers],[3]],B:B,Table_Query_from_Cas_Ragle_16[[#This Row],[account_id]])</f>
        <v>0</v>
      </c>
      <c r="Q290">
        <f>SUMIFS(F:F,A:A,Table_Query_from_Cas_Ragle_16[[#Headers],[3]],B:B,Table_Query_from_Cas_Ragle_16[[#This Row],[account_id]])</f>
        <v>0</v>
      </c>
      <c r="R290" s="25">
        <f>Table_Query_from_Cas_Ragle_16[[#This Row],[3-Dr]]-Table_Query_from_Cas_Ragle_16[[#This Row],[3-Cr]]</f>
        <v>0</v>
      </c>
      <c r="S290" s="25">
        <f>SUMIFS(E:E,A:A,Table_Query_from_Cas_Ragle_16[[#Headers],[4]],B:B,Table_Query_from_Cas_Ragle_16[[#This Row],[account_id]])</f>
        <v>0</v>
      </c>
      <c r="T290" s="25">
        <f>SUMIFS(F:F,A:A,Table_Query_from_Cas_Ragle_16[[#Headers],[4]],B:B,Table_Query_from_Cas_Ragle_16[[#This Row],[account_id]])</f>
        <v>0</v>
      </c>
      <c r="U290" s="25">
        <f>Table_Query_from_Cas_Ragle_16[[#This Row],[4-Dr]]-Table_Query_from_Cas_Ragle_16[[#This Row],[4-Cr]]</f>
        <v>0</v>
      </c>
      <c r="V290" s="25">
        <f>SUMIFS(E:E,A:A,Table_Query_from_Cas_Ragle_16[[#Headers],[8]],B:B,Table_Query_from_Cas_Ragle_16[[#This Row],[account_id]])</f>
        <v>0</v>
      </c>
      <c r="W290" s="25">
        <f>SUMIFS(F:F,A:A,Table_Query_from_Cas_Ragle_16[[#Headers],[8]],B:B,Table_Query_from_Cas_Ragle_16[[#This Row],[account_id]])</f>
        <v>0</v>
      </c>
      <c r="X290" s="25">
        <f>Table_Query_from_Cas_Ragle_16[[#This Row],[8-Dr]]-Table_Query_from_Cas_Ragle_16[[#This Row],[8-Cr]]</f>
        <v>0</v>
      </c>
    </row>
    <row r="291" spans="1:24" x14ac:dyDescent="0.25">
      <c r="A291">
        <v>2</v>
      </c>
      <c r="B291" t="s">
        <v>2019</v>
      </c>
      <c r="C291" t="s">
        <v>2027</v>
      </c>
      <c r="D291" t="s">
        <v>3598</v>
      </c>
      <c r="E291">
        <v>1696.81</v>
      </c>
      <c r="F291">
        <v>0</v>
      </c>
      <c r="G291" s="2">
        <v>45322</v>
      </c>
      <c r="H291" t="s">
        <v>3243</v>
      </c>
      <c r="I291">
        <f t="shared" si="4"/>
        <v>1696.81</v>
      </c>
      <c r="K291" t="s">
        <v>2624</v>
      </c>
      <c r="L291" t="s">
        <v>2625</v>
      </c>
      <c r="M291">
        <f>SUMIFS(E:E,A:A,Table_Query_from_Cas_Ragle_16[[#Headers],[2]],B:B,Table_Query_from_Cas_Ragle_16[[#This Row],[account_id]])</f>
        <v>0</v>
      </c>
      <c r="N291">
        <f>SUMIFS(F:F,A:A,Table_Query_from_Cas_Ragle_16[[#Headers],[2]],B:B,Table_Query_from_Cas_Ragle_16[[#This Row],[account_id]])</f>
        <v>0</v>
      </c>
      <c r="O291" s="25">
        <f>Table_Query_from_Cas_Ragle_16[[#This Row],[2-Dr]]-Table_Query_from_Cas_Ragle_16[[#This Row],[2-Cr]]</f>
        <v>0</v>
      </c>
      <c r="P291">
        <f>SUMIFS(E:E,A:A,Table_Query_from_Cas_Ragle_16[[#Headers],[3]],B:B,Table_Query_from_Cas_Ragle_16[[#This Row],[account_id]])</f>
        <v>0</v>
      </c>
      <c r="Q291">
        <f>SUMIFS(F:F,A:A,Table_Query_from_Cas_Ragle_16[[#Headers],[3]],B:B,Table_Query_from_Cas_Ragle_16[[#This Row],[account_id]])</f>
        <v>0</v>
      </c>
      <c r="R291" s="25">
        <f>Table_Query_from_Cas_Ragle_16[[#This Row],[3-Dr]]-Table_Query_from_Cas_Ragle_16[[#This Row],[3-Cr]]</f>
        <v>0</v>
      </c>
      <c r="S291" s="25">
        <f>SUMIFS(E:E,A:A,Table_Query_from_Cas_Ragle_16[[#Headers],[4]],B:B,Table_Query_from_Cas_Ragle_16[[#This Row],[account_id]])</f>
        <v>0</v>
      </c>
      <c r="T291" s="25">
        <f>SUMIFS(F:F,A:A,Table_Query_from_Cas_Ragle_16[[#Headers],[4]],B:B,Table_Query_from_Cas_Ragle_16[[#This Row],[account_id]])</f>
        <v>0</v>
      </c>
      <c r="U291" s="25">
        <f>Table_Query_from_Cas_Ragle_16[[#This Row],[4-Dr]]-Table_Query_from_Cas_Ragle_16[[#This Row],[4-Cr]]</f>
        <v>0</v>
      </c>
      <c r="V291" s="25">
        <f>SUMIFS(E:E,A:A,Table_Query_from_Cas_Ragle_16[[#Headers],[8]],B:B,Table_Query_from_Cas_Ragle_16[[#This Row],[account_id]])</f>
        <v>0</v>
      </c>
      <c r="W291" s="25">
        <f>SUMIFS(F:F,A:A,Table_Query_from_Cas_Ragle_16[[#Headers],[8]],B:B,Table_Query_from_Cas_Ragle_16[[#This Row],[account_id]])</f>
        <v>0</v>
      </c>
      <c r="X291" s="25">
        <f>Table_Query_from_Cas_Ragle_16[[#This Row],[8-Dr]]-Table_Query_from_Cas_Ragle_16[[#This Row],[8-Cr]]</f>
        <v>0</v>
      </c>
    </row>
    <row r="292" spans="1:24" x14ac:dyDescent="0.25">
      <c r="A292">
        <v>2</v>
      </c>
      <c r="B292" t="s">
        <v>2051</v>
      </c>
      <c r="C292" t="s">
        <v>3599</v>
      </c>
      <c r="D292" t="s">
        <v>3598</v>
      </c>
      <c r="E292">
        <v>72.52</v>
      </c>
      <c r="F292">
        <v>0</v>
      </c>
      <c r="G292" s="2">
        <v>45322</v>
      </c>
      <c r="H292" t="s">
        <v>3243</v>
      </c>
      <c r="I292">
        <f t="shared" si="4"/>
        <v>72.52</v>
      </c>
      <c r="K292" t="s">
        <v>2626</v>
      </c>
      <c r="L292" t="s">
        <v>2627</v>
      </c>
      <c r="M292">
        <f>SUMIFS(E:E,A:A,Table_Query_from_Cas_Ragle_16[[#Headers],[2]],B:B,Table_Query_from_Cas_Ragle_16[[#This Row],[account_id]])</f>
        <v>0</v>
      </c>
      <c r="N292">
        <f>SUMIFS(F:F,A:A,Table_Query_from_Cas_Ragle_16[[#Headers],[2]],B:B,Table_Query_from_Cas_Ragle_16[[#This Row],[account_id]])</f>
        <v>0</v>
      </c>
      <c r="O292" s="25">
        <f>Table_Query_from_Cas_Ragle_16[[#This Row],[2-Dr]]-Table_Query_from_Cas_Ragle_16[[#This Row],[2-Cr]]</f>
        <v>0</v>
      </c>
      <c r="P292">
        <f>SUMIFS(E:E,A:A,Table_Query_from_Cas_Ragle_16[[#Headers],[3]],B:B,Table_Query_from_Cas_Ragle_16[[#This Row],[account_id]])</f>
        <v>0</v>
      </c>
      <c r="Q292">
        <f>SUMIFS(F:F,A:A,Table_Query_from_Cas_Ragle_16[[#Headers],[3]],B:B,Table_Query_from_Cas_Ragle_16[[#This Row],[account_id]])</f>
        <v>0</v>
      </c>
      <c r="R292" s="25">
        <f>Table_Query_from_Cas_Ragle_16[[#This Row],[3-Dr]]-Table_Query_from_Cas_Ragle_16[[#This Row],[3-Cr]]</f>
        <v>0</v>
      </c>
      <c r="S292" s="25">
        <f>SUMIFS(E:E,A:A,Table_Query_from_Cas_Ragle_16[[#Headers],[4]],B:B,Table_Query_from_Cas_Ragle_16[[#This Row],[account_id]])</f>
        <v>0</v>
      </c>
      <c r="T292" s="25">
        <f>SUMIFS(F:F,A:A,Table_Query_from_Cas_Ragle_16[[#Headers],[4]],B:B,Table_Query_from_Cas_Ragle_16[[#This Row],[account_id]])</f>
        <v>0</v>
      </c>
      <c r="U292" s="25">
        <f>Table_Query_from_Cas_Ragle_16[[#This Row],[4-Dr]]-Table_Query_from_Cas_Ragle_16[[#This Row],[4-Cr]]</f>
        <v>0</v>
      </c>
      <c r="V292" s="25">
        <f>SUMIFS(E:E,A:A,Table_Query_from_Cas_Ragle_16[[#Headers],[8]],B:B,Table_Query_from_Cas_Ragle_16[[#This Row],[account_id]])</f>
        <v>0</v>
      </c>
      <c r="W292" s="25">
        <f>SUMIFS(F:F,A:A,Table_Query_from_Cas_Ragle_16[[#Headers],[8]],B:B,Table_Query_from_Cas_Ragle_16[[#This Row],[account_id]])</f>
        <v>0</v>
      </c>
      <c r="X292" s="25">
        <f>Table_Query_from_Cas_Ragle_16[[#This Row],[8-Dr]]-Table_Query_from_Cas_Ragle_16[[#This Row],[8-Cr]]</f>
        <v>0</v>
      </c>
    </row>
    <row r="293" spans="1:24" x14ac:dyDescent="0.25">
      <c r="A293">
        <v>8</v>
      </c>
      <c r="B293" t="s">
        <v>2050</v>
      </c>
      <c r="C293" t="s">
        <v>3575</v>
      </c>
      <c r="D293" t="s">
        <v>3598</v>
      </c>
      <c r="E293">
        <v>1185.6400000000001</v>
      </c>
      <c r="F293">
        <v>0</v>
      </c>
      <c r="G293" s="2">
        <v>45322</v>
      </c>
      <c r="H293" t="s">
        <v>3243</v>
      </c>
      <c r="I293">
        <f t="shared" si="4"/>
        <v>1185.6400000000001</v>
      </c>
      <c r="K293" t="s">
        <v>2628</v>
      </c>
      <c r="L293" t="s">
        <v>2629</v>
      </c>
      <c r="M293">
        <f>SUMIFS(E:E,A:A,Table_Query_from_Cas_Ragle_16[[#Headers],[2]],B:B,Table_Query_from_Cas_Ragle_16[[#This Row],[account_id]])</f>
        <v>0</v>
      </c>
      <c r="N293">
        <f>SUMIFS(F:F,A:A,Table_Query_from_Cas_Ragle_16[[#Headers],[2]],B:B,Table_Query_from_Cas_Ragle_16[[#This Row],[account_id]])</f>
        <v>0</v>
      </c>
      <c r="O293" s="25">
        <f>Table_Query_from_Cas_Ragle_16[[#This Row],[2-Dr]]-Table_Query_from_Cas_Ragle_16[[#This Row],[2-Cr]]</f>
        <v>0</v>
      </c>
      <c r="P293">
        <f>SUMIFS(E:E,A:A,Table_Query_from_Cas_Ragle_16[[#Headers],[3]],B:B,Table_Query_from_Cas_Ragle_16[[#This Row],[account_id]])</f>
        <v>0</v>
      </c>
      <c r="Q293">
        <f>SUMIFS(F:F,A:A,Table_Query_from_Cas_Ragle_16[[#Headers],[3]],B:B,Table_Query_from_Cas_Ragle_16[[#This Row],[account_id]])</f>
        <v>0</v>
      </c>
      <c r="R293" s="25">
        <f>Table_Query_from_Cas_Ragle_16[[#This Row],[3-Dr]]-Table_Query_from_Cas_Ragle_16[[#This Row],[3-Cr]]</f>
        <v>0</v>
      </c>
      <c r="S293" s="25">
        <f>SUMIFS(E:E,A:A,Table_Query_from_Cas_Ragle_16[[#Headers],[4]],B:B,Table_Query_from_Cas_Ragle_16[[#This Row],[account_id]])</f>
        <v>0</v>
      </c>
      <c r="T293" s="25">
        <f>SUMIFS(F:F,A:A,Table_Query_from_Cas_Ragle_16[[#Headers],[4]],B:B,Table_Query_from_Cas_Ragle_16[[#This Row],[account_id]])</f>
        <v>0</v>
      </c>
      <c r="U293" s="25">
        <f>Table_Query_from_Cas_Ragle_16[[#This Row],[4-Dr]]-Table_Query_from_Cas_Ragle_16[[#This Row],[4-Cr]]</f>
        <v>0</v>
      </c>
      <c r="V293" s="25">
        <f>SUMIFS(E:E,A:A,Table_Query_from_Cas_Ragle_16[[#Headers],[8]],B:B,Table_Query_from_Cas_Ragle_16[[#This Row],[account_id]])</f>
        <v>0</v>
      </c>
      <c r="W293" s="25">
        <f>SUMIFS(F:F,A:A,Table_Query_from_Cas_Ragle_16[[#Headers],[8]],B:B,Table_Query_from_Cas_Ragle_16[[#This Row],[account_id]])</f>
        <v>0</v>
      </c>
      <c r="X293" s="25">
        <f>Table_Query_from_Cas_Ragle_16[[#This Row],[8-Dr]]-Table_Query_from_Cas_Ragle_16[[#This Row],[8-Cr]]</f>
        <v>0</v>
      </c>
    </row>
    <row r="294" spans="1:24" x14ac:dyDescent="0.25">
      <c r="A294">
        <v>2</v>
      </c>
      <c r="B294" t="s">
        <v>2049</v>
      </c>
      <c r="C294" t="s">
        <v>3595</v>
      </c>
      <c r="D294" t="s">
        <v>3598</v>
      </c>
      <c r="E294">
        <v>221.85</v>
      </c>
      <c r="F294">
        <v>0</v>
      </c>
      <c r="G294" s="2">
        <v>45322</v>
      </c>
      <c r="H294" t="s">
        <v>3243</v>
      </c>
      <c r="I294">
        <f t="shared" si="4"/>
        <v>221.85</v>
      </c>
      <c r="K294" t="s">
        <v>2630</v>
      </c>
      <c r="L294" t="s">
        <v>2631</v>
      </c>
      <c r="M294">
        <f>SUMIFS(E:E,A:A,Table_Query_from_Cas_Ragle_16[[#Headers],[2]],B:B,Table_Query_from_Cas_Ragle_16[[#This Row],[account_id]])</f>
        <v>0</v>
      </c>
      <c r="N294">
        <f>SUMIFS(F:F,A:A,Table_Query_from_Cas_Ragle_16[[#Headers],[2]],B:B,Table_Query_from_Cas_Ragle_16[[#This Row],[account_id]])</f>
        <v>0</v>
      </c>
      <c r="O294" s="25">
        <f>Table_Query_from_Cas_Ragle_16[[#This Row],[2-Dr]]-Table_Query_from_Cas_Ragle_16[[#This Row],[2-Cr]]</f>
        <v>0</v>
      </c>
      <c r="P294">
        <f>SUMIFS(E:E,A:A,Table_Query_from_Cas_Ragle_16[[#Headers],[3]],B:B,Table_Query_from_Cas_Ragle_16[[#This Row],[account_id]])</f>
        <v>0</v>
      </c>
      <c r="Q294">
        <f>SUMIFS(F:F,A:A,Table_Query_from_Cas_Ragle_16[[#Headers],[3]],B:B,Table_Query_from_Cas_Ragle_16[[#This Row],[account_id]])</f>
        <v>0</v>
      </c>
      <c r="R294" s="25">
        <f>Table_Query_from_Cas_Ragle_16[[#This Row],[3-Dr]]-Table_Query_from_Cas_Ragle_16[[#This Row],[3-Cr]]</f>
        <v>0</v>
      </c>
      <c r="S294" s="25">
        <f>SUMIFS(E:E,A:A,Table_Query_from_Cas_Ragle_16[[#Headers],[4]],B:B,Table_Query_from_Cas_Ragle_16[[#This Row],[account_id]])</f>
        <v>0</v>
      </c>
      <c r="T294" s="25">
        <f>SUMIFS(F:F,A:A,Table_Query_from_Cas_Ragle_16[[#Headers],[4]],B:B,Table_Query_from_Cas_Ragle_16[[#This Row],[account_id]])</f>
        <v>0</v>
      </c>
      <c r="U294" s="25">
        <f>Table_Query_from_Cas_Ragle_16[[#This Row],[4-Dr]]-Table_Query_from_Cas_Ragle_16[[#This Row],[4-Cr]]</f>
        <v>0</v>
      </c>
      <c r="V294" s="25">
        <f>SUMIFS(E:E,A:A,Table_Query_from_Cas_Ragle_16[[#Headers],[8]],B:B,Table_Query_from_Cas_Ragle_16[[#This Row],[account_id]])</f>
        <v>0</v>
      </c>
      <c r="W294" s="25">
        <f>SUMIFS(F:F,A:A,Table_Query_from_Cas_Ragle_16[[#Headers],[8]],B:B,Table_Query_from_Cas_Ragle_16[[#This Row],[account_id]])</f>
        <v>0</v>
      </c>
      <c r="X294" s="25">
        <f>Table_Query_from_Cas_Ragle_16[[#This Row],[8-Dr]]-Table_Query_from_Cas_Ragle_16[[#This Row],[8-Cr]]</f>
        <v>0</v>
      </c>
    </row>
    <row r="295" spans="1:24" x14ac:dyDescent="0.25">
      <c r="A295">
        <v>2</v>
      </c>
      <c r="B295" t="s">
        <v>2050</v>
      </c>
      <c r="C295" t="s">
        <v>3600</v>
      </c>
      <c r="D295" t="s">
        <v>3598</v>
      </c>
      <c r="E295">
        <v>741.52</v>
      </c>
      <c r="F295">
        <v>0</v>
      </c>
      <c r="G295" s="2">
        <v>45322</v>
      </c>
      <c r="H295" t="s">
        <v>3243</v>
      </c>
      <c r="I295">
        <f t="shared" si="4"/>
        <v>741.52</v>
      </c>
      <c r="K295" t="s">
        <v>2632</v>
      </c>
      <c r="L295" t="s">
        <v>2633</v>
      </c>
      <c r="M295">
        <f>SUMIFS(E:E,A:A,Table_Query_from_Cas_Ragle_16[[#Headers],[2]],B:B,Table_Query_from_Cas_Ragle_16[[#This Row],[account_id]])</f>
        <v>0</v>
      </c>
      <c r="N295">
        <f>SUMIFS(F:F,A:A,Table_Query_from_Cas_Ragle_16[[#Headers],[2]],B:B,Table_Query_from_Cas_Ragle_16[[#This Row],[account_id]])</f>
        <v>0</v>
      </c>
      <c r="O295" s="25">
        <f>Table_Query_from_Cas_Ragle_16[[#This Row],[2-Dr]]-Table_Query_from_Cas_Ragle_16[[#This Row],[2-Cr]]</f>
        <v>0</v>
      </c>
      <c r="P295">
        <f>SUMIFS(E:E,A:A,Table_Query_from_Cas_Ragle_16[[#Headers],[3]],B:B,Table_Query_from_Cas_Ragle_16[[#This Row],[account_id]])</f>
        <v>0</v>
      </c>
      <c r="Q295">
        <f>SUMIFS(F:F,A:A,Table_Query_from_Cas_Ragle_16[[#Headers],[3]],B:B,Table_Query_from_Cas_Ragle_16[[#This Row],[account_id]])</f>
        <v>0</v>
      </c>
      <c r="R295" s="25">
        <f>Table_Query_from_Cas_Ragle_16[[#This Row],[3-Dr]]-Table_Query_from_Cas_Ragle_16[[#This Row],[3-Cr]]</f>
        <v>0</v>
      </c>
      <c r="S295" s="25">
        <f>SUMIFS(E:E,A:A,Table_Query_from_Cas_Ragle_16[[#Headers],[4]],B:B,Table_Query_from_Cas_Ragle_16[[#This Row],[account_id]])</f>
        <v>0</v>
      </c>
      <c r="T295" s="25">
        <f>SUMIFS(F:F,A:A,Table_Query_from_Cas_Ragle_16[[#Headers],[4]],B:B,Table_Query_from_Cas_Ragle_16[[#This Row],[account_id]])</f>
        <v>0</v>
      </c>
      <c r="U295" s="25">
        <f>Table_Query_from_Cas_Ragle_16[[#This Row],[4-Dr]]-Table_Query_from_Cas_Ragle_16[[#This Row],[4-Cr]]</f>
        <v>0</v>
      </c>
      <c r="V295" s="25">
        <f>SUMIFS(E:E,A:A,Table_Query_from_Cas_Ragle_16[[#Headers],[8]],B:B,Table_Query_from_Cas_Ragle_16[[#This Row],[account_id]])</f>
        <v>0</v>
      </c>
      <c r="W295" s="25">
        <f>SUMIFS(F:F,A:A,Table_Query_from_Cas_Ragle_16[[#Headers],[8]],B:B,Table_Query_from_Cas_Ragle_16[[#This Row],[account_id]])</f>
        <v>0</v>
      </c>
      <c r="X295" s="25">
        <f>Table_Query_from_Cas_Ragle_16[[#This Row],[8-Dr]]-Table_Query_from_Cas_Ragle_16[[#This Row],[8-Cr]]</f>
        <v>0</v>
      </c>
    </row>
    <row r="296" spans="1:24" x14ac:dyDescent="0.25">
      <c r="A296">
        <v>4</v>
      </c>
      <c r="B296" t="s">
        <v>2050</v>
      </c>
      <c r="C296" t="s">
        <v>3601</v>
      </c>
      <c r="D296" t="s">
        <v>3598</v>
      </c>
      <c r="E296">
        <v>20.82</v>
      </c>
      <c r="F296">
        <v>0</v>
      </c>
      <c r="G296" s="2">
        <v>45322</v>
      </c>
      <c r="H296" t="s">
        <v>3243</v>
      </c>
      <c r="I296">
        <f t="shared" si="4"/>
        <v>20.82</v>
      </c>
      <c r="K296" t="s">
        <v>2634</v>
      </c>
      <c r="L296" t="s">
        <v>2635</v>
      </c>
      <c r="M296">
        <f>SUMIFS(E:E,A:A,Table_Query_from_Cas_Ragle_16[[#Headers],[2]],B:B,Table_Query_from_Cas_Ragle_16[[#This Row],[account_id]])</f>
        <v>0</v>
      </c>
      <c r="N296">
        <f>SUMIFS(F:F,A:A,Table_Query_from_Cas_Ragle_16[[#Headers],[2]],B:B,Table_Query_from_Cas_Ragle_16[[#This Row],[account_id]])</f>
        <v>0</v>
      </c>
      <c r="O296" s="25">
        <f>Table_Query_from_Cas_Ragle_16[[#This Row],[2-Dr]]-Table_Query_from_Cas_Ragle_16[[#This Row],[2-Cr]]</f>
        <v>0</v>
      </c>
      <c r="P296">
        <f>SUMIFS(E:E,A:A,Table_Query_from_Cas_Ragle_16[[#Headers],[3]],B:B,Table_Query_from_Cas_Ragle_16[[#This Row],[account_id]])</f>
        <v>0</v>
      </c>
      <c r="Q296">
        <f>SUMIFS(F:F,A:A,Table_Query_from_Cas_Ragle_16[[#Headers],[3]],B:B,Table_Query_from_Cas_Ragle_16[[#This Row],[account_id]])</f>
        <v>0</v>
      </c>
      <c r="R296" s="25">
        <f>Table_Query_from_Cas_Ragle_16[[#This Row],[3-Dr]]-Table_Query_from_Cas_Ragle_16[[#This Row],[3-Cr]]</f>
        <v>0</v>
      </c>
      <c r="S296" s="25">
        <f>SUMIFS(E:E,A:A,Table_Query_from_Cas_Ragle_16[[#Headers],[4]],B:B,Table_Query_from_Cas_Ragle_16[[#This Row],[account_id]])</f>
        <v>0</v>
      </c>
      <c r="T296" s="25">
        <f>SUMIFS(F:F,A:A,Table_Query_from_Cas_Ragle_16[[#Headers],[4]],B:B,Table_Query_from_Cas_Ragle_16[[#This Row],[account_id]])</f>
        <v>0</v>
      </c>
      <c r="U296" s="25">
        <f>Table_Query_from_Cas_Ragle_16[[#This Row],[4-Dr]]-Table_Query_from_Cas_Ragle_16[[#This Row],[4-Cr]]</f>
        <v>0</v>
      </c>
      <c r="V296" s="25">
        <f>SUMIFS(E:E,A:A,Table_Query_from_Cas_Ragle_16[[#Headers],[8]],B:B,Table_Query_from_Cas_Ragle_16[[#This Row],[account_id]])</f>
        <v>0</v>
      </c>
      <c r="W296" s="25">
        <f>SUMIFS(F:F,A:A,Table_Query_from_Cas_Ragle_16[[#Headers],[8]],B:B,Table_Query_from_Cas_Ragle_16[[#This Row],[account_id]])</f>
        <v>0</v>
      </c>
      <c r="X296" s="25">
        <f>Table_Query_from_Cas_Ragle_16[[#This Row],[8-Dr]]-Table_Query_from_Cas_Ragle_16[[#This Row],[8-Cr]]</f>
        <v>0</v>
      </c>
    </row>
    <row r="297" spans="1:24" x14ac:dyDescent="0.25">
      <c r="A297">
        <v>4</v>
      </c>
      <c r="B297" t="s">
        <v>2019</v>
      </c>
      <c r="C297" t="s">
        <v>3602</v>
      </c>
      <c r="D297" t="s">
        <v>3598</v>
      </c>
      <c r="E297">
        <v>407.01</v>
      </c>
      <c r="F297">
        <v>0</v>
      </c>
      <c r="G297" s="2">
        <v>45322</v>
      </c>
      <c r="H297" t="s">
        <v>3243</v>
      </c>
      <c r="I297">
        <f t="shared" si="4"/>
        <v>407.01</v>
      </c>
      <c r="K297" t="s">
        <v>2636</v>
      </c>
      <c r="L297" t="s">
        <v>2637</v>
      </c>
      <c r="M297">
        <f>SUMIFS(E:E,A:A,Table_Query_from_Cas_Ragle_16[[#Headers],[2]],B:B,Table_Query_from_Cas_Ragle_16[[#This Row],[account_id]])</f>
        <v>0</v>
      </c>
      <c r="N297">
        <f>SUMIFS(F:F,A:A,Table_Query_from_Cas_Ragle_16[[#Headers],[2]],B:B,Table_Query_from_Cas_Ragle_16[[#This Row],[account_id]])</f>
        <v>0</v>
      </c>
      <c r="O297" s="25">
        <f>Table_Query_from_Cas_Ragle_16[[#This Row],[2-Dr]]-Table_Query_from_Cas_Ragle_16[[#This Row],[2-Cr]]</f>
        <v>0</v>
      </c>
      <c r="P297">
        <f>SUMIFS(E:E,A:A,Table_Query_from_Cas_Ragle_16[[#Headers],[3]],B:B,Table_Query_from_Cas_Ragle_16[[#This Row],[account_id]])</f>
        <v>0</v>
      </c>
      <c r="Q297">
        <f>SUMIFS(F:F,A:A,Table_Query_from_Cas_Ragle_16[[#Headers],[3]],B:B,Table_Query_from_Cas_Ragle_16[[#This Row],[account_id]])</f>
        <v>0</v>
      </c>
      <c r="R297" s="25">
        <f>Table_Query_from_Cas_Ragle_16[[#This Row],[3-Dr]]-Table_Query_from_Cas_Ragle_16[[#This Row],[3-Cr]]</f>
        <v>0</v>
      </c>
      <c r="S297" s="25">
        <f>SUMIFS(E:E,A:A,Table_Query_from_Cas_Ragle_16[[#Headers],[4]],B:B,Table_Query_from_Cas_Ragle_16[[#This Row],[account_id]])</f>
        <v>0</v>
      </c>
      <c r="T297" s="25">
        <f>SUMIFS(F:F,A:A,Table_Query_from_Cas_Ragle_16[[#Headers],[4]],B:B,Table_Query_from_Cas_Ragle_16[[#This Row],[account_id]])</f>
        <v>0</v>
      </c>
      <c r="U297" s="25">
        <f>Table_Query_from_Cas_Ragle_16[[#This Row],[4-Dr]]-Table_Query_from_Cas_Ragle_16[[#This Row],[4-Cr]]</f>
        <v>0</v>
      </c>
      <c r="V297" s="25">
        <f>SUMIFS(E:E,A:A,Table_Query_from_Cas_Ragle_16[[#Headers],[8]],B:B,Table_Query_from_Cas_Ragle_16[[#This Row],[account_id]])</f>
        <v>0</v>
      </c>
      <c r="W297" s="25">
        <f>SUMIFS(F:F,A:A,Table_Query_from_Cas_Ragle_16[[#Headers],[8]],B:B,Table_Query_from_Cas_Ragle_16[[#This Row],[account_id]])</f>
        <v>0</v>
      </c>
      <c r="X297" s="25">
        <f>Table_Query_from_Cas_Ragle_16[[#This Row],[8-Dr]]-Table_Query_from_Cas_Ragle_16[[#This Row],[8-Cr]]</f>
        <v>0</v>
      </c>
    </row>
    <row r="298" spans="1:24" x14ac:dyDescent="0.25">
      <c r="A298">
        <v>2</v>
      </c>
      <c r="B298" t="s">
        <v>2026</v>
      </c>
      <c r="C298" t="s">
        <v>3603</v>
      </c>
      <c r="D298" t="s">
        <v>3598</v>
      </c>
      <c r="E298">
        <v>155.63</v>
      </c>
      <c r="F298">
        <v>0</v>
      </c>
      <c r="G298" s="2">
        <v>45322</v>
      </c>
      <c r="H298" t="s">
        <v>3243</v>
      </c>
      <c r="I298">
        <f t="shared" si="4"/>
        <v>155.63</v>
      </c>
      <c r="K298" t="s">
        <v>2638</v>
      </c>
      <c r="L298" t="s">
        <v>2639</v>
      </c>
      <c r="M298">
        <f>SUMIFS(E:E,A:A,Table_Query_from_Cas_Ragle_16[[#Headers],[2]],B:B,Table_Query_from_Cas_Ragle_16[[#This Row],[account_id]])</f>
        <v>0</v>
      </c>
      <c r="N298">
        <f>SUMIFS(F:F,A:A,Table_Query_from_Cas_Ragle_16[[#Headers],[2]],B:B,Table_Query_from_Cas_Ragle_16[[#This Row],[account_id]])</f>
        <v>0</v>
      </c>
      <c r="O298" s="25">
        <f>Table_Query_from_Cas_Ragle_16[[#This Row],[2-Dr]]-Table_Query_from_Cas_Ragle_16[[#This Row],[2-Cr]]</f>
        <v>0</v>
      </c>
      <c r="P298">
        <f>SUMIFS(E:E,A:A,Table_Query_from_Cas_Ragle_16[[#Headers],[3]],B:B,Table_Query_from_Cas_Ragle_16[[#This Row],[account_id]])</f>
        <v>0</v>
      </c>
      <c r="Q298">
        <f>SUMIFS(F:F,A:A,Table_Query_from_Cas_Ragle_16[[#Headers],[3]],B:B,Table_Query_from_Cas_Ragle_16[[#This Row],[account_id]])</f>
        <v>0</v>
      </c>
      <c r="R298" s="25">
        <f>Table_Query_from_Cas_Ragle_16[[#This Row],[3-Dr]]-Table_Query_from_Cas_Ragle_16[[#This Row],[3-Cr]]</f>
        <v>0</v>
      </c>
      <c r="S298" s="25">
        <f>SUMIFS(E:E,A:A,Table_Query_from_Cas_Ragle_16[[#Headers],[4]],B:B,Table_Query_from_Cas_Ragle_16[[#This Row],[account_id]])</f>
        <v>0</v>
      </c>
      <c r="T298" s="25">
        <f>SUMIFS(F:F,A:A,Table_Query_from_Cas_Ragle_16[[#Headers],[4]],B:B,Table_Query_from_Cas_Ragle_16[[#This Row],[account_id]])</f>
        <v>0</v>
      </c>
      <c r="U298" s="25">
        <f>Table_Query_from_Cas_Ragle_16[[#This Row],[4-Dr]]-Table_Query_from_Cas_Ragle_16[[#This Row],[4-Cr]]</f>
        <v>0</v>
      </c>
      <c r="V298" s="25">
        <f>SUMIFS(E:E,A:A,Table_Query_from_Cas_Ragle_16[[#Headers],[8]],B:B,Table_Query_from_Cas_Ragle_16[[#This Row],[account_id]])</f>
        <v>0</v>
      </c>
      <c r="W298" s="25">
        <f>SUMIFS(F:F,A:A,Table_Query_from_Cas_Ragle_16[[#Headers],[8]],B:B,Table_Query_from_Cas_Ragle_16[[#This Row],[account_id]])</f>
        <v>0</v>
      </c>
      <c r="X298" s="25">
        <f>Table_Query_from_Cas_Ragle_16[[#This Row],[8-Dr]]-Table_Query_from_Cas_Ragle_16[[#This Row],[8-Cr]]</f>
        <v>0</v>
      </c>
    </row>
    <row r="299" spans="1:24" x14ac:dyDescent="0.25">
      <c r="A299">
        <v>2</v>
      </c>
      <c r="B299" t="s">
        <v>2024</v>
      </c>
      <c r="C299" t="s">
        <v>2036</v>
      </c>
      <c r="D299" t="s">
        <v>3598</v>
      </c>
      <c r="E299">
        <v>8399.9599999999991</v>
      </c>
      <c r="F299">
        <v>0</v>
      </c>
      <c r="G299" s="2">
        <v>45322</v>
      </c>
      <c r="H299" t="s">
        <v>3243</v>
      </c>
      <c r="I299">
        <f t="shared" si="4"/>
        <v>8399.9599999999991</v>
      </c>
      <c r="K299" t="s">
        <v>2640</v>
      </c>
      <c r="L299" t="s">
        <v>2641</v>
      </c>
      <c r="M299">
        <f>SUMIFS(E:E,A:A,Table_Query_from_Cas_Ragle_16[[#Headers],[2]],B:B,Table_Query_from_Cas_Ragle_16[[#This Row],[account_id]])</f>
        <v>0</v>
      </c>
      <c r="N299">
        <f>SUMIFS(F:F,A:A,Table_Query_from_Cas_Ragle_16[[#Headers],[2]],B:B,Table_Query_from_Cas_Ragle_16[[#This Row],[account_id]])</f>
        <v>0</v>
      </c>
      <c r="O299" s="25">
        <f>Table_Query_from_Cas_Ragle_16[[#This Row],[2-Dr]]-Table_Query_from_Cas_Ragle_16[[#This Row],[2-Cr]]</f>
        <v>0</v>
      </c>
      <c r="P299">
        <f>SUMIFS(E:E,A:A,Table_Query_from_Cas_Ragle_16[[#Headers],[3]],B:B,Table_Query_from_Cas_Ragle_16[[#This Row],[account_id]])</f>
        <v>0</v>
      </c>
      <c r="Q299">
        <f>SUMIFS(F:F,A:A,Table_Query_from_Cas_Ragle_16[[#Headers],[3]],B:B,Table_Query_from_Cas_Ragle_16[[#This Row],[account_id]])</f>
        <v>0</v>
      </c>
      <c r="R299" s="25">
        <f>Table_Query_from_Cas_Ragle_16[[#This Row],[3-Dr]]-Table_Query_from_Cas_Ragle_16[[#This Row],[3-Cr]]</f>
        <v>0</v>
      </c>
      <c r="S299" s="25">
        <f>SUMIFS(E:E,A:A,Table_Query_from_Cas_Ragle_16[[#Headers],[4]],B:B,Table_Query_from_Cas_Ragle_16[[#This Row],[account_id]])</f>
        <v>0</v>
      </c>
      <c r="T299" s="25">
        <f>SUMIFS(F:F,A:A,Table_Query_from_Cas_Ragle_16[[#Headers],[4]],B:B,Table_Query_from_Cas_Ragle_16[[#This Row],[account_id]])</f>
        <v>0</v>
      </c>
      <c r="U299" s="25">
        <f>Table_Query_from_Cas_Ragle_16[[#This Row],[4-Dr]]-Table_Query_from_Cas_Ragle_16[[#This Row],[4-Cr]]</f>
        <v>0</v>
      </c>
      <c r="V299" s="25">
        <f>SUMIFS(E:E,A:A,Table_Query_from_Cas_Ragle_16[[#Headers],[8]],B:B,Table_Query_from_Cas_Ragle_16[[#This Row],[account_id]])</f>
        <v>0</v>
      </c>
      <c r="W299" s="25">
        <f>SUMIFS(F:F,A:A,Table_Query_from_Cas_Ragle_16[[#Headers],[8]],B:B,Table_Query_from_Cas_Ragle_16[[#This Row],[account_id]])</f>
        <v>0</v>
      </c>
      <c r="X299" s="25">
        <f>Table_Query_from_Cas_Ragle_16[[#This Row],[8-Dr]]-Table_Query_from_Cas_Ragle_16[[#This Row],[8-Cr]]</f>
        <v>0</v>
      </c>
    </row>
    <row r="300" spans="1:24" x14ac:dyDescent="0.25">
      <c r="A300">
        <v>2</v>
      </c>
      <c r="B300" t="s">
        <v>2047</v>
      </c>
      <c r="C300" t="s">
        <v>3204</v>
      </c>
      <c r="D300" t="s">
        <v>3598</v>
      </c>
      <c r="E300">
        <v>84.25</v>
      </c>
      <c r="F300">
        <v>0</v>
      </c>
      <c r="G300" s="2">
        <v>45322</v>
      </c>
      <c r="H300" t="s">
        <v>3243</v>
      </c>
      <c r="I300">
        <f t="shared" si="4"/>
        <v>84.25</v>
      </c>
      <c r="K300" t="s">
        <v>2642</v>
      </c>
      <c r="L300" t="s">
        <v>2643</v>
      </c>
      <c r="M300">
        <f>SUMIFS(E:E,A:A,Table_Query_from_Cas_Ragle_16[[#Headers],[2]],B:B,Table_Query_from_Cas_Ragle_16[[#This Row],[account_id]])</f>
        <v>0</v>
      </c>
      <c r="N300">
        <f>SUMIFS(F:F,A:A,Table_Query_from_Cas_Ragle_16[[#Headers],[2]],B:B,Table_Query_from_Cas_Ragle_16[[#This Row],[account_id]])</f>
        <v>0</v>
      </c>
      <c r="O300" s="25">
        <f>Table_Query_from_Cas_Ragle_16[[#This Row],[2-Dr]]-Table_Query_from_Cas_Ragle_16[[#This Row],[2-Cr]]</f>
        <v>0</v>
      </c>
      <c r="P300">
        <f>SUMIFS(E:E,A:A,Table_Query_from_Cas_Ragle_16[[#Headers],[3]],B:B,Table_Query_from_Cas_Ragle_16[[#This Row],[account_id]])</f>
        <v>0</v>
      </c>
      <c r="Q300">
        <f>SUMIFS(F:F,A:A,Table_Query_from_Cas_Ragle_16[[#Headers],[3]],B:B,Table_Query_from_Cas_Ragle_16[[#This Row],[account_id]])</f>
        <v>0</v>
      </c>
      <c r="R300" s="25">
        <f>Table_Query_from_Cas_Ragle_16[[#This Row],[3-Dr]]-Table_Query_from_Cas_Ragle_16[[#This Row],[3-Cr]]</f>
        <v>0</v>
      </c>
      <c r="S300" s="25">
        <f>SUMIFS(E:E,A:A,Table_Query_from_Cas_Ragle_16[[#Headers],[4]],B:B,Table_Query_from_Cas_Ragle_16[[#This Row],[account_id]])</f>
        <v>95.92</v>
      </c>
      <c r="T300" s="25">
        <f>SUMIFS(F:F,A:A,Table_Query_from_Cas_Ragle_16[[#Headers],[4]],B:B,Table_Query_from_Cas_Ragle_16[[#This Row],[account_id]])</f>
        <v>95.92</v>
      </c>
      <c r="U300" s="25">
        <f>Table_Query_from_Cas_Ragle_16[[#This Row],[4-Dr]]-Table_Query_from_Cas_Ragle_16[[#This Row],[4-Cr]]</f>
        <v>0</v>
      </c>
      <c r="V300" s="25">
        <f>SUMIFS(E:E,A:A,Table_Query_from_Cas_Ragle_16[[#Headers],[8]],B:B,Table_Query_from_Cas_Ragle_16[[#This Row],[account_id]])</f>
        <v>0</v>
      </c>
      <c r="W300" s="25">
        <f>SUMIFS(F:F,A:A,Table_Query_from_Cas_Ragle_16[[#Headers],[8]],B:B,Table_Query_from_Cas_Ragle_16[[#This Row],[account_id]])</f>
        <v>0</v>
      </c>
      <c r="X300" s="25">
        <f>Table_Query_from_Cas_Ragle_16[[#This Row],[8-Dr]]-Table_Query_from_Cas_Ragle_16[[#This Row],[8-Cr]]</f>
        <v>0</v>
      </c>
    </row>
    <row r="301" spans="1:24" x14ac:dyDescent="0.25">
      <c r="A301">
        <v>4</v>
      </c>
      <c r="B301" t="s">
        <v>2024</v>
      </c>
      <c r="C301" t="s">
        <v>2025</v>
      </c>
      <c r="D301" t="s">
        <v>3598</v>
      </c>
      <c r="E301">
        <v>5158.47</v>
      </c>
      <c r="F301">
        <v>0</v>
      </c>
      <c r="G301" s="2">
        <v>45322</v>
      </c>
      <c r="H301" t="s">
        <v>3243</v>
      </c>
      <c r="I301">
        <f t="shared" si="4"/>
        <v>5158.47</v>
      </c>
      <c r="K301" t="s">
        <v>2644</v>
      </c>
      <c r="L301" t="s">
        <v>2645</v>
      </c>
      <c r="M301">
        <f>SUMIFS(E:E,A:A,Table_Query_from_Cas_Ragle_16[[#Headers],[2]],B:B,Table_Query_from_Cas_Ragle_16[[#This Row],[account_id]])</f>
        <v>0</v>
      </c>
      <c r="N301">
        <f>SUMIFS(F:F,A:A,Table_Query_from_Cas_Ragle_16[[#Headers],[2]],B:B,Table_Query_from_Cas_Ragle_16[[#This Row],[account_id]])</f>
        <v>0</v>
      </c>
      <c r="O301" s="25">
        <f>Table_Query_from_Cas_Ragle_16[[#This Row],[2-Dr]]-Table_Query_from_Cas_Ragle_16[[#This Row],[2-Cr]]</f>
        <v>0</v>
      </c>
      <c r="P301">
        <f>SUMIFS(E:E,A:A,Table_Query_from_Cas_Ragle_16[[#Headers],[3]],B:B,Table_Query_from_Cas_Ragle_16[[#This Row],[account_id]])</f>
        <v>0</v>
      </c>
      <c r="Q301">
        <f>SUMIFS(F:F,A:A,Table_Query_from_Cas_Ragle_16[[#Headers],[3]],B:B,Table_Query_from_Cas_Ragle_16[[#This Row],[account_id]])</f>
        <v>0</v>
      </c>
      <c r="R301" s="25">
        <f>Table_Query_from_Cas_Ragle_16[[#This Row],[3-Dr]]-Table_Query_from_Cas_Ragle_16[[#This Row],[3-Cr]]</f>
        <v>0</v>
      </c>
      <c r="S301" s="25">
        <f>SUMIFS(E:E,A:A,Table_Query_from_Cas_Ragle_16[[#Headers],[4]],B:B,Table_Query_from_Cas_Ragle_16[[#This Row],[account_id]])</f>
        <v>0</v>
      </c>
      <c r="T301" s="25">
        <f>SUMIFS(F:F,A:A,Table_Query_from_Cas_Ragle_16[[#Headers],[4]],B:B,Table_Query_from_Cas_Ragle_16[[#This Row],[account_id]])</f>
        <v>0</v>
      </c>
      <c r="U301" s="25">
        <f>Table_Query_from_Cas_Ragle_16[[#This Row],[4-Dr]]-Table_Query_from_Cas_Ragle_16[[#This Row],[4-Cr]]</f>
        <v>0</v>
      </c>
      <c r="V301" s="25">
        <f>SUMIFS(E:E,A:A,Table_Query_from_Cas_Ragle_16[[#Headers],[8]],B:B,Table_Query_from_Cas_Ragle_16[[#This Row],[account_id]])</f>
        <v>0</v>
      </c>
      <c r="W301" s="25">
        <f>SUMIFS(F:F,A:A,Table_Query_from_Cas_Ragle_16[[#Headers],[8]],B:B,Table_Query_from_Cas_Ragle_16[[#This Row],[account_id]])</f>
        <v>0</v>
      </c>
      <c r="X301" s="25">
        <f>Table_Query_from_Cas_Ragle_16[[#This Row],[8-Dr]]-Table_Query_from_Cas_Ragle_16[[#This Row],[8-Cr]]</f>
        <v>0</v>
      </c>
    </row>
    <row r="302" spans="1:24" x14ac:dyDescent="0.25">
      <c r="A302">
        <v>2</v>
      </c>
      <c r="B302" t="s">
        <v>2040</v>
      </c>
      <c r="C302" t="s">
        <v>3580</v>
      </c>
      <c r="D302" t="s">
        <v>3598</v>
      </c>
      <c r="E302">
        <v>202.26</v>
      </c>
      <c r="F302">
        <v>0</v>
      </c>
      <c r="G302" s="2">
        <v>45322</v>
      </c>
      <c r="H302" t="s">
        <v>3243</v>
      </c>
      <c r="I302">
        <f t="shared" si="4"/>
        <v>202.26</v>
      </c>
      <c r="K302" t="s">
        <v>2646</v>
      </c>
      <c r="L302" t="s">
        <v>2647</v>
      </c>
      <c r="M302">
        <f>SUMIFS(E:E,A:A,Table_Query_from_Cas_Ragle_16[[#Headers],[2]],B:B,Table_Query_from_Cas_Ragle_16[[#This Row],[account_id]])</f>
        <v>0</v>
      </c>
      <c r="N302">
        <f>SUMIFS(F:F,A:A,Table_Query_from_Cas_Ragle_16[[#Headers],[2]],B:B,Table_Query_from_Cas_Ragle_16[[#This Row],[account_id]])</f>
        <v>0</v>
      </c>
      <c r="O302" s="25">
        <f>Table_Query_from_Cas_Ragle_16[[#This Row],[2-Dr]]-Table_Query_from_Cas_Ragle_16[[#This Row],[2-Cr]]</f>
        <v>0</v>
      </c>
      <c r="P302">
        <f>SUMIFS(E:E,A:A,Table_Query_from_Cas_Ragle_16[[#Headers],[3]],B:B,Table_Query_from_Cas_Ragle_16[[#This Row],[account_id]])</f>
        <v>0</v>
      </c>
      <c r="Q302">
        <f>SUMIFS(F:F,A:A,Table_Query_from_Cas_Ragle_16[[#Headers],[3]],B:B,Table_Query_from_Cas_Ragle_16[[#This Row],[account_id]])</f>
        <v>0</v>
      </c>
      <c r="R302" s="25">
        <f>Table_Query_from_Cas_Ragle_16[[#This Row],[3-Dr]]-Table_Query_from_Cas_Ragle_16[[#This Row],[3-Cr]]</f>
        <v>0</v>
      </c>
      <c r="S302" s="25">
        <f>SUMIFS(E:E,A:A,Table_Query_from_Cas_Ragle_16[[#Headers],[4]],B:B,Table_Query_from_Cas_Ragle_16[[#This Row],[account_id]])</f>
        <v>0</v>
      </c>
      <c r="T302" s="25">
        <f>SUMIFS(F:F,A:A,Table_Query_from_Cas_Ragle_16[[#Headers],[4]],B:B,Table_Query_from_Cas_Ragle_16[[#This Row],[account_id]])</f>
        <v>0</v>
      </c>
      <c r="U302" s="25">
        <f>Table_Query_from_Cas_Ragle_16[[#This Row],[4-Dr]]-Table_Query_from_Cas_Ragle_16[[#This Row],[4-Cr]]</f>
        <v>0</v>
      </c>
      <c r="V302" s="25">
        <f>SUMIFS(E:E,A:A,Table_Query_from_Cas_Ragle_16[[#Headers],[8]],B:B,Table_Query_from_Cas_Ragle_16[[#This Row],[account_id]])</f>
        <v>0</v>
      </c>
      <c r="W302" s="25">
        <f>SUMIFS(F:F,A:A,Table_Query_from_Cas_Ragle_16[[#Headers],[8]],B:B,Table_Query_from_Cas_Ragle_16[[#This Row],[account_id]])</f>
        <v>0</v>
      </c>
      <c r="X302" s="25">
        <f>Table_Query_from_Cas_Ragle_16[[#This Row],[8-Dr]]-Table_Query_from_Cas_Ragle_16[[#This Row],[8-Cr]]</f>
        <v>0</v>
      </c>
    </row>
    <row r="303" spans="1:24" x14ac:dyDescent="0.25">
      <c r="A303">
        <v>2</v>
      </c>
      <c r="B303" t="s">
        <v>2041</v>
      </c>
      <c r="C303" t="s">
        <v>3593</v>
      </c>
      <c r="D303" t="s">
        <v>3598</v>
      </c>
      <c r="E303">
        <v>2971.26</v>
      </c>
      <c r="F303">
        <v>0</v>
      </c>
      <c r="G303" s="2">
        <v>45322</v>
      </c>
      <c r="H303" t="s">
        <v>3243</v>
      </c>
      <c r="I303">
        <f t="shared" si="4"/>
        <v>2971.26</v>
      </c>
      <c r="K303" t="s">
        <v>2648</v>
      </c>
      <c r="L303" t="s">
        <v>2649</v>
      </c>
      <c r="M303">
        <f>SUMIFS(E:E,A:A,Table_Query_from_Cas_Ragle_16[[#Headers],[2]],B:B,Table_Query_from_Cas_Ragle_16[[#This Row],[account_id]])</f>
        <v>0</v>
      </c>
      <c r="N303">
        <f>SUMIFS(F:F,A:A,Table_Query_from_Cas_Ragle_16[[#Headers],[2]],B:B,Table_Query_from_Cas_Ragle_16[[#This Row],[account_id]])</f>
        <v>0</v>
      </c>
      <c r="O303" s="25">
        <f>Table_Query_from_Cas_Ragle_16[[#This Row],[2-Dr]]-Table_Query_from_Cas_Ragle_16[[#This Row],[2-Cr]]</f>
        <v>0</v>
      </c>
      <c r="P303">
        <f>SUMIFS(E:E,A:A,Table_Query_from_Cas_Ragle_16[[#Headers],[3]],B:B,Table_Query_from_Cas_Ragle_16[[#This Row],[account_id]])</f>
        <v>0</v>
      </c>
      <c r="Q303">
        <f>SUMIFS(F:F,A:A,Table_Query_from_Cas_Ragle_16[[#Headers],[3]],B:B,Table_Query_from_Cas_Ragle_16[[#This Row],[account_id]])</f>
        <v>0</v>
      </c>
      <c r="R303" s="25">
        <f>Table_Query_from_Cas_Ragle_16[[#This Row],[3-Dr]]-Table_Query_from_Cas_Ragle_16[[#This Row],[3-Cr]]</f>
        <v>0</v>
      </c>
      <c r="S303" s="25">
        <f>SUMIFS(E:E,A:A,Table_Query_from_Cas_Ragle_16[[#Headers],[4]],B:B,Table_Query_from_Cas_Ragle_16[[#This Row],[account_id]])</f>
        <v>0</v>
      </c>
      <c r="T303" s="25">
        <f>SUMIFS(F:F,A:A,Table_Query_from_Cas_Ragle_16[[#Headers],[4]],B:B,Table_Query_from_Cas_Ragle_16[[#This Row],[account_id]])</f>
        <v>0</v>
      </c>
      <c r="U303" s="25">
        <f>Table_Query_from_Cas_Ragle_16[[#This Row],[4-Dr]]-Table_Query_from_Cas_Ragle_16[[#This Row],[4-Cr]]</f>
        <v>0</v>
      </c>
      <c r="V303" s="25">
        <f>SUMIFS(E:E,A:A,Table_Query_from_Cas_Ragle_16[[#Headers],[8]],B:B,Table_Query_from_Cas_Ragle_16[[#This Row],[account_id]])</f>
        <v>0</v>
      </c>
      <c r="W303" s="25">
        <f>SUMIFS(F:F,A:A,Table_Query_from_Cas_Ragle_16[[#Headers],[8]],B:B,Table_Query_from_Cas_Ragle_16[[#This Row],[account_id]])</f>
        <v>0</v>
      </c>
      <c r="X303" s="25">
        <f>Table_Query_from_Cas_Ragle_16[[#This Row],[8-Dr]]-Table_Query_from_Cas_Ragle_16[[#This Row],[8-Cr]]</f>
        <v>0</v>
      </c>
    </row>
    <row r="304" spans="1:24" x14ac:dyDescent="0.25">
      <c r="A304">
        <v>3</v>
      </c>
      <c r="B304" t="s">
        <v>2024</v>
      </c>
      <c r="C304" t="s">
        <v>3263</v>
      </c>
      <c r="D304" t="s">
        <v>3598</v>
      </c>
      <c r="E304">
        <v>48</v>
      </c>
      <c r="F304">
        <v>0</v>
      </c>
      <c r="G304" s="2">
        <v>45322</v>
      </c>
      <c r="H304" t="s">
        <v>3243</v>
      </c>
      <c r="I304">
        <f t="shared" si="4"/>
        <v>48</v>
      </c>
      <c r="K304" t="s">
        <v>2650</v>
      </c>
      <c r="L304" t="s">
        <v>2651</v>
      </c>
      <c r="M304">
        <f>SUMIFS(E:E,A:A,Table_Query_from_Cas_Ragle_16[[#Headers],[2]],B:B,Table_Query_from_Cas_Ragle_16[[#This Row],[account_id]])</f>
        <v>0</v>
      </c>
      <c r="N304">
        <f>SUMIFS(F:F,A:A,Table_Query_from_Cas_Ragle_16[[#Headers],[2]],B:B,Table_Query_from_Cas_Ragle_16[[#This Row],[account_id]])</f>
        <v>0</v>
      </c>
      <c r="O304" s="25">
        <f>Table_Query_from_Cas_Ragle_16[[#This Row],[2-Dr]]-Table_Query_from_Cas_Ragle_16[[#This Row],[2-Cr]]</f>
        <v>0</v>
      </c>
      <c r="P304">
        <f>SUMIFS(E:E,A:A,Table_Query_from_Cas_Ragle_16[[#Headers],[3]],B:B,Table_Query_from_Cas_Ragle_16[[#This Row],[account_id]])</f>
        <v>0</v>
      </c>
      <c r="Q304">
        <f>SUMIFS(F:F,A:A,Table_Query_from_Cas_Ragle_16[[#Headers],[3]],B:B,Table_Query_from_Cas_Ragle_16[[#This Row],[account_id]])</f>
        <v>0</v>
      </c>
      <c r="R304" s="25">
        <f>Table_Query_from_Cas_Ragle_16[[#This Row],[3-Dr]]-Table_Query_from_Cas_Ragle_16[[#This Row],[3-Cr]]</f>
        <v>0</v>
      </c>
      <c r="S304" s="25">
        <f>SUMIFS(E:E,A:A,Table_Query_from_Cas_Ragle_16[[#Headers],[4]],B:B,Table_Query_from_Cas_Ragle_16[[#This Row],[account_id]])</f>
        <v>0</v>
      </c>
      <c r="T304" s="25">
        <f>SUMIFS(F:F,A:A,Table_Query_from_Cas_Ragle_16[[#Headers],[4]],B:B,Table_Query_from_Cas_Ragle_16[[#This Row],[account_id]])</f>
        <v>0</v>
      </c>
      <c r="U304" s="25">
        <f>Table_Query_from_Cas_Ragle_16[[#This Row],[4-Dr]]-Table_Query_from_Cas_Ragle_16[[#This Row],[4-Cr]]</f>
        <v>0</v>
      </c>
      <c r="V304" s="25">
        <f>SUMIFS(E:E,A:A,Table_Query_from_Cas_Ragle_16[[#Headers],[8]],B:B,Table_Query_from_Cas_Ragle_16[[#This Row],[account_id]])</f>
        <v>0</v>
      </c>
      <c r="W304" s="25">
        <f>SUMIFS(F:F,A:A,Table_Query_from_Cas_Ragle_16[[#Headers],[8]],B:B,Table_Query_from_Cas_Ragle_16[[#This Row],[account_id]])</f>
        <v>0</v>
      </c>
      <c r="X304" s="25">
        <f>Table_Query_from_Cas_Ragle_16[[#This Row],[8-Dr]]-Table_Query_from_Cas_Ragle_16[[#This Row],[8-Cr]]</f>
        <v>0</v>
      </c>
    </row>
    <row r="305" spans="1:24" x14ac:dyDescent="0.25">
      <c r="A305">
        <v>2</v>
      </c>
      <c r="B305" t="s">
        <v>2044</v>
      </c>
      <c r="C305" t="s">
        <v>2045</v>
      </c>
      <c r="D305" t="s">
        <v>3598</v>
      </c>
      <c r="E305">
        <v>931.84</v>
      </c>
      <c r="F305">
        <v>0</v>
      </c>
      <c r="G305" s="2">
        <v>45322</v>
      </c>
      <c r="H305" t="s">
        <v>3243</v>
      </c>
      <c r="I305">
        <f t="shared" si="4"/>
        <v>931.84</v>
      </c>
      <c r="K305" t="s">
        <v>2652</v>
      </c>
      <c r="L305" t="s">
        <v>2653</v>
      </c>
      <c r="M305">
        <f>SUMIFS(E:E,A:A,Table_Query_from_Cas_Ragle_16[[#Headers],[2]],B:B,Table_Query_from_Cas_Ragle_16[[#This Row],[account_id]])</f>
        <v>0</v>
      </c>
      <c r="N305">
        <f>SUMIFS(F:F,A:A,Table_Query_from_Cas_Ragle_16[[#Headers],[2]],B:B,Table_Query_from_Cas_Ragle_16[[#This Row],[account_id]])</f>
        <v>0</v>
      </c>
      <c r="O305" s="25">
        <f>Table_Query_from_Cas_Ragle_16[[#This Row],[2-Dr]]-Table_Query_from_Cas_Ragle_16[[#This Row],[2-Cr]]</f>
        <v>0</v>
      </c>
      <c r="P305">
        <f>SUMIFS(E:E,A:A,Table_Query_from_Cas_Ragle_16[[#Headers],[3]],B:B,Table_Query_from_Cas_Ragle_16[[#This Row],[account_id]])</f>
        <v>0</v>
      </c>
      <c r="Q305">
        <f>SUMIFS(F:F,A:A,Table_Query_from_Cas_Ragle_16[[#Headers],[3]],B:B,Table_Query_from_Cas_Ragle_16[[#This Row],[account_id]])</f>
        <v>0</v>
      </c>
      <c r="R305" s="25">
        <f>Table_Query_from_Cas_Ragle_16[[#This Row],[3-Dr]]-Table_Query_from_Cas_Ragle_16[[#This Row],[3-Cr]]</f>
        <v>0</v>
      </c>
      <c r="S305" s="25">
        <f>SUMIFS(E:E,A:A,Table_Query_from_Cas_Ragle_16[[#Headers],[4]],B:B,Table_Query_from_Cas_Ragle_16[[#This Row],[account_id]])</f>
        <v>0</v>
      </c>
      <c r="T305" s="25">
        <f>SUMIFS(F:F,A:A,Table_Query_from_Cas_Ragle_16[[#Headers],[4]],B:B,Table_Query_from_Cas_Ragle_16[[#This Row],[account_id]])</f>
        <v>0</v>
      </c>
      <c r="U305" s="25">
        <f>Table_Query_from_Cas_Ragle_16[[#This Row],[4-Dr]]-Table_Query_from_Cas_Ragle_16[[#This Row],[4-Cr]]</f>
        <v>0</v>
      </c>
      <c r="V305" s="25">
        <f>SUMIFS(E:E,A:A,Table_Query_from_Cas_Ragle_16[[#Headers],[8]],B:B,Table_Query_from_Cas_Ragle_16[[#This Row],[account_id]])</f>
        <v>0</v>
      </c>
      <c r="W305" s="25">
        <f>SUMIFS(F:F,A:A,Table_Query_from_Cas_Ragle_16[[#Headers],[8]],B:B,Table_Query_from_Cas_Ragle_16[[#This Row],[account_id]])</f>
        <v>0</v>
      </c>
      <c r="X305" s="25">
        <f>Table_Query_from_Cas_Ragle_16[[#This Row],[8-Dr]]-Table_Query_from_Cas_Ragle_16[[#This Row],[8-Cr]]</f>
        <v>0</v>
      </c>
    </row>
    <row r="306" spans="1:24" x14ac:dyDescent="0.25">
      <c r="A306">
        <v>2</v>
      </c>
      <c r="B306" t="s">
        <v>2022</v>
      </c>
      <c r="C306" t="s">
        <v>2023</v>
      </c>
      <c r="D306" t="s">
        <v>3598</v>
      </c>
      <c r="E306">
        <v>107.16</v>
      </c>
      <c r="F306">
        <v>0</v>
      </c>
      <c r="G306" s="2">
        <v>45322</v>
      </c>
      <c r="H306" t="s">
        <v>3243</v>
      </c>
      <c r="I306">
        <f t="shared" si="4"/>
        <v>107.16</v>
      </c>
      <c r="K306" t="s">
        <v>2654</v>
      </c>
      <c r="L306" t="s">
        <v>2655</v>
      </c>
      <c r="M306">
        <f>SUMIFS(E:E,A:A,Table_Query_from_Cas_Ragle_16[[#Headers],[2]],B:B,Table_Query_from_Cas_Ragle_16[[#This Row],[account_id]])</f>
        <v>0</v>
      </c>
      <c r="N306">
        <f>SUMIFS(F:F,A:A,Table_Query_from_Cas_Ragle_16[[#Headers],[2]],B:B,Table_Query_from_Cas_Ragle_16[[#This Row],[account_id]])</f>
        <v>0</v>
      </c>
      <c r="O306" s="25">
        <f>Table_Query_from_Cas_Ragle_16[[#This Row],[2-Dr]]-Table_Query_from_Cas_Ragle_16[[#This Row],[2-Cr]]</f>
        <v>0</v>
      </c>
      <c r="P306">
        <f>SUMIFS(E:E,A:A,Table_Query_from_Cas_Ragle_16[[#Headers],[3]],B:B,Table_Query_from_Cas_Ragle_16[[#This Row],[account_id]])</f>
        <v>0</v>
      </c>
      <c r="Q306">
        <f>SUMIFS(F:F,A:A,Table_Query_from_Cas_Ragle_16[[#Headers],[3]],B:B,Table_Query_from_Cas_Ragle_16[[#This Row],[account_id]])</f>
        <v>0</v>
      </c>
      <c r="R306" s="25">
        <f>Table_Query_from_Cas_Ragle_16[[#This Row],[3-Dr]]-Table_Query_from_Cas_Ragle_16[[#This Row],[3-Cr]]</f>
        <v>0</v>
      </c>
      <c r="S306" s="25">
        <f>SUMIFS(E:E,A:A,Table_Query_from_Cas_Ragle_16[[#Headers],[4]],B:B,Table_Query_from_Cas_Ragle_16[[#This Row],[account_id]])</f>
        <v>0</v>
      </c>
      <c r="T306" s="25">
        <f>SUMIFS(F:F,A:A,Table_Query_from_Cas_Ragle_16[[#Headers],[4]],B:B,Table_Query_from_Cas_Ragle_16[[#This Row],[account_id]])</f>
        <v>0</v>
      </c>
      <c r="U306" s="25">
        <f>Table_Query_from_Cas_Ragle_16[[#This Row],[4-Dr]]-Table_Query_from_Cas_Ragle_16[[#This Row],[4-Cr]]</f>
        <v>0</v>
      </c>
      <c r="V306" s="25">
        <f>SUMIFS(E:E,A:A,Table_Query_from_Cas_Ragle_16[[#Headers],[8]],B:B,Table_Query_from_Cas_Ragle_16[[#This Row],[account_id]])</f>
        <v>0</v>
      </c>
      <c r="W306" s="25">
        <f>SUMIFS(F:F,A:A,Table_Query_from_Cas_Ragle_16[[#Headers],[8]],B:B,Table_Query_from_Cas_Ragle_16[[#This Row],[account_id]])</f>
        <v>0</v>
      </c>
      <c r="X306" s="25">
        <f>Table_Query_from_Cas_Ragle_16[[#This Row],[8-Dr]]-Table_Query_from_Cas_Ragle_16[[#This Row],[8-Cr]]</f>
        <v>0</v>
      </c>
    </row>
    <row r="307" spans="1:24" x14ac:dyDescent="0.25">
      <c r="A307">
        <v>3</v>
      </c>
      <c r="B307" t="s">
        <v>2052</v>
      </c>
      <c r="C307" t="s">
        <v>3604</v>
      </c>
      <c r="D307" t="s">
        <v>3605</v>
      </c>
      <c r="E307">
        <v>175.21</v>
      </c>
      <c r="F307">
        <v>0</v>
      </c>
      <c r="G307" s="2">
        <v>45320</v>
      </c>
      <c r="H307" t="s">
        <v>3265</v>
      </c>
      <c r="I307">
        <f t="shared" si="4"/>
        <v>175.21</v>
      </c>
      <c r="K307" t="s">
        <v>2656</v>
      </c>
      <c r="L307" t="s">
        <v>2657</v>
      </c>
      <c r="M307">
        <f>SUMIFS(E:E,A:A,Table_Query_from_Cas_Ragle_16[[#Headers],[2]],B:B,Table_Query_from_Cas_Ragle_16[[#This Row],[account_id]])</f>
        <v>0</v>
      </c>
      <c r="N307">
        <f>SUMIFS(F:F,A:A,Table_Query_from_Cas_Ragle_16[[#Headers],[2]],B:B,Table_Query_from_Cas_Ragle_16[[#This Row],[account_id]])</f>
        <v>0</v>
      </c>
      <c r="O307" s="25">
        <f>Table_Query_from_Cas_Ragle_16[[#This Row],[2-Dr]]-Table_Query_from_Cas_Ragle_16[[#This Row],[2-Cr]]</f>
        <v>0</v>
      </c>
      <c r="P307">
        <f>SUMIFS(E:E,A:A,Table_Query_from_Cas_Ragle_16[[#Headers],[3]],B:B,Table_Query_from_Cas_Ragle_16[[#This Row],[account_id]])</f>
        <v>0</v>
      </c>
      <c r="Q307">
        <f>SUMIFS(F:F,A:A,Table_Query_from_Cas_Ragle_16[[#Headers],[3]],B:B,Table_Query_from_Cas_Ragle_16[[#This Row],[account_id]])</f>
        <v>0</v>
      </c>
      <c r="R307" s="25">
        <f>Table_Query_from_Cas_Ragle_16[[#This Row],[3-Dr]]-Table_Query_from_Cas_Ragle_16[[#This Row],[3-Cr]]</f>
        <v>0</v>
      </c>
      <c r="S307" s="25">
        <f>SUMIFS(E:E,A:A,Table_Query_from_Cas_Ragle_16[[#Headers],[4]],B:B,Table_Query_from_Cas_Ragle_16[[#This Row],[account_id]])</f>
        <v>0</v>
      </c>
      <c r="T307" s="25">
        <f>SUMIFS(F:F,A:A,Table_Query_from_Cas_Ragle_16[[#Headers],[4]],B:B,Table_Query_from_Cas_Ragle_16[[#This Row],[account_id]])</f>
        <v>0</v>
      </c>
      <c r="U307" s="25">
        <f>Table_Query_from_Cas_Ragle_16[[#This Row],[4-Dr]]-Table_Query_from_Cas_Ragle_16[[#This Row],[4-Cr]]</f>
        <v>0</v>
      </c>
      <c r="V307" s="25">
        <f>SUMIFS(E:E,A:A,Table_Query_from_Cas_Ragle_16[[#Headers],[8]],B:B,Table_Query_from_Cas_Ragle_16[[#This Row],[account_id]])</f>
        <v>0</v>
      </c>
      <c r="W307" s="25">
        <f>SUMIFS(F:F,A:A,Table_Query_from_Cas_Ragle_16[[#Headers],[8]],B:B,Table_Query_from_Cas_Ragle_16[[#This Row],[account_id]])</f>
        <v>0</v>
      </c>
      <c r="X307" s="25">
        <f>Table_Query_from_Cas_Ragle_16[[#This Row],[8-Dr]]-Table_Query_from_Cas_Ragle_16[[#This Row],[8-Cr]]</f>
        <v>0</v>
      </c>
    </row>
    <row r="308" spans="1:24" x14ac:dyDescent="0.25">
      <c r="A308">
        <v>8</v>
      </c>
      <c r="B308" t="s">
        <v>2050</v>
      </c>
      <c r="C308" t="s">
        <v>3575</v>
      </c>
      <c r="D308" t="s">
        <v>3605</v>
      </c>
      <c r="E308">
        <v>0</v>
      </c>
      <c r="F308">
        <v>175.21</v>
      </c>
      <c r="G308" s="2">
        <v>45320</v>
      </c>
      <c r="H308" t="s">
        <v>3265</v>
      </c>
      <c r="I308">
        <f t="shared" si="4"/>
        <v>-175.21</v>
      </c>
      <c r="K308" t="s">
        <v>2658</v>
      </c>
      <c r="L308" t="s">
        <v>2659</v>
      </c>
      <c r="M308">
        <f>SUMIFS(E:E,A:A,Table_Query_from_Cas_Ragle_16[[#Headers],[2]],B:B,Table_Query_from_Cas_Ragle_16[[#This Row],[account_id]])</f>
        <v>0</v>
      </c>
      <c r="N308">
        <f>SUMIFS(F:F,A:A,Table_Query_from_Cas_Ragle_16[[#Headers],[2]],B:B,Table_Query_from_Cas_Ragle_16[[#This Row],[account_id]])</f>
        <v>0</v>
      </c>
      <c r="O308" s="25">
        <f>Table_Query_from_Cas_Ragle_16[[#This Row],[2-Dr]]-Table_Query_from_Cas_Ragle_16[[#This Row],[2-Cr]]</f>
        <v>0</v>
      </c>
      <c r="P308">
        <f>SUMIFS(E:E,A:A,Table_Query_from_Cas_Ragle_16[[#Headers],[3]],B:B,Table_Query_from_Cas_Ragle_16[[#This Row],[account_id]])</f>
        <v>0</v>
      </c>
      <c r="Q308">
        <f>SUMIFS(F:F,A:A,Table_Query_from_Cas_Ragle_16[[#Headers],[3]],B:B,Table_Query_from_Cas_Ragle_16[[#This Row],[account_id]])</f>
        <v>0</v>
      </c>
      <c r="R308" s="25">
        <f>Table_Query_from_Cas_Ragle_16[[#This Row],[3-Dr]]-Table_Query_from_Cas_Ragle_16[[#This Row],[3-Cr]]</f>
        <v>0</v>
      </c>
      <c r="S308" s="25">
        <f>SUMIFS(E:E,A:A,Table_Query_from_Cas_Ragle_16[[#Headers],[4]],B:B,Table_Query_from_Cas_Ragle_16[[#This Row],[account_id]])</f>
        <v>0</v>
      </c>
      <c r="T308" s="25">
        <f>SUMIFS(F:F,A:A,Table_Query_from_Cas_Ragle_16[[#Headers],[4]],B:B,Table_Query_from_Cas_Ragle_16[[#This Row],[account_id]])</f>
        <v>0</v>
      </c>
      <c r="U308" s="25">
        <f>Table_Query_from_Cas_Ragle_16[[#This Row],[4-Dr]]-Table_Query_from_Cas_Ragle_16[[#This Row],[4-Cr]]</f>
        <v>0</v>
      </c>
      <c r="V308" s="25">
        <f>SUMIFS(E:E,A:A,Table_Query_from_Cas_Ragle_16[[#Headers],[8]],B:B,Table_Query_from_Cas_Ragle_16[[#This Row],[account_id]])</f>
        <v>0</v>
      </c>
      <c r="W308" s="25">
        <f>SUMIFS(F:F,A:A,Table_Query_from_Cas_Ragle_16[[#Headers],[8]],B:B,Table_Query_from_Cas_Ragle_16[[#This Row],[account_id]])</f>
        <v>0</v>
      </c>
      <c r="X308" s="25">
        <f>Table_Query_from_Cas_Ragle_16[[#This Row],[8-Dr]]-Table_Query_from_Cas_Ragle_16[[#This Row],[8-Cr]]</f>
        <v>0</v>
      </c>
    </row>
    <row r="309" spans="1:24" x14ac:dyDescent="0.25">
      <c r="A309">
        <v>2</v>
      </c>
      <c r="B309" t="s">
        <v>2019</v>
      </c>
      <c r="C309" t="s">
        <v>2027</v>
      </c>
      <c r="D309" t="s">
        <v>2020</v>
      </c>
      <c r="E309">
        <v>93.28</v>
      </c>
      <c r="F309">
        <v>0</v>
      </c>
      <c r="G309" s="2">
        <v>45296</v>
      </c>
      <c r="H309" t="s">
        <v>2021</v>
      </c>
      <c r="I309">
        <f t="shared" si="4"/>
        <v>93.28</v>
      </c>
      <c r="K309" t="s">
        <v>2660</v>
      </c>
      <c r="L309" t="s">
        <v>2661</v>
      </c>
      <c r="M309">
        <f>SUMIFS(E:E,A:A,Table_Query_from_Cas_Ragle_16[[#Headers],[2]],B:B,Table_Query_from_Cas_Ragle_16[[#This Row],[account_id]])</f>
        <v>0</v>
      </c>
      <c r="N309">
        <f>SUMIFS(F:F,A:A,Table_Query_from_Cas_Ragle_16[[#Headers],[2]],B:B,Table_Query_from_Cas_Ragle_16[[#This Row],[account_id]])</f>
        <v>0</v>
      </c>
      <c r="O309" s="25">
        <f>Table_Query_from_Cas_Ragle_16[[#This Row],[2-Dr]]-Table_Query_from_Cas_Ragle_16[[#This Row],[2-Cr]]</f>
        <v>0</v>
      </c>
      <c r="P309">
        <f>SUMIFS(E:E,A:A,Table_Query_from_Cas_Ragle_16[[#Headers],[3]],B:B,Table_Query_from_Cas_Ragle_16[[#This Row],[account_id]])</f>
        <v>0</v>
      </c>
      <c r="Q309">
        <f>SUMIFS(F:F,A:A,Table_Query_from_Cas_Ragle_16[[#Headers],[3]],B:B,Table_Query_from_Cas_Ragle_16[[#This Row],[account_id]])</f>
        <v>0</v>
      </c>
      <c r="R309" s="25">
        <f>Table_Query_from_Cas_Ragle_16[[#This Row],[3-Dr]]-Table_Query_from_Cas_Ragle_16[[#This Row],[3-Cr]]</f>
        <v>0</v>
      </c>
      <c r="S309" s="25">
        <f>SUMIFS(E:E,A:A,Table_Query_from_Cas_Ragle_16[[#Headers],[4]],B:B,Table_Query_from_Cas_Ragle_16[[#This Row],[account_id]])</f>
        <v>0</v>
      </c>
      <c r="T309" s="25">
        <f>SUMIFS(F:F,A:A,Table_Query_from_Cas_Ragle_16[[#Headers],[4]],B:B,Table_Query_from_Cas_Ragle_16[[#This Row],[account_id]])</f>
        <v>0</v>
      </c>
      <c r="U309" s="25">
        <f>Table_Query_from_Cas_Ragle_16[[#This Row],[4-Dr]]-Table_Query_from_Cas_Ragle_16[[#This Row],[4-Cr]]</f>
        <v>0</v>
      </c>
      <c r="V309" s="25">
        <f>SUMIFS(E:E,A:A,Table_Query_from_Cas_Ragle_16[[#Headers],[8]],B:B,Table_Query_from_Cas_Ragle_16[[#This Row],[account_id]])</f>
        <v>0</v>
      </c>
      <c r="W309" s="25">
        <f>SUMIFS(F:F,A:A,Table_Query_from_Cas_Ragle_16[[#Headers],[8]],B:B,Table_Query_from_Cas_Ragle_16[[#This Row],[account_id]])</f>
        <v>0</v>
      </c>
      <c r="X309" s="25">
        <f>Table_Query_from_Cas_Ragle_16[[#This Row],[8-Dr]]-Table_Query_from_Cas_Ragle_16[[#This Row],[8-Cr]]</f>
        <v>0</v>
      </c>
    </row>
    <row r="310" spans="1:24" x14ac:dyDescent="0.25">
      <c r="A310">
        <v>2</v>
      </c>
      <c r="B310" t="s">
        <v>2019</v>
      </c>
      <c r="C310" t="s">
        <v>2027</v>
      </c>
      <c r="D310" t="s">
        <v>2020</v>
      </c>
      <c r="E310">
        <v>0</v>
      </c>
      <c r="F310">
        <v>93.28</v>
      </c>
      <c r="G310" s="2">
        <v>45296</v>
      </c>
      <c r="H310" t="s">
        <v>2021</v>
      </c>
      <c r="I310">
        <f t="shared" si="4"/>
        <v>-93.28</v>
      </c>
      <c r="K310" t="s">
        <v>2662</v>
      </c>
      <c r="L310" t="s">
        <v>2663</v>
      </c>
      <c r="M310">
        <f>SUMIFS(E:E,A:A,Table_Query_from_Cas_Ragle_16[[#Headers],[2]],B:B,Table_Query_from_Cas_Ragle_16[[#This Row],[account_id]])</f>
        <v>0</v>
      </c>
      <c r="N310">
        <f>SUMIFS(F:F,A:A,Table_Query_from_Cas_Ragle_16[[#Headers],[2]],B:B,Table_Query_from_Cas_Ragle_16[[#This Row],[account_id]])</f>
        <v>0</v>
      </c>
      <c r="O310" s="25">
        <f>Table_Query_from_Cas_Ragle_16[[#This Row],[2-Dr]]-Table_Query_from_Cas_Ragle_16[[#This Row],[2-Cr]]</f>
        <v>0</v>
      </c>
      <c r="P310">
        <f>SUMIFS(E:E,A:A,Table_Query_from_Cas_Ragle_16[[#Headers],[3]],B:B,Table_Query_from_Cas_Ragle_16[[#This Row],[account_id]])</f>
        <v>0</v>
      </c>
      <c r="Q310">
        <f>SUMIFS(F:F,A:A,Table_Query_from_Cas_Ragle_16[[#Headers],[3]],B:B,Table_Query_from_Cas_Ragle_16[[#This Row],[account_id]])</f>
        <v>0</v>
      </c>
      <c r="R310" s="25">
        <f>Table_Query_from_Cas_Ragle_16[[#This Row],[3-Dr]]-Table_Query_from_Cas_Ragle_16[[#This Row],[3-Cr]]</f>
        <v>0</v>
      </c>
      <c r="S310" s="25">
        <f>SUMIFS(E:E,A:A,Table_Query_from_Cas_Ragle_16[[#Headers],[4]],B:B,Table_Query_from_Cas_Ragle_16[[#This Row],[account_id]])</f>
        <v>0</v>
      </c>
      <c r="T310" s="25">
        <f>SUMIFS(F:F,A:A,Table_Query_from_Cas_Ragle_16[[#Headers],[4]],B:B,Table_Query_from_Cas_Ragle_16[[#This Row],[account_id]])</f>
        <v>0</v>
      </c>
      <c r="U310" s="25">
        <f>Table_Query_from_Cas_Ragle_16[[#This Row],[4-Dr]]-Table_Query_from_Cas_Ragle_16[[#This Row],[4-Cr]]</f>
        <v>0</v>
      </c>
      <c r="V310" s="25">
        <f>SUMIFS(E:E,A:A,Table_Query_from_Cas_Ragle_16[[#Headers],[8]],B:B,Table_Query_from_Cas_Ragle_16[[#This Row],[account_id]])</f>
        <v>0</v>
      </c>
      <c r="W310" s="25">
        <f>SUMIFS(F:F,A:A,Table_Query_from_Cas_Ragle_16[[#Headers],[8]],B:B,Table_Query_from_Cas_Ragle_16[[#This Row],[account_id]])</f>
        <v>0</v>
      </c>
      <c r="X310" s="25">
        <f>Table_Query_from_Cas_Ragle_16[[#This Row],[8-Dr]]-Table_Query_from_Cas_Ragle_16[[#This Row],[8-Cr]]</f>
        <v>0</v>
      </c>
    </row>
    <row r="311" spans="1:24" x14ac:dyDescent="0.25">
      <c r="A311">
        <v>2</v>
      </c>
      <c r="B311" t="s">
        <v>2028</v>
      </c>
      <c r="C311" t="s">
        <v>2029</v>
      </c>
      <c r="D311" t="s">
        <v>2030</v>
      </c>
      <c r="E311">
        <v>13403.39</v>
      </c>
      <c r="F311">
        <v>0</v>
      </c>
      <c r="G311" s="2">
        <v>45325</v>
      </c>
      <c r="H311" t="s">
        <v>2018</v>
      </c>
      <c r="I311">
        <f t="shared" si="4"/>
        <v>13403.39</v>
      </c>
      <c r="K311" t="s">
        <v>2664</v>
      </c>
      <c r="L311" t="s">
        <v>2665</v>
      </c>
      <c r="M311">
        <f>SUMIFS(E:E,A:A,Table_Query_from_Cas_Ragle_16[[#Headers],[2]],B:B,Table_Query_from_Cas_Ragle_16[[#This Row],[account_id]])</f>
        <v>0</v>
      </c>
      <c r="N311">
        <f>SUMIFS(F:F,A:A,Table_Query_from_Cas_Ragle_16[[#Headers],[2]],B:B,Table_Query_from_Cas_Ragle_16[[#This Row],[account_id]])</f>
        <v>0</v>
      </c>
      <c r="O311" s="25">
        <f>Table_Query_from_Cas_Ragle_16[[#This Row],[2-Dr]]-Table_Query_from_Cas_Ragle_16[[#This Row],[2-Cr]]</f>
        <v>0</v>
      </c>
      <c r="P311">
        <f>SUMIFS(E:E,A:A,Table_Query_from_Cas_Ragle_16[[#Headers],[3]],B:B,Table_Query_from_Cas_Ragle_16[[#This Row],[account_id]])</f>
        <v>0</v>
      </c>
      <c r="Q311">
        <f>SUMIFS(F:F,A:A,Table_Query_from_Cas_Ragle_16[[#Headers],[3]],B:B,Table_Query_from_Cas_Ragle_16[[#This Row],[account_id]])</f>
        <v>0</v>
      </c>
      <c r="R311" s="25">
        <f>Table_Query_from_Cas_Ragle_16[[#This Row],[3-Dr]]-Table_Query_from_Cas_Ragle_16[[#This Row],[3-Cr]]</f>
        <v>0</v>
      </c>
      <c r="S311" s="25">
        <f>SUMIFS(E:E,A:A,Table_Query_from_Cas_Ragle_16[[#Headers],[4]],B:B,Table_Query_from_Cas_Ragle_16[[#This Row],[account_id]])</f>
        <v>0</v>
      </c>
      <c r="T311" s="25">
        <f>SUMIFS(F:F,A:A,Table_Query_from_Cas_Ragle_16[[#Headers],[4]],B:B,Table_Query_from_Cas_Ragle_16[[#This Row],[account_id]])</f>
        <v>0</v>
      </c>
      <c r="U311" s="25">
        <f>Table_Query_from_Cas_Ragle_16[[#This Row],[4-Dr]]-Table_Query_from_Cas_Ragle_16[[#This Row],[4-Cr]]</f>
        <v>0</v>
      </c>
      <c r="V311" s="25">
        <f>SUMIFS(E:E,A:A,Table_Query_from_Cas_Ragle_16[[#Headers],[8]],B:B,Table_Query_from_Cas_Ragle_16[[#This Row],[account_id]])</f>
        <v>0</v>
      </c>
      <c r="W311" s="25">
        <f>SUMIFS(F:F,A:A,Table_Query_from_Cas_Ragle_16[[#Headers],[8]],B:B,Table_Query_from_Cas_Ragle_16[[#This Row],[account_id]])</f>
        <v>0</v>
      </c>
      <c r="X311" s="25">
        <f>Table_Query_from_Cas_Ragle_16[[#This Row],[8-Dr]]-Table_Query_from_Cas_Ragle_16[[#This Row],[8-Cr]]</f>
        <v>0</v>
      </c>
    </row>
    <row r="312" spans="1:24" x14ac:dyDescent="0.25">
      <c r="A312">
        <v>4</v>
      </c>
      <c r="B312" t="s">
        <v>2028</v>
      </c>
      <c r="C312" t="s">
        <v>2031</v>
      </c>
      <c r="D312" t="s">
        <v>2030</v>
      </c>
      <c r="E312">
        <v>1198.74</v>
      </c>
      <c r="F312">
        <v>0</v>
      </c>
      <c r="G312" s="2">
        <v>45325</v>
      </c>
      <c r="H312" t="s">
        <v>2018</v>
      </c>
      <c r="I312">
        <f t="shared" si="4"/>
        <v>1198.74</v>
      </c>
      <c r="K312" t="s">
        <v>2666</v>
      </c>
      <c r="L312" t="s">
        <v>2667</v>
      </c>
      <c r="M312">
        <f>SUMIFS(E:E,A:A,Table_Query_from_Cas_Ragle_16[[#Headers],[2]],B:B,Table_Query_from_Cas_Ragle_16[[#This Row],[account_id]])</f>
        <v>0</v>
      </c>
      <c r="N312">
        <f>SUMIFS(F:F,A:A,Table_Query_from_Cas_Ragle_16[[#Headers],[2]],B:B,Table_Query_from_Cas_Ragle_16[[#This Row],[account_id]])</f>
        <v>0</v>
      </c>
      <c r="O312" s="25">
        <f>Table_Query_from_Cas_Ragle_16[[#This Row],[2-Dr]]-Table_Query_from_Cas_Ragle_16[[#This Row],[2-Cr]]</f>
        <v>0</v>
      </c>
      <c r="P312">
        <f>SUMIFS(E:E,A:A,Table_Query_from_Cas_Ragle_16[[#Headers],[3]],B:B,Table_Query_from_Cas_Ragle_16[[#This Row],[account_id]])</f>
        <v>0</v>
      </c>
      <c r="Q312">
        <f>SUMIFS(F:F,A:A,Table_Query_from_Cas_Ragle_16[[#Headers],[3]],B:B,Table_Query_from_Cas_Ragle_16[[#This Row],[account_id]])</f>
        <v>0</v>
      </c>
      <c r="R312" s="25">
        <f>Table_Query_from_Cas_Ragle_16[[#This Row],[3-Dr]]-Table_Query_from_Cas_Ragle_16[[#This Row],[3-Cr]]</f>
        <v>0</v>
      </c>
      <c r="S312" s="25">
        <f>SUMIFS(E:E,A:A,Table_Query_from_Cas_Ragle_16[[#Headers],[4]],B:B,Table_Query_from_Cas_Ragle_16[[#This Row],[account_id]])</f>
        <v>0</v>
      </c>
      <c r="T312" s="25">
        <f>SUMIFS(F:F,A:A,Table_Query_from_Cas_Ragle_16[[#Headers],[4]],B:B,Table_Query_from_Cas_Ragle_16[[#This Row],[account_id]])</f>
        <v>0</v>
      </c>
      <c r="U312" s="25">
        <f>Table_Query_from_Cas_Ragle_16[[#This Row],[4-Dr]]-Table_Query_from_Cas_Ragle_16[[#This Row],[4-Cr]]</f>
        <v>0</v>
      </c>
      <c r="V312" s="25">
        <f>SUMIFS(E:E,A:A,Table_Query_from_Cas_Ragle_16[[#Headers],[8]],B:B,Table_Query_from_Cas_Ragle_16[[#This Row],[account_id]])</f>
        <v>0</v>
      </c>
      <c r="W312" s="25">
        <f>SUMIFS(F:F,A:A,Table_Query_from_Cas_Ragle_16[[#Headers],[8]],B:B,Table_Query_from_Cas_Ragle_16[[#This Row],[account_id]])</f>
        <v>0</v>
      </c>
      <c r="X312" s="25">
        <f>Table_Query_from_Cas_Ragle_16[[#This Row],[8-Dr]]-Table_Query_from_Cas_Ragle_16[[#This Row],[8-Cr]]</f>
        <v>0</v>
      </c>
    </row>
    <row r="313" spans="1:24" x14ac:dyDescent="0.25">
      <c r="A313">
        <v>2</v>
      </c>
      <c r="B313" t="s">
        <v>2052</v>
      </c>
      <c r="C313" t="s">
        <v>3578</v>
      </c>
      <c r="D313" t="s">
        <v>3576</v>
      </c>
      <c r="E313">
        <v>174.96</v>
      </c>
      <c r="F313">
        <v>0</v>
      </c>
      <c r="G313" s="2">
        <v>45320</v>
      </c>
      <c r="H313" t="s">
        <v>3577</v>
      </c>
      <c r="I313">
        <f t="shared" si="4"/>
        <v>174.96</v>
      </c>
      <c r="K313" t="s">
        <v>2668</v>
      </c>
      <c r="L313" t="s">
        <v>2669</v>
      </c>
      <c r="M313">
        <f>SUMIFS(E:E,A:A,Table_Query_from_Cas_Ragle_16[[#Headers],[2]],B:B,Table_Query_from_Cas_Ragle_16[[#This Row],[account_id]])</f>
        <v>0</v>
      </c>
      <c r="N313">
        <f>SUMIFS(F:F,A:A,Table_Query_from_Cas_Ragle_16[[#Headers],[2]],B:B,Table_Query_from_Cas_Ragle_16[[#This Row],[account_id]])</f>
        <v>0</v>
      </c>
      <c r="O313" s="25">
        <f>Table_Query_from_Cas_Ragle_16[[#This Row],[2-Dr]]-Table_Query_from_Cas_Ragle_16[[#This Row],[2-Cr]]</f>
        <v>0</v>
      </c>
      <c r="P313">
        <f>SUMIFS(E:E,A:A,Table_Query_from_Cas_Ragle_16[[#Headers],[3]],B:B,Table_Query_from_Cas_Ragle_16[[#This Row],[account_id]])</f>
        <v>0</v>
      </c>
      <c r="Q313">
        <f>SUMIFS(F:F,A:A,Table_Query_from_Cas_Ragle_16[[#Headers],[3]],B:B,Table_Query_from_Cas_Ragle_16[[#This Row],[account_id]])</f>
        <v>0</v>
      </c>
      <c r="R313" s="25">
        <f>Table_Query_from_Cas_Ragle_16[[#This Row],[3-Dr]]-Table_Query_from_Cas_Ragle_16[[#This Row],[3-Cr]]</f>
        <v>0</v>
      </c>
      <c r="S313" s="25">
        <f>SUMIFS(E:E,A:A,Table_Query_from_Cas_Ragle_16[[#Headers],[4]],B:B,Table_Query_from_Cas_Ragle_16[[#This Row],[account_id]])</f>
        <v>0</v>
      </c>
      <c r="T313" s="25">
        <f>SUMIFS(F:F,A:A,Table_Query_from_Cas_Ragle_16[[#Headers],[4]],B:B,Table_Query_from_Cas_Ragle_16[[#This Row],[account_id]])</f>
        <v>0</v>
      </c>
      <c r="U313" s="25">
        <f>Table_Query_from_Cas_Ragle_16[[#This Row],[4-Dr]]-Table_Query_from_Cas_Ragle_16[[#This Row],[4-Cr]]</f>
        <v>0</v>
      </c>
      <c r="V313" s="25">
        <f>SUMIFS(E:E,A:A,Table_Query_from_Cas_Ragle_16[[#Headers],[8]],B:B,Table_Query_from_Cas_Ragle_16[[#This Row],[account_id]])</f>
        <v>0</v>
      </c>
      <c r="W313" s="25">
        <f>SUMIFS(F:F,A:A,Table_Query_from_Cas_Ragle_16[[#Headers],[8]],B:B,Table_Query_from_Cas_Ragle_16[[#This Row],[account_id]])</f>
        <v>0</v>
      </c>
      <c r="X313" s="25">
        <f>Table_Query_from_Cas_Ragle_16[[#This Row],[8-Dr]]-Table_Query_from_Cas_Ragle_16[[#This Row],[8-Cr]]</f>
        <v>0</v>
      </c>
    </row>
    <row r="314" spans="1:24" x14ac:dyDescent="0.25">
      <c r="A314">
        <v>8</v>
      </c>
      <c r="B314" t="s">
        <v>2050</v>
      </c>
      <c r="C314" t="s">
        <v>3575</v>
      </c>
      <c r="D314" t="s">
        <v>3576</v>
      </c>
      <c r="E314">
        <v>175.21</v>
      </c>
      <c r="F314">
        <v>0</v>
      </c>
      <c r="G314" s="2">
        <v>45320</v>
      </c>
      <c r="H314" t="s">
        <v>3577</v>
      </c>
      <c r="I314">
        <f t="shared" si="4"/>
        <v>175.21</v>
      </c>
      <c r="K314" t="s">
        <v>2670</v>
      </c>
      <c r="L314" t="s">
        <v>2671</v>
      </c>
      <c r="M314">
        <f>SUMIFS(E:E,A:A,Table_Query_from_Cas_Ragle_16[[#Headers],[2]],B:B,Table_Query_from_Cas_Ragle_16[[#This Row],[account_id]])</f>
        <v>0</v>
      </c>
      <c r="N314">
        <f>SUMIFS(F:F,A:A,Table_Query_from_Cas_Ragle_16[[#Headers],[2]],B:B,Table_Query_from_Cas_Ragle_16[[#This Row],[account_id]])</f>
        <v>0</v>
      </c>
      <c r="O314" s="25">
        <f>Table_Query_from_Cas_Ragle_16[[#This Row],[2-Dr]]-Table_Query_from_Cas_Ragle_16[[#This Row],[2-Cr]]</f>
        <v>0</v>
      </c>
      <c r="P314">
        <f>SUMIFS(E:E,A:A,Table_Query_from_Cas_Ragle_16[[#Headers],[3]],B:B,Table_Query_from_Cas_Ragle_16[[#This Row],[account_id]])</f>
        <v>0</v>
      </c>
      <c r="Q314">
        <f>SUMIFS(F:F,A:A,Table_Query_from_Cas_Ragle_16[[#Headers],[3]],B:B,Table_Query_from_Cas_Ragle_16[[#This Row],[account_id]])</f>
        <v>0</v>
      </c>
      <c r="R314" s="25">
        <f>Table_Query_from_Cas_Ragle_16[[#This Row],[3-Dr]]-Table_Query_from_Cas_Ragle_16[[#This Row],[3-Cr]]</f>
        <v>0</v>
      </c>
      <c r="S314" s="25">
        <f>SUMIFS(E:E,A:A,Table_Query_from_Cas_Ragle_16[[#Headers],[4]],B:B,Table_Query_from_Cas_Ragle_16[[#This Row],[account_id]])</f>
        <v>0</v>
      </c>
      <c r="T314" s="25">
        <f>SUMIFS(F:F,A:A,Table_Query_from_Cas_Ragle_16[[#Headers],[4]],B:B,Table_Query_from_Cas_Ragle_16[[#This Row],[account_id]])</f>
        <v>0</v>
      </c>
      <c r="U314" s="25">
        <f>Table_Query_from_Cas_Ragle_16[[#This Row],[4-Dr]]-Table_Query_from_Cas_Ragle_16[[#This Row],[4-Cr]]</f>
        <v>0</v>
      </c>
      <c r="V314" s="25">
        <f>SUMIFS(E:E,A:A,Table_Query_from_Cas_Ragle_16[[#Headers],[8]],B:B,Table_Query_from_Cas_Ragle_16[[#This Row],[account_id]])</f>
        <v>0</v>
      </c>
      <c r="W314" s="25">
        <f>SUMIFS(F:F,A:A,Table_Query_from_Cas_Ragle_16[[#Headers],[8]],B:B,Table_Query_from_Cas_Ragle_16[[#This Row],[account_id]])</f>
        <v>0</v>
      </c>
      <c r="X314" s="25">
        <f>Table_Query_from_Cas_Ragle_16[[#This Row],[8-Dr]]-Table_Query_from_Cas_Ragle_16[[#This Row],[8-Cr]]</f>
        <v>0</v>
      </c>
    </row>
    <row r="315" spans="1:24" x14ac:dyDescent="0.25">
      <c r="A315">
        <v>2</v>
      </c>
      <c r="B315" t="s">
        <v>2019</v>
      </c>
      <c r="C315" t="s">
        <v>2027</v>
      </c>
      <c r="D315" t="s">
        <v>2020</v>
      </c>
      <c r="E315">
        <v>256.2</v>
      </c>
      <c r="F315">
        <v>0</v>
      </c>
      <c r="G315" s="2">
        <v>45292</v>
      </c>
      <c r="H315" t="s">
        <v>2021</v>
      </c>
      <c r="I315">
        <f t="shared" si="4"/>
        <v>256.2</v>
      </c>
      <c r="K315" t="s">
        <v>2672</v>
      </c>
      <c r="L315" t="s">
        <v>2673</v>
      </c>
      <c r="M315">
        <f>SUMIFS(E:E,A:A,Table_Query_from_Cas_Ragle_16[[#Headers],[2]],B:B,Table_Query_from_Cas_Ragle_16[[#This Row],[account_id]])</f>
        <v>0</v>
      </c>
      <c r="N315">
        <f>SUMIFS(F:F,A:A,Table_Query_from_Cas_Ragle_16[[#Headers],[2]],B:B,Table_Query_from_Cas_Ragle_16[[#This Row],[account_id]])</f>
        <v>0</v>
      </c>
      <c r="O315" s="25">
        <f>Table_Query_from_Cas_Ragle_16[[#This Row],[2-Dr]]-Table_Query_from_Cas_Ragle_16[[#This Row],[2-Cr]]</f>
        <v>0</v>
      </c>
      <c r="P315">
        <f>SUMIFS(E:E,A:A,Table_Query_from_Cas_Ragle_16[[#Headers],[3]],B:B,Table_Query_from_Cas_Ragle_16[[#This Row],[account_id]])</f>
        <v>0</v>
      </c>
      <c r="Q315">
        <f>SUMIFS(F:F,A:A,Table_Query_from_Cas_Ragle_16[[#Headers],[3]],B:B,Table_Query_from_Cas_Ragle_16[[#This Row],[account_id]])</f>
        <v>0</v>
      </c>
      <c r="R315" s="25">
        <f>Table_Query_from_Cas_Ragle_16[[#This Row],[3-Dr]]-Table_Query_from_Cas_Ragle_16[[#This Row],[3-Cr]]</f>
        <v>0</v>
      </c>
      <c r="S315" s="25">
        <f>SUMIFS(E:E,A:A,Table_Query_from_Cas_Ragle_16[[#Headers],[4]],B:B,Table_Query_from_Cas_Ragle_16[[#This Row],[account_id]])</f>
        <v>0</v>
      </c>
      <c r="T315" s="25">
        <f>SUMIFS(F:F,A:A,Table_Query_from_Cas_Ragle_16[[#Headers],[4]],B:B,Table_Query_from_Cas_Ragle_16[[#This Row],[account_id]])</f>
        <v>0</v>
      </c>
      <c r="U315" s="25">
        <f>Table_Query_from_Cas_Ragle_16[[#This Row],[4-Dr]]-Table_Query_from_Cas_Ragle_16[[#This Row],[4-Cr]]</f>
        <v>0</v>
      </c>
      <c r="V315" s="25">
        <f>SUMIFS(E:E,A:A,Table_Query_from_Cas_Ragle_16[[#Headers],[8]],B:B,Table_Query_from_Cas_Ragle_16[[#This Row],[account_id]])</f>
        <v>0</v>
      </c>
      <c r="W315" s="25">
        <f>SUMIFS(F:F,A:A,Table_Query_from_Cas_Ragle_16[[#Headers],[8]],B:B,Table_Query_from_Cas_Ragle_16[[#This Row],[account_id]])</f>
        <v>0</v>
      </c>
      <c r="X315" s="25">
        <f>Table_Query_from_Cas_Ragle_16[[#This Row],[8-Dr]]-Table_Query_from_Cas_Ragle_16[[#This Row],[8-Cr]]</f>
        <v>0</v>
      </c>
    </row>
    <row r="316" spans="1:24" x14ac:dyDescent="0.25">
      <c r="A316">
        <v>2</v>
      </c>
      <c r="B316" t="s">
        <v>2034</v>
      </c>
      <c r="C316" t="s">
        <v>2035</v>
      </c>
      <c r="D316" t="s">
        <v>2020</v>
      </c>
      <c r="E316">
        <v>231.78</v>
      </c>
      <c r="F316">
        <v>0</v>
      </c>
      <c r="G316" s="2">
        <v>45324</v>
      </c>
      <c r="H316" t="s">
        <v>2021</v>
      </c>
      <c r="I316">
        <f t="shared" si="4"/>
        <v>231.78</v>
      </c>
      <c r="K316" t="s">
        <v>2674</v>
      </c>
      <c r="L316" t="s">
        <v>2675</v>
      </c>
      <c r="M316">
        <f>SUMIFS(E:E,A:A,Table_Query_from_Cas_Ragle_16[[#Headers],[2]],B:B,Table_Query_from_Cas_Ragle_16[[#This Row],[account_id]])</f>
        <v>0</v>
      </c>
      <c r="N316">
        <f>SUMIFS(F:F,A:A,Table_Query_from_Cas_Ragle_16[[#Headers],[2]],B:B,Table_Query_from_Cas_Ragle_16[[#This Row],[account_id]])</f>
        <v>0</v>
      </c>
      <c r="O316" s="25">
        <f>Table_Query_from_Cas_Ragle_16[[#This Row],[2-Dr]]-Table_Query_from_Cas_Ragle_16[[#This Row],[2-Cr]]</f>
        <v>0</v>
      </c>
      <c r="P316">
        <f>SUMIFS(E:E,A:A,Table_Query_from_Cas_Ragle_16[[#Headers],[3]],B:B,Table_Query_from_Cas_Ragle_16[[#This Row],[account_id]])</f>
        <v>0</v>
      </c>
      <c r="Q316">
        <f>SUMIFS(F:F,A:A,Table_Query_from_Cas_Ragle_16[[#Headers],[3]],B:B,Table_Query_from_Cas_Ragle_16[[#This Row],[account_id]])</f>
        <v>0</v>
      </c>
      <c r="R316" s="25">
        <f>Table_Query_from_Cas_Ragle_16[[#This Row],[3-Dr]]-Table_Query_from_Cas_Ragle_16[[#This Row],[3-Cr]]</f>
        <v>0</v>
      </c>
      <c r="S316" s="25">
        <f>SUMIFS(E:E,A:A,Table_Query_from_Cas_Ragle_16[[#Headers],[4]],B:B,Table_Query_from_Cas_Ragle_16[[#This Row],[account_id]])</f>
        <v>0</v>
      </c>
      <c r="T316" s="25">
        <f>SUMIFS(F:F,A:A,Table_Query_from_Cas_Ragle_16[[#Headers],[4]],B:B,Table_Query_from_Cas_Ragle_16[[#This Row],[account_id]])</f>
        <v>0</v>
      </c>
      <c r="U316" s="25">
        <f>Table_Query_from_Cas_Ragle_16[[#This Row],[4-Dr]]-Table_Query_from_Cas_Ragle_16[[#This Row],[4-Cr]]</f>
        <v>0</v>
      </c>
      <c r="V316" s="25">
        <f>SUMIFS(E:E,A:A,Table_Query_from_Cas_Ragle_16[[#Headers],[8]],B:B,Table_Query_from_Cas_Ragle_16[[#This Row],[account_id]])</f>
        <v>0</v>
      </c>
      <c r="W316" s="25">
        <f>SUMIFS(F:F,A:A,Table_Query_from_Cas_Ragle_16[[#Headers],[8]],B:B,Table_Query_from_Cas_Ragle_16[[#This Row],[account_id]])</f>
        <v>0</v>
      </c>
      <c r="X316" s="25">
        <f>Table_Query_from_Cas_Ragle_16[[#This Row],[8-Dr]]-Table_Query_from_Cas_Ragle_16[[#This Row],[8-Cr]]</f>
        <v>0</v>
      </c>
    </row>
    <row r="317" spans="1:24" x14ac:dyDescent="0.25">
      <c r="A317">
        <v>2</v>
      </c>
      <c r="B317" t="s">
        <v>2041</v>
      </c>
      <c r="C317" t="s">
        <v>3593</v>
      </c>
      <c r="D317" t="s">
        <v>2020</v>
      </c>
      <c r="E317">
        <v>115</v>
      </c>
      <c r="F317">
        <v>0</v>
      </c>
      <c r="G317" s="2">
        <v>45324</v>
      </c>
      <c r="H317" t="s">
        <v>2021</v>
      </c>
      <c r="I317">
        <f t="shared" si="4"/>
        <v>115</v>
      </c>
      <c r="K317" t="s">
        <v>2676</v>
      </c>
      <c r="L317" t="s">
        <v>2677</v>
      </c>
      <c r="M317">
        <f>SUMIFS(E:E,A:A,Table_Query_from_Cas_Ragle_16[[#Headers],[2]],B:B,Table_Query_from_Cas_Ragle_16[[#This Row],[account_id]])</f>
        <v>0</v>
      </c>
      <c r="N317">
        <f>SUMIFS(F:F,A:A,Table_Query_from_Cas_Ragle_16[[#Headers],[2]],B:B,Table_Query_from_Cas_Ragle_16[[#This Row],[account_id]])</f>
        <v>0</v>
      </c>
      <c r="O317" s="25">
        <f>Table_Query_from_Cas_Ragle_16[[#This Row],[2-Dr]]-Table_Query_from_Cas_Ragle_16[[#This Row],[2-Cr]]</f>
        <v>0</v>
      </c>
      <c r="P317">
        <f>SUMIFS(E:E,A:A,Table_Query_from_Cas_Ragle_16[[#Headers],[3]],B:B,Table_Query_from_Cas_Ragle_16[[#This Row],[account_id]])</f>
        <v>0</v>
      </c>
      <c r="Q317">
        <f>SUMIFS(F:F,A:A,Table_Query_from_Cas_Ragle_16[[#Headers],[3]],B:B,Table_Query_from_Cas_Ragle_16[[#This Row],[account_id]])</f>
        <v>0</v>
      </c>
      <c r="R317" s="25">
        <f>Table_Query_from_Cas_Ragle_16[[#This Row],[3-Dr]]-Table_Query_from_Cas_Ragle_16[[#This Row],[3-Cr]]</f>
        <v>0</v>
      </c>
      <c r="S317" s="25">
        <f>SUMIFS(E:E,A:A,Table_Query_from_Cas_Ragle_16[[#Headers],[4]],B:B,Table_Query_from_Cas_Ragle_16[[#This Row],[account_id]])</f>
        <v>0</v>
      </c>
      <c r="T317" s="25">
        <f>SUMIFS(F:F,A:A,Table_Query_from_Cas_Ragle_16[[#Headers],[4]],B:B,Table_Query_from_Cas_Ragle_16[[#This Row],[account_id]])</f>
        <v>0</v>
      </c>
      <c r="U317" s="25">
        <f>Table_Query_from_Cas_Ragle_16[[#This Row],[4-Dr]]-Table_Query_from_Cas_Ragle_16[[#This Row],[4-Cr]]</f>
        <v>0</v>
      </c>
      <c r="V317" s="25">
        <f>SUMIFS(E:E,A:A,Table_Query_from_Cas_Ragle_16[[#Headers],[8]],B:B,Table_Query_from_Cas_Ragle_16[[#This Row],[account_id]])</f>
        <v>0</v>
      </c>
      <c r="W317" s="25">
        <f>SUMIFS(F:F,A:A,Table_Query_from_Cas_Ragle_16[[#Headers],[8]],B:B,Table_Query_from_Cas_Ragle_16[[#This Row],[account_id]])</f>
        <v>0</v>
      </c>
      <c r="X317" s="25">
        <f>Table_Query_from_Cas_Ragle_16[[#This Row],[8-Dr]]-Table_Query_from_Cas_Ragle_16[[#This Row],[8-Cr]]</f>
        <v>0</v>
      </c>
    </row>
    <row r="318" spans="1:24" x14ac:dyDescent="0.25">
      <c r="A318">
        <v>2</v>
      </c>
      <c r="B318" t="s">
        <v>2022</v>
      </c>
      <c r="C318" t="s">
        <v>2023</v>
      </c>
      <c r="D318" t="s">
        <v>2020</v>
      </c>
      <c r="E318">
        <v>326.5</v>
      </c>
      <c r="F318">
        <v>0</v>
      </c>
      <c r="G318" s="2">
        <v>45324</v>
      </c>
      <c r="H318" t="s">
        <v>2021</v>
      </c>
      <c r="I318">
        <f t="shared" si="4"/>
        <v>326.5</v>
      </c>
      <c r="K318" t="s">
        <v>2678</v>
      </c>
      <c r="L318" t="s">
        <v>2679</v>
      </c>
      <c r="M318">
        <f>SUMIFS(E:E,A:A,Table_Query_from_Cas_Ragle_16[[#Headers],[2]],B:B,Table_Query_from_Cas_Ragle_16[[#This Row],[account_id]])</f>
        <v>0</v>
      </c>
      <c r="N318">
        <f>SUMIFS(F:F,A:A,Table_Query_from_Cas_Ragle_16[[#Headers],[2]],B:B,Table_Query_from_Cas_Ragle_16[[#This Row],[account_id]])</f>
        <v>0</v>
      </c>
      <c r="O318" s="25">
        <f>Table_Query_from_Cas_Ragle_16[[#This Row],[2-Dr]]-Table_Query_from_Cas_Ragle_16[[#This Row],[2-Cr]]</f>
        <v>0</v>
      </c>
      <c r="P318">
        <f>SUMIFS(E:E,A:A,Table_Query_from_Cas_Ragle_16[[#Headers],[3]],B:B,Table_Query_from_Cas_Ragle_16[[#This Row],[account_id]])</f>
        <v>0</v>
      </c>
      <c r="Q318">
        <f>SUMIFS(F:F,A:A,Table_Query_from_Cas_Ragle_16[[#Headers],[3]],B:B,Table_Query_from_Cas_Ragle_16[[#This Row],[account_id]])</f>
        <v>0</v>
      </c>
      <c r="R318" s="25">
        <f>Table_Query_from_Cas_Ragle_16[[#This Row],[3-Dr]]-Table_Query_from_Cas_Ragle_16[[#This Row],[3-Cr]]</f>
        <v>0</v>
      </c>
      <c r="S318" s="25">
        <f>SUMIFS(E:E,A:A,Table_Query_from_Cas_Ragle_16[[#Headers],[4]],B:B,Table_Query_from_Cas_Ragle_16[[#This Row],[account_id]])</f>
        <v>0</v>
      </c>
      <c r="T318" s="25">
        <f>SUMIFS(F:F,A:A,Table_Query_from_Cas_Ragle_16[[#Headers],[4]],B:B,Table_Query_from_Cas_Ragle_16[[#This Row],[account_id]])</f>
        <v>0</v>
      </c>
      <c r="U318" s="25">
        <f>Table_Query_from_Cas_Ragle_16[[#This Row],[4-Dr]]-Table_Query_from_Cas_Ragle_16[[#This Row],[4-Cr]]</f>
        <v>0</v>
      </c>
      <c r="V318" s="25">
        <f>SUMIFS(E:E,A:A,Table_Query_from_Cas_Ragle_16[[#Headers],[8]],B:B,Table_Query_from_Cas_Ragle_16[[#This Row],[account_id]])</f>
        <v>0</v>
      </c>
      <c r="W318" s="25">
        <f>SUMIFS(F:F,A:A,Table_Query_from_Cas_Ragle_16[[#Headers],[8]],B:B,Table_Query_from_Cas_Ragle_16[[#This Row],[account_id]])</f>
        <v>0</v>
      </c>
      <c r="X318" s="25">
        <f>Table_Query_from_Cas_Ragle_16[[#This Row],[8-Dr]]-Table_Query_from_Cas_Ragle_16[[#This Row],[8-Cr]]</f>
        <v>0</v>
      </c>
    </row>
    <row r="319" spans="1:24" x14ac:dyDescent="0.25">
      <c r="A319">
        <v>2</v>
      </c>
      <c r="B319" t="s">
        <v>2022</v>
      </c>
      <c r="C319" t="s">
        <v>2023</v>
      </c>
      <c r="D319" t="s">
        <v>2020</v>
      </c>
      <c r="E319">
        <v>737.62</v>
      </c>
      <c r="F319">
        <v>0</v>
      </c>
      <c r="G319" s="2">
        <v>45327</v>
      </c>
      <c r="H319" t="s">
        <v>2021</v>
      </c>
      <c r="I319">
        <f t="shared" si="4"/>
        <v>737.62</v>
      </c>
      <c r="K319" t="s">
        <v>2680</v>
      </c>
      <c r="L319" t="s">
        <v>2681</v>
      </c>
      <c r="M319">
        <f>SUMIFS(E:E,A:A,Table_Query_from_Cas_Ragle_16[[#Headers],[2]],B:B,Table_Query_from_Cas_Ragle_16[[#This Row],[account_id]])</f>
        <v>0</v>
      </c>
      <c r="N319">
        <f>SUMIFS(F:F,A:A,Table_Query_from_Cas_Ragle_16[[#Headers],[2]],B:B,Table_Query_from_Cas_Ragle_16[[#This Row],[account_id]])</f>
        <v>0</v>
      </c>
      <c r="O319" s="25">
        <f>Table_Query_from_Cas_Ragle_16[[#This Row],[2-Dr]]-Table_Query_from_Cas_Ragle_16[[#This Row],[2-Cr]]</f>
        <v>0</v>
      </c>
      <c r="P319">
        <f>SUMIFS(E:E,A:A,Table_Query_from_Cas_Ragle_16[[#Headers],[3]],B:B,Table_Query_from_Cas_Ragle_16[[#This Row],[account_id]])</f>
        <v>0</v>
      </c>
      <c r="Q319">
        <f>SUMIFS(F:F,A:A,Table_Query_from_Cas_Ragle_16[[#Headers],[3]],B:B,Table_Query_from_Cas_Ragle_16[[#This Row],[account_id]])</f>
        <v>0</v>
      </c>
      <c r="R319" s="25">
        <f>Table_Query_from_Cas_Ragle_16[[#This Row],[3-Dr]]-Table_Query_from_Cas_Ragle_16[[#This Row],[3-Cr]]</f>
        <v>0</v>
      </c>
      <c r="S319" s="25">
        <f>SUMIFS(E:E,A:A,Table_Query_from_Cas_Ragle_16[[#Headers],[4]],B:B,Table_Query_from_Cas_Ragle_16[[#This Row],[account_id]])</f>
        <v>0</v>
      </c>
      <c r="T319" s="25">
        <f>SUMIFS(F:F,A:A,Table_Query_from_Cas_Ragle_16[[#Headers],[4]],B:B,Table_Query_from_Cas_Ragle_16[[#This Row],[account_id]])</f>
        <v>0</v>
      </c>
      <c r="U319" s="25">
        <f>Table_Query_from_Cas_Ragle_16[[#This Row],[4-Dr]]-Table_Query_from_Cas_Ragle_16[[#This Row],[4-Cr]]</f>
        <v>0</v>
      </c>
      <c r="V319" s="25">
        <f>SUMIFS(E:E,A:A,Table_Query_from_Cas_Ragle_16[[#Headers],[8]],B:B,Table_Query_from_Cas_Ragle_16[[#This Row],[account_id]])</f>
        <v>0</v>
      </c>
      <c r="W319" s="25">
        <f>SUMIFS(F:F,A:A,Table_Query_from_Cas_Ragle_16[[#Headers],[8]],B:B,Table_Query_from_Cas_Ragle_16[[#This Row],[account_id]])</f>
        <v>0</v>
      </c>
      <c r="X319" s="25">
        <f>Table_Query_from_Cas_Ragle_16[[#This Row],[8-Dr]]-Table_Query_from_Cas_Ragle_16[[#This Row],[8-Cr]]</f>
        <v>0</v>
      </c>
    </row>
    <row r="320" spans="1:24" x14ac:dyDescent="0.25">
      <c r="A320">
        <v>2</v>
      </c>
      <c r="B320" t="s">
        <v>2032</v>
      </c>
      <c r="C320" t="s">
        <v>2033</v>
      </c>
      <c r="D320" t="s">
        <v>2020</v>
      </c>
      <c r="E320">
        <v>319.97000000000003</v>
      </c>
      <c r="F320">
        <v>0</v>
      </c>
      <c r="G320" s="2">
        <v>45327</v>
      </c>
      <c r="H320" t="s">
        <v>2021</v>
      </c>
      <c r="I320">
        <f t="shared" si="4"/>
        <v>319.97000000000003</v>
      </c>
      <c r="K320" t="s">
        <v>2682</v>
      </c>
      <c r="L320" t="s">
        <v>2683</v>
      </c>
      <c r="M320">
        <f>SUMIFS(E:E,A:A,Table_Query_from_Cas_Ragle_16[[#Headers],[2]],B:B,Table_Query_from_Cas_Ragle_16[[#This Row],[account_id]])</f>
        <v>0</v>
      </c>
      <c r="N320">
        <f>SUMIFS(F:F,A:A,Table_Query_from_Cas_Ragle_16[[#Headers],[2]],B:B,Table_Query_from_Cas_Ragle_16[[#This Row],[account_id]])</f>
        <v>0</v>
      </c>
      <c r="O320" s="25">
        <f>Table_Query_from_Cas_Ragle_16[[#This Row],[2-Dr]]-Table_Query_from_Cas_Ragle_16[[#This Row],[2-Cr]]</f>
        <v>0</v>
      </c>
      <c r="P320">
        <f>SUMIFS(E:E,A:A,Table_Query_from_Cas_Ragle_16[[#Headers],[3]],B:B,Table_Query_from_Cas_Ragle_16[[#This Row],[account_id]])</f>
        <v>0</v>
      </c>
      <c r="Q320">
        <f>SUMIFS(F:F,A:A,Table_Query_from_Cas_Ragle_16[[#Headers],[3]],B:B,Table_Query_from_Cas_Ragle_16[[#This Row],[account_id]])</f>
        <v>0</v>
      </c>
      <c r="R320" s="25">
        <f>Table_Query_from_Cas_Ragle_16[[#This Row],[3-Dr]]-Table_Query_from_Cas_Ragle_16[[#This Row],[3-Cr]]</f>
        <v>0</v>
      </c>
      <c r="S320" s="25">
        <f>SUMIFS(E:E,A:A,Table_Query_from_Cas_Ragle_16[[#Headers],[4]],B:B,Table_Query_from_Cas_Ragle_16[[#This Row],[account_id]])</f>
        <v>0</v>
      </c>
      <c r="T320" s="25">
        <f>SUMIFS(F:F,A:A,Table_Query_from_Cas_Ragle_16[[#Headers],[4]],B:B,Table_Query_from_Cas_Ragle_16[[#This Row],[account_id]])</f>
        <v>0</v>
      </c>
      <c r="U320" s="25">
        <f>Table_Query_from_Cas_Ragle_16[[#This Row],[4-Dr]]-Table_Query_from_Cas_Ragle_16[[#This Row],[4-Cr]]</f>
        <v>0</v>
      </c>
      <c r="V320" s="25">
        <f>SUMIFS(E:E,A:A,Table_Query_from_Cas_Ragle_16[[#Headers],[8]],B:B,Table_Query_from_Cas_Ragle_16[[#This Row],[account_id]])</f>
        <v>0</v>
      </c>
      <c r="W320" s="25">
        <f>SUMIFS(F:F,A:A,Table_Query_from_Cas_Ragle_16[[#Headers],[8]],B:B,Table_Query_from_Cas_Ragle_16[[#This Row],[account_id]])</f>
        <v>0</v>
      </c>
      <c r="X320" s="25">
        <f>Table_Query_from_Cas_Ragle_16[[#This Row],[8-Dr]]-Table_Query_from_Cas_Ragle_16[[#This Row],[8-Cr]]</f>
        <v>0</v>
      </c>
    </row>
    <row r="321" spans="1:24" x14ac:dyDescent="0.25">
      <c r="A321">
        <v>2</v>
      </c>
      <c r="B321" t="s">
        <v>2022</v>
      </c>
      <c r="C321" t="s">
        <v>2023</v>
      </c>
      <c r="D321" t="s">
        <v>2020</v>
      </c>
      <c r="E321">
        <v>822.69</v>
      </c>
      <c r="F321">
        <v>0</v>
      </c>
      <c r="G321" s="2">
        <v>45327</v>
      </c>
      <c r="H321" t="s">
        <v>2021</v>
      </c>
      <c r="I321">
        <f t="shared" si="4"/>
        <v>822.69</v>
      </c>
      <c r="K321" t="s">
        <v>2684</v>
      </c>
      <c r="L321" t="s">
        <v>2685</v>
      </c>
      <c r="M321">
        <f>SUMIFS(E:E,A:A,Table_Query_from_Cas_Ragle_16[[#Headers],[2]],B:B,Table_Query_from_Cas_Ragle_16[[#This Row],[account_id]])</f>
        <v>0</v>
      </c>
      <c r="N321">
        <f>SUMIFS(F:F,A:A,Table_Query_from_Cas_Ragle_16[[#Headers],[2]],B:B,Table_Query_from_Cas_Ragle_16[[#This Row],[account_id]])</f>
        <v>0</v>
      </c>
      <c r="O321" s="25">
        <f>Table_Query_from_Cas_Ragle_16[[#This Row],[2-Dr]]-Table_Query_from_Cas_Ragle_16[[#This Row],[2-Cr]]</f>
        <v>0</v>
      </c>
      <c r="P321">
        <f>SUMIFS(E:E,A:A,Table_Query_from_Cas_Ragle_16[[#Headers],[3]],B:B,Table_Query_from_Cas_Ragle_16[[#This Row],[account_id]])</f>
        <v>0</v>
      </c>
      <c r="Q321">
        <f>SUMIFS(F:F,A:A,Table_Query_from_Cas_Ragle_16[[#Headers],[3]],B:B,Table_Query_from_Cas_Ragle_16[[#This Row],[account_id]])</f>
        <v>0</v>
      </c>
      <c r="R321" s="25">
        <f>Table_Query_from_Cas_Ragle_16[[#This Row],[3-Dr]]-Table_Query_from_Cas_Ragle_16[[#This Row],[3-Cr]]</f>
        <v>0</v>
      </c>
      <c r="S321" s="25">
        <f>SUMIFS(E:E,A:A,Table_Query_from_Cas_Ragle_16[[#Headers],[4]],B:B,Table_Query_from_Cas_Ragle_16[[#This Row],[account_id]])</f>
        <v>0</v>
      </c>
      <c r="T321" s="25">
        <f>SUMIFS(F:F,A:A,Table_Query_from_Cas_Ragle_16[[#Headers],[4]],B:B,Table_Query_from_Cas_Ragle_16[[#This Row],[account_id]])</f>
        <v>0</v>
      </c>
      <c r="U321" s="25">
        <f>Table_Query_from_Cas_Ragle_16[[#This Row],[4-Dr]]-Table_Query_from_Cas_Ragle_16[[#This Row],[4-Cr]]</f>
        <v>0</v>
      </c>
      <c r="V321" s="25">
        <f>SUMIFS(E:E,A:A,Table_Query_from_Cas_Ragle_16[[#Headers],[8]],B:B,Table_Query_from_Cas_Ragle_16[[#This Row],[account_id]])</f>
        <v>0</v>
      </c>
      <c r="W321" s="25">
        <f>SUMIFS(F:F,A:A,Table_Query_from_Cas_Ragle_16[[#Headers],[8]],B:B,Table_Query_from_Cas_Ragle_16[[#This Row],[account_id]])</f>
        <v>0</v>
      </c>
      <c r="X321" s="25">
        <f>Table_Query_from_Cas_Ragle_16[[#This Row],[8-Dr]]-Table_Query_from_Cas_Ragle_16[[#This Row],[8-Cr]]</f>
        <v>0</v>
      </c>
    </row>
    <row r="322" spans="1:24" x14ac:dyDescent="0.25">
      <c r="A322">
        <v>4</v>
      </c>
      <c r="B322" t="s">
        <v>2047</v>
      </c>
      <c r="C322" t="s">
        <v>3582</v>
      </c>
      <c r="D322" t="s">
        <v>2020</v>
      </c>
      <c r="E322">
        <v>949.83</v>
      </c>
      <c r="F322">
        <v>0</v>
      </c>
      <c r="G322" s="2">
        <v>45322</v>
      </c>
      <c r="H322" t="s">
        <v>2021</v>
      </c>
      <c r="I322">
        <f t="shared" ref="I322:I385" si="5">E322-F322</f>
        <v>949.83</v>
      </c>
      <c r="K322" t="s">
        <v>2686</v>
      </c>
      <c r="L322" t="s">
        <v>2687</v>
      </c>
      <c r="M322">
        <f>SUMIFS(E:E,A:A,Table_Query_from_Cas_Ragle_16[[#Headers],[2]],B:B,Table_Query_from_Cas_Ragle_16[[#This Row],[account_id]])</f>
        <v>0</v>
      </c>
      <c r="N322">
        <f>SUMIFS(F:F,A:A,Table_Query_from_Cas_Ragle_16[[#Headers],[2]],B:B,Table_Query_from_Cas_Ragle_16[[#This Row],[account_id]])</f>
        <v>0</v>
      </c>
      <c r="O322" s="25">
        <f>Table_Query_from_Cas_Ragle_16[[#This Row],[2-Dr]]-Table_Query_from_Cas_Ragle_16[[#This Row],[2-Cr]]</f>
        <v>0</v>
      </c>
      <c r="P322">
        <f>SUMIFS(E:E,A:A,Table_Query_from_Cas_Ragle_16[[#Headers],[3]],B:B,Table_Query_from_Cas_Ragle_16[[#This Row],[account_id]])</f>
        <v>0</v>
      </c>
      <c r="Q322">
        <f>SUMIFS(F:F,A:A,Table_Query_from_Cas_Ragle_16[[#Headers],[3]],B:B,Table_Query_from_Cas_Ragle_16[[#This Row],[account_id]])</f>
        <v>0</v>
      </c>
      <c r="R322" s="25">
        <f>Table_Query_from_Cas_Ragle_16[[#This Row],[3-Dr]]-Table_Query_from_Cas_Ragle_16[[#This Row],[3-Cr]]</f>
        <v>0</v>
      </c>
      <c r="S322" s="25">
        <f>SUMIFS(E:E,A:A,Table_Query_from_Cas_Ragle_16[[#Headers],[4]],B:B,Table_Query_from_Cas_Ragle_16[[#This Row],[account_id]])</f>
        <v>0</v>
      </c>
      <c r="T322" s="25">
        <f>SUMIFS(F:F,A:A,Table_Query_from_Cas_Ragle_16[[#Headers],[4]],B:B,Table_Query_from_Cas_Ragle_16[[#This Row],[account_id]])</f>
        <v>0</v>
      </c>
      <c r="U322" s="25">
        <f>Table_Query_from_Cas_Ragle_16[[#This Row],[4-Dr]]-Table_Query_from_Cas_Ragle_16[[#This Row],[4-Cr]]</f>
        <v>0</v>
      </c>
      <c r="V322" s="25">
        <f>SUMIFS(E:E,A:A,Table_Query_from_Cas_Ragle_16[[#Headers],[8]],B:B,Table_Query_from_Cas_Ragle_16[[#This Row],[account_id]])</f>
        <v>0</v>
      </c>
      <c r="W322" s="25">
        <f>SUMIFS(F:F,A:A,Table_Query_from_Cas_Ragle_16[[#Headers],[8]],B:B,Table_Query_from_Cas_Ragle_16[[#This Row],[account_id]])</f>
        <v>0</v>
      </c>
      <c r="X322" s="25">
        <f>Table_Query_from_Cas_Ragle_16[[#This Row],[8-Dr]]-Table_Query_from_Cas_Ragle_16[[#This Row],[8-Cr]]</f>
        <v>0</v>
      </c>
    </row>
    <row r="323" spans="1:24" x14ac:dyDescent="0.25">
      <c r="A323">
        <v>8</v>
      </c>
      <c r="B323" t="s">
        <v>2063</v>
      </c>
      <c r="C323" t="s">
        <v>3495</v>
      </c>
      <c r="D323" t="s">
        <v>3539</v>
      </c>
      <c r="E323">
        <v>412.41</v>
      </c>
      <c r="F323">
        <v>0</v>
      </c>
      <c r="G323" s="2">
        <v>45334</v>
      </c>
      <c r="H323" t="s">
        <v>3243</v>
      </c>
      <c r="I323">
        <f t="shared" si="5"/>
        <v>412.41</v>
      </c>
      <c r="K323" t="s">
        <v>2688</v>
      </c>
      <c r="L323" t="s">
        <v>2689</v>
      </c>
      <c r="M323">
        <f>SUMIFS(E:E,A:A,Table_Query_from_Cas_Ragle_16[[#Headers],[2]],B:B,Table_Query_from_Cas_Ragle_16[[#This Row],[account_id]])</f>
        <v>0</v>
      </c>
      <c r="N323">
        <f>SUMIFS(F:F,A:A,Table_Query_from_Cas_Ragle_16[[#Headers],[2]],B:B,Table_Query_from_Cas_Ragle_16[[#This Row],[account_id]])</f>
        <v>0</v>
      </c>
      <c r="O323" s="25">
        <f>Table_Query_from_Cas_Ragle_16[[#This Row],[2-Dr]]-Table_Query_from_Cas_Ragle_16[[#This Row],[2-Cr]]</f>
        <v>0</v>
      </c>
      <c r="P323">
        <f>SUMIFS(E:E,A:A,Table_Query_from_Cas_Ragle_16[[#Headers],[3]],B:B,Table_Query_from_Cas_Ragle_16[[#This Row],[account_id]])</f>
        <v>0</v>
      </c>
      <c r="Q323">
        <f>SUMIFS(F:F,A:A,Table_Query_from_Cas_Ragle_16[[#Headers],[3]],B:B,Table_Query_from_Cas_Ragle_16[[#This Row],[account_id]])</f>
        <v>0</v>
      </c>
      <c r="R323" s="25">
        <f>Table_Query_from_Cas_Ragle_16[[#This Row],[3-Dr]]-Table_Query_from_Cas_Ragle_16[[#This Row],[3-Cr]]</f>
        <v>0</v>
      </c>
      <c r="S323" s="25">
        <f>SUMIFS(E:E,A:A,Table_Query_from_Cas_Ragle_16[[#Headers],[4]],B:B,Table_Query_from_Cas_Ragle_16[[#This Row],[account_id]])</f>
        <v>0</v>
      </c>
      <c r="T323" s="25">
        <f>SUMIFS(F:F,A:A,Table_Query_from_Cas_Ragle_16[[#Headers],[4]],B:B,Table_Query_from_Cas_Ragle_16[[#This Row],[account_id]])</f>
        <v>0</v>
      </c>
      <c r="U323" s="25">
        <f>Table_Query_from_Cas_Ragle_16[[#This Row],[4-Dr]]-Table_Query_from_Cas_Ragle_16[[#This Row],[4-Cr]]</f>
        <v>0</v>
      </c>
      <c r="V323" s="25">
        <f>SUMIFS(E:E,A:A,Table_Query_from_Cas_Ragle_16[[#Headers],[8]],B:B,Table_Query_from_Cas_Ragle_16[[#This Row],[account_id]])</f>
        <v>0</v>
      </c>
      <c r="W323" s="25">
        <f>SUMIFS(F:F,A:A,Table_Query_from_Cas_Ragle_16[[#Headers],[8]],B:B,Table_Query_from_Cas_Ragle_16[[#This Row],[account_id]])</f>
        <v>0</v>
      </c>
      <c r="X323" s="25">
        <f>Table_Query_from_Cas_Ragle_16[[#This Row],[8-Dr]]-Table_Query_from_Cas_Ragle_16[[#This Row],[8-Cr]]</f>
        <v>0</v>
      </c>
    </row>
    <row r="324" spans="1:24" x14ac:dyDescent="0.25">
      <c r="A324">
        <v>2</v>
      </c>
      <c r="B324" t="s">
        <v>2019</v>
      </c>
      <c r="C324" t="s">
        <v>2027</v>
      </c>
      <c r="D324" t="s">
        <v>2020</v>
      </c>
      <c r="E324">
        <v>475.97</v>
      </c>
      <c r="F324">
        <v>0</v>
      </c>
      <c r="G324" s="2">
        <v>45323</v>
      </c>
      <c r="H324" t="s">
        <v>2021</v>
      </c>
      <c r="I324">
        <f t="shared" si="5"/>
        <v>475.97</v>
      </c>
      <c r="K324" t="s">
        <v>2690</v>
      </c>
      <c r="L324" t="s">
        <v>2691</v>
      </c>
      <c r="M324">
        <f>SUMIFS(E:E,A:A,Table_Query_from_Cas_Ragle_16[[#Headers],[2]],B:B,Table_Query_from_Cas_Ragle_16[[#This Row],[account_id]])</f>
        <v>0</v>
      </c>
      <c r="N324">
        <f>SUMIFS(F:F,A:A,Table_Query_from_Cas_Ragle_16[[#Headers],[2]],B:B,Table_Query_from_Cas_Ragle_16[[#This Row],[account_id]])</f>
        <v>0</v>
      </c>
      <c r="O324" s="25">
        <f>Table_Query_from_Cas_Ragle_16[[#This Row],[2-Dr]]-Table_Query_from_Cas_Ragle_16[[#This Row],[2-Cr]]</f>
        <v>0</v>
      </c>
      <c r="P324">
        <f>SUMIFS(E:E,A:A,Table_Query_from_Cas_Ragle_16[[#Headers],[3]],B:B,Table_Query_from_Cas_Ragle_16[[#This Row],[account_id]])</f>
        <v>0</v>
      </c>
      <c r="Q324">
        <f>SUMIFS(F:F,A:A,Table_Query_from_Cas_Ragle_16[[#Headers],[3]],B:B,Table_Query_from_Cas_Ragle_16[[#This Row],[account_id]])</f>
        <v>0</v>
      </c>
      <c r="R324" s="25">
        <f>Table_Query_from_Cas_Ragle_16[[#This Row],[3-Dr]]-Table_Query_from_Cas_Ragle_16[[#This Row],[3-Cr]]</f>
        <v>0</v>
      </c>
      <c r="S324" s="25">
        <f>SUMIFS(E:E,A:A,Table_Query_from_Cas_Ragle_16[[#Headers],[4]],B:B,Table_Query_from_Cas_Ragle_16[[#This Row],[account_id]])</f>
        <v>0</v>
      </c>
      <c r="T324" s="25">
        <f>SUMIFS(F:F,A:A,Table_Query_from_Cas_Ragle_16[[#Headers],[4]],B:B,Table_Query_from_Cas_Ragle_16[[#This Row],[account_id]])</f>
        <v>0</v>
      </c>
      <c r="U324" s="25">
        <f>Table_Query_from_Cas_Ragle_16[[#This Row],[4-Dr]]-Table_Query_from_Cas_Ragle_16[[#This Row],[4-Cr]]</f>
        <v>0</v>
      </c>
      <c r="V324" s="25">
        <f>SUMIFS(E:E,A:A,Table_Query_from_Cas_Ragle_16[[#Headers],[8]],B:B,Table_Query_from_Cas_Ragle_16[[#This Row],[account_id]])</f>
        <v>0</v>
      </c>
      <c r="W324" s="25">
        <f>SUMIFS(F:F,A:A,Table_Query_from_Cas_Ragle_16[[#Headers],[8]],B:B,Table_Query_from_Cas_Ragle_16[[#This Row],[account_id]])</f>
        <v>0</v>
      </c>
      <c r="X324" s="25">
        <f>Table_Query_from_Cas_Ragle_16[[#This Row],[8-Dr]]-Table_Query_from_Cas_Ragle_16[[#This Row],[8-Cr]]</f>
        <v>0</v>
      </c>
    </row>
    <row r="325" spans="1:24" x14ac:dyDescent="0.25">
      <c r="A325">
        <v>2</v>
      </c>
      <c r="B325" t="s">
        <v>2019</v>
      </c>
      <c r="C325" t="s">
        <v>2027</v>
      </c>
      <c r="D325" t="s">
        <v>2020</v>
      </c>
      <c r="E325">
        <v>761.61</v>
      </c>
      <c r="F325">
        <v>0</v>
      </c>
      <c r="G325" s="2">
        <v>45334</v>
      </c>
      <c r="H325" t="s">
        <v>2021</v>
      </c>
      <c r="I325">
        <f t="shared" si="5"/>
        <v>761.61</v>
      </c>
      <c r="K325" t="s">
        <v>2692</v>
      </c>
      <c r="L325" t="s">
        <v>2693</v>
      </c>
      <c r="M325">
        <f>SUMIFS(E:E,A:A,Table_Query_from_Cas_Ragle_16[[#Headers],[2]],B:B,Table_Query_from_Cas_Ragle_16[[#This Row],[account_id]])</f>
        <v>0</v>
      </c>
      <c r="N325">
        <f>SUMIFS(F:F,A:A,Table_Query_from_Cas_Ragle_16[[#Headers],[2]],B:B,Table_Query_from_Cas_Ragle_16[[#This Row],[account_id]])</f>
        <v>0</v>
      </c>
      <c r="O325" s="25">
        <f>Table_Query_from_Cas_Ragle_16[[#This Row],[2-Dr]]-Table_Query_from_Cas_Ragle_16[[#This Row],[2-Cr]]</f>
        <v>0</v>
      </c>
      <c r="P325">
        <f>SUMIFS(E:E,A:A,Table_Query_from_Cas_Ragle_16[[#Headers],[3]],B:B,Table_Query_from_Cas_Ragle_16[[#This Row],[account_id]])</f>
        <v>0</v>
      </c>
      <c r="Q325">
        <f>SUMIFS(F:F,A:A,Table_Query_from_Cas_Ragle_16[[#Headers],[3]],B:B,Table_Query_from_Cas_Ragle_16[[#This Row],[account_id]])</f>
        <v>0</v>
      </c>
      <c r="R325" s="25">
        <f>Table_Query_from_Cas_Ragle_16[[#This Row],[3-Dr]]-Table_Query_from_Cas_Ragle_16[[#This Row],[3-Cr]]</f>
        <v>0</v>
      </c>
      <c r="S325" s="25">
        <f>SUMIFS(E:E,A:A,Table_Query_from_Cas_Ragle_16[[#Headers],[4]],B:B,Table_Query_from_Cas_Ragle_16[[#This Row],[account_id]])</f>
        <v>0</v>
      </c>
      <c r="T325" s="25">
        <f>SUMIFS(F:F,A:A,Table_Query_from_Cas_Ragle_16[[#Headers],[4]],B:B,Table_Query_from_Cas_Ragle_16[[#This Row],[account_id]])</f>
        <v>0</v>
      </c>
      <c r="U325" s="25">
        <f>Table_Query_from_Cas_Ragle_16[[#This Row],[4-Dr]]-Table_Query_from_Cas_Ragle_16[[#This Row],[4-Cr]]</f>
        <v>0</v>
      </c>
      <c r="V325" s="25">
        <f>SUMIFS(E:E,A:A,Table_Query_from_Cas_Ragle_16[[#Headers],[8]],B:B,Table_Query_from_Cas_Ragle_16[[#This Row],[account_id]])</f>
        <v>0</v>
      </c>
      <c r="W325" s="25">
        <f>SUMIFS(F:F,A:A,Table_Query_from_Cas_Ragle_16[[#Headers],[8]],B:B,Table_Query_from_Cas_Ragle_16[[#This Row],[account_id]])</f>
        <v>0</v>
      </c>
      <c r="X325" s="25">
        <f>Table_Query_from_Cas_Ragle_16[[#This Row],[8-Dr]]-Table_Query_from_Cas_Ragle_16[[#This Row],[8-Cr]]</f>
        <v>0</v>
      </c>
    </row>
    <row r="326" spans="1:24" x14ac:dyDescent="0.25">
      <c r="A326">
        <v>2</v>
      </c>
      <c r="B326" t="s">
        <v>2048</v>
      </c>
      <c r="C326" t="s">
        <v>3579</v>
      </c>
      <c r="D326" t="s">
        <v>2020</v>
      </c>
      <c r="E326">
        <v>213.62</v>
      </c>
      <c r="F326">
        <v>0</v>
      </c>
      <c r="G326" s="2">
        <v>45292</v>
      </c>
      <c r="H326" t="s">
        <v>2021</v>
      </c>
      <c r="I326">
        <f t="shared" si="5"/>
        <v>213.62</v>
      </c>
      <c r="K326" t="s">
        <v>2694</v>
      </c>
      <c r="L326" t="s">
        <v>2695</v>
      </c>
      <c r="M326">
        <f>SUMIFS(E:E,A:A,Table_Query_from_Cas_Ragle_16[[#Headers],[2]],B:B,Table_Query_from_Cas_Ragle_16[[#This Row],[account_id]])</f>
        <v>0</v>
      </c>
      <c r="N326">
        <f>SUMIFS(F:F,A:A,Table_Query_from_Cas_Ragle_16[[#Headers],[2]],B:B,Table_Query_from_Cas_Ragle_16[[#This Row],[account_id]])</f>
        <v>0</v>
      </c>
      <c r="O326" s="25">
        <f>Table_Query_from_Cas_Ragle_16[[#This Row],[2-Dr]]-Table_Query_from_Cas_Ragle_16[[#This Row],[2-Cr]]</f>
        <v>0</v>
      </c>
      <c r="P326">
        <f>SUMIFS(E:E,A:A,Table_Query_from_Cas_Ragle_16[[#Headers],[3]],B:B,Table_Query_from_Cas_Ragle_16[[#This Row],[account_id]])</f>
        <v>0</v>
      </c>
      <c r="Q326">
        <f>SUMIFS(F:F,A:A,Table_Query_from_Cas_Ragle_16[[#Headers],[3]],B:B,Table_Query_from_Cas_Ragle_16[[#This Row],[account_id]])</f>
        <v>0</v>
      </c>
      <c r="R326" s="25">
        <f>Table_Query_from_Cas_Ragle_16[[#This Row],[3-Dr]]-Table_Query_from_Cas_Ragle_16[[#This Row],[3-Cr]]</f>
        <v>0</v>
      </c>
      <c r="S326" s="25">
        <f>SUMIFS(E:E,A:A,Table_Query_from_Cas_Ragle_16[[#Headers],[4]],B:B,Table_Query_from_Cas_Ragle_16[[#This Row],[account_id]])</f>
        <v>0</v>
      </c>
      <c r="T326" s="25">
        <f>SUMIFS(F:F,A:A,Table_Query_from_Cas_Ragle_16[[#Headers],[4]],B:B,Table_Query_from_Cas_Ragle_16[[#This Row],[account_id]])</f>
        <v>0</v>
      </c>
      <c r="U326" s="25">
        <f>Table_Query_from_Cas_Ragle_16[[#This Row],[4-Dr]]-Table_Query_from_Cas_Ragle_16[[#This Row],[4-Cr]]</f>
        <v>0</v>
      </c>
      <c r="V326" s="25">
        <f>SUMIFS(E:E,A:A,Table_Query_from_Cas_Ragle_16[[#Headers],[8]],B:B,Table_Query_from_Cas_Ragle_16[[#This Row],[account_id]])</f>
        <v>0</v>
      </c>
      <c r="W326" s="25">
        <f>SUMIFS(F:F,A:A,Table_Query_from_Cas_Ragle_16[[#Headers],[8]],B:B,Table_Query_from_Cas_Ragle_16[[#This Row],[account_id]])</f>
        <v>0</v>
      </c>
      <c r="X326" s="25">
        <f>Table_Query_from_Cas_Ragle_16[[#This Row],[8-Dr]]-Table_Query_from_Cas_Ragle_16[[#This Row],[8-Cr]]</f>
        <v>0</v>
      </c>
    </row>
    <row r="327" spans="1:24" x14ac:dyDescent="0.25">
      <c r="A327">
        <v>2</v>
      </c>
      <c r="B327" t="s">
        <v>2048</v>
      </c>
      <c r="C327" t="s">
        <v>3579</v>
      </c>
      <c r="D327" t="s">
        <v>2020</v>
      </c>
      <c r="E327">
        <v>0</v>
      </c>
      <c r="F327">
        <v>213.62</v>
      </c>
      <c r="G327" s="2">
        <v>45292</v>
      </c>
      <c r="H327" t="s">
        <v>2021</v>
      </c>
      <c r="I327">
        <f t="shared" si="5"/>
        <v>-213.62</v>
      </c>
      <c r="K327" t="s">
        <v>2696</v>
      </c>
      <c r="L327" t="s">
        <v>2697</v>
      </c>
      <c r="M327">
        <f>SUMIFS(E:E,A:A,Table_Query_from_Cas_Ragle_16[[#Headers],[2]],B:B,Table_Query_from_Cas_Ragle_16[[#This Row],[account_id]])</f>
        <v>0</v>
      </c>
      <c r="N327">
        <f>SUMIFS(F:F,A:A,Table_Query_from_Cas_Ragle_16[[#Headers],[2]],B:B,Table_Query_from_Cas_Ragle_16[[#This Row],[account_id]])</f>
        <v>0</v>
      </c>
      <c r="O327" s="25">
        <f>Table_Query_from_Cas_Ragle_16[[#This Row],[2-Dr]]-Table_Query_from_Cas_Ragle_16[[#This Row],[2-Cr]]</f>
        <v>0</v>
      </c>
      <c r="P327">
        <f>SUMIFS(E:E,A:A,Table_Query_from_Cas_Ragle_16[[#Headers],[3]],B:B,Table_Query_from_Cas_Ragle_16[[#This Row],[account_id]])</f>
        <v>0</v>
      </c>
      <c r="Q327">
        <f>SUMIFS(F:F,A:A,Table_Query_from_Cas_Ragle_16[[#Headers],[3]],B:B,Table_Query_from_Cas_Ragle_16[[#This Row],[account_id]])</f>
        <v>0</v>
      </c>
      <c r="R327" s="25">
        <f>Table_Query_from_Cas_Ragle_16[[#This Row],[3-Dr]]-Table_Query_from_Cas_Ragle_16[[#This Row],[3-Cr]]</f>
        <v>0</v>
      </c>
      <c r="S327" s="25">
        <f>SUMIFS(E:E,A:A,Table_Query_from_Cas_Ragle_16[[#Headers],[4]],B:B,Table_Query_from_Cas_Ragle_16[[#This Row],[account_id]])</f>
        <v>0</v>
      </c>
      <c r="T327" s="25">
        <f>SUMIFS(F:F,A:A,Table_Query_from_Cas_Ragle_16[[#Headers],[4]],B:B,Table_Query_from_Cas_Ragle_16[[#This Row],[account_id]])</f>
        <v>0</v>
      </c>
      <c r="U327" s="25">
        <f>Table_Query_from_Cas_Ragle_16[[#This Row],[4-Dr]]-Table_Query_from_Cas_Ragle_16[[#This Row],[4-Cr]]</f>
        <v>0</v>
      </c>
      <c r="V327" s="25">
        <f>SUMIFS(E:E,A:A,Table_Query_from_Cas_Ragle_16[[#Headers],[8]],B:B,Table_Query_from_Cas_Ragle_16[[#This Row],[account_id]])</f>
        <v>0</v>
      </c>
      <c r="W327" s="25">
        <f>SUMIFS(F:F,A:A,Table_Query_from_Cas_Ragle_16[[#Headers],[8]],B:B,Table_Query_from_Cas_Ragle_16[[#This Row],[account_id]])</f>
        <v>0</v>
      </c>
      <c r="X327" s="25">
        <f>Table_Query_from_Cas_Ragle_16[[#This Row],[8-Dr]]-Table_Query_from_Cas_Ragle_16[[#This Row],[8-Cr]]</f>
        <v>0</v>
      </c>
    </row>
    <row r="328" spans="1:24" x14ac:dyDescent="0.25">
      <c r="A328">
        <v>2</v>
      </c>
      <c r="B328" t="s">
        <v>2024</v>
      </c>
      <c r="C328" t="s">
        <v>2036</v>
      </c>
      <c r="D328" t="s">
        <v>2020</v>
      </c>
      <c r="E328">
        <v>373.94</v>
      </c>
      <c r="F328">
        <v>0</v>
      </c>
      <c r="G328" s="2">
        <v>45292</v>
      </c>
      <c r="H328" t="s">
        <v>2021</v>
      </c>
      <c r="I328">
        <f t="shared" si="5"/>
        <v>373.94</v>
      </c>
      <c r="K328" t="s">
        <v>2698</v>
      </c>
      <c r="L328" t="s">
        <v>2699</v>
      </c>
      <c r="M328">
        <f>SUMIFS(E:E,A:A,Table_Query_from_Cas_Ragle_16[[#Headers],[2]],B:B,Table_Query_from_Cas_Ragle_16[[#This Row],[account_id]])</f>
        <v>0</v>
      </c>
      <c r="N328">
        <f>SUMIFS(F:F,A:A,Table_Query_from_Cas_Ragle_16[[#Headers],[2]],B:B,Table_Query_from_Cas_Ragle_16[[#This Row],[account_id]])</f>
        <v>0</v>
      </c>
      <c r="O328" s="25">
        <f>Table_Query_from_Cas_Ragle_16[[#This Row],[2-Dr]]-Table_Query_from_Cas_Ragle_16[[#This Row],[2-Cr]]</f>
        <v>0</v>
      </c>
      <c r="P328">
        <f>SUMIFS(E:E,A:A,Table_Query_from_Cas_Ragle_16[[#Headers],[3]],B:B,Table_Query_from_Cas_Ragle_16[[#This Row],[account_id]])</f>
        <v>0</v>
      </c>
      <c r="Q328">
        <f>SUMIFS(F:F,A:A,Table_Query_from_Cas_Ragle_16[[#Headers],[3]],B:B,Table_Query_from_Cas_Ragle_16[[#This Row],[account_id]])</f>
        <v>0</v>
      </c>
      <c r="R328" s="25">
        <f>Table_Query_from_Cas_Ragle_16[[#This Row],[3-Dr]]-Table_Query_from_Cas_Ragle_16[[#This Row],[3-Cr]]</f>
        <v>0</v>
      </c>
      <c r="S328" s="25">
        <f>SUMIFS(E:E,A:A,Table_Query_from_Cas_Ragle_16[[#Headers],[4]],B:B,Table_Query_from_Cas_Ragle_16[[#This Row],[account_id]])</f>
        <v>0</v>
      </c>
      <c r="T328" s="25">
        <f>SUMIFS(F:F,A:A,Table_Query_from_Cas_Ragle_16[[#Headers],[4]],B:B,Table_Query_from_Cas_Ragle_16[[#This Row],[account_id]])</f>
        <v>0</v>
      </c>
      <c r="U328" s="25">
        <f>Table_Query_from_Cas_Ragle_16[[#This Row],[4-Dr]]-Table_Query_from_Cas_Ragle_16[[#This Row],[4-Cr]]</f>
        <v>0</v>
      </c>
      <c r="V328" s="25">
        <f>SUMIFS(E:E,A:A,Table_Query_from_Cas_Ragle_16[[#Headers],[8]],B:B,Table_Query_from_Cas_Ragle_16[[#This Row],[account_id]])</f>
        <v>0</v>
      </c>
      <c r="W328" s="25">
        <f>SUMIFS(F:F,A:A,Table_Query_from_Cas_Ragle_16[[#Headers],[8]],B:B,Table_Query_from_Cas_Ragle_16[[#This Row],[account_id]])</f>
        <v>0</v>
      </c>
      <c r="X328" s="25">
        <f>Table_Query_from_Cas_Ragle_16[[#This Row],[8-Dr]]-Table_Query_from_Cas_Ragle_16[[#This Row],[8-Cr]]</f>
        <v>0</v>
      </c>
    </row>
    <row r="329" spans="1:24" x14ac:dyDescent="0.25">
      <c r="A329">
        <v>2</v>
      </c>
      <c r="B329" t="s">
        <v>2024</v>
      </c>
      <c r="C329" t="s">
        <v>2036</v>
      </c>
      <c r="D329" t="s">
        <v>2020</v>
      </c>
      <c r="E329">
        <v>0</v>
      </c>
      <c r="F329">
        <v>373.94</v>
      </c>
      <c r="G329" s="2">
        <v>45292</v>
      </c>
      <c r="H329" t="s">
        <v>2021</v>
      </c>
      <c r="I329">
        <f t="shared" si="5"/>
        <v>-373.94</v>
      </c>
      <c r="K329" t="s">
        <v>2700</v>
      </c>
      <c r="L329" t="s">
        <v>2701</v>
      </c>
      <c r="M329">
        <f>SUMIFS(E:E,A:A,Table_Query_from_Cas_Ragle_16[[#Headers],[2]],B:B,Table_Query_from_Cas_Ragle_16[[#This Row],[account_id]])</f>
        <v>0</v>
      </c>
      <c r="N329">
        <f>SUMIFS(F:F,A:A,Table_Query_from_Cas_Ragle_16[[#Headers],[2]],B:B,Table_Query_from_Cas_Ragle_16[[#This Row],[account_id]])</f>
        <v>0</v>
      </c>
      <c r="O329" s="25">
        <f>Table_Query_from_Cas_Ragle_16[[#This Row],[2-Dr]]-Table_Query_from_Cas_Ragle_16[[#This Row],[2-Cr]]</f>
        <v>0</v>
      </c>
      <c r="P329">
        <f>SUMIFS(E:E,A:A,Table_Query_from_Cas_Ragle_16[[#Headers],[3]],B:B,Table_Query_from_Cas_Ragle_16[[#This Row],[account_id]])</f>
        <v>0</v>
      </c>
      <c r="Q329">
        <f>SUMIFS(F:F,A:A,Table_Query_from_Cas_Ragle_16[[#Headers],[3]],B:B,Table_Query_from_Cas_Ragle_16[[#This Row],[account_id]])</f>
        <v>0</v>
      </c>
      <c r="R329" s="25">
        <f>Table_Query_from_Cas_Ragle_16[[#This Row],[3-Dr]]-Table_Query_from_Cas_Ragle_16[[#This Row],[3-Cr]]</f>
        <v>0</v>
      </c>
      <c r="S329" s="25">
        <f>SUMIFS(E:E,A:A,Table_Query_from_Cas_Ragle_16[[#Headers],[4]],B:B,Table_Query_from_Cas_Ragle_16[[#This Row],[account_id]])</f>
        <v>0</v>
      </c>
      <c r="T329" s="25">
        <f>SUMIFS(F:F,A:A,Table_Query_from_Cas_Ragle_16[[#Headers],[4]],B:B,Table_Query_from_Cas_Ragle_16[[#This Row],[account_id]])</f>
        <v>0</v>
      </c>
      <c r="U329" s="25">
        <f>Table_Query_from_Cas_Ragle_16[[#This Row],[4-Dr]]-Table_Query_from_Cas_Ragle_16[[#This Row],[4-Cr]]</f>
        <v>0</v>
      </c>
      <c r="V329" s="25">
        <f>SUMIFS(E:E,A:A,Table_Query_from_Cas_Ragle_16[[#Headers],[8]],B:B,Table_Query_from_Cas_Ragle_16[[#This Row],[account_id]])</f>
        <v>0</v>
      </c>
      <c r="W329" s="25">
        <f>SUMIFS(F:F,A:A,Table_Query_from_Cas_Ragle_16[[#Headers],[8]],B:B,Table_Query_from_Cas_Ragle_16[[#This Row],[account_id]])</f>
        <v>0</v>
      </c>
      <c r="X329" s="25">
        <f>Table_Query_from_Cas_Ragle_16[[#This Row],[8-Dr]]-Table_Query_from_Cas_Ragle_16[[#This Row],[8-Cr]]</f>
        <v>0</v>
      </c>
    </row>
    <row r="330" spans="1:24" x14ac:dyDescent="0.25">
      <c r="A330">
        <v>2</v>
      </c>
      <c r="B330" t="s">
        <v>2032</v>
      </c>
      <c r="C330" t="s">
        <v>2033</v>
      </c>
      <c r="D330" t="s">
        <v>2020</v>
      </c>
      <c r="E330">
        <v>133.93</v>
      </c>
      <c r="F330">
        <v>0</v>
      </c>
      <c r="G330" s="2">
        <v>45292</v>
      </c>
      <c r="H330" t="s">
        <v>2021</v>
      </c>
      <c r="I330">
        <f t="shared" si="5"/>
        <v>133.93</v>
      </c>
      <c r="K330" t="s">
        <v>2702</v>
      </c>
      <c r="L330" t="s">
        <v>2703</v>
      </c>
      <c r="M330">
        <f>SUMIFS(E:E,A:A,Table_Query_from_Cas_Ragle_16[[#Headers],[2]],B:B,Table_Query_from_Cas_Ragle_16[[#This Row],[account_id]])</f>
        <v>0</v>
      </c>
      <c r="N330">
        <f>SUMIFS(F:F,A:A,Table_Query_from_Cas_Ragle_16[[#Headers],[2]],B:B,Table_Query_from_Cas_Ragle_16[[#This Row],[account_id]])</f>
        <v>0</v>
      </c>
      <c r="O330" s="25">
        <f>Table_Query_from_Cas_Ragle_16[[#This Row],[2-Dr]]-Table_Query_from_Cas_Ragle_16[[#This Row],[2-Cr]]</f>
        <v>0</v>
      </c>
      <c r="P330">
        <f>SUMIFS(E:E,A:A,Table_Query_from_Cas_Ragle_16[[#Headers],[3]],B:B,Table_Query_from_Cas_Ragle_16[[#This Row],[account_id]])</f>
        <v>0</v>
      </c>
      <c r="Q330">
        <f>SUMIFS(F:F,A:A,Table_Query_from_Cas_Ragle_16[[#Headers],[3]],B:B,Table_Query_from_Cas_Ragle_16[[#This Row],[account_id]])</f>
        <v>0</v>
      </c>
      <c r="R330" s="25">
        <f>Table_Query_from_Cas_Ragle_16[[#This Row],[3-Dr]]-Table_Query_from_Cas_Ragle_16[[#This Row],[3-Cr]]</f>
        <v>0</v>
      </c>
      <c r="S330" s="25">
        <f>SUMIFS(E:E,A:A,Table_Query_from_Cas_Ragle_16[[#Headers],[4]],B:B,Table_Query_from_Cas_Ragle_16[[#This Row],[account_id]])</f>
        <v>0</v>
      </c>
      <c r="T330" s="25">
        <f>SUMIFS(F:F,A:A,Table_Query_from_Cas_Ragle_16[[#Headers],[4]],B:B,Table_Query_from_Cas_Ragle_16[[#This Row],[account_id]])</f>
        <v>0</v>
      </c>
      <c r="U330" s="25">
        <f>Table_Query_from_Cas_Ragle_16[[#This Row],[4-Dr]]-Table_Query_from_Cas_Ragle_16[[#This Row],[4-Cr]]</f>
        <v>0</v>
      </c>
      <c r="V330" s="25">
        <f>SUMIFS(E:E,A:A,Table_Query_from_Cas_Ragle_16[[#Headers],[8]],B:B,Table_Query_from_Cas_Ragle_16[[#This Row],[account_id]])</f>
        <v>0</v>
      </c>
      <c r="W330" s="25">
        <f>SUMIFS(F:F,A:A,Table_Query_from_Cas_Ragle_16[[#Headers],[8]],B:B,Table_Query_from_Cas_Ragle_16[[#This Row],[account_id]])</f>
        <v>0</v>
      </c>
      <c r="X330" s="25">
        <f>Table_Query_from_Cas_Ragle_16[[#This Row],[8-Dr]]-Table_Query_from_Cas_Ragle_16[[#This Row],[8-Cr]]</f>
        <v>0</v>
      </c>
    </row>
    <row r="331" spans="1:24" x14ac:dyDescent="0.25">
      <c r="A331">
        <v>2</v>
      </c>
      <c r="B331" t="s">
        <v>2032</v>
      </c>
      <c r="C331" t="s">
        <v>2033</v>
      </c>
      <c r="D331" t="s">
        <v>2020</v>
      </c>
      <c r="E331">
        <v>0</v>
      </c>
      <c r="F331">
        <v>133.93</v>
      </c>
      <c r="G331" s="2">
        <v>45292</v>
      </c>
      <c r="H331" t="s">
        <v>2021</v>
      </c>
      <c r="I331">
        <f t="shared" si="5"/>
        <v>-133.93</v>
      </c>
      <c r="K331" t="s">
        <v>2704</v>
      </c>
      <c r="L331" t="s">
        <v>2705</v>
      </c>
      <c r="M331">
        <f>SUMIFS(E:E,A:A,Table_Query_from_Cas_Ragle_16[[#Headers],[2]],B:B,Table_Query_from_Cas_Ragle_16[[#This Row],[account_id]])</f>
        <v>0</v>
      </c>
      <c r="N331">
        <f>SUMIFS(F:F,A:A,Table_Query_from_Cas_Ragle_16[[#Headers],[2]],B:B,Table_Query_from_Cas_Ragle_16[[#This Row],[account_id]])</f>
        <v>0</v>
      </c>
      <c r="O331" s="25">
        <f>Table_Query_from_Cas_Ragle_16[[#This Row],[2-Dr]]-Table_Query_from_Cas_Ragle_16[[#This Row],[2-Cr]]</f>
        <v>0</v>
      </c>
      <c r="P331">
        <f>SUMIFS(E:E,A:A,Table_Query_from_Cas_Ragle_16[[#Headers],[3]],B:B,Table_Query_from_Cas_Ragle_16[[#This Row],[account_id]])</f>
        <v>0</v>
      </c>
      <c r="Q331">
        <f>SUMIFS(F:F,A:A,Table_Query_from_Cas_Ragle_16[[#Headers],[3]],B:B,Table_Query_from_Cas_Ragle_16[[#This Row],[account_id]])</f>
        <v>0</v>
      </c>
      <c r="R331" s="25">
        <f>Table_Query_from_Cas_Ragle_16[[#This Row],[3-Dr]]-Table_Query_from_Cas_Ragle_16[[#This Row],[3-Cr]]</f>
        <v>0</v>
      </c>
      <c r="S331" s="25">
        <f>SUMIFS(E:E,A:A,Table_Query_from_Cas_Ragle_16[[#Headers],[4]],B:B,Table_Query_from_Cas_Ragle_16[[#This Row],[account_id]])</f>
        <v>0</v>
      </c>
      <c r="T331" s="25">
        <f>SUMIFS(F:F,A:A,Table_Query_from_Cas_Ragle_16[[#Headers],[4]],B:B,Table_Query_from_Cas_Ragle_16[[#This Row],[account_id]])</f>
        <v>0</v>
      </c>
      <c r="U331" s="25">
        <f>Table_Query_from_Cas_Ragle_16[[#This Row],[4-Dr]]-Table_Query_from_Cas_Ragle_16[[#This Row],[4-Cr]]</f>
        <v>0</v>
      </c>
      <c r="V331" s="25">
        <f>SUMIFS(E:E,A:A,Table_Query_from_Cas_Ragle_16[[#Headers],[8]],B:B,Table_Query_from_Cas_Ragle_16[[#This Row],[account_id]])</f>
        <v>0</v>
      </c>
      <c r="W331" s="25">
        <f>SUMIFS(F:F,A:A,Table_Query_from_Cas_Ragle_16[[#Headers],[8]],B:B,Table_Query_from_Cas_Ragle_16[[#This Row],[account_id]])</f>
        <v>0</v>
      </c>
      <c r="X331" s="25">
        <f>Table_Query_from_Cas_Ragle_16[[#This Row],[8-Dr]]-Table_Query_from_Cas_Ragle_16[[#This Row],[8-Cr]]</f>
        <v>0</v>
      </c>
    </row>
    <row r="332" spans="1:24" x14ac:dyDescent="0.25">
      <c r="A332">
        <v>2</v>
      </c>
      <c r="B332" t="s">
        <v>2022</v>
      </c>
      <c r="C332" t="s">
        <v>2023</v>
      </c>
      <c r="D332" t="s">
        <v>2020</v>
      </c>
      <c r="E332">
        <v>144.75</v>
      </c>
      <c r="F332">
        <v>0</v>
      </c>
      <c r="G332" s="2">
        <v>45292</v>
      </c>
      <c r="H332" t="s">
        <v>2021</v>
      </c>
      <c r="I332">
        <f t="shared" si="5"/>
        <v>144.75</v>
      </c>
      <c r="K332" t="s">
        <v>2706</v>
      </c>
      <c r="L332" t="s">
        <v>2707</v>
      </c>
      <c r="M332">
        <f>SUMIFS(E:E,A:A,Table_Query_from_Cas_Ragle_16[[#Headers],[2]],B:B,Table_Query_from_Cas_Ragle_16[[#This Row],[account_id]])</f>
        <v>0</v>
      </c>
      <c r="N332">
        <f>SUMIFS(F:F,A:A,Table_Query_from_Cas_Ragle_16[[#Headers],[2]],B:B,Table_Query_from_Cas_Ragle_16[[#This Row],[account_id]])</f>
        <v>0</v>
      </c>
      <c r="O332" s="25">
        <f>Table_Query_from_Cas_Ragle_16[[#This Row],[2-Dr]]-Table_Query_from_Cas_Ragle_16[[#This Row],[2-Cr]]</f>
        <v>0</v>
      </c>
      <c r="P332">
        <f>SUMIFS(E:E,A:A,Table_Query_from_Cas_Ragle_16[[#Headers],[3]],B:B,Table_Query_from_Cas_Ragle_16[[#This Row],[account_id]])</f>
        <v>0</v>
      </c>
      <c r="Q332">
        <f>SUMIFS(F:F,A:A,Table_Query_from_Cas_Ragle_16[[#Headers],[3]],B:B,Table_Query_from_Cas_Ragle_16[[#This Row],[account_id]])</f>
        <v>0</v>
      </c>
      <c r="R332" s="25">
        <f>Table_Query_from_Cas_Ragle_16[[#This Row],[3-Dr]]-Table_Query_from_Cas_Ragle_16[[#This Row],[3-Cr]]</f>
        <v>0</v>
      </c>
      <c r="S332" s="25">
        <f>SUMIFS(E:E,A:A,Table_Query_from_Cas_Ragle_16[[#Headers],[4]],B:B,Table_Query_from_Cas_Ragle_16[[#This Row],[account_id]])</f>
        <v>0</v>
      </c>
      <c r="T332" s="25">
        <f>SUMIFS(F:F,A:A,Table_Query_from_Cas_Ragle_16[[#Headers],[4]],B:B,Table_Query_from_Cas_Ragle_16[[#This Row],[account_id]])</f>
        <v>0</v>
      </c>
      <c r="U332" s="25">
        <f>Table_Query_from_Cas_Ragle_16[[#This Row],[4-Dr]]-Table_Query_from_Cas_Ragle_16[[#This Row],[4-Cr]]</f>
        <v>0</v>
      </c>
      <c r="V332" s="25">
        <f>SUMIFS(E:E,A:A,Table_Query_from_Cas_Ragle_16[[#Headers],[8]],B:B,Table_Query_from_Cas_Ragle_16[[#This Row],[account_id]])</f>
        <v>0</v>
      </c>
      <c r="W332" s="25">
        <f>SUMIFS(F:F,A:A,Table_Query_from_Cas_Ragle_16[[#Headers],[8]],B:B,Table_Query_from_Cas_Ragle_16[[#This Row],[account_id]])</f>
        <v>0</v>
      </c>
      <c r="X332" s="25">
        <f>Table_Query_from_Cas_Ragle_16[[#This Row],[8-Dr]]-Table_Query_from_Cas_Ragle_16[[#This Row],[8-Cr]]</f>
        <v>0</v>
      </c>
    </row>
    <row r="333" spans="1:24" x14ac:dyDescent="0.25">
      <c r="A333">
        <v>2</v>
      </c>
      <c r="B333" t="s">
        <v>2022</v>
      </c>
      <c r="C333" t="s">
        <v>2023</v>
      </c>
      <c r="D333" t="s">
        <v>2020</v>
      </c>
      <c r="E333">
        <v>0</v>
      </c>
      <c r="F333">
        <v>144.75</v>
      </c>
      <c r="G333" s="2">
        <v>45292</v>
      </c>
      <c r="H333" t="s">
        <v>2021</v>
      </c>
      <c r="I333">
        <f t="shared" si="5"/>
        <v>-144.75</v>
      </c>
      <c r="K333" t="s">
        <v>2708</v>
      </c>
      <c r="L333" t="s">
        <v>2709</v>
      </c>
      <c r="M333">
        <f>SUMIFS(E:E,A:A,Table_Query_from_Cas_Ragle_16[[#Headers],[2]],B:B,Table_Query_from_Cas_Ragle_16[[#This Row],[account_id]])</f>
        <v>0</v>
      </c>
      <c r="N333">
        <f>SUMIFS(F:F,A:A,Table_Query_from_Cas_Ragle_16[[#Headers],[2]],B:B,Table_Query_from_Cas_Ragle_16[[#This Row],[account_id]])</f>
        <v>0</v>
      </c>
      <c r="O333" s="25">
        <f>Table_Query_from_Cas_Ragle_16[[#This Row],[2-Dr]]-Table_Query_from_Cas_Ragle_16[[#This Row],[2-Cr]]</f>
        <v>0</v>
      </c>
      <c r="P333">
        <f>SUMIFS(E:E,A:A,Table_Query_from_Cas_Ragle_16[[#Headers],[3]],B:B,Table_Query_from_Cas_Ragle_16[[#This Row],[account_id]])</f>
        <v>0</v>
      </c>
      <c r="Q333">
        <f>SUMIFS(F:F,A:A,Table_Query_from_Cas_Ragle_16[[#Headers],[3]],B:B,Table_Query_from_Cas_Ragle_16[[#This Row],[account_id]])</f>
        <v>0</v>
      </c>
      <c r="R333" s="25">
        <f>Table_Query_from_Cas_Ragle_16[[#This Row],[3-Dr]]-Table_Query_from_Cas_Ragle_16[[#This Row],[3-Cr]]</f>
        <v>0</v>
      </c>
      <c r="S333" s="25">
        <f>SUMIFS(E:E,A:A,Table_Query_from_Cas_Ragle_16[[#Headers],[4]],B:B,Table_Query_from_Cas_Ragle_16[[#This Row],[account_id]])</f>
        <v>0</v>
      </c>
      <c r="T333" s="25">
        <f>SUMIFS(F:F,A:A,Table_Query_from_Cas_Ragle_16[[#Headers],[4]],B:B,Table_Query_from_Cas_Ragle_16[[#This Row],[account_id]])</f>
        <v>0</v>
      </c>
      <c r="U333" s="25">
        <f>Table_Query_from_Cas_Ragle_16[[#This Row],[4-Dr]]-Table_Query_from_Cas_Ragle_16[[#This Row],[4-Cr]]</f>
        <v>0</v>
      </c>
      <c r="V333" s="25">
        <f>SUMIFS(E:E,A:A,Table_Query_from_Cas_Ragle_16[[#Headers],[8]],B:B,Table_Query_from_Cas_Ragle_16[[#This Row],[account_id]])</f>
        <v>0</v>
      </c>
      <c r="W333" s="25">
        <f>SUMIFS(F:F,A:A,Table_Query_from_Cas_Ragle_16[[#Headers],[8]],B:B,Table_Query_from_Cas_Ragle_16[[#This Row],[account_id]])</f>
        <v>0</v>
      </c>
      <c r="X333" s="25">
        <f>Table_Query_from_Cas_Ragle_16[[#This Row],[8-Dr]]-Table_Query_from_Cas_Ragle_16[[#This Row],[8-Cr]]</f>
        <v>0</v>
      </c>
    </row>
    <row r="334" spans="1:24" x14ac:dyDescent="0.25">
      <c r="A334">
        <v>2</v>
      </c>
      <c r="B334" t="s">
        <v>2024</v>
      </c>
      <c r="C334" t="s">
        <v>2036</v>
      </c>
      <c r="D334" t="s">
        <v>2020</v>
      </c>
      <c r="E334">
        <v>289.51</v>
      </c>
      <c r="F334">
        <v>0</v>
      </c>
      <c r="G334" s="2">
        <v>45292</v>
      </c>
      <c r="H334" t="s">
        <v>2021</v>
      </c>
      <c r="I334">
        <f t="shared" si="5"/>
        <v>289.51</v>
      </c>
      <c r="K334" t="s">
        <v>2710</v>
      </c>
      <c r="L334" t="s">
        <v>2711</v>
      </c>
      <c r="M334">
        <f>SUMIFS(E:E,A:A,Table_Query_from_Cas_Ragle_16[[#Headers],[2]],B:B,Table_Query_from_Cas_Ragle_16[[#This Row],[account_id]])</f>
        <v>0</v>
      </c>
      <c r="N334">
        <f>SUMIFS(F:F,A:A,Table_Query_from_Cas_Ragle_16[[#Headers],[2]],B:B,Table_Query_from_Cas_Ragle_16[[#This Row],[account_id]])</f>
        <v>0</v>
      </c>
      <c r="O334" s="25">
        <f>Table_Query_from_Cas_Ragle_16[[#This Row],[2-Dr]]-Table_Query_from_Cas_Ragle_16[[#This Row],[2-Cr]]</f>
        <v>0</v>
      </c>
      <c r="P334">
        <f>SUMIFS(E:E,A:A,Table_Query_from_Cas_Ragle_16[[#Headers],[3]],B:B,Table_Query_from_Cas_Ragle_16[[#This Row],[account_id]])</f>
        <v>0</v>
      </c>
      <c r="Q334">
        <f>SUMIFS(F:F,A:A,Table_Query_from_Cas_Ragle_16[[#Headers],[3]],B:B,Table_Query_from_Cas_Ragle_16[[#This Row],[account_id]])</f>
        <v>0</v>
      </c>
      <c r="R334" s="25">
        <f>Table_Query_from_Cas_Ragle_16[[#This Row],[3-Dr]]-Table_Query_from_Cas_Ragle_16[[#This Row],[3-Cr]]</f>
        <v>0</v>
      </c>
      <c r="S334" s="25">
        <f>SUMIFS(E:E,A:A,Table_Query_from_Cas_Ragle_16[[#Headers],[4]],B:B,Table_Query_from_Cas_Ragle_16[[#This Row],[account_id]])</f>
        <v>0</v>
      </c>
      <c r="T334" s="25">
        <f>SUMIFS(F:F,A:A,Table_Query_from_Cas_Ragle_16[[#Headers],[4]],B:B,Table_Query_from_Cas_Ragle_16[[#This Row],[account_id]])</f>
        <v>0</v>
      </c>
      <c r="U334" s="25">
        <f>Table_Query_from_Cas_Ragle_16[[#This Row],[4-Dr]]-Table_Query_from_Cas_Ragle_16[[#This Row],[4-Cr]]</f>
        <v>0</v>
      </c>
      <c r="V334" s="25">
        <f>SUMIFS(E:E,A:A,Table_Query_from_Cas_Ragle_16[[#Headers],[8]],B:B,Table_Query_from_Cas_Ragle_16[[#This Row],[account_id]])</f>
        <v>0</v>
      </c>
      <c r="W334" s="25">
        <f>SUMIFS(F:F,A:A,Table_Query_from_Cas_Ragle_16[[#Headers],[8]],B:B,Table_Query_from_Cas_Ragle_16[[#This Row],[account_id]])</f>
        <v>0</v>
      </c>
      <c r="X334" s="25">
        <f>Table_Query_from_Cas_Ragle_16[[#This Row],[8-Dr]]-Table_Query_from_Cas_Ragle_16[[#This Row],[8-Cr]]</f>
        <v>0</v>
      </c>
    </row>
    <row r="335" spans="1:24" x14ac:dyDescent="0.25">
      <c r="A335">
        <v>2</v>
      </c>
      <c r="B335" t="s">
        <v>2024</v>
      </c>
      <c r="C335" t="s">
        <v>2036</v>
      </c>
      <c r="D335" t="s">
        <v>2020</v>
      </c>
      <c r="E335">
        <v>0</v>
      </c>
      <c r="F335">
        <v>289.51</v>
      </c>
      <c r="G335" s="2">
        <v>45292</v>
      </c>
      <c r="H335" t="s">
        <v>2021</v>
      </c>
      <c r="I335">
        <f t="shared" si="5"/>
        <v>-289.51</v>
      </c>
      <c r="K335" t="s">
        <v>2712</v>
      </c>
      <c r="L335" t="s">
        <v>2713</v>
      </c>
      <c r="M335">
        <f>SUMIFS(E:E,A:A,Table_Query_from_Cas_Ragle_16[[#Headers],[2]],B:B,Table_Query_from_Cas_Ragle_16[[#This Row],[account_id]])</f>
        <v>0</v>
      </c>
      <c r="N335">
        <f>SUMIFS(F:F,A:A,Table_Query_from_Cas_Ragle_16[[#Headers],[2]],B:B,Table_Query_from_Cas_Ragle_16[[#This Row],[account_id]])</f>
        <v>0</v>
      </c>
      <c r="O335" s="25">
        <f>Table_Query_from_Cas_Ragle_16[[#This Row],[2-Dr]]-Table_Query_from_Cas_Ragle_16[[#This Row],[2-Cr]]</f>
        <v>0</v>
      </c>
      <c r="P335">
        <f>SUMIFS(E:E,A:A,Table_Query_from_Cas_Ragle_16[[#Headers],[3]],B:B,Table_Query_from_Cas_Ragle_16[[#This Row],[account_id]])</f>
        <v>0</v>
      </c>
      <c r="Q335">
        <f>SUMIFS(F:F,A:A,Table_Query_from_Cas_Ragle_16[[#Headers],[3]],B:B,Table_Query_from_Cas_Ragle_16[[#This Row],[account_id]])</f>
        <v>0</v>
      </c>
      <c r="R335" s="25">
        <f>Table_Query_from_Cas_Ragle_16[[#This Row],[3-Dr]]-Table_Query_from_Cas_Ragle_16[[#This Row],[3-Cr]]</f>
        <v>0</v>
      </c>
      <c r="S335" s="25">
        <f>SUMIFS(E:E,A:A,Table_Query_from_Cas_Ragle_16[[#Headers],[4]],B:B,Table_Query_from_Cas_Ragle_16[[#This Row],[account_id]])</f>
        <v>0</v>
      </c>
      <c r="T335" s="25">
        <f>SUMIFS(F:F,A:A,Table_Query_from_Cas_Ragle_16[[#Headers],[4]],B:B,Table_Query_from_Cas_Ragle_16[[#This Row],[account_id]])</f>
        <v>0</v>
      </c>
      <c r="U335" s="25">
        <f>Table_Query_from_Cas_Ragle_16[[#This Row],[4-Dr]]-Table_Query_from_Cas_Ragle_16[[#This Row],[4-Cr]]</f>
        <v>0</v>
      </c>
      <c r="V335" s="25">
        <f>SUMIFS(E:E,A:A,Table_Query_from_Cas_Ragle_16[[#Headers],[8]],B:B,Table_Query_from_Cas_Ragle_16[[#This Row],[account_id]])</f>
        <v>0</v>
      </c>
      <c r="W335" s="25">
        <f>SUMIFS(F:F,A:A,Table_Query_from_Cas_Ragle_16[[#Headers],[8]],B:B,Table_Query_from_Cas_Ragle_16[[#This Row],[account_id]])</f>
        <v>0</v>
      </c>
      <c r="X335" s="25">
        <f>Table_Query_from_Cas_Ragle_16[[#This Row],[8-Dr]]-Table_Query_from_Cas_Ragle_16[[#This Row],[8-Cr]]</f>
        <v>0</v>
      </c>
    </row>
    <row r="336" spans="1:24" x14ac:dyDescent="0.25">
      <c r="A336">
        <v>2</v>
      </c>
      <c r="B336" t="s">
        <v>2048</v>
      </c>
      <c r="C336" t="s">
        <v>3579</v>
      </c>
      <c r="D336" t="s">
        <v>2020</v>
      </c>
      <c r="E336">
        <v>144.75</v>
      </c>
      <c r="F336">
        <v>0</v>
      </c>
      <c r="G336" s="2">
        <v>45292</v>
      </c>
      <c r="H336" t="s">
        <v>2021</v>
      </c>
      <c r="I336">
        <f t="shared" si="5"/>
        <v>144.75</v>
      </c>
      <c r="K336" t="s">
        <v>2714</v>
      </c>
      <c r="L336" t="s">
        <v>2715</v>
      </c>
      <c r="M336">
        <f>SUMIFS(E:E,A:A,Table_Query_from_Cas_Ragle_16[[#Headers],[2]],B:B,Table_Query_from_Cas_Ragle_16[[#This Row],[account_id]])</f>
        <v>0</v>
      </c>
      <c r="N336">
        <f>SUMIFS(F:F,A:A,Table_Query_from_Cas_Ragle_16[[#Headers],[2]],B:B,Table_Query_from_Cas_Ragle_16[[#This Row],[account_id]])</f>
        <v>0</v>
      </c>
      <c r="O336" s="25">
        <f>Table_Query_from_Cas_Ragle_16[[#This Row],[2-Dr]]-Table_Query_from_Cas_Ragle_16[[#This Row],[2-Cr]]</f>
        <v>0</v>
      </c>
      <c r="P336">
        <f>SUMIFS(E:E,A:A,Table_Query_from_Cas_Ragle_16[[#Headers],[3]],B:B,Table_Query_from_Cas_Ragle_16[[#This Row],[account_id]])</f>
        <v>0</v>
      </c>
      <c r="Q336">
        <f>SUMIFS(F:F,A:A,Table_Query_from_Cas_Ragle_16[[#Headers],[3]],B:B,Table_Query_from_Cas_Ragle_16[[#This Row],[account_id]])</f>
        <v>0</v>
      </c>
      <c r="R336" s="25">
        <f>Table_Query_from_Cas_Ragle_16[[#This Row],[3-Dr]]-Table_Query_from_Cas_Ragle_16[[#This Row],[3-Cr]]</f>
        <v>0</v>
      </c>
      <c r="S336" s="25">
        <f>SUMIFS(E:E,A:A,Table_Query_from_Cas_Ragle_16[[#Headers],[4]],B:B,Table_Query_from_Cas_Ragle_16[[#This Row],[account_id]])</f>
        <v>0</v>
      </c>
      <c r="T336" s="25">
        <f>SUMIFS(F:F,A:A,Table_Query_from_Cas_Ragle_16[[#Headers],[4]],B:B,Table_Query_from_Cas_Ragle_16[[#This Row],[account_id]])</f>
        <v>0</v>
      </c>
      <c r="U336" s="25">
        <f>Table_Query_from_Cas_Ragle_16[[#This Row],[4-Dr]]-Table_Query_from_Cas_Ragle_16[[#This Row],[4-Cr]]</f>
        <v>0</v>
      </c>
      <c r="V336" s="25">
        <f>SUMIFS(E:E,A:A,Table_Query_from_Cas_Ragle_16[[#Headers],[8]],B:B,Table_Query_from_Cas_Ragle_16[[#This Row],[account_id]])</f>
        <v>0</v>
      </c>
      <c r="W336" s="25">
        <f>SUMIFS(F:F,A:A,Table_Query_from_Cas_Ragle_16[[#Headers],[8]],B:B,Table_Query_from_Cas_Ragle_16[[#This Row],[account_id]])</f>
        <v>0</v>
      </c>
      <c r="X336" s="25">
        <f>Table_Query_from_Cas_Ragle_16[[#This Row],[8-Dr]]-Table_Query_from_Cas_Ragle_16[[#This Row],[8-Cr]]</f>
        <v>0</v>
      </c>
    </row>
    <row r="337" spans="1:24" x14ac:dyDescent="0.25">
      <c r="A337">
        <v>2</v>
      </c>
      <c r="B337" t="s">
        <v>2048</v>
      </c>
      <c r="C337" t="s">
        <v>3579</v>
      </c>
      <c r="D337" t="s">
        <v>2020</v>
      </c>
      <c r="E337">
        <v>0</v>
      </c>
      <c r="F337">
        <v>144.75</v>
      </c>
      <c r="G337" s="2">
        <v>45292</v>
      </c>
      <c r="H337" t="s">
        <v>2021</v>
      </c>
      <c r="I337">
        <f t="shared" si="5"/>
        <v>-144.75</v>
      </c>
      <c r="K337" t="s">
        <v>2716</v>
      </c>
      <c r="L337" t="s">
        <v>2717</v>
      </c>
      <c r="M337">
        <f>SUMIFS(E:E,A:A,Table_Query_from_Cas_Ragle_16[[#Headers],[2]],B:B,Table_Query_from_Cas_Ragle_16[[#This Row],[account_id]])</f>
        <v>0</v>
      </c>
      <c r="N337">
        <f>SUMIFS(F:F,A:A,Table_Query_from_Cas_Ragle_16[[#Headers],[2]],B:B,Table_Query_from_Cas_Ragle_16[[#This Row],[account_id]])</f>
        <v>0</v>
      </c>
      <c r="O337" s="25">
        <f>Table_Query_from_Cas_Ragle_16[[#This Row],[2-Dr]]-Table_Query_from_Cas_Ragle_16[[#This Row],[2-Cr]]</f>
        <v>0</v>
      </c>
      <c r="P337">
        <f>SUMIFS(E:E,A:A,Table_Query_from_Cas_Ragle_16[[#Headers],[3]],B:B,Table_Query_from_Cas_Ragle_16[[#This Row],[account_id]])</f>
        <v>0</v>
      </c>
      <c r="Q337">
        <f>SUMIFS(F:F,A:A,Table_Query_from_Cas_Ragle_16[[#Headers],[3]],B:B,Table_Query_from_Cas_Ragle_16[[#This Row],[account_id]])</f>
        <v>0</v>
      </c>
      <c r="R337" s="25">
        <f>Table_Query_from_Cas_Ragle_16[[#This Row],[3-Dr]]-Table_Query_from_Cas_Ragle_16[[#This Row],[3-Cr]]</f>
        <v>0</v>
      </c>
      <c r="S337" s="25">
        <f>SUMIFS(E:E,A:A,Table_Query_from_Cas_Ragle_16[[#Headers],[4]],B:B,Table_Query_from_Cas_Ragle_16[[#This Row],[account_id]])</f>
        <v>0</v>
      </c>
      <c r="T337" s="25">
        <f>SUMIFS(F:F,A:A,Table_Query_from_Cas_Ragle_16[[#Headers],[4]],B:B,Table_Query_from_Cas_Ragle_16[[#This Row],[account_id]])</f>
        <v>0</v>
      </c>
      <c r="U337" s="25">
        <f>Table_Query_from_Cas_Ragle_16[[#This Row],[4-Dr]]-Table_Query_from_Cas_Ragle_16[[#This Row],[4-Cr]]</f>
        <v>0</v>
      </c>
      <c r="V337" s="25">
        <f>SUMIFS(E:E,A:A,Table_Query_from_Cas_Ragle_16[[#Headers],[8]],B:B,Table_Query_from_Cas_Ragle_16[[#This Row],[account_id]])</f>
        <v>0</v>
      </c>
      <c r="W337" s="25">
        <f>SUMIFS(F:F,A:A,Table_Query_from_Cas_Ragle_16[[#Headers],[8]],B:B,Table_Query_from_Cas_Ragle_16[[#This Row],[account_id]])</f>
        <v>0</v>
      </c>
      <c r="X337" s="25">
        <f>Table_Query_from_Cas_Ragle_16[[#This Row],[8-Dr]]-Table_Query_from_Cas_Ragle_16[[#This Row],[8-Cr]]</f>
        <v>0</v>
      </c>
    </row>
    <row r="338" spans="1:24" x14ac:dyDescent="0.25">
      <c r="A338">
        <v>2</v>
      </c>
      <c r="B338" t="s">
        <v>2044</v>
      </c>
      <c r="C338" t="s">
        <v>2045</v>
      </c>
      <c r="D338" t="s">
        <v>2020</v>
      </c>
      <c r="E338">
        <v>106.81</v>
      </c>
      <c r="F338">
        <v>0</v>
      </c>
      <c r="G338" s="2">
        <v>45292</v>
      </c>
      <c r="H338" t="s">
        <v>2021</v>
      </c>
      <c r="I338">
        <f t="shared" si="5"/>
        <v>106.81</v>
      </c>
      <c r="K338" t="s">
        <v>2718</v>
      </c>
      <c r="L338" t="s">
        <v>2719</v>
      </c>
      <c r="M338">
        <f>SUMIFS(E:E,A:A,Table_Query_from_Cas_Ragle_16[[#Headers],[2]],B:B,Table_Query_from_Cas_Ragle_16[[#This Row],[account_id]])</f>
        <v>0</v>
      </c>
      <c r="N338">
        <f>SUMIFS(F:F,A:A,Table_Query_from_Cas_Ragle_16[[#Headers],[2]],B:B,Table_Query_from_Cas_Ragle_16[[#This Row],[account_id]])</f>
        <v>0</v>
      </c>
      <c r="O338" s="25">
        <f>Table_Query_from_Cas_Ragle_16[[#This Row],[2-Dr]]-Table_Query_from_Cas_Ragle_16[[#This Row],[2-Cr]]</f>
        <v>0</v>
      </c>
      <c r="P338">
        <f>SUMIFS(E:E,A:A,Table_Query_from_Cas_Ragle_16[[#Headers],[3]],B:B,Table_Query_from_Cas_Ragle_16[[#This Row],[account_id]])</f>
        <v>0</v>
      </c>
      <c r="Q338">
        <f>SUMIFS(F:F,A:A,Table_Query_from_Cas_Ragle_16[[#Headers],[3]],B:B,Table_Query_from_Cas_Ragle_16[[#This Row],[account_id]])</f>
        <v>0</v>
      </c>
      <c r="R338" s="25">
        <f>Table_Query_from_Cas_Ragle_16[[#This Row],[3-Dr]]-Table_Query_from_Cas_Ragle_16[[#This Row],[3-Cr]]</f>
        <v>0</v>
      </c>
      <c r="S338" s="25">
        <f>SUMIFS(E:E,A:A,Table_Query_from_Cas_Ragle_16[[#Headers],[4]],B:B,Table_Query_from_Cas_Ragle_16[[#This Row],[account_id]])</f>
        <v>0</v>
      </c>
      <c r="T338" s="25">
        <f>SUMIFS(F:F,A:A,Table_Query_from_Cas_Ragle_16[[#Headers],[4]],B:B,Table_Query_from_Cas_Ragle_16[[#This Row],[account_id]])</f>
        <v>0</v>
      </c>
      <c r="U338" s="25">
        <f>Table_Query_from_Cas_Ragle_16[[#This Row],[4-Dr]]-Table_Query_from_Cas_Ragle_16[[#This Row],[4-Cr]]</f>
        <v>0</v>
      </c>
      <c r="V338" s="25">
        <f>SUMIFS(E:E,A:A,Table_Query_from_Cas_Ragle_16[[#Headers],[8]],B:B,Table_Query_from_Cas_Ragle_16[[#This Row],[account_id]])</f>
        <v>0</v>
      </c>
      <c r="W338" s="25">
        <f>SUMIFS(F:F,A:A,Table_Query_from_Cas_Ragle_16[[#Headers],[8]],B:B,Table_Query_from_Cas_Ragle_16[[#This Row],[account_id]])</f>
        <v>0</v>
      </c>
      <c r="X338" s="25">
        <f>Table_Query_from_Cas_Ragle_16[[#This Row],[8-Dr]]-Table_Query_from_Cas_Ragle_16[[#This Row],[8-Cr]]</f>
        <v>0</v>
      </c>
    </row>
    <row r="339" spans="1:24" x14ac:dyDescent="0.25">
      <c r="A339">
        <v>2</v>
      </c>
      <c r="B339" t="s">
        <v>2044</v>
      </c>
      <c r="C339" t="s">
        <v>2045</v>
      </c>
      <c r="D339" t="s">
        <v>2020</v>
      </c>
      <c r="E339">
        <v>0</v>
      </c>
      <c r="F339">
        <v>106.81</v>
      </c>
      <c r="G339" s="2">
        <v>45292</v>
      </c>
      <c r="H339" t="s">
        <v>2021</v>
      </c>
      <c r="I339">
        <f t="shared" si="5"/>
        <v>-106.81</v>
      </c>
      <c r="K339" t="s">
        <v>2720</v>
      </c>
      <c r="L339" t="s">
        <v>2721</v>
      </c>
      <c r="M339">
        <f>SUMIFS(E:E,A:A,Table_Query_from_Cas_Ragle_16[[#Headers],[2]],B:B,Table_Query_from_Cas_Ragle_16[[#This Row],[account_id]])</f>
        <v>0</v>
      </c>
      <c r="N339">
        <f>SUMIFS(F:F,A:A,Table_Query_from_Cas_Ragle_16[[#Headers],[2]],B:B,Table_Query_from_Cas_Ragle_16[[#This Row],[account_id]])</f>
        <v>0</v>
      </c>
      <c r="O339" s="25">
        <f>Table_Query_from_Cas_Ragle_16[[#This Row],[2-Dr]]-Table_Query_from_Cas_Ragle_16[[#This Row],[2-Cr]]</f>
        <v>0</v>
      </c>
      <c r="P339">
        <f>SUMIFS(E:E,A:A,Table_Query_from_Cas_Ragle_16[[#Headers],[3]],B:B,Table_Query_from_Cas_Ragle_16[[#This Row],[account_id]])</f>
        <v>0</v>
      </c>
      <c r="Q339">
        <f>SUMIFS(F:F,A:A,Table_Query_from_Cas_Ragle_16[[#Headers],[3]],B:B,Table_Query_from_Cas_Ragle_16[[#This Row],[account_id]])</f>
        <v>0</v>
      </c>
      <c r="R339" s="25">
        <f>Table_Query_from_Cas_Ragle_16[[#This Row],[3-Dr]]-Table_Query_from_Cas_Ragle_16[[#This Row],[3-Cr]]</f>
        <v>0</v>
      </c>
      <c r="S339" s="25">
        <f>SUMIFS(E:E,A:A,Table_Query_from_Cas_Ragle_16[[#Headers],[4]],B:B,Table_Query_from_Cas_Ragle_16[[#This Row],[account_id]])</f>
        <v>0</v>
      </c>
      <c r="T339" s="25">
        <f>SUMIFS(F:F,A:A,Table_Query_from_Cas_Ragle_16[[#Headers],[4]],B:B,Table_Query_from_Cas_Ragle_16[[#This Row],[account_id]])</f>
        <v>0</v>
      </c>
      <c r="U339" s="25">
        <f>Table_Query_from_Cas_Ragle_16[[#This Row],[4-Dr]]-Table_Query_from_Cas_Ragle_16[[#This Row],[4-Cr]]</f>
        <v>0</v>
      </c>
      <c r="V339" s="25">
        <f>SUMIFS(E:E,A:A,Table_Query_from_Cas_Ragle_16[[#Headers],[8]],B:B,Table_Query_from_Cas_Ragle_16[[#This Row],[account_id]])</f>
        <v>0</v>
      </c>
      <c r="W339" s="25">
        <f>SUMIFS(F:F,A:A,Table_Query_from_Cas_Ragle_16[[#Headers],[8]],B:B,Table_Query_from_Cas_Ragle_16[[#This Row],[account_id]])</f>
        <v>0</v>
      </c>
      <c r="X339" s="25">
        <f>Table_Query_from_Cas_Ragle_16[[#This Row],[8-Dr]]-Table_Query_from_Cas_Ragle_16[[#This Row],[8-Cr]]</f>
        <v>0</v>
      </c>
    </row>
    <row r="340" spans="1:24" x14ac:dyDescent="0.25">
      <c r="A340">
        <v>2</v>
      </c>
      <c r="B340" t="s">
        <v>2034</v>
      </c>
      <c r="C340" t="s">
        <v>2035</v>
      </c>
      <c r="D340" t="s">
        <v>2020</v>
      </c>
      <c r="E340">
        <v>144.75</v>
      </c>
      <c r="F340">
        <v>0</v>
      </c>
      <c r="G340" s="2">
        <v>45292</v>
      </c>
      <c r="H340" t="s">
        <v>2021</v>
      </c>
      <c r="I340">
        <f t="shared" si="5"/>
        <v>144.75</v>
      </c>
      <c r="K340" t="s">
        <v>2722</v>
      </c>
      <c r="L340" t="s">
        <v>2723</v>
      </c>
      <c r="M340">
        <f>SUMIFS(E:E,A:A,Table_Query_from_Cas_Ragle_16[[#Headers],[2]],B:B,Table_Query_from_Cas_Ragle_16[[#This Row],[account_id]])</f>
        <v>0</v>
      </c>
      <c r="N340">
        <f>SUMIFS(F:F,A:A,Table_Query_from_Cas_Ragle_16[[#Headers],[2]],B:B,Table_Query_from_Cas_Ragle_16[[#This Row],[account_id]])</f>
        <v>0</v>
      </c>
      <c r="O340" s="25">
        <f>Table_Query_from_Cas_Ragle_16[[#This Row],[2-Dr]]-Table_Query_from_Cas_Ragle_16[[#This Row],[2-Cr]]</f>
        <v>0</v>
      </c>
      <c r="P340">
        <f>SUMIFS(E:E,A:A,Table_Query_from_Cas_Ragle_16[[#Headers],[3]],B:B,Table_Query_from_Cas_Ragle_16[[#This Row],[account_id]])</f>
        <v>0</v>
      </c>
      <c r="Q340">
        <f>SUMIFS(F:F,A:A,Table_Query_from_Cas_Ragle_16[[#Headers],[3]],B:B,Table_Query_from_Cas_Ragle_16[[#This Row],[account_id]])</f>
        <v>0</v>
      </c>
      <c r="R340" s="25">
        <f>Table_Query_from_Cas_Ragle_16[[#This Row],[3-Dr]]-Table_Query_from_Cas_Ragle_16[[#This Row],[3-Cr]]</f>
        <v>0</v>
      </c>
      <c r="S340" s="25">
        <f>SUMIFS(E:E,A:A,Table_Query_from_Cas_Ragle_16[[#Headers],[4]],B:B,Table_Query_from_Cas_Ragle_16[[#This Row],[account_id]])</f>
        <v>0</v>
      </c>
      <c r="T340" s="25">
        <f>SUMIFS(F:F,A:A,Table_Query_from_Cas_Ragle_16[[#Headers],[4]],B:B,Table_Query_from_Cas_Ragle_16[[#This Row],[account_id]])</f>
        <v>0</v>
      </c>
      <c r="U340" s="25">
        <f>Table_Query_from_Cas_Ragle_16[[#This Row],[4-Dr]]-Table_Query_from_Cas_Ragle_16[[#This Row],[4-Cr]]</f>
        <v>0</v>
      </c>
      <c r="V340" s="25">
        <f>SUMIFS(E:E,A:A,Table_Query_from_Cas_Ragle_16[[#Headers],[8]],B:B,Table_Query_from_Cas_Ragle_16[[#This Row],[account_id]])</f>
        <v>0</v>
      </c>
      <c r="W340" s="25">
        <f>SUMIFS(F:F,A:A,Table_Query_from_Cas_Ragle_16[[#Headers],[8]],B:B,Table_Query_from_Cas_Ragle_16[[#This Row],[account_id]])</f>
        <v>0</v>
      </c>
      <c r="X340" s="25">
        <f>Table_Query_from_Cas_Ragle_16[[#This Row],[8-Dr]]-Table_Query_from_Cas_Ragle_16[[#This Row],[8-Cr]]</f>
        <v>0</v>
      </c>
    </row>
    <row r="341" spans="1:24" x14ac:dyDescent="0.25">
      <c r="A341">
        <v>2</v>
      </c>
      <c r="B341" t="s">
        <v>2034</v>
      </c>
      <c r="C341" t="s">
        <v>2035</v>
      </c>
      <c r="D341" t="s">
        <v>2020</v>
      </c>
      <c r="E341">
        <v>0</v>
      </c>
      <c r="F341">
        <v>144.75</v>
      </c>
      <c r="G341" s="2">
        <v>45292</v>
      </c>
      <c r="H341" t="s">
        <v>2021</v>
      </c>
      <c r="I341">
        <f t="shared" si="5"/>
        <v>-144.75</v>
      </c>
      <c r="K341" t="s">
        <v>2724</v>
      </c>
      <c r="L341" t="s">
        <v>2725</v>
      </c>
      <c r="M341">
        <f>SUMIFS(E:E,A:A,Table_Query_from_Cas_Ragle_16[[#Headers],[2]],B:B,Table_Query_from_Cas_Ragle_16[[#This Row],[account_id]])</f>
        <v>0</v>
      </c>
      <c r="N341">
        <f>SUMIFS(F:F,A:A,Table_Query_from_Cas_Ragle_16[[#Headers],[2]],B:B,Table_Query_from_Cas_Ragle_16[[#This Row],[account_id]])</f>
        <v>0</v>
      </c>
      <c r="O341" s="25">
        <f>Table_Query_from_Cas_Ragle_16[[#This Row],[2-Dr]]-Table_Query_from_Cas_Ragle_16[[#This Row],[2-Cr]]</f>
        <v>0</v>
      </c>
      <c r="P341">
        <f>SUMIFS(E:E,A:A,Table_Query_from_Cas_Ragle_16[[#Headers],[3]],B:B,Table_Query_from_Cas_Ragle_16[[#This Row],[account_id]])</f>
        <v>0</v>
      </c>
      <c r="Q341">
        <f>SUMIFS(F:F,A:A,Table_Query_from_Cas_Ragle_16[[#Headers],[3]],B:B,Table_Query_from_Cas_Ragle_16[[#This Row],[account_id]])</f>
        <v>0</v>
      </c>
      <c r="R341" s="25">
        <f>Table_Query_from_Cas_Ragle_16[[#This Row],[3-Dr]]-Table_Query_from_Cas_Ragle_16[[#This Row],[3-Cr]]</f>
        <v>0</v>
      </c>
      <c r="S341" s="25">
        <f>SUMIFS(E:E,A:A,Table_Query_from_Cas_Ragle_16[[#Headers],[4]],B:B,Table_Query_from_Cas_Ragle_16[[#This Row],[account_id]])</f>
        <v>0</v>
      </c>
      <c r="T341" s="25">
        <f>SUMIFS(F:F,A:A,Table_Query_from_Cas_Ragle_16[[#Headers],[4]],B:B,Table_Query_from_Cas_Ragle_16[[#This Row],[account_id]])</f>
        <v>0</v>
      </c>
      <c r="U341" s="25">
        <f>Table_Query_from_Cas_Ragle_16[[#This Row],[4-Dr]]-Table_Query_from_Cas_Ragle_16[[#This Row],[4-Cr]]</f>
        <v>0</v>
      </c>
      <c r="V341" s="25">
        <f>SUMIFS(E:E,A:A,Table_Query_from_Cas_Ragle_16[[#Headers],[8]],B:B,Table_Query_from_Cas_Ragle_16[[#This Row],[account_id]])</f>
        <v>0</v>
      </c>
      <c r="W341" s="25">
        <f>SUMIFS(F:F,A:A,Table_Query_from_Cas_Ragle_16[[#Headers],[8]],B:B,Table_Query_from_Cas_Ragle_16[[#This Row],[account_id]])</f>
        <v>0</v>
      </c>
      <c r="X341" s="25">
        <f>Table_Query_from_Cas_Ragle_16[[#This Row],[8-Dr]]-Table_Query_from_Cas_Ragle_16[[#This Row],[8-Cr]]</f>
        <v>0</v>
      </c>
    </row>
    <row r="342" spans="1:24" x14ac:dyDescent="0.25">
      <c r="A342">
        <v>2</v>
      </c>
      <c r="B342" t="s">
        <v>2040</v>
      </c>
      <c r="C342" t="s">
        <v>3580</v>
      </c>
      <c r="D342" t="s">
        <v>2020</v>
      </c>
      <c r="E342">
        <v>144.75</v>
      </c>
      <c r="F342">
        <v>0</v>
      </c>
      <c r="G342" s="2">
        <v>45292</v>
      </c>
      <c r="H342" t="s">
        <v>2021</v>
      </c>
      <c r="I342">
        <f t="shared" si="5"/>
        <v>144.75</v>
      </c>
      <c r="K342" t="s">
        <v>2726</v>
      </c>
      <c r="L342" t="s">
        <v>2727</v>
      </c>
      <c r="M342">
        <f>SUMIFS(E:E,A:A,Table_Query_from_Cas_Ragle_16[[#Headers],[2]],B:B,Table_Query_from_Cas_Ragle_16[[#This Row],[account_id]])</f>
        <v>0</v>
      </c>
      <c r="N342">
        <f>SUMIFS(F:F,A:A,Table_Query_from_Cas_Ragle_16[[#Headers],[2]],B:B,Table_Query_from_Cas_Ragle_16[[#This Row],[account_id]])</f>
        <v>0</v>
      </c>
      <c r="O342" s="25">
        <f>Table_Query_from_Cas_Ragle_16[[#This Row],[2-Dr]]-Table_Query_from_Cas_Ragle_16[[#This Row],[2-Cr]]</f>
        <v>0</v>
      </c>
      <c r="P342">
        <f>SUMIFS(E:E,A:A,Table_Query_from_Cas_Ragle_16[[#Headers],[3]],B:B,Table_Query_from_Cas_Ragle_16[[#This Row],[account_id]])</f>
        <v>0</v>
      </c>
      <c r="Q342">
        <f>SUMIFS(F:F,A:A,Table_Query_from_Cas_Ragle_16[[#Headers],[3]],B:B,Table_Query_from_Cas_Ragle_16[[#This Row],[account_id]])</f>
        <v>0</v>
      </c>
      <c r="R342" s="25">
        <f>Table_Query_from_Cas_Ragle_16[[#This Row],[3-Dr]]-Table_Query_from_Cas_Ragle_16[[#This Row],[3-Cr]]</f>
        <v>0</v>
      </c>
      <c r="S342" s="25">
        <f>SUMIFS(E:E,A:A,Table_Query_from_Cas_Ragle_16[[#Headers],[4]],B:B,Table_Query_from_Cas_Ragle_16[[#This Row],[account_id]])</f>
        <v>0</v>
      </c>
      <c r="T342" s="25">
        <f>SUMIFS(F:F,A:A,Table_Query_from_Cas_Ragle_16[[#Headers],[4]],B:B,Table_Query_from_Cas_Ragle_16[[#This Row],[account_id]])</f>
        <v>0</v>
      </c>
      <c r="U342" s="25">
        <f>Table_Query_from_Cas_Ragle_16[[#This Row],[4-Dr]]-Table_Query_from_Cas_Ragle_16[[#This Row],[4-Cr]]</f>
        <v>0</v>
      </c>
      <c r="V342" s="25">
        <f>SUMIFS(E:E,A:A,Table_Query_from_Cas_Ragle_16[[#Headers],[8]],B:B,Table_Query_from_Cas_Ragle_16[[#This Row],[account_id]])</f>
        <v>0</v>
      </c>
      <c r="W342" s="25">
        <f>SUMIFS(F:F,A:A,Table_Query_from_Cas_Ragle_16[[#Headers],[8]],B:B,Table_Query_from_Cas_Ragle_16[[#This Row],[account_id]])</f>
        <v>0</v>
      </c>
      <c r="X342" s="25">
        <f>Table_Query_from_Cas_Ragle_16[[#This Row],[8-Dr]]-Table_Query_from_Cas_Ragle_16[[#This Row],[8-Cr]]</f>
        <v>0</v>
      </c>
    </row>
    <row r="343" spans="1:24" x14ac:dyDescent="0.25">
      <c r="A343">
        <v>2</v>
      </c>
      <c r="B343" t="s">
        <v>2040</v>
      </c>
      <c r="C343" t="s">
        <v>3580</v>
      </c>
      <c r="D343" t="s">
        <v>2020</v>
      </c>
      <c r="E343">
        <v>0</v>
      </c>
      <c r="F343">
        <v>144.75</v>
      </c>
      <c r="G343" s="2">
        <v>45292</v>
      </c>
      <c r="H343" t="s">
        <v>2021</v>
      </c>
      <c r="I343">
        <f t="shared" si="5"/>
        <v>-144.75</v>
      </c>
      <c r="K343" t="s">
        <v>2728</v>
      </c>
      <c r="L343" t="s">
        <v>2729</v>
      </c>
      <c r="M343">
        <f>SUMIFS(E:E,A:A,Table_Query_from_Cas_Ragle_16[[#Headers],[2]],B:B,Table_Query_from_Cas_Ragle_16[[#This Row],[account_id]])</f>
        <v>0</v>
      </c>
      <c r="N343">
        <f>SUMIFS(F:F,A:A,Table_Query_from_Cas_Ragle_16[[#Headers],[2]],B:B,Table_Query_from_Cas_Ragle_16[[#This Row],[account_id]])</f>
        <v>0</v>
      </c>
      <c r="O343" s="25">
        <f>Table_Query_from_Cas_Ragle_16[[#This Row],[2-Dr]]-Table_Query_from_Cas_Ragle_16[[#This Row],[2-Cr]]</f>
        <v>0</v>
      </c>
      <c r="P343">
        <f>SUMIFS(E:E,A:A,Table_Query_from_Cas_Ragle_16[[#Headers],[3]],B:B,Table_Query_from_Cas_Ragle_16[[#This Row],[account_id]])</f>
        <v>0</v>
      </c>
      <c r="Q343">
        <f>SUMIFS(F:F,A:A,Table_Query_from_Cas_Ragle_16[[#Headers],[3]],B:B,Table_Query_from_Cas_Ragle_16[[#This Row],[account_id]])</f>
        <v>0</v>
      </c>
      <c r="R343" s="25">
        <f>Table_Query_from_Cas_Ragle_16[[#This Row],[3-Dr]]-Table_Query_from_Cas_Ragle_16[[#This Row],[3-Cr]]</f>
        <v>0</v>
      </c>
      <c r="S343" s="25">
        <f>SUMIFS(E:E,A:A,Table_Query_from_Cas_Ragle_16[[#Headers],[4]],B:B,Table_Query_from_Cas_Ragle_16[[#This Row],[account_id]])</f>
        <v>0</v>
      </c>
      <c r="T343" s="25">
        <f>SUMIFS(F:F,A:A,Table_Query_from_Cas_Ragle_16[[#Headers],[4]],B:B,Table_Query_from_Cas_Ragle_16[[#This Row],[account_id]])</f>
        <v>0</v>
      </c>
      <c r="U343" s="25">
        <f>Table_Query_from_Cas_Ragle_16[[#This Row],[4-Dr]]-Table_Query_from_Cas_Ragle_16[[#This Row],[4-Cr]]</f>
        <v>0</v>
      </c>
      <c r="V343" s="25">
        <f>SUMIFS(E:E,A:A,Table_Query_from_Cas_Ragle_16[[#Headers],[8]],B:B,Table_Query_from_Cas_Ragle_16[[#This Row],[account_id]])</f>
        <v>0</v>
      </c>
      <c r="W343" s="25">
        <f>SUMIFS(F:F,A:A,Table_Query_from_Cas_Ragle_16[[#Headers],[8]],B:B,Table_Query_from_Cas_Ragle_16[[#This Row],[account_id]])</f>
        <v>0</v>
      </c>
      <c r="X343" s="25">
        <f>Table_Query_from_Cas_Ragle_16[[#This Row],[8-Dr]]-Table_Query_from_Cas_Ragle_16[[#This Row],[8-Cr]]</f>
        <v>0</v>
      </c>
    </row>
    <row r="344" spans="1:24" x14ac:dyDescent="0.25">
      <c r="A344">
        <v>2</v>
      </c>
      <c r="B344" t="s">
        <v>2022</v>
      </c>
      <c r="C344" t="s">
        <v>2023</v>
      </c>
      <c r="D344" t="s">
        <v>2020</v>
      </c>
      <c r="E344">
        <v>133.93</v>
      </c>
      <c r="F344">
        <v>0</v>
      </c>
      <c r="G344" s="2">
        <v>45292</v>
      </c>
      <c r="H344" t="s">
        <v>2021</v>
      </c>
      <c r="I344">
        <f t="shared" si="5"/>
        <v>133.93</v>
      </c>
      <c r="K344" t="s">
        <v>2730</v>
      </c>
      <c r="L344" t="s">
        <v>2731</v>
      </c>
      <c r="M344">
        <f>SUMIFS(E:E,A:A,Table_Query_from_Cas_Ragle_16[[#Headers],[2]],B:B,Table_Query_from_Cas_Ragle_16[[#This Row],[account_id]])</f>
        <v>0</v>
      </c>
      <c r="N344">
        <f>SUMIFS(F:F,A:A,Table_Query_from_Cas_Ragle_16[[#Headers],[2]],B:B,Table_Query_from_Cas_Ragle_16[[#This Row],[account_id]])</f>
        <v>0</v>
      </c>
      <c r="O344" s="25">
        <f>Table_Query_from_Cas_Ragle_16[[#This Row],[2-Dr]]-Table_Query_from_Cas_Ragle_16[[#This Row],[2-Cr]]</f>
        <v>0</v>
      </c>
      <c r="P344">
        <f>SUMIFS(E:E,A:A,Table_Query_from_Cas_Ragle_16[[#Headers],[3]],B:B,Table_Query_from_Cas_Ragle_16[[#This Row],[account_id]])</f>
        <v>0</v>
      </c>
      <c r="Q344">
        <f>SUMIFS(F:F,A:A,Table_Query_from_Cas_Ragle_16[[#Headers],[3]],B:B,Table_Query_from_Cas_Ragle_16[[#This Row],[account_id]])</f>
        <v>0</v>
      </c>
      <c r="R344" s="25">
        <f>Table_Query_from_Cas_Ragle_16[[#This Row],[3-Dr]]-Table_Query_from_Cas_Ragle_16[[#This Row],[3-Cr]]</f>
        <v>0</v>
      </c>
      <c r="S344" s="25">
        <f>SUMIFS(E:E,A:A,Table_Query_from_Cas_Ragle_16[[#Headers],[4]],B:B,Table_Query_from_Cas_Ragle_16[[#This Row],[account_id]])</f>
        <v>0</v>
      </c>
      <c r="T344" s="25">
        <f>SUMIFS(F:F,A:A,Table_Query_from_Cas_Ragle_16[[#Headers],[4]],B:B,Table_Query_from_Cas_Ragle_16[[#This Row],[account_id]])</f>
        <v>0</v>
      </c>
      <c r="U344" s="25">
        <f>Table_Query_from_Cas_Ragle_16[[#This Row],[4-Dr]]-Table_Query_from_Cas_Ragle_16[[#This Row],[4-Cr]]</f>
        <v>0</v>
      </c>
      <c r="V344" s="25">
        <f>SUMIFS(E:E,A:A,Table_Query_from_Cas_Ragle_16[[#Headers],[8]],B:B,Table_Query_from_Cas_Ragle_16[[#This Row],[account_id]])</f>
        <v>0</v>
      </c>
      <c r="W344" s="25">
        <f>SUMIFS(F:F,A:A,Table_Query_from_Cas_Ragle_16[[#Headers],[8]],B:B,Table_Query_from_Cas_Ragle_16[[#This Row],[account_id]])</f>
        <v>0</v>
      </c>
      <c r="X344" s="25">
        <f>Table_Query_from_Cas_Ragle_16[[#This Row],[8-Dr]]-Table_Query_from_Cas_Ragle_16[[#This Row],[8-Cr]]</f>
        <v>0</v>
      </c>
    </row>
    <row r="345" spans="1:24" x14ac:dyDescent="0.25">
      <c r="A345">
        <v>2</v>
      </c>
      <c r="B345" t="s">
        <v>2022</v>
      </c>
      <c r="C345" t="s">
        <v>2023</v>
      </c>
      <c r="D345" t="s">
        <v>2020</v>
      </c>
      <c r="E345">
        <v>0</v>
      </c>
      <c r="F345">
        <v>133.93</v>
      </c>
      <c r="G345" s="2">
        <v>45292</v>
      </c>
      <c r="H345" t="s">
        <v>2021</v>
      </c>
      <c r="I345">
        <f t="shared" si="5"/>
        <v>-133.93</v>
      </c>
      <c r="K345" t="s">
        <v>2732</v>
      </c>
      <c r="L345" t="s">
        <v>2733</v>
      </c>
      <c r="M345">
        <f>SUMIFS(E:E,A:A,Table_Query_from_Cas_Ragle_16[[#Headers],[2]],B:B,Table_Query_from_Cas_Ragle_16[[#This Row],[account_id]])</f>
        <v>0</v>
      </c>
      <c r="N345">
        <f>SUMIFS(F:F,A:A,Table_Query_from_Cas_Ragle_16[[#Headers],[2]],B:B,Table_Query_from_Cas_Ragle_16[[#This Row],[account_id]])</f>
        <v>0</v>
      </c>
      <c r="O345" s="25">
        <f>Table_Query_from_Cas_Ragle_16[[#This Row],[2-Dr]]-Table_Query_from_Cas_Ragle_16[[#This Row],[2-Cr]]</f>
        <v>0</v>
      </c>
      <c r="P345">
        <f>SUMIFS(E:E,A:A,Table_Query_from_Cas_Ragle_16[[#Headers],[3]],B:B,Table_Query_from_Cas_Ragle_16[[#This Row],[account_id]])</f>
        <v>0</v>
      </c>
      <c r="Q345">
        <f>SUMIFS(F:F,A:A,Table_Query_from_Cas_Ragle_16[[#Headers],[3]],B:B,Table_Query_from_Cas_Ragle_16[[#This Row],[account_id]])</f>
        <v>0</v>
      </c>
      <c r="R345" s="25">
        <f>Table_Query_from_Cas_Ragle_16[[#This Row],[3-Dr]]-Table_Query_from_Cas_Ragle_16[[#This Row],[3-Cr]]</f>
        <v>0</v>
      </c>
      <c r="S345" s="25">
        <f>SUMIFS(E:E,A:A,Table_Query_from_Cas_Ragle_16[[#Headers],[4]],B:B,Table_Query_from_Cas_Ragle_16[[#This Row],[account_id]])</f>
        <v>0</v>
      </c>
      <c r="T345" s="25">
        <f>SUMIFS(F:F,A:A,Table_Query_from_Cas_Ragle_16[[#Headers],[4]],B:B,Table_Query_from_Cas_Ragle_16[[#This Row],[account_id]])</f>
        <v>0</v>
      </c>
      <c r="U345" s="25">
        <f>Table_Query_from_Cas_Ragle_16[[#This Row],[4-Dr]]-Table_Query_from_Cas_Ragle_16[[#This Row],[4-Cr]]</f>
        <v>0</v>
      </c>
      <c r="V345" s="25">
        <f>SUMIFS(E:E,A:A,Table_Query_from_Cas_Ragle_16[[#Headers],[8]],B:B,Table_Query_from_Cas_Ragle_16[[#This Row],[account_id]])</f>
        <v>0</v>
      </c>
      <c r="W345" s="25">
        <f>SUMIFS(F:F,A:A,Table_Query_from_Cas_Ragle_16[[#Headers],[8]],B:B,Table_Query_from_Cas_Ragle_16[[#This Row],[account_id]])</f>
        <v>0</v>
      </c>
      <c r="X345" s="25">
        <f>Table_Query_from_Cas_Ragle_16[[#This Row],[8-Dr]]-Table_Query_from_Cas_Ragle_16[[#This Row],[8-Cr]]</f>
        <v>0</v>
      </c>
    </row>
    <row r="346" spans="1:24" x14ac:dyDescent="0.25">
      <c r="A346">
        <v>4</v>
      </c>
      <c r="B346" t="s">
        <v>2044</v>
      </c>
      <c r="C346" t="s">
        <v>3581</v>
      </c>
      <c r="D346" t="s">
        <v>2020</v>
      </c>
      <c r="E346">
        <v>101.84</v>
      </c>
      <c r="F346">
        <v>0</v>
      </c>
      <c r="G346" s="2">
        <v>45292</v>
      </c>
      <c r="H346" t="s">
        <v>2021</v>
      </c>
      <c r="I346">
        <f t="shared" si="5"/>
        <v>101.84</v>
      </c>
      <c r="K346" t="s">
        <v>2734</v>
      </c>
      <c r="L346" t="s">
        <v>2735</v>
      </c>
      <c r="M346">
        <f>SUMIFS(E:E,A:A,Table_Query_from_Cas_Ragle_16[[#Headers],[2]],B:B,Table_Query_from_Cas_Ragle_16[[#This Row],[account_id]])</f>
        <v>0</v>
      </c>
      <c r="N346">
        <f>SUMIFS(F:F,A:A,Table_Query_from_Cas_Ragle_16[[#Headers],[2]],B:B,Table_Query_from_Cas_Ragle_16[[#This Row],[account_id]])</f>
        <v>0</v>
      </c>
      <c r="O346" s="25">
        <f>Table_Query_from_Cas_Ragle_16[[#This Row],[2-Dr]]-Table_Query_from_Cas_Ragle_16[[#This Row],[2-Cr]]</f>
        <v>0</v>
      </c>
      <c r="P346">
        <f>SUMIFS(E:E,A:A,Table_Query_from_Cas_Ragle_16[[#Headers],[3]],B:B,Table_Query_from_Cas_Ragle_16[[#This Row],[account_id]])</f>
        <v>0</v>
      </c>
      <c r="Q346">
        <f>SUMIFS(F:F,A:A,Table_Query_from_Cas_Ragle_16[[#Headers],[3]],B:B,Table_Query_from_Cas_Ragle_16[[#This Row],[account_id]])</f>
        <v>0</v>
      </c>
      <c r="R346" s="25">
        <f>Table_Query_from_Cas_Ragle_16[[#This Row],[3-Dr]]-Table_Query_from_Cas_Ragle_16[[#This Row],[3-Cr]]</f>
        <v>0</v>
      </c>
      <c r="S346" s="25">
        <f>SUMIFS(E:E,A:A,Table_Query_from_Cas_Ragle_16[[#Headers],[4]],B:B,Table_Query_from_Cas_Ragle_16[[#This Row],[account_id]])</f>
        <v>0</v>
      </c>
      <c r="T346" s="25">
        <f>SUMIFS(F:F,A:A,Table_Query_from_Cas_Ragle_16[[#Headers],[4]],B:B,Table_Query_from_Cas_Ragle_16[[#This Row],[account_id]])</f>
        <v>0</v>
      </c>
      <c r="U346" s="25">
        <f>Table_Query_from_Cas_Ragle_16[[#This Row],[4-Dr]]-Table_Query_from_Cas_Ragle_16[[#This Row],[4-Cr]]</f>
        <v>0</v>
      </c>
      <c r="V346" s="25">
        <f>SUMIFS(E:E,A:A,Table_Query_from_Cas_Ragle_16[[#Headers],[8]],B:B,Table_Query_from_Cas_Ragle_16[[#This Row],[account_id]])</f>
        <v>0</v>
      </c>
      <c r="W346" s="25">
        <f>SUMIFS(F:F,A:A,Table_Query_from_Cas_Ragle_16[[#Headers],[8]],B:B,Table_Query_from_Cas_Ragle_16[[#This Row],[account_id]])</f>
        <v>0</v>
      </c>
      <c r="X346" s="25">
        <f>Table_Query_from_Cas_Ragle_16[[#This Row],[8-Dr]]-Table_Query_from_Cas_Ragle_16[[#This Row],[8-Cr]]</f>
        <v>0</v>
      </c>
    </row>
    <row r="347" spans="1:24" x14ac:dyDescent="0.25">
      <c r="A347">
        <v>4</v>
      </c>
      <c r="B347" t="s">
        <v>2044</v>
      </c>
      <c r="C347" t="s">
        <v>3581</v>
      </c>
      <c r="D347" t="s">
        <v>2020</v>
      </c>
      <c r="E347">
        <v>0</v>
      </c>
      <c r="F347">
        <v>101.84</v>
      </c>
      <c r="G347" s="2">
        <v>45292</v>
      </c>
      <c r="H347" t="s">
        <v>2021</v>
      </c>
      <c r="I347">
        <f t="shared" si="5"/>
        <v>-101.84</v>
      </c>
      <c r="K347" t="s">
        <v>2736</v>
      </c>
      <c r="L347" t="s">
        <v>2737</v>
      </c>
      <c r="M347">
        <f>SUMIFS(E:E,A:A,Table_Query_from_Cas_Ragle_16[[#Headers],[2]],B:B,Table_Query_from_Cas_Ragle_16[[#This Row],[account_id]])</f>
        <v>0</v>
      </c>
      <c r="N347">
        <f>SUMIFS(F:F,A:A,Table_Query_from_Cas_Ragle_16[[#Headers],[2]],B:B,Table_Query_from_Cas_Ragle_16[[#This Row],[account_id]])</f>
        <v>0</v>
      </c>
      <c r="O347" s="25">
        <f>Table_Query_from_Cas_Ragle_16[[#This Row],[2-Dr]]-Table_Query_from_Cas_Ragle_16[[#This Row],[2-Cr]]</f>
        <v>0</v>
      </c>
      <c r="P347">
        <f>SUMIFS(E:E,A:A,Table_Query_from_Cas_Ragle_16[[#Headers],[3]],B:B,Table_Query_from_Cas_Ragle_16[[#This Row],[account_id]])</f>
        <v>0</v>
      </c>
      <c r="Q347">
        <f>SUMIFS(F:F,A:A,Table_Query_from_Cas_Ragle_16[[#Headers],[3]],B:B,Table_Query_from_Cas_Ragle_16[[#This Row],[account_id]])</f>
        <v>0</v>
      </c>
      <c r="R347" s="25">
        <f>Table_Query_from_Cas_Ragle_16[[#This Row],[3-Dr]]-Table_Query_from_Cas_Ragle_16[[#This Row],[3-Cr]]</f>
        <v>0</v>
      </c>
      <c r="S347" s="25">
        <f>SUMIFS(E:E,A:A,Table_Query_from_Cas_Ragle_16[[#Headers],[4]],B:B,Table_Query_from_Cas_Ragle_16[[#This Row],[account_id]])</f>
        <v>0</v>
      </c>
      <c r="T347" s="25">
        <f>SUMIFS(F:F,A:A,Table_Query_from_Cas_Ragle_16[[#Headers],[4]],B:B,Table_Query_from_Cas_Ragle_16[[#This Row],[account_id]])</f>
        <v>0</v>
      </c>
      <c r="U347" s="25">
        <f>Table_Query_from_Cas_Ragle_16[[#This Row],[4-Dr]]-Table_Query_from_Cas_Ragle_16[[#This Row],[4-Cr]]</f>
        <v>0</v>
      </c>
      <c r="V347" s="25">
        <f>SUMIFS(E:E,A:A,Table_Query_from_Cas_Ragle_16[[#Headers],[8]],B:B,Table_Query_from_Cas_Ragle_16[[#This Row],[account_id]])</f>
        <v>0</v>
      </c>
      <c r="W347" s="25">
        <f>SUMIFS(F:F,A:A,Table_Query_from_Cas_Ragle_16[[#Headers],[8]],B:B,Table_Query_from_Cas_Ragle_16[[#This Row],[account_id]])</f>
        <v>0</v>
      </c>
      <c r="X347" s="25">
        <f>Table_Query_from_Cas_Ragle_16[[#This Row],[8-Dr]]-Table_Query_from_Cas_Ragle_16[[#This Row],[8-Cr]]</f>
        <v>0</v>
      </c>
    </row>
    <row r="348" spans="1:24" x14ac:dyDescent="0.25">
      <c r="A348">
        <v>8</v>
      </c>
      <c r="B348" t="s">
        <v>2063</v>
      </c>
      <c r="C348" t="s">
        <v>3495</v>
      </c>
      <c r="D348" t="s">
        <v>3496</v>
      </c>
      <c r="E348">
        <v>4907.47</v>
      </c>
      <c r="F348">
        <v>0</v>
      </c>
      <c r="G348" s="2">
        <v>45336</v>
      </c>
      <c r="H348" t="s">
        <v>3243</v>
      </c>
      <c r="I348">
        <f t="shared" si="5"/>
        <v>4907.47</v>
      </c>
      <c r="K348" t="s">
        <v>2738</v>
      </c>
      <c r="L348" t="s">
        <v>2739</v>
      </c>
      <c r="M348">
        <f>SUMIFS(E:E,A:A,Table_Query_from_Cas_Ragle_16[[#Headers],[2]],B:B,Table_Query_from_Cas_Ragle_16[[#This Row],[account_id]])</f>
        <v>0</v>
      </c>
      <c r="N348">
        <f>SUMIFS(F:F,A:A,Table_Query_from_Cas_Ragle_16[[#Headers],[2]],B:B,Table_Query_from_Cas_Ragle_16[[#This Row],[account_id]])</f>
        <v>0</v>
      </c>
      <c r="O348" s="25">
        <f>Table_Query_from_Cas_Ragle_16[[#This Row],[2-Dr]]-Table_Query_from_Cas_Ragle_16[[#This Row],[2-Cr]]</f>
        <v>0</v>
      </c>
      <c r="P348">
        <f>SUMIFS(E:E,A:A,Table_Query_from_Cas_Ragle_16[[#Headers],[3]],B:B,Table_Query_from_Cas_Ragle_16[[#This Row],[account_id]])</f>
        <v>0</v>
      </c>
      <c r="Q348">
        <f>SUMIFS(F:F,A:A,Table_Query_from_Cas_Ragle_16[[#Headers],[3]],B:B,Table_Query_from_Cas_Ragle_16[[#This Row],[account_id]])</f>
        <v>0</v>
      </c>
      <c r="R348" s="25">
        <f>Table_Query_from_Cas_Ragle_16[[#This Row],[3-Dr]]-Table_Query_from_Cas_Ragle_16[[#This Row],[3-Cr]]</f>
        <v>0</v>
      </c>
      <c r="S348" s="25">
        <f>SUMIFS(E:E,A:A,Table_Query_from_Cas_Ragle_16[[#Headers],[4]],B:B,Table_Query_from_Cas_Ragle_16[[#This Row],[account_id]])</f>
        <v>0</v>
      </c>
      <c r="T348" s="25">
        <f>SUMIFS(F:F,A:A,Table_Query_from_Cas_Ragle_16[[#Headers],[4]],B:B,Table_Query_from_Cas_Ragle_16[[#This Row],[account_id]])</f>
        <v>0</v>
      </c>
      <c r="U348" s="25">
        <f>Table_Query_from_Cas_Ragle_16[[#This Row],[4-Dr]]-Table_Query_from_Cas_Ragle_16[[#This Row],[4-Cr]]</f>
        <v>0</v>
      </c>
      <c r="V348" s="25">
        <f>SUMIFS(E:E,A:A,Table_Query_from_Cas_Ragle_16[[#Headers],[8]],B:B,Table_Query_from_Cas_Ragle_16[[#This Row],[account_id]])</f>
        <v>0</v>
      </c>
      <c r="W348" s="25">
        <f>SUMIFS(F:F,A:A,Table_Query_from_Cas_Ragle_16[[#Headers],[8]],B:B,Table_Query_from_Cas_Ragle_16[[#This Row],[account_id]])</f>
        <v>0</v>
      </c>
      <c r="X348" s="25">
        <f>Table_Query_from_Cas_Ragle_16[[#This Row],[8-Dr]]-Table_Query_from_Cas_Ragle_16[[#This Row],[8-Cr]]</f>
        <v>0</v>
      </c>
    </row>
    <row r="349" spans="1:24" x14ac:dyDescent="0.25">
      <c r="A349">
        <v>2</v>
      </c>
      <c r="B349" t="s">
        <v>2028</v>
      </c>
      <c r="C349" t="s">
        <v>2029</v>
      </c>
      <c r="D349" t="s">
        <v>2030</v>
      </c>
      <c r="E349">
        <v>20721.34</v>
      </c>
      <c r="F349">
        <v>0</v>
      </c>
      <c r="G349" s="2">
        <v>45332</v>
      </c>
      <c r="H349" t="s">
        <v>2018</v>
      </c>
      <c r="I349">
        <f t="shared" si="5"/>
        <v>20721.34</v>
      </c>
      <c r="K349" t="s">
        <v>2740</v>
      </c>
      <c r="L349" t="s">
        <v>2741</v>
      </c>
      <c r="M349">
        <f>SUMIFS(E:E,A:A,Table_Query_from_Cas_Ragle_16[[#Headers],[2]],B:B,Table_Query_from_Cas_Ragle_16[[#This Row],[account_id]])</f>
        <v>0</v>
      </c>
      <c r="N349">
        <f>SUMIFS(F:F,A:A,Table_Query_from_Cas_Ragle_16[[#Headers],[2]],B:B,Table_Query_from_Cas_Ragle_16[[#This Row],[account_id]])</f>
        <v>0</v>
      </c>
      <c r="O349" s="25">
        <f>Table_Query_from_Cas_Ragle_16[[#This Row],[2-Dr]]-Table_Query_from_Cas_Ragle_16[[#This Row],[2-Cr]]</f>
        <v>0</v>
      </c>
      <c r="P349">
        <f>SUMIFS(E:E,A:A,Table_Query_from_Cas_Ragle_16[[#Headers],[3]],B:B,Table_Query_from_Cas_Ragle_16[[#This Row],[account_id]])</f>
        <v>0</v>
      </c>
      <c r="Q349">
        <f>SUMIFS(F:F,A:A,Table_Query_from_Cas_Ragle_16[[#Headers],[3]],B:B,Table_Query_from_Cas_Ragle_16[[#This Row],[account_id]])</f>
        <v>0</v>
      </c>
      <c r="R349" s="25">
        <f>Table_Query_from_Cas_Ragle_16[[#This Row],[3-Dr]]-Table_Query_from_Cas_Ragle_16[[#This Row],[3-Cr]]</f>
        <v>0</v>
      </c>
      <c r="S349" s="25">
        <f>SUMIFS(E:E,A:A,Table_Query_from_Cas_Ragle_16[[#Headers],[4]],B:B,Table_Query_from_Cas_Ragle_16[[#This Row],[account_id]])</f>
        <v>0</v>
      </c>
      <c r="T349" s="25">
        <f>SUMIFS(F:F,A:A,Table_Query_from_Cas_Ragle_16[[#Headers],[4]],B:B,Table_Query_from_Cas_Ragle_16[[#This Row],[account_id]])</f>
        <v>0</v>
      </c>
      <c r="U349" s="25">
        <f>Table_Query_from_Cas_Ragle_16[[#This Row],[4-Dr]]-Table_Query_from_Cas_Ragle_16[[#This Row],[4-Cr]]</f>
        <v>0</v>
      </c>
      <c r="V349" s="25">
        <f>SUMIFS(E:E,A:A,Table_Query_from_Cas_Ragle_16[[#Headers],[8]],B:B,Table_Query_from_Cas_Ragle_16[[#This Row],[account_id]])</f>
        <v>0</v>
      </c>
      <c r="W349" s="25">
        <f>SUMIFS(F:F,A:A,Table_Query_from_Cas_Ragle_16[[#Headers],[8]],B:B,Table_Query_from_Cas_Ragle_16[[#This Row],[account_id]])</f>
        <v>0</v>
      </c>
      <c r="X349" s="25">
        <f>Table_Query_from_Cas_Ragle_16[[#This Row],[8-Dr]]-Table_Query_from_Cas_Ragle_16[[#This Row],[8-Cr]]</f>
        <v>0</v>
      </c>
    </row>
    <row r="350" spans="1:24" x14ac:dyDescent="0.25">
      <c r="A350">
        <v>2</v>
      </c>
      <c r="B350" t="s">
        <v>2032</v>
      </c>
      <c r="C350" t="s">
        <v>2033</v>
      </c>
      <c r="D350" t="s">
        <v>2020</v>
      </c>
      <c r="E350">
        <v>403.76</v>
      </c>
      <c r="F350">
        <v>0</v>
      </c>
      <c r="G350" s="2">
        <v>45401</v>
      </c>
      <c r="H350" t="s">
        <v>2021</v>
      </c>
      <c r="I350">
        <f t="shared" si="5"/>
        <v>403.76</v>
      </c>
      <c r="K350" t="s">
        <v>2742</v>
      </c>
      <c r="L350" t="s">
        <v>2743</v>
      </c>
      <c r="M350">
        <f>SUMIFS(E:E,A:A,Table_Query_from_Cas_Ragle_16[[#Headers],[2]],B:B,Table_Query_from_Cas_Ragle_16[[#This Row],[account_id]])</f>
        <v>0</v>
      </c>
      <c r="N350">
        <f>SUMIFS(F:F,A:A,Table_Query_from_Cas_Ragle_16[[#Headers],[2]],B:B,Table_Query_from_Cas_Ragle_16[[#This Row],[account_id]])</f>
        <v>0</v>
      </c>
      <c r="O350" s="25">
        <f>Table_Query_from_Cas_Ragle_16[[#This Row],[2-Dr]]-Table_Query_from_Cas_Ragle_16[[#This Row],[2-Cr]]</f>
        <v>0</v>
      </c>
      <c r="P350">
        <f>SUMIFS(E:E,A:A,Table_Query_from_Cas_Ragle_16[[#Headers],[3]],B:B,Table_Query_from_Cas_Ragle_16[[#This Row],[account_id]])</f>
        <v>0</v>
      </c>
      <c r="Q350">
        <f>SUMIFS(F:F,A:A,Table_Query_from_Cas_Ragle_16[[#Headers],[3]],B:B,Table_Query_from_Cas_Ragle_16[[#This Row],[account_id]])</f>
        <v>0</v>
      </c>
      <c r="R350" s="25">
        <f>Table_Query_from_Cas_Ragle_16[[#This Row],[3-Dr]]-Table_Query_from_Cas_Ragle_16[[#This Row],[3-Cr]]</f>
        <v>0</v>
      </c>
      <c r="S350" s="25">
        <f>SUMIFS(E:E,A:A,Table_Query_from_Cas_Ragle_16[[#Headers],[4]],B:B,Table_Query_from_Cas_Ragle_16[[#This Row],[account_id]])</f>
        <v>0</v>
      </c>
      <c r="T350" s="25">
        <f>SUMIFS(F:F,A:A,Table_Query_from_Cas_Ragle_16[[#Headers],[4]],B:B,Table_Query_from_Cas_Ragle_16[[#This Row],[account_id]])</f>
        <v>0</v>
      </c>
      <c r="U350" s="25">
        <f>Table_Query_from_Cas_Ragle_16[[#This Row],[4-Dr]]-Table_Query_from_Cas_Ragle_16[[#This Row],[4-Cr]]</f>
        <v>0</v>
      </c>
      <c r="V350" s="25">
        <f>SUMIFS(E:E,A:A,Table_Query_from_Cas_Ragle_16[[#Headers],[8]],B:B,Table_Query_from_Cas_Ragle_16[[#This Row],[account_id]])</f>
        <v>0</v>
      </c>
      <c r="W350" s="25">
        <f>SUMIFS(F:F,A:A,Table_Query_from_Cas_Ragle_16[[#Headers],[8]],B:B,Table_Query_from_Cas_Ragle_16[[#This Row],[account_id]])</f>
        <v>0</v>
      </c>
      <c r="X350" s="25">
        <f>Table_Query_from_Cas_Ragle_16[[#This Row],[8-Dr]]-Table_Query_from_Cas_Ragle_16[[#This Row],[8-Cr]]</f>
        <v>0</v>
      </c>
    </row>
    <row r="351" spans="1:24" x14ac:dyDescent="0.25">
      <c r="A351">
        <v>2</v>
      </c>
      <c r="B351" t="s">
        <v>2032</v>
      </c>
      <c r="C351" t="s">
        <v>2033</v>
      </c>
      <c r="D351" t="s">
        <v>2020</v>
      </c>
      <c r="E351">
        <v>850.53</v>
      </c>
      <c r="F351">
        <v>0</v>
      </c>
      <c r="G351" s="2">
        <v>45401</v>
      </c>
      <c r="H351" t="s">
        <v>2021</v>
      </c>
      <c r="I351">
        <f t="shared" si="5"/>
        <v>850.53</v>
      </c>
      <c r="K351" t="s">
        <v>2744</v>
      </c>
      <c r="L351" t="s">
        <v>2745</v>
      </c>
      <c r="M351">
        <f>SUMIFS(E:E,A:A,Table_Query_from_Cas_Ragle_16[[#Headers],[2]],B:B,Table_Query_from_Cas_Ragle_16[[#This Row],[account_id]])</f>
        <v>0</v>
      </c>
      <c r="N351">
        <f>SUMIFS(F:F,A:A,Table_Query_from_Cas_Ragle_16[[#Headers],[2]],B:B,Table_Query_from_Cas_Ragle_16[[#This Row],[account_id]])</f>
        <v>0</v>
      </c>
      <c r="O351" s="25">
        <f>Table_Query_from_Cas_Ragle_16[[#This Row],[2-Dr]]-Table_Query_from_Cas_Ragle_16[[#This Row],[2-Cr]]</f>
        <v>0</v>
      </c>
      <c r="P351">
        <f>SUMIFS(E:E,A:A,Table_Query_from_Cas_Ragle_16[[#Headers],[3]],B:B,Table_Query_from_Cas_Ragle_16[[#This Row],[account_id]])</f>
        <v>0</v>
      </c>
      <c r="Q351">
        <f>SUMIFS(F:F,A:A,Table_Query_from_Cas_Ragle_16[[#Headers],[3]],B:B,Table_Query_from_Cas_Ragle_16[[#This Row],[account_id]])</f>
        <v>0</v>
      </c>
      <c r="R351" s="25">
        <f>Table_Query_from_Cas_Ragle_16[[#This Row],[3-Dr]]-Table_Query_from_Cas_Ragle_16[[#This Row],[3-Cr]]</f>
        <v>0</v>
      </c>
      <c r="S351" s="25">
        <f>SUMIFS(E:E,A:A,Table_Query_from_Cas_Ragle_16[[#Headers],[4]],B:B,Table_Query_from_Cas_Ragle_16[[#This Row],[account_id]])</f>
        <v>0</v>
      </c>
      <c r="T351" s="25">
        <f>SUMIFS(F:F,A:A,Table_Query_from_Cas_Ragle_16[[#Headers],[4]],B:B,Table_Query_from_Cas_Ragle_16[[#This Row],[account_id]])</f>
        <v>0</v>
      </c>
      <c r="U351" s="25">
        <f>Table_Query_from_Cas_Ragle_16[[#This Row],[4-Dr]]-Table_Query_from_Cas_Ragle_16[[#This Row],[4-Cr]]</f>
        <v>0</v>
      </c>
      <c r="V351" s="25">
        <f>SUMIFS(E:E,A:A,Table_Query_from_Cas_Ragle_16[[#Headers],[8]],B:B,Table_Query_from_Cas_Ragle_16[[#This Row],[account_id]])</f>
        <v>0</v>
      </c>
      <c r="W351" s="25">
        <f>SUMIFS(F:F,A:A,Table_Query_from_Cas_Ragle_16[[#Headers],[8]],B:B,Table_Query_from_Cas_Ragle_16[[#This Row],[account_id]])</f>
        <v>0</v>
      </c>
      <c r="X351" s="25">
        <f>Table_Query_from_Cas_Ragle_16[[#This Row],[8-Dr]]-Table_Query_from_Cas_Ragle_16[[#This Row],[8-Cr]]</f>
        <v>0</v>
      </c>
    </row>
    <row r="352" spans="1:24" x14ac:dyDescent="0.25">
      <c r="A352">
        <v>2</v>
      </c>
      <c r="B352" t="s">
        <v>2038</v>
      </c>
      <c r="C352" t="s">
        <v>2039</v>
      </c>
      <c r="D352" t="s">
        <v>2020</v>
      </c>
      <c r="E352">
        <v>162.56</v>
      </c>
      <c r="F352">
        <v>0</v>
      </c>
      <c r="G352" s="2">
        <v>45401</v>
      </c>
      <c r="H352" t="s">
        <v>2021</v>
      </c>
      <c r="I352">
        <f t="shared" si="5"/>
        <v>162.56</v>
      </c>
      <c r="K352" t="s">
        <v>2746</v>
      </c>
      <c r="L352" t="s">
        <v>2747</v>
      </c>
      <c r="M352">
        <f>SUMIFS(E:E,A:A,Table_Query_from_Cas_Ragle_16[[#Headers],[2]],B:B,Table_Query_from_Cas_Ragle_16[[#This Row],[account_id]])</f>
        <v>0</v>
      </c>
      <c r="N352">
        <f>SUMIFS(F:F,A:A,Table_Query_from_Cas_Ragle_16[[#Headers],[2]],B:B,Table_Query_from_Cas_Ragle_16[[#This Row],[account_id]])</f>
        <v>0</v>
      </c>
      <c r="O352" s="25">
        <f>Table_Query_from_Cas_Ragle_16[[#This Row],[2-Dr]]-Table_Query_from_Cas_Ragle_16[[#This Row],[2-Cr]]</f>
        <v>0</v>
      </c>
      <c r="P352">
        <f>SUMIFS(E:E,A:A,Table_Query_from_Cas_Ragle_16[[#Headers],[3]],B:B,Table_Query_from_Cas_Ragle_16[[#This Row],[account_id]])</f>
        <v>0</v>
      </c>
      <c r="Q352">
        <f>SUMIFS(F:F,A:A,Table_Query_from_Cas_Ragle_16[[#Headers],[3]],B:B,Table_Query_from_Cas_Ragle_16[[#This Row],[account_id]])</f>
        <v>0</v>
      </c>
      <c r="R352" s="25">
        <f>Table_Query_from_Cas_Ragle_16[[#This Row],[3-Dr]]-Table_Query_from_Cas_Ragle_16[[#This Row],[3-Cr]]</f>
        <v>0</v>
      </c>
      <c r="S352" s="25">
        <f>SUMIFS(E:E,A:A,Table_Query_from_Cas_Ragle_16[[#Headers],[4]],B:B,Table_Query_from_Cas_Ragle_16[[#This Row],[account_id]])</f>
        <v>0</v>
      </c>
      <c r="T352" s="25">
        <f>SUMIFS(F:F,A:A,Table_Query_from_Cas_Ragle_16[[#Headers],[4]],B:B,Table_Query_from_Cas_Ragle_16[[#This Row],[account_id]])</f>
        <v>0</v>
      </c>
      <c r="U352" s="25">
        <f>Table_Query_from_Cas_Ragle_16[[#This Row],[4-Dr]]-Table_Query_from_Cas_Ragle_16[[#This Row],[4-Cr]]</f>
        <v>0</v>
      </c>
      <c r="V352" s="25">
        <f>SUMIFS(E:E,A:A,Table_Query_from_Cas_Ragle_16[[#Headers],[8]],B:B,Table_Query_from_Cas_Ragle_16[[#This Row],[account_id]])</f>
        <v>0</v>
      </c>
      <c r="W352" s="25">
        <f>SUMIFS(F:F,A:A,Table_Query_from_Cas_Ragle_16[[#Headers],[8]],B:B,Table_Query_from_Cas_Ragle_16[[#This Row],[account_id]])</f>
        <v>0</v>
      </c>
      <c r="X352" s="25">
        <f>Table_Query_from_Cas_Ragle_16[[#This Row],[8-Dr]]-Table_Query_from_Cas_Ragle_16[[#This Row],[8-Cr]]</f>
        <v>0</v>
      </c>
    </row>
    <row r="353" spans="1:24" x14ac:dyDescent="0.25">
      <c r="A353">
        <v>2</v>
      </c>
      <c r="B353" t="s">
        <v>2024</v>
      </c>
      <c r="C353" t="s">
        <v>2036</v>
      </c>
      <c r="D353" t="s">
        <v>2020</v>
      </c>
      <c r="E353">
        <v>470.32</v>
      </c>
      <c r="F353">
        <v>0</v>
      </c>
      <c r="G353" s="2">
        <v>45401</v>
      </c>
      <c r="H353" t="s">
        <v>2021</v>
      </c>
      <c r="I353">
        <f t="shared" si="5"/>
        <v>470.32</v>
      </c>
      <c r="K353" t="s">
        <v>2748</v>
      </c>
      <c r="L353" t="s">
        <v>2749</v>
      </c>
      <c r="M353">
        <f>SUMIFS(E:E,A:A,Table_Query_from_Cas_Ragle_16[[#Headers],[2]],B:B,Table_Query_from_Cas_Ragle_16[[#This Row],[account_id]])</f>
        <v>0</v>
      </c>
      <c r="N353">
        <f>SUMIFS(F:F,A:A,Table_Query_from_Cas_Ragle_16[[#Headers],[2]],B:B,Table_Query_from_Cas_Ragle_16[[#This Row],[account_id]])</f>
        <v>0</v>
      </c>
      <c r="O353" s="25">
        <f>Table_Query_from_Cas_Ragle_16[[#This Row],[2-Dr]]-Table_Query_from_Cas_Ragle_16[[#This Row],[2-Cr]]</f>
        <v>0</v>
      </c>
      <c r="P353">
        <f>SUMIFS(E:E,A:A,Table_Query_from_Cas_Ragle_16[[#Headers],[3]],B:B,Table_Query_from_Cas_Ragle_16[[#This Row],[account_id]])</f>
        <v>0</v>
      </c>
      <c r="Q353">
        <f>SUMIFS(F:F,A:A,Table_Query_from_Cas_Ragle_16[[#Headers],[3]],B:B,Table_Query_from_Cas_Ragle_16[[#This Row],[account_id]])</f>
        <v>0</v>
      </c>
      <c r="R353" s="25">
        <f>Table_Query_from_Cas_Ragle_16[[#This Row],[3-Dr]]-Table_Query_from_Cas_Ragle_16[[#This Row],[3-Cr]]</f>
        <v>0</v>
      </c>
      <c r="S353" s="25">
        <f>SUMIFS(E:E,A:A,Table_Query_from_Cas_Ragle_16[[#Headers],[4]],B:B,Table_Query_from_Cas_Ragle_16[[#This Row],[account_id]])</f>
        <v>0</v>
      </c>
      <c r="T353" s="25">
        <f>SUMIFS(F:F,A:A,Table_Query_from_Cas_Ragle_16[[#Headers],[4]],B:B,Table_Query_from_Cas_Ragle_16[[#This Row],[account_id]])</f>
        <v>0</v>
      </c>
      <c r="U353" s="25">
        <f>Table_Query_from_Cas_Ragle_16[[#This Row],[4-Dr]]-Table_Query_from_Cas_Ragle_16[[#This Row],[4-Cr]]</f>
        <v>0</v>
      </c>
      <c r="V353" s="25">
        <f>SUMIFS(E:E,A:A,Table_Query_from_Cas_Ragle_16[[#Headers],[8]],B:B,Table_Query_from_Cas_Ragle_16[[#This Row],[account_id]])</f>
        <v>0</v>
      </c>
      <c r="W353" s="25">
        <f>SUMIFS(F:F,A:A,Table_Query_from_Cas_Ragle_16[[#Headers],[8]],B:B,Table_Query_from_Cas_Ragle_16[[#This Row],[account_id]])</f>
        <v>0</v>
      </c>
      <c r="X353" s="25">
        <f>Table_Query_from_Cas_Ragle_16[[#This Row],[8-Dr]]-Table_Query_from_Cas_Ragle_16[[#This Row],[8-Cr]]</f>
        <v>0</v>
      </c>
    </row>
    <row r="354" spans="1:24" x14ac:dyDescent="0.25">
      <c r="A354">
        <v>2</v>
      </c>
      <c r="B354" t="s">
        <v>2042</v>
      </c>
      <c r="C354" t="s">
        <v>2043</v>
      </c>
      <c r="D354" t="s">
        <v>2020</v>
      </c>
      <c r="E354">
        <v>272.95</v>
      </c>
      <c r="F354">
        <v>0</v>
      </c>
      <c r="G354" s="2">
        <v>45404</v>
      </c>
      <c r="H354" t="s">
        <v>2021</v>
      </c>
      <c r="I354">
        <f t="shared" si="5"/>
        <v>272.95</v>
      </c>
      <c r="K354" t="s">
        <v>2750</v>
      </c>
      <c r="L354" t="s">
        <v>2751</v>
      </c>
      <c r="M354">
        <f>SUMIFS(E:E,A:A,Table_Query_from_Cas_Ragle_16[[#Headers],[2]],B:B,Table_Query_from_Cas_Ragle_16[[#This Row],[account_id]])</f>
        <v>0</v>
      </c>
      <c r="N354">
        <f>SUMIFS(F:F,A:A,Table_Query_from_Cas_Ragle_16[[#Headers],[2]],B:B,Table_Query_from_Cas_Ragle_16[[#This Row],[account_id]])</f>
        <v>0</v>
      </c>
      <c r="O354" s="25">
        <f>Table_Query_from_Cas_Ragle_16[[#This Row],[2-Dr]]-Table_Query_from_Cas_Ragle_16[[#This Row],[2-Cr]]</f>
        <v>0</v>
      </c>
      <c r="P354">
        <f>SUMIFS(E:E,A:A,Table_Query_from_Cas_Ragle_16[[#Headers],[3]],B:B,Table_Query_from_Cas_Ragle_16[[#This Row],[account_id]])</f>
        <v>0</v>
      </c>
      <c r="Q354">
        <f>SUMIFS(F:F,A:A,Table_Query_from_Cas_Ragle_16[[#Headers],[3]],B:B,Table_Query_from_Cas_Ragle_16[[#This Row],[account_id]])</f>
        <v>0</v>
      </c>
      <c r="R354" s="25">
        <f>Table_Query_from_Cas_Ragle_16[[#This Row],[3-Dr]]-Table_Query_from_Cas_Ragle_16[[#This Row],[3-Cr]]</f>
        <v>0</v>
      </c>
      <c r="S354" s="25">
        <f>SUMIFS(E:E,A:A,Table_Query_from_Cas_Ragle_16[[#Headers],[4]],B:B,Table_Query_from_Cas_Ragle_16[[#This Row],[account_id]])</f>
        <v>0</v>
      </c>
      <c r="T354" s="25">
        <f>SUMIFS(F:F,A:A,Table_Query_from_Cas_Ragle_16[[#Headers],[4]],B:B,Table_Query_from_Cas_Ragle_16[[#This Row],[account_id]])</f>
        <v>0</v>
      </c>
      <c r="U354" s="25">
        <f>Table_Query_from_Cas_Ragle_16[[#This Row],[4-Dr]]-Table_Query_from_Cas_Ragle_16[[#This Row],[4-Cr]]</f>
        <v>0</v>
      </c>
      <c r="V354" s="25">
        <f>SUMIFS(E:E,A:A,Table_Query_from_Cas_Ragle_16[[#Headers],[8]],B:B,Table_Query_from_Cas_Ragle_16[[#This Row],[account_id]])</f>
        <v>0</v>
      </c>
      <c r="W354" s="25">
        <f>SUMIFS(F:F,A:A,Table_Query_from_Cas_Ragle_16[[#Headers],[8]],B:B,Table_Query_from_Cas_Ragle_16[[#This Row],[account_id]])</f>
        <v>0</v>
      </c>
      <c r="X354" s="25">
        <f>Table_Query_from_Cas_Ragle_16[[#This Row],[8-Dr]]-Table_Query_from_Cas_Ragle_16[[#This Row],[8-Cr]]</f>
        <v>0</v>
      </c>
    </row>
    <row r="355" spans="1:24" x14ac:dyDescent="0.25">
      <c r="A355">
        <v>3</v>
      </c>
      <c r="B355" t="s">
        <v>2042</v>
      </c>
      <c r="C355" t="s">
        <v>2058</v>
      </c>
      <c r="D355" t="s">
        <v>2020</v>
      </c>
      <c r="E355">
        <v>76.94</v>
      </c>
      <c r="F355">
        <v>0</v>
      </c>
      <c r="G355" s="2">
        <v>45404</v>
      </c>
      <c r="H355" t="s">
        <v>2021</v>
      </c>
      <c r="I355">
        <f t="shared" si="5"/>
        <v>76.94</v>
      </c>
      <c r="K355" t="s">
        <v>2752</v>
      </c>
      <c r="L355" t="s">
        <v>2753</v>
      </c>
      <c r="M355">
        <f>SUMIFS(E:E,A:A,Table_Query_from_Cas_Ragle_16[[#Headers],[2]],B:B,Table_Query_from_Cas_Ragle_16[[#This Row],[account_id]])</f>
        <v>0</v>
      </c>
      <c r="N355">
        <f>SUMIFS(F:F,A:A,Table_Query_from_Cas_Ragle_16[[#Headers],[2]],B:B,Table_Query_from_Cas_Ragle_16[[#This Row],[account_id]])</f>
        <v>0</v>
      </c>
      <c r="O355" s="25">
        <f>Table_Query_from_Cas_Ragle_16[[#This Row],[2-Dr]]-Table_Query_from_Cas_Ragle_16[[#This Row],[2-Cr]]</f>
        <v>0</v>
      </c>
      <c r="P355">
        <f>SUMIFS(E:E,A:A,Table_Query_from_Cas_Ragle_16[[#Headers],[3]],B:B,Table_Query_from_Cas_Ragle_16[[#This Row],[account_id]])</f>
        <v>0</v>
      </c>
      <c r="Q355">
        <f>SUMIFS(F:F,A:A,Table_Query_from_Cas_Ragle_16[[#Headers],[3]],B:B,Table_Query_from_Cas_Ragle_16[[#This Row],[account_id]])</f>
        <v>0</v>
      </c>
      <c r="R355" s="25">
        <f>Table_Query_from_Cas_Ragle_16[[#This Row],[3-Dr]]-Table_Query_from_Cas_Ragle_16[[#This Row],[3-Cr]]</f>
        <v>0</v>
      </c>
      <c r="S355" s="25">
        <f>SUMIFS(E:E,A:A,Table_Query_from_Cas_Ragle_16[[#Headers],[4]],B:B,Table_Query_from_Cas_Ragle_16[[#This Row],[account_id]])</f>
        <v>0</v>
      </c>
      <c r="T355" s="25">
        <f>SUMIFS(F:F,A:A,Table_Query_from_Cas_Ragle_16[[#Headers],[4]],B:B,Table_Query_from_Cas_Ragle_16[[#This Row],[account_id]])</f>
        <v>0</v>
      </c>
      <c r="U355" s="25">
        <f>Table_Query_from_Cas_Ragle_16[[#This Row],[4-Dr]]-Table_Query_from_Cas_Ragle_16[[#This Row],[4-Cr]]</f>
        <v>0</v>
      </c>
      <c r="V355" s="25">
        <f>SUMIFS(E:E,A:A,Table_Query_from_Cas_Ragle_16[[#Headers],[8]],B:B,Table_Query_from_Cas_Ragle_16[[#This Row],[account_id]])</f>
        <v>0</v>
      </c>
      <c r="W355" s="25">
        <f>SUMIFS(F:F,A:A,Table_Query_from_Cas_Ragle_16[[#Headers],[8]],B:B,Table_Query_from_Cas_Ragle_16[[#This Row],[account_id]])</f>
        <v>0</v>
      </c>
      <c r="X355" s="25">
        <f>Table_Query_from_Cas_Ragle_16[[#This Row],[8-Dr]]-Table_Query_from_Cas_Ragle_16[[#This Row],[8-Cr]]</f>
        <v>0</v>
      </c>
    </row>
    <row r="356" spans="1:24" x14ac:dyDescent="0.25">
      <c r="A356">
        <v>4</v>
      </c>
      <c r="B356" t="s">
        <v>2042</v>
      </c>
      <c r="C356" t="s">
        <v>2057</v>
      </c>
      <c r="D356" t="s">
        <v>2020</v>
      </c>
      <c r="E356">
        <v>77.650000000000006</v>
      </c>
      <c r="F356">
        <v>0</v>
      </c>
      <c r="G356" s="2">
        <v>45404</v>
      </c>
      <c r="H356" t="s">
        <v>2021</v>
      </c>
      <c r="I356">
        <f t="shared" si="5"/>
        <v>77.650000000000006</v>
      </c>
      <c r="K356" t="s">
        <v>2754</v>
      </c>
      <c r="L356" t="s">
        <v>2755</v>
      </c>
      <c r="M356">
        <f>SUMIFS(E:E,A:A,Table_Query_from_Cas_Ragle_16[[#Headers],[2]],B:B,Table_Query_from_Cas_Ragle_16[[#This Row],[account_id]])</f>
        <v>0</v>
      </c>
      <c r="N356">
        <f>SUMIFS(F:F,A:A,Table_Query_from_Cas_Ragle_16[[#Headers],[2]],B:B,Table_Query_from_Cas_Ragle_16[[#This Row],[account_id]])</f>
        <v>0</v>
      </c>
      <c r="O356" s="25">
        <f>Table_Query_from_Cas_Ragle_16[[#This Row],[2-Dr]]-Table_Query_from_Cas_Ragle_16[[#This Row],[2-Cr]]</f>
        <v>0</v>
      </c>
      <c r="P356">
        <f>SUMIFS(E:E,A:A,Table_Query_from_Cas_Ragle_16[[#Headers],[3]],B:B,Table_Query_from_Cas_Ragle_16[[#This Row],[account_id]])</f>
        <v>0</v>
      </c>
      <c r="Q356">
        <f>SUMIFS(F:F,A:A,Table_Query_from_Cas_Ragle_16[[#Headers],[3]],B:B,Table_Query_from_Cas_Ragle_16[[#This Row],[account_id]])</f>
        <v>0</v>
      </c>
      <c r="R356" s="25">
        <f>Table_Query_from_Cas_Ragle_16[[#This Row],[3-Dr]]-Table_Query_from_Cas_Ragle_16[[#This Row],[3-Cr]]</f>
        <v>0</v>
      </c>
      <c r="S356" s="25">
        <f>SUMIFS(E:E,A:A,Table_Query_from_Cas_Ragle_16[[#Headers],[4]],B:B,Table_Query_from_Cas_Ragle_16[[#This Row],[account_id]])</f>
        <v>0</v>
      </c>
      <c r="T356" s="25">
        <f>SUMIFS(F:F,A:A,Table_Query_from_Cas_Ragle_16[[#Headers],[4]],B:B,Table_Query_from_Cas_Ragle_16[[#This Row],[account_id]])</f>
        <v>0</v>
      </c>
      <c r="U356" s="25">
        <f>Table_Query_from_Cas_Ragle_16[[#This Row],[4-Dr]]-Table_Query_from_Cas_Ragle_16[[#This Row],[4-Cr]]</f>
        <v>0</v>
      </c>
      <c r="V356" s="25">
        <f>SUMIFS(E:E,A:A,Table_Query_from_Cas_Ragle_16[[#Headers],[8]],B:B,Table_Query_from_Cas_Ragle_16[[#This Row],[account_id]])</f>
        <v>0</v>
      </c>
      <c r="W356" s="25">
        <f>SUMIFS(F:F,A:A,Table_Query_from_Cas_Ragle_16[[#Headers],[8]],B:B,Table_Query_from_Cas_Ragle_16[[#This Row],[account_id]])</f>
        <v>0</v>
      </c>
      <c r="X356" s="25">
        <f>Table_Query_from_Cas_Ragle_16[[#This Row],[8-Dr]]-Table_Query_from_Cas_Ragle_16[[#This Row],[8-Cr]]</f>
        <v>0</v>
      </c>
    </row>
    <row r="357" spans="1:24" x14ac:dyDescent="0.25">
      <c r="A357">
        <v>2</v>
      </c>
      <c r="B357" t="s">
        <v>2044</v>
      </c>
      <c r="C357" t="s">
        <v>2045</v>
      </c>
      <c r="D357" t="s">
        <v>2020</v>
      </c>
      <c r="E357">
        <v>299.17</v>
      </c>
      <c r="F357">
        <v>0</v>
      </c>
      <c r="G357" s="2">
        <v>45404</v>
      </c>
      <c r="H357" t="s">
        <v>2021</v>
      </c>
      <c r="I357">
        <f t="shared" si="5"/>
        <v>299.17</v>
      </c>
      <c r="K357" t="s">
        <v>2756</v>
      </c>
      <c r="L357" t="s">
        <v>2757</v>
      </c>
      <c r="M357">
        <f>SUMIFS(E:E,A:A,Table_Query_from_Cas_Ragle_16[[#Headers],[2]],B:B,Table_Query_from_Cas_Ragle_16[[#This Row],[account_id]])</f>
        <v>0</v>
      </c>
      <c r="N357">
        <f>SUMIFS(F:F,A:A,Table_Query_from_Cas_Ragle_16[[#Headers],[2]],B:B,Table_Query_from_Cas_Ragle_16[[#This Row],[account_id]])</f>
        <v>0</v>
      </c>
      <c r="O357" s="25">
        <f>Table_Query_from_Cas_Ragle_16[[#This Row],[2-Dr]]-Table_Query_from_Cas_Ragle_16[[#This Row],[2-Cr]]</f>
        <v>0</v>
      </c>
      <c r="P357">
        <f>SUMIFS(E:E,A:A,Table_Query_from_Cas_Ragle_16[[#Headers],[3]],B:B,Table_Query_from_Cas_Ragle_16[[#This Row],[account_id]])</f>
        <v>0</v>
      </c>
      <c r="Q357">
        <f>SUMIFS(F:F,A:A,Table_Query_from_Cas_Ragle_16[[#Headers],[3]],B:B,Table_Query_from_Cas_Ragle_16[[#This Row],[account_id]])</f>
        <v>0</v>
      </c>
      <c r="R357" s="25">
        <f>Table_Query_from_Cas_Ragle_16[[#This Row],[3-Dr]]-Table_Query_from_Cas_Ragle_16[[#This Row],[3-Cr]]</f>
        <v>0</v>
      </c>
      <c r="S357" s="25">
        <f>SUMIFS(E:E,A:A,Table_Query_from_Cas_Ragle_16[[#Headers],[4]],B:B,Table_Query_from_Cas_Ragle_16[[#This Row],[account_id]])</f>
        <v>0</v>
      </c>
      <c r="T357" s="25">
        <f>SUMIFS(F:F,A:A,Table_Query_from_Cas_Ragle_16[[#Headers],[4]],B:B,Table_Query_from_Cas_Ragle_16[[#This Row],[account_id]])</f>
        <v>0</v>
      </c>
      <c r="U357" s="25">
        <f>Table_Query_from_Cas_Ragle_16[[#This Row],[4-Dr]]-Table_Query_from_Cas_Ragle_16[[#This Row],[4-Cr]]</f>
        <v>0</v>
      </c>
      <c r="V357" s="25">
        <f>SUMIFS(E:E,A:A,Table_Query_from_Cas_Ragle_16[[#Headers],[8]],B:B,Table_Query_from_Cas_Ragle_16[[#This Row],[account_id]])</f>
        <v>0</v>
      </c>
      <c r="W357" s="25">
        <f>SUMIFS(F:F,A:A,Table_Query_from_Cas_Ragle_16[[#Headers],[8]],B:B,Table_Query_from_Cas_Ragle_16[[#This Row],[account_id]])</f>
        <v>0</v>
      </c>
      <c r="X357" s="25">
        <f>Table_Query_from_Cas_Ragle_16[[#This Row],[8-Dr]]-Table_Query_from_Cas_Ragle_16[[#This Row],[8-Cr]]</f>
        <v>0</v>
      </c>
    </row>
    <row r="358" spans="1:24" x14ac:dyDescent="0.25">
      <c r="A358">
        <v>2</v>
      </c>
      <c r="B358" t="s">
        <v>2053</v>
      </c>
      <c r="C358" t="s">
        <v>3624</v>
      </c>
      <c r="D358" t="s">
        <v>3617</v>
      </c>
      <c r="E358">
        <v>0</v>
      </c>
      <c r="F358">
        <v>200</v>
      </c>
      <c r="G358" s="2">
        <v>45382</v>
      </c>
      <c r="H358" t="s">
        <v>3618</v>
      </c>
      <c r="I358">
        <f t="shared" si="5"/>
        <v>-200</v>
      </c>
      <c r="K358" t="s">
        <v>2758</v>
      </c>
      <c r="L358" t="s">
        <v>2759</v>
      </c>
      <c r="M358">
        <f>SUMIFS(E:E,A:A,Table_Query_from_Cas_Ragle_16[[#Headers],[2]],B:B,Table_Query_from_Cas_Ragle_16[[#This Row],[account_id]])</f>
        <v>0</v>
      </c>
      <c r="N358">
        <f>SUMIFS(F:F,A:A,Table_Query_from_Cas_Ragle_16[[#Headers],[2]],B:B,Table_Query_from_Cas_Ragle_16[[#This Row],[account_id]])</f>
        <v>0</v>
      </c>
      <c r="O358" s="25">
        <f>Table_Query_from_Cas_Ragle_16[[#This Row],[2-Dr]]-Table_Query_from_Cas_Ragle_16[[#This Row],[2-Cr]]</f>
        <v>0</v>
      </c>
      <c r="P358">
        <f>SUMIFS(E:E,A:A,Table_Query_from_Cas_Ragle_16[[#Headers],[3]],B:B,Table_Query_from_Cas_Ragle_16[[#This Row],[account_id]])</f>
        <v>0</v>
      </c>
      <c r="Q358">
        <f>SUMIFS(F:F,A:A,Table_Query_from_Cas_Ragle_16[[#Headers],[3]],B:B,Table_Query_from_Cas_Ragle_16[[#This Row],[account_id]])</f>
        <v>0</v>
      </c>
      <c r="R358" s="25">
        <f>Table_Query_from_Cas_Ragle_16[[#This Row],[3-Dr]]-Table_Query_from_Cas_Ragle_16[[#This Row],[3-Cr]]</f>
        <v>0</v>
      </c>
      <c r="S358" s="25">
        <f>SUMIFS(E:E,A:A,Table_Query_from_Cas_Ragle_16[[#Headers],[4]],B:B,Table_Query_from_Cas_Ragle_16[[#This Row],[account_id]])</f>
        <v>0</v>
      </c>
      <c r="T358" s="25">
        <f>SUMIFS(F:F,A:A,Table_Query_from_Cas_Ragle_16[[#Headers],[4]],B:B,Table_Query_from_Cas_Ragle_16[[#This Row],[account_id]])</f>
        <v>0</v>
      </c>
      <c r="U358" s="25">
        <f>Table_Query_from_Cas_Ragle_16[[#This Row],[4-Dr]]-Table_Query_from_Cas_Ragle_16[[#This Row],[4-Cr]]</f>
        <v>0</v>
      </c>
      <c r="V358" s="25">
        <f>SUMIFS(E:E,A:A,Table_Query_from_Cas_Ragle_16[[#Headers],[8]],B:B,Table_Query_from_Cas_Ragle_16[[#This Row],[account_id]])</f>
        <v>0</v>
      </c>
      <c r="W358" s="25">
        <f>SUMIFS(F:F,A:A,Table_Query_from_Cas_Ragle_16[[#Headers],[8]],B:B,Table_Query_from_Cas_Ragle_16[[#This Row],[account_id]])</f>
        <v>0</v>
      </c>
      <c r="X358" s="25">
        <f>Table_Query_from_Cas_Ragle_16[[#This Row],[8-Dr]]-Table_Query_from_Cas_Ragle_16[[#This Row],[8-Cr]]</f>
        <v>0</v>
      </c>
    </row>
    <row r="359" spans="1:24" x14ac:dyDescent="0.25">
      <c r="A359">
        <v>2</v>
      </c>
      <c r="B359" t="s">
        <v>2053</v>
      </c>
      <c r="C359" t="s">
        <v>3624</v>
      </c>
      <c r="D359" t="s">
        <v>3617</v>
      </c>
      <c r="E359">
        <v>0</v>
      </c>
      <c r="F359">
        <v>1900</v>
      </c>
      <c r="G359" s="2">
        <v>45382</v>
      </c>
      <c r="H359" t="s">
        <v>3618</v>
      </c>
      <c r="I359">
        <f t="shared" si="5"/>
        <v>-1900</v>
      </c>
      <c r="K359" t="s">
        <v>2760</v>
      </c>
      <c r="L359" t="s">
        <v>2761</v>
      </c>
      <c r="M359">
        <f>SUMIFS(E:E,A:A,Table_Query_from_Cas_Ragle_16[[#Headers],[2]],B:B,Table_Query_from_Cas_Ragle_16[[#This Row],[account_id]])</f>
        <v>0</v>
      </c>
      <c r="N359">
        <f>SUMIFS(F:F,A:A,Table_Query_from_Cas_Ragle_16[[#Headers],[2]],B:B,Table_Query_from_Cas_Ragle_16[[#This Row],[account_id]])</f>
        <v>0</v>
      </c>
      <c r="O359" s="25">
        <f>Table_Query_from_Cas_Ragle_16[[#This Row],[2-Dr]]-Table_Query_from_Cas_Ragle_16[[#This Row],[2-Cr]]</f>
        <v>0</v>
      </c>
      <c r="P359">
        <f>SUMIFS(E:E,A:A,Table_Query_from_Cas_Ragle_16[[#Headers],[3]],B:B,Table_Query_from_Cas_Ragle_16[[#This Row],[account_id]])</f>
        <v>0</v>
      </c>
      <c r="Q359">
        <f>SUMIFS(F:F,A:A,Table_Query_from_Cas_Ragle_16[[#Headers],[3]],B:B,Table_Query_from_Cas_Ragle_16[[#This Row],[account_id]])</f>
        <v>0</v>
      </c>
      <c r="R359" s="25">
        <f>Table_Query_from_Cas_Ragle_16[[#This Row],[3-Dr]]-Table_Query_from_Cas_Ragle_16[[#This Row],[3-Cr]]</f>
        <v>0</v>
      </c>
      <c r="S359" s="25">
        <f>SUMIFS(E:E,A:A,Table_Query_from_Cas_Ragle_16[[#Headers],[4]],B:B,Table_Query_from_Cas_Ragle_16[[#This Row],[account_id]])</f>
        <v>0</v>
      </c>
      <c r="T359" s="25">
        <f>SUMIFS(F:F,A:A,Table_Query_from_Cas_Ragle_16[[#Headers],[4]],B:B,Table_Query_from_Cas_Ragle_16[[#This Row],[account_id]])</f>
        <v>0</v>
      </c>
      <c r="U359" s="25">
        <f>Table_Query_from_Cas_Ragle_16[[#This Row],[4-Dr]]-Table_Query_from_Cas_Ragle_16[[#This Row],[4-Cr]]</f>
        <v>0</v>
      </c>
      <c r="V359" s="25">
        <f>SUMIFS(E:E,A:A,Table_Query_from_Cas_Ragle_16[[#Headers],[8]],B:B,Table_Query_from_Cas_Ragle_16[[#This Row],[account_id]])</f>
        <v>0</v>
      </c>
      <c r="W359" s="25">
        <f>SUMIFS(F:F,A:A,Table_Query_from_Cas_Ragle_16[[#Headers],[8]],B:B,Table_Query_from_Cas_Ragle_16[[#This Row],[account_id]])</f>
        <v>0</v>
      </c>
      <c r="X359" s="25">
        <f>Table_Query_from_Cas_Ragle_16[[#This Row],[8-Dr]]-Table_Query_from_Cas_Ragle_16[[#This Row],[8-Cr]]</f>
        <v>0</v>
      </c>
    </row>
    <row r="360" spans="1:24" x14ac:dyDescent="0.25">
      <c r="A360">
        <v>2</v>
      </c>
      <c r="B360" t="s">
        <v>2053</v>
      </c>
      <c r="C360" t="s">
        <v>3624</v>
      </c>
      <c r="D360" t="s">
        <v>3617</v>
      </c>
      <c r="E360">
        <v>0</v>
      </c>
      <c r="F360">
        <v>2500</v>
      </c>
      <c r="G360" s="2">
        <v>45382</v>
      </c>
      <c r="H360" t="s">
        <v>3618</v>
      </c>
      <c r="I360">
        <f t="shared" si="5"/>
        <v>-2500</v>
      </c>
      <c r="K360" t="s">
        <v>2762</v>
      </c>
      <c r="L360" t="s">
        <v>2763</v>
      </c>
      <c r="M360">
        <f>SUMIFS(E:E,A:A,Table_Query_from_Cas_Ragle_16[[#Headers],[2]],B:B,Table_Query_from_Cas_Ragle_16[[#This Row],[account_id]])</f>
        <v>0</v>
      </c>
      <c r="N360">
        <f>SUMIFS(F:F,A:A,Table_Query_from_Cas_Ragle_16[[#Headers],[2]],B:B,Table_Query_from_Cas_Ragle_16[[#This Row],[account_id]])</f>
        <v>0</v>
      </c>
      <c r="O360" s="25">
        <f>Table_Query_from_Cas_Ragle_16[[#This Row],[2-Dr]]-Table_Query_from_Cas_Ragle_16[[#This Row],[2-Cr]]</f>
        <v>0</v>
      </c>
      <c r="P360">
        <f>SUMIFS(E:E,A:A,Table_Query_from_Cas_Ragle_16[[#Headers],[3]],B:B,Table_Query_from_Cas_Ragle_16[[#This Row],[account_id]])</f>
        <v>0</v>
      </c>
      <c r="Q360">
        <f>SUMIFS(F:F,A:A,Table_Query_from_Cas_Ragle_16[[#Headers],[3]],B:B,Table_Query_from_Cas_Ragle_16[[#This Row],[account_id]])</f>
        <v>0</v>
      </c>
      <c r="R360" s="25">
        <f>Table_Query_from_Cas_Ragle_16[[#This Row],[3-Dr]]-Table_Query_from_Cas_Ragle_16[[#This Row],[3-Cr]]</f>
        <v>0</v>
      </c>
      <c r="S360" s="25">
        <f>SUMIFS(E:E,A:A,Table_Query_from_Cas_Ragle_16[[#Headers],[4]],B:B,Table_Query_from_Cas_Ragle_16[[#This Row],[account_id]])</f>
        <v>0</v>
      </c>
      <c r="T360" s="25">
        <f>SUMIFS(F:F,A:A,Table_Query_from_Cas_Ragle_16[[#Headers],[4]],B:B,Table_Query_from_Cas_Ragle_16[[#This Row],[account_id]])</f>
        <v>0</v>
      </c>
      <c r="U360" s="25">
        <f>Table_Query_from_Cas_Ragle_16[[#This Row],[4-Dr]]-Table_Query_from_Cas_Ragle_16[[#This Row],[4-Cr]]</f>
        <v>0</v>
      </c>
      <c r="V360" s="25">
        <f>SUMIFS(E:E,A:A,Table_Query_from_Cas_Ragle_16[[#Headers],[8]],B:B,Table_Query_from_Cas_Ragle_16[[#This Row],[account_id]])</f>
        <v>0</v>
      </c>
      <c r="W360" s="25">
        <f>SUMIFS(F:F,A:A,Table_Query_from_Cas_Ragle_16[[#Headers],[8]],B:B,Table_Query_from_Cas_Ragle_16[[#This Row],[account_id]])</f>
        <v>0</v>
      </c>
      <c r="X360" s="25">
        <f>Table_Query_from_Cas_Ragle_16[[#This Row],[8-Dr]]-Table_Query_from_Cas_Ragle_16[[#This Row],[8-Cr]]</f>
        <v>0</v>
      </c>
    </row>
    <row r="361" spans="1:24" x14ac:dyDescent="0.25">
      <c r="A361">
        <v>2</v>
      </c>
      <c r="B361" t="s">
        <v>2053</v>
      </c>
      <c r="C361" t="s">
        <v>3624</v>
      </c>
      <c r="D361" t="s">
        <v>3617</v>
      </c>
      <c r="E361">
        <v>0</v>
      </c>
      <c r="F361">
        <v>75</v>
      </c>
      <c r="G361" s="2">
        <v>45382</v>
      </c>
      <c r="H361" t="s">
        <v>3618</v>
      </c>
      <c r="I361">
        <f t="shared" si="5"/>
        <v>-75</v>
      </c>
      <c r="K361" t="s">
        <v>2764</v>
      </c>
      <c r="L361" t="s">
        <v>2765</v>
      </c>
      <c r="M361">
        <f>SUMIFS(E:E,A:A,Table_Query_from_Cas_Ragle_16[[#Headers],[2]],B:B,Table_Query_from_Cas_Ragle_16[[#This Row],[account_id]])</f>
        <v>0</v>
      </c>
      <c r="N361">
        <f>SUMIFS(F:F,A:A,Table_Query_from_Cas_Ragle_16[[#Headers],[2]],B:B,Table_Query_from_Cas_Ragle_16[[#This Row],[account_id]])</f>
        <v>0</v>
      </c>
      <c r="O361" s="25">
        <f>Table_Query_from_Cas_Ragle_16[[#This Row],[2-Dr]]-Table_Query_from_Cas_Ragle_16[[#This Row],[2-Cr]]</f>
        <v>0</v>
      </c>
      <c r="P361">
        <f>SUMIFS(E:E,A:A,Table_Query_from_Cas_Ragle_16[[#Headers],[3]],B:B,Table_Query_from_Cas_Ragle_16[[#This Row],[account_id]])</f>
        <v>0</v>
      </c>
      <c r="Q361">
        <f>SUMIFS(F:F,A:A,Table_Query_from_Cas_Ragle_16[[#Headers],[3]],B:B,Table_Query_from_Cas_Ragle_16[[#This Row],[account_id]])</f>
        <v>0</v>
      </c>
      <c r="R361" s="25">
        <f>Table_Query_from_Cas_Ragle_16[[#This Row],[3-Dr]]-Table_Query_from_Cas_Ragle_16[[#This Row],[3-Cr]]</f>
        <v>0</v>
      </c>
      <c r="S361" s="25">
        <f>SUMIFS(E:E,A:A,Table_Query_from_Cas_Ragle_16[[#Headers],[4]],B:B,Table_Query_from_Cas_Ragle_16[[#This Row],[account_id]])</f>
        <v>0</v>
      </c>
      <c r="T361" s="25">
        <f>SUMIFS(F:F,A:A,Table_Query_from_Cas_Ragle_16[[#Headers],[4]],B:B,Table_Query_from_Cas_Ragle_16[[#This Row],[account_id]])</f>
        <v>0</v>
      </c>
      <c r="U361" s="25">
        <f>Table_Query_from_Cas_Ragle_16[[#This Row],[4-Dr]]-Table_Query_from_Cas_Ragle_16[[#This Row],[4-Cr]]</f>
        <v>0</v>
      </c>
      <c r="V361" s="25">
        <f>SUMIFS(E:E,A:A,Table_Query_from_Cas_Ragle_16[[#Headers],[8]],B:B,Table_Query_from_Cas_Ragle_16[[#This Row],[account_id]])</f>
        <v>0</v>
      </c>
      <c r="W361" s="25">
        <f>SUMIFS(F:F,A:A,Table_Query_from_Cas_Ragle_16[[#Headers],[8]],B:B,Table_Query_from_Cas_Ragle_16[[#This Row],[account_id]])</f>
        <v>0</v>
      </c>
      <c r="X361" s="25">
        <f>Table_Query_from_Cas_Ragle_16[[#This Row],[8-Dr]]-Table_Query_from_Cas_Ragle_16[[#This Row],[8-Cr]]</f>
        <v>0</v>
      </c>
    </row>
    <row r="362" spans="1:24" x14ac:dyDescent="0.25">
      <c r="A362">
        <v>2</v>
      </c>
      <c r="B362" t="s">
        <v>2053</v>
      </c>
      <c r="C362" t="s">
        <v>3624</v>
      </c>
      <c r="D362" t="s">
        <v>3617</v>
      </c>
      <c r="E362">
        <v>0</v>
      </c>
      <c r="F362">
        <v>650</v>
      </c>
      <c r="G362" s="2">
        <v>45382</v>
      </c>
      <c r="H362" t="s">
        <v>3618</v>
      </c>
      <c r="I362">
        <f t="shared" si="5"/>
        <v>-650</v>
      </c>
      <c r="K362" t="s">
        <v>2766</v>
      </c>
      <c r="L362" t="s">
        <v>2767</v>
      </c>
      <c r="M362">
        <f>SUMIFS(E:E,A:A,Table_Query_from_Cas_Ragle_16[[#Headers],[2]],B:B,Table_Query_from_Cas_Ragle_16[[#This Row],[account_id]])</f>
        <v>0</v>
      </c>
      <c r="N362">
        <f>SUMIFS(F:F,A:A,Table_Query_from_Cas_Ragle_16[[#Headers],[2]],B:B,Table_Query_from_Cas_Ragle_16[[#This Row],[account_id]])</f>
        <v>0</v>
      </c>
      <c r="O362" s="25">
        <f>Table_Query_from_Cas_Ragle_16[[#This Row],[2-Dr]]-Table_Query_from_Cas_Ragle_16[[#This Row],[2-Cr]]</f>
        <v>0</v>
      </c>
      <c r="P362">
        <f>SUMIFS(E:E,A:A,Table_Query_from_Cas_Ragle_16[[#Headers],[3]],B:B,Table_Query_from_Cas_Ragle_16[[#This Row],[account_id]])</f>
        <v>0</v>
      </c>
      <c r="Q362">
        <f>SUMIFS(F:F,A:A,Table_Query_from_Cas_Ragle_16[[#Headers],[3]],B:B,Table_Query_from_Cas_Ragle_16[[#This Row],[account_id]])</f>
        <v>0</v>
      </c>
      <c r="R362" s="25">
        <f>Table_Query_from_Cas_Ragle_16[[#This Row],[3-Dr]]-Table_Query_from_Cas_Ragle_16[[#This Row],[3-Cr]]</f>
        <v>0</v>
      </c>
      <c r="S362" s="25">
        <f>SUMIFS(E:E,A:A,Table_Query_from_Cas_Ragle_16[[#Headers],[4]],B:B,Table_Query_from_Cas_Ragle_16[[#This Row],[account_id]])</f>
        <v>0</v>
      </c>
      <c r="T362" s="25">
        <f>SUMIFS(F:F,A:A,Table_Query_from_Cas_Ragle_16[[#Headers],[4]],B:B,Table_Query_from_Cas_Ragle_16[[#This Row],[account_id]])</f>
        <v>0</v>
      </c>
      <c r="U362" s="25">
        <f>Table_Query_from_Cas_Ragle_16[[#This Row],[4-Dr]]-Table_Query_from_Cas_Ragle_16[[#This Row],[4-Cr]]</f>
        <v>0</v>
      </c>
      <c r="V362" s="25">
        <f>SUMIFS(E:E,A:A,Table_Query_from_Cas_Ragle_16[[#Headers],[8]],B:B,Table_Query_from_Cas_Ragle_16[[#This Row],[account_id]])</f>
        <v>0</v>
      </c>
      <c r="W362" s="25">
        <f>SUMIFS(F:F,A:A,Table_Query_from_Cas_Ragle_16[[#Headers],[8]],B:B,Table_Query_from_Cas_Ragle_16[[#This Row],[account_id]])</f>
        <v>0</v>
      </c>
      <c r="X362" s="25">
        <f>Table_Query_from_Cas_Ragle_16[[#This Row],[8-Dr]]-Table_Query_from_Cas_Ragle_16[[#This Row],[8-Cr]]</f>
        <v>0</v>
      </c>
    </row>
    <row r="363" spans="1:24" x14ac:dyDescent="0.25">
      <c r="A363">
        <v>2</v>
      </c>
      <c r="B363" t="s">
        <v>2053</v>
      </c>
      <c r="C363" t="s">
        <v>3624</v>
      </c>
      <c r="D363" t="s">
        <v>3617</v>
      </c>
      <c r="E363">
        <v>0</v>
      </c>
      <c r="F363">
        <v>2500</v>
      </c>
      <c r="G363" s="2">
        <v>45382</v>
      </c>
      <c r="H363" t="s">
        <v>3618</v>
      </c>
      <c r="I363">
        <f t="shared" si="5"/>
        <v>-2500</v>
      </c>
      <c r="K363" t="s">
        <v>2768</v>
      </c>
      <c r="L363" t="s">
        <v>2769</v>
      </c>
      <c r="M363">
        <f>SUMIFS(E:E,A:A,Table_Query_from_Cas_Ragle_16[[#Headers],[2]],B:B,Table_Query_from_Cas_Ragle_16[[#This Row],[account_id]])</f>
        <v>0</v>
      </c>
      <c r="N363">
        <f>SUMIFS(F:F,A:A,Table_Query_from_Cas_Ragle_16[[#Headers],[2]],B:B,Table_Query_from_Cas_Ragle_16[[#This Row],[account_id]])</f>
        <v>0</v>
      </c>
      <c r="O363" s="25">
        <f>Table_Query_from_Cas_Ragle_16[[#This Row],[2-Dr]]-Table_Query_from_Cas_Ragle_16[[#This Row],[2-Cr]]</f>
        <v>0</v>
      </c>
      <c r="P363">
        <f>SUMIFS(E:E,A:A,Table_Query_from_Cas_Ragle_16[[#Headers],[3]],B:B,Table_Query_from_Cas_Ragle_16[[#This Row],[account_id]])</f>
        <v>0</v>
      </c>
      <c r="Q363">
        <f>SUMIFS(F:F,A:A,Table_Query_from_Cas_Ragle_16[[#Headers],[3]],B:B,Table_Query_from_Cas_Ragle_16[[#This Row],[account_id]])</f>
        <v>0</v>
      </c>
      <c r="R363" s="25">
        <f>Table_Query_from_Cas_Ragle_16[[#This Row],[3-Dr]]-Table_Query_from_Cas_Ragle_16[[#This Row],[3-Cr]]</f>
        <v>0</v>
      </c>
      <c r="S363" s="25">
        <f>SUMIFS(E:E,A:A,Table_Query_from_Cas_Ragle_16[[#Headers],[4]],B:B,Table_Query_from_Cas_Ragle_16[[#This Row],[account_id]])</f>
        <v>0</v>
      </c>
      <c r="T363" s="25">
        <f>SUMIFS(F:F,A:A,Table_Query_from_Cas_Ragle_16[[#Headers],[4]],B:B,Table_Query_from_Cas_Ragle_16[[#This Row],[account_id]])</f>
        <v>0</v>
      </c>
      <c r="U363" s="25">
        <f>Table_Query_from_Cas_Ragle_16[[#This Row],[4-Dr]]-Table_Query_from_Cas_Ragle_16[[#This Row],[4-Cr]]</f>
        <v>0</v>
      </c>
      <c r="V363" s="25">
        <f>SUMIFS(E:E,A:A,Table_Query_from_Cas_Ragle_16[[#Headers],[8]],B:B,Table_Query_from_Cas_Ragle_16[[#This Row],[account_id]])</f>
        <v>0</v>
      </c>
      <c r="W363" s="25">
        <f>SUMIFS(F:F,A:A,Table_Query_from_Cas_Ragle_16[[#Headers],[8]],B:B,Table_Query_from_Cas_Ragle_16[[#This Row],[account_id]])</f>
        <v>0</v>
      </c>
      <c r="X363" s="25">
        <f>Table_Query_from_Cas_Ragle_16[[#This Row],[8-Dr]]-Table_Query_from_Cas_Ragle_16[[#This Row],[8-Cr]]</f>
        <v>0</v>
      </c>
    </row>
    <row r="364" spans="1:24" x14ac:dyDescent="0.25">
      <c r="A364">
        <v>2</v>
      </c>
      <c r="B364" t="s">
        <v>2053</v>
      </c>
      <c r="C364" t="s">
        <v>3624</v>
      </c>
      <c r="D364" t="s">
        <v>3617</v>
      </c>
      <c r="E364">
        <v>0</v>
      </c>
      <c r="F364">
        <v>1200</v>
      </c>
      <c r="G364" s="2">
        <v>45382</v>
      </c>
      <c r="H364" t="s">
        <v>3618</v>
      </c>
      <c r="I364">
        <f t="shared" si="5"/>
        <v>-1200</v>
      </c>
      <c r="K364" t="s">
        <v>2770</v>
      </c>
      <c r="L364" t="s">
        <v>2771</v>
      </c>
      <c r="M364">
        <f>SUMIFS(E:E,A:A,Table_Query_from_Cas_Ragle_16[[#Headers],[2]],B:B,Table_Query_from_Cas_Ragle_16[[#This Row],[account_id]])</f>
        <v>0</v>
      </c>
      <c r="N364">
        <f>SUMIFS(F:F,A:A,Table_Query_from_Cas_Ragle_16[[#Headers],[2]],B:B,Table_Query_from_Cas_Ragle_16[[#This Row],[account_id]])</f>
        <v>0</v>
      </c>
      <c r="O364" s="25">
        <f>Table_Query_from_Cas_Ragle_16[[#This Row],[2-Dr]]-Table_Query_from_Cas_Ragle_16[[#This Row],[2-Cr]]</f>
        <v>0</v>
      </c>
      <c r="P364">
        <f>SUMIFS(E:E,A:A,Table_Query_from_Cas_Ragle_16[[#Headers],[3]],B:B,Table_Query_from_Cas_Ragle_16[[#This Row],[account_id]])</f>
        <v>0</v>
      </c>
      <c r="Q364">
        <f>SUMIFS(F:F,A:A,Table_Query_from_Cas_Ragle_16[[#Headers],[3]],B:B,Table_Query_from_Cas_Ragle_16[[#This Row],[account_id]])</f>
        <v>0</v>
      </c>
      <c r="R364" s="25">
        <f>Table_Query_from_Cas_Ragle_16[[#This Row],[3-Dr]]-Table_Query_from_Cas_Ragle_16[[#This Row],[3-Cr]]</f>
        <v>0</v>
      </c>
      <c r="S364" s="25">
        <f>SUMIFS(E:E,A:A,Table_Query_from_Cas_Ragle_16[[#Headers],[4]],B:B,Table_Query_from_Cas_Ragle_16[[#This Row],[account_id]])</f>
        <v>0</v>
      </c>
      <c r="T364" s="25">
        <f>SUMIFS(F:F,A:A,Table_Query_from_Cas_Ragle_16[[#Headers],[4]],B:B,Table_Query_from_Cas_Ragle_16[[#This Row],[account_id]])</f>
        <v>0</v>
      </c>
      <c r="U364" s="25">
        <f>Table_Query_from_Cas_Ragle_16[[#This Row],[4-Dr]]-Table_Query_from_Cas_Ragle_16[[#This Row],[4-Cr]]</f>
        <v>0</v>
      </c>
      <c r="V364" s="25">
        <f>SUMIFS(E:E,A:A,Table_Query_from_Cas_Ragle_16[[#Headers],[8]],B:B,Table_Query_from_Cas_Ragle_16[[#This Row],[account_id]])</f>
        <v>0</v>
      </c>
      <c r="W364" s="25">
        <f>SUMIFS(F:F,A:A,Table_Query_from_Cas_Ragle_16[[#Headers],[8]],B:B,Table_Query_from_Cas_Ragle_16[[#This Row],[account_id]])</f>
        <v>0</v>
      </c>
      <c r="X364" s="25">
        <f>Table_Query_from_Cas_Ragle_16[[#This Row],[8-Dr]]-Table_Query_from_Cas_Ragle_16[[#This Row],[8-Cr]]</f>
        <v>0</v>
      </c>
    </row>
    <row r="365" spans="1:24" x14ac:dyDescent="0.25">
      <c r="A365">
        <v>2</v>
      </c>
      <c r="B365" t="s">
        <v>2053</v>
      </c>
      <c r="C365" t="s">
        <v>3624</v>
      </c>
      <c r="D365" t="s">
        <v>3617</v>
      </c>
      <c r="E365">
        <v>0</v>
      </c>
      <c r="F365">
        <v>1200</v>
      </c>
      <c r="G365" s="2">
        <v>45382</v>
      </c>
      <c r="H365" t="s">
        <v>3618</v>
      </c>
      <c r="I365">
        <f t="shared" si="5"/>
        <v>-1200</v>
      </c>
      <c r="K365" t="s">
        <v>2772</v>
      </c>
      <c r="L365" t="s">
        <v>2773</v>
      </c>
      <c r="M365">
        <f>SUMIFS(E:E,A:A,Table_Query_from_Cas_Ragle_16[[#Headers],[2]],B:B,Table_Query_from_Cas_Ragle_16[[#This Row],[account_id]])</f>
        <v>0</v>
      </c>
      <c r="N365">
        <f>SUMIFS(F:F,A:A,Table_Query_from_Cas_Ragle_16[[#Headers],[2]],B:B,Table_Query_from_Cas_Ragle_16[[#This Row],[account_id]])</f>
        <v>0</v>
      </c>
      <c r="O365" s="25">
        <f>Table_Query_from_Cas_Ragle_16[[#This Row],[2-Dr]]-Table_Query_from_Cas_Ragle_16[[#This Row],[2-Cr]]</f>
        <v>0</v>
      </c>
      <c r="P365">
        <f>SUMIFS(E:E,A:A,Table_Query_from_Cas_Ragle_16[[#Headers],[3]],B:B,Table_Query_from_Cas_Ragle_16[[#This Row],[account_id]])</f>
        <v>0</v>
      </c>
      <c r="Q365">
        <f>SUMIFS(F:F,A:A,Table_Query_from_Cas_Ragle_16[[#Headers],[3]],B:B,Table_Query_from_Cas_Ragle_16[[#This Row],[account_id]])</f>
        <v>0</v>
      </c>
      <c r="R365" s="25">
        <f>Table_Query_from_Cas_Ragle_16[[#This Row],[3-Dr]]-Table_Query_from_Cas_Ragle_16[[#This Row],[3-Cr]]</f>
        <v>0</v>
      </c>
      <c r="S365" s="25">
        <f>SUMIFS(E:E,A:A,Table_Query_from_Cas_Ragle_16[[#Headers],[4]],B:B,Table_Query_from_Cas_Ragle_16[[#This Row],[account_id]])</f>
        <v>0</v>
      </c>
      <c r="T365" s="25">
        <f>SUMIFS(F:F,A:A,Table_Query_from_Cas_Ragle_16[[#Headers],[4]],B:B,Table_Query_from_Cas_Ragle_16[[#This Row],[account_id]])</f>
        <v>0</v>
      </c>
      <c r="U365" s="25">
        <f>Table_Query_from_Cas_Ragle_16[[#This Row],[4-Dr]]-Table_Query_from_Cas_Ragle_16[[#This Row],[4-Cr]]</f>
        <v>0</v>
      </c>
      <c r="V365" s="25">
        <f>SUMIFS(E:E,A:A,Table_Query_from_Cas_Ragle_16[[#Headers],[8]],B:B,Table_Query_from_Cas_Ragle_16[[#This Row],[account_id]])</f>
        <v>0</v>
      </c>
      <c r="W365" s="25">
        <f>SUMIFS(F:F,A:A,Table_Query_from_Cas_Ragle_16[[#Headers],[8]],B:B,Table_Query_from_Cas_Ragle_16[[#This Row],[account_id]])</f>
        <v>0</v>
      </c>
      <c r="X365" s="25">
        <f>Table_Query_from_Cas_Ragle_16[[#This Row],[8-Dr]]-Table_Query_from_Cas_Ragle_16[[#This Row],[8-Cr]]</f>
        <v>0</v>
      </c>
    </row>
    <row r="366" spans="1:24" x14ac:dyDescent="0.25">
      <c r="A366">
        <v>2</v>
      </c>
      <c r="B366" t="s">
        <v>2053</v>
      </c>
      <c r="C366" t="s">
        <v>3624</v>
      </c>
      <c r="D366" t="s">
        <v>3617</v>
      </c>
      <c r="E366">
        <v>0</v>
      </c>
      <c r="F366">
        <v>612</v>
      </c>
      <c r="G366" s="2">
        <v>45382</v>
      </c>
      <c r="H366" t="s">
        <v>3618</v>
      </c>
      <c r="I366">
        <f t="shared" si="5"/>
        <v>-612</v>
      </c>
      <c r="K366" t="s">
        <v>2774</v>
      </c>
      <c r="L366" t="s">
        <v>2775</v>
      </c>
      <c r="M366">
        <f>SUMIFS(E:E,A:A,Table_Query_from_Cas_Ragle_16[[#Headers],[2]],B:B,Table_Query_from_Cas_Ragle_16[[#This Row],[account_id]])</f>
        <v>0</v>
      </c>
      <c r="N366">
        <f>SUMIFS(F:F,A:A,Table_Query_from_Cas_Ragle_16[[#Headers],[2]],B:B,Table_Query_from_Cas_Ragle_16[[#This Row],[account_id]])</f>
        <v>0</v>
      </c>
      <c r="O366" s="25">
        <f>Table_Query_from_Cas_Ragle_16[[#This Row],[2-Dr]]-Table_Query_from_Cas_Ragle_16[[#This Row],[2-Cr]]</f>
        <v>0</v>
      </c>
      <c r="P366">
        <f>SUMIFS(E:E,A:A,Table_Query_from_Cas_Ragle_16[[#Headers],[3]],B:B,Table_Query_from_Cas_Ragle_16[[#This Row],[account_id]])</f>
        <v>0</v>
      </c>
      <c r="Q366">
        <f>SUMIFS(F:F,A:A,Table_Query_from_Cas_Ragle_16[[#Headers],[3]],B:B,Table_Query_from_Cas_Ragle_16[[#This Row],[account_id]])</f>
        <v>0</v>
      </c>
      <c r="R366" s="25">
        <f>Table_Query_from_Cas_Ragle_16[[#This Row],[3-Dr]]-Table_Query_from_Cas_Ragle_16[[#This Row],[3-Cr]]</f>
        <v>0</v>
      </c>
      <c r="S366" s="25">
        <f>SUMIFS(E:E,A:A,Table_Query_from_Cas_Ragle_16[[#Headers],[4]],B:B,Table_Query_from_Cas_Ragle_16[[#This Row],[account_id]])</f>
        <v>0</v>
      </c>
      <c r="T366" s="25">
        <f>SUMIFS(F:F,A:A,Table_Query_from_Cas_Ragle_16[[#Headers],[4]],B:B,Table_Query_from_Cas_Ragle_16[[#This Row],[account_id]])</f>
        <v>0</v>
      </c>
      <c r="U366" s="25">
        <f>Table_Query_from_Cas_Ragle_16[[#This Row],[4-Dr]]-Table_Query_from_Cas_Ragle_16[[#This Row],[4-Cr]]</f>
        <v>0</v>
      </c>
      <c r="V366" s="25">
        <f>SUMIFS(E:E,A:A,Table_Query_from_Cas_Ragle_16[[#Headers],[8]],B:B,Table_Query_from_Cas_Ragle_16[[#This Row],[account_id]])</f>
        <v>0</v>
      </c>
      <c r="W366" s="25">
        <f>SUMIFS(F:F,A:A,Table_Query_from_Cas_Ragle_16[[#Headers],[8]],B:B,Table_Query_from_Cas_Ragle_16[[#This Row],[account_id]])</f>
        <v>0</v>
      </c>
      <c r="X366" s="25">
        <f>Table_Query_from_Cas_Ragle_16[[#This Row],[8-Dr]]-Table_Query_from_Cas_Ragle_16[[#This Row],[8-Cr]]</f>
        <v>0</v>
      </c>
    </row>
    <row r="367" spans="1:24" x14ac:dyDescent="0.25">
      <c r="A367">
        <v>2</v>
      </c>
      <c r="B367" t="s">
        <v>2053</v>
      </c>
      <c r="C367" t="s">
        <v>3624</v>
      </c>
      <c r="D367" t="s">
        <v>3617</v>
      </c>
      <c r="E367">
        <v>0</v>
      </c>
      <c r="F367">
        <v>1200</v>
      </c>
      <c r="G367" s="2">
        <v>45382</v>
      </c>
      <c r="H367" t="s">
        <v>3618</v>
      </c>
      <c r="I367">
        <f t="shared" si="5"/>
        <v>-1200</v>
      </c>
      <c r="K367" t="s">
        <v>2776</v>
      </c>
      <c r="L367" t="s">
        <v>2777</v>
      </c>
      <c r="M367">
        <f>SUMIFS(E:E,A:A,Table_Query_from_Cas_Ragle_16[[#Headers],[2]],B:B,Table_Query_from_Cas_Ragle_16[[#This Row],[account_id]])</f>
        <v>0</v>
      </c>
      <c r="N367">
        <f>SUMIFS(F:F,A:A,Table_Query_from_Cas_Ragle_16[[#Headers],[2]],B:B,Table_Query_from_Cas_Ragle_16[[#This Row],[account_id]])</f>
        <v>0</v>
      </c>
      <c r="O367" s="25">
        <f>Table_Query_from_Cas_Ragle_16[[#This Row],[2-Dr]]-Table_Query_from_Cas_Ragle_16[[#This Row],[2-Cr]]</f>
        <v>0</v>
      </c>
      <c r="P367">
        <f>SUMIFS(E:E,A:A,Table_Query_from_Cas_Ragle_16[[#Headers],[3]],B:B,Table_Query_from_Cas_Ragle_16[[#This Row],[account_id]])</f>
        <v>0</v>
      </c>
      <c r="Q367">
        <f>SUMIFS(F:F,A:A,Table_Query_from_Cas_Ragle_16[[#Headers],[3]],B:B,Table_Query_from_Cas_Ragle_16[[#This Row],[account_id]])</f>
        <v>0</v>
      </c>
      <c r="R367" s="25">
        <f>Table_Query_from_Cas_Ragle_16[[#This Row],[3-Dr]]-Table_Query_from_Cas_Ragle_16[[#This Row],[3-Cr]]</f>
        <v>0</v>
      </c>
      <c r="S367" s="25">
        <f>SUMIFS(E:E,A:A,Table_Query_from_Cas_Ragle_16[[#Headers],[4]],B:B,Table_Query_from_Cas_Ragle_16[[#This Row],[account_id]])</f>
        <v>0</v>
      </c>
      <c r="T367" s="25">
        <f>SUMIFS(F:F,A:A,Table_Query_from_Cas_Ragle_16[[#Headers],[4]],B:B,Table_Query_from_Cas_Ragle_16[[#This Row],[account_id]])</f>
        <v>0</v>
      </c>
      <c r="U367" s="25">
        <f>Table_Query_from_Cas_Ragle_16[[#This Row],[4-Dr]]-Table_Query_from_Cas_Ragle_16[[#This Row],[4-Cr]]</f>
        <v>0</v>
      </c>
      <c r="V367" s="25">
        <f>SUMIFS(E:E,A:A,Table_Query_from_Cas_Ragle_16[[#Headers],[8]],B:B,Table_Query_from_Cas_Ragle_16[[#This Row],[account_id]])</f>
        <v>0</v>
      </c>
      <c r="W367" s="25">
        <f>SUMIFS(F:F,A:A,Table_Query_from_Cas_Ragle_16[[#Headers],[8]],B:B,Table_Query_from_Cas_Ragle_16[[#This Row],[account_id]])</f>
        <v>0</v>
      </c>
      <c r="X367" s="25">
        <f>Table_Query_from_Cas_Ragle_16[[#This Row],[8-Dr]]-Table_Query_from_Cas_Ragle_16[[#This Row],[8-Cr]]</f>
        <v>0</v>
      </c>
    </row>
    <row r="368" spans="1:24" x14ac:dyDescent="0.25">
      <c r="A368">
        <v>2</v>
      </c>
      <c r="B368" t="s">
        <v>2053</v>
      </c>
      <c r="C368" t="s">
        <v>3624</v>
      </c>
      <c r="D368" t="s">
        <v>3617</v>
      </c>
      <c r="E368">
        <v>0</v>
      </c>
      <c r="F368">
        <v>1200</v>
      </c>
      <c r="G368" s="2">
        <v>45382</v>
      </c>
      <c r="H368" t="s">
        <v>3618</v>
      </c>
      <c r="I368">
        <f t="shared" si="5"/>
        <v>-1200</v>
      </c>
      <c r="K368" t="s">
        <v>2778</v>
      </c>
      <c r="L368" t="s">
        <v>2779</v>
      </c>
      <c r="M368">
        <f>SUMIFS(E:E,A:A,Table_Query_from_Cas_Ragle_16[[#Headers],[2]],B:B,Table_Query_from_Cas_Ragle_16[[#This Row],[account_id]])</f>
        <v>0</v>
      </c>
      <c r="N368">
        <f>SUMIFS(F:F,A:A,Table_Query_from_Cas_Ragle_16[[#Headers],[2]],B:B,Table_Query_from_Cas_Ragle_16[[#This Row],[account_id]])</f>
        <v>0</v>
      </c>
      <c r="O368" s="25">
        <f>Table_Query_from_Cas_Ragle_16[[#This Row],[2-Dr]]-Table_Query_from_Cas_Ragle_16[[#This Row],[2-Cr]]</f>
        <v>0</v>
      </c>
      <c r="P368">
        <f>SUMIFS(E:E,A:A,Table_Query_from_Cas_Ragle_16[[#Headers],[3]],B:B,Table_Query_from_Cas_Ragle_16[[#This Row],[account_id]])</f>
        <v>0</v>
      </c>
      <c r="Q368">
        <f>SUMIFS(F:F,A:A,Table_Query_from_Cas_Ragle_16[[#Headers],[3]],B:B,Table_Query_from_Cas_Ragle_16[[#This Row],[account_id]])</f>
        <v>0</v>
      </c>
      <c r="R368" s="25">
        <f>Table_Query_from_Cas_Ragle_16[[#This Row],[3-Dr]]-Table_Query_from_Cas_Ragle_16[[#This Row],[3-Cr]]</f>
        <v>0</v>
      </c>
      <c r="S368" s="25">
        <f>SUMIFS(E:E,A:A,Table_Query_from_Cas_Ragle_16[[#Headers],[4]],B:B,Table_Query_from_Cas_Ragle_16[[#This Row],[account_id]])</f>
        <v>0</v>
      </c>
      <c r="T368" s="25">
        <f>SUMIFS(F:F,A:A,Table_Query_from_Cas_Ragle_16[[#Headers],[4]],B:B,Table_Query_from_Cas_Ragle_16[[#This Row],[account_id]])</f>
        <v>0</v>
      </c>
      <c r="U368" s="25">
        <f>Table_Query_from_Cas_Ragle_16[[#This Row],[4-Dr]]-Table_Query_from_Cas_Ragle_16[[#This Row],[4-Cr]]</f>
        <v>0</v>
      </c>
      <c r="V368" s="25">
        <f>SUMIFS(E:E,A:A,Table_Query_from_Cas_Ragle_16[[#Headers],[8]],B:B,Table_Query_from_Cas_Ragle_16[[#This Row],[account_id]])</f>
        <v>0</v>
      </c>
      <c r="W368" s="25">
        <f>SUMIFS(F:F,A:A,Table_Query_from_Cas_Ragle_16[[#Headers],[8]],B:B,Table_Query_from_Cas_Ragle_16[[#This Row],[account_id]])</f>
        <v>0</v>
      </c>
      <c r="X368" s="25">
        <f>Table_Query_from_Cas_Ragle_16[[#This Row],[8-Dr]]-Table_Query_from_Cas_Ragle_16[[#This Row],[8-Cr]]</f>
        <v>0</v>
      </c>
    </row>
    <row r="369" spans="1:24" x14ac:dyDescent="0.25">
      <c r="A369">
        <v>2</v>
      </c>
      <c r="B369" t="s">
        <v>2053</v>
      </c>
      <c r="C369" t="s">
        <v>3624</v>
      </c>
      <c r="D369" t="s">
        <v>3617</v>
      </c>
      <c r="E369">
        <v>0</v>
      </c>
      <c r="F369">
        <v>532.98</v>
      </c>
      <c r="G369" s="2">
        <v>45382</v>
      </c>
      <c r="H369" t="s">
        <v>3618</v>
      </c>
      <c r="I369">
        <f t="shared" si="5"/>
        <v>-532.98</v>
      </c>
      <c r="K369" t="s">
        <v>2780</v>
      </c>
      <c r="L369" t="s">
        <v>2781</v>
      </c>
      <c r="M369">
        <f>SUMIFS(E:E,A:A,Table_Query_from_Cas_Ragle_16[[#Headers],[2]],B:B,Table_Query_from_Cas_Ragle_16[[#This Row],[account_id]])</f>
        <v>0</v>
      </c>
      <c r="N369">
        <f>SUMIFS(F:F,A:A,Table_Query_from_Cas_Ragle_16[[#Headers],[2]],B:B,Table_Query_from_Cas_Ragle_16[[#This Row],[account_id]])</f>
        <v>0</v>
      </c>
      <c r="O369" s="25">
        <f>Table_Query_from_Cas_Ragle_16[[#This Row],[2-Dr]]-Table_Query_from_Cas_Ragle_16[[#This Row],[2-Cr]]</f>
        <v>0</v>
      </c>
      <c r="P369">
        <f>SUMIFS(E:E,A:A,Table_Query_from_Cas_Ragle_16[[#Headers],[3]],B:B,Table_Query_from_Cas_Ragle_16[[#This Row],[account_id]])</f>
        <v>0</v>
      </c>
      <c r="Q369">
        <f>SUMIFS(F:F,A:A,Table_Query_from_Cas_Ragle_16[[#Headers],[3]],B:B,Table_Query_from_Cas_Ragle_16[[#This Row],[account_id]])</f>
        <v>0</v>
      </c>
      <c r="R369" s="25">
        <f>Table_Query_from_Cas_Ragle_16[[#This Row],[3-Dr]]-Table_Query_from_Cas_Ragle_16[[#This Row],[3-Cr]]</f>
        <v>0</v>
      </c>
      <c r="S369" s="25">
        <f>SUMIFS(E:E,A:A,Table_Query_from_Cas_Ragle_16[[#Headers],[4]],B:B,Table_Query_from_Cas_Ragle_16[[#This Row],[account_id]])</f>
        <v>0</v>
      </c>
      <c r="T369" s="25">
        <f>SUMIFS(F:F,A:A,Table_Query_from_Cas_Ragle_16[[#Headers],[4]],B:B,Table_Query_from_Cas_Ragle_16[[#This Row],[account_id]])</f>
        <v>0</v>
      </c>
      <c r="U369" s="25">
        <f>Table_Query_from_Cas_Ragle_16[[#This Row],[4-Dr]]-Table_Query_from_Cas_Ragle_16[[#This Row],[4-Cr]]</f>
        <v>0</v>
      </c>
      <c r="V369" s="25">
        <f>SUMIFS(E:E,A:A,Table_Query_from_Cas_Ragle_16[[#Headers],[8]],B:B,Table_Query_from_Cas_Ragle_16[[#This Row],[account_id]])</f>
        <v>0</v>
      </c>
      <c r="W369" s="25">
        <f>SUMIFS(F:F,A:A,Table_Query_from_Cas_Ragle_16[[#Headers],[8]],B:B,Table_Query_from_Cas_Ragle_16[[#This Row],[account_id]])</f>
        <v>0</v>
      </c>
      <c r="X369" s="25">
        <f>Table_Query_from_Cas_Ragle_16[[#This Row],[8-Dr]]-Table_Query_from_Cas_Ragle_16[[#This Row],[8-Cr]]</f>
        <v>0</v>
      </c>
    </row>
    <row r="370" spans="1:24" x14ac:dyDescent="0.25">
      <c r="A370">
        <v>2</v>
      </c>
      <c r="B370" t="s">
        <v>2053</v>
      </c>
      <c r="C370" t="s">
        <v>3624</v>
      </c>
      <c r="D370" t="s">
        <v>3617</v>
      </c>
      <c r="E370">
        <v>0</v>
      </c>
      <c r="F370">
        <v>1421.28</v>
      </c>
      <c r="G370" s="2">
        <v>45382</v>
      </c>
      <c r="H370" t="s">
        <v>3618</v>
      </c>
      <c r="I370">
        <f t="shared" si="5"/>
        <v>-1421.28</v>
      </c>
      <c r="K370" t="s">
        <v>2782</v>
      </c>
      <c r="L370" t="s">
        <v>2783</v>
      </c>
      <c r="M370">
        <f>SUMIFS(E:E,A:A,Table_Query_from_Cas_Ragle_16[[#Headers],[2]],B:B,Table_Query_from_Cas_Ragle_16[[#This Row],[account_id]])</f>
        <v>0</v>
      </c>
      <c r="N370">
        <f>SUMIFS(F:F,A:A,Table_Query_from_Cas_Ragle_16[[#Headers],[2]],B:B,Table_Query_from_Cas_Ragle_16[[#This Row],[account_id]])</f>
        <v>0</v>
      </c>
      <c r="O370" s="25">
        <f>Table_Query_from_Cas_Ragle_16[[#This Row],[2-Dr]]-Table_Query_from_Cas_Ragle_16[[#This Row],[2-Cr]]</f>
        <v>0</v>
      </c>
      <c r="P370">
        <f>SUMIFS(E:E,A:A,Table_Query_from_Cas_Ragle_16[[#Headers],[3]],B:B,Table_Query_from_Cas_Ragle_16[[#This Row],[account_id]])</f>
        <v>0</v>
      </c>
      <c r="Q370">
        <f>SUMIFS(F:F,A:A,Table_Query_from_Cas_Ragle_16[[#Headers],[3]],B:B,Table_Query_from_Cas_Ragle_16[[#This Row],[account_id]])</f>
        <v>0</v>
      </c>
      <c r="R370" s="25">
        <f>Table_Query_from_Cas_Ragle_16[[#This Row],[3-Dr]]-Table_Query_from_Cas_Ragle_16[[#This Row],[3-Cr]]</f>
        <v>0</v>
      </c>
      <c r="S370" s="25">
        <f>SUMIFS(E:E,A:A,Table_Query_from_Cas_Ragle_16[[#Headers],[4]],B:B,Table_Query_from_Cas_Ragle_16[[#This Row],[account_id]])</f>
        <v>0</v>
      </c>
      <c r="T370" s="25">
        <f>SUMIFS(F:F,A:A,Table_Query_from_Cas_Ragle_16[[#Headers],[4]],B:B,Table_Query_from_Cas_Ragle_16[[#This Row],[account_id]])</f>
        <v>0</v>
      </c>
      <c r="U370" s="25">
        <f>Table_Query_from_Cas_Ragle_16[[#This Row],[4-Dr]]-Table_Query_from_Cas_Ragle_16[[#This Row],[4-Cr]]</f>
        <v>0</v>
      </c>
      <c r="V370" s="25">
        <f>SUMIFS(E:E,A:A,Table_Query_from_Cas_Ragle_16[[#Headers],[8]],B:B,Table_Query_from_Cas_Ragle_16[[#This Row],[account_id]])</f>
        <v>0</v>
      </c>
      <c r="W370" s="25">
        <f>SUMIFS(F:F,A:A,Table_Query_from_Cas_Ragle_16[[#Headers],[8]],B:B,Table_Query_from_Cas_Ragle_16[[#This Row],[account_id]])</f>
        <v>0</v>
      </c>
      <c r="X370" s="25">
        <f>Table_Query_from_Cas_Ragle_16[[#This Row],[8-Dr]]-Table_Query_from_Cas_Ragle_16[[#This Row],[8-Cr]]</f>
        <v>0</v>
      </c>
    </row>
    <row r="371" spans="1:24" x14ac:dyDescent="0.25">
      <c r="A371">
        <v>2</v>
      </c>
      <c r="B371" t="s">
        <v>2053</v>
      </c>
      <c r="C371" t="s">
        <v>3624</v>
      </c>
      <c r="D371" t="s">
        <v>3617</v>
      </c>
      <c r="E371">
        <v>0</v>
      </c>
      <c r="F371">
        <v>2438</v>
      </c>
      <c r="G371" s="2">
        <v>45382</v>
      </c>
      <c r="H371" t="s">
        <v>3618</v>
      </c>
      <c r="I371">
        <f t="shared" si="5"/>
        <v>-2438</v>
      </c>
      <c r="K371" t="s">
        <v>2784</v>
      </c>
      <c r="L371" t="s">
        <v>2785</v>
      </c>
      <c r="M371">
        <f>SUMIFS(E:E,A:A,Table_Query_from_Cas_Ragle_16[[#Headers],[2]],B:B,Table_Query_from_Cas_Ragle_16[[#This Row],[account_id]])</f>
        <v>0</v>
      </c>
      <c r="N371">
        <f>SUMIFS(F:F,A:A,Table_Query_from_Cas_Ragle_16[[#Headers],[2]],B:B,Table_Query_from_Cas_Ragle_16[[#This Row],[account_id]])</f>
        <v>0</v>
      </c>
      <c r="O371" s="25">
        <f>Table_Query_from_Cas_Ragle_16[[#This Row],[2-Dr]]-Table_Query_from_Cas_Ragle_16[[#This Row],[2-Cr]]</f>
        <v>0</v>
      </c>
      <c r="P371">
        <f>SUMIFS(E:E,A:A,Table_Query_from_Cas_Ragle_16[[#Headers],[3]],B:B,Table_Query_from_Cas_Ragle_16[[#This Row],[account_id]])</f>
        <v>0</v>
      </c>
      <c r="Q371">
        <f>SUMIFS(F:F,A:A,Table_Query_from_Cas_Ragle_16[[#Headers],[3]],B:B,Table_Query_from_Cas_Ragle_16[[#This Row],[account_id]])</f>
        <v>0</v>
      </c>
      <c r="R371" s="25">
        <f>Table_Query_from_Cas_Ragle_16[[#This Row],[3-Dr]]-Table_Query_from_Cas_Ragle_16[[#This Row],[3-Cr]]</f>
        <v>0</v>
      </c>
      <c r="S371" s="25">
        <f>SUMIFS(E:E,A:A,Table_Query_from_Cas_Ragle_16[[#Headers],[4]],B:B,Table_Query_from_Cas_Ragle_16[[#This Row],[account_id]])</f>
        <v>0</v>
      </c>
      <c r="T371" s="25">
        <f>SUMIFS(F:F,A:A,Table_Query_from_Cas_Ragle_16[[#Headers],[4]],B:B,Table_Query_from_Cas_Ragle_16[[#This Row],[account_id]])</f>
        <v>0</v>
      </c>
      <c r="U371" s="25">
        <f>Table_Query_from_Cas_Ragle_16[[#This Row],[4-Dr]]-Table_Query_from_Cas_Ragle_16[[#This Row],[4-Cr]]</f>
        <v>0</v>
      </c>
      <c r="V371" s="25">
        <f>SUMIFS(E:E,A:A,Table_Query_from_Cas_Ragle_16[[#Headers],[8]],B:B,Table_Query_from_Cas_Ragle_16[[#This Row],[account_id]])</f>
        <v>0</v>
      </c>
      <c r="W371" s="25">
        <f>SUMIFS(F:F,A:A,Table_Query_from_Cas_Ragle_16[[#Headers],[8]],B:B,Table_Query_from_Cas_Ragle_16[[#This Row],[account_id]])</f>
        <v>0</v>
      </c>
      <c r="X371" s="25">
        <f>Table_Query_from_Cas_Ragle_16[[#This Row],[8-Dr]]-Table_Query_from_Cas_Ragle_16[[#This Row],[8-Cr]]</f>
        <v>0</v>
      </c>
    </row>
    <row r="372" spans="1:24" x14ac:dyDescent="0.25">
      <c r="A372">
        <v>2</v>
      </c>
      <c r="B372" t="s">
        <v>2053</v>
      </c>
      <c r="C372" t="s">
        <v>3624</v>
      </c>
      <c r="D372" t="s">
        <v>3617</v>
      </c>
      <c r="E372">
        <v>0</v>
      </c>
      <c r="F372">
        <v>893</v>
      </c>
      <c r="G372" s="2">
        <v>45382</v>
      </c>
      <c r="H372" t="s">
        <v>3618</v>
      </c>
      <c r="I372">
        <f t="shared" si="5"/>
        <v>-893</v>
      </c>
      <c r="K372" t="s">
        <v>2786</v>
      </c>
      <c r="L372" t="s">
        <v>2787</v>
      </c>
      <c r="M372">
        <f>SUMIFS(E:E,A:A,Table_Query_from_Cas_Ragle_16[[#Headers],[2]],B:B,Table_Query_from_Cas_Ragle_16[[#This Row],[account_id]])</f>
        <v>0</v>
      </c>
      <c r="N372">
        <f>SUMIFS(F:F,A:A,Table_Query_from_Cas_Ragle_16[[#Headers],[2]],B:B,Table_Query_from_Cas_Ragle_16[[#This Row],[account_id]])</f>
        <v>0</v>
      </c>
      <c r="O372" s="25">
        <f>Table_Query_from_Cas_Ragle_16[[#This Row],[2-Dr]]-Table_Query_from_Cas_Ragle_16[[#This Row],[2-Cr]]</f>
        <v>0</v>
      </c>
      <c r="P372">
        <f>SUMIFS(E:E,A:A,Table_Query_from_Cas_Ragle_16[[#Headers],[3]],B:B,Table_Query_from_Cas_Ragle_16[[#This Row],[account_id]])</f>
        <v>0</v>
      </c>
      <c r="Q372">
        <f>SUMIFS(F:F,A:A,Table_Query_from_Cas_Ragle_16[[#Headers],[3]],B:B,Table_Query_from_Cas_Ragle_16[[#This Row],[account_id]])</f>
        <v>0</v>
      </c>
      <c r="R372" s="25">
        <f>Table_Query_from_Cas_Ragle_16[[#This Row],[3-Dr]]-Table_Query_from_Cas_Ragle_16[[#This Row],[3-Cr]]</f>
        <v>0</v>
      </c>
      <c r="S372" s="25">
        <f>SUMIFS(E:E,A:A,Table_Query_from_Cas_Ragle_16[[#Headers],[4]],B:B,Table_Query_from_Cas_Ragle_16[[#This Row],[account_id]])</f>
        <v>0</v>
      </c>
      <c r="T372" s="25">
        <f>SUMIFS(F:F,A:A,Table_Query_from_Cas_Ragle_16[[#Headers],[4]],B:B,Table_Query_from_Cas_Ragle_16[[#This Row],[account_id]])</f>
        <v>0</v>
      </c>
      <c r="U372" s="25">
        <f>Table_Query_from_Cas_Ragle_16[[#This Row],[4-Dr]]-Table_Query_from_Cas_Ragle_16[[#This Row],[4-Cr]]</f>
        <v>0</v>
      </c>
      <c r="V372" s="25">
        <f>SUMIFS(E:E,A:A,Table_Query_from_Cas_Ragle_16[[#Headers],[8]],B:B,Table_Query_from_Cas_Ragle_16[[#This Row],[account_id]])</f>
        <v>0</v>
      </c>
      <c r="W372" s="25">
        <f>SUMIFS(F:F,A:A,Table_Query_from_Cas_Ragle_16[[#Headers],[8]],B:B,Table_Query_from_Cas_Ragle_16[[#This Row],[account_id]])</f>
        <v>0</v>
      </c>
      <c r="X372" s="25">
        <f>Table_Query_from_Cas_Ragle_16[[#This Row],[8-Dr]]-Table_Query_from_Cas_Ragle_16[[#This Row],[8-Cr]]</f>
        <v>0</v>
      </c>
    </row>
    <row r="373" spans="1:24" x14ac:dyDescent="0.25">
      <c r="A373">
        <v>2</v>
      </c>
      <c r="B373" t="s">
        <v>2053</v>
      </c>
      <c r="C373" t="s">
        <v>3624</v>
      </c>
      <c r="D373" t="s">
        <v>3617</v>
      </c>
      <c r="E373">
        <v>0</v>
      </c>
      <c r="F373">
        <v>2500</v>
      </c>
      <c r="G373" s="2">
        <v>45382</v>
      </c>
      <c r="H373" t="s">
        <v>3618</v>
      </c>
      <c r="I373">
        <f t="shared" si="5"/>
        <v>-2500</v>
      </c>
      <c r="K373" t="s">
        <v>2788</v>
      </c>
      <c r="L373" t="s">
        <v>2789</v>
      </c>
      <c r="M373">
        <f>SUMIFS(E:E,A:A,Table_Query_from_Cas_Ragle_16[[#Headers],[2]],B:B,Table_Query_from_Cas_Ragle_16[[#This Row],[account_id]])</f>
        <v>0</v>
      </c>
      <c r="N373">
        <f>SUMIFS(F:F,A:A,Table_Query_from_Cas_Ragle_16[[#Headers],[2]],B:B,Table_Query_from_Cas_Ragle_16[[#This Row],[account_id]])</f>
        <v>0</v>
      </c>
      <c r="O373" s="25">
        <f>Table_Query_from_Cas_Ragle_16[[#This Row],[2-Dr]]-Table_Query_from_Cas_Ragle_16[[#This Row],[2-Cr]]</f>
        <v>0</v>
      </c>
      <c r="P373">
        <f>SUMIFS(E:E,A:A,Table_Query_from_Cas_Ragle_16[[#Headers],[3]],B:B,Table_Query_from_Cas_Ragle_16[[#This Row],[account_id]])</f>
        <v>0</v>
      </c>
      <c r="Q373">
        <f>SUMIFS(F:F,A:A,Table_Query_from_Cas_Ragle_16[[#Headers],[3]],B:B,Table_Query_from_Cas_Ragle_16[[#This Row],[account_id]])</f>
        <v>0</v>
      </c>
      <c r="R373" s="25">
        <f>Table_Query_from_Cas_Ragle_16[[#This Row],[3-Dr]]-Table_Query_from_Cas_Ragle_16[[#This Row],[3-Cr]]</f>
        <v>0</v>
      </c>
      <c r="S373" s="25">
        <f>SUMIFS(E:E,A:A,Table_Query_from_Cas_Ragle_16[[#Headers],[4]],B:B,Table_Query_from_Cas_Ragle_16[[#This Row],[account_id]])</f>
        <v>0</v>
      </c>
      <c r="T373" s="25">
        <f>SUMIFS(F:F,A:A,Table_Query_from_Cas_Ragle_16[[#Headers],[4]],B:B,Table_Query_from_Cas_Ragle_16[[#This Row],[account_id]])</f>
        <v>0</v>
      </c>
      <c r="U373" s="25">
        <f>Table_Query_from_Cas_Ragle_16[[#This Row],[4-Dr]]-Table_Query_from_Cas_Ragle_16[[#This Row],[4-Cr]]</f>
        <v>0</v>
      </c>
      <c r="V373" s="25">
        <f>SUMIFS(E:E,A:A,Table_Query_from_Cas_Ragle_16[[#Headers],[8]],B:B,Table_Query_from_Cas_Ragle_16[[#This Row],[account_id]])</f>
        <v>0</v>
      </c>
      <c r="W373" s="25">
        <f>SUMIFS(F:F,A:A,Table_Query_from_Cas_Ragle_16[[#Headers],[8]],B:B,Table_Query_from_Cas_Ragle_16[[#This Row],[account_id]])</f>
        <v>0</v>
      </c>
      <c r="X373" s="25">
        <f>Table_Query_from_Cas_Ragle_16[[#This Row],[8-Dr]]-Table_Query_from_Cas_Ragle_16[[#This Row],[8-Cr]]</f>
        <v>0</v>
      </c>
    </row>
    <row r="374" spans="1:24" x14ac:dyDescent="0.25">
      <c r="A374">
        <v>2</v>
      </c>
      <c r="B374" t="s">
        <v>2053</v>
      </c>
      <c r="C374" t="s">
        <v>3624</v>
      </c>
      <c r="D374" t="s">
        <v>3617</v>
      </c>
      <c r="E374">
        <v>0</v>
      </c>
      <c r="F374">
        <v>2500</v>
      </c>
      <c r="G374" s="2">
        <v>45382</v>
      </c>
      <c r="H374" t="s">
        <v>3618</v>
      </c>
      <c r="I374">
        <f t="shared" si="5"/>
        <v>-2500</v>
      </c>
      <c r="K374" t="s">
        <v>2790</v>
      </c>
      <c r="L374" t="s">
        <v>2791</v>
      </c>
      <c r="M374">
        <f>SUMIFS(E:E,A:A,Table_Query_from_Cas_Ragle_16[[#Headers],[2]],B:B,Table_Query_from_Cas_Ragle_16[[#This Row],[account_id]])</f>
        <v>0</v>
      </c>
      <c r="N374">
        <f>SUMIFS(F:F,A:A,Table_Query_from_Cas_Ragle_16[[#Headers],[2]],B:B,Table_Query_from_Cas_Ragle_16[[#This Row],[account_id]])</f>
        <v>0</v>
      </c>
      <c r="O374" s="25">
        <f>Table_Query_from_Cas_Ragle_16[[#This Row],[2-Dr]]-Table_Query_from_Cas_Ragle_16[[#This Row],[2-Cr]]</f>
        <v>0</v>
      </c>
      <c r="P374">
        <f>SUMIFS(E:E,A:A,Table_Query_from_Cas_Ragle_16[[#Headers],[3]],B:B,Table_Query_from_Cas_Ragle_16[[#This Row],[account_id]])</f>
        <v>0</v>
      </c>
      <c r="Q374">
        <f>SUMIFS(F:F,A:A,Table_Query_from_Cas_Ragle_16[[#Headers],[3]],B:B,Table_Query_from_Cas_Ragle_16[[#This Row],[account_id]])</f>
        <v>0</v>
      </c>
      <c r="R374" s="25">
        <f>Table_Query_from_Cas_Ragle_16[[#This Row],[3-Dr]]-Table_Query_from_Cas_Ragle_16[[#This Row],[3-Cr]]</f>
        <v>0</v>
      </c>
      <c r="S374" s="25">
        <f>SUMIFS(E:E,A:A,Table_Query_from_Cas_Ragle_16[[#Headers],[4]],B:B,Table_Query_from_Cas_Ragle_16[[#This Row],[account_id]])</f>
        <v>0</v>
      </c>
      <c r="T374" s="25">
        <f>SUMIFS(F:F,A:A,Table_Query_from_Cas_Ragle_16[[#Headers],[4]],B:B,Table_Query_from_Cas_Ragle_16[[#This Row],[account_id]])</f>
        <v>0</v>
      </c>
      <c r="U374" s="25">
        <f>Table_Query_from_Cas_Ragle_16[[#This Row],[4-Dr]]-Table_Query_from_Cas_Ragle_16[[#This Row],[4-Cr]]</f>
        <v>0</v>
      </c>
      <c r="V374" s="25">
        <f>SUMIFS(E:E,A:A,Table_Query_from_Cas_Ragle_16[[#Headers],[8]],B:B,Table_Query_from_Cas_Ragle_16[[#This Row],[account_id]])</f>
        <v>0</v>
      </c>
      <c r="W374" s="25">
        <f>SUMIFS(F:F,A:A,Table_Query_from_Cas_Ragle_16[[#Headers],[8]],B:B,Table_Query_from_Cas_Ragle_16[[#This Row],[account_id]])</f>
        <v>0</v>
      </c>
      <c r="X374" s="25">
        <f>Table_Query_from_Cas_Ragle_16[[#This Row],[8-Dr]]-Table_Query_from_Cas_Ragle_16[[#This Row],[8-Cr]]</f>
        <v>0</v>
      </c>
    </row>
    <row r="375" spans="1:24" x14ac:dyDescent="0.25">
      <c r="A375">
        <v>2</v>
      </c>
      <c r="B375" t="s">
        <v>2053</v>
      </c>
      <c r="C375" t="s">
        <v>3624</v>
      </c>
      <c r="D375" t="s">
        <v>3617</v>
      </c>
      <c r="E375">
        <v>0</v>
      </c>
      <c r="F375">
        <v>12500</v>
      </c>
      <c r="G375" s="2">
        <v>45382</v>
      </c>
      <c r="H375" t="s">
        <v>3618</v>
      </c>
      <c r="I375">
        <f t="shared" si="5"/>
        <v>-12500</v>
      </c>
      <c r="K375" t="s">
        <v>2792</v>
      </c>
      <c r="L375" t="s">
        <v>2793</v>
      </c>
      <c r="M375">
        <f>SUMIFS(E:E,A:A,Table_Query_from_Cas_Ragle_16[[#Headers],[2]],B:B,Table_Query_from_Cas_Ragle_16[[#This Row],[account_id]])</f>
        <v>0</v>
      </c>
      <c r="N375">
        <f>SUMIFS(F:F,A:A,Table_Query_from_Cas_Ragle_16[[#Headers],[2]],B:B,Table_Query_from_Cas_Ragle_16[[#This Row],[account_id]])</f>
        <v>0</v>
      </c>
      <c r="O375" s="25">
        <f>Table_Query_from_Cas_Ragle_16[[#This Row],[2-Dr]]-Table_Query_from_Cas_Ragle_16[[#This Row],[2-Cr]]</f>
        <v>0</v>
      </c>
      <c r="P375">
        <f>SUMIFS(E:E,A:A,Table_Query_from_Cas_Ragle_16[[#Headers],[3]],B:B,Table_Query_from_Cas_Ragle_16[[#This Row],[account_id]])</f>
        <v>0</v>
      </c>
      <c r="Q375">
        <f>SUMIFS(F:F,A:A,Table_Query_from_Cas_Ragle_16[[#Headers],[3]],B:B,Table_Query_from_Cas_Ragle_16[[#This Row],[account_id]])</f>
        <v>0</v>
      </c>
      <c r="R375" s="25">
        <f>Table_Query_from_Cas_Ragle_16[[#This Row],[3-Dr]]-Table_Query_from_Cas_Ragle_16[[#This Row],[3-Cr]]</f>
        <v>0</v>
      </c>
      <c r="S375" s="25">
        <f>SUMIFS(E:E,A:A,Table_Query_from_Cas_Ragle_16[[#Headers],[4]],B:B,Table_Query_from_Cas_Ragle_16[[#This Row],[account_id]])</f>
        <v>0</v>
      </c>
      <c r="T375" s="25">
        <f>SUMIFS(F:F,A:A,Table_Query_from_Cas_Ragle_16[[#Headers],[4]],B:B,Table_Query_from_Cas_Ragle_16[[#This Row],[account_id]])</f>
        <v>0</v>
      </c>
      <c r="U375" s="25">
        <f>Table_Query_from_Cas_Ragle_16[[#This Row],[4-Dr]]-Table_Query_from_Cas_Ragle_16[[#This Row],[4-Cr]]</f>
        <v>0</v>
      </c>
      <c r="V375" s="25">
        <f>SUMIFS(E:E,A:A,Table_Query_from_Cas_Ragle_16[[#Headers],[8]],B:B,Table_Query_from_Cas_Ragle_16[[#This Row],[account_id]])</f>
        <v>0</v>
      </c>
      <c r="W375" s="25">
        <f>SUMIFS(F:F,A:A,Table_Query_from_Cas_Ragle_16[[#Headers],[8]],B:B,Table_Query_from_Cas_Ragle_16[[#This Row],[account_id]])</f>
        <v>0</v>
      </c>
      <c r="X375" s="25">
        <f>Table_Query_from_Cas_Ragle_16[[#This Row],[8-Dr]]-Table_Query_from_Cas_Ragle_16[[#This Row],[8-Cr]]</f>
        <v>0</v>
      </c>
    </row>
    <row r="376" spans="1:24" x14ac:dyDescent="0.25">
      <c r="A376">
        <v>2</v>
      </c>
      <c r="B376" t="s">
        <v>2053</v>
      </c>
      <c r="C376" t="s">
        <v>3624</v>
      </c>
      <c r="D376" t="s">
        <v>3617</v>
      </c>
      <c r="E376">
        <v>0</v>
      </c>
      <c r="F376">
        <v>200</v>
      </c>
      <c r="G376" s="2">
        <v>45382</v>
      </c>
      <c r="H376" t="s">
        <v>3618</v>
      </c>
      <c r="I376">
        <f t="shared" si="5"/>
        <v>-200</v>
      </c>
      <c r="K376" t="s">
        <v>2794</v>
      </c>
      <c r="L376" t="s">
        <v>2795</v>
      </c>
      <c r="M376">
        <f>SUMIFS(E:E,A:A,Table_Query_from_Cas_Ragle_16[[#Headers],[2]],B:B,Table_Query_from_Cas_Ragle_16[[#This Row],[account_id]])</f>
        <v>0</v>
      </c>
      <c r="N376">
        <f>SUMIFS(F:F,A:A,Table_Query_from_Cas_Ragle_16[[#Headers],[2]],B:B,Table_Query_from_Cas_Ragle_16[[#This Row],[account_id]])</f>
        <v>0</v>
      </c>
      <c r="O376" s="25">
        <f>Table_Query_from_Cas_Ragle_16[[#This Row],[2-Dr]]-Table_Query_from_Cas_Ragle_16[[#This Row],[2-Cr]]</f>
        <v>0</v>
      </c>
      <c r="P376">
        <f>SUMIFS(E:E,A:A,Table_Query_from_Cas_Ragle_16[[#Headers],[3]],B:B,Table_Query_from_Cas_Ragle_16[[#This Row],[account_id]])</f>
        <v>0</v>
      </c>
      <c r="Q376">
        <f>SUMIFS(F:F,A:A,Table_Query_from_Cas_Ragle_16[[#Headers],[3]],B:B,Table_Query_from_Cas_Ragle_16[[#This Row],[account_id]])</f>
        <v>0</v>
      </c>
      <c r="R376" s="25">
        <f>Table_Query_from_Cas_Ragle_16[[#This Row],[3-Dr]]-Table_Query_from_Cas_Ragle_16[[#This Row],[3-Cr]]</f>
        <v>0</v>
      </c>
      <c r="S376" s="25">
        <f>SUMIFS(E:E,A:A,Table_Query_from_Cas_Ragle_16[[#Headers],[4]],B:B,Table_Query_from_Cas_Ragle_16[[#This Row],[account_id]])</f>
        <v>0</v>
      </c>
      <c r="T376" s="25">
        <f>SUMIFS(F:F,A:A,Table_Query_from_Cas_Ragle_16[[#Headers],[4]],B:B,Table_Query_from_Cas_Ragle_16[[#This Row],[account_id]])</f>
        <v>0</v>
      </c>
      <c r="U376" s="25">
        <f>Table_Query_from_Cas_Ragle_16[[#This Row],[4-Dr]]-Table_Query_from_Cas_Ragle_16[[#This Row],[4-Cr]]</f>
        <v>0</v>
      </c>
      <c r="V376" s="25">
        <f>SUMIFS(E:E,A:A,Table_Query_from_Cas_Ragle_16[[#Headers],[8]],B:B,Table_Query_from_Cas_Ragle_16[[#This Row],[account_id]])</f>
        <v>0</v>
      </c>
      <c r="W376" s="25">
        <f>SUMIFS(F:F,A:A,Table_Query_from_Cas_Ragle_16[[#Headers],[8]],B:B,Table_Query_from_Cas_Ragle_16[[#This Row],[account_id]])</f>
        <v>0</v>
      </c>
      <c r="X376" s="25">
        <f>Table_Query_from_Cas_Ragle_16[[#This Row],[8-Dr]]-Table_Query_from_Cas_Ragle_16[[#This Row],[8-Cr]]</f>
        <v>0</v>
      </c>
    </row>
    <row r="377" spans="1:24" x14ac:dyDescent="0.25">
      <c r="A377">
        <v>2</v>
      </c>
      <c r="B377" t="s">
        <v>2053</v>
      </c>
      <c r="C377" t="s">
        <v>3624</v>
      </c>
      <c r="D377" t="s">
        <v>3617</v>
      </c>
      <c r="E377">
        <v>0</v>
      </c>
      <c r="F377">
        <v>68</v>
      </c>
      <c r="G377" s="2">
        <v>45382</v>
      </c>
      <c r="H377" t="s">
        <v>3618</v>
      </c>
      <c r="I377">
        <f t="shared" si="5"/>
        <v>-68</v>
      </c>
      <c r="K377" t="s">
        <v>2796</v>
      </c>
      <c r="L377" t="s">
        <v>2225</v>
      </c>
      <c r="M377">
        <f>SUMIFS(E:E,A:A,Table_Query_from_Cas_Ragle_16[[#Headers],[2]],B:B,Table_Query_from_Cas_Ragle_16[[#This Row],[account_id]])</f>
        <v>0</v>
      </c>
      <c r="N377">
        <f>SUMIFS(F:F,A:A,Table_Query_from_Cas_Ragle_16[[#Headers],[2]],B:B,Table_Query_from_Cas_Ragle_16[[#This Row],[account_id]])</f>
        <v>0</v>
      </c>
      <c r="O377" s="25">
        <f>Table_Query_from_Cas_Ragle_16[[#This Row],[2-Dr]]-Table_Query_from_Cas_Ragle_16[[#This Row],[2-Cr]]</f>
        <v>0</v>
      </c>
      <c r="P377">
        <f>SUMIFS(E:E,A:A,Table_Query_from_Cas_Ragle_16[[#Headers],[3]],B:B,Table_Query_from_Cas_Ragle_16[[#This Row],[account_id]])</f>
        <v>0</v>
      </c>
      <c r="Q377">
        <f>SUMIFS(F:F,A:A,Table_Query_from_Cas_Ragle_16[[#Headers],[3]],B:B,Table_Query_from_Cas_Ragle_16[[#This Row],[account_id]])</f>
        <v>0</v>
      </c>
      <c r="R377" s="25">
        <f>Table_Query_from_Cas_Ragle_16[[#This Row],[3-Dr]]-Table_Query_from_Cas_Ragle_16[[#This Row],[3-Cr]]</f>
        <v>0</v>
      </c>
      <c r="S377" s="25">
        <f>SUMIFS(E:E,A:A,Table_Query_from_Cas_Ragle_16[[#Headers],[4]],B:B,Table_Query_from_Cas_Ragle_16[[#This Row],[account_id]])</f>
        <v>0</v>
      </c>
      <c r="T377" s="25">
        <f>SUMIFS(F:F,A:A,Table_Query_from_Cas_Ragle_16[[#Headers],[4]],B:B,Table_Query_from_Cas_Ragle_16[[#This Row],[account_id]])</f>
        <v>0</v>
      </c>
      <c r="U377" s="25">
        <f>Table_Query_from_Cas_Ragle_16[[#This Row],[4-Dr]]-Table_Query_from_Cas_Ragle_16[[#This Row],[4-Cr]]</f>
        <v>0</v>
      </c>
      <c r="V377" s="25">
        <f>SUMIFS(E:E,A:A,Table_Query_from_Cas_Ragle_16[[#Headers],[8]],B:B,Table_Query_from_Cas_Ragle_16[[#This Row],[account_id]])</f>
        <v>0</v>
      </c>
      <c r="W377" s="25">
        <f>SUMIFS(F:F,A:A,Table_Query_from_Cas_Ragle_16[[#Headers],[8]],B:B,Table_Query_from_Cas_Ragle_16[[#This Row],[account_id]])</f>
        <v>0</v>
      </c>
      <c r="X377" s="25">
        <f>Table_Query_from_Cas_Ragle_16[[#This Row],[8-Dr]]-Table_Query_from_Cas_Ragle_16[[#This Row],[8-Cr]]</f>
        <v>0</v>
      </c>
    </row>
    <row r="378" spans="1:24" x14ac:dyDescent="0.25">
      <c r="A378">
        <v>2</v>
      </c>
      <c r="B378" t="s">
        <v>2053</v>
      </c>
      <c r="C378" t="s">
        <v>3624</v>
      </c>
      <c r="D378" t="s">
        <v>3617</v>
      </c>
      <c r="E378">
        <v>0</v>
      </c>
      <c r="F378">
        <v>8</v>
      </c>
      <c r="G378" s="2">
        <v>45382</v>
      </c>
      <c r="H378" t="s">
        <v>3618</v>
      </c>
      <c r="I378">
        <f t="shared" si="5"/>
        <v>-8</v>
      </c>
      <c r="K378" t="s">
        <v>2797</v>
      </c>
      <c r="L378" t="s">
        <v>2798</v>
      </c>
      <c r="M378">
        <f>SUMIFS(E:E,A:A,Table_Query_from_Cas_Ragle_16[[#Headers],[2]],B:B,Table_Query_from_Cas_Ragle_16[[#This Row],[account_id]])</f>
        <v>0</v>
      </c>
      <c r="N378">
        <f>SUMIFS(F:F,A:A,Table_Query_from_Cas_Ragle_16[[#Headers],[2]],B:B,Table_Query_from_Cas_Ragle_16[[#This Row],[account_id]])</f>
        <v>0</v>
      </c>
      <c r="O378" s="25">
        <f>Table_Query_from_Cas_Ragle_16[[#This Row],[2-Dr]]-Table_Query_from_Cas_Ragle_16[[#This Row],[2-Cr]]</f>
        <v>0</v>
      </c>
      <c r="P378">
        <f>SUMIFS(E:E,A:A,Table_Query_from_Cas_Ragle_16[[#Headers],[3]],B:B,Table_Query_from_Cas_Ragle_16[[#This Row],[account_id]])</f>
        <v>0</v>
      </c>
      <c r="Q378">
        <f>SUMIFS(F:F,A:A,Table_Query_from_Cas_Ragle_16[[#Headers],[3]],B:B,Table_Query_from_Cas_Ragle_16[[#This Row],[account_id]])</f>
        <v>0</v>
      </c>
      <c r="R378" s="25">
        <f>Table_Query_from_Cas_Ragle_16[[#This Row],[3-Dr]]-Table_Query_from_Cas_Ragle_16[[#This Row],[3-Cr]]</f>
        <v>0</v>
      </c>
      <c r="S378" s="25">
        <f>SUMIFS(E:E,A:A,Table_Query_from_Cas_Ragle_16[[#Headers],[4]],B:B,Table_Query_from_Cas_Ragle_16[[#This Row],[account_id]])</f>
        <v>0</v>
      </c>
      <c r="T378" s="25">
        <f>SUMIFS(F:F,A:A,Table_Query_from_Cas_Ragle_16[[#Headers],[4]],B:B,Table_Query_from_Cas_Ragle_16[[#This Row],[account_id]])</f>
        <v>0</v>
      </c>
      <c r="U378" s="25">
        <f>Table_Query_from_Cas_Ragle_16[[#This Row],[4-Dr]]-Table_Query_from_Cas_Ragle_16[[#This Row],[4-Cr]]</f>
        <v>0</v>
      </c>
      <c r="V378" s="25">
        <f>SUMIFS(E:E,A:A,Table_Query_from_Cas_Ragle_16[[#Headers],[8]],B:B,Table_Query_from_Cas_Ragle_16[[#This Row],[account_id]])</f>
        <v>0</v>
      </c>
      <c r="W378" s="25">
        <f>SUMIFS(F:F,A:A,Table_Query_from_Cas_Ragle_16[[#Headers],[8]],B:B,Table_Query_from_Cas_Ragle_16[[#This Row],[account_id]])</f>
        <v>0</v>
      </c>
      <c r="X378" s="25">
        <f>Table_Query_from_Cas_Ragle_16[[#This Row],[8-Dr]]-Table_Query_from_Cas_Ragle_16[[#This Row],[8-Cr]]</f>
        <v>0</v>
      </c>
    </row>
    <row r="379" spans="1:24" x14ac:dyDescent="0.25">
      <c r="A379">
        <v>2</v>
      </c>
      <c r="B379" t="s">
        <v>2053</v>
      </c>
      <c r="C379" t="s">
        <v>3624</v>
      </c>
      <c r="D379" t="s">
        <v>3617</v>
      </c>
      <c r="E379">
        <v>0</v>
      </c>
      <c r="F379">
        <v>4500</v>
      </c>
      <c r="G379" s="2">
        <v>45382</v>
      </c>
      <c r="H379" t="s">
        <v>3618</v>
      </c>
      <c r="I379">
        <f t="shared" si="5"/>
        <v>-4500</v>
      </c>
      <c r="K379" t="s">
        <v>2799</v>
      </c>
      <c r="L379" t="s">
        <v>2800</v>
      </c>
      <c r="M379">
        <f>SUMIFS(E:E,A:A,Table_Query_from_Cas_Ragle_16[[#Headers],[2]],B:B,Table_Query_from_Cas_Ragle_16[[#This Row],[account_id]])</f>
        <v>0</v>
      </c>
      <c r="N379">
        <f>SUMIFS(F:F,A:A,Table_Query_from_Cas_Ragle_16[[#Headers],[2]],B:B,Table_Query_from_Cas_Ragle_16[[#This Row],[account_id]])</f>
        <v>0</v>
      </c>
      <c r="O379" s="25">
        <f>Table_Query_from_Cas_Ragle_16[[#This Row],[2-Dr]]-Table_Query_from_Cas_Ragle_16[[#This Row],[2-Cr]]</f>
        <v>0</v>
      </c>
      <c r="P379">
        <f>SUMIFS(E:E,A:A,Table_Query_from_Cas_Ragle_16[[#Headers],[3]],B:B,Table_Query_from_Cas_Ragle_16[[#This Row],[account_id]])</f>
        <v>0</v>
      </c>
      <c r="Q379">
        <f>SUMIFS(F:F,A:A,Table_Query_from_Cas_Ragle_16[[#Headers],[3]],B:B,Table_Query_from_Cas_Ragle_16[[#This Row],[account_id]])</f>
        <v>0</v>
      </c>
      <c r="R379" s="25">
        <f>Table_Query_from_Cas_Ragle_16[[#This Row],[3-Dr]]-Table_Query_from_Cas_Ragle_16[[#This Row],[3-Cr]]</f>
        <v>0</v>
      </c>
      <c r="S379" s="25">
        <f>SUMIFS(E:E,A:A,Table_Query_from_Cas_Ragle_16[[#Headers],[4]],B:B,Table_Query_from_Cas_Ragle_16[[#This Row],[account_id]])</f>
        <v>0</v>
      </c>
      <c r="T379" s="25">
        <f>SUMIFS(F:F,A:A,Table_Query_from_Cas_Ragle_16[[#Headers],[4]],B:B,Table_Query_from_Cas_Ragle_16[[#This Row],[account_id]])</f>
        <v>0</v>
      </c>
      <c r="U379" s="25">
        <f>Table_Query_from_Cas_Ragle_16[[#This Row],[4-Dr]]-Table_Query_from_Cas_Ragle_16[[#This Row],[4-Cr]]</f>
        <v>0</v>
      </c>
      <c r="V379" s="25">
        <f>SUMIFS(E:E,A:A,Table_Query_from_Cas_Ragle_16[[#Headers],[8]],B:B,Table_Query_from_Cas_Ragle_16[[#This Row],[account_id]])</f>
        <v>0</v>
      </c>
      <c r="W379" s="25">
        <f>SUMIFS(F:F,A:A,Table_Query_from_Cas_Ragle_16[[#Headers],[8]],B:B,Table_Query_from_Cas_Ragle_16[[#This Row],[account_id]])</f>
        <v>0</v>
      </c>
      <c r="X379" s="25">
        <f>Table_Query_from_Cas_Ragle_16[[#This Row],[8-Dr]]-Table_Query_from_Cas_Ragle_16[[#This Row],[8-Cr]]</f>
        <v>0</v>
      </c>
    </row>
    <row r="380" spans="1:24" x14ac:dyDescent="0.25">
      <c r="A380">
        <v>2</v>
      </c>
      <c r="B380" t="s">
        <v>2053</v>
      </c>
      <c r="C380" t="s">
        <v>3624</v>
      </c>
      <c r="D380" t="s">
        <v>3617</v>
      </c>
      <c r="E380">
        <v>0</v>
      </c>
      <c r="F380">
        <v>3500</v>
      </c>
      <c r="G380" s="2">
        <v>45382</v>
      </c>
      <c r="H380" t="s">
        <v>3618</v>
      </c>
      <c r="I380">
        <f t="shared" si="5"/>
        <v>-3500</v>
      </c>
      <c r="K380" t="s">
        <v>2801</v>
      </c>
      <c r="L380" t="s">
        <v>2802</v>
      </c>
      <c r="M380">
        <f>SUMIFS(E:E,A:A,Table_Query_from_Cas_Ragle_16[[#Headers],[2]],B:B,Table_Query_from_Cas_Ragle_16[[#This Row],[account_id]])</f>
        <v>0</v>
      </c>
      <c r="N380">
        <f>SUMIFS(F:F,A:A,Table_Query_from_Cas_Ragle_16[[#Headers],[2]],B:B,Table_Query_from_Cas_Ragle_16[[#This Row],[account_id]])</f>
        <v>0</v>
      </c>
      <c r="O380" s="25">
        <f>Table_Query_from_Cas_Ragle_16[[#This Row],[2-Dr]]-Table_Query_from_Cas_Ragle_16[[#This Row],[2-Cr]]</f>
        <v>0</v>
      </c>
      <c r="P380">
        <f>SUMIFS(E:E,A:A,Table_Query_from_Cas_Ragle_16[[#Headers],[3]],B:B,Table_Query_from_Cas_Ragle_16[[#This Row],[account_id]])</f>
        <v>0</v>
      </c>
      <c r="Q380">
        <f>SUMIFS(F:F,A:A,Table_Query_from_Cas_Ragle_16[[#Headers],[3]],B:B,Table_Query_from_Cas_Ragle_16[[#This Row],[account_id]])</f>
        <v>0</v>
      </c>
      <c r="R380" s="25">
        <f>Table_Query_from_Cas_Ragle_16[[#This Row],[3-Dr]]-Table_Query_from_Cas_Ragle_16[[#This Row],[3-Cr]]</f>
        <v>0</v>
      </c>
      <c r="S380" s="25">
        <f>SUMIFS(E:E,A:A,Table_Query_from_Cas_Ragle_16[[#Headers],[4]],B:B,Table_Query_from_Cas_Ragle_16[[#This Row],[account_id]])</f>
        <v>0</v>
      </c>
      <c r="T380" s="25">
        <f>SUMIFS(F:F,A:A,Table_Query_from_Cas_Ragle_16[[#Headers],[4]],B:B,Table_Query_from_Cas_Ragle_16[[#This Row],[account_id]])</f>
        <v>0</v>
      </c>
      <c r="U380" s="25">
        <f>Table_Query_from_Cas_Ragle_16[[#This Row],[4-Dr]]-Table_Query_from_Cas_Ragle_16[[#This Row],[4-Cr]]</f>
        <v>0</v>
      </c>
      <c r="V380" s="25">
        <f>SUMIFS(E:E,A:A,Table_Query_from_Cas_Ragle_16[[#Headers],[8]],B:B,Table_Query_from_Cas_Ragle_16[[#This Row],[account_id]])</f>
        <v>0</v>
      </c>
      <c r="W380" s="25">
        <f>SUMIFS(F:F,A:A,Table_Query_from_Cas_Ragle_16[[#Headers],[8]],B:B,Table_Query_from_Cas_Ragle_16[[#This Row],[account_id]])</f>
        <v>0</v>
      </c>
      <c r="X380" s="25">
        <f>Table_Query_from_Cas_Ragle_16[[#This Row],[8-Dr]]-Table_Query_from_Cas_Ragle_16[[#This Row],[8-Cr]]</f>
        <v>0</v>
      </c>
    </row>
    <row r="381" spans="1:24" x14ac:dyDescent="0.25">
      <c r="A381">
        <v>2</v>
      </c>
      <c r="B381" t="s">
        <v>2053</v>
      </c>
      <c r="C381" t="s">
        <v>3624</v>
      </c>
      <c r="D381" t="s">
        <v>3617</v>
      </c>
      <c r="E381">
        <v>0</v>
      </c>
      <c r="F381">
        <v>4500</v>
      </c>
      <c r="G381" s="2">
        <v>45382</v>
      </c>
      <c r="H381" t="s">
        <v>3618</v>
      </c>
      <c r="I381">
        <f t="shared" si="5"/>
        <v>-4500</v>
      </c>
      <c r="K381" t="s">
        <v>2803</v>
      </c>
      <c r="L381" t="s">
        <v>2804</v>
      </c>
      <c r="M381">
        <f>SUMIFS(E:E,A:A,Table_Query_from_Cas_Ragle_16[[#Headers],[2]],B:B,Table_Query_from_Cas_Ragle_16[[#This Row],[account_id]])</f>
        <v>0</v>
      </c>
      <c r="N381">
        <f>SUMIFS(F:F,A:A,Table_Query_from_Cas_Ragle_16[[#Headers],[2]],B:B,Table_Query_from_Cas_Ragle_16[[#This Row],[account_id]])</f>
        <v>0</v>
      </c>
      <c r="O381" s="25">
        <f>Table_Query_from_Cas_Ragle_16[[#This Row],[2-Dr]]-Table_Query_from_Cas_Ragle_16[[#This Row],[2-Cr]]</f>
        <v>0</v>
      </c>
      <c r="P381">
        <f>SUMIFS(E:E,A:A,Table_Query_from_Cas_Ragle_16[[#Headers],[3]],B:B,Table_Query_from_Cas_Ragle_16[[#This Row],[account_id]])</f>
        <v>0</v>
      </c>
      <c r="Q381">
        <f>SUMIFS(F:F,A:A,Table_Query_from_Cas_Ragle_16[[#Headers],[3]],B:B,Table_Query_from_Cas_Ragle_16[[#This Row],[account_id]])</f>
        <v>0</v>
      </c>
      <c r="R381" s="25">
        <f>Table_Query_from_Cas_Ragle_16[[#This Row],[3-Dr]]-Table_Query_from_Cas_Ragle_16[[#This Row],[3-Cr]]</f>
        <v>0</v>
      </c>
      <c r="S381" s="25">
        <f>SUMIFS(E:E,A:A,Table_Query_from_Cas_Ragle_16[[#Headers],[4]],B:B,Table_Query_from_Cas_Ragle_16[[#This Row],[account_id]])</f>
        <v>0</v>
      </c>
      <c r="T381" s="25">
        <f>SUMIFS(F:F,A:A,Table_Query_from_Cas_Ragle_16[[#Headers],[4]],B:B,Table_Query_from_Cas_Ragle_16[[#This Row],[account_id]])</f>
        <v>0</v>
      </c>
      <c r="U381" s="25">
        <f>Table_Query_from_Cas_Ragle_16[[#This Row],[4-Dr]]-Table_Query_from_Cas_Ragle_16[[#This Row],[4-Cr]]</f>
        <v>0</v>
      </c>
      <c r="V381" s="25">
        <f>SUMIFS(E:E,A:A,Table_Query_from_Cas_Ragle_16[[#Headers],[8]],B:B,Table_Query_from_Cas_Ragle_16[[#This Row],[account_id]])</f>
        <v>0</v>
      </c>
      <c r="W381" s="25">
        <f>SUMIFS(F:F,A:A,Table_Query_from_Cas_Ragle_16[[#Headers],[8]],B:B,Table_Query_from_Cas_Ragle_16[[#This Row],[account_id]])</f>
        <v>0</v>
      </c>
      <c r="X381" s="25">
        <f>Table_Query_from_Cas_Ragle_16[[#This Row],[8-Dr]]-Table_Query_from_Cas_Ragle_16[[#This Row],[8-Cr]]</f>
        <v>0</v>
      </c>
    </row>
    <row r="382" spans="1:24" x14ac:dyDescent="0.25">
      <c r="A382">
        <v>2</v>
      </c>
      <c r="B382" t="s">
        <v>2053</v>
      </c>
      <c r="C382" t="s">
        <v>3624</v>
      </c>
      <c r="D382" t="s">
        <v>3617</v>
      </c>
      <c r="E382">
        <v>0</v>
      </c>
      <c r="F382">
        <v>1540</v>
      </c>
      <c r="G382" s="2">
        <v>45382</v>
      </c>
      <c r="H382" t="s">
        <v>3618</v>
      </c>
      <c r="I382">
        <f t="shared" si="5"/>
        <v>-1540</v>
      </c>
      <c r="K382" t="s">
        <v>2805</v>
      </c>
      <c r="L382" t="s">
        <v>2806</v>
      </c>
      <c r="M382">
        <f>SUMIFS(E:E,A:A,Table_Query_from_Cas_Ragle_16[[#Headers],[2]],B:B,Table_Query_from_Cas_Ragle_16[[#This Row],[account_id]])</f>
        <v>0</v>
      </c>
      <c r="N382">
        <f>SUMIFS(F:F,A:A,Table_Query_from_Cas_Ragle_16[[#Headers],[2]],B:B,Table_Query_from_Cas_Ragle_16[[#This Row],[account_id]])</f>
        <v>0</v>
      </c>
      <c r="O382" s="25">
        <f>Table_Query_from_Cas_Ragle_16[[#This Row],[2-Dr]]-Table_Query_from_Cas_Ragle_16[[#This Row],[2-Cr]]</f>
        <v>0</v>
      </c>
      <c r="P382">
        <f>SUMIFS(E:E,A:A,Table_Query_from_Cas_Ragle_16[[#Headers],[3]],B:B,Table_Query_from_Cas_Ragle_16[[#This Row],[account_id]])</f>
        <v>0</v>
      </c>
      <c r="Q382">
        <f>SUMIFS(F:F,A:A,Table_Query_from_Cas_Ragle_16[[#Headers],[3]],B:B,Table_Query_from_Cas_Ragle_16[[#This Row],[account_id]])</f>
        <v>0</v>
      </c>
      <c r="R382" s="25">
        <f>Table_Query_from_Cas_Ragle_16[[#This Row],[3-Dr]]-Table_Query_from_Cas_Ragle_16[[#This Row],[3-Cr]]</f>
        <v>0</v>
      </c>
      <c r="S382" s="25">
        <f>SUMIFS(E:E,A:A,Table_Query_from_Cas_Ragle_16[[#Headers],[4]],B:B,Table_Query_from_Cas_Ragle_16[[#This Row],[account_id]])</f>
        <v>0</v>
      </c>
      <c r="T382" s="25">
        <f>SUMIFS(F:F,A:A,Table_Query_from_Cas_Ragle_16[[#Headers],[4]],B:B,Table_Query_from_Cas_Ragle_16[[#This Row],[account_id]])</f>
        <v>0</v>
      </c>
      <c r="U382" s="25">
        <f>Table_Query_from_Cas_Ragle_16[[#This Row],[4-Dr]]-Table_Query_from_Cas_Ragle_16[[#This Row],[4-Cr]]</f>
        <v>0</v>
      </c>
      <c r="V382" s="25">
        <f>SUMIFS(E:E,A:A,Table_Query_from_Cas_Ragle_16[[#Headers],[8]],B:B,Table_Query_from_Cas_Ragle_16[[#This Row],[account_id]])</f>
        <v>0</v>
      </c>
      <c r="W382" s="25">
        <f>SUMIFS(F:F,A:A,Table_Query_from_Cas_Ragle_16[[#Headers],[8]],B:B,Table_Query_from_Cas_Ragle_16[[#This Row],[account_id]])</f>
        <v>0</v>
      </c>
      <c r="X382" s="25">
        <f>Table_Query_from_Cas_Ragle_16[[#This Row],[8-Dr]]-Table_Query_from_Cas_Ragle_16[[#This Row],[8-Cr]]</f>
        <v>0</v>
      </c>
    </row>
    <row r="383" spans="1:24" x14ac:dyDescent="0.25">
      <c r="A383">
        <v>2</v>
      </c>
      <c r="B383" t="s">
        <v>2053</v>
      </c>
      <c r="C383" t="s">
        <v>3624</v>
      </c>
      <c r="D383" t="s">
        <v>3617</v>
      </c>
      <c r="E383">
        <v>0</v>
      </c>
      <c r="F383">
        <v>1500</v>
      </c>
      <c r="G383" s="2">
        <v>45382</v>
      </c>
      <c r="H383" t="s">
        <v>3618</v>
      </c>
      <c r="I383">
        <f t="shared" si="5"/>
        <v>-1500</v>
      </c>
      <c r="K383" t="s">
        <v>2807</v>
      </c>
      <c r="L383" t="s">
        <v>2808</v>
      </c>
      <c r="M383">
        <f>SUMIFS(E:E,A:A,Table_Query_from_Cas_Ragle_16[[#Headers],[2]],B:B,Table_Query_from_Cas_Ragle_16[[#This Row],[account_id]])</f>
        <v>0</v>
      </c>
      <c r="N383">
        <f>SUMIFS(F:F,A:A,Table_Query_from_Cas_Ragle_16[[#Headers],[2]],B:B,Table_Query_from_Cas_Ragle_16[[#This Row],[account_id]])</f>
        <v>0</v>
      </c>
      <c r="O383" s="25">
        <f>Table_Query_from_Cas_Ragle_16[[#This Row],[2-Dr]]-Table_Query_from_Cas_Ragle_16[[#This Row],[2-Cr]]</f>
        <v>0</v>
      </c>
      <c r="P383">
        <f>SUMIFS(E:E,A:A,Table_Query_from_Cas_Ragle_16[[#Headers],[3]],B:B,Table_Query_from_Cas_Ragle_16[[#This Row],[account_id]])</f>
        <v>0</v>
      </c>
      <c r="Q383">
        <f>SUMIFS(F:F,A:A,Table_Query_from_Cas_Ragle_16[[#Headers],[3]],B:B,Table_Query_from_Cas_Ragle_16[[#This Row],[account_id]])</f>
        <v>0</v>
      </c>
      <c r="R383" s="25">
        <f>Table_Query_from_Cas_Ragle_16[[#This Row],[3-Dr]]-Table_Query_from_Cas_Ragle_16[[#This Row],[3-Cr]]</f>
        <v>0</v>
      </c>
      <c r="S383" s="25">
        <f>SUMIFS(E:E,A:A,Table_Query_from_Cas_Ragle_16[[#Headers],[4]],B:B,Table_Query_from_Cas_Ragle_16[[#This Row],[account_id]])</f>
        <v>0</v>
      </c>
      <c r="T383" s="25">
        <f>SUMIFS(F:F,A:A,Table_Query_from_Cas_Ragle_16[[#Headers],[4]],B:B,Table_Query_from_Cas_Ragle_16[[#This Row],[account_id]])</f>
        <v>0</v>
      </c>
      <c r="U383" s="25">
        <f>Table_Query_from_Cas_Ragle_16[[#This Row],[4-Dr]]-Table_Query_from_Cas_Ragle_16[[#This Row],[4-Cr]]</f>
        <v>0</v>
      </c>
      <c r="V383" s="25">
        <f>SUMIFS(E:E,A:A,Table_Query_from_Cas_Ragle_16[[#Headers],[8]],B:B,Table_Query_from_Cas_Ragle_16[[#This Row],[account_id]])</f>
        <v>0</v>
      </c>
      <c r="W383" s="25">
        <f>SUMIFS(F:F,A:A,Table_Query_from_Cas_Ragle_16[[#Headers],[8]],B:B,Table_Query_from_Cas_Ragle_16[[#This Row],[account_id]])</f>
        <v>0</v>
      </c>
      <c r="X383" s="25">
        <f>Table_Query_from_Cas_Ragle_16[[#This Row],[8-Dr]]-Table_Query_from_Cas_Ragle_16[[#This Row],[8-Cr]]</f>
        <v>0</v>
      </c>
    </row>
    <row r="384" spans="1:24" x14ac:dyDescent="0.25">
      <c r="A384">
        <v>2</v>
      </c>
      <c r="B384" t="s">
        <v>2053</v>
      </c>
      <c r="C384" t="s">
        <v>3624</v>
      </c>
      <c r="D384" t="s">
        <v>3617</v>
      </c>
      <c r="E384">
        <v>0</v>
      </c>
      <c r="F384">
        <v>1200</v>
      </c>
      <c r="G384" s="2">
        <v>45382</v>
      </c>
      <c r="H384" t="s">
        <v>3618</v>
      </c>
      <c r="I384">
        <f t="shared" si="5"/>
        <v>-1200</v>
      </c>
      <c r="K384" t="s">
        <v>2809</v>
      </c>
      <c r="L384" t="s">
        <v>2810</v>
      </c>
      <c r="M384">
        <f>SUMIFS(E:E,A:A,Table_Query_from_Cas_Ragle_16[[#Headers],[2]],B:B,Table_Query_from_Cas_Ragle_16[[#This Row],[account_id]])</f>
        <v>0</v>
      </c>
      <c r="N384">
        <f>SUMIFS(F:F,A:A,Table_Query_from_Cas_Ragle_16[[#Headers],[2]],B:B,Table_Query_from_Cas_Ragle_16[[#This Row],[account_id]])</f>
        <v>0</v>
      </c>
      <c r="O384" s="25">
        <f>Table_Query_from_Cas_Ragle_16[[#This Row],[2-Dr]]-Table_Query_from_Cas_Ragle_16[[#This Row],[2-Cr]]</f>
        <v>0</v>
      </c>
      <c r="P384">
        <f>SUMIFS(E:E,A:A,Table_Query_from_Cas_Ragle_16[[#Headers],[3]],B:B,Table_Query_from_Cas_Ragle_16[[#This Row],[account_id]])</f>
        <v>0</v>
      </c>
      <c r="Q384">
        <f>SUMIFS(F:F,A:A,Table_Query_from_Cas_Ragle_16[[#Headers],[3]],B:B,Table_Query_from_Cas_Ragle_16[[#This Row],[account_id]])</f>
        <v>0</v>
      </c>
      <c r="R384" s="25">
        <f>Table_Query_from_Cas_Ragle_16[[#This Row],[3-Dr]]-Table_Query_from_Cas_Ragle_16[[#This Row],[3-Cr]]</f>
        <v>0</v>
      </c>
      <c r="S384" s="25">
        <f>SUMIFS(E:E,A:A,Table_Query_from_Cas_Ragle_16[[#Headers],[4]],B:B,Table_Query_from_Cas_Ragle_16[[#This Row],[account_id]])</f>
        <v>0</v>
      </c>
      <c r="T384" s="25">
        <f>SUMIFS(F:F,A:A,Table_Query_from_Cas_Ragle_16[[#Headers],[4]],B:B,Table_Query_from_Cas_Ragle_16[[#This Row],[account_id]])</f>
        <v>0</v>
      </c>
      <c r="U384" s="25">
        <f>Table_Query_from_Cas_Ragle_16[[#This Row],[4-Dr]]-Table_Query_from_Cas_Ragle_16[[#This Row],[4-Cr]]</f>
        <v>0</v>
      </c>
      <c r="V384" s="25">
        <f>SUMIFS(E:E,A:A,Table_Query_from_Cas_Ragle_16[[#Headers],[8]],B:B,Table_Query_from_Cas_Ragle_16[[#This Row],[account_id]])</f>
        <v>0</v>
      </c>
      <c r="W384" s="25">
        <f>SUMIFS(F:F,A:A,Table_Query_from_Cas_Ragle_16[[#Headers],[8]],B:B,Table_Query_from_Cas_Ragle_16[[#This Row],[account_id]])</f>
        <v>0</v>
      </c>
      <c r="X384" s="25">
        <f>Table_Query_from_Cas_Ragle_16[[#This Row],[8-Dr]]-Table_Query_from_Cas_Ragle_16[[#This Row],[8-Cr]]</f>
        <v>0</v>
      </c>
    </row>
    <row r="385" spans="1:24" x14ac:dyDescent="0.25">
      <c r="A385">
        <v>2</v>
      </c>
      <c r="B385" t="s">
        <v>2053</v>
      </c>
      <c r="C385" t="s">
        <v>3624</v>
      </c>
      <c r="D385" t="s">
        <v>3617</v>
      </c>
      <c r="E385">
        <v>0</v>
      </c>
      <c r="F385">
        <v>1200</v>
      </c>
      <c r="G385" s="2">
        <v>45382</v>
      </c>
      <c r="H385" t="s">
        <v>3618</v>
      </c>
      <c r="I385">
        <f t="shared" si="5"/>
        <v>-1200</v>
      </c>
      <c r="K385" t="s">
        <v>2811</v>
      </c>
      <c r="L385" t="s">
        <v>2812</v>
      </c>
      <c r="M385">
        <f>SUMIFS(E:E,A:A,Table_Query_from_Cas_Ragle_16[[#Headers],[2]],B:B,Table_Query_from_Cas_Ragle_16[[#This Row],[account_id]])</f>
        <v>0</v>
      </c>
      <c r="N385">
        <f>SUMIFS(F:F,A:A,Table_Query_from_Cas_Ragle_16[[#Headers],[2]],B:B,Table_Query_from_Cas_Ragle_16[[#This Row],[account_id]])</f>
        <v>0</v>
      </c>
      <c r="O385" s="25">
        <f>Table_Query_from_Cas_Ragle_16[[#This Row],[2-Dr]]-Table_Query_from_Cas_Ragle_16[[#This Row],[2-Cr]]</f>
        <v>0</v>
      </c>
      <c r="P385">
        <f>SUMIFS(E:E,A:A,Table_Query_from_Cas_Ragle_16[[#Headers],[3]],B:B,Table_Query_from_Cas_Ragle_16[[#This Row],[account_id]])</f>
        <v>0</v>
      </c>
      <c r="Q385">
        <f>SUMIFS(F:F,A:A,Table_Query_from_Cas_Ragle_16[[#Headers],[3]],B:B,Table_Query_from_Cas_Ragle_16[[#This Row],[account_id]])</f>
        <v>0</v>
      </c>
      <c r="R385" s="25">
        <f>Table_Query_from_Cas_Ragle_16[[#This Row],[3-Dr]]-Table_Query_from_Cas_Ragle_16[[#This Row],[3-Cr]]</f>
        <v>0</v>
      </c>
      <c r="S385" s="25">
        <f>SUMIFS(E:E,A:A,Table_Query_from_Cas_Ragle_16[[#Headers],[4]],B:B,Table_Query_from_Cas_Ragle_16[[#This Row],[account_id]])</f>
        <v>0</v>
      </c>
      <c r="T385" s="25">
        <f>SUMIFS(F:F,A:A,Table_Query_from_Cas_Ragle_16[[#Headers],[4]],B:B,Table_Query_from_Cas_Ragle_16[[#This Row],[account_id]])</f>
        <v>0</v>
      </c>
      <c r="U385" s="25">
        <f>Table_Query_from_Cas_Ragle_16[[#This Row],[4-Dr]]-Table_Query_from_Cas_Ragle_16[[#This Row],[4-Cr]]</f>
        <v>0</v>
      </c>
      <c r="V385" s="25">
        <f>SUMIFS(E:E,A:A,Table_Query_from_Cas_Ragle_16[[#Headers],[8]],B:B,Table_Query_from_Cas_Ragle_16[[#This Row],[account_id]])</f>
        <v>0</v>
      </c>
      <c r="W385" s="25">
        <f>SUMIFS(F:F,A:A,Table_Query_from_Cas_Ragle_16[[#Headers],[8]],B:B,Table_Query_from_Cas_Ragle_16[[#This Row],[account_id]])</f>
        <v>0</v>
      </c>
      <c r="X385" s="25">
        <f>Table_Query_from_Cas_Ragle_16[[#This Row],[8-Dr]]-Table_Query_from_Cas_Ragle_16[[#This Row],[8-Cr]]</f>
        <v>0</v>
      </c>
    </row>
    <row r="386" spans="1:24" x14ac:dyDescent="0.25">
      <c r="A386">
        <v>2</v>
      </c>
      <c r="B386" t="s">
        <v>2053</v>
      </c>
      <c r="C386" t="s">
        <v>3624</v>
      </c>
      <c r="D386" t="s">
        <v>3617</v>
      </c>
      <c r="E386">
        <v>0</v>
      </c>
      <c r="F386">
        <v>1200</v>
      </c>
      <c r="G386" s="2">
        <v>45382</v>
      </c>
      <c r="H386" t="s">
        <v>3618</v>
      </c>
      <c r="I386">
        <f t="shared" ref="I386:I449" si="6">E386-F386</f>
        <v>-1200</v>
      </c>
      <c r="K386" t="s">
        <v>2813</v>
      </c>
      <c r="L386" t="s">
        <v>2814</v>
      </c>
      <c r="M386">
        <f>SUMIFS(E:E,A:A,Table_Query_from_Cas_Ragle_16[[#Headers],[2]],B:B,Table_Query_from_Cas_Ragle_16[[#This Row],[account_id]])</f>
        <v>0</v>
      </c>
      <c r="N386">
        <f>SUMIFS(F:F,A:A,Table_Query_from_Cas_Ragle_16[[#Headers],[2]],B:B,Table_Query_from_Cas_Ragle_16[[#This Row],[account_id]])</f>
        <v>0</v>
      </c>
      <c r="O386" s="25">
        <f>Table_Query_from_Cas_Ragle_16[[#This Row],[2-Dr]]-Table_Query_from_Cas_Ragle_16[[#This Row],[2-Cr]]</f>
        <v>0</v>
      </c>
      <c r="P386">
        <f>SUMIFS(E:E,A:A,Table_Query_from_Cas_Ragle_16[[#Headers],[3]],B:B,Table_Query_from_Cas_Ragle_16[[#This Row],[account_id]])</f>
        <v>0</v>
      </c>
      <c r="Q386">
        <f>SUMIFS(F:F,A:A,Table_Query_from_Cas_Ragle_16[[#Headers],[3]],B:B,Table_Query_from_Cas_Ragle_16[[#This Row],[account_id]])</f>
        <v>0</v>
      </c>
      <c r="R386" s="25">
        <f>Table_Query_from_Cas_Ragle_16[[#This Row],[3-Dr]]-Table_Query_from_Cas_Ragle_16[[#This Row],[3-Cr]]</f>
        <v>0</v>
      </c>
      <c r="S386" s="25">
        <f>SUMIFS(E:E,A:A,Table_Query_from_Cas_Ragle_16[[#Headers],[4]],B:B,Table_Query_from_Cas_Ragle_16[[#This Row],[account_id]])</f>
        <v>0</v>
      </c>
      <c r="T386" s="25">
        <f>SUMIFS(F:F,A:A,Table_Query_from_Cas_Ragle_16[[#Headers],[4]],B:B,Table_Query_from_Cas_Ragle_16[[#This Row],[account_id]])</f>
        <v>0</v>
      </c>
      <c r="U386" s="25">
        <f>Table_Query_from_Cas_Ragle_16[[#This Row],[4-Dr]]-Table_Query_from_Cas_Ragle_16[[#This Row],[4-Cr]]</f>
        <v>0</v>
      </c>
      <c r="V386" s="25">
        <f>SUMIFS(E:E,A:A,Table_Query_from_Cas_Ragle_16[[#Headers],[8]],B:B,Table_Query_from_Cas_Ragle_16[[#This Row],[account_id]])</f>
        <v>0</v>
      </c>
      <c r="W386" s="25">
        <f>SUMIFS(F:F,A:A,Table_Query_from_Cas_Ragle_16[[#Headers],[8]],B:B,Table_Query_from_Cas_Ragle_16[[#This Row],[account_id]])</f>
        <v>0</v>
      </c>
      <c r="X386" s="25">
        <f>Table_Query_from_Cas_Ragle_16[[#This Row],[8-Dr]]-Table_Query_from_Cas_Ragle_16[[#This Row],[8-Cr]]</f>
        <v>0</v>
      </c>
    </row>
    <row r="387" spans="1:24" x14ac:dyDescent="0.25">
      <c r="A387">
        <v>2</v>
      </c>
      <c r="B387" t="s">
        <v>2053</v>
      </c>
      <c r="C387" t="s">
        <v>3624</v>
      </c>
      <c r="D387" t="s">
        <v>3617</v>
      </c>
      <c r="E387">
        <v>0</v>
      </c>
      <c r="F387">
        <v>60</v>
      </c>
      <c r="G387" s="2">
        <v>45382</v>
      </c>
      <c r="H387" t="s">
        <v>3618</v>
      </c>
      <c r="I387">
        <f t="shared" si="6"/>
        <v>-60</v>
      </c>
      <c r="K387" t="s">
        <v>2815</v>
      </c>
      <c r="L387" t="s">
        <v>2816</v>
      </c>
      <c r="M387">
        <f>SUMIFS(E:E,A:A,Table_Query_from_Cas_Ragle_16[[#Headers],[2]],B:B,Table_Query_from_Cas_Ragle_16[[#This Row],[account_id]])</f>
        <v>0</v>
      </c>
      <c r="N387">
        <f>SUMIFS(F:F,A:A,Table_Query_from_Cas_Ragle_16[[#Headers],[2]],B:B,Table_Query_from_Cas_Ragle_16[[#This Row],[account_id]])</f>
        <v>0</v>
      </c>
      <c r="O387" s="25">
        <f>Table_Query_from_Cas_Ragle_16[[#This Row],[2-Dr]]-Table_Query_from_Cas_Ragle_16[[#This Row],[2-Cr]]</f>
        <v>0</v>
      </c>
      <c r="P387">
        <f>SUMIFS(E:E,A:A,Table_Query_from_Cas_Ragle_16[[#Headers],[3]],B:B,Table_Query_from_Cas_Ragle_16[[#This Row],[account_id]])</f>
        <v>0</v>
      </c>
      <c r="Q387">
        <f>SUMIFS(F:F,A:A,Table_Query_from_Cas_Ragle_16[[#Headers],[3]],B:B,Table_Query_from_Cas_Ragle_16[[#This Row],[account_id]])</f>
        <v>0</v>
      </c>
      <c r="R387" s="25">
        <f>Table_Query_from_Cas_Ragle_16[[#This Row],[3-Dr]]-Table_Query_from_Cas_Ragle_16[[#This Row],[3-Cr]]</f>
        <v>0</v>
      </c>
      <c r="S387" s="25">
        <f>SUMIFS(E:E,A:A,Table_Query_from_Cas_Ragle_16[[#Headers],[4]],B:B,Table_Query_from_Cas_Ragle_16[[#This Row],[account_id]])</f>
        <v>0</v>
      </c>
      <c r="T387" s="25">
        <f>SUMIFS(F:F,A:A,Table_Query_from_Cas_Ragle_16[[#Headers],[4]],B:B,Table_Query_from_Cas_Ragle_16[[#This Row],[account_id]])</f>
        <v>0</v>
      </c>
      <c r="U387" s="25">
        <f>Table_Query_from_Cas_Ragle_16[[#This Row],[4-Dr]]-Table_Query_from_Cas_Ragle_16[[#This Row],[4-Cr]]</f>
        <v>0</v>
      </c>
      <c r="V387" s="25">
        <f>SUMIFS(E:E,A:A,Table_Query_from_Cas_Ragle_16[[#Headers],[8]],B:B,Table_Query_from_Cas_Ragle_16[[#This Row],[account_id]])</f>
        <v>0</v>
      </c>
      <c r="W387" s="25">
        <f>SUMIFS(F:F,A:A,Table_Query_from_Cas_Ragle_16[[#Headers],[8]],B:B,Table_Query_from_Cas_Ragle_16[[#This Row],[account_id]])</f>
        <v>0</v>
      </c>
      <c r="X387" s="25">
        <f>Table_Query_from_Cas_Ragle_16[[#This Row],[8-Dr]]-Table_Query_from_Cas_Ragle_16[[#This Row],[8-Cr]]</f>
        <v>0</v>
      </c>
    </row>
    <row r="388" spans="1:24" x14ac:dyDescent="0.25">
      <c r="A388">
        <v>2</v>
      </c>
      <c r="B388" t="s">
        <v>2053</v>
      </c>
      <c r="C388" t="s">
        <v>3624</v>
      </c>
      <c r="D388" t="s">
        <v>3617</v>
      </c>
      <c r="E388">
        <v>0</v>
      </c>
      <c r="F388">
        <v>60</v>
      </c>
      <c r="G388" s="2">
        <v>45382</v>
      </c>
      <c r="H388" t="s">
        <v>3618</v>
      </c>
      <c r="I388">
        <f t="shared" si="6"/>
        <v>-60</v>
      </c>
      <c r="K388" t="s">
        <v>2817</v>
      </c>
      <c r="L388" t="s">
        <v>2818</v>
      </c>
      <c r="M388">
        <f>SUMIFS(E:E,A:A,Table_Query_from_Cas_Ragle_16[[#Headers],[2]],B:B,Table_Query_from_Cas_Ragle_16[[#This Row],[account_id]])</f>
        <v>0</v>
      </c>
      <c r="N388">
        <f>SUMIFS(F:F,A:A,Table_Query_from_Cas_Ragle_16[[#Headers],[2]],B:B,Table_Query_from_Cas_Ragle_16[[#This Row],[account_id]])</f>
        <v>0</v>
      </c>
      <c r="O388" s="25">
        <f>Table_Query_from_Cas_Ragle_16[[#This Row],[2-Dr]]-Table_Query_from_Cas_Ragle_16[[#This Row],[2-Cr]]</f>
        <v>0</v>
      </c>
      <c r="P388">
        <f>SUMIFS(E:E,A:A,Table_Query_from_Cas_Ragle_16[[#Headers],[3]],B:B,Table_Query_from_Cas_Ragle_16[[#This Row],[account_id]])</f>
        <v>0</v>
      </c>
      <c r="Q388">
        <f>SUMIFS(F:F,A:A,Table_Query_from_Cas_Ragle_16[[#Headers],[3]],B:B,Table_Query_from_Cas_Ragle_16[[#This Row],[account_id]])</f>
        <v>0</v>
      </c>
      <c r="R388" s="25">
        <f>Table_Query_from_Cas_Ragle_16[[#This Row],[3-Dr]]-Table_Query_from_Cas_Ragle_16[[#This Row],[3-Cr]]</f>
        <v>0</v>
      </c>
      <c r="S388" s="25">
        <f>SUMIFS(E:E,A:A,Table_Query_from_Cas_Ragle_16[[#Headers],[4]],B:B,Table_Query_from_Cas_Ragle_16[[#This Row],[account_id]])</f>
        <v>0</v>
      </c>
      <c r="T388" s="25">
        <f>SUMIFS(F:F,A:A,Table_Query_from_Cas_Ragle_16[[#Headers],[4]],B:B,Table_Query_from_Cas_Ragle_16[[#This Row],[account_id]])</f>
        <v>0</v>
      </c>
      <c r="U388" s="25">
        <f>Table_Query_from_Cas_Ragle_16[[#This Row],[4-Dr]]-Table_Query_from_Cas_Ragle_16[[#This Row],[4-Cr]]</f>
        <v>0</v>
      </c>
      <c r="V388" s="25">
        <f>SUMIFS(E:E,A:A,Table_Query_from_Cas_Ragle_16[[#Headers],[8]],B:B,Table_Query_from_Cas_Ragle_16[[#This Row],[account_id]])</f>
        <v>0</v>
      </c>
      <c r="W388" s="25">
        <f>SUMIFS(F:F,A:A,Table_Query_from_Cas_Ragle_16[[#Headers],[8]],B:B,Table_Query_from_Cas_Ragle_16[[#This Row],[account_id]])</f>
        <v>0</v>
      </c>
      <c r="X388" s="25">
        <f>Table_Query_from_Cas_Ragle_16[[#This Row],[8-Dr]]-Table_Query_from_Cas_Ragle_16[[#This Row],[8-Cr]]</f>
        <v>0</v>
      </c>
    </row>
    <row r="389" spans="1:24" x14ac:dyDescent="0.25">
      <c r="A389">
        <v>2</v>
      </c>
      <c r="B389" t="s">
        <v>2053</v>
      </c>
      <c r="C389" t="s">
        <v>3624</v>
      </c>
      <c r="D389" t="s">
        <v>3617</v>
      </c>
      <c r="E389">
        <v>0</v>
      </c>
      <c r="F389">
        <v>120</v>
      </c>
      <c r="G389" s="2">
        <v>45382</v>
      </c>
      <c r="H389" t="s">
        <v>3618</v>
      </c>
      <c r="I389">
        <f t="shared" si="6"/>
        <v>-120</v>
      </c>
      <c r="K389" t="s">
        <v>2819</v>
      </c>
      <c r="L389" t="s">
        <v>2820</v>
      </c>
      <c r="M389">
        <f>SUMIFS(E:E,A:A,Table_Query_from_Cas_Ragle_16[[#Headers],[2]],B:B,Table_Query_from_Cas_Ragle_16[[#This Row],[account_id]])</f>
        <v>0</v>
      </c>
      <c r="N389">
        <f>SUMIFS(F:F,A:A,Table_Query_from_Cas_Ragle_16[[#Headers],[2]],B:B,Table_Query_from_Cas_Ragle_16[[#This Row],[account_id]])</f>
        <v>0</v>
      </c>
      <c r="O389" s="25">
        <f>Table_Query_from_Cas_Ragle_16[[#This Row],[2-Dr]]-Table_Query_from_Cas_Ragle_16[[#This Row],[2-Cr]]</f>
        <v>0</v>
      </c>
      <c r="P389">
        <f>SUMIFS(E:E,A:A,Table_Query_from_Cas_Ragle_16[[#Headers],[3]],B:B,Table_Query_from_Cas_Ragle_16[[#This Row],[account_id]])</f>
        <v>0</v>
      </c>
      <c r="Q389">
        <f>SUMIFS(F:F,A:A,Table_Query_from_Cas_Ragle_16[[#Headers],[3]],B:B,Table_Query_from_Cas_Ragle_16[[#This Row],[account_id]])</f>
        <v>0</v>
      </c>
      <c r="R389" s="25">
        <f>Table_Query_from_Cas_Ragle_16[[#This Row],[3-Dr]]-Table_Query_from_Cas_Ragle_16[[#This Row],[3-Cr]]</f>
        <v>0</v>
      </c>
      <c r="S389" s="25">
        <f>SUMIFS(E:E,A:A,Table_Query_from_Cas_Ragle_16[[#Headers],[4]],B:B,Table_Query_from_Cas_Ragle_16[[#This Row],[account_id]])</f>
        <v>0</v>
      </c>
      <c r="T389" s="25">
        <f>SUMIFS(F:F,A:A,Table_Query_from_Cas_Ragle_16[[#Headers],[4]],B:B,Table_Query_from_Cas_Ragle_16[[#This Row],[account_id]])</f>
        <v>0</v>
      </c>
      <c r="U389" s="25">
        <f>Table_Query_from_Cas_Ragle_16[[#This Row],[4-Dr]]-Table_Query_from_Cas_Ragle_16[[#This Row],[4-Cr]]</f>
        <v>0</v>
      </c>
      <c r="V389" s="25">
        <f>SUMIFS(E:E,A:A,Table_Query_from_Cas_Ragle_16[[#Headers],[8]],B:B,Table_Query_from_Cas_Ragle_16[[#This Row],[account_id]])</f>
        <v>0</v>
      </c>
      <c r="W389" s="25">
        <f>SUMIFS(F:F,A:A,Table_Query_from_Cas_Ragle_16[[#Headers],[8]],B:B,Table_Query_from_Cas_Ragle_16[[#This Row],[account_id]])</f>
        <v>0</v>
      </c>
      <c r="X389" s="25">
        <f>Table_Query_from_Cas_Ragle_16[[#This Row],[8-Dr]]-Table_Query_from_Cas_Ragle_16[[#This Row],[8-Cr]]</f>
        <v>0</v>
      </c>
    </row>
    <row r="390" spans="1:24" x14ac:dyDescent="0.25">
      <c r="A390">
        <v>2</v>
      </c>
      <c r="B390" t="s">
        <v>2053</v>
      </c>
      <c r="C390" t="s">
        <v>3624</v>
      </c>
      <c r="D390" t="s">
        <v>3617</v>
      </c>
      <c r="E390">
        <v>0</v>
      </c>
      <c r="F390">
        <v>108</v>
      </c>
      <c r="G390" s="2">
        <v>45382</v>
      </c>
      <c r="H390" t="s">
        <v>3618</v>
      </c>
      <c r="I390">
        <f t="shared" si="6"/>
        <v>-108</v>
      </c>
      <c r="K390" t="s">
        <v>2821</v>
      </c>
      <c r="L390" t="s">
        <v>2822</v>
      </c>
      <c r="M390">
        <f>SUMIFS(E:E,A:A,Table_Query_from_Cas_Ragle_16[[#Headers],[2]],B:B,Table_Query_from_Cas_Ragle_16[[#This Row],[account_id]])</f>
        <v>0</v>
      </c>
      <c r="N390">
        <f>SUMIFS(F:F,A:A,Table_Query_from_Cas_Ragle_16[[#Headers],[2]],B:B,Table_Query_from_Cas_Ragle_16[[#This Row],[account_id]])</f>
        <v>0</v>
      </c>
      <c r="O390" s="25">
        <f>Table_Query_from_Cas_Ragle_16[[#This Row],[2-Dr]]-Table_Query_from_Cas_Ragle_16[[#This Row],[2-Cr]]</f>
        <v>0</v>
      </c>
      <c r="P390">
        <f>SUMIFS(E:E,A:A,Table_Query_from_Cas_Ragle_16[[#Headers],[3]],B:B,Table_Query_from_Cas_Ragle_16[[#This Row],[account_id]])</f>
        <v>0</v>
      </c>
      <c r="Q390">
        <f>SUMIFS(F:F,A:A,Table_Query_from_Cas_Ragle_16[[#Headers],[3]],B:B,Table_Query_from_Cas_Ragle_16[[#This Row],[account_id]])</f>
        <v>0</v>
      </c>
      <c r="R390" s="25">
        <f>Table_Query_from_Cas_Ragle_16[[#This Row],[3-Dr]]-Table_Query_from_Cas_Ragle_16[[#This Row],[3-Cr]]</f>
        <v>0</v>
      </c>
      <c r="S390" s="25">
        <f>SUMIFS(E:E,A:A,Table_Query_from_Cas_Ragle_16[[#Headers],[4]],B:B,Table_Query_from_Cas_Ragle_16[[#This Row],[account_id]])</f>
        <v>0</v>
      </c>
      <c r="T390" s="25">
        <f>SUMIFS(F:F,A:A,Table_Query_from_Cas_Ragle_16[[#Headers],[4]],B:B,Table_Query_from_Cas_Ragle_16[[#This Row],[account_id]])</f>
        <v>0</v>
      </c>
      <c r="U390" s="25">
        <f>Table_Query_from_Cas_Ragle_16[[#This Row],[4-Dr]]-Table_Query_from_Cas_Ragle_16[[#This Row],[4-Cr]]</f>
        <v>0</v>
      </c>
      <c r="V390" s="25">
        <f>SUMIFS(E:E,A:A,Table_Query_from_Cas_Ragle_16[[#Headers],[8]],B:B,Table_Query_from_Cas_Ragle_16[[#This Row],[account_id]])</f>
        <v>0</v>
      </c>
      <c r="W390" s="25">
        <f>SUMIFS(F:F,A:A,Table_Query_from_Cas_Ragle_16[[#Headers],[8]],B:B,Table_Query_from_Cas_Ragle_16[[#This Row],[account_id]])</f>
        <v>0</v>
      </c>
      <c r="X390" s="25">
        <f>Table_Query_from_Cas_Ragle_16[[#This Row],[8-Dr]]-Table_Query_from_Cas_Ragle_16[[#This Row],[8-Cr]]</f>
        <v>0</v>
      </c>
    </row>
    <row r="391" spans="1:24" x14ac:dyDescent="0.25">
      <c r="A391">
        <v>2</v>
      </c>
      <c r="B391" t="s">
        <v>2053</v>
      </c>
      <c r="C391" t="s">
        <v>3624</v>
      </c>
      <c r="D391" t="s">
        <v>3617</v>
      </c>
      <c r="E391">
        <v>0</v>
      </c>
      <c r="F391">
        <v>60</v>
      </c>
      <c r="G391" s="2">
        <v>45382</v>
      </c>
      <c r="H391" t="s">
        <v>3618</v>
      </c>
      <c r="I391">
        <f t="shared" si="6"/>
        <v>-60</v>
      </c>
      <c r="K391" t="s">
        <v>2823</v>
      </c>
      <c r="L391" t="s">
        <v>2824</v>
      </c>
      <c r="M391">
        <f>SUMIFS(E:E,A:A,Table_Query_from_Cas_Ragle_16[[#Headers],[2]],B:B,Table_Query_from_Cas_Ragle_16[[#This Row],[account_id]])</f>
        <v>0</v>
      </c>
      <c r="N391">
        <f>SUMIFS(F:F,A:A,Table_Query_from_Cas_Ragle_16[[#Headers],[2]],B:B,Table_Query_from_Cas_Ragle_16[[#This Row],[account_id]])</f>
        <v>0</v>
      </c>
      <c r="O391" s="25">
        <f>Table_Query_from_Cas_Ragle_16[[#This Row],[2-Dr]]-Table_Query_from_Cas_Ragle_16[[#This Row],[2-Cr]]</f>
        <v>0</v>
      </c>
      <c r="P391">
        <f>SUMIFS(E:E,A:A,Table_Query_from_Cas_Ragle_16[[#Headers],[3]],B:B,Table_Query_from_Cas_Ragle_16[[#This Row],[account_id]])</f>
        <v>0</v>
      </c>
      <c r="Q391">
        <f>SUMIFS(F:F,A:A,Table_Query_from_Cas_Ragle_16[[#Headers],[3]],B:B,Table_Query_from_Cas_Ragle_16[[#This Row],[account_id]])</f>
        <v>0</v>
      </c>
      <c r="R391" s="25">
        <f>Table_Query_from_Cas_Ragle_16[[#This Row],[3-Dr]]-Table_Query_from_Cas_Ragle_16[[#This Row],[3-Cr]]</f>
        <v>0</v>
      </c>
      <c r="S391" s="25">
        <f>SUMIFS(E:E,A:A,Table_Query_from_Cas_Ragle_16[[#Headers],[4]],B:B,Table_Query_from_Cas_Ragle_16[[#This Row],[account_id]])</f>
        <v>0</v>
      </c>
      <c r="T391" s="25">
        <f>SUMIFS(F:F,A:A,Table_Query_from_Cas_Ragle_16[[#Headers],[4]],B:B,Table_Query_from_Cas_Ragle_16[[#This Row],[account_id]])</f>
        <v>0</v>
      </c>
      <c r="U391" s="25">
        <f>Table_Query_from_Cas_Ragle_16[[#This Row],[4-Dr]]-Table_Query_from_Cas_Ragle_16[[#This Row],[4-Cr]]</f>
        <v>0</v>
      </c>
      <c r="V391" s="25">
        <f>SUMIFS(E:E,A:A,Table_Query_from_Cas_Ragle_16[[#Headers],[8]],B:B,Table_Query_from_Cas_Ragle_16[[#This Row],[account_id]])</f>
        <v>0</v>
      </c>
      <c r="W391" s="25">
        <f>SUMIFS(F:F,A:A,Table_Query_from_Cas_Ragle_16[[#Headers],[8]],B:B,Table_Query_from_Cas_Ragle_16[[#This Row],[account_id]])</f>
        <v>0</v>
      </c>
      <c r="X391" s="25">
        <f>Table_Query_from_Cas_Ragle_16[[#This Row],[8-Dr]]-Table_Query_from_Cas_Ragle_16[[#This Row],[8-Cr]]</f>
        <v>0</v>
      </c>
    </row>
    <row r="392" spans="1:24" x14ac:dyDescent="0.25">
      <c r="A392">
        <v>2</v>
      </c>
      <c r="B392" t="s">
        <v>2053</v>
      </c>
      <c r="C392" t="s">
        <v>3624</v>
      </c>
      <c r="D392" t="s">
        <v>3617</v>
      </c>
      <c r="E392">
        <v>0</v>
      </c>
      <c r="F392">
        <v>36</v>
      </c>
      <c r="G392" s="2">
        <v>45382</v>
      </c>
      <c r="H392" t="s">
        <v>3618</v>
      </c>
      <c r="I392">
        <f t="shared" si="6"/>
        <v>-36</v>
      </c>
      <c r="K392" t="s">
        <v>2825</v>
      </c>
      <c r="L392" t="s">
        <v>2826</v>
      </c>
      <c r="M392">
        <f>SUMIFS(E:E,A:A,Table_Query_from_Cas_Ragle_16[[#Headers],[2]],B:B,Table_Query_from_Cas_Ragle_16[[#This Row],[account_id]])</f>
        <v>0</v>
      </c>
      <c r="N392">
        <f>SUMIFS(F:F,A:A,Table_Query_from_Cas_Ragle_16[[#Headers],[2]],B:B,Table_Query_from_Cas_Ragle_16[[#This Row],[account_id]])</f>
        <v>0</v>
      </c>
      <c r="O392" s="25">
        <f>Table_Query_from_Cas_Ragle_16[[#This Row],[2-Dr]]-Table_Query_from_Cas_Ragle_16[[#This Row],[2-Cr]]</f>
        <v>0</v>
      </c>
      <c r="P392">
        <f>SUMIFS(E:E,A:A,Table_Query_from_Cas_Ragle_16[[#Headers],[3]],B:B,Table_Query_from_Cas_Ragle_16[[#This Row],[account_id]])</f>
        <v>0</v>
      </c>
      <c r="Q392">
        <f>SUMIFS(F:F,A:A,Table_Query_from_Cas_Ragle_16[[#Headers],[3]],B:B,Table_Query_from_Cas_Ragle_16[[#This Row],[account_id]])</f>
        <v>0</v>
      </c>
      <c r="R392" s="25">
        <f>Table_Query_from_Cas_Ragle_16[[#This Row],[3-Dr]]-Table_Query_from_Cas_Ragle_16[[#This Row],[3-Cr]]</f>
        <v>0</v>
      </c>
      <c r="S392" s="25">
        <f>SUMIFS(E:E,A:A,Table_Query_from_Cas_Ragle_16[[#Headers],[4]],B:B,Table_Query_from_Cas_Ragle_16[[#This Row],[account_id]])</f>
        <v>0</v>
      </c>
      <c r="T392" s="25">
        <f>SUMIFS(F:F,A:A,Table_Query_from_Cas_Ragle_16[[#Headers],[4]],B:B,Table_Query_from_Cas_Ragle_16[[#This Row],[account_id]])</f>
        <v>0</v>
      </c>
      <c r="U392" s="25">
        <f>Table_Query_from_Cas_Ragle_16[[#This Row],[4-Dr]]-Table_Query_from_Cas_Ragle_16[[#This Row],[4-Cr]]</f>
        <v>0</v>
      </c>
      <c r="V392" s="25">
        <f>SUMIFS(E:E,A:A,Table_Query_from_Cas_Ragle_16[[#Headers],[8]],B:B,Table_Query_from_Cas_Ragle_16[[#This Row],[account_id]])</f>
        <v>0</v>
      </c>
      <c r="W392" s="25">
        <f>SUMIFS(F:F,A:A,Table_Query_from_Cas_Ragle_16[[#Headers],[8]],B:B,Table_Query_from_Cas_Ragle_16[[#This Row],[account_id]])</f>
        <v>0</v>
      </c>
      <c r="X392" s="25">
        <f>Table_Query_from_Cas_Ragle_16[[#This Row],[8-Dr]]-Table_Query_from_Cas_Ragle_16[[#This Row],[8-Cr]]</f>
        <v>0</v>
      </c>
    </row>
    <row r="393" spans="1:24" x14ac:dyDescent="0.25">
      <c r="A393">
        <v>2</v>
      </c>
      <c r="B393" t="s">
        <v>2053</v>
      </c>
      <c r="C393" t="s">
        <v>3624</v>
      </c>
      <c r="D393" t="s">
        <v>3617</v>
      </c>
      <c r="E393">
        <v>0</v>
      </c>
      <c r="F393">
        <v>132</v>
      </c>
      <c r="G393" s="2">
        <v>45382</v>
      </c>
      <c r="H393" t="s">
        <v>3618</v>
      </c>
      <c r="I393">
        <f t="shared" si="6"/>
        <v>-132</v>
      </c>
      <c r="K393" t="s">
        <v>2827</v>
      </c>
      <c r="L393" t="s">
        <v>2828</v>
      </c>
      <c r="M393">
        <f>SUMIFS(E:E,A:A,Table_Query_from_Cas_Ragle_16[[#Headers],[2]],B:B,Table_Query_from_Cas_Ragle_16[[#This Row],[account_id]])</f>
        <v>0</v>
      </c>
      <c r="N393">
        <f>SUMIFS(F:F,A:A,Table_Query_from_Cas_Ragle_16[[#Headers],[2]],B:B,Table_Query_from_Cas_Ragle_16[[#This Row],[account_id]])</f>
        <v>0</v>
      </c>
      <c r="O393" s="25">
        <f>Table_Query_from_Cas_Ragle_16[[#This Row],[2-Dr]]-Table_Query_from_Cas_Ragle_16[[#This Row],[2-Cr]]</f>
        <v>0</v>
      </c>
      <c r="P393">
        <f>SUMIFS(E:E,A:A,Table_Query_from_Cas_Ragle_16[[#Headers],[3]],B:B,Table_Query_from_Cas_Ragle_16[[#This Row],[account_id]])</f>
        <v>0</v>
      </c>
      <c r="Q393">
        <f>SUMIFS(F:F,A:A,Table_Query_from_Cas_Ragle_16[[#Headers],[3]],B:B,Table_Query_from_Cas_Ragle_16[[#This Row],[account_id]])</f>
        <v>0</v>
      </c>
      <c r="R393" s="25">
        <f>Table_Query_from_Cas_Ragle_16[[#This Row],[3-Dr]]-Table_Query_from_Cas_Ragle_16[[#This Row],[3-Cr]]</f>
        <v>0</v>
      </c>
      <c r="S393" s="25">
        <f>SUMIFS(E:E,A:A,Table_Query_from_Cas_Ragle_16[[#Headers],[4]],B:B,Table_Query_from_Cas_Ragle_16[[#This Row],[account_id]])</f>
        <v>0</v>
      </c>
      <c r="T393" s="25">
        <f>SUMIFS(F:F,A:A,Table_Query_from_Cas_Ragle_16[[#Headers],[4]],B:B,Table_Query_from_Cas_Ragle_16[[#This Row],[account_id]])</f>
        <v>0</v>
      </c>
      <c r="U393" s="25">
        <f>Table_Query_from_Cas_Ragle_16[[#This Row],[4-Dr]]-Table_Query_from_Cas_Ragle_16[[#This Row],[4-Cr]]</f>
        <v>0</v>
      </c>
      <c r="V393" s="25">
        <f>SUMIFS(E:E,A:A,Table_Query_from_Cas_Ragle_16[[#Headers],[8]],B:B,Table_Query_from_Cas_Ragle_16[[#This Row],[account_id]])</f>
        <v>0</v>
      </c>
      <c r="W393" s="25">
        <f>SUMIFS(F:F,A:A,Table_Query_from_Cas_Ragle_16[[#Headers],[8]],B:B,Table_Query_from_Cas_Ragle_16[[#This Row],[account_id]])</f>
        <v>0</v>
      </c>
      <c r="X393" s="25">
        <f>Table_Query_from_Cas_Ragle_16[[#This Row],[8-Dr]]-Table_Query_from_Cas_Ragle_16[[#This Row],[8-Cr]]</f>
        <v>0</v>
      </c>
    </row>
    <row r="394" spans="1:24" x14ac:dyDescent="0.25">
      <c r="A394">
        <v>2</v>
      </c>
      <c r="B394" t="s">
        <v>2053</v>
      </c>
      <c r="C394" t="s">
        <v>3624</v>
      </c>
      <c r="D394" t="s">
        <v>3617</v>
      </c>
      <c r="E394">
        <v>0</v>
      </c>
      <c r="F394">
        <v>60</v>
      </c>
      <c r="G394" s="2">
        <v>45382</v>
      </c>
      <c r="H394" t="s">
        <v>3618</v>
      </c>
      <c r="I394">
        <f t="shared" si="6"/>
        <v>-60</v>
      </c>
      <c r="K394" t="s">
        <v>2829</v>
      </c>
      <c r="L394" t="s">
        <v>2830</v>
      </c>
      <c r="M394">
        <f>SUMIFS(E:E,A:A,Table_Query_from_Cas_Ragle_16[[#Headers],[2]],B:B,Table_Query_from_Cas_Ragle_16[[#This Row],[account_id]])</f>
        <v>0</v>
      </c>
      <c r="N394">
        <f>SUMIFS(F:F,A:A,Table_Query_from_Cas_Ragle_16[[#Headers],[2]],B:B,Table_Query_from_Cas_Ragle_16[[#This Row],[account_id]])</f>
        <v>0</v>
      </c>
      <c r="O394" s="25">
        <f>Table_Query_from_Cas_Ragle_16[[#This Row],[2-Dr]]-Table_Query_from_Cas_Ragle_16[[#This Row],[2-Cr]]</f>
        <v>0</v>
      </c>
      <c r="P394">
        <f>SUMIFS(E:E,A:A,Table_Query_from_Cas_Ragle_16[[#Headers],[3]],B:B,Table_Query_from_Cas_Ragle_16[[#This Row],[account_id]])</f>
        <v>0</v>
      </c>
      <c r="Q394">
        <f>SUMIFS(F:F,A:A,Table_Query_from_Cas_Ragle_16[[#Headers],[3]],B:B,Table_Query_from_Cas_Ragle_16[[#This Row],[account_id]])</f>
        <v>0</v>
      </c>
      <c r="R394" s="25">
        <f>Table_Query_from_Cas_Ragle_16[[#This Row],[3-Dr]]-Table_Query_from_Cas_Ragle_16[[#This Row],[3-Cr]]</f>
        <v>0</v>
      </c>
      <c r="S394" s="25">
        <f>SUMIFS(E:E,A:A,Table_Query_from_Cas_Ragle_16[[#Headers],[4]],B:B,Table_Query_from_Cas_Ragle_16[[#This Row],[account_id]])</f>
        <v>0</v>
      </c>
      <c r="T394" s="25">
        <f>SUMIFS(F:F,A:A,Table_Query_from_Cas_Ragle_16[[#Headers],[4]],B:B,Table_Query_from_Cas_Ragle_16[[#This Row],[account_id]])</f>
        <v>0</v>
      </c>
      <c r="U394" s="25">
        <f>Table_Query_from_Cas_Ragle_16[[#This Row],[4-Dr]]-Table_Query_from_Cas_Ragle_16[[#This Row],[4-Cr]]</f>
        <v>0</v>
      </c>
      <c r="V394" s="25">
        <f>SUMIFS(E:E,A:A,Table_Query_from_Cas_Ragle_16[[#Headers],[8]],B:B,Table_Query_from_Cas_Ragle_16[[#This Row],[account_id]])</f>
        <v>0</v>
      </c>
      <c r="W394" s="25">
        <f>SUMIFS(F:F,A:A,Table_Query_from_Cas_Ragle_16[[#Headers],[8]],B:B,Table_Query_from_Cas_Ragle_16[[#This Row],[account_id]])</f>
        <v>0</v>
      </c>
      <c r="X394" s="25">
        <f>Table_Query_from_Cas_Ragle_16[[#This Row],[8-Dr]]-Table_Query_from_Cas_Ragle_16[[#This Row],[8-Cr]]</f>
        <v>0</v>
      </c>
    </row>
    <row r="395" spans="1:24" x14ac:dyDescent="0.25">
      <c r="A395">
        <v>2</v>
      </c>
      <c r="B395" t="s">
        <v>2053</v>
      </c>
      <c r="C395" t="s">
        <v>3624</v>
      </c>
      <c r="D395" t="s">
        <v>3617</v>
      </c>
      <c r="E395">
        <v>0</v>
      </c>
      <c r="F395">
        <v>36</v>
      </c>
      <c r="G395" s="2">
        <v>45382</v>
      </c>
      <c r="H395" t="s">
        <v>3618</v>
      </c>
      <c r="I395">
        <f t="shared" si="6"/>
        <v>-36</v>
      </c>
      <c r="K395" t="s">
        <v>2831</v>
      </c>
      <c r="L395" t="s">
        <v>2832</v>
      </c>
      <c r="M395">
        <f>SUMIFS(E:E,A:A,Table_Query_from_Cas_Ragle_16[[#Headers],[2]],B:B,Table_Query_from_Cas_Ragle_16[[#This Row],[account_id]])</f>
        <v>0</v>
      </c>
      <c r="N395">
        <f>SUMIFS(F:F,A:A,Table_Query_from_Cas_Ragle_16[[#Headers],[2]],B:B,Table_Query_from_Cas_Ragle_16[[#This Row],[account_id]])</f>
        <v>0</v>
      </c>
      <c r="O395" s="25">
        <f>Table_Query_from_Cas_Ragle_16[[#This Row],[2-Dr]]-Table_Query_from_Cas_Ragle_16[[#This Row],[2-Cr]]</f>
        <v>0</v>
      </c>
      <c r="P395">
        <f>SUMIFS(E:E,A:A,Table_Query_from_Cas_Ragle_16[[#Headers],[3]],B:B,Table_Query_from_Cas_Ragle_16[[#This Row],[account_id]])</f>
        <v>0</v>
      </c>
      <c r="Q395">
        <f>SUMIFS(F:F,A:A,Table_Query_from_Cas_Ragle_16[[#Headers],[3]],B:B,Table_Query_from_Cas_Ragle_16[[#This Row],[account_id]])</f>
        <v>0</v>
      </c>
      <c r="R395" s="25">
        <f>Table_Query_from_Cas_Ragle_16[[#This Row],[3-Dr]]-Table_Query_from_Cas_Ragle_16[[#This Row],[3-Cr]]</f>
        <v>0</v>
      </c>
      <c r="S395" s="25">
        <f>SUMIFS(E:E,A:A,Table_Query_from_Cas_Ragle_16[[#Headers],[4]],B:B,Table_Query_from_Cas_Ragle_16[[#This Row],[account_id]])</f>
        <v>0</v>
      </c>
      <c r="T395" s="25">
        <f>SUMIFS(F:F,A:A,Table_Query_from_Cas_Ragle_16[[#Headers],[4]],B:B,Table_Query_from_Cas_Ragle_16[[#This Row],[account_id]])</f>
        <v>0</v>
      </c>
      <c r="U395" s="25">
        <f>Table_Query_from_Cas_Ragle_16[[#This Row],[4-Dr]]-Table_Query_from_Cas_Ragle_16[[#This Row],[4-Cr]]</f>
        <v>0</v>
      </c>
      <c r="V395" s="25">
        <f>SUMIFS(E:E,A:A,Table_Query_from_Cas_Ragle_16[[#Headers],[8]],B:B,Table_Query_from_Cas_Ragle_16[[#This Row],[account_id]])</f>
        <v>0</v>
      </c>
      <c r="W395" s="25">
        <f>SUMIFS(F:F,A:A,Table_Query_from_Cas_Ragle_16[[#Headers],[8]],B:B,Table_Query_from_Cas_Ragle_16[[#This Row],[account_id]])</f>
        <v>0</v>
      </c>
      <c r="X395" s="25">
        <f>Table_Query_from_Cas_Ragle_16[[#This Row],[8-Dr]]-Table_Query_from_Cas_Ragle_16[[#This Row],[8-Cr]]</f>
        <v>0</v>
      </c>
    </row>
    <row r="396" spans="1:24" x14ac:dyDescent="0.25">
      <c r="A396">
        <v>2</v>
      </c>
      <c r="B396" t="s">
        <v>2053</v>
      </c>
      <c r="C396" t="s">
        <v>3624</v>
      </c>
      <c r="D396" t="s">
        <v>3617</v>
      </c>
      <c r="E396">
        <v>0</v>
      </c>
      <c r="F396">
        <v>48</v>
      </c>
      <c r="G396" s="2">
        <v>45382</v>
      </c>
      <c r="H396" t="s">
        <v>3618</v>
      </c>
      <c r="I396">
        <f t="shared" si="6"/>
        <v>-48</v>
      </c>
      <c r="K396" t="s">
        <v>2833</v>
      </c>
      <c r="L396" t="s">
        <v>2834</v>
      </c>
      <c r="M396">
        <f>SUMIFS(E:E,A:A,Table_Query_from_Cas_Ragle_16[[#Headers],[2]],B:B,Table_Query_from_Cas_Ragle_16[[#This Row],[account_id]])</f>
        <v>0</v>
      </c>
      <c r="N396">
        <f>SUMIFS(F:F,A:A,Table_Query_from_Cas_Ragle_16[[#Headers],[2]],B:B,Table_Query_from_Cas_Ragle_16[[#This Row],[account_id]])</f>
        <v>0</v>
      </c>
      <c r="O396" s="25">
        <f>Table_Query_from_Cas_Ragle_16[[#This Row],[2-Dr]]-Table_Query_from_Cas_Ragle_16[[#This Row],[2-Cr]]</f>
        <v>0</v>
      </c>
      <c r="P396">
        <f>SUMIFS(E:E,A:A,Table_Query_from_Cas_Ragle_16[[#Headers],[3]],B:B,Table_Query_from_Cas_Ragle_16[[#This Row],[account_id]])</f>
        <v>0</v>
      </c>
      <c r="Q396">
        <f>SUMIFS(F:F,A:A,Table_Query_from_Cas_Ragle_16[[#Headers],[3]],B:B,Table_Query_from_Cas_Ragle_16[[#This Row],[account_id]])</f>
        <v>0</v>
      </c>
      <c r="R396" s="25">
        <f>Table_Query_from_Cas_Ragle_16[[#This Row],[3-Dr]]-Table_Query_from_Cas_Ragle_16[[#This Row],[3-Cr]]</f>
        <v>0</v>
      </c>
      <c r="S396" s="25">
        <f>SUMIFS(E:E,A:A,Table_Query_from_Cas_Ragle_16[[#Headers],[4]],B:B,Table_Query_from_Cas_Ragle_16[[#This Row],[account_id]])</f>
        <v>0</v>
      </c>
      <c r="T396" s="25">
        <f>SUMIFS(F:F,A:A,Table_Query_from_Cas_Ragle_16[[#Headers],[4]],B:B,Table_Query_from_Cas_Ragle_16[[#This Row],[account_id]])</f>
        <v>0</v>
      </c>
      <c r="U396" s="25">
        <f>Table_Query_from_Cas_Ragle_16[[#This Row],[4-Dr]]-Table_Query_from_Cas_Ragle_16[[#This Row],[4-Cr]]</f>
        <v>0</v>
      </c>
      <c r="V396" s="25">
        <f>SUMIFS(E:E,A:A,Table_Query_from_Cas_Ragle_16[[#Headers],[8]],B:B,Table_Query_from_Cas_Ragle_16[[#This Row],[account_id]])</f>
        <v>0</v>
      </c>
      <c r="W396" s="25">
        <f>SUMIFS(F:F,A:A,Table_Query_from_Cas_Ragle_16[[#Headers],[8]],B:B,Table_Query_from_Cas_Ragle_16[[#This Row],[account_id]])</f>
        <v>0</v>
      </c>
      <c r="X396" s="25">
        <f>Table_Query_from_Cas_Ragle_16[[#This Row],[8-Dr]]-Table_Query_from_Cas_Ragle_16[[#This Row],[8-Cr]]</f>
        <v>0</v>
      </c>
    </row>
    <row r="397" spans="1:24" x14ac:dyDescent="0.25">
      <c r="A397">
        <v>2</v>
      </c>
      <c r="B397" t="s">
        <v>2053</v>
      </c>
      <c r="C397" t="s">
        <v>3624</v>
      </c>
      <c r="D397" t="s">
        <v>3617</v>
      </c>
      <c r="E397">
        <v>0</v>
      </c>
      <c r="F397">
        <v>1200</v>
      </c>
      <c r="G397" s="2">
        <v>45382</v>
      </c>
      <c r="H397" t="s">
        <v>3618</v>
      </c>
      <c r="I397">
        <f t="shared" si="6"/>
        <v>-1200</v>
      </c>
      <c r="K397" t="s">
        <v>2835</v>
      </c>
      <c r="L397" t="s">
        <v>2836</v>
      </c>
      <c r="M397">
        <f>SUMIFS(E:E,A:A,Table_Query_from_Cas_Ragle_16[[#Headers],[2]],B:B,Table_Query_from_Cas_Ragle_16[[#This Row],[account_id]])</f>
        <v>0</v>
      </c>
      <c r="N397">
        <f>SUMIFS(F:F,A:A,Table_Query_from_Cas_Ragle_16[[#Headers],[2]],B:B,Table_Query_from_Cas_Ragle_16[[#This Row],[account_id]])</f>
        <v>0</v>
      </c>
      <c r="O397" s="25">
        <f>Table_Query_from_Cas_Ragle_16[[#This Row],[2-Dr]]-Table_Query_from_Cas_Ragle_16[[#This Row],[2-Cr]]</f>
        <v>0</v>
      </c>
      <c r="P397">
        <f>SUMIFS(E:E,A:A,Table_Query_from_Cas_Ragle_16[[#Headers],[3]],B:B,Table_Query_from_Cas_Ragle_16[[#This Row],[account_id]])</f>
        <v>0</v>
      </c>
      <c r="Q397">
        <f>SUMIFS(F:F,A:A,Table_Query_from_Cas_Ragle_16[[#Headers],[3]],B:B,Table_Query_from_Cas_Ragle_16[[#This Row],[account_id]])</f>
        <v>0</v>
      </c>
      <c r="R397" s="25">
        <f>Table_Query_from_Cas_Ragle_16[[#This Row],[3-Dr]]-Table_Query_from_Cas_Ragle_16[[#This Row],[3-Cr]]</f>
        <v>0</v>
      </c>
      <c r="S397" s="25">
        <f>SUMIFS(E:E,A:A,Table_Query_from_Cas_Ragle_16[[#Headers],[4]],B:B,Table_Query_from_Cas_Ragle_16[[#This Row],[account_id]])</f>
        <v>0</v>
      </c>
      <c r="T397" s="25">
        <f>SUMIFS(F:F,A:A,Table_Query_from_Cas_Ragle_16[[#Headers],[4]],B:B,Table_Query_from_Cas_Ragle_16[[#This Row],[account_id]])</f>
        <v>0</v>
      </c>
      <c r="U397" s="25">
        <f>Table_Query_from_Cas_Ragle_16[[#This Row],[4-Dr]]-Table_Query_from_Cas_Ragle_16[[#This Row],[4-Cr]]</f>
        <v>0</v>
      </c>
      <c r="V397" s="25">
        <f>SUMIFS(E:E,A:A,Table_Query_from_Cas_Ragle_16[[#Headers],[8]],B:B,Table_Query_from_Cas_Ragle_16[[#This Row],[account_id]])</f>
        <v>0</v>
      </c>
      <c r="W397" s="25">
        <f>SUMIFS(F:F,A:A,Table_Query_from_Cas_Ragle_16[[#Headers],[8]],B:B,Table_Query_from_Cas_Ragle_16[[#This Row],[account_id]])</f>
        <v>0</v>
      </c>
      <c r="X397" s="25">
        <f>Table_Query_from_Cas_Ragle_16[[#This Row],[8-Dr]]-Table_Query_from_Cas_Ragle_16[[#This Row],[8-Cr]]</f>
        <v>0</v>
      </c>
    </row>
    <row r="398" spans="1:24" x14ac:dyDescent="0.25">
      <c r="A398">
        <v>2</v>
      </c>
      <c r="B398" t="s">
        <v>2053</v>
      </c>
      <c r="C398" t="s">
        <v>3624</v>
      </c>
      <c r="D398" t="s">
        <v>3617</v>
      </c>
      <c r="E398">
        <v>0</v>
      </c>
      <c r="F398">
        <v>1200</v>
      </c>
      <c r="G398" s="2">
        <v>45382</v>
      </c>
      <c r="H398" t="s">
        <v>3618</v>
      </c>
      <c r="I398">
        <f t="shared" si="6"/>
        <v>-1200</v>
      </c>
      <c r="K398" t="s">
        <v>2837</v>
      </c>
      <c r="L398" t="s">
        <v>2838</v>
      </c>
      <c r="M398">
        <f>SUMIFS(E:E,A:A,Table_Query_from_Cas_Ragle_16[[#Headers],[2]],B:B,Table_Query_from_Cas_Ragle_16[[#This Row],[account_id]])</f>
        <v>0</v>
      </c>
      <c r="N398">
        <f>SUMIFS(F:F,A:A,Table_Query_from_Cas_Ragle_16[[#Headers],[2]],B:B,Table_Query_from_Cas_Ragle_16[[#This Row],[account_id]])</f>
        <v>0</v>
      </c>
      <c r="O398" s="25">
        <f>Table_Query_from_Cas_Ragle_16[[#This Row],[2-Dr]]-Table_Query_from_Cas_Ragle_16[[#This Row],[2-Cr]]</f>
        <v>0</v>
      </c>
      <c r="P398">
        <f>SUMIFS(E:E,A:A,Table_Query_from_Cas_Ragle_16[[#Headers],[3]],B:B,Table_Query_from_Cas_Ragle_16[[#This Row],[account_id]])</f>
        <v>0</v>
      </c>
      <c r="Q398">
        <f>SUMIFS(F:F,A:A,Table_Query_from_Cas_Ragle_16[[#Headers],[3]],B:B,Table_Query_from_Cas_Ragle_16[[#This Row],[account_id]])</f>
        <v>0</v>
      </c>
      <c r="R398" s="25">
        <f>Table_Query_from_Cas_Ragle_16[[#This Row],[3-Dr]]-Table_Query_from_Cas_Ragle_16[[#This Row],[3-Cr]]</f>
        <v>0</v>
      </c>
      <c r="S398" s="25">
        <f>SUMIFS(E:E,A:A,Table_Query_from_Cas_Ragle_16[[#Headers],[4]],B:B,Table_Query_from_Cas_Ragle_16[[#This Row],[account_id]])</f>
        <v>0</v>
      </c>
      <c r="T398" s="25">
        <f>SUMIFS(F:F,A:A,Table_Query_from_Cas_Ragle_16[[#Headers],[4]],B:B,Table_Query_from_Cas_Ragle_16[[#This Row],[account_id]])</f>
        <v>0</v>
      </c>
      <c r="U398" s="25">
        <f>Table_Query_from_Cas_Ragle_16[[#This Row],[4-Dr]]-Table_Query_from_Cas_Ragle_16[[#This Row],[4-Cr]]</f>
        <v>0</v>
      </c>
      <c r="V398" s="25">
        <f>SUMIFS(E:E,A:A,Table_Query_from_Cas_Ragle_16[[#Headers],[8]],B:B,Table_Query_from_Cas_Ragle_16[[#This Row],[account_id]])</f>
        <v>0</v>
      </c>
      <c r="W398" s="25">
        <f>SUMIFS(F:F,A:A,Table_Query_from_Cas_Ragle_16[[#Headers],[8]],B:B,Table_Query_from_Cas_Ragle_16[[#This Row],[account_id]])</f>
        <v>0</v>
      </c>
      <c r="X398" s="25">
        <f>Table_Query_from_Cas_Ragle_16[[#This Row],[8-Dr]]-Table_Query_from_Cas_Ragle_16[[#This Row],[8-Cr]]</f>
        <v>0</v>
      </c>
    </row>
    <row r="399" spans="1:24" x14ac:dyDescent="0.25">
      <c r="A399">
        <v>2</v>
      </c>
      <c r="B399" t="s">
        <v>2053</v>
      </c>
      <c r="C399" t="s">
        <v>3624</v>
      </c>
      <c r="D399" t="s">
        <v>3617</v>
      </c>
      <c r="E399">
        <v>0</v>
      </c>
      <c r="F399">
        <v>156</v>
      </c>
      <c r="G399" s="2">
        <v>45382</v>
      </c>
      <c r="H399" t="s">
        <v>3618</v>
      </c>
      <c r="I399">
        <f t="shared" si="6"/>
        <v>-156</v>
      </c>
      <c r="K399" t="s">
        <v>2839</v>
      </c>
      <c r="L399" t="s">
        <v>2840</v>
      </c>
      <c r="M399">
        <f>SUMIFS(E:E,A:A,Table_Query_from_Cas_Ragle_16[[#Headers],[2]],B:B,Table_Query_from_Cas_Ragle_16[[#This Row],[account_id]])</f>
        <v>0</v>
      </c>
      <c r="N399">
        <f>SUMIFS(F:F,A:A,Table_Query_from_Cas_Ragle_16[[#Headers],[2]],B:B,Table_Query_from_Cas_Ragle_16[[#This Row],[account_id]])</f>
        <v>0</v>
      </c>
      <c r="O399" s="25">
        <f>Table_Query_from_Cas_Ragle_16[[#This Row],[2-Dr]]-Table_Query_from_Cas_Ragle_16[[#This Row],[2-Cr]]</f>
        <v>0</v>
      </c>
      <c r="P399">
        <f>SUMIFS(E:E,A:A,Table_Query_from_Cas_Ragle_16[[#Headers],[3]],B:B,Table_Query_from_Cas_Ragle_16[[#This Row],[account_id]])</f>
        <v>0</v>
      </c>
      <c r="Q399">
        <f>SUMIFS(F:F,A:A,Table_Query_from_Cas_Ragle_16[[#Headers],[3]],B:B,Table_Query_from_Cas_Ragle_16[[#This Row],[account_id]])</f>
        <v>0</v>
      </c>
      <c r="R399" s="25">
        <f>Table_Query_from_Cas_Ragle_16[[#This Row],[3-Dr]]-Table_Query_from_Cas_Ragle_16[[#This Row],[3-Cr]]</f>
        <v>0</v>
      </c>
      <c r="S399" s="25">
        <f>SUMIFS(E:E,A:A,Table_Query_from_Cas_Ragle_16[[#Headers],[4]],B:B,Table_Query_from_Cas_Ragle_16[[#This Row],[account_id]])</f>
        <v>0</v>
      </c>
      <c r="T399" s="25">
        <f>SUMIFS(F:F,A:A,Table_Query_from_Cas_Ragle_16[[#Headers],[4]],B:B,Table_Query_from_Cas_Ragle_16[[#This Row],[account_id]])</f>
        <v>0</v>
      </c>
      <c r="U399" s="25">
        <f>Table_Query_from_Cas_Ragle_16[[#This Row],[4-Dr]]-Table_Query_from_Cas_Ragle_16[[#This Row],[4-Cr]]</f>
        <v>0</v>
      </c>
      <c r="V399" s="25">
        <f>SUMIFS(E:E,A:A,Table_Query_from_Cas_Ragle_16[[#Headers],[8]],B:B,Table_Query_from_Cas_Ragle_16[[#This Row],[account_id]])</f>
        <v>0</v>
      </c>
      <c r="W399" s="25">
        <f>SUMIFS(F:F,A:A,Table_Query_from_Cas_Ragle_16[[#Headers],[8]],B:B,Table_Query_from_Cas_Ragle_16[[#This Row],[account_id]])</f>
        <v>0</v>
      </c>
      <c r="X399" s="25">
        <f>Table_Query_from_Cas_Ragle_16[[#This Row],[8-Dr]]-Table_Query_from_Cas_Ragle_16[[#This Row],[8-Cr]]</f>
        <v>0</v>
      </c>
    </row>
    <row r="400" spans="1:24" x14ac:dyDescent="0.25">
      <c r="A400">
        <v>2</v>
      </c>
      <c r="B400" t="s">
        <v>2053</v>
      </c>
      <c r="C400" t="s">
        <v>3624</v>
      </c>
      <c r="D400" t="s">
        <v>3617</v>
      </c>
      <c r="E400">
        <v>0</v>
      </c>
      <c r="F400">
        <v>144</v>
      </c>
      <c r="G400" s="2">
        <v>45382</v>
      </c>
      <c r="H400" t="s">
        <v>3618</v>
      </c>
      <c r="I400">
        <f t="shared" si="6"/>
        <v>-144</v>
      </c>
      <c r="K400" t="s">
        <v>2841</v>
      </c>
      <c r="L400" t="s">
        <v>2842</v>
      </c>
      <c r="M400">
        <f>SUMIFS(E:E,A:A,Table_Query_from_Cas_Ragle_16[[#Headers],[2]],B:B,Table_Query_from_Cas_Ragle_16[[#This Row],[account_id]])</f>
        <v>0</v>
      </c>
      <c r="N400">
        <f>SUMIFS(F:F,A:A,Table_Query_from_Cas_Ragle_16[[#Headers],[2]],B:B,Table_Query_from_Cas_Ragle_16[[#This Row],[account_id]])</f>
        <v>0</v>
      </c>
      <c r="O400" s="25">
        <f>Table_Query_from_Cas_Ragle_16[[#This Row],[2-Dr]]-Table_Query_from_Cas_Ragle_16[[#This Row],[2-Cr]]</f>
        <v>0</v>
      </c>
      <c r="P400">
        <f>SUMIFS(E:E,A:A,Table_Query_from_Cas_Ragle_16[[#Headers],[3]],B:B,Table_Query_from_Cas_Ragle_16[[#This Row],[account_id]])</f>
        <v>0</v>
      </c>
      <c r="Q400">
        <f>SUMIFS(F:F,A:A,Table_Query_from_Cas_Ragle_16[[#Headers],[3]],B:B,Table_Query_from_Cas_Ragle_16[[#This Row],[account_id]])</f>
        <v>0</v>
      </c>
      <c r="R400" s="25">
        <f>Table_Query_from_Cas_Ragle_16[[#This Row],[3-Dr]]-Table_Query_from_Cas_Ragle_16[[#This Row],[3-Cr]]</f>
        <v>0</v>
      </c>
      <c r="S400" s="25">
        <f>SUMIFS(E:E,A:A,Table_Query_from_Cas_Ragle_16[[#Headers],[4]],B:B,Table_Query_from_Cas_Ragle_16[[#This Row],[account_id]])</f>
        <v>0</v>
      </c>
      <c r="T400" s="25">
        <f>SUMIFS(F:F,A:A,Table_Query_from_Cas_Ragle_16[[#Headers],[4]],B:B,Table_Query_from_Cas_Ragle_16[[#This Row],[account_id]])</f>
        <v>0</v>
      </c>
      <c r="U400" s="25">
        <f>Table_Query_from_Cas_Ragle_16[[#This Row],[4-Dr]]-Table_Query_from_Cas_Ragle_16[[#This Row],[4-Cr]]</f>
        <v>0</v>
      </c>
      <c r="V400" s="25">
        <f>SUMIFS(E:E,A:A,Table_Query_from_Cas_Ragle_16[[#Headers],[8]],B:B,Table_Query_from_Cas_Ragle_16[[#This Row],[account_id]])</f>
        <v>0</v>
      </c>
      <c r="W400" s="25">
        <f>SUMIFS(F:F,A:A,Table_Query_from_Cas_Ragle_16[[#Headers],[8]],B:B,Table_Query_from_Cas_Ragle_16[[#This Row],[account_id]])</f>
        <v>0</v>
      </c>
      <c r="X400" s="25">
        <f>Table_Query_from_Cas_Ragle_16[[#This Row],[8-Dr]]-Table_Query_from_Cas_Ragle_16[[#This Row],[8-Cr]]</f>
        <v>0</v>
      </c>
    </row>
    <row r="401" spans="1:24" x14ac:dyDescent="0.25">
      <c r="A401">
        <v>2</v>
      </c>
      <c r="B401" t="s">
        <v>2053</v>
      </c>
      <c r="C401" t="s">
        <v>3624</v>
      </c>
      <c r="D401" t="s">
        <v>3617</v>
      </c>
      <c r="E401">
        <v>0</v>
      </c>
      <c r="F401">
        <v>144</v>
      </c>
      <c r="G401" s="2">
        <v>45382</v>
      </c>
      <c r="H401" t="s">
        <v>3618</v>
      </c>
      <c r="I401">
        <f t="shared" si="6"/>
        <v>-144</v>
      </c>
      <c r="K401" t="s">
        <v>2843</v>
      </c>
      <c r="L401" t="s">
        <v>2844</v>
      </c>
      <c r="M401">
        <f>SUMIFS(E:E,A:A,Table_Query_from_Cas_Ragle_16[[#Headers],[2]],B:B,Table_Query_from_Cas_Ragle_16[[#This Row],[account_id]])</f>
        <v>0</v>
      </c>
      <c r="N401">
        <f>SUMIFS(F:F,A:A,Table_Query_from_Cas_Ragle_16[[#Headers],[2]],B:B,Table_Query_from_Cas_Ragle_16[[#This Row],[account_id]])</f>
        <v>0</v>
      </c>
      <c r="O401" s="25">
        <f>Table_Query_from_Cas_Ragle_16[[#This Row],[2-Dr]]-Table_Query_from_Cas_Ragle_16[[#This Row],[2-Cr]]</f>
        <v>0</v>
      </c>
      <c r="P401">
        <f>SUMIFS(E:E,A:A,Table_Query_from_Cas_Ragle_16[[#Headers],[3]],B:B,Table_Query_from_Cas_Ragle_16[[#This Row],[account_id]])</f>
        <v>0</v>
      </c>
      <c r="Q401">
        <f>SUMIFS(F:F,A:A,Table_Query_from_Cas_Ragle_16[[#Headers],[3]],B:B,Table_Query_from_Cas_Ragle_16[[#This Row],[account_id]])</f>
        <v>0</v>
      </c>
      <c r="R401" s="25">
        <f>Table_Query_from_Cas_Ragle_16[[#This Row],[3-Dr]]-Table_Query_from_Cas_Ragle_16[[#This Row],[3-Cr]]</f>
        <v>0</v>
      </c>
      <c r="S401" s="25">
        <f>SUMIFS(E:E,A:A,Table_Query_from_Cas_Ragle_16[[#Headers],[4]],B:B,Table_Query_from_Cas_Ragle_16[[#This Row],[account_id]])</f>
        <v>0</v>
      </c>
      <c r="T401" s="25">
        <f>SUMIFS(F:F,A:A,Table_Query_from_Cas_Ragle_16[[#Headers],[4]],B:B,Table_Query_from_Cas_Ragle_16[[#This Row],[account_id]])</f>
        <v>0</v>
      </c>
      <c r="U401" s="25">
        <f>Table_Query_from_Cas_Ragle_16[[#This Row],[4-Dr]]-Table_Query_from_Cas_Ragle_16[[#This Row],[4-Cr]]</f>
        <v>0</v>
      </c>
      <c r="V401" s="25">
        <f>SUMIFS(E:E,A:A,Table_Query_from_Cas_Ragle_16[[#Headers],[8]],B:B,Table_Query_from_Cas_Ragle_16[[#This Row],[account_id]])</f>
        <v>0</v>
      </c>
      <c r="W401" s="25">
        <f>SUMIFS(F:F,A:A,Table_Query_from_Cas_Ragle_16[[#Headers],[8]],B:B,Table_Query_from_Cas_Ragle_16[[#This Row],[account_id]])</f>
        <v>0</v>
      </c>
      <c r="X401" s="25">
        <f>Table_Query_from_Cas_Ragle_16[[#This Row],[8-Dr]]-Table_Query_from_Cas_Ragle_16[[#This Row],[8-Cr]]</f>
        <v>0</v>
      </c>
    </row>
    <row r="402" spans="1:24" x14ac:dyDescent="0.25">
      <c r="A402">
        <v>2</v>
      </c>
      <c r="B402" t="s">
        <v>2053</v>
      </c>
      <c r="C402" t="s">
        <v>3624</v>
      </c>
      <c r="D402" t="s">
        <v>3617</v>
      </c>
      <c r="E402">
        <v>0</v>
      </c>
      <c r="F402">
        <v>300</v>
      </c>
      <c r="G402" s="2">
        <v>45382</v>
      </c>
      <c r="H402" t="s">
        <v>3618</v>
      </c>
      <c r="I402">
        <f t="shared" si="6"/>
        <v>-300</v>
      </c>
      <c r="K402" t="s">
        <v>2845</v>
      </c>
      <c r="L402" t="s">
        <v>2846</v>
      </c>
      <c r="M402">
        <f>SUMIFS(E:E,A:A,Table_Query_from_Cas_Ragle_16[[#Headers],[2]],B:B,Table_Query_from_Cas_Ragle_16[[#This Row],[account_id]])</f>
        <v>0</v>
      </c>
      <c r="N402">
        <f>SUMIFS(F:F,A:A,Table_Query_from_Cas_Ragle_16[[#Headers],[2]],B:B,Table_Query_from_Cas_Ragle_16[[#This Row],[account_id]])</f>
        <v>0</v>
      </c>
      <c r="O402" s="25">
        <f>Table_Query_from_Cas_Ragle_16[[#This Row],[2-Dr]]-Table_Query_from_Cas_Ragle_16[[#This Row],[2-Cr]]</f>
        <v>0</v>
      </c>
      <c r="P402">
        <f>SUMIFS(E:E,A:A,Table_Query_from_Cas_Ragle_16[[#Headers],[3]],B:B,Table_Query_from_Cas_Ragle_16[[#This Row],[account_id]])</f>
        <v>0</v>
      </c>
      <c r="Q402">
        <f>SUMIFS(F:F,A:A,Table_Query_from_Cas_Ragle_16[[#Headers],[3]],B:B,Table_Query_from_Cas_Ragle_16[[#This Row],[account_id]])</f>
        <v>0</v>
      </c>
      <c r="R402" s="25">
        <f>Table_Query_from_Cas_Ragle_16[[#This Row],[3-Dr]]-Table_Query_from_Cas_Ragle_16[[#This Row],[3-Cr]]</f>
        <v>0</v>
      </c>
      <c r="S402" s="25">
        <f>SUMIFS(E:E,A:A,Table_Query_from_Cas_Ragle_16[[#Headers],[4]],B:B,Table_Query_from_Cas_Ragle_16[[#This Row],[account_id]])</f>
        <v>0</v>
      </c>
      <c r="T402" s="25">
        <f>SUMIFS(F:F,A:A,Table_Query_from_Cas_Ragle_16[[#Headers],[4]],B:B,Table_Query_from_Cas_Ragle_16[[#This Row],[account_id]])</f>
        <v>0</v>
      </c>
      <c r="U402" s="25">
        <f>Table_Query_from_Cas_Ragle_16[[#This Row],[4-Dr]]-Table_Query_from_Cas_Ragle_16[[#This Row],[4-Cr]]</f>
        <v>0</v>
      </c>
      <c r="V402" s="25">
        <f>SUMIFS(E:E,A:A,Table_Query_from_Cas_Ragle_16[[#Headers],[8]],B:B,Table_Query_from_Cas_Ragle_16[[#This Row],[account_id]])</f>
        <v>0</v>
      </c>
      <c r="W402" s="25">
        <f>SUMIFS(F:F,A:A,Table_Query_from_Cas_Ragle_16[[#Headers],[8]],B:B,Table_Query_from_Cas_Ragle_16[[#This Row],[account_id]])</f>
        <v>0</v>
      </c>
      <c r="X402" s="25">
        <f>Table_Query_from_Cas_Ragle_16[[#This Row],[8-Dr]]-Table_Query_from_Cas_Ragle_16[[#This Row],[8-Cr]]</f>
        <v>0</v>
      </c>
    </row>
    <row r="403" spans="1:24" x14ac:dyDescent="0.25">
      <c r="A403">
        <v>2</v>
      </c>
      <c r="B403" t="s">
        <v>2053</v>
      </c>
      <c r="C403" t="s">
        <v>3624</v>
      </c>
      <c r="D403" t="s">
        <v>3617</v>
      </c>
      <c r="E403">
        <v>0</v>
      </c>
      <c r="F403">
        <v>156</v>
      </c>
      <c r="G403" s="2">
        <v>45382</v>
      </c>
      <c r="H403" t="s">
        <v>3618</v>
      </c>
      <c r="I403">
        <f t="shared" si="6"/>
        <v>-156</v>
      </c>
      <c r="K403" t="s">
        <v>2847</v>
      </c>
      <c r="L403" t="s">
        <v>2848</v>
      </c>
      <c r="M403">
        <f>SUMIFS(E:E,A:A,Table_Query_from_Cas_Ragle_16[[#Headers],[2]],B:B,Table_Query_from_Cas_Ragle_16[[#This Row],[account_id]])</f>
        <v>0</v>
      </c>
      <c r="N403">
        <f>SUMIFS(F:F,A:A,Table_Query_from_Cas_Ragle_16[[#Headers],[2]],B:B,Table_Query_from_Cas_Ragle_16[[#This Row],[account_id]])</f>
        <v>0</v>
      </c>
      <c r="O403" s="25">
        <f>Table_Query_from_Cas_Ragle_16[[#This Row],[2-Dr]]-Table_Query_from_Cas_Ragle_16[[#This Row],[2-Cr]]</f>
        <v>0</v>
      </c>
      <c r="P403">
        <f>SUMIFS(E:E,A:A,Table_Query_from_Cas_Ragle_16[[#Headers],[3]],B:B,Table_Query_from_Cas_Ragle_16[[#This Row],[account_id]])</f>
        <v>0</v>
      </c>
      <c r="Q403">
        <f>SUMIFS(F:F,A:A,Table_Query_from_Cas_Ragle_16[[#Headers],[3]],B:B,Table_Query_from_Cas_Ragle_16[[#This Row],[account_id]])</f>
        <v>0</v>
      </c>
      <c r="R403" s="25">
        <f>Table_Query_from_Cas_Ragle_16[[#This Row],[3-Dr]]-Table_Query_from_Cas_Ragle_16[[#This Row],[3-Cr]]</f>
        <v>0</v>
      </c>
      <c r="S403" s="25">
        <f>SUMIFS(E:E,A:A,Table_Query_from_Cas_Ragle_16[[#Headers],[4]],B:B,Table_Query_from_Cas_Ragle_16[[#This Row],[account_id]])</f>
        <v>0</v>
      </c>
      <c r="T403" s="25">
        <f>SUMIFS(F:F,A:A,Table_Query_from_Cas_Ragle_16[[#Headers],[4]],B:B,Table_Query_from_Cas_Ragle_16[[#This Row],[account_id]])</f>
        <v>0</v>
      </c>
      <c r="U403" s="25">
        <f>Table_Query_from_Cas_Ragle_16[[#This Row],[4-Dr]]-Table_Query_from_Cas_Ragle_16[[#This Row],[4-Cr]]</f>
        <v>0</v>
      </c>
      <c r="V403" s="25">
        <f>SUMIFS(E:E,A:A,Table_Query_from_Cas_Ragle_16[[#Headers],[8]],B:B,Table_Query_from_Cas_Ragle_16[[#This Row],[account_id]])</f>
        <v>0</v>
      </c>
      <c r="W403" s="25">
        <f>SUMIFS(F:F,A:A,Table_Query_from_Cas_Ragle_16[[#Headers],[8]],B:B,Table_Query_from_Cas_Ragle_16[[#This Row],[account_id]])</f>
        <v>0</v>
      </c>
      <c r="X403" s="25">
        <f>Table_Query_from_Cas_Ragle_16[[#This Row],[8-Dr]]-Table_Query_from_Cas_Ragle_16[[#This Row],[8-Cr]]</f>
        <v>0</v>
      </c>
    </row>
    <row r="404" spans="1:24" x14ac:dyDescent="0.25">
      <c r="A404">
        <v>2</v>
      </c>
      <c r="B404" t="s">
        <v>2053</v>
      </c>
      <c r="C404" t="s">
        <v>3624</v>
      </c>
      <c r="D404" t="s">
        <v>3617</v>
      </c>
      <c r="E404">
        <v>0</v>
      </c>
      <c r="F404">
        <v>1200</v>
      </c>
      <c r="G404" s="2">
        <v>45382</v>
      </c>
      <c r="H404" t="s">
        <v>3618</v>
      </c>
      <c r="I404">
        <f t="shared" si="6"/>
        <v>-1200</v>
      </c>
      <c r="K404" t="s">
        <v>2849</v>
      </c>
      <c r="L404" t="s">
        <v>2850</v>
      </c>
      <c r="M404">
        <f>SUMIFS(E:E,A:A,Table_Query_from_Cas_Ragle_16[[#Headers],[2]],B:B,Table_Query_from_Cas_Ragle_16[[#This Row],[account_id]])</f>
        <v>0</v>
      </c>
      <c r="N404">
        <f>SUMIFS(F:F,A:A,Table_Query_from_Cas_Ragle_16[[#Headers],[2]],B:B,Table_Query_from_Cas_Ragle_16[[#This Row],[account_id]])</f>
        <v>0</v>
      </c>
      <c r="O404" s="25">
        <f>Table_Query_from_Cas_Ragle_16[[#This Row],[2-Dr]]-Table_Query_from_Cas_Ragle_16[[#This Row],[2-Cr]]</f>
        <v>0</v>
      </c>
      <c r="P404">
        <f>SUMIFS(E:E,A:A,Table_Query_from_Cas_Ragle_16[[#Headers],[3]],B:B,Table_Query_from_Cas_Ragle_16[[#This Row],[account_id]])</f>
        <v>0</v>
      </c>
      <c r="Q404">
        <f>SUMIFS(F:F,A:A,Table_Query_from_Cas_Ragle_16[[#Headers],[3]],B:B,Table_Query_from_Cas_Ragle_16[[#This Row],[account_id]])</f>
        <v>0</v>
      </c>
      <c r="R404" s="25">
        <f>Table_Query_from_Cas_Ragle_16[[#This Row],[3-Dr]]-Table_Query_from_Cas_Ragle_16[[#This Row],[3-Cr]]</f>
        <v>0</v>
      </c>
      <c r="S404" s="25">
        <f>SUMIFS(E:E,A:A,Table_Query_from_Cas_Ragle_16[[#Headers],[4]],B:B,Table_Query_from_Cas_Ragle_16[[#This Row],[account_id]])</f>
        <v>0</v>
      </c>
      <c r="T404" s="25">
        <f>SUMIFS(F:F,A:A,Table_Query_from_Cas_Ragle_16[[#Headers],[4]],B:B,Table_Query_from_Cas_Ragle_16[[#This Row],[account_id]])</f>
        <v>0</v>
      </c>
      <c r="U404" s="25">
        <f>Table_Query_from_Cas_Ragle_16[[#This Row],[4-Dr]]-Table_Query_from_Cas_Ragle_16[[#This Row],[4-Cr]]</f>
        <v>0</v>
      </c>
      <c r="V404" s="25">
        <f>SUMIFS(E:E,A:A,Table_Query_from_Cas_Ragle_16[[#Headers],[8]],B:B,Table_Query_from_Cas_Ragle_16[[#This Row],[account_id]])</f>
        <v>0</v>
      </c>
      <c r="W404" s="25">
        <f>SUMIFS(F:F,A:A,Table_Query_from_Cas_Ragle_16[[#Headers],[8]],B:B,Table_Query_from_Cas_Ragle_16[[#This Row],[account_id]])</f>
        <v>0</v>
      </c>
      <c r="X404" s="25">
        <f>Table_Query_from_Cas_Ragle_16[[#This Row],[8-Dr]]-Table_Query_from_Cas_Ragle_16[[#This Row],[8-Cr]]</f>
        <v>0</v>
      </c>
    </row>
    <row r="405" spans="1:24" x14ac:dyDescent="0.25">
      <c r="A405">
        <v>2</v>
      </c>
      <c r="B405" t="s">
        <v>2053</v>
      </c>
      <c r="C405" t="s">
        <v>3624</v>
      </c>
      <c r="D405" t="s">
        <v>3617</v>
      </c>
      <c r="E405">
        <v>0</v>
      </c>
      <c r="F405">
        <v>1200</v>
      </c>
      <c r="G405" s="2">
        <v>45382</v>
      </c>
      <c r="H405" t="s">
        <v>3618</v>
      </c>
      <c r="I405">
        <f t="shared" si="6"/>
        <v>-1200</v>
      </c>
      <c r="K405" t="s">
        <v>2851</v>
      </c>
      <c r="L405" t="s">
        <v>2852</v>
      </c>
      <c r="M405">
        <f>SUMIFS(E:E,A:A,Table_Query_from_Cas_Ragle_16[[#Headers],[2]],B:B,Table_Query_from_Cas_Ragle_16[[#This Row],[account_id]])</f>
        <v>0</v>
      </c>
      <c r="N405">
        <f>SUMIFS(F:F,A:A,Table_Query_from_Cas_Ragle_16[[#Headers],[2]],B:B,Table_Query_from_Cas_Ragle_16[[#This Row],[account_id]])</f>
        <v>0</v>
      </c>
      <c r="O405" s="25">
        <f>Table_Query_from_Cas_Ragle_16[[#This Row],[2-Dr]]-Table_Query_from_Cas_Ragle_16[[#This Row],[2-Cr]]</f>
        <v>0</v>
      </c>
      <c r="P405">
        <f>SUMIFS(E:E,A:A,Table_Query_from_Cas_Ragle_16[[#Headers],[3]],B:B,Table_Query_from_Cas_Ragle_16[[#This Row],[account_id]])</f>
        <v>0</v>
      </c>
      <c r="Q405">
        <f>SUMIFS(F:F,A:A,Table_Query_from_Cas_Ragle_16[[#Headers],[3]],B:B,Table_Query_from_Cas_Ragle_16[[#This Row],[account_id]])</f>
        <v>0</v>
      </c>
      <c r="R405" s="25">
        <f>Table_Query_from_Cas_Ragle_16[[#This Row],[3-Dr]]-Table_Query_from_Cas_Ragle_16[[#This Row],[3-Cr]]</f>
        <v>0</v>
      </c>
      <c r="S405" s="25">
        <f>SUMIFS(E:E,A:A,Table_Query_from_Cas_Ragle_16[[#Headers],[4]],B:B,Table_Query_from_Cas_Ragle_16[[#This Row],[account_id]])</f>
        <v>0</v>
      </c>
      <c r="T405" s="25">
        <f>SUMIFS(F:F,A:A,Table_Query_from_Cas_Ragle_16[[#Headers],[4]],B:B,Table_Query_from_Cas_Ragle_16[[#This Row],[account_id]])</f>
        <v>0</v>
      </c>
      <c r="U405" s="25">
        <f>Table_Query_from_Cas_Ragle_16[[#This Row],[4-Dr]]-Table_Query_from_Cas_Ragle_16[[#This Row],[4-Cr]]</f>
        <v>0</v>
      </c>
      <c r="V405" s="25">
        <f>SUMIFS(E:E,A:A,Table_Query_from_Cas_Ragle_16[[#Headers],[8]],B:B,Table_Query_from_Cas_Ragle_16[[#This Row],[account_id]])</f>
        <v>0</v>
      </c>
      <c r="W405" s="25">
        <f>SUMIFS(F:F,A:A,Table_Query_from_Cas_Ragle_16[[#Headers],[8]],B:B,Table_Query_from_Cas_Ragle_16[[#This Row],[account_id]])</f>
        <v>0</v>
      </c>
      <c r="X405" s="25">
        <f>Table_Query_from_Cas_Ragle_16[[#This Row],[8-Dr]]-Table_Query_from_Cas_Ragle_16[[#This Row],[8-Cr]]</f>
        <v>0</v>
      </c>
    </row>
    <row r="406" spans="1:24" x14ac:dyDescent="0.25">
      <c r="A406">
        <v>2</v>
      </c>
      <c r="B406" t="s">
        <v>2053</v>
      </c>
      <c r="C406" t="s">
        <v>3624</v>
      </c>
      <c r="D406" t="s">
        <v>3617</v>
      </c>
      <c r="E406">
        <v>0</v>
      </c>
      <c r="F406">
        <v>600</v>
      </c>
      <c r="G406" s="2">
        <v>45382</v>
      </c>
      <c r="H406" t="s">
        <v>3618</v>
      </c>
      <c r="I406">
        <f t="shared" si="6"/>
        <v>-600</v>
      </c>
      <c r="K406" t="s">
        <v>2853</v>
      </c>
      <c r="L406" t="s">
        <v>2854</v>
      </c>
      <c r="M406">
        <f>SUMIFS(E:E,A:A,Table_Query_from_Cas_Ragle_16[[#Headers],[2]],B:B,Table_Query_from_Cas_Ragle_16[[#This Row],[account_id]])</f>
        <v>0</v>
      </c>
      <c r="N406">
        <f>SUMIFS(F:F,A:A,Table_Query_from_Cas_Ragle_16[[#Headers],[2]],B:B,Table_Query_from_Cas_Ragle_16[[#This Row],[account_id]])</f>
        <v>0</v>
      </c>
      <c r="O406" s="25">
        <f>Table_Query_from_Cas_Ragle_16[[#This Row],[2-Dr]]-Table_Query_from_Cas_Ragle_16[[#This Row],[2-Cr]]</f>
        <v>0</v>
      </c>
      <c r="P406">
        <f>SUMIFS(E:E,A:A,Table_Query_from_Cas_Ragle_16[[#Headers],[3]],B:B,Table_Query_from_Cas_Ragle_16[[#This Row],[account_id]])</f>
        <v>0</v>
      </c>
      <c r="Q406">
        <f>SUMIFS(F:F,A:A,Table_Query_from_Cas_Ragle_16[[#Headers],[3]],B:B,Table_Query_from_Cas_Ragle_16[[#This Row],[account_id]])</f>
        <v>0</v>
      </c>
      <c r="R406" s="25">
        <f>Table_Query_from_Cas_Ragle_16[[#This Row],[3-Dr]]-Table_Query_from_Cas_Ragle_16[[#This Row],[3-Cr]]</f>
        <v>0</v>
      </c>
      <c r="S406" s="25">
        <f>SUMIFS(E:E,A:A,Table_Query_from_Cas_Ragle_16[[#Headers],[4]],B:B,Table_Query_from_Cas_Ragle_16[[#This Row],[account_id]])</f>
        <v>0</v>
      </c>
      <c r="T406" s="25">
        <f>SUMIFS(F:F,A:A,Table_Query_from_Cas_Ragle_16[[#Headers],[4]],B:B,Table_Query_from_Cas_Ragle_16[[#This Row],[account_id]])</f>
        <v>0</v>
      </c>
      <c r="U406" s="25">
        <f>Table_Query_from_Cas_Ragle_16[[#This Row],[4-Dr]]-Table_Query_from_Cas_Ragle_16[[#This Row],[4-Cr]]</f>
        <v>0</v>
      </c>
      <c r="V406" s="25">
        <f>SUMIFS(E:E,A:A,Table_Query_from_Cas_Ragle_16[[#Headers],[8]],B:B,Table_Query_from_Cas_Ragle_16[[#This Row],[account_id]])</f>
        <v>0</v>
      </c>
      <c r="W406" s="25">
        <f>SUMIFS(F:F,A:A,Table_Query_from_Cas_Ragle_16[[#Headers],[8]],B:B,Table_Query_from_Cas_Ragle_16[[#This Row],[account_id]])</f>
        <v>0</v>
      </c>
      <c r="X406" s="25">
        <f>Table_Query_from_Cas_Ragle_16[[#This Row],[8-Dr]]-Table_Query_from_Cas_Ragle_16[[#This Row],[8-Cr]]</f>
        <v>0</v>
      </c>
    </row>
    <row r="407" spans="1:24" x14ac:dyDescent="0.25">
      <c r="A407">
        <v>2</v>
      </c>
      <c r="B407" t="s">
        <v>2053</v>
      </c>
      <c r="C407" t="s">
        <v>3624</v>
      </c>
      <c r="D407" t="s">
        <v>3617</v>
      </c>
      <c r="E407">
        <v>0</v>
      </c>
      <c r="F407">
        <v>96</v>
      </c>
      <c r="G407" s="2">
        <v>45382</v>
      </c>
      <c r="H407" t="s">
        <v>3618</v>
      </c>
      <c r="I407">
        <f t="shared" si="6"/>
        <v>-96</v>
      </c>
      <c r="K407" t="s">
        <v>2855</v>
      </c>
      <c r="L407" t="s">
        <v>2856</v>
      </c>
      <c r="M407">
        <f>SUMIFS(E:E,A:A,Table_Query_from_Cas_Ragle_16[[#Headers],[2]],B:B,Table_Query_from_Cas_Ragle_16[[#This Row],[account_id]])</f>
        <v>0</v>
      </c>
      <c r="N407">
        <f>SUMIFS(F:F,A:A,Table_Query_from_Cas_Ragle_16[[#Headers],[2]],B:B,Table_Query_from_Cas_Ragle_16[[#This Row],[account_id]])</f>
        <v>0</v>
      </c>
      <c r="O407" s="25">
        <f>Table_Query_from_Cas_Ragle_16[[#This Row],[2-Dr]]-Table_Query_from_Cas_Ragle_16[[#This Row],[2-Cr]]</f>
        <v>0</v>
      </c>
      <c r="P407">
        <f>SUMIFS(E:E,A:A,Table_Query_from_Cas_Ragle_16[[#Headers],[3]],B:B,Table_Query_from_Cas_Ragle_16[[#This Row],[account_id]])</f>
        <v>0</v>
      </c>
      <c r="Q407">
        <f>SUMIFS(F:F,A:A,Table_Query_from_Cas_Ragle_16[[#Headers],[3]],B:B,Table_Query_from_Cas_Ragle_16[[#This Row],[account_id]])</f>
        <v>0</v>
      </c>
      <c r="R407" s="25">
        <f>Table_Query_from_Cas_Ragle_16[[#This Row],[3-Dr]]-Table_Query_from_Cas_Ragle_16[[#This Row],[3-Cr]]</f>
        <v>0</v>
      </c>
      <c r="S407" s="25">
        <f>SUMIFS(E:E,A:A,Table_Query_from_Cas_Ragle_16[[#Headers],[4]],B:B,Table_Query_from_Cas_Ragle_16[[#This Row],[account_id]])</f>
        <v>0</v>
      </c>
      <c r="T407" s="25">
        <f>SUMIFS(F:F,A:A,Table_Query_from_Cas_Ragle_16[[#Headers],[4]],B:B,Table_Query_from_Cas_Ragle_16[[#This Row],[account_id]])</f>
        <v>0</v>
      </c>
      <c r="U407" s="25">
        <f>Table_Query_from_Cas_Ragle_16[[#This Row],[4-Dr]]-Table_Query_from_Cas_Ragle_16[[#This Row],[4-Cr]]</f>
        <v>0</v>
      </c>
      <c r="V407" s="25">
        <f>SUMIFS(E:E,A:A,Table_Query_from_Cas_Ragle_16[[#Headers],[8]],B:B,Table_Query_from_Cas_Ragle_16[[#This Row],[account_id]])</f>
        <v>0</v>
      </c>
      <c r="W407" s="25">
        <f>SUMIFS(F:F,A:A,Table_Query_from_Cas_Ragle_16[[#Headers],[8]],B:B,Table_Query_from_Cas_Ragle_16[[#This Row],[account_id]])</f>
        <v>0</v>
      </c>
      <c r="X407" s="25">
        <f>Table_Query_from_Cas_Ragle_16[[#This Row],[8-Dr]]-Table_Query_from_Cas_Ragle_16[[#This Row],[8-Cr]]</f>
        <v>0</v>
      </c>
    </row>
    <row r="408" spans="1:24" x14ac:dyDescent="0.25">
      <c r="A408">
        <v>2</v>
      </c>
      <c r="B408" t="s">
        <v>2053</v>
      </c>
      <c r="C408" t="s">
        <v>3624</v>
      </c>
      <c r="D408" t="s">
        <v>3617</v>
      </c>
      <c r="E408">
        <v>0</v>
      </c>
      <c r="F408">
        <v>120</v>
      </c>
      <c r="G408" s="2">
        <v>45382</v>
      </c>
      <c r="H408" t="s">
        <v>3618</v>
      </c>
      <c r="I408">
        <f t="shared" si="6"/>
        <v>-120</v>
      </c>
      <c r="K408" t="s">
        <v>2857</v>
      </c>
      <c r="L408" t="s">
        <v>2858</v>
      </c>
      <c r="M408">
        <f>SUMIFS(E:E,A:A,Table_Query_from_Cas_Ragle_16[[#Headers],[2]],B:B,Table_Query_from_Cas_Ragle_16[[#This Row],[account_id]])</f>
        <v>0</v>
      </c>
      <c r="N408">
        <f>SUMIFS(F:F,A:A,Table_Query_from_Cas_Ragle_16[[#Headers],[2]],B:B,Table_Query_from_Cas_Ragle_16[[#This Row],[account_id]])</f>
        <v>0</v>
      </c>
      <c r="O408" s="25">
        <f>Table_Query_from_Cas_Ragle_16[[#This Row],[2-Dr]]-Table_Query_from_Cas_Ragle_16[[#This Row],[2-Cr]]</f>
        <v>0</v>
      </c>
      <c r="P408">
        <f>SUMIFS(E:E,A:A,Table_Query_from_Cas_Ragle_16[[#Headers],[3]],B:B,Table_Query_from_Cas_Ragle_16[[#This Row],[account_id]])</f>
        <v>0</v>
      </c>
      <c r="Q408">
        <f>SUMIFS(F:F,A:A,Table_Query_from_Cas_Ragle_16[[#Headers],[3]],B:B,Table_Query_from_Cas_Ragle_16[[#This Row],[account_id]])</f>
        <v>0</v>
      </c>
      <c r="R408" s="25">
        <f>Table_Query_from_Cas_Ragle_16[[#This Row],[3-Dr]]-Table_Query_from_Cas_Ragle_16[[#This Row],[3-Cr]]</f>
        <v>0</v>
      </c>
      <c r="S408" s="25">
        <f>SUMIFS(E:E,A:A,Table_Query_from_Cas_Ragle_16[[#Headers],[4]],B:B,Table_Query_from_Cas_Ragle_16[[#This Row],[account_id]])</f>
        <v>0</v>
      </c>
      <c r="T408" s="25">
        <f>SUMIFS(F:F,A:A,Table_Query_from_Cas_Ragle_16[[#Headers],[4]],B:B,Table_Query_from_Cas_Ragle_16[[#This Row],[account_id]])</f>
        <v>0</v>
      </c>
      <c r="U408" s="25">
        <f>Table_Query_from_Cas_Ragle_16[[#This Row],[4-Dr]]-Table_Query_from_Cas_Ragle_16[[#This Row],[4-Cr]]</f>
        <v>0</v>
      </c>
      <c r="V408" s="25">
        <f>SUMIFS(E:E,A:A,Table_Query_from_Cas_Ragle_16[[#Headers],[8]],B:B,Table_Query_from_Cas_Ragle_16[[#This Row],[account_id]])</f>
        <v>0</v>
      </c>
      <c r="W408" s="25">
        <f>SUMIFS(F:F,A:A,Table_Query_from_Cas_Ragle_16[[#Headers],[8]],B:B,Table_Query_from_Cas_Ragle_16[[#This Row],[account_id]])</f>
        <v>0</v>
      </c>
      <c r="X408" s="25">
        <f>Table_Query_from_Cas_Ragle_16[[#This Row],[8-Dr]]-Table_Query_from_Cas_Ragle_16[[#This Row],[8-Cr]]</f>
        <v>0</v>
      </c>
    </row>
    <row r="409" spans="1:24" x14ac:dyDescent="0.25">
      <c r="A409">
        <v>2</v>
      </c>
      <c r="B409" t="s">
        <v>2053</v>
      </c>
      <c r="C409" t="s">
        <v>3624</v>
      </c>
      <c r="D409" t="s">
        <v>3617</v>
      </c>
      <c r="E409">
        <v>0</v>
      </c>
      <c r="F409">
        <v>120</v>
      </c>
      <c r="G409" s="2">
        <v>45382</v>
      </c>
      <c r="H409" t="s">
        <v>3618</v>
      </c>
      <c r="I409">
        <f t="shared" si="6"/>
        <v>-120</v>
      </c>
      <c r="K409" t="s">
        <v>2859</v>
      </c>
      <c r="L409" t="s">
        <v>2860</v>
      </c>
      <c r="M409">
        <f>SUMIFS(E:E,A:A,Table_Query_from_Cas_Ragle_16[[#Headers],[2]],B:B,Table_Query_from_Cas_Ragle_16[[#This Row],[account_id]])</f>
        <v>0</v>
      </c>
      <c r="N409">
        <f>SUMIFS(F:F,A:A,Table_Query_from_Cas_Ragle_16[[#Headers],[2]],B:B,Table_Query_from_Cas_Ragle_16[[#This Row],[account_id]])</f>
        <v>0</v>
      </c>
      <c r="O409" s="25">
        <f>Table_Query_from_Cas_Ragle_16[[#This Row],[2-Dr]]-Table_Query_from_Cas_Ragle_16[[#This Row],[2-Cr]]</f>
        <v>0</v>
      </c>
      <c r="P409">
        <f>SUMIFS(E:E,A:A,Table_Query_from_Cas_Ragle_16[[#Headers],[3]],B:B,Table_Query_from_Cas_Ragle_16[[#This Row],[account_id]])</f>
        <v>0</v>
      </c>
      <c r="Q409">
        <f>SUMIFS(F:F,A:A,Table_Query_from_Cas_Ragle_16[[#Headers],[3]],B:B,Table_Query_from_Cas_Ragle_16[[#This Row],[account_id]])</f>
        <v>0</v>
      </c>
      <c r="R409" s="25">
        <f>Table_Query_from_Cas_Ragle_16[[#This Row],[3-Dr]]-Table_Query_from_Cas_Ragle_16[[#This Row],[3-Cr]]</f>
        <v>0</v>
      </c>
      <c r="S409" s="25">
        <f>SUMIFS(E:E,A:A,Table_Query_from_Cas_Ragle_16[[#Headers],[4]],B:B,Table_Query_from_Cas_Ragle_16[[#This Row],[account_id]])</f>
        <v>0</v>
      </c>
      <c r="T409" s="25">
        <f>SUMIFS(F:F,A:A,Table_Query_from_Cas_Ragle_16[[#Headers],[4]],B:B,Table_Query_from_Cas_Ragle_16[[#This Row],[account_id]])</f>
        <v>0</v>
      </c>
      <c r="U409" s="25">
        <f>Table_Query_from_Cas_Ragle_16[[#This Row],[4-Dr]]-Table_Query_from_Cas_Ragle_16[[#This Row],[4-Cr]]</f>
        <v>0</v>
      </c>
      <c r="V409" s="25">
        <f>SUMIFS(E:E,A:A,Table_Query_from_Cas_Ragle_16[[#Headers],[8]],B:B,Table_Query_from_Cas_Ragle_16[[#This Row],[account_id]])</f>
        <v>0</v>
      </c>
      <c r="W409" s="25">
        <f>SUMIFS(F:F,A:A,Table_Query_from_Cas_Ragle_16[[#Headers],[8]],B:B,Table_Query_from_Cas_Ragle_16[[#This Row],[account_id]])</f>
        <v>0</v>
      </c>
      <c r="X409" s="25">
        <f>Table_Query_from_Cas_Ragle_16[[#This Row],[8-Dr]]-Table_Query_from_Cas_Ragle_16[[#This Row],[8-Cr]]</f>
        <v>0</v>
      </c>
    </row>
    <row r="410" spans="1:24" x14ac:dyDescent="0.25">
      <c r="A410">
        <v>2</v>
      </c>
      <c r="B410" t="s">
        <v>2053</v>
      </c>
      <c r="C410" t="s">
        <v>3624</v>
      </c>
      <c r="D410" t="s">
        <v>3617</v>
      </c>
      <c r="E410">
        <v>0</v>
      </c>
      <c r="F410">
        <v>120</v>
      </c>
      <c r="G410" s="2">
        <v>45382</v>
      </c>
      <c r="H410" t="s">
        <v>3618</v>
      </c>
      <c r="I410">
        <f t="shared" si="6"/>
        <v>-120</v>
      </c>
      <c r="K410" t="s">
        <v>2861</v>
      </c>
      <c r="L410" t="s">
        <v>2862</v>
      </c>
      <c r="M410">
        <f>SUMIFS(E:E,A:A,Table_Query_from_Cas_Ragle_16[[#Headers],[2]],B:B,Table_Query_from_Cas_Ragle_16[[#This Row],[account_id]])</f>
        <v>0</v>
      </c>
      <c r="N410">
        <f>SUMIFS(F:F,A:A,Table_Query_from_Cas_Ragle_16[[#Headers],[2]],B:B,Table_Query_from_Cas_Ragle_16[[#This Row],[account_id]])</f>
        <v>0</v>
      </c>
      <c r="O410" s="25">
        <f>Table_Query_from_Cas_Ragle_16[[#This Row],[2-Dr]]-Table_Query_from_Cas_Ragle_16[[#This Row],[2-Cr]]</f>
        <v>0</v>
      </c>
      <c r="P410">
        <f>SUMIFS(E:E,A:A,Table_Query_from_Cas_Ragle_16[[#Headers],[3]],B:B,Table_Query_from_Cas_Ragle_16[[#This Row],[account_id]])</f>
        <v>0</v>
      </c>
      <c r="Q410">
        <f>SUMIFS(F:F,A:A,Table_Query_from_Cas_Ragle_16[[#Headers],[3]],B:B,Table_Query_from_Cas_Ragle_16[[#This Row],[account_id]])</f>
        <v>0</v>
      </c>
      <c r="R410" s="25">
        <f>Table_Query_from_Cas_Ragle_16[[#This Row],[3-Dr]]-Table_Query_from_Cas_Ragle_16[[#This Row],[3-Cr]]</f>
        <v>0</v>
      </c>
      <c r="S410" s="25">
        <f>SUMIFS(E:E,A:A,Table_Query_from_Cas_Ragle_16[[#Headers],[4]],B:B,Table_Query_from_Cas_Ragle_16[[#This Row],[account_id]])</f>
        <v>0</v>
      </c>
      <c r="T410" s="25">
        <f>SUMIFS(F:F,A:A,Table_Query_from_Cas_Ragle_16[[#Headers],[4]],B:B,Table_Query_from_Cas_Ragle_16[[#This Row],[account_id]])</f>
        <v>0</v>
      </c>
      <c r="U410" s="25">
        <f>Table_Query_from_Cas_Ragle_16[[#This Row],[4-Dr]]-Table_Query_from_Cas_Ragle_16[[#This Row],[4-Cr]]</f>
        <v>0</v>
      </c>
      <c r="V410" s="25">
        <f>SUMIFS(E:E,A:A,Table_Query_from_Cas_Ragle_16[[#Headers],[8]],B:B,Table_Query_from_Cas_Ragle_16[[#This Row],[account_id]])</f>
        <v>0</v>
      </c>
      <c r="W410" s="25">
        <f>SUMIFS(F:F,A:A,Table_Query_from_Cas_Ragle_16[[#Headers],[8]],B:B,Table_Query_from_Cas_Ragle_16[[#This Row],[account_id]])</f>
        <v>0</v>
      </c>
      <c r="X410" s="25">
        <f>Table_Query_from_Cas_Ragle_16[[#This Row],[8-Dr]]-Table_Query_from_Cas_Ragle_16[[#This Row],[8-Cr]]</f>
        <v>0</v>
      </c>
    </row>
    <row r="411" spans="1:24" x14ac:dyDescent="0.25">
      <c r="A411">
        <v>2</v>
      </c>
      <c r="B411" t="s">
        <v>2053</v>
      </c>
      <c r="C411" t="s">
        <v>3624</v>
      </c>
      <c r="D411" t="s">
        <v>3617</v>
      </c>
      <c r="E411">
        <v>0</v>
      </c>
      <c r="F411">
        <v>180</v>
      </c>
      <c r="G411" s="2">
        <v>45382</v>
      </c>
      <c r="H411" t="s">
        <v>3618</v>
      </c>
      <c r="I411">
        <f t="shared" si="6"/>
        <v>-180</v>
      </c>
      <c r="K411" t="s">
        <v>2863</v>
      </c>
      <c r="L411" t="s">
        <v>2864</v>
      </c>
      <c r="M411">
        <f>SUMIFS(E:E,A:A,Table_Query_from_Cas_Ragle_16[[#Headers],[2]],B:B,Table_Query_from_Cas_Ragle_16[[#This Row],[account_id]])</f>
        <v>0</v>
      </c>
      <c r="N411">
        <f>SUMIFS(F:F,A:A,Table_Query_from_Cas_Ragle_16[[#Headers],[2]],B:B,Table_Query_from_Cas_Ragle_16[[#This Row],[account_id]])</f>
        <v>0</v>
      </c>
      <c r="O411" s="25">
        <f>Table_Query_from_Cas_Ragle_16[[#This Row],[2-Dr]]-Table_Query_from_Cas_Ragle_16[[#This Row],[2-Cr]]</f>
        <v>0</v>
      </c>
      <c r="P411">
        <f>SUMIFS(E:E,A:A,Table_Query_from_Cas_Ragle_16[[#Headers],[3]],B:B,Table_Query_from_Cas_Ragle_16[[#This Row],[account_id]])</f>
        <v>0</v>
      </c>
      <c r="Q411">
        <f>SUMIFS(F:F,A:A,Table_Query_from_Cas_Ragle_16[[#Headers],[3]],B:B,Table_Query_from_Cas_Ragle_16[[#This Row],[account_id]])</f>
        <v>0</v>
      </c>
      <c r="R411" s="25">
        <f>Table_Query_from_Cas_Ragle_16[[#This Row],[3-Dr]]-Table_Query_from_Cas_Ragle_16[[#This Row],[3-Cr]]</f>
        <v>0</v>
      </c>
      <c r="S411" s="25">
        <f>SUMIFS(E:E,A:A,Table_Query_from_Cas_Ragle_16[[#Headers],[4]],B:B,Table_Query_from_Cas_Ragle_16[[#This Row],[account_id]])</f>
        <v>0</v>
      </c>
      <c r="T411" s="25">
        <f>SUMIFS(F:F,A:A,Table_Query_from_Cas_Ragle_16[[#Headers],[4]],B:B,Table_Query_from_Cas_Ragle_16[[#This Row],[account_id]])</f>
        <v>0</v>
      </c>
      <c r="U411" s="25">
        <f>Table_Query_from_Cas_Ragle_16[[#This Row],[4-Dr]]-Table_Query_from_Cas_Ragle_16[[#This Row],[4-Cr]]</f>
        <v>0</v>
      </c>
      <c r="V411" s="25">
        <f>SUMIFS(E:E,A:A,Table_Query_from_Cas_Ragle_16[[#Headers],[8]],B:B,Table_Query_from_Cas_Ragle_16[[#This Row],[account_id]])</f>
        <v>0</v>
      </c>
      <c r="W411" s="25">
        <f>SUMIFS(F:F,A:A,Table_Query_from_Cas_Ragle_16[[#Headers],[8]],B:B,Table_Query_from_Cas_Ragle_16[[#This Row],[account_id]])</f>
        <v>0</v>
      </c>
      <c r="X411" s="25">
        <f>Table_Query_from_Cas_Ragle_16[[#This Row],[8-Dr]]-Table_Query_from_Cas_Ragle_16[[#This Row],[8-Cr]]</f>
        <v>0</v>
      </c>
    </row>
    <row r="412" spans="1:24" x14ac:dyDescent="0.25">
      <c r="A412">
        <v>2</v>
      </c>
      <c r="B412" t="s">
        <v>2053</v>
      </c>
      <c r="C412" t="s">
        <v>3624</v>
      </c>
      <c r="D412" t="s">
        <v>3617</v>
      </c>
      <c r="E412">
        <v>0</v>
      </c>
      <c r="F412">
        <v>120</v>
      </c>
      <c r="G412" s="2">
        <v>45382</v>
      </c>
      <c r="H412" t="s">
        <v>3618</v>
      </c>
      <c r="I412">
        <f t="shared" si="6"/>
        <v>-120</v>
      </c>
      <c r="K412" t="s">
        <v>2865</v>
      </c>
      <c r="L412" t="s">
        <v>2866</v>
      </c>
      <c r="M412">
        <f>SUMIFS(E:E,A:A,Table_Query_from_Cas_Ragle_16[[#Headers],[2]],B:B,Table_Query_from_Cas_Ragle_16[[#This Row],[account_id]])</f>
        <v>0</v>
      </c>
      <c r="N412">
        <f>SUMIFS(F:F,A:A,Table_Query_from_Cas_Ragle_16[[#Headers],[2]],B:B,Table_Query_from_Cas_Ragle_16[[#This Row],[account_id]])</f>
        <v>0</v>
      </c>
      <c r="O412" s="25">
        <f>Table_Query_from_Cas_Ragle_16[[#This Row],[2-Dr]]-Table_Query_from_Cas_Ragle_16[[#This Row],[2-Cr]]</f>
        <v>0</v>
      </c>
      <c r="P412">
        <f>SUMIFS(E:E,A:A,Table_Query_from_Cas_Ragle_16[[#Headers],[3]],B:B,Table_Query_from_Cas_Ragle_16[[#This Row],[account_id]])</f>
        <v>0</v>
      </c>
      <c r="Q412">
        <f>SUMIFS(F:F,A:A,Table_Query_from_Cas_Ragle_16[[#Headers],[3]],B:B,Table_Query_from_Cas_Ragle_16[[#This Row],[account_id]])</f>
        <v>0</v>
      </c>
      <c r="R412" s="25">
        <f>Table_Query_from_Cas_Ragle_16[[#This Row],[3-Dr]]-Table_Query_from_Cas_Ragle_16[[#This Row],[3-Cr]]</f>
        <v>0</v>
      </c>
      <c r="S412" s="25">
        <f>SUMIFS(E:E,A:A,Table_Query_from_Cas_Ragle_16[[#Headers],[4]],B:B,Table_Query_from_Cas_Ragle_16[[#This Row],[account_id]])</f>
        <v>0</v>
      </c>
      <c r="T412" s="25">
        <f>SUMIFS(F:F,A:A,Table_Query_from_Cas_Ragle_16[[#Headers],[4]],B:B,Table_Query_from_Cas_Ragle_16[[#This Row],[account_id]])</f>
        <v>0</v>
      </c>
      <c r="U412" s="25">
        <f>Table_Query_from_Cas_Ragle_16[[#This Row],[4-Dr]]-Table_Query_from_Cas_Ragle_16[[#This Row],[4-Cr]]</f>
        <v>0</v>
      </c>
      <c r="V412" s="25">
        <f>SUMIFS(E:E,A:A,Table_Query_from_Cas_Ragle_16[[#Headers],[8]],B:B,Table_Query_from_Cas_Ragle_16[[#This Row],[account_id]])</f>
        <v>0</v>
      </c>
      <c r="W412" s="25">
        <f>SUMIFS(F:F,A:A,Table_Query_from_Cas_Ragle_16[[#Headers],[8]],B:B,Table_Query_from_Cas_Ragle_16[[#This Row],[account_id]])</f>
        <v>0</v>
      </c>
      <c r="X412" s="25">
        <f>Table_Query_from_Cas_Ragle_16[[#This Row],[8-Dr]]-Table_Query_from_Cas_Ragle_16[[#This Row],[8-Cr]]</f>
        <v>0</v>
      </c>
    </row>
    <row r="413" spans="1:24" x14ac:dyDescent="0.25">
      <c r="A413">
        <v>2</v>
      </c>
      <c r="B413" t="s">
        <v>2053</v>
      </c>
      <c r="C413" t="s">
        <v>3624</v>
      </c>
      <c r="D413" t="s">
        <v>3617</v>
      </c>
      <c r="E413">
        <v>0</v>
      </c>
      <c r="F413">
        <v>1200</v>
      </c>
      <c r="G413" s="2">
        <v>45382</v>
      </c>
      <c r="H413" t="s">
        <v>3618</v>
      </c>
      <c r="I413">
        <f t="shared" si="6"/>
        <v>-1200</v>
      </c>
      <c r="K413" t="s">
        <v>2867</v>
      </c>
      <c r="L413" t="s">
        <v>2868</v>
      </c>
      <c r="M413">
        <f>SUMIFS(E:E,A:A,Table_Query_from_Cas_Ragle_16[[#Headers],[2]],B:B,Table_Query_from_Cas_Ragle_16[[#This Row],[account_id]])</f>
        <v>0</v>
      </c>
      <c r="N413">
        <f>SUMIFS(F:F,A:A,Table_Query_from_Cas_Ragle_16[[#Headers],[2]],B:B,Table_Query_from_Cas_Ragle_16[[#This Row],[account_id]])</f>
        <v>0</v>
      </c>
      <c r="O413" s="25">
        <f>Table_Query_from_Cas_Ragle_16[[#This Row],[2-Dr]]-Table_Query_from_Cas_Ragle_16[[#This Row],[2-Cr]]</f>
        <v>0</v>
      </c>
      <c r="P413">
        <f>SUMIFS(E:E,A:A,Table_Query_from_Cas_Ragle_16[[#Headers],[3]],B:B,Table_Query_from_Cas_Ragle_16[[#This Row],[account_id]])</f>
        <v>0</v>
      </c>
      <c r="Q413">
        <f>SUMIFS(F:F,A:A,Table_Query_from_Cas_Ragle_16[[#Headers],[3]],B:B,Table_Query_from_Cas_Ragle_16[[#This Row],[account_id]])</f>
        <v>0</v>
      </c>
      <c r="R413" s="25">
        <f>Table_Query_from_Cas_Ragle_16[[#This Row],[3-Dr]]-Table_Query_from_Cas_Ragle_16[[#This Row],[3-Cr]]</f>
        <v>0</v>
      </c>
      <c r="S413" s="25">
        <f>SUMIFS(E:E,A:A,Table_Query_from_Cas_Ragle_16[[#Headers],[4]],B:B,Table_Query_from_Cas_Ragle_16[[#This Row],[account_id]])</f>
        <v>0</v>
      </c>
      <c r="T413" s="25">
        <f>SUMIFS(F:F,A:A,Table_Query_from_Cas_Ragle_16[[#Headers],[4]],B:B,Table_Query_from_Cas_Ragle_16[[#This Row],[account_id]])</f>
        <v>0</v>
      </c>
      <c r="U413" s="25">
        <f>Table_Query_from_Cas_Ragle_16[[#This Row],[4-Dr]]-Table_Query_from_Cas_Ragle_16[[#This Row],[4-Cr]]</f>
        <v>0</v>
      </c>
      <c r="V413" s="25">
        <f>SUMIFS(E:E,A:A,Table_Query_from_Cas_Ragle_16[[#Headers],[8]],B:B,Table_Query_from_Cas_Ragle_16[[#This Row],[account_id]])</f>
        <v>0</v>
      </c>
      <c r="W413" s="25">
        <f>SUMIFS(F:F,A:A,Table_Query_from_Cas_Ragle_16[[#Headers],[8]],B:B,Table_Query_from_Cas_Ragle_16[[#This Row],[account_id]])</f>
        <v>0</v>
      </c>
      <c r="X413" s="25">
        <f>Table_Query_from_Cas_Ragle_16[[#This Row],[8-Dr]]-Table_Query_from_Cas_Ragle_16[[#This Row],[8-Cr]]</f>
        <v>0</v>
      </c>
    </row>
    <row r="414" spans="1:24" x14ac:dyDescent="0.25">
      <c r="A414">
        <v>2</v>
      </c>
      <c r="B414" t="s">
        <v>2053</v>
      </c>
      <c r="C414" t="s">
        <v>3624</v>
      </c>
      <c r="D414" t="s">
        <v>3617</v>
      </c>
      <c r="E414">
        <v>0</v>
      </c>
      <c r="F414">
        <v>900</v>
      </c>
      <c r="G414" s="2">
        <v>45382</v>
      </c>
      <c r="H414" t="s">
        <v>3618</v>
      </c>
      <c r="I414">
        <f t="shared" si="6"/>
        <v>-900</v>
      </c>
      <c r="K414" t="s">
        <v>2869</v>
      </c>
      <c r="L414" t="s">
        <v>2870</v>
      </c>
      <c r="M414">
        <f>SUMIFS(E:E,A:A,Table_Query_from_Cas_Ragle_16[[#Headers],[2]],B:B,Table_Query_from_Cas_Ragle_16[[#This Row],[account_id]])</f>
        <v>0</v>
      </c>
      <c r="N414">
        <f>SUMIFS(F:F,A:A,Table_Query_from_Cas_Ragle_16[[#Headers],[2]],B:B,Table_Query_from_Cas_Ragle_16[[#This Row],[account_id]])</f>
        <v>0</v>
      </c>
      <c r="O414" s="25">
        <f>Table_Query_from_Cas_Ragle_16[[#This Row],[2-Dr]]-Table_Query_from_Cas_Ragle_16[[#This Row],[2-Cr]]</f>
        <v>0</v>
      </c>
      <c r="P414">
        <f>SUMIFS(E:E,A:A,Table_Query_from_Cas_Ragle_16[[#Headers],[3]],B:B,Table_Query_from_Cas_Ragle_16[[#This Row],[account_id]])</f>
        <v>0</v>
      </c>
      <c r="Q414">
        <f>SUMIFS(F:F,A:A,Table_Query_from_Cas_Ragle_16[[#Headers],[3]],B:B,Table_Query_from_Cas_Ragle_16[[#This Row],[account_id]])</f>
        <v>0</v>
      </c>
      <c r="R414" s="25">
        <f>Table_Query_from_Cas_Ragle_16[[#This Row],[3-Dr]]-Table_Query_from_Cas_Ragle_16[[#This Row],[3-Cr]]</f>
        <v>0</v>
      </c>
      <c r="S414" s="25">
        <f>SUMIFS(E:E,A:A,Table_Query_from_Cas_Ragle_16[[#Headers],[4]],B:B,Table_Query_from_Cas_Ragle_16[[#This Row],[account_id]])</f>
        <v>0</v>
      </c>
      <c r="T414" s="25">
        <f>SUMIFS(F:F,A:A,Table_Query_from_Cas_Ragle_16[[#Headers],[4]],B:B,Table_Query_from_Cas_Ragle_16[[#This Row],[account_id]])</f>
        <v>0</v>
      </c>
      <c r="U414" s="25">
        <f>Table_Query_from_Cas_Ragle_16[[#This Row],[4-Dr]]-Table_Query_from_Cas_Ragle_16[[#This Row],[4-Cr]]</f>
        <v>0</v>
      </c>
      <c r="V414" s="25">
        <f>SUMIFS(E:E,A:A,Table_Query_from_Cas_Ragle_16[[#Headers],[8]],B:B,Table_Query_from_Cas_Ragle_16[[#This Row],[account_id]])</f>
        <v>0</v>
      </c>
      <c r="W414" s="25">
        <f>SUMIFS(F:F,A:A,Table_Query_from_Cas_Ragle_16[[#Headers],[8]],B:B,Table_Query_from_Cas_Ragle_16[[#This Row],[account_id]])</f>
        <v>0</v>
      </c>
      <c r="X414" s="25">
        <f>Table_Query_from_Cas_Ragle_16[[#This Row],[8-Dr]]-Table_Query_from_Cas_Ragle_16[[#This Row],[8-Cr]]</f>
        <v>0</v>
      </c>
    </row>
    <row r="415" spans="1:24" x14ac:dyDescent="0.25">
      <c r="A415">
        <v>2</v>
      </c>
      <c r="B415" t="s">
        <v>2053</v>
      </c>
      <c r="C415" t="s">
        <v>3624</v>
      </c>
      <c r="D415" t="s">
        <v>3617</v>
      </c>
      <c r="E415">
        <v>0</v>
      </c>
      <c r="F415">
        <v>132</v>
      </c>
      <c r="G415" s="2">
        <v>45382</v>
      </c>
      <c r="H415" t="s">
        <v>3618</v>
      </c>
      <c r="I415">
        <f t="shared" si="6"/>
        <v>-132</v>
      </c>
      <c r="K415" t="s">
        <v>2871</v>
      </c>
      <c r="L415" t="s">
        <v>2872</v>
      </c>
      <c r="M415">
        <f>SUMIFS(E:E,A:A,Table_Query_from_Cas_Ragle_16[[#Headers],[2]],B:B,Table_Query_from_Cas_Ragle_16[[#This Row],[account_id]])</f>
        <v>0</v>
      </c>
      <c r="N415">
        <f>SUMIFS(F:F,A:A,Table_Query_from_Cas_Ragle_16[[#Headers],[2]],B:B,Table_Query_from_Cas_Ragle_16[[#This Row],[account_id]])</f>
        <v>0</v>
      </c>
      <c r="O415" s="25">
        <f>Table_Query_from_Cas_Ragle_16[[#This Row],[2-Dr]]-Table_Query_from_Cas_Ragle_16[[#This Row],[2-Cr]]</f>
        <v>0</v>
      </c>
      <c r="P415">
        <f>SUMIFS(E:E,A:A,Table_Query_from_Cas_Ragle_16[[#Headers],[3]],B:B,Table_Query_from_Cas_Ragle_16[[#This Row],[account_id]])</f>
        <v>0</v>
      </c>
      <c r="Q415">
        <f>SUMIFS(F:F,A:A,Table_Query_from_Cas_Ragle_16[[#Headers],[3]],B:B,Table_Query_from_Cas_Ragle_16[[#This Row],[account_id]])</f>
        <v>0</v>
      </c>
      <c r="R415" s="25">
        <f>Table_Query_from_Cas_Ragle_16[[#This Row],[3-Dr]]-Table_Query_from_Cas_Ragle_16[[#This Row],[3-Cr]]</f>
        <v>0</v>
      </c>
      <c r="S415" s="25">
        <f>SUMIFS(E:E,A:A,Table_Query_from_Cas_Ragle_16[[#Headers],[4]],B:B,Table_Query_from_Cas_Ragle_16[[#This Row],[account_id]])</f>
        <v>0</v>
      </c>
      <c r="T415" s="25">
        <f>SUMIFS(F:F,A:A,Table_Query_from_Cas_Ragle_16[[#Headers],[4]],B:B,Table_Query_from_Cas_Ragle_16[[#This Row],[account_id]])</f>
        <v>0</v>
      </c>
      <c r="U415" s="25">
        <f>Table_Query_from_Cas_Ragle_16[[#This Row],[4-Dr]]-Table_Query_from_Cas_Ragle_16[[#This Row],[4-Cr]]</f>
        <v>0</v>
      </c>
      <c r="V415" s="25">
        <f>SUMIFS(E:E,A:A,Table_Query_from_Cas_Ragle_16[[#Headers],[8]],B:B,Table_Query_from_Cas_Ragle_16[[#This Row],[account_id]])</f>
        <v>0</v>
      </c>
      <c r="W415" s="25">
        <f>SUMIFS(F:F,A:A,Table_Query_from_Cas_Ragle_16[[#Headers],[8]],B:B,Table_Query_from_Cas_Ragle_16[[#This Row],[account_id]])</f>
        <v>0</v>
      </c>
      <c r="X415" s="25">
        <f>Table_Query_from_Cas_Ragle_16[[#This Row],[8-Dr]]-Table_Query_from_Cas_Ragle_16[[#This Row],[8-Cr]]</f>
        <v>0</v>
      </c>
    </row>
    <row r="416" spans="1:24" x14ac:dyDescent="0.25">
      <c r="A416">
        <v>2</v>
      </c>
      <c r="B416" t="s">
        <v>2053</v>
      </c>
      <c r="C416" t="s">
        <v>3624</v>
      </c>
      <c r="D416" t="s">
        <v>3617</v>
      </c>
      <c r="E416">
        <v>0</v>
      </c>
      <c r="F416">
        <v>168</v>
      </c>
      <c r="G416" s="2">
        <v>45382</v>
      </c>
      <c r="H416" t="s">
        <v>3618</v>
      </c>
      <c r="I416">
        <f t="shared" si="6"/>
        <v>-168</v>
      </c>
      <c r="K416" t="s">
        <v>2873</v>
      </c>
      <c r="L416" t="s">
        <v>2874</v>
      </c>
      <c r="M416">
        <f>SUMIFS(E:E,A:A,Table_Query_from_Cas_Ragle_16[[#Headers],[2]],B:B,Table_Query_from_Cas_Ragle_16[[#This Row],[account_id]])</f>
        <v>0</v>
      </c>
      <c r="N416">
        <f>SUMIFS(F:F,A:A,Table_Query_from_Cas_Ragle_16[[#Headers],[2]],B:B,Table_Query_from_Cas_Ragle_16[[#This Row],[account_id]])</f>
        <v>0</v>
      </c>
      <c r="O416" s="25">
        <f>Table_Query_from_Cas_Ragle_16[[#This Row],[2-Dr]]-Table_Query_from_Cas_Ragle_16[[#This Row],[2-Cr]]</f>
        <v>0</v>
      </c>
      <c r="P416">
        <f>SUMIFS(E:E,A:A,Table_Query_from_Cas_Ragle_16[[#Headers],[3]],B:B,Table_Query_from_Cas_Ragle_16[[#This Row],[account_id]])</f>
        <v>0</v>
      </c>
      <c r="Q416">
        <f>SUMIFS(F:F,A:A,Table_Query_from_Cas_Ragle_16[[#Headers],[3]],B:B,Table_Query_from_Cas_Ragle_16[[#This Row],[account_id]])</f>
        <v>0</v>
      </c>
      <c r="R416" s="25">
        <f>Table_Query_from_Cas_Ragle_16[[#This Row],[3-Dr]]-Table_Query_from_Cas_Ragle_16[[#This Row],[3-Cr]]</f>
        <v>0</v>
      </c>
      <c r="S416" s="25">
        <f>SUMIFS(E:E,A:A,Table_Query_from_Cas_Ragle_16[[#Headers],[4]],B:B,Table_Query_from_Cas_Ragle_16[[#This Row],[account_id]])</f>
        <v>0</v>
      </c>
      <c r="T416" s="25">
        <f>SUMIFS(F:F,A:A,Table_Query_from_Cas_Ragle_16[[#Headers],[4]],B:B,Table_Query_from_Cas_Ragle_16[[#This Row],[account_id]])</f>
        <v>0</v>
      </c>
      <c r="U416" s="25">
        <f>Table_Query_from_Cas_Ragle_16[[#This Row],[4-Dr]]-Table_Query_from_Cas_Ragle_16[[#This Row],[4-Cr]]</f>
        <v>0</v>
      </c>
      <c r="V416" s="25">
        <f>SUMIFS(E:E,A:A,Table_Query_from_Cas_Ragle_16[[#Headers],[8]],B:B,Table_Query_from_Cas_Ragle_16[[#This Row],[account_id]])</f>
        <v>0</v>
      </c>
      <c r="W416" s="25">
        <f>SUMIFS(F:F,A:A,Table_Query_from_Cas_Ragle_16[[#Headers],[8]],B:B,Table_Query_from_Cas_Ragle_16[[#This Row],[account_id]])</f>
        <v>0</v>
      </c>
      <c r="X416" s="25">
        <f>Table_Query_from_Cas_Ragle_16[[#This Row],[8-Dr]]-Table_Query_from_Cas_Ragle_16[[#This Row],[8-Cr]]</f>
        <v>0</v>
      </c>
    </row>
    <row r="417" spans="1:24" x14ac:dyDescent="0.25">
      <c r="A417">
        <v>2</v>
      </c>
      <c r="B417" t="s">
        <v>2053</v>
      </c>
      <c r="C417" t="s">
        <v>3624</v>
      </c>
      <c r="D417" t="s">
        <v>3617</v>
      </c>
      <c r="E417">
        <v>0</v>
      </c>
      <c r="F417">
        <v>1200</v>
      </c>
      <c r="G417" s="2">
        <v>45382</v>
      </c>
      <c r="H417" t="s">
        <v>3618</v>
      </c>
      <c r="I417">
        <f t="shared" si="6"/>
        <v>-1200</v>
      </c>
      <c r="K417" t="s">
        <v>2875</v>
      </c>
      <c r="L417" t="s">
        <v>2876</v>
      </c>
      <c r="M417">
        <f>SUMIFS(E:E,A:A,Table_Query_from_Cas_Ragle_16[[#Headers],[2]],B:B,Table_Query_from_Cas_Ragle_16[[#This Row],[account_id]])</f>
        <v>0</v>
      </c>
      <c r="N417">
        <f>SUMIFS(F:F,A:A,Table_Query_from_Cas_Ragle_16[[#Headers],[2]],B:B,Table_Query_from_Cas_Ragle_16[[#This Row],[account_id]])</f>
        <v>0</v>
      </c>
      <c r="O417" s="25">
        <f>Table_Query_from_Cas_Ragle_16[[#This Row],[2-Dr]]-Table_Query_from_Cas_Ragle_16[[#This Row],[2-Cr]]</f>
        <v>0</v>
      </c>
      <c r="P417">
        <f>SUMIFS(E:E,A:A,Table_Query_from_Cas_Ragle_16[[#Headers],[3]],B:B,Table_Query_from_Cas_Ragle_16[[#This Row],[account_id]])</f>
        <v>0</v>
      </c>
      <c r="Q417">
        <f>SUMIFS(F:F,A:A,Table_Query_from_Cas_Ragle_16[[#Headers],[3]],B:B,Table_Query_from_Cas_Ragle_16[[#This Row],[account_id]])</f>
        <v>0</v>
      </c>
      <c r="R417" s="25">
        <f>Table_Query_from_Cas_Ragle_16[[#This Row],[3-Dr]]-Table_Query_from_Cas_Ragle_16[[#This Row],[3-Cr]]</f>
        <v>0</v>
      </c>
      <c r="S417" s="25">
        <f>SUMIFS(E:E,A:A,Table_Query_from_Cas_Ragle_16[[#Headers],[4]],B:B,Table_Query_from_Cas_Ragle_16[[#This Row],[account_id]])</f>
        <v>0</v>
      </c>
      <c r="T417" s="25">
        <f>SUMIFS(F:F,A:A,Table_Query_from_Cas_Ragle_16[[#Headers],[4]],B:B,Table_Query_from_Cas_Ragle_16[[#This Row],[account_id]])</f>
        <v>0</v>
      </c>
      <c r="U417" s="25">
        <f>Table_Query_from_Cas_Ragle_16[[#This Row],[4-Dr]]-Table_Query_from_Cas_Ragle_16[[#This Row],[4-Cr]]</f>
        <v>0</v>
      </c>
      <c r="V417" s="25">
        <f>SUMIFS(E:E,A:A,Table_Query_from_Cas_Ragle_16[[#Headers],[8]],B:B,Table_Query_from_Cas_Ragle_16[[#This Row],[account_id]])</f>
        <v>0</v>
      </c>
      <c r="W417" s="25">
        <f>SUMIFS(F:F,A:A,Table_Query_from_Cas_Ragle_16[[#Headers],[8]],B:B,Table_Query_from_Cas_Ragle_16[[#This Row],[account_id]])</f>
        <v>0</v>
      </c>
      <c r="X417" s="25">
        <f>Table_Query_from_Cas_Ragle_16[[#This Row],[8-Dr]]-Table_Query_from_Cas_Ragle_16[[#This Row],[8-Cr]]</f>
        <v>0</v>
      </c>
    </row>
    <row r="418" spans="1:24" x14ac:dyDescent="0.25">
      <c r="A418">
        <v>2</v>
      </c>
      <c r="B418" t="s">
        <v>2053</v>
      </c>
      <c r="C418" t="s">
        <v>3624</v>
      </c>
      <c r="D418" t="s">
        <v>3617</v>
      </c>
      <c r="E418">
        <v>0</v>
      </c>
      <c r="F418">
        <v>1200</v>
      </c>
      <c r="G418" s="2">
        <v>45382</v>
      </c>
      <c r="H418" t="s">
        <v>3618</v>
      </c>
      <c r="I418">
        <f t="shared" si="6"/>
        <v>-1200</v>
      </c>
      <c r="K418" t="s">
        <v>2877</v>
      </c>
      <c r="L418" t="s">
        <v>2878</v>
      </c>
      <c r="M418">
        <f>SUMIFS(E:E,A:A,Table_Query_from_Cas_Ragle_16[[#Headers],[2]],B:B,Table_Query_from_Cas_Ragle_16[[#This Row],[account_id]])</f>
        <v>0</v>
      </c>
      <c r="N418">
        <f>SUMIFS(F:F,A:A,Table_Query_from_Cas_Ragle_16[[#Headers],[2]],B:B,Table_Query_from_Cas_Ragle_16[[#This Row],[account_id]])</f>
        <v>0</v>
      </c>
      <c r="O418" s="25">
        <f>Table_Query_from_Cas_Ragle_16[[#This Row],[2-Dr]]-Table_Query_from_Cas_Ragle_16[[#This Row],[2-Cr]]</f>
        <v>0</v>
      </c>
      <c r="P418">
        <f>SUMIFS(E:E,A:A,Table_Query_from_Cas_Ragle_16[[#Headers],[3]],B:B,Table_Query_from_Cas_Ragle_16[[#This Row],[account_id]])</f>
        <v>0</v>
      </c>
      <c r="Q418">
        <f>SUMIFS(F:F,A:A,Table_Query_from_Cas_Ragle_16[[#Headers],[3]],B:B,Table_Query_from_Cas_Ragle_16[[#This Row],[account_id]])</f>
        <v>0</v>
      </c>
      <c r="R418" s="25">
        <f>Table_Query_from_Cas_Ragle_16[[#This Row],[3-Dr]]-Table_Query_from_Cas_Ragle_16[[#This Row],[3-Cr]]</f>
        <v>0</v>
      </c>
      <c r="S418" s="25">
        <f>SUMIFS(E:E,A:A,Table_Query_from_Cas_Ragle_16[[#Headers],[4]],B:B,Table_Query_from_Cas_Ragle_16[[#This Row],[account_id]])</f>
        <v>0</v>
      </c>
      <c r="T418" s="25">
        <f>SUMIFS(F:F,A:A,Table_Query_from_Cas_Ragle_16[[#Headers],[4]],B:B,Table_Query_from_Cas_Ragle_16[[#This Row],[account_id]])</f>
        <v>0</v>
      </c>
      <c r="U418" s="25">
        <f>Table_Query_from_Cas_Ragle_16[[#This Row],[4-Dr]]-Table_Query_from_Cas_Ragle_16[[#This Row],[4-Cr]]</f>
        <v>0</v>
      </c>
      <c r="V418" s="25">
        <f>SUMIFS(E:E,A:A,Table_Query_from_Cas_Ragle_16[[#Headers],[8]],B:B,Table_Query_from_Cas_Ragle_16[[#This Row],[account_id]])</f>
        <v>0</v>
      </c>
      <c r="W418" s="25">
        <f>SUMIFS(F:F,A:A,Table_Query_from_Cas_Ragle_16[[#Headers],[8]],B:B,Table_Query_from_Cas_Ragle_16[[#This Row],[account_id]])</f>
        <v>0</v>
      </c>
      <c r="X418" s="25">
        <f>Table_Query_from_Cas_Ragle_16[[#This Row],[8-Dr]]-Table_Query_from_Cas_Ragle_16[[#This Row],[8-Cr]]</f>
        <v>0</v>
      </c>
    </row>
    <row r="419" spans="1:24" x14ac:dyDescent="0.25">
      <c r="A419">
        <v>2</v>
      </c>
      <c r="B419" t="s">
        <v>2053</v>
      </c>
      <c r="C419" t="s">
        <v>3624</v>
      </c>
      <c r="D419" t="s">
        <v>3617</v>
      </c>
      <c r="E419">
        <v>0</v>
      </c>
      <c r="F419">
        <v>912</v>
      </c>
      <c r="G419" s="2">
        <v>45382</v>
      </c>
      <c r="H419" t="s">
        <v>3618</v>
      </c>
      <c r="I419">
        <f t="shared" si="6"/>
        <v>-912</v>
      </c>
      <c r="K419" t="s">
        <v>2879</v>
      </c>
      <c r="L419" t="s">
        <v>2880</v>
      </c>
      <c r="M419">
        <f>SUMIFS(E:E,A:A,Table_Query_from_Cas_Ragle_16[[#Headers],[2]],B:B,Table_Query_from_Cas_Ragle_16[[#This Row],[account_id]])</f>
        <v>0</v>
      </c>
      <c r="N419">
        <f>SUMIFS(F:F,A:A,Table_Query_from_Cas_Ragle_16[[#Headers],[2]],B:B,Table_Query_from_Cas_Ragle_16[[#This Row],[account_id]])</f>
        <v>0</v>
      </c>
      <c r="O419" s="25">
        <f>Table_Query_from_Cas_Ragle_16[[#This Row],[2-Dr]]-Table_Query_from_Cas_Ragle_16[[#This Row],[2-Cr]]</f>
        <v>0</v>
      </c>
      <c r="P419">
        <f>SUMIFS(E:E,A:A,Table_Query_from_Cas_Ragle_16[[#Headers],[3]],B:B,Table_Query_from_Cas_Ragle_16[[#This Row],[account_id]])</f>
        <v>0</v>
      </c>
      <c r="Q419">
        <f>SUMIFS(F:F,A:A,Table_Query_from_Cas_Ragle_16[[#Headers],[3]],B:B,Table_Query_from_Cas_Ragle_16[[#This Row],[account_id]])</f>
        <v>0</v>
      </c>
      <c r="R419" s="25">
        <f>Table_Query_from_Cas_Ragle_16[[#This Row],[3-Dr]]-Table_Query_from_Cas_Ragle_16[[#This Row],[3-Cr]]</f>
        <v>0</v>
      </c>
      <c r="S419" s="25">
        <f>SUMIFS(E:E,A:A,Table_Query_from_Cas_Ragle_16[[#Headers],[4]],B:B,Table_Query_from_Cas_Ragle_16[[#This Row],[account_id]])</f>
        <v>0</v>
      </c>
      <c r="T419" s="25">
        <f>SUMIFS(F:F,A:A,Table_Query_from_Cas_Ragle_16[[#Headers],[4]],B:B,Table_Query_from_Cas_Ragle_16[[#This Row],[account_id]])</f>
        <v>0</v>
      </c>
      <c r="U419" s="25">
        <f>Table_Query_from_Cas_Ragle_16[[#This Row],[4-Dr]]-Table_Query_from_Cas_Ragle_16[[#This Row],[4-Cr]]</f>
        <v>0</v>
      </c>
      <c r="V419" s="25">
        <f>SUMIFS(E:E,A:A,Table_Query_from_Cas_Ragle_16[[#Headers],[8]],B:B,Table_Query_from_Cas_Ragle_16[[#This Row],[account_id]])</f>
        <v>0</v>
      </c>
      <c r="W419" s="25">
        <f>SUMIFS(F:F,A:A,Table_Query_from_Cas_Ragle_16[[#Headers],[8]],B:B,Table_Query_from_Cas_Ragle_16[[#This Row],[account_id]])</f>
        <v>0</v>
      </c>
      <c r="X419" s="25">
        <f>Table_Query_from_Cas_Ragle_16[[#This Row],[8-Dr]]-Table_Query_from_Cas_Ragle_16[[#This Row],[8-Cr]]</f>
        <v>0</v>
      </c>
    </row>
    <row r="420" spans="1:24" x14ac:dyDescent="0.25">
      <c r="A420">
        <v>2</v>
      </c>
      <c r="B420" t="s">
        <v>2053</v>
      </c>
      <c r="C420" t="s">
        <v>3624</v>
      </c>
      <c r="D420" t="s">
        <v>3617</v>
      </c>
      <c r="E420">
        <v>0</v>
      </c>
      <c r="F420">
        <v>228</v>
      </c>
      <c r="G420" s="2">
        <v>45382</v>
      </c>
      <c r="H420" t="s">
        <v>3618</v>
      </c>
      <c r="I420">
        <f t="shared" si="6"/>
        <v>-228</v>
      </c>
      <c r="K420" t="s">
        <v>2881</v>
      </c>
      <c r="L420" t="s">
        <v>2882</v>
      </c>
      <c r="M420">
        <f>SUMIFS(E:E,A:A,Table_Query_from_Cas_Ragle_16[[#Headers],[2]],B:B,Table_Query_from_Cas_Ragle_16[[#This Row],[account_id]])</f>
        <v>0</v>
      </c>
      <c r="N420">
        <f>SUMIFS(F:F,A:A,Table_Query_from_Cas_Ragle_16[[#Headers],[2]],B:B,Table_Query_from_Cas_Ragle_16[[#This Row],[account_id]])</f>
        <v>0</v>
      </c>
      <c r="O420" s="25">
        <f>Table_Query_from_Cas_Ragle_16[[#This Row],[2-Dr]]-Table_Query_from_Cas_Ragle_16[[#This Row],[2-Cr]]</f>
        <v>0</v>
      </c>
      <c r="P420">
        <f>SUMIFS(E:E,A:A,Table_Query_from_Cas_Ragle_16[[#Headers],[3]],B:B,Table_Query_from_Cas_Ragle_16[[#This Row],[account_id]])</f>
        <v>0</v>
      </c>
      <c r="Q420">
        <f>SUMIFS(F:F,A:A,Table_Query_from_Cas_Ragle_16[[#Headers],[3]],B:B,Table_Query_from_Cas_Ragle_16[[#This Row],[account_id]])</f>
        <v>0</v>
      </c>
      <c r="R420" s="25">
        <f>Table_Query_from_Cas_Ragle_16[[#This Row],[3-Dr]]-Table_Query_from_Cas_Ragle_16[[#This Row],[3-Cr]]</f>
        <v>0</v>
      </c>
      <c r="S420" s="25">
        <f>SUMIFS(E:E,A:A,Table_Query_from_Cas_Ragle_16[[#Headers],[4]],B:B,Table_Query_from_Cas_Ragle_16[[#This Row],[account_id]])</f>
        <v>0</v>
      </c>
      <c r="T420" s="25">
        <f>SUMIFS(F:F,A:A,Table_Query_from_Cas_Ragle_16[[#Headers],[4]],B:B,Table_Query_from_Cas_Ragle_16[[#This Row],[account_id]])</f>
        <v>0</v>
      </c>
      <c r="U420" s="25">
        <f>Table_Query_from_Cas_Ragle_16[[#This Row],[4-Dr]]-Table_Query_from_Cas_Ragle_16[[#This Row],[4-Cr]]</f>
        <v>0</v>
      </c>
      <c r="V420" s="25">
        <f>SUMIFS(E:E,A:A,Table_Query_from_Cas_Ragle_16[[#Headers],[8]],B:B,Table_Query_from_Cas_Ragle_16[[#This Row],[account_id]])</f>
        <v>0</v>
      </c>
      <c r="W420" s="25">
        <f>SUMIFS(F:F,A:A,Table_Query_from_Cas_Ragle_16[[#Headers],[8]],B:B,Table_Query_from_Cas_Ragle_16[[#This Row],[account_id]])</f>
        <v>0</v>
      </c>
      <c r="X420" s="25">
        <f>Table_Query_from_Cas_Ragle_16[[#This Row],[8-Dr]]-Table_Query_from_Cas_Ragle_16[[#This Row],[8-Cr]]</f>
        <v>0</v>
      </c>
    </row>
    <row r="421" spans="1:24" x14ac:dyDescent="0.25">
      <c r="A421">
        <v>2</v>
      </c>
      <c r="B421" t="s">
        <v>2053</v>
      </c>
      <c r="C421" t="s">
        <v>3624</v>
      </c>
      <c r="D421" t="s">
        <v>3617</v>
      </c>
      <c r="E421">
        <v>0</v>
      </c>
      <c r="F421">
        <v>60</v>
      </c>
      <c r="G421" s="2">
        <v>45382</v>
      </c>
      <c r="H421" t="s">
        <v>3618</v>
      </c>
      <c r="I421">
        <f t="shared" si="6"/>
        <v>-60</v>
      </c>
      <c r="K421" t="s">
        <v>2883</v>
      </c>
      <c r="L421" t="s">
        <v>2884</v>
      </c>
      <c r="M421">
        <f>SUMIFS(E:E,A:A,Table_Query_from_Cas_Ragle_16[[#Headers],[2]],B:B,Table_Query_from_Cas_Ragle_16[[#This Row],[account_id]])</f>
        <v>0</v>
      </c>
      <c r="N421">
        <f>SUMIFS(F:F,A:A,Table_Query_from_Cas_Ragle_16[[#Headers],[2]],B:B,Table_Query_from_Cas_Ragle_16[[#This Row],[account_id]])</f>
        <v>0</v>
      </c>
      <c r="O421" s="25">
        <f>Table_Query_from_Cas_Ragle_16[[#This Row],[2-Dr]]-Table_Query_from_Cas_Ragle_16[[#This Row],[2-Cr]]</f>
        <v>0</v>
      </c>
      <c r="P421">
        <f>SUMIFS(E:E,A:A,Table_Query_from_Cas_Ragle_16[[#Headers],[3]],B:B,Table_Query_from_Cas_Ragle_16[[#This Row],[account_id]])</f>
        <v>0</v>
      </c>
      <c r="Q421">
        <f>SUMIFS(F:F,A:A,Table_Query_from_Cas_Ragle_16[[#Headers],[3]],B:B,Table_Query_from_Cas_Ragle_16[[#This Row],[account_id]])</f>
        <v>0</v>
      </c>
      <c r="R421" s="25">
        <f>Table_Query_from_Cas_Ragle_16[[#This Row],[3-Dr]]-Table_Query_from_Cas_Ragle_16[[#This Row],[3-Cr]]</f>
        <v>0</v>
      </c>
      <c r="S421" s="25">
        <f>SUMIFS(E:E,A:A,Table_Query_from_Cas_Ragle_16[[#Headers],[4]],B:B,Table_Query_from_Cas_Ragle_16[[#This Row],[account_id]])</f>
        <v>0</v>
      </c>
      <c r="T421" s="25">
        <f>SUMIFS(F:F,A:A,Table_Query_from_Cas_Ragle_16[[#Headers],[4]],B:B,Table_Query_from_Cas_Ragle_16[[#This Row],[account_id]])</f>
        <v>0</v>
      </c>
      <c r="U421" s="25">
        <f>Table_Query_from_Cas_Ragle_16[[#This Row],[4-Dr]]-Table_Query_from_Cas_Ragle_16[[#This Row],[4-Cr]]</f>
        <v>0</v>
      </c>
      <c r="V421" s="25">
        <f>SUMIFS(E:E,A:A,Table_Query_from_Cas_Ragle_16[[#Headers],[8]],B:B,Table_Query_from_Cas_Ragle_16[[#This Row],[account_id]])</f>
        <v>0</v>
      </c>
      <c r="W421" s="25">
        <f>SUMIFS(F:F,A:A,Table_Query_from_Cas_Ragle_16[[#Headers],[8]],B:B,Table_Query_from_Cas_Ragle_16[[#This Row],[account_id]])</f>
        <v>0</v>
      </c>
      <c r="X421" s="25">
        <f>Table_Query_from_Cas_Ragle_16[[#This Row],[8-Dr]]-Table_Query_from_Cas_Ragle_16[[#This Row],[8-Cr]]</f>
        <v>0</v>
      </c>
    </row>
    <row r="422" spans="1:24" x14ac:dyDescent="0.25">
      <c r="A422">
        <v>2</v>
      </c>
      <c r="B422" t="s">
        <v>2053</v>
      </c>
      <c r="C422" t="s">
        <v>3624</v>
      </c>
      <c r="D422" t="s">
        <v>3617</v>
      </c>
      <c r="E422">
        <v>0</v>
      </c>
      <c r="F422">
        <v>468</v>
      </c>
      <c r="G422" s="2">
        <v>45382</v>
      </c>
      <c r="H422" t="s">
        <v>3618</v>
      </c>
      <c r="I422">
        <f t="shared" si="6"/>
        <v>-468</v>
      </c>
      <c r="K422" t="s">
        <v>2885</v>
      </c>
      <c r="L422" t="s">
        <v>2886</v>
      </c>
      <c r="M422">
        <f>SUMIFS(E:E,A:A,Table_Query_from_Cas_Ragle_16[[#Headers],[2]],B:B,Table_Query_from_Cas_Ragle_16[[#This Row],[account_id]])</f>
        <v>0</v>
      </c>
      <c r="N422">
        <f>SUMIFS(F:F,A:A,Table_Query_from_Cas_Ragle_16[[#Headers],[2]],B:B,Table_Query_from_Cas_Ragle_16[[#This Row],[account_id]])</f>
        <v>0</v>
      </c>
      <c r="O422" s="25">
        <f>Table_Query_from_Cas_Ragle_16[[#This Row],[2-Dr]]-Table_Query_from_Cas_Ragle_16[[#This Row],[2-Cr]]</f>
        <v>0</v>
      </c>
      <c r="P422">
        <f>SUMIFS(E:E,A:A,Table_Query_from_Cas_Ragle_16[[#Headers],[3]],B:B,Table_Query_from_Cas_Ragle_16[[#This Row],[account_id]])</f>
        <v>0</v>
      </c>
      <c r="Q422">
        <f>SUMIFS(F:F,A:A,Table_Query_from_Cas_Ragle_16[[#Headers],[3]],B:B,Table_Query_from_Cas_Ragle_16[[#This Row],[account_id]])</f>
        <v>0</v>
      </c>
      <c r="R422" s="25">
        <f>Table_Query_from_Cas_Ragle_16[[#This Row],[3-Dr]]-Table_Query_from_Cas_Ragle_16[[#This Row],[3-Cr]]</f>
        <v>0</v>
      </c>
      <c r="S422" s="25">
        <f>SUMIFS(E:E,A:A,Table_Query_from_Cas_Ragle_16[[#Headers],[4]],B:B,Table_Query_from_Cas_Ragle_16[[#This Row],[account_id]])</f>
        <v>0</v>
      </c>
      <c r="T422" s="25">
        <f>SUMIFS(F:F,A:A,Table_Query_from_Cas_Ragle_16[[#Headers],[4]],B:B,Table_Query_from_Cas_Ragle_16[[#This Row],[account_id]])</f>
        <v>0</v>
      </c>
      <c r="U422" s="25">
        <f>Table_Query_from_Cas_Ragle_16[[#This Row],[4-Dr]]-Table_Query_from_Cas_Ragle_16[[#This Row],[4-Cr]]</f>
        <v>0</v>
      </c>
      <c r="V422" s="25">
        <f>SUMIFS(E:E,A:A,Table_Query_from_Cas_Ragle_16[[#Headers],[8]],B:B,Table_Query_from_Cas_Ragle_16[[#This Row],[account_id]])</f>
        <v>0</v>
      </c>
      <c r="W422" s="25">
        <f>SUMIFS(F:F,A:A,Table_Query_from_Cas_Ragle_16[[#Headers],[8]],B:B,Table_Query_from_Cas_Ragle_16[[#This Row],[account_id]])</f>
        <v>0</v>
      </c>
      <c r="X422" s="25">
        <f>Table_Query_from_Cas_Ragle_16[[#This Row],[8-Dr]]-Table_Query_from_Cas_Ragle_16[[#This Row],[8-Cr]]</f>
        <v>0</v>
      </c>
    </row>
    <row r="423" spans="1:24" x14ac:dyDescent="0.25">
      <c r="A423">
        <v>2</v>
      </c>
      <c r="B423" t="s">
        <v>2053</v>
      </c>
      <c r="C423" t="s">
        <v>3624</v>
      </c>
      <c r="D423" t="s">
        <v>3617</v>
      </c>
      <c r="E423">
        <v>0</v>
      </c>
      <c r="F423">
        <v>696</v>
      </c>
      <c r="G423" s="2">
        <v>45382</v>
      </c>
      <c r="H423" t="s">
        <v>3618</v>
      </c>
      <c r="I423">
        <f t="shared" si="6"/>
        <v>-696</v>
      </c>
      <c r="K423" t="s">
        <v>2887</v>
      </c>
      <c r="L423" t="s">
        <v>2888</v>
      </c>
      <c r="M423">
        <f>SUMIFS(E:E,A:A,Table_Query_from_Cas_Ragle_16[[#Headers],[2]],B:B,Table_Query_from_Cas_Ragle_16[[#This Row],[account_id]])</f>
        <v>0</v>
      </c>
      <c r="N423">
        <f>SUMIFS(F:F,A:A,Table_Query_from_Cas_Ragle_16[[#Headers],[2]],B:B,Table_Query_from_Cas_Ragle_16[[#This Row],[account_id]])</f>
        <v>0</v>
      </c>
      <c r="O423" s="25">
        <f>Table_Query_from_Cas_Ragle_16[[#This Row],[2-Dr]]-Table_Query_from_Cas_Ragle_16[[#This Row],[2-Cr]]</f>
        <v>0</v>
      </c>
      <c r="P423">
        <f>SUMIFS(E:E,A:A,Table_Query_from_Cas_Ragle_16[[#Headers],[3]],B:B,Table_Query_from_Cas_Ragle_16[[#This Row],[account_id]])</f>
        <v>0</v>
      </c>
      <c r="Q423">
        <f>SUMIFS(F:F,A:A,Table_Query_from_Cas_Ragle_16[[#Headers],[3]],B:B,Table_Query_from_Cas_Ragle_16[[#This Row],[account_id]])</f>
        <v>0</v>
      </c>
      <c r="R423" s="25">
        <f>Table_Query_from_Cas_Ragle_16[[#This Row],[3-Dr]]-Table_Query_from_Cas_Ragle_16[[#This Row],[3-Cr]]</f>
        <v>0</v>
      </c>
      <c r="S423" s="25">
        <f>SUMIFS(E:E,A:A,Table_Query_from_Cas_Ragle_16[[#Headers],[4]],B:B,Table_Query_from_Cas_Ragle_16[[#This Row],[account_id]])</f>
        <v>0</v>
      </c>
      <c r="T423" s="25">
        <f>SUMIFS(F:F,A:A,Table_Query_from_Cas_Ragle_16[[#Headers],[4]],B:B,Table_Query_from_Cas_Ragle_16[[#This Row],[account_id]])</f>
        <v>0</v>
      </c>
      <c r="U423" s="25">
        <f>Table_Query_from_Cas_Ragle_16[[#This Row],[4-Dr]]-Table_Query_from_Cas_Ragle_16[[#This Row],[4-Cr]]</f>
        <v>0</v>
      </c>
      <c r="V423" s="25">
        <f>SUMIFS(E:E,A:A,Table_Query_from_Cas_Ragle_16[[#Headers],[8]],B:B,Table_Query_from_Cas_Ragle_16[[#This Row],[account_id]])</f>
        <v>0</v>
      </c>
      <c r="W423" s="25">
        <f>SUMIFS(F:F,A:A,Table_Query_from_Cas_Ragle_16[[#Headers],[8]],B:B,Table_Query_from_Cas_Ragle_16[[#This Row],[account_id]])</f>
        <v>0</v>
      </c>
      <c r="X423" s="25">
        <f>Table_Query_from_Cas_Ragle_16[[#This Row],[8-Dr]]-Table_Query_from_Cas_Ragle_16[[#This Row],[8-Cr]]</f>
        <v>0</v>
      </c>
    </row>
    <row r="424" spans="1:24" x14ac:dyDescent="0.25">
      <c r="A424">
        <v>2</v>
      </c>
      <c r="B424" t="s">
        <v>2053</v>
      </c>
      <c r="C424" t="s">
        <v>3624</v>
      </c>
      <c r="D424" t="s">
        <v>3617</v>
      </c>
      <c r="E424">
        <v>0</v>
      </c>
      <c r="F424">
        <v>36</v>
      </c>
      <c r="G424" s="2">
        <v>45382</v>
      </c>
      <c r="H424" t="s">
        <v>3618</v>
      </c>
      <c r="I424">
        <f t="shared" si="6"/>
        <v>-36</v>
      </c>
      <c r="K424" t="s">
        <v>2889</v>
      </c>
      <c r="L424" t="s">
        <v>2890</v>
      </c>
      <c r="M424">
        <f>SUMIFS(E:E,A:A,Table_Query_from_Cas_Ragle_16[[#Headers],[2]],B:B,Table_Query_from_Cas_Ragle_16[[#This Row],[account_id]])</f>
        <v>0</v>
      </c>
      <c r="N424">
        <f>SUMIFS(F:F,A:A,Table_Query_from_Cas_Ragle_16[[#Headers],[2]],B:B,Table_Query_from_Cas_Ragle_16[[#This Row],[account_id]])</f>
        <v>0</v>
      </c>
      <c r="O424" s="25">
        <f>Table_Query_from_Cas_Ragle_16[[#This Row],[2-Dr]]-Table_Query_from_Cas_Ragle_16[[#This Row],[2-Cr]]</f>
        <v>0</v>
      </c>
      <c r="P424">
        <f>SUMIFS(E:E,A:A,Table_Query_from_Cas_Ragle_16[[#Headers],[3]],B:B,Table_Query_from_Cas_Ragle_16[[#This Row],[account_id]])</f>
        <v>0</v>
      </c>
      <c r="Q424">
        <f>SUMIFS(F:F,A:A,Table_Query_from_Cas_Ragle_16[[#Headers],[3]],B:B,Table_Query_from_Cas_Ragle_16[[#This Row],[account_id]])</f>
        <v>0</v>
      </c>
      <c r="R424" s="25">
        <f>Table_Query_from_Cas_Ragle_16[[#This Row],[3-Dr]]-Table_Query_from_Cas_Ragle_16[[#This Row],[3-Cr]]</f>
        <v>0</v>
      </c>
      <c r="S424" s="25">
        <f>SUMIFS(E:E,A:A,Table_Query_from_Cas_Ragle_16[[#Headers],[4]],B:B,Table_Query_from_Cas_Ragle_16[[#This Row],[account_id]])</f>
        <v>0</v>
      </c>
      <c r="T424" s="25">
        <f>SUMIFS(F:F,A:A,Table_Query_from_Cas_Ragle_16[[#Headers],[4]],B:B,Table_Query_from_Cas_Ragle_16[[#This Row],[account_id]])</f>
        <v>0</v>
      </c>
      <c r="U424" s="25">
        <f>Table_Query_from_Cas_Ragle_16[[#This Row],[4-Dr]]-Table_Query_from_Cas_Ragle_16[[#This Row],[4-Cr]]</f>
        <v>0</v>
      </c>
      <c r="V424" s="25">
        <f>SUMIFS(E:E,A:A,Table_Query_from_Cas_Ragle_16[[#Headers],[8]],B:B,Table_Query_from_Cas_Ragle_16[[#This Row],[account_id]])</f>
        <v>0</v>
      </c>
      <c r="W424" s="25">
        <f>SUMIFS(F:F,A:A,Table_Query_from_Cas_Ragle_16[[#Headers],[8]],B:B,Table_Query_from_Cas_Ragle_16[[#This Row],[account_id]])</f>
        <v>0</v>
      </c>
      <c r="X424" s="25">
        <f>Table_Query_from_Cas_Ragle_16[[#This Row],[8-Dr]]-Table_Query_from_Cas_Ragle_16[[#This Row],[8-Cr]]</f>
        <v>0</v>
      </c>
    </row>
    <row r="425" spans="1:24" x14ac:dyDescent="0.25">
      <c r="A425">
        <v>2</v>
      </c>
      <c r="B425" t="s">
        <v>2053</v>
      </c>
      <c r="C425" t="s">
        <v>3624</v>
      </c>
      <c r="D425" t="s">
        <v>3617</v>
      </c>
      <c r="E425">
        <v>0</v>
      </c>
      <c r="F425">
        <v>624</v>
      </c>
      <c r="G425" s="2">
        <v>45382</v>
      </c>
      <c r="H425" t="s">
        <v>3618</v>
      </c>
      <c r="I425">
        <f t="shared" si="6"/>
        <v>-624</v>
      </c>
      <c r="K425" t="s">
        <v>2891</v>
      </c>
      <c r="L425" t="s">
        <v>2892</v>
      </c>
      <c r="M425">
        <f>SUMIFS(E:E,A:A,Table_Query_from_Cas_Ragle_16[[#Headers],[2]],B:B,Table_Query_from_Cas_Ragle_16[[#This Row],[account_id]])</f>
        <v>0</v>
      </c>
      <c r="N425">
        <f>SUMIFS(F:F,A:A,Table_Query_from_Cas_Ragle_16[[#Headers],[2]],B:B,Table_Query_from_Cas_Ragle_16[[#This Row],[account_id]])</f>
        <v>0</v>
      </c>
      <c r="O425" s="25">
        <f>Table_Query_from_Cas_Ragle_16[[#This Row],[2-Dr]]-Table_Query_from_Cas_Ragle_16[[#This Row],[2-Cr]]</f>
        <v>0</v>
      </c>
      <c r="P425">
        <f>SUMIFS(E:E,A:A,Table_Query_from_Cas_Ragle_16[[#Headers],[3]],B:B,Table_Query_from_Cas_Ragle_16[[#This Row],[account_id]])</f>
        <v>0</v>
      </c>
      <c r="Q425">
        <f>SUMIFS(F:F,A:A,Table_Query_from_Cas_Ragle_16[[#Headers],[3]],B:B,Table_Query_from_Cas_Ragle_16[[#This Row],[account_id]])</f>
        <v>0</v>
      </c>
      <c r="R425" s="25">
        <f>Table_Query_from_Cas_Ragle_16[[#This Row],[3-Dr]]-Table_Query_from_Cas_Ragle_16[[#This Row],[3-Cr]]</f>
        <v>0</v>
      </c>
      <c r="S425" s="25">
        <f>SUMIFS(E:E,A:A,Table_Query_from_Cas_Ragle_16[[#Headers],[4]],B:B,Table_Query_from_Cas_Ragle_16[[#This Row],[account_id]])</f>
        <v>0</v>
      </c>
      <c r="T425" s="25">
        <f>SUMIFS(F:F,A:A,Table_Query_from_Cas_Ragle_16[[#Headers],[4]],B:B,Table_Query_from_Cas_Ragle_16[[#This Row],[account_id]])</f>
        <v>0</v>
      </c>
      <c r="U425" s="25">
        <f>Table_Query_from_Cas_Ragle_16[[#This Row],[4-Dr]]-Table_Query_from_Cas_Ragle_16[[#This Row],[4-Cr]]</f>
        <v>0</v>
      </c>
      <c r="V425" s="25">
        <f>SUMIFS(E:E,A:A,Table_Query_from_Cas_Ragle_16[[#Headers],[8]],B:B,Table_Query_from_Cas_Ragle_16[[#This Row],[account_id]])</f>
        <v>0</v>
      </c>
      <c r="W425" s="25">
        <f>SUMIFS(F:F,A:A,Table_Query_from_Cas_Ragle_16[[#Headers],[8]],B:B,Table_Query_from_Cas_Ragle_16[[#This Row],[account_id]])</f>
        <v>0</v>
      </c>
      <c r="X425" s="25">
        <f>Table_Query_from_Cas_Ragle_16[[#This Row],[8-Dr]]-Table_Query_from_Cas_Ragle_16[[#This Row],[8-Cr]]</f>
        <v>0</v>
      </c>
    </row>
    <row r="426" spans="1:24" x14ac:dyDescent="0.25">
      <c r="A426">
        <v>2</v>
      </c>
      <c r="B426" t="s">
        <v>2053</v>
      </c>
      <c r="C426" t="s">
        <v>3624</v>
      </c>
      <c r="D426" t="s">
        <v>3617</v>
      </c>
      <c r="E426">
        <v>0</v>
      </c>
      <c r="F426">
        <v>48</v>
      </c>
      <c r="G426" s="2">
        <v>45382</v>
      </c>
      <c r="H426" t="s">
        <v>3618</v>
      </c>
      <c r="I426">
        <f t="shared" si="6"/>
        <v>-48</v>
      </c>
      <c r="K426" t="s">
        <v>2893</v>
      </c>
      <c r="L426" t="s">
        <v>2894</v>
      </c>
      <c r="M426">
        <f>SUMIFS(E:E,A:A,Table_Query_from_Cas_Ragle_16[[#Headers],[2]],B:B,Table_Query_from_Cas_Ragle_16[[#This Row],[account_id]])</f>
        <v>0</v>
      </c>
      <c r="N426">
        <f>SUMIFS(F:F,A:A,Table_Query_from_Cas_Ragle_16[[#Headers],[2]],B:B,Table_Query_from_Cas_Ragle_16[[#This Row],[account_id]])</f>
        <v>0</v>
      </c>
      <c r="O426" s="25">
        <f>Table_Query_from_Cas_Ragle_16[[#This Row],[2-Dr]]-Table_Query_from_Cas_Ragle_16[[#This Row],[2-Cr]]</f>
        <v>0</v>
      </c>
      <c r="P426">
        <f>SUMIFS(E:E,A:A,Table_Query_from_Cas_Ragle_16[[#Headers],[3]],B:B,Table_Query_from_Cas_Ragle_16[[#This Row],[account_id]])</f>
        <v>0</v>
      </c>
      <c r="Q426">
        <f>SUMIFS(F:F,A:A,Table_Query_from_Cas_Ragle_16[[#Headers],[3]],B:B,Table_Query_from_Cas_Ragle_16[[#This Row],[account_id]])</f>
        <v>0</v>
      </c>
      <c r="R426" s="25">
        <f>Table_Query_from_Cas_Ragle_16[[#This Row],[3-Dr]]-Table_Query_from_Cas_Ragle_16[[#This Row],[3-Cr]]</f>
        <v>0</v>
      </c>
      <c r="S426" s="25">
        <f>SUMIFS(E:E,A:A,Table_Query_from_Cas_Ragle_16[[#Headers],[4]],B:B,Table_Query_from_Cas_Ragle_16[[#This Row],[account_id]])</f>
        <v>0</v>
      </c>
      <c r="T426" s="25">
        <f>SUMIFS(F:F,A:A,Table_Query_from_Cas_Ragle_16[[#Headers],[4]],B:B,Table_Query_from_Cas_Ragle_16[[#This Row],[account_id]])</f>
        <v>0</v>
      </c>
      <c r="U426" s="25">
        <f>Table_Query_from_Cas_Ragle_16[[#This Row],[4-Dr]]-Table_Query_from_Cas_Ragle_16[[#This Row],[4-Cr]]</f>
        <v>0</v>
      </c>
      <c r="V426" s="25">
        <f>SUMIFS(E:E,A:A,Table_Query_from_Cas_Ragle_16[[#Headers],[8]],B:B,Table_Query_from_Cas_Ragle_16[[#This Row],[account_id]])</f>
        <v>0</v>
      </c>
      <c r="W426" s="25">
        <f>SUMIFS(F:F,A:A,Table_Query_from_Cas_Ragle_16[[#Headers],[8]],B:B,Table_Query_from_Cas_Ragle_16[[#This Row],[account_id]])</f>
        <v>0</v>
      </c>
      <c r="X426" s="25">
        <f>Table_Query_from_Cas_Ragle_16[[#This Row],[8-Dr]]-Table_Query_from_Cas_Ragle_16[[#This Row],[8-Cr]]</f>
        <v>0</v>
      </c>
    </row>
    <row r="427" spans="1:24" x14ac:dyDescent="0.25">
      <c r="A427">
        <v>2</v>
      </c>
      <c r="B427" t="s">
        <v>2053</v>
      </c>
      <c r="C427" t="s">
        <v>3624</v>
      </c>
      <c r="D427" t="s">
        <v>3617</v>
      </c>
      <c r="E427">
        <v>0</v>
      </c>
      <c r="F427">
        <v>456</v>
      </c>
      <c r="G427" s="2">
        <v>45382</v>
      </c>
      <c r="H427" t="s">
        <v>3618</v>
      </c>
      <c r="I427">
        <f t="shared" si="6"/>
        <v>-456</v>
      </c>
      <c r="K427" t="s">
        <v>2895</v>
      </c>
      <c r="L427" t="s">
        <v>2896</v>
      </c>
      <c r="M427">
        <f>SUMIFS(E:E,A:A,Table_Query_from_Cas_Ragle_16[[#Headers],[2]],B:B,Table_Query_from_Cas_Ragle_16[[#This Row],[account_id]])</f>
        <v>0</v>
      </c>
      <c r="N427">
        <f>SUMIFS(F:F,A:A,Table_Query_from_Cas_Ragle_16[[#Headers],[2]],B:B,Table_Query_from_Cas_Ragle_16[[#This Row],[account_id]])</f>
        <v>0</v>
      </c>
      <c r="O427" s="25">
        <f>Table_Query_from_Cas_Ragle_16[[#This Row],[2-Dr]]-Table_Query_from_Cas_Ragle_16[[#This Row],[2-Cr]]</f>
        <v>0</v>
      </c>
      <c r="P427">
        <f>SUMIFS(E:E,A:A,Table_Query_from_Cas_Ragle_16[[#Headers],[3]],B:B,Table_Query_from_Cas_Ragle_16[[#This Row],[account_id]])</f>
        <v>0</v>
      </c>
      <c r="Q427">
        <f>SUMIFS(F:F,A:A,Table_Query_from_Cas_Ragle_16[[#Headers],[3]],B:B,Table_Query_from_Cas_Ragle_16[[#This Row],[account_id]])</f>
        <v>0</v>
      </c>
      <c r="R427" s="25">
        <f>Table_Query_from_Cas_Ragle_16[[#This Row],[3-Dr]]-Table_Query_from_Cas_Ragle_16[[#This Row],[3-Cr]]</f>
        <v>0</v>
      </c>
      <c r="S427" s="25">
        <f>SUMIFS(E:E,A:A,Table_Query_from_Cas_Ragle_16[[#Headers],[4]],B:B,Table_Query_from_Cas_Ragle_16[[#This Row],[account_id]])</f>
        <v>0</v>
      </c>
      <c r="T427" s="25">
        <f>SUMIFS(F:F,A:A,Table_Query_from_Cas_Ragle_16[[#Headers],[4]],B:B,Table_Query_from_Cas_Ragle_16[[#This Row],[account_id]])</f>
        <v>0</v>
      </c>
      <c r="U427" s="25">
        <f>Table_Query_from_Cas_Ragle_16[[#This Row],[4-Dr]]-Table_Query_from_Cas_Ragle_16[[#This Row],[4-Cr]]</f>
        <v>0</v>
      </c>
      <c r="V427" s="25">
        <f>SUMIFS(E:E,A:A,Table_Query_from_Cas_Ragle_16[[#Headers],[8]],B:B,Table_Query_from_Cas_Ragle_16[[#This Row],[account_id]])</f>
        <v>0</v>
      </c>
      <c r="W427" s="25">
        <f>SUMIFS(F:F,A:A,Table_Query_from_Cas_Ragle_16[[#Headers],[8]],B:B,Table_Query_from_Cas_Ragle_16[[#This Row],[account_id]])</f>
        <v>0</v>
      </c>
      <c r="X427" s="25">
        <f>Table_Query_from_Cas_Ragle_16[[#This Row],[8-Dr]]-Table_Query_from_Cas_Ragle_16[[#This Row],[8-Cr]]</f>
        <v>0</v>
      </c>
    </row>
    <row r="428" spans="1:24" x14ac:dyDescent="0.25">
      <c r="A428">
        <v>2</v>
      </c>
      <c r="B428" t="s">
        <v>2053</v>
      </c>
      <c r="C428" t="s">
        <v>3624</v>
      </c>
      <c r="D428" t="s">
        <v>3617</v>
      </c>
      <c r="E428">
        <v>0</v>
      </c>
      <c r="F428">
        <v>72</v>
      </c>
      <c r="G428" s="2">
        <v>45382</v>
      </c>
      <c r="H428" t="s">
        <v>3618</v>
      </c>
      <c r="I428">
        <f t="shared" si="6"/>
        <v>-72</v>
      </c>
      <c r="K428" t="s">
        <v>2897</v>
      </c>
      <c r="L428" t="s">
        <v>2898</v>
      </c>
      <c r="M428">
        <f>SUMIFS(E:E,A:A,Table_Query_from_Cas_Ragle_16[[#Headers],[2]],B:B,Table_Query_from_Cas_Ragle_16[[#This Row],[account_id]])</f>
        <v>0</v>
      </c>
      <c r="N428">
        <f>SUMIFS(F:F,A:A,Table_Query_from_Cas_Ragle_16[[#Headers],[2]],B:B,Table_Query_from_Cas_Ragle_16[[#This Row],[account_id]])</f>
        <v>0</v>
      </c>
      <c r="O428" s="25">
        <f>Table_Query_from_Cas_Ragle_16[[#This Row],[2-Dr]]-Table_Query_from_Cas_Ragle_16[[#This Row],[2-Cr]]</f>
        <v>0</v>
      </c>
      <c r="P428">
        <f>SUMIFS(E:E,A:A,Table_Query_from_Cas_Ragle_16[[#Headers],[3]],B:B,Table_Query_from_Cas_Ragle_16[[#This Row],[account_id]])</f>
        <v>0</v>
      </c>
      <c r="Q428">
        <f>SUMIFS(F:F,A:A,Table_Query_from_Cas_Ragle_16[[#Headers],[3]],B:B,Table_Query_from_Cas_Ragle_16[[#This Row],[account_id]])</f>
        <v>0</v>
      </c>
      <c r="R428" s="25">
        <f>Table_Query_from_Cas_Ragle_16[[#This Row],[3-Dr]]-Table_Query_from_Cas_Ragle_16[[#This Row],[3-Cr]]</f>
        <v>0</v>
      </c>
      <c r="S428" s="25">
        <f>SUMIFS(E:E,A:A,Table_Query_from_Cas_Ragle_16[[#Headers],[4]],B:B,Table_Query_from_Cas_Ragle_16[[#This Row],[account_id]])</f>
        <v>0</v>
      </c>
      <c r="T428" s="25">
        <f>SUMIFS(F:F,A:A,Table_Query_from_Cas_Ragle_16[[#Headers],[4]],B:B,Table_Query_from_Cas_Ragle_16[[#This Row],[account_id]])</f>
        <v>0</v>
      </c>
      <c r="U428" s="25">
        <f>Table_Query_from_Cas_Ragle_16[[#This Row],[4-Dr]]-Table_Query_from_Cas_Ragle_16[[#This Row],[4-Cr]]</f>
        <v>0</v>
      </c>
      <c r="V428" s="25">
        <f>SUMIFS(E:E,A:A,Table_Query_from_Cas_Ragle_16[[#Headers],[8]],B:B,Table_Query_from_Cas_Ragle_16[[#This Row],[account_id]])</f>
        <v>0</v>
      </c>
      <c r="W428" s="25">
        <f>SUMIFS(F:F,A:A,Table_Query_from_Cas_Ragle_16[[#Headers],[8]],B:B,Table_Query_from_Cas_Ragle_16[[#This Row],[account_id]])</f>
        <v>0</v>
      </c>
      <c r="X428" s="25">
        <f>Table_Query_from_Cas_Ragle_16[[#This Row],[8-Dr]]-Table_Query_from_Cas_Ragle_16[[#This Row],[8-Cr]]</f>
        <v>0</v>
      </c>
    </row>
    <row r="429" spans="1:24" x14ac:dyDescent="0.25">
      <c r="A429">
        <v>2</v>
      </c>
      <c r="B429" t="s">
        <v>2053</v>
      </c>
      <c r="C429" t="s">
        <v>3624</v>
      </c>
      <c r="D429" t="s">
        <v>3617</v>
      </c>
      <c r="E429">
        <v>0</v>
      </c>
      <c r="F429">
        <v>228</v>
      </c>
      <c r="G429" s="2">
        <v>45382</v>
      </c>
      <c r="H429" t="s">
        <v>3618</v>
      </c>
      <c r="I429">
        <f t="shared" si="6"/>
        <v>-228</v>
      </c>
      <c r="K429" t="s">
        <v>2899</v>
      </c>
      <c r="L429" t="s">
        <v>2900</v>
      </c>
      <c r="M429">
        <f>SUMIFS(E:E,A:A,Table_Query_from_Cas_Ragle_16[[#Headers],[2]],B:B,Table_Query_from_Cas_Ragle_16[[#This Row],[account_id]])</f>
        <v>0</v>
      </c>
      <c r="N429">
        <f>SUMIFS(F:F,A:A,Table_Query_from_Cas_Ragle_16[[#Headers],[2]],B:B,Table_Query_from_Cas_Ragle_16[[#This Row],[account_id]])</f>
        <v>0</v>
      </c>
      <c r="O429" s="25">
        <f>Table_Query_from_Cas_Ragle_16[[#This Row],[2-Dr]]-Table_Query_from_Cas_Ragle_16[[#This Row],[2-Cr]]</f>
        <v>0</v>
      </c>
      <c r="P429">
        <f>SUMIFS(E:E,A:A,Table_Query_from_Cas_Ragle_16[[#Headers],[3]],B:B,Table_Query_from_Cas_Ragle_16[[#This Row],[account_id]])</f>
        <v>0</v>
      </c>
      <c r="Q429">
        <f>SUMIFS(F:F,A:A,Table_Query_from_Cas_Ragle_16[[#Headers],[3]],B:B,Table_Query_from_Cas_Ragle_16[[#This Row],[account_id]])</f>
        <v>0</v>
      </c>
      <c r="R429" s="25">
        <f>Table_Query_from_Cas_Ragle_16[[#This Row],[3-Dr]]-Table_Query_from_Cas_Ragle_16[[#This Row],[3-Cr]]</f>
        <v>0</v>
      </c>
      <c r="S429" s="25">
        <f>SUMIFS(E:E,A:A,Table_Query_from_Cas_Ragle_16[[#Headers],[4]],B:B,Table_Query_from_Cas_Ragle_16[[#This Row],[account_id]])</f>
        <v>0</v>
      </c>
      <c r="T429" s="25">
        <f>SUMIFS(F:F,A:A,Table_Query_from_Cas_Ragle_16[[#Headers],[4]],B:B,Table_Query_from_Cas_Ragle_16[[#This Row],[account_id]])</f>
        <v>0</v>
      </c>
      <c r="U429" s="25">
        <f>Table_Query_from_Cas_Ragle_16[[#This Row],[4-Dr]]-Table_Query_from_Cas_Ragle_16[[#This Row],[4-Cr]]</f>
        <v>0</v>
      </c>
      <c r="V429" s="25">
        <f>SUMIFS(E:E,A:A,Table_Query_from_Cas_Ragle_16[[#Headers],[8]],B:B,Table_Query_from_Cas_Ragle_16[[#This Row],[account_id]])</f>
        <v>0</v>
      </c>
      <c r="W429" s="25">
        <f>SUMIFS(F:F,A:A,Table_Query_from_Cas_Ragle_16[[#Headers],[8]],B:B,Table_Query_from_Cas_Ragle_16[[#This Row],[account_id]])</f>
        <v>0</v>
      </c>
      <c r="X429" s="25">
        <f>Table_Query_from_Cas_Ragle_16[[#This Row],[8-Dr]]-Table_Query_from_Cas_Ragle_16[[#This Row],[8-Cr]]</f>
        <v>0</v>
      </c>
    </row>
    <row r="430" spans="1:24" x14ac:dyDescent="0.25">
      <c r="A430">
        <v>2</v>
      </c>
      <c r="B430" t="s">
        <v>2053</v>
      </c>
      <c r="C430" t="s">
        <v>3624</v>
      </c>
      <c r="D430" t="s">
        <v>3617</v>
      </c>
      <c r="E430">
        <v>0</v>
      </c>
      <c r="F430">
        <v>228</v>
      </c>
      <c r="G430" s="2">
        <v>45382</v>
      </c>
      <c r="H430" t="s">
        <v>3618</v>
      </c>
      <c r="I430">
        <f t="shared" si="6"/>
        <v>-228</v>
      </c>
      <c r="K430" t="s">
        <v>2901</v>
      </c>
      <c r="L430" t="s">
        <v>2902</v>
      </c>
      <c r="M430">
        <f>SUMIFS(E:E,A:A,Table_Query_from_Cas_Ragle_16[[#Headers],[2]],B:B,Table_Query_from_Cas_Ragle_16[[#This Row],[account_id]])</f>
        <v>0</v>
      </c>
      <c r="N430">
        <f>SUMIFS(F:F,A:A,Table_Query_from_Cas_Ragle_16[[#Headers],[2]],B:B,Table_Query_from_Cas_Ragle_16[[#This Row],[account_id]])</f>
        <v>0</v>
      </c>
      <c r="O430" s="25">
        <f>Table_Query_from_Cas_Ragle_16[[#This Row],[2-Dr]]-Table_Query_from_Cas_Ragle_16[[#This Row],[2-Cr]]</f>
        <v>0</v>
      </c>
      <c r="P430">
        <f>SUMIFS(E:E,A:A,Table_Query_from_Cas_Ragle_16[[#Headers],[3]],B:B,Table_Query_from_Cas_Ragle_16[[#This Row],[account_id]])</f>
        <v>0</v>
      </c>
      <c r="Q430">
        <f>SUMIFS(F:F,A:A,Table_Query_from_Cas_Ragle_16[[#Headers],[3]],B:B,Table_Query_from_Cas_Ragle_16[[#This Row],[account_id]])</f>
        <v>0</v>
      </c>
      <c r="R430" s="25">
        <f>Table_Query_from_Cas_Ragle_16[[#This Row],[3-Dr]]-Table_Query_from_Cas_Ragle_16[[#This Row],[3-Cr]]</f>
        <v>0</v>
      </c>
      <c r="S430" s="25">
        <f>SUMIFS(E:E,A:A,Table_Query_from_Cas_Ragle_16[[#Headers],[4]],B:B,Table_Query_from_Cas_Ragle_16[[#This Row],[account_id]])</f>
        <v>0</v>
      </c>
      <c r="T430" s="25">
        <f>SUMIFS(F:F,A:A,Table_Query_from_Cas_Ragle_16[[#Headers],[4]],B:B,Table_Query_from_Cas_Ragle_16[[#This Row],[account_id]])</f>
        <v>0</v>
      </c>
      <c r="U430" s="25">
        <f>Table_Query_from_Cas_Ragle_16[[#This Row],[4-Dr]]-Table_Query_from_Cas_Ragle_16[[#This Row],[4-Cr]]</f>
        <v>0</v>
      </c>
      <c r="V430" s="25">
        <f>SUMIFS(E:E,A:A,Table_Query_from_Cas_Ragle_16[[#Headers],[8]],B:B,Table_Query_from_Cas_Ragle_16[[#This Row],[account_id]])</f>
        <v>0</v>
      </c>
      <c r="W430" s="25">
        <f>SUMIFS(F:F,A:A,Table_Query_from_Cas_Ragle_16[[#Headers],[8]],B:B,Table_Query_from_Cas_Ragle_16[[#This Row],[account_id]])</f>
        <v>0</v>
      </c>
      <c r="X430" s="25">
        <f>Table_Query_from_Cas_Ragle_16[[#This Row],[8-Dr]]-Table_Query_from_Cas_Ragle_16[[#This Row],[8-Cr]]</f>
        <v>0</v>
      </c>
    </row>
    <row r="431" spans="1:24" x14ac:dyDescent="0.25">
      <c r="A431">
        <v>2</v>
      </c>
      <c r="B431" t="s">
        <v>2053</v>
      </c>
      <c r="C431" t="s">
        <v>3624</v>
      </c>
      <c r="D431" t="s">
        <v>3617</v>
      </c>
      <c r="E431">
        <v>0</v>
      </c>
      <c r="F431">
        <v>60</v>
      </c>
      <c r="G431" s="2">
        <v>45382</v>
      </c>
      <c r="H431" t="s">
        <v>3618</v>
      </c>
      <c r="I431">
        <f t="shared" si="6"/>
        <v>-60</v>
      </c>
      <c r="K431" t="s">
        <v>2903</v>
      </c>
      <c r="L431" t="s">
        <v>2904</v>
      </c>
      <c r="M431">
        <f>SUMIFS(E:E,A:A,Table_Query_from_Cas_Ragle_16[[#Headers],[2]],B:B,Table_Query_from_Cas_Ragle_16[[#This Row],[account_id]])</f>
        <v>0</v>
      </c>
      <c r="N431">
        <f>SUMIFS(F:F,A:A,Table_Query_from_Cas_Ragle_16[[#Headers],[2]],B:B,Table_Query_from_Cas_Ragle_16[[#This Row],[account_id]])</f>
        <v>0</v>
      </c>
      <c r="O431" s="25">
        <f>Table_Query_from_Cas_Ragle_16[[#This Row],[2-Dr]]-Table_Query_from_Cas_Ragle_16[[#This Row],[2-Cr]]</f>
        <v>0</v>
      </c>
      <c r="P431">
        <f>SUMIFS(E:E,A:A,Table_Query_from_Cas_Ragle_16[[#Headers],[3]],B:B,Table_Query_from_Cas_Ragle_16[[#This Row],[account_id]])</f>
        <v>0</v>
      </c>
      <c r="Q431">
        <f>SUMIFS(F:F,A:A,Table_Query_from_Cas_Ragle_16[[#Headers],[3]],B:B,Table_Query_from_Cas_Ragle_16[[#This Row],[account_id]])</f>
        <v>0</v>
      </c>
      <c r="R431" s="25">
        <f>Table_Query_from_Cas_Ragle_16[[#This Row],[3-Dr]]-Table_Query_from_Cas_Ragle_16[[#This Row],[3-Cr]]</f>
        <v>0</v>
      </c>
      <c r="S431" s="25">
        <f>SUMIFS(E:E,A:A,Table_Query_from_Cas_Ragle_16[[#Headers],[4]],B:B,Table_Query_from_Cas_Ragle_16[[#This Row],[account_id]])</f>
        <v>0</v>
      </c>
      <c r="T431" s="25">
        <f>SUMIFS(F:F,A:A,Table_Query_from_Cas_Ragle_16[[#Headers],[4]],B:B,Table_Query_from_Cas_Ragle_16[[#This Row],[account_id]])</f>
        <v>0</v>
      </c>
      <c r="U431" s="25">
        <f>Table_Query_from_Cas_Ragle_16[[#This Row],[4-Dr]]-Table_Query_from_Cas_Ragle_16[[#This Row],[4-Cr]]</f>
        <v>0</v>
      </c>
      <c r="V431" s="25">
        <f>SUMIFS(E:E,A:A,Table_Query_from_Cas_Ragle_16[[#Headers],[8]],B:B,Table_Query_from_Cas_Ragle_16[[#This Row],[account_id]])</f>
        <v>0</v>
      </c>
      <c r="W431" s="25">
        <f>SUMIFS(F:F,A:A,Table_Query_from_Cas_Ragle_16[[#Headers],[8]],B:B,Table_Query_from_Cas_Ragle_16[[#This Row],[account_id]])</f>
        <v>0</v>
      </c>
      <c r="X431" s="25">
        <f>Table_Query_from_Cas_Ragle_16[[#This Row],[8-Dr]]-Table_Query_from_Cas_Ragle_16[[#This Row],[8-Cr]]</f>
        <v>0</v>
      </c>
    </row>
    <row r="432" spans="1:24" x14ac:dyDescent="0.25">
      <c r="A432">
        <v>2</v>
      </c>
      <c r="B432" t="s">
        <v>2053</v>
      </c>
      <c r="C432" t="s">
        <v>3624</v>
      </c>
      <c r="D432" t="s">
        <v>3617</v>
      </c>
      <c r="E432">
        <v>0</v>
      </c>
      <c r="F432">
        <v>132</v>
      </c>
      <c r="G432" s="2">
        <v>45382</v>
      </c>
      <c r="H432" t="s">
        <v>3618</v>
      </c>
      <c r="I432">
        <f t="shared" si="6"/>
        <v>-132</v>
      </c>
      <c r="K432" t="s">
        <v>2905</v>
      </c>
      <c r="L432" t="s">
        <v>2906</v>
      </c>
      <c r="M432">
        <f>SUMIFS(E:E,A:A,Table_Query_from_Cas_Ragle_16[[#Headers],[2]],B:B,Table_Query_from_Cas_Ragle_16[[#This Row],[account_id]])</f>
        <v>0</v>
      </c>
      <c r="N432">
        <f>SUMIFS(F:F,A:A,Table_Query_from_Cas_Ragle_16[[#Headers],[2]],B:B,Table_Query_from_Cas_Ragle_16[[#This Row],[account_id]])</f>
        <v>0</v>
      </c>
      <c r="O432" s="25">
        <f>Table_Query_from_Cas_Ragle_16[[#This Row],[2-Dr]]-Table_Query_from_Cas_Ragle_16[[#This Row],[2-Cr]]</f>
        <v>0</v>
      </c>
      <c r="P432">
        <f>SUMIFS(E:E,A:A,Table_Query_from_Cas_Ragle_16[[#Headers],[3]],B:B,Table_Query_from_Cas_Ragle_16[[#This Row],[account_id]])</f>
        <v>0</v>
      </c>
      <c r="Q432">
        <f>SUMIFS(F:F,A:A,Table_Query_from_Cas_Ragle_16[[#Headers],[3]],B:B,Table_Query_from_Cas_Ragle_16[[#This Row],[account_id]])</f>
        <v>0</v>
      </c>
      <c r="R432" s="25">
        <f>Table_Query_from_Cas_Ragle_16[[#This Row],[3-Dr]]-Table_Query_from_Cas_Ragle_16[[#This Row],[3-Cr]]</f>
        <v>0</v>
      </c>
      <c r="S432" s="25">
        <f>SUMIFS(E:E,A:A,Table_Query_from_Cas_Ragle_16[[#Headers],[4]],B:B,Table_Query_from_Cas_Ragle_16[[#This Row],[account_id]])</f>
        <v>0</v>
      </c>
      <c r="T432" s="25">
        <f>SUMIFS(F:F,A:A,Table_Query_from_Cas_Ragle_16[[#Headers],[4]],B:B,Table_Query_from_Cas_Ragle_16[[#This Row],[account_id]])</f>
        <v>0</v>
      </c>
      <c r="U432" s="25">
        <f>Table_Query_from_Cas_Ragle_16[[#This Row],[4-Dr]]-Table_Query_from_Cas_Ragle_16[[#This Row],[4-Cr]]</f>
        <v>0</v>
      </c>
      <c r="V432" s="25">
        <f>SUMIFS(E:E,A:A,Table_Query_from_Cas_Ragle_16[[#Headers],[8]],B:B,Table_Query_from_Cas_Ragle_16[[#This Row],[account_id]])</f>
        <v>0</v>
      </c>
      <c r="W432" s="25">
        <f>SUMIFS(F:F,A:A,Table_Query_from_Cas_Ragle_16[[#Headers],[8]],B:B,Table_Query_from_Cas_Ragle_16[[#This Row],[account_id]])</f>
        <v>0</v>
      </c>
      <c r="X432" s="25">
        <f>Table_Query_from_Cas_Ragle_16[[#This Row],[8-Dr]]-Table_Query_from_Cas_Ragle_16[[#This Row],[8-Cr]]</f>
        <v>0</v>
      </c>
    </row>
    <row r="433" spans="1:24" x14ac:dyDescent="0.25">
      <c r="A433">
        <v>2</v>
      </c>
      <c r="B433" t="s">
        <v>2053</v>
      </c>
      <c r="C433" t="s">
        <v>3624</v>
      </c>
      <c r="D433" t="s">
        <v>3617</v>
      </c>
      <c r="E433">
        <v>0</v>
      </c>
      <c r="F433">
        <v>192</v>
      </c>
      <c r="G433" s="2">
        <v>45382</v>
      </c>
      <c r="H433" t="s">
        <v>3618</v>
      </c>
      <c r="I433">
        <f t="shared" si="6"/>
        <v>-192</v>
      </c>
      <c r="K433" t="s">
        <v>2907</v>
      </c>
      <c r="L433" t="s">
        <v>2908</v>
      </c>
      <c r="M433">
        <f>SUMIFS(E:E,A:A,Table_Query_from_Cas_Ragle_16[[#Headers],[2]],B:B,Table_Query_from_Cas_Ragle_16[[#This Row],[account_id]])</f>
        <v>0</v>
      </c>
      <c r="N433">
        <f>SUMIFS(F:F,A:A,Table_Query_from_Cas_Ragle_16[[#Headers],[2]],B:B,Table_Query_from_Cas_Ragle_16[[#This Row],[account_id]])</f>
        <v>0</v>
      </c>
      <c r="O433" s="25">
        <f>Table_Query_from_Cas_Ragle_16[[#This Row],[2-Dr]]-Table_Query_from_Cas_Ragle_16[[#This Row],[2-Cr]]</f>
        <v>0</v>
      </c>
      <c r="P433">
        <f>SUMIFS(E:E,A:A,Table_Query_from_Cas_Ragle_16[[#Headers],[3]],B:B,Table_Query_from_Cas_Ragle_16[[#This Row],[account_id]])</f>
        <v>0</v>
      </c>
      <c r="Q433">
        <f>SUMIFS(F:F,A:A,Table_Query_from_Cas_Ragle_16[[#Headers],[3]],B:B,Table_Query_from_Cas_Ragle_16[[#This Row],[account_id]])</f>
        <v>0</v>
      </c>
      <c r="R433" s="25">
        <f>Table_Query_from_Cas_Ragle_16[[#This Row],[3-Dr]]-Table_Query_from_Cas_Ragle_16[[#This Row],[3-Cr]]</f>
        <v>0</v>
      </c>
      <c r="S433" s="25">
        <f>SUMIFS(E:E,A:A,Table_Query_from_Cas_Ragle_16[[#Headers],[4]],B:B,Table_Query_from_Cas_Ragle_16[[#This Row],[account_id]])</f>
        <v>0</v>
      </c>
      <c r="T433" s="25">
        <f>SUMIFS(F:F,A:A,Table_Query_from_Cas_Ragle_16[[#Headers],[4]],B:B,Table_Query_from_Cas_Ragle_16[[#This Row],[account_id]])</f>
        <v>0</v>
      </c>
      <c r="U433" s="25">
        <f>Table_Query_from_Cas_Ragle_16[[#This Row],[4-Dr]]-Table_Query_from_Cas_Ragle_16[[#This Row],[4-Cr]]</f>
        <v>0</v>
      </c>
      <c r="V433" s="25">
        <f>SUMIFS(E:E,A:A,Table_Query_from_Cas_Ragle_16[[#Headers],[8]],B:B,Table_Query_from_Cas_Ragle_16[[#This Row],[account_id]])</f>
        <v>0</v>
      </c>
      <c r="W433" s="25">
        <f>SUMIFS(F:F,A:A,Table_Query_from_Cas_Ragle_16[[#Headers],[8]],B:B,Table_Query_from_Cas_Ragle_16[[#This Row],[account_id]])</f>
        <v>0</v>
      </c>
      <c r="X433" s="25">
        <f>Table_Query_from_Cas_Ragle_16[[#This Row],[8-Dr]]-Table_Query_from_Cas_Ragle_16[[#This Row],[8-Cr]]</f>
        <v>0</v>
      </c>
    </row>
    <row r="434" spans="1:24" x14ac:dyDescent="0.25">
      <c r="A434">
        <v>2</v>
      </c>
      <c r="B434" t="s">
        <v>2053</v>
      </c>
      <c r="C434" t="s">
        <v>3624</v>
      </c>
      <c r="D434" t="s">
        <v>3617</v>
      </c>
      <c r="E434">
        <v>0</v>
      </c>
      <c r="F434">
        <v>204</v>
      </c>
      <c r="G434" s="2">
        <v>45382</v>
      </c>
      <c r="H434" t="s">
        <v>3618</v>
      </c>
      <c r="I434">
        <f t="shared" si="6"/>
        <v>-204</v>
      </c>
      <c r="K434" t="s">
        <v>2909</v>
      </c>
      <c r="L434" t="s">
        <v>2910</v>
      </c>
      <c r="M434">
        <f>SUMIFS(E:E,A:A,Table_Query_from_Cas_Ragle_16[[#Headers],[2]],B:B,Table_Query_from_Cas_Ragle_16[[#This Row],[account_id]])</f>
        <v>0</v>
      </c>
      <c r="N434">
        <f>SUMIFS(F:F,A:A,Table_Query_from_Cas_Ragle_16[[#Headers],[2]],B:B,Table_Query_from_Cas_Ragle_16[[#This Row],[account_id]])</f>
        <v>0</v>
      </c>
      <c r="O434" s="25">
        <f>Table_Query_from_Cas_Ragle_16[[#This Row],[2-Dr]]-Table_Query_from_Cas_Ragle_16[[#This Row],[2-Cr]]</f>
        <v>0</v>
      </c>
      <c r="P434">
        <f>SUMIFS(E:E,A:A,Table_Query_from_Cas_Ragle_16[[#Headers],[3]],B:B,Table_Query_from_Cas_Ragle_16[[#This Row],[account_id]])</f>
        <v>0</v>
      </c>
      <c r="Q434">
        <f>SUMIFS(F:F,A:A,Table_Query_from_Cas_Ragle_16[[#Headers],[3]],B:B,Table_Query_from_Cas_Ragle_16[[#This Row],[account_id]])</f>
        <v>0</v>
      </c>
      <c r="R434" s="25">
        <f>Table_Query_from_Cas_Ragle_16[[#This Row],[3-Dr]]-Table_Query_from_Cas_Ragle_16[[#This Row],[3-Cr]]</f>
        <v>0</v>
      </c>
      <c r="S434" s="25">
        <f>SUMIFS(E:E,A:A,Table_Query_from_Cas_Ragle_16[[#Headers],[4]],B:B,Table_Query_from_Cas_Ragle_16[[#This Row],[account_id]])</f>
        <v>0</v>
      </c>
      <c r="T434" s="25">
        <f>SUMIFS(F:F,A:A,Table_Query_from_Cas_Ragle_16[[#Headers],[4]],B:B,Table_Query_from_Cas_Ragle_16[[#This Row],[account_id]])</f>
        <v>0</v>
      </c>
      <c r="U434" s="25">
        <f>Table_Query_from_Cas_Ragle_16[[#This Row],[4-Dr]]-Table_Query_from_Cas_Ragle_16[[#This Row],[4-Cr]]</f>
        <v>0</v>
      </c>
      <c r="V434" s="25">
        <f>SUMIFS(E:E,A:A,Table_Query_from_Cas_Ragle_16[[#Headers],[8]],B:B,Table_Query_from_Cas_Ragle_16[[#This Row],[account_id]])</f>
        <v>0</v>
      </c>
      <c r="W434" s="25">
        <f>SUMIFS(F:F,A:A,Table_Query_from_Cas_Ragle_16[[#Headers],[8]],B:B,Table_Query_from_Cas_Ragle_16[[#This Row],[account_id]])</f>
        <v>0</v>
      </c>
      <c r="X434" s="25">
        <f>Table_Query_from_Cas_Ragle_16[[#This Row],[8-Dr]]-Table_Query_from_Cas_Ragle_16[[#This Row],[8-Cr]]</f>
        <v>0</v>
      </c>
    </row>
    <row r="435" spans="1:24" x14ac:dyDescent="0.25">
      <c r="A435">
        <v>2</v>
      </c>
      <c r="B435" t="s">
        <v>2053</v>
      </c>
      <c r="C435" t="s">
        <v>3624</v>
      </c>
      <c r="D435" t="s">
        <v>3617</v>
      </c>
      <c r="E435">
        <v>0</v>
      </c>
      <c r="F435">
        <v>540</v>
      </c>
      <c r="G435" s="2">
        <v>45382</v>
      </c>
      <c r="H435" t="s">
        <v>3618</v>
      </c>
      <c r="I435">
        <f t="shared" si="6"/>
        <v>-540</v>
      </c>
      <c r="K435" t="s">
        <v>2911</v>
      </c>
      <c r="L435" t="s">
        <v>2912</v>
      </c>
      <c r="M435">
        <f>SUMIFS(E:E,A:A,Table_Query_from_Cas_Ragle_16[[#Headers],[2]],B:B,Table_Query_from_Cas_Ragle_16[[#This Row],[account_id]])</f>
        <v>0</v>
      </c>
      <c r="N435">
        <f>SUMIFS(F:F,A:A,Table_Query_from_Cas_Ragle_16[[#Headers],[2]],B:B,Table_Query_from_Cas_Ragle_16[[#This Row],[account_id]])</f>
        <v>0</v>
      </c>
      <c r="O435" s="25">
        <f>Table_Query_from_Cas_Ragle_16[[#This Row],[2-Dr]]-Table_Query_from_Cas_Ragle_16[[#This Row],[2-Cr]]</f>
        <v>0</v>
      </c>
      <c r="P435">
        <f>SUMIFS(E:E,A:A,Table_Query_from_Cas_Ragle_16[[#Headers],[3]],B:B,Table_Query_from_Cas_Ragle_16[[#This Row],[account_id]])</f>
        <v>0</v>
      </c>
      <c r="Q435">
        <f>SUMIFS(F:F,A:A,Table_Query_from_Cas_Ragle_16[[#Headers],[3]],B:B,Table_Query_from_Cas_Ragle_16[[#This Row],[account_id]])</f>
        <v>0</v>
      </c>
      <c r="R435" s="25">
        <f>Table_Query_from_Cas_Ragle_16[[#This Row],[3-Dr]]-Table_Query_from_Cas_Ragle_16[[#This Row],[3-Cr]]</f>
        <v>0</v>
      </c>
      <c r="S435" s="25">
        <f>SUMIFS(E:E,A:A,Table_Query_from_Cas_Ragle_16[[#Headers],[4]],B:B,Table_Query_from_Cas_Ragle_16[[#This Row],[account_id]])</f>
        <v>0</v>
      </c>
      <c r="T435" s="25">
        <f>SUMIFS(F:F,A:A,Table_Query_from_Cas_Ragle_16[[#Headers],[4]],B:B,Table_Query_from_Cas_Ragle_16[[#This Row],[account_id]])</f>
        <v>0</v>
      </c>
      <c r="U435" s="25">
        <f>Table_Query_from_Cas_Ragle_16[[#This Row],[4-Dr]]-Table_Query_from_Cas_Ragle_16[[#This Row],[4-Cr]]</f>
        <v>0</v>
      </c>
      <c r="V435" s="25">
        <f>SUMIFS(E:E,A:A,Table_Query_from_Cas_Ragle_16[[#Headers],[8]],B:B,Table_Query_from_Cas_Ragle_16[[#This Row],[account_id]])</f>
        <v>0</v>
      </c>
      <c r="W435" s="25">
        <f>SUMIFS(F:F,A:A,Table_Query_from_Cas_Ragle_16[[#Headers],[8]],B:B,Table_Query_from_Cas_Ragle_16[[#This Row],[account_id]])</f>
        <v>0</v>
      </c>
      <c r="X435" s="25">
        <f>Table_Query_from_Cas_Ragle_16[[#This Row],[8-Dr]]-Table_Query_from_Cas_Ragle_16[[#This Row],[8-Cr]]</f>
        <v>0</v>
      </c>
    </row>
    <row r="436" spans="1:24" x14ac:dyDescent="0.25">
      <c r="A436">
        <v>2</v>
      </c>
      <c r="B436" t="s">
        <v>2053</v>
      </c>
      <c r="C436" t="s">
        <v>3624</v>
      </c>
      <c r="D436" t="s">
        <v>3617</v>
      </c>
      <c r="E436">
        <v>0</v>
      </c>
      <c r="F436">
        <v>288</v>
      </c>
      <c r="G436" s="2">
        <v>45382</v>
      </c>
      <c r="H436" t="s">
        <v>3618</v>
      </c>
      <c r="I436">
        <f t="shared" si="6"/>
        <v>-288</v>
      </c>
      <c r="K436" t="s">
        <v>2913</v>
      </c>
      <c r="L436" t="s">
        <v>2914</v>
      </c>
      <c r="M436">
        <f>SUMIFS(E:E,A:A,Table_Query_from_Cas_Ragle_16[[#Headers],[2]],B:B,Table_Query_from_Cas_Ragle_16[[#This Row],[account_id]])</f>
        <v>0</v>
      </c>
      <c r="N436">
        <f>SUMIFS(F:F,A:A,Table_Query_from_Cas_Ragle_16[[#Headers],[2]],B:B,Table_Query_from_Cas_Ragle_16[[#This Row],[account_id]])</f>
        <v>0</v>
      </c>
      <c r="O436" s="25">
        <f>Table_Query_from_Cas_Ragle_16[[#This Row],[2-Dr]]-Table_Query_from_Cas_Ragle_16[[#This Row],[2-Cr]]</f>
        <v>0</v>
      </c>
      <c r="P436">
        <f>SUMIFS(E:E,A:A,Table_Query_from_Cas_Ragle_16[[#Headers],[3]],B:B,Table_Query_from_Cas_Ragle_16[[#This Row],[account_id]])</f>
        <v>0</v>
      </c>
      <c r="Q436">
        <f>SUMIFS(F:F,A:A,Table_Query_from_Cas_Ragle_16[[#Headers],[3]],B:B,Table_Query_from_Cas_Ragle_16[[#This Row],[account_id]])</f>
        <v>0</v>
      </c>
      <c r="R436" s="25">
        <f>Table_Query_from_Cas_Ragle_16[[#This Row],[3-Dr]]-Table_Query_from_Cas_Ragle_16[[#This Row],[3-Cr]]</f>
        <v>0</v>
      </c>
      <c r="S436" s="25">
        <f>SUMIFS(E:E,A:A,Table_Query_from_Cas_Ragle_16[[#Headers],[4]],B:B,Table_Query_from_Cas_Ragle_16[[#This Row],[account_id]])</f>
        <v>0</v>
      </c>
      <c r="T436" s="25">
        <f>SUMIFS(F:F,A:A,Table_Query_from_Cas_Ragle_16[[#Headers],[4]],B:B,Table_Query_from_Cas_Ragle_16[[#This Row],[account_id]])</f>
        <v>0</v>
      </c>
      <c r="U436" s="25">
        <f>Table_Query_from_Cas_Ragle_16[[#This Row],[4-Dr]]-Table_Query_from_Cas_Ragle_16[[#This Row],[4-Cr]]</f>
        <v>0</v>
      </c>
      <c r="V436" s="25">
        <f>SUMIFS(E:E,A:A,Table_Query_from_Cas_Ragle_16[[#Headers],[8]],B:B,Table_Query_from_Cas_Ragle_16[[#This Row],[account_id]])</f>
        <v>0</v>
      </c>
      <c r="W436" s="25">
        <f>SUMIFS(F:F,A:A,Table_Query_from_Cas_Ragle_16[[#Headers],[8]],B:B,Table_Query_from_Cas_Ragle_16[[#This Row],[account_id]])</f>
        <v>0</v>
      </c>
      <c r="X436" s="25">
        <f>Table_Query_from_Cas_Ragle_16[[#This Row],[8-Dr]]-Table_Query_from_Cas_Ragle_16[[#This Row],[8-Cr]]</f>
        <v>0</v>
      </c>
    </row>
    <row r="437" spans="1:24" x14ac:dyDescent="0.25">
      <c r="A437">
        <v>2</v>
      </c>
      <c r="B437" t="s">
        <v>2053</v>
      </c>
      <c r="C437" t="s">
        <v>3624</v>
      </c>
      <c r="D437" t="s">
        <v>3617</v>
      </c>
      <c r="E437">
        <v>0</v>
      </c>
      <c r="F437">
        <v>144</v>
      </c>
      <c r="G437" s="2">
        <v>45382</v>
      </c>
      <c r="H437" t="s">
        <v>3618</v>
      </c>
      <c r="I437">
        <f t="shared" si="6"/>
        <v>-144</v>
      </c>
      <c r="K437" t="s">
        <v>2915</v>
      </c>
      <c r="L437" t="s">
        <v>2916</v>
      </c>
      <c r="M437">
        <f>SUMIFS(E:E,A:A,Table_Query_from_Cas_Ragle_16[[#Headers],[2]],B:B,Table_Query_from_Cas_Ragle_16[[#This Row],[account_id]])</f>
        <v>0</v>
      </c>
      <c r="N437">
        <f>SUMIFS(F:F,A:A,Table_Query_from_Cas_Ragle_16[[#Headers],[2]],B:B,Table_Query_from_Cas_Ragle_16[[#This Row],[account_id]])</f>
        <v>0</v>
      </c>
      <c r="O437" s="25">
        <f>Table_Query_from_Cas_Ragle_16[[#This Row],[2-Dr]]-Table_Query_from_Cas_Ragle_16[[#This Row],[2-Cr]]</f>
        <v>0</v>
      </c>
      <c r="P437">
        <f>SUMIFS(E:E,A:A,Table_Query_from_Cas_Ragle_16[[#Headers],[3]],B:B,Table_Query_from_Cas_Ragle_16[[#This Row],[account_id]])</f>
        <v>0</v>
      </c>
      <c r="Q437">
        <f>SUMIFS(F:F,A:A,Table_Query_from_Cas_Ragle_16[[#Headers],[3]],B:B,Table_Query_from_Cas_Ragle_16[[#This Row],[account_id]])</f>
        <v>0</v>
      </c>
      <c r="R437" s="25">
        <f>Table_Query_from_Cas_Ragle_16[[#This Row],[3-Dr]]-Table_Query_from_Cas_Ragle_16[[#This Row],[3-Cr]]</f>
        <v>0</v>
      </c>
      <c r="S437" s="25">
        <f>SUMIFS(E:E,A:A,Table_Query_from_Cas_Ragle_16[[#Headers],[4]],B:B,Table_Query_from_Cas_Ragle_16[[#This Row],[account_id]])</f>
        <v>0</v>
      </c>
      <c r="T437" s="25">
        <f>SUMIFS(F:F,A:A,Table_Query_from_Cas_Ragle_16[[#Headers],[4]],B:B,Table_Query_from_Cas_Ragle_16[[#This Row],[account_id]])</f>
        <v>0</v>
      </c>
      <c r="U437" s="25">
        <f>Table_Query_from_Cas_Ragle_16[[#This Row],[4-Dr]]-Table_Query_from_Cas_Ragle_16[[#This Row],[4-Cr]]</f>
        <v>0</v>
      </c>
      <c r="V437" s="25">
        <f>SUMIFS(E:E,A:A,Table_Query_from_Cas_Ragle_16[[#Headers],[8]],B:B,Table_Query_from_Cas_Ragle_16[[#This Row],[account_id]])</f>
        <v>0</v>
      </c>
      <c r="W437" s="25">
        <f>SUMIFS(F:F,A:A,Table_Query_from_Cas_Ragle_16[[#Headers],[8]],B:B,Table_Query_from_Cas_Ragle_16[[#This Row],[account_id]])</f>
        <v>0</v>
      </c>
      <c r="X437" s="25">
        <f>Table_Query_from_Cas_Ragle_16[[#This Row],[8-Dr]]-Table_Query_from_Cas_Ragle_16[[#This Row],[8-Cr]]</f>
        <v>0</v>
      </c>
    </row>
    <row r="438" spans="1:24" x14ac:dyDescent="0.25">
      <c r="A438">
        <v>2</v>
      </c>
      <c r="B438" t="s">
        <v>2053</v>
      </c>
      <c r="C438" t="s">
        <v>3624</v>
      </c>
      <c r="D438" t="s">
        <v>3617</v>
      </c>
      <c r="E438">
        <v>0</v>
      </c>
      <c r="F438">
        <v>24</v>
      </c>
      <c r="G438" s="2">
        <v>45382</v>
      </c>
      <c r="H438" t="s">
        <v>3618</v>
      </c>
      <c r="I438">
        <f t="shared" si="6"/>
        <v>-24</v>
      </c>
      <c r="K438" t="s">
        <v>2917</v>
      </c>
      <c r="L438" t="s">
        <v>2918</v>
      </c>
      <c r="M438">
        <f>SUMIFS(E:E,A:A,Table_Query_from_Cas_Ragle_16[[#Headers],[2]],B:B,Table_Query_from_Cas_Ragle_16[[#This Row],[account_id]])</f>
        <v>0</v>
      </c>
      <c r="N438">
        <f>SUMIFS(F:F,A:A,Table_Query_from_Cas_Ragle_16[[#Headers],[2]],B:B,Table_Query_from_Cas_Ragle_16[[#This Row],[account_id]])</f>
        <v>0</v>
      </c>
      <c r="O438" s="25">
        <f>Table_Query_from_Cas_Ragle_16[[#This Row],[2-Dr]]-Table_Query_from_Cas_Ragle_16[[#This Row],[2-Cr]]</f>
        <v>0</v>
      </c>
      <c r="P438">
        <f>SUMIFS(E:E,A:A,Table_Query_from_Cas_Ragle_16[[#Headers],[3]],B:B,Table_Query_from_Cas_Ragle_16[[#This Row],[account_id]])</f>
        <v>0</v>
      </c>
      <c r="Q438">
        <f>SUMIFS(F:F,A:A,Table_Query_from_Cas_Ragle_16[[#Headers],[3]],B:B,Table_Query_from_Cas_Ragle_16[[#This Row],[account_id]])</f>
        <v>0</v>
      </c>
      <c r="R438" s="25">
        <f>Table_Query_from_Cas_Ragle_16[[#This Row],[3-Dr]]-Table_Query_from_Cas_Ragle_16[[#This Row],[3-Cr]]</f>
        <v>0</v>
      </c>
      <c r="S438" s="25">
        <f>SUMIFS(E:E,A:A,Table_Query_from_Cas_Ragle_16[[#Headers],[4]],B:B,Table_Query_from_Cas_Ragle_16[[#This Row],[account_id]])</f>
        <v>0</v>
      </c>
      <c r="T438" s="25">
        <f>SUMIFS(F:F,A:A,Table_Query_from_Cas_Ragle_16[[#Headers],[4]],B:B,Table_Query_from_Cas_Ragle_16[[#This Row],[account_id]])</f>
        <v>0</v>
      </c>
      <c r="U438" s="25">
        <f>Table_Query_from_Cas_Ragle_16[[#This Row],[4-Dr]]-Table_Query_from_Cas_Ragle_16[[#This Row],[4-Cr]]</f>
        <v>0</v>
      </c>
      <c r="V438" s="25">
        <f>SUMIFS(E:E,A:A,Table_Query_from_Cas_Ragle_16[[#Headers],[8]],B:B,Table_Query_from_Cas_Ragle_16[[#This Row],[account_id]])</f>
        <v>0</v>
      </c>
      <c r="W438" s="25">
        <f>SUMIFS(F:F,A:A,Table_Query_from_Cas_Ragle_16[[#Headers],[8]],B:B,Table_Query_from_Cas_Ragle_16[[#This Row],[account_id]])</f>
        <v>0</v>
      </c>
      <c r="X438" s="25">
        <f>Table_Query_from_Cas_Ragle_16[[#This Row],[8-Dr]]-Table_Query_from_Cas_Ragle_16[[#This Row],[8-Cr]]</f>
        <v>0</v>
      </c>
    </row>
    <row r="439" spans="1:24" x14ac:dyDescent="0.25">
      <c r="A439">
        <v>2</v>
      </c>
      <c r="B439" t="s">
        <v>2053</v>
      </c>
      <c r="C439" t="s">
        <v>3624</v>
      </c>
      <c r="D439" t="s">
        <v>3617</v>
      </c>
      <c r="E439">
        <v>0</v>
      </c>
      <c r="F439">
        <v>1200</v>
      </c>
      <c r="G439" s="2">
        <v>45382</v>
      </c>
      <c r="H439" t="s">
        <v>3618</v>
      </c>
      <c r="I439">
        <f t="shared" si="6"/>
        <v>-1200</v>
      </c>
      <c r="K439" t="s">
        <v>2919</v>
      </c>
      <c r="L439" t="s">
        <v>2920</v>
      </c>
      <c r="M439">
        <f>SUMIFS(E:E,A:A,Table_Query_from_Cas_Ragle_16[[#Headers],[2]],B:B,Table_Query_from_Cas_Ragle_16[[#This Row],[account_id]])</f>
        <v>0</v>
      </c>
      <c r="N439">
        <f>SUMIFS(F:F,A:A,Table_Query_from_Cas_Ragle_16[[#Headers],[2]],B:B,Table_Query_from_Cas_Ragle_16[[#This Row],[account_id]])</f>
        <v>0</v>
      </c>
      <c r="O439" s="25">
        <f>Table_Query_from_Cas_Ragle_16[[#This Row],[2-Dr]]-Table_Query_from_Cas_Ragle_16[[#This Row],[2-Cr]]</f>
        <v>0</v>
      </c>
      <c r="P439">
        <f>SUMIFS(E:E,A:A,Table_Query_from_Cas_Ragle_16[[#Headers],[3]],B:B,Table_Query_from_Cas_Ragle_16[[#This Row],[account_id]])</f>
        <v>0</v>
      </c>
      <c r="Q439">
        <f>SUMIFS(F:F,A:A,Table_Query_from_Cas_Ragle_16[[#Headers],[3]],B:B,Table_Query_from_Cas_Ragle_16[[#This Row],[account_id]])</f>
        <v>0</v>
      </c>
      <c r="R439" s="25">
        <f>Table_Query_from_Cas_Ragle_16[[#This Row],[3-Dr]]-Table_Query_from_Cas_Ragle_16[[#This Row],[3-Cr]]</f>
        <v>0</v>
      </c>
      <c r="S439" s="25">
        <f>SUMIFS(E:E,A:A,Table_Query_from_Cas_Ragle_16[[#Headers],[4]],B:B,Table_Query_from_Cas_Ragle_16[[#This Row],[account_id]])</f>
        <v>0</v>
      </c>
      <c r="T439" s="25">
        <f>SUMIFS(F:F,A:A,Table_Query_from_Cas_Ragle_16[[#Headers],[4]],B:B,Table_Query_from_Cas_Ragle_16[[#This Row],[account_id]])</f>
        <v>0</v>
      </c>
      <c r="U439" s="25">
        <f>Table_Query_from_Cas_Ragle_16[[#This Row],[4-Dr]]-Table_Query_from_Cas_Ragle_16[[#This Row],[4-Cr]]</f>
        <v>0</v>
      </c>
      <c r="V439" s="25">
        <f>SUMIFS(E:E,A:A,Table_Query_from_Cas_Ragle_16[[#Headers],[8]],B:B,Table_Query_from_Cas_Ragle_16[[#This Row],[account_id]])</f>
        <v>0</v>
      </c>
      <c r="W439" s="25">
        <f>SUMIFS(F:F,A:A,Table_Query_from_Cas_Ragle_16[[#Headers],[8]],B:B,Table_Query_from_Cas_Ragle_16[[#This Row],[account_id]])</f>
        <v>0</v>
      </c>
      <c r="X439" s="25">
        <f>Table_Query_from_Cas_Ragle_16[[#This Row],[8-Dr]]-Table_Query_from_Cas_Ragle_16[[#This Row],[8-Cr]]</f>
        <v>0</v>
      </c>
    </row>
    <row r="440" spans="1:24" x14ac:dyDescent="0.25">
      <c r="A440">
        <v>2</v>
      </c>
      <c r="B440" t="s">
        <v>2053</v>
      </c>
      <c r="C440" t="s">
        <v>3624</v>
      </c>
      <c r="D440" t="s">
        <v>3617</v>
      </c>
      <c r="E440">
        <v>0</v>
      </c>
      <c r="F440">
        <v>1128</v>
      </c>
      <c r="G440" s="2">
        <v>45382</v>
      </c>
      <c r="H440" t="s">
        <v>3618</v>
      </c>
      <c r="I440">
        <f t="shared" si="6"/>
        <v>-1128</v>
      </c>
      <c r="K440" t="s">
        <v>2921</v>
      </c>
      <c r="L440" t="s">
        <v>2922</v>
      </c>
      <c r="M440">
        <f>SUMIFS(E:E,A:A,Table_Query_from_Cas_Ragle_16[[#Headers],[2]],B:B,Table_Query_from_Cas_Ragle_16[[#This Row],[account_id]])</f>
        <v>0</v>
      </c>
      <c r="N440">
        <f>SUMIFS(F:F,A:A,Table_Query_from_Cas_Ragle_16[[#Headers],[2]],B:B,Table_Query_from_Cas_Ragle_16[[#This Row],[account_id]])</f>
        <v>0</v>
      </c>
      <c r="O440" s="25">
        <f>Table_Query_from_Cas_Ragle_16[[#This Row],[2-Dr]]-Table_Query_from_Cas_Ragle_16[[#This Row],[2-Cr]]</f>
        <v>0</v>
      </c>
      <c r="P440">
        <f>SUMIFS(E:E,A:A,Table_Query_from_Cas_Ragle_16[[#Headers],[3]],B:B,Table_Query_from_Cas_Ragle_16[[#This Row],[account_id]])</f>
        <v>0</v>
      </c>
      <c r="Q440">
        <f>SUMIFS(F:F,A:A,Table_Query_from_Cas_Ragle_16[[#Headers],[3]],B:B,Table_Query_from_Cas_Ragle_16[[#This Row],[account_id]])</f>
        <v>0</v>
      </c>
      <c r="R440" s="25">
        <f>Table_Query_from_Cas_Ragle_16[[#This Row],[3-Dr]]-Table_Query_from_Cas_Ragle_16[[#This Row],[3-Cr]]</f>
        <v>0</v>
      </c>
      <c r="S440" s="25">
        <f>SUMIFS(E:E,A:A,Table_Query_from_Cas_Ragle_16[[#Headers],[4]],B:B,Table_Query_from_Cas_Ragle_16[[#This Row],[account_id]])</f>
        <v>0</v>
      </c>
      <c r="T440" s="25">
        <f>SUMIFS(F:F,A:A,Table_Query_from_Cas_Ragle_16[[#Headers],[4]],B:B,Table_Query_from_Cas_Ragle_16[[#This Row],[account_id]])</f>
        <v>0</v>
      </c>
      <c r="U440" s="25">
        <f>Table_Query_from_Cas_Ragle_16[[#This Row],[4-Dr]]-Table_Query_from_Cas_Ragle_16[[#This Row],[4-Cr]]</f>
        <v>0</v>
      </c>
      <c r="V440" s="25">
        <f>SUMIFS(E:E,A:A,Table_Query_from_Cas_Ragle_16[[#Headers],[8]],B:B,Table_Query_from_Cas_Ragle_16[[#This Row],[account_id]])</f>
        <v>0</v>
      </c>
      <c r="W440" s="25">
        <f>SUMIFS(F:F,A:A,Table_Query_from_Cas_Ragle_16[[#Headers],[8]],B:B,Table_Query_from_Cas_Ragle_16[[#This Row],[account_id]])</f>
        <v>0</v>
      </c>
      <c r="X440" s="25">
        <f>Table_Query_from_Cas_Ragle_16[[#This Row],[8-Dr]]-Table_Query_from_Cas_Ragle_16[[#This Row],[8-Cr]]</f>
        <v>0</v>
      </c>
    </row>
    <row r="441" spans="1:24" x14ac:dyDescent="0.25">
      <c r="A441">
        <v>2</v>
      </c>
      <c r="B441" t="s">
        <v>2053</v>
      </c>
      <c r="C441" t="s">
        <v>3624</v>
      </c>
      <c r="D441" t="s">
        <v>3617</v>
      </c>
      <c r="E441">
        <v>0</v>
      </c>
      <c r="F441">
        <v>36</v>
      </c>
      <c r="G441" s="2">
        <v>45382</v>
      </c>
      <c r="H441" t="s">
        <v>3618</v>
      </c>
      <c r="I441">
        <f t="shared" si="6"/>
        <v>-36</v>
      </c>
      <c r="K441" t="s">
        <v>2923</v>
      </c>
      <c r="L441" t="s">
        <v>2924</v>
      </c>
      <c r="M441">
        <f>SUMIFS(E:E,A:A,Table_Query_from_Cas_Ragle_16[[#Headers],[2]],B:B,Table_Query_from_Cas_Ragle_16[[#This Row],[account_id]])</f>
        <v>0</v>
      </c>
      <c r="N441">
        <f>SUMIFS(F:F,A:A,Table_Query_from_Cas_Ragle_16[[#Headers],[2]],B:B,Table_Query_from_Cas_Ragle_16[[#This Row],[account_id]])</f>
        <v>0</v>
      </c>
      <c r="O441" s="25">
        <f>Table_Query_from_Cas_Ragle_16[[#This Row],[2-Dr]]-Table_Query_from_Cas_Ragle_16[[#This Row],[2-Cr]]</f>
        <v>0</v>
      </c>
      <c r="P441">
        <f>SUMIFS(E:E,A:A,Table_Query_from_Cas_Ragle_16[[#Headers],[3]],B:B,Table_Query_from_Cas_Ragle_16[[#This Row],[account_id]])</f>
        <v>0</v>
      </c>
      <c r="Q441">
        <f>SUMIFS(F:F,A:A,Table_Query_from_Cas_Ragle_16[[#Headers],[3]],B:B,Table_Query_from_Cas_Ragle_16[[#This Row],[account_id]])</f>
        <v>0</v>
      </c>
      <c r="R441" s="25">
        <f>Table_Query_from_Cas_Ragle_16[[#This Row],[3-Dr]]-Table_Query_from_Cas_Ragle_16[[#This Row],[3-Cr]]</f>
        <v>0</v>
      </c>
      <c r="S441" s="25">
        <f>SUMIFS(E:E,A:A,Table_Query_from_Cas_Ragle_16[[#Headers],[4]],B:B,Table_Query_from_Cas_Ragle_16[[#This Row],[account_id]])</f>
        <v>0</v>
      </c>
      <c r="T441" s="25">
        <f>SUMIFS(F:F,A:A,Table_Query_from_Cas_Ragle_16[[#Headers],[4]],B:B,Table_Query_from_Cas_Ragle_16[[#This Row],[account_id]])</f>
        <v>0</v>
      </c>
      <c r="U441" s="25">
        <f>Table_Query_from_Cas_Ragle_16[[#This Row],[4-Dr]]-Table_Query_from_Cas_Ragle_16[[#This Row],[4-Cr]]</f>
        <v>0</v>
      </c>
      <c r="V441" s="25">
        <f>SUMIFS(E:E,A:A,Table_Query_from_Cas_Ragle_16[[#Headers],[8]],B:B,Table_Query_from_Cas_Ragle_16[[#This Row],[account_id]])</f>
        <v>0</v>
      </c>
      <c r="W441" s="25">
        <f>SUMIFS(F:F,A:A,Table_Query_from_Cas_Ragle_16[[#Headers],[8]],B:B,Table_Query_from_Cas_Ragle_16[[#This Row],[account_id]])</f>
        <v>0</v>
      </c>
      <c r="X441" s="25">
        <f>Table_Query_from_Cas_Ragle_16[[#This Row],[8-Dr]]-Table_Query_from_Cas_Ragle_16[[#This Row],[8-Cr]]</f>
        <v>0</v>
      </c>
    </row>
    <row r="442" spans="1:24" x14ac:dyDescent="0.25">
      <c r="A442">
        <v>2</v>
      </c>
      <c r="B442" t="s">
        <v>2053</v>
      </c>
      <c r="C442" t="s">
        <v>3624</v>
      </c>
      <c r="D442" t="s">
        <v>3617</v>
      </c>
      <c r="E442">
        <v>0</v>
      </c>
      <c r="F442">
        <v>2520</v>
      </c>
      <c r="G442" s="2">
        <v>45382</v>
      </c>
      <c r="H442" t="s">
        <v>3618</v>
      </c>
      <c r="I442">
        <f t="shared" si="6"/>
        <v>-2520</v>
      </c>
      <c r="K442" t="s">
        <v>2925</v>
      </c>
      <c r="L442" t="s">
        <v>2926</v>
      </c>
      <c r="M442">
        <f>SUMIFS(E:E,A:A,Table_Query_from_Cas_Ragle_16[[#Headers],[2]],B:B,Table_Query_from_Cas_Ragle_16[[#This Row],[account_id]])</f>
        <v>0</v>
      </c>
      <c r="N442">
        <f>SUMIFS(F:F,A:A,Table_Query_from_Cas_Ragle_16[[#Headers],[2]],B:B,Table_Query_from_Cas_Ragle_16[[#This Row],[account_id]])</f>
        <v>0</v>
      </c>
      <c r="O442" s="25">
        <f>Table_Query_from_Cas_Ragle_16[[#This Row],[2-Dr]]-Table_Query_from_Cas_Ragle_16[[#This Row],[2-Cr]]</f>
        <v>0</v>
      </c>
      <c r="P442">
        <f>SUMIFS(E:E,A:A,Table_Query_from_Cas_Ragle_16[[#Headers],[3]],B:B,Table_Query_from_Cas_Ragle_16[[#This Row],[account_id]])</f>
        <v>0</v>
      </c>
      <c r="Q442">
        <f>SUMIFS(F:F,A:A,Table_Query_from_Cas_Ragle_16[[#Headers],[3]],B:B,Table_Query_from_Cas_Ragle_16[[#This Row],[account_id]])</f>
        <v>0</v>
      </c>
      <c r="R442" s="25">
        <f>Table_Query_from_Cas_Ragle_16[[#This Row],[3-Dr]]-Table_Query_from_Cas_Ragle_16[[#This Row],[3-Cr]]</f>
        <v>0</v>
      </c>
      <c r="S442" s="25">
        <f>SUMIFS(E:E,A:A,Table_Query_from_Cas_Ragle_16[[#Headers],[4]],B:B,Table_Query_from_Cas_Ragle_16[[#This Row],[account_id]])</f>
        <v>0</v>
      </c>
      <c r="T442" s="25">
        <f>SUMIFS(F:F,A:A,Table_Query_from_Cas_Ragle_16[[#Headers],[4]],B:B,Table_Query_from_Cas_Ragle_16[[#This Row],[account_id]])</f>
        <v>0</v>
      </c>
      <c r="U442" s="25">
        <f>Table_Query_from_Cas_Ragle_16[[#This Row],[4-Dr]]-Table_Query_from_Cas_Ragle_16[[#This Row],[4-Cr]]</f>
        <v>0</v>
      </c>
      <c r="V442" s="25">
        <f>SUMIFS(E:E,A:A,Table_Query_from_Cas_Ragle_16[[#Headers],[8]],B:B,Table_Query_from_Cas_Ragle_16[[#This Row],[account_id]])</f>
        <v>0</v>
      </c>
      <c r="W442" s="25">
        <f>SUMIFS(F:F,A:A,Table_Query_from_Cas_Ragle_16[[#Headers],[8]],B:B,Table_Query_from_Cas_Ragle_16[[#This Row],[account_id]])</f>
        <v>0</v>
      </c>
      <c r="X442" s="25">
        <f>Table_Query_from_Cas_Ragle_16[[#This Row],[8-Dr]]-Table_Query_from_Cas_Ragle_16[[#This Row],[8-Cr]]</f>
        <v>0</v>
      </c>
    </row>
    <row r="443" spans="1:24" x14ac:dyDescent="0.25">
      <c r="A443">
        <v>2</v>
      </c>
      <c r="B443" t="s">
        <v>2053</v>
      </c>
      <c r="C443" t="s">
        <v>3624</v>
      </c>
      <c r="D443" t="s">
        <v>3617</v>
      </c>
      <c r="E443">
        <v>0</v>
      </c>
      <c r="F443">
        <v>3000</v>
      </c>
      <c r="G443" s="2">
        <v>45382</v>
      </c>
      <c r="H443" t="s">
        <v>3618</v>
      </c>
      <c r="I443">
        <f t="shared" si="6"/>
        <v>-3000</v>
      </c>
      <c r="K443" t="s">
        <v>2927</v>
      </c>
      <c r="L443" t="s">
        <v>2928</v>
      </c>
      <c r="M443">
        <f>SUMIFS(E:E,A:A,Table_Query_from_Cas_Ragle_16[[#Headers],[2]],B:B,Table_Query_from_Cas_Ragle_16[[#This Row],[account_id]])</f>
        <v>0</v>
      </c>
      <c r="N443">
        <f>SUMIFS(F:F,A:A,Table_Query_from_Cas_Ragle_16[[#Headers],[2]],B:B,Table_Query_from_Cas_Ragle_16[[#This Row],[account_id]])</f>
        <v>0</v>
      </c>
      <c r="O443" s="25">
        <f>Table_Query_from_Cas_Ragle_16[[#This Row],[2-Dr]]-Table_Query_from_Cas_Ragle_16[[#This Row],[2-Cr]]</f>
        <v>0</v>
      </c>
      <c r="P443">
        <f>SUMIFS(E:E,A:A,Table_Query_from_Cas_Ragle_16[[#Headers],[3]],B:B,Table_Query_from_Cas_Ragle_16[[#This Row],[account_id]])</f>
        <v>0</v>
      </c>
      <c r="Q443">
        <f>SUMIFS(F:F,A:A,Table_Query_from_Cas_Ragle_16[[#Headers],[3]],B:B,Table_Query_from_Cas_Ragle_16[[#This Row],[account_id]])</f>
        <v>0</v>
      </c>
      <c r="R443" s="25">
        <f>Table_Query_from_Cas_Ragle_16[[#This Row],[3-Dr]]-Table_Query_from_Cas_Ragle_16[[#This Row],[3-Cr]]</f>
        <v>0</v>
      </c>
      <c r="S443" s="25">
        <f>SUMIFS(E:E,A:A,Table_Query_from_Cas_Ragle_16[[#Headers],[4]],B:B,Table_Query_from_Cas_Ragle_16[[#This Row],[account_id]])</f>
        <v>0</v>
      </c>
      <c r="T443" s="25">
        <f>SUMIFS(F:F,A:A,Table_Query_from_Cas_Ragle_16[[#Headers],[4]],B:B,Table_Query_from_Cas_Ragle_16[[#This Row],[account_id]])</f>
        <v>0</v>
      </c>
      <c r="U443" s="25">
        <f>Table_Query_from_Cas_Ragle_16[[#This Row],[4-Dr]]-Table_Query_from_Cas_Ragle_16[[#This Row],[4-Cr]]</f>
        <v>0</v>
      </c>
      <c r="V443" s="25">
        <f>SUMIFS(E:E,A:A,Table_Query_from_Cas_Ragle_16[[#Headers],[8]],B:B,Table_Query_from_Cas_Ragle_16[[#This Row],[account_id]])</f>
        <v>0</v>
      </c>
      <c r="W443" s="25">
        <f>SUMIFS(F:F,A:A,Table_Query_from_Cas_Ragle_16[[#Headers],[8]],B:B,Table_Query_from_Cas_Ragle_16[[#This Row],[account_id]])</f>
        <v>0</v>
      </c>
      <c r="X443" s="25">
        <f>Table_Query_from_Cas_Ragle_16[[#This Row],[8-Dr]]-Table_Query_from_Cas_Ragle_16[[#This Row],[8-Cr]]</f>
        <v>0</v>
      </c>
    </row>
    <row r="444" spans="1:24" x14ac:dyDescent="0.25">
      <c r="A444">
        <v>2</v>
      </c>
      <c r="B444" t="s">
        <v>2053</v>
      </c>
      <c r="C444" t="s">
        <v>3624</v>
      </c>
      <c r="D444" t="s">
        <v>3617</v>
      </c>
      <c r="E444">
        <v>0</v>
      </c>
      <c r="F444">
        <v>3000</v>
      </c>
      <c r="G444" s="2">
        <v>45382</v>
      </c>
      <c r="H444" t="s">
        <v>3618</v>
      </c>
      <c r="I444">
        <f t="shared" si="6"/>
        <v>-3000</v>
      </c>
      <c r="K444" t="s">
        <v>2929</v>
      </c>
      <c r="L444" t="s">
        <v>2930</v>
      </c>
      <c r="M444">
        <f>SUMIFS(E:E,A:A,Table_Query_from_Cas_Ragle_16[[#Headers],[2]],B:B,Table_Query_from_Cas_Ragle_16[[#This Row],[account_id]])</f>
        <v>0</v>
      </c>
      <c r="N444">
        <f>SUMIFS(F:F,A:A,Table_Query_from_Cas_Ragle_16[[#Headers],[2]],B:B,Table_Query_from_Cas_Ragle_16[[#This Row],[account_id]])</f>
        <v>0</v>
      </c>
      <c r="O444" s="25">
        <f>Table_Query_from_Cas_Ragle_16[[#This Row],[2-Dr]]-Table_Query_from_Cas_Ragle_16[[#This Row],[2-Cr]]</f>
        <v>0</v>
      </c>
      <c r="P444">
        <f>SUMIFS(E:E,A:A,Table_Query_from_Cas_Ragle_16[[#Headers],[3]],B:B,Table_Query_from_Cas_Ragle_16[[#This Row],[account_id]])</f>
        <v>0</v>
      </c>
      <c r="Q444">
        <f>SUMIFS(F:F,A:A,Table_Query_from_Cas_Ragle_16[[#Headers],[3]],B:B,Table_Query_from_Cas_Ragle_16[[#This Row],[account_id]])</f>
        <v>0</v>
      </c>
      <c r="R444" s="25">
        <f>Table_Query_from_Cas_Ragle_16[[#This Row],[3-Dr]]-Table_Query_from_Cas_Ragle_16[[#This Row],[3-Cr]]</f>
        <v>0</v>
      </c>
      <c r="S444" s="25">
        <f>SUMIFS(E:E,A:A,Table_Query_from_Cas_Ragle_16[[#Headers],[4]],B:B,Table_Query_from_Cas_Ragle_16[[#This Row],[account_id]])</f>
        <v>0</v>
      </c>
      <c r="T444" s="25">
        <f>SUMIFS(F:F,A:A,Table_Query_from_Cas_Ragle_16[[#Headers],[4]],B:B,Table_Query_from_Cas_Ragle_16[[#This Row],[account_id]])</f>
        <v>0</v>
      </c>
      <c r="U444" s="25">
        <f>Table_Query_from_Cas_Ragle_16[[#This Row],[4-Dr]]-Table_Query_from_Cas_Ragle_16[[#This Row],[4-Cr]]</f>
        <v>0</v>
      </c>
      <c r="V444" s="25">
        <f>SUMIFS(E:E,A:A,Table_Query_from_Cas_Ragle_16[[#Headers],[8]],B:B,Table_Query_from_Cas_Ragle_16[[#This Row],[account_id]])</f>
        <v>0</v>
      </c>
      <c r="W444" s="25">
        <f>SUMIFS(F:F,A:A,Table_Query_from_Cas_Ragle_16[[#Headers],[8]],B:B,Table_Query_from_Cas_Ragle_16[[#This Row],[account_id]])</f>
        <v>0</v>
      </c>
      <c r="X444" s="25">
        <f>Table_Query_from_Cas_Ragle_16[[#This Row],[8-Dr]]-Table_Query_from_Cas_Ragle_16[[#This Row],[8-Cr]]</f>
        <v>0</v>
      </c>
    </row>
    <row r="445" spans="1:24" x14ac:dyDescent="0.25">
      <c r="A445">
        <v>2</v>
      </c>
      <c r="B445" t="s">
        <v>2053</v>
      </c>
      <c r="C445" t="s">
        <v>3624</v>
      </c>
      <c r="D445" t="s">
        <v>3617</v>
      </c>
      <c r="E445">
        <v>0</v>
      </c>
      <c r="F445">
        <v>1500</v>
      </c>
      <c r="G445" s="2">
        <v>45382</v>
      </c>
      <c r="H445" t="s">
        <v>3618</v>
      </c>
      <c r="I445">
        <f t="shared" si="6"/>
        <v>-1500</v>
      </c>
      <c r="K445" t="s">
        <v>2931</v>
      </c>
      <c r="L445" t="s">
        <v>2932</v>
      </c>
      <c r="M445">
        <f>SUMIFS(E:E,A:A,Table_Query_from_Cas_Ragle_16[[#Headers],[2]],B:B,Table_Query_from_Cas_Ragle_16[[#This Row],[account_id]])</f>
        <v>0</v>
      </c>
      <c r="N445">
        <f>SUMIFS(F:F,A:A,Table_Query_from_Cas_Ragle_16[[#Headers],[2]],B:B,Table_Query_from_Cas_Ragle_16[[#This Row],[account_id]])</f>
        <v>0</v>
      </c>
      <c r="O445" s="25">
        <f>Table_Query_from_Cas_Ragle_16[[#This Row],[2-Dr]]-Table_Query_from_Cas_Ragle_16[[#This Row],[2-Cr]]</f>
        <v>0</v>
      </c>
      <c r="P445">
        <f>SUMIFS(E:E,A:A,Table_Query_from_Cas_Ragle_16[[#Headers],[3]],B:B,Table_Query_from_Cas_Ragle_16[[#This Row],[account_id]])</f>
        <v>0</v>
      </c>
      <c r="Q445">
        <f>SUMIFS(F:F,A:A,Table_Query_from_Cas_Ragle_16[[#Headers],[3]],B:B,Table_Query_from_Cas_Ragle_16[[#This Row],[account_id]])</f>
        <v>0</v>
      </c>
      <c r="R445" s="25">
        <f>Table_Query_from_Cas_Ragle_16[[#This Row],[3-Dr]]-Table_Query_from_Cas_Ragle_16[[#This Row],[3-Cr]]</f>
        <v>0</v>
      </c>
      <c r="S445" s="25">
        <f>SUMIFS(E:E,A:A,Table_Query_from_Cas_Ragle_16[[#Headers],[4]],B:B,Table_Query_from_Cas_Ragle_16[[#This Row],[account_id]])</f>
        <v>0</v>
      </c>
      <c r="T445" s="25">
        <f>SUMIFS(F:F,A:A,Table_Query_from_Cas_Ragle_16[[#Headers],[4]],B:B,Table_Query_from_Cas_Ragle_16[[#This Row],[account_id]])</f>
        <v>0</v>
      </c>
      <c r="U445" s="25">
        <f>Table_Query_from_Cas_Ragle_16[[#This Row],[4-Dr]]-Table_Query_from_Cas_Ragle_16[[#This Row],[4-Cr]]</f>
        <v>0</v>
      </c>
      <c r="V445" s="25">
        <f>SUMIFS(E:E,A:A,Table_Query_from_Cas_Ragle_16[[#Headers],[8]],B:B,Table_Query_from_Cas_Ragle_16[[#This Row],[account_id]])</f>
        <v>0</v>
      </c>
      <c r="W445" s="25">
        <f>SUMIFS(F:F,A:A,Table_Query_from_Cas_Ragle_16[[#Headers],[8]],B:B,Table_Query_from_Cas_Ragle_16[[#This Row],[account_id]])</f>
        <v>0</v>
      </c>
      <c r="X445" s="25">
        <f>Table_Query_from_Cas_Ragle_16[[#This Row],[8-Dr]]-Table_Query_from_Cas_Ragle_16[[#This Row],[8-Cr]]</f>
        <v>0</v>
      </c>
    </row>
    <row r="446" spans="1:24" x14ac:dyDescent="0.25">
      <c r="A446">
        <v>2</v>
      </c>
      <c r="B446" t="s">
        <v>2053</v>
      </c>
      <c r="C446" t="s">
        <v>3624</v>
      </c>
      <c r="D446" t="s">
        <v>3617</v>
      </c>
      <c r="E446">
        <v>0</v>
      </c>
      <c r="F446">
        <v>2500</v>
      </c>
      <c r="G446" s="2">
        <v>45382</v>
      </c>
      <c r="H446" t="s">
        <v>3618</v>
      </c>
      <c r="I446">
        <f t="shared" si="6"/>
        <v>-2500</v>
      </c>
      <c r="K446" t="s">
        <v>2933</v>
      </c>
      <c r="L446" t="s">
        <v>2934</v>
      </c>
      <c r="M446">
        <f>SUMIFS(E:E,A:A,Table_Query_from_Cas_Ragle_16[[#Headers],[2]],B:B,Table_Query_from_Cas_Ragle_16[[#This Row],[account_id]])</f>
        <v>0</v>
      </c>
      <c r="N446">
        <f>SUMIFS(F:F,A:A,Table_Query_from_Cas_Ragle_16[[#Headers],[2]],B:B,Table_Query_from_Cas_Ragle_16[[#This Row],[account_id]])</f>
        <v>0</v>
      </c>
      <c r="O446" s="25">
        <f>Table_Query_from_Cas_Ragle_16[[#This Row],[2-Dr]]-Table_Query_from_Cas_Ragle_16[[#This Row],[2-Cr]]</f>
        <v>0</v>
      </c>
      <c r="P446">
        <f>SUMIFS(E:E,A:A,Table_Query_from_Cas_Ragle_16[[#Headers],[3]],B:B,Table_Query_from_Cas_Ragle_16[[#This Row],[account_id]])</f>
        <v>0</v>
      </c>
      <c r="Q446">
        <f>SUMIFS(F:F,A:A,Table_Query_from_Cas_Ragle_16[[#Headers],[3]],B:B,Table_Query_from_Cas_Ragle_16[[#This Row],[account_id]])</f>
        <v>0</v>
      </c>
      <c r="R446" s="25">
        <f>Table_Query_from_Cas_Ragle_16[[#This Row],[3-Dr]]-Table_Query_from_Cas_Ragle_16[[#This Row],[3-Cr]]</f>
        <v>0</v>
      </c>
      <c r="S446" s="25">
        <f>SUMIFS(E:E,A:A,Table_Query_from_Cas_Ragle_16[[#Headers],[4]],B:B,Table_Query_from_Cas_Ragle_16[[#This Row],[account_id]])</f>
        <v>0</v>
      </c>
      <c r="T446" s="25">
        <f>SUMIFS(F:F,A:A,Table_Query_from_Cas_Ragle_16[[#Headers],[4]],B:B,Table_Query_from_Cas_Ragle_16[[#This Row],[account_id]])</f>
        <v>0</v>
      </c>
      <c r="U446" s="25">
        <f>Table_Query_from_Cas_Ragle_16[[#This Row],[4-Dr]]-Table_Query_from_Cas_Ragle_16[[#This Row],[4-Cr]]</f>
        <v>0</v>
      </c>
      <c r="V446" s="25">
        <f>SUMIFS(E:E,A:A,Table_Query_from_Cas_Ragle_16[[#Headers],[8]],B:B,Table_Query_from_Cas_Ragle_16[[#This Row],[account_id]])</f>
        <v>0</v>
      </c>
      <c r="W446" s="25">
        <f>SUMIFS(F:F,A:A,Table_Query_from_Cas_Ragle_16[[#Headers],[8]],B:B,Table_Query_from_Cas_Ragle_16[[#This Row],[account_id]])</f>
        <v>0</v>
      </c>
      <c r="X446" s="25">
        <f>Table_Query_from_Cas_Ragle_16[[#This Row],[8-Dr]]-Table_Query_from_Cas_Ragle_16[[#This Row],[8-Cr]]</f>
        <v>0</v>
      </c>
    </row>
    <row r="447" spans="1:24" x14ac:dyDescent="0.25">
      <c r="A447">
        <v>2</v>
      </c>
      <c r="B447" t="s">
        <v>2053</v>
      </c>
      <c r="C447" t="s">
        <v>3624</v>
      </c>
      <c r="D447" t="s">
        <v>3617</v>
      </c>
      <c r="E447">
        <v>0</v>
      </c>
      <c r="F447">
        <v>2000</v>
      </c>
      <c r="G447" s="2">
        <v>45382</v>
      </c>
      <c r="H447" t="s">
        <v>3618</v>
      </c>
      <c r="I447">
        <f t="shared" si="6"/>
        <v>-2000</v>
      </c>
      <c r="K447" t="s">
        <v>2935</v>
      </c>
      <c r="L447" t="s">
        <v>2936</v>
      </c>
      <c r="M447">
        <f>SUMIFS(E:E,A:A,Table_Query_from_Cas_Ragle_16[[#Headers],[2]],B:B,Table_Query_from_Cas_Ragle_16[[#This Row],[account_id]])</f>
        <v>0</v>
      </c>
      <c r="N447">
        <f>SUMIFS(F:F,A:A,Table_Query_from_Cas_Ragle_16[[#Headers],[2]],B:B,Table_Query_from_Cas_Ragle_16[[#This Row],[account_id]])</f>
        <v>0</v>
      </c>
      <c r="O447" s="25">
        <f>Table_Query_from_Cas_Ragle_16[[#This Row],[2-Dr]]-Table_Query_from_Cas_Ragle_16[[#This Row],[2-Cr]]</f>
        <v>0</v>
      </c>
      <c r="P447">
        <f>SUMIFS(E:E,A:A,Table_Query_from_Cas_Ragle_16[[#Headers],[3]],B:B,Table_Query_from_Cas_Ragle_16[[#This Row],[account_id]])</f>
        <v>0</v>
      </c>
      <c r="Q447">
        <f>SUMIFS(F:F,A:A,Table_Query_from_Cas_Ragle_16[[#Headers],[3]],B:B,Table_Query_from_Cas_Ragle_16[[#This Row],[account_id]])</f>
        <v>0</v>
      </c>
      <c r="R447" s="25">
        <f>Table_Query_from_Cas_Ragle_16[[#This Row],[3-Dr]]-Table_Query_from_Cas_Ragle_16[[#This Row],[3-Cr]]</f>
        <v>0</v>
      </c>
      <c r="S447" s="25">
        <f>SUMIFS(E:E,A:A,Table_Query_from_Cas_Ragle_16[[#Headers],[4]],B:B,Table_Query_from_Cas_Ragle_16[[#This Row],[account_id]])</f>
        <v>0</v>
      </c>
      <c r="T447" s="25">
        <f>SUMIFS(F:F,A:A,Table_Query_from_Cas_Ragle_16[[#Headers],[4]],B:B,Table_Query_from_Cas_Ragle_16[[#This Row],[account_id]])</f>
        <v>0</v>
      </c>
      <c r="U447" s="25">
        <f>Table_Query_from_Cas_Ragle_16[[#This Row],[4-Dr]]-Table_Query_from_Cas_Ragle_16[[#This Row],[4-Cr]]</f>
        <v>0</v>
      </c>
      <c r="V447" s="25">
        <f>SUMIFS(E:E,A:A,Table_Query_from_Cas_Ragle_16[[#Headers],[8]],B:B,Table_Query_from_Cas_Ragle_16[[#This Row],[account_id]])</f>
        <v>0</v>
      </c>
      <c r="W447" s="25">
        <f>SUMIFS(F:F,A:A,Table_Query_from_Cas_Ragle_16[[#Headers],[8]],B:B,Table_Query_from_Cas_Ragle_16[[#This Row],[account_id]])</f>
        <v>0</v>
      </c>
      <c r="X447" s="25">
        <f>Table_Query_from_Cas_Ragle_16[[#This Row],[8-Dr]]-Table_Query_from_Cas_Ragle_16[[#This Row],[8-Cr]]</f>
        <v>0</v>
      </c>
    </row>
    <row r="448" spans="1:24" x14ac:dyDescent="0.25">
      <c r="A448">
        <v>2</v>
      </c>
      <c r="B448" t="s">
        <v>2053</v>
      </c>
      <c r="C448" t="s">
        <v>3624</v>
      </c>
      <c r="D448" t="s">
        <v>3617</v>
      </c>
      <c r="E448">
        <v>0</v>
      </c>
      <c r="F448">
        <v>2000</v>
      </c>
      <c r="G448" s="2">
        <v>45382</v>
      </c>
      <c r="H448" t="s">
        <v>3618</v>
      </c>
      <c r="I448">
        <f t="shared" si="6"/>
        <v>-2000</v>
      </c>
      <c r="K448" t="s">
        <v>2937</v>
      </c>
      <c r="L448" t="s">
        <v>2938</v>
      </c>
      <c r="M448">
        <f>SUMIFS(E:E,A:A,Table_Query_from_Cas_Ragle_16[[#Headers],[2]],B:B,Table_Query_from_Cas_Ragle_16[[#This Row],[account_id]])</f>
        <v>0</v>
      </c>
      <c r="N448">
        <f>SUMIFS(F:F,A:A,Table_Query_from_Cas_Ragle_16[[#Headers],[2]],B:B,Table_Query_from_Cas_Ragle_16[[#This Row],[account_id]])</f>
        <v>0</v>
      </c>
      <c r="O448" s="25">
        <f>Table_Query_from_Cas_Ragle_16[[#This Row],[2-Dr]]-Table_Query_from_Cas_Ragle_16[[#This Row],[2-Cr]]</f>
        <v>0</v>
      </c>
      <c r="P448">
        <f>SUMIFS(E:E,A:A,Table_Query_from_Cas_Ragle_16[[#Headers],[3]],B:B,Table_Query_from_Cas_Ragle_16[[#This Row],[account_id]])</f>
        <v>0</v>
      </c>
      <c r="Q448">
        <f>SUMIFS(F:F,A:A,Table_Query_from_Cas_Ragle_16[[#Headers],[3]],B:B,Table_Query_from_Cas_Ragle_16[[#This Row],[account_id]])</f>
        <v>0</v>
      </c>
      <c r="R448" s="25">
        <f>Table_Query_from_Cas_Ragle_16[[#This Row],[3-Dr]]-Table_Query_from_Cas_Ragle_16[[#This Row],[3-Cr]]</f>
        <v>0</v>
      </c>
      <c r="S448" s="25">
        <f>SUMIFS(E:E,A:A,Table_Query_from_Cas_Ragle_16[[#Headers],[4]],B:B,Table_Query_from_Cas_Ragle_16[[#This Row],[account_id]])</f>
        <v>0</v>
      </c>
      <c r="T448" s="25">
        <f>SUMIFS(F:F,A:A,Table_Query_from_Cas_Ragle_16[[#Headers],[4]],B:B,Table_Query_from_Cas_Ragle_16[[#This Row],[account_id]])</f>
        <v>0</v>
      </c>
      <c r="U448" s="25">
        <f>Table_Query_from_Cas_Ragle_16[[#This Row],[4-Dr]]-Table_Query_from_Cas_Ragle_16[[#This Row],[4-Cr]]</f>
        <v>0</v>
      </c>
      <c r="V448" s="25">
        <f>SUMIFS(E:E,A:A,Table_Query_from_Cas_Ragle_16[[#Headers],[8]],B:B,Table_Query_from_Cas_Ragle_16[[#This Row],[account_id]])</f>
        <v>0</v>
      </c>
      <c r="W448" s="25">
        <f>SUMIFS(F:F,A:A,Table_Query_from_Cas_Ragle_16[[#Headers],[8]],B:B,Table_Query_from_Cas_Ragle_16[[#This Row],[account_id]])</f>
        <v>0</v>
      </c>
      <c r="X448" s="25">
        <f>Table_Query_from_Cas_Ragle_16[[#This Row],[8-Dr]]-Table_Query_from_Cas_Ragle_16[[#This Row],[8-Cr]]</f>
        <v>0</v>
      </c>
    </row>
    <row r="449" spans="1:24" x14ac:dyDescent="0.25">
      <c r="A449">
        <v>2</v>
      </c>
      <c r="B449" t="s">
        <v>2053</v>
      </c>
      <c r="C449" t="s">
        <v>3624</v>
      </c>
      <c r="D449" t="s">
        <v>3617</v>
      </c>
      <c r="E449">
        <v>0</v>
      </c>
      <c r="F449">
        <v>180</v>
      </c>
      <c r="G449" s="2">
        <v>45382</v>
      </c>
      <c r="H449" t="s">
        <v>3618</v>
      </c>
      <c r="I449">
        <f t="shared" si="6"/>
        <v>-180</v>
      </c>
      <c r="K449" t="s">
        <v>2939</v>
      </c>
      <c r="L449" t="s">
        <v>2940</v>
      </c>
      <c r="M449">
        <f>SUMIFS(E:E,A:A,Table_Query_from_Cas_Ragle_16[[#Headers],[2]],B:B,Table_Query_from_Cas_Ragle_16[[#This Row],[account_id]])</f>
        <v>0</v>
      </c>
      <c r="N449">
        <f>SUMIFS(F:F,A:A,Table_Query_from_Cas_Ragle_16[[#Headers],[2]],B:B,Table_Query_from_Cas_Ragle_16[[#This Row],[account_id]])</f>
        <v>0</v>
      </c>
      <c r="O449" s="25">
        <f>Table_Query_from_Cas_Ragle_16[[#This Row],[2-Dr]]-Table_Query_from_Cas_Ragle_16[[#This Row],[2-Cr]]</f>
        <v>0</v>
      </c>
      <c r="P449">
        <f>SUMIFS(E:E,A:A,Table_Query_from_Cas_Ragle_16[[#Headers],[3]],B:B,Table_Query_from_Cas_Ragle_16[[#This Row],[account_id]])</f>
        <v>0</v>
      </c>
      <c r="Q449">
        <f>SUMIFS(F:F,A:A,Table_Query_from_Cas_Ragle_16[[#Headers],[3]],B:B,Table_Query_from_Cas_Ragle_16[[#This Row],[account_id]])</f>
        <v>0</v>
      </c>
      <c r="R449" s="25">
        <f>Table_Query_from_Cas_Ragle_16[[#This Row],[3-Dr]]-Table_Query_from_Cas_Ragle_16[[#This Row],[3-Cr]]</f>
        <v>0</v>
      </c>
      <c r="S449" s="25">
        <f>SUMIFS(E:E,A:A,Table_Query_from_Cas_Ragle_16[[#Headers],[4]],B:B,Table_Query_from_Cas_Ragle_16[[#This Row],[account_id]])</f>
        <v>0</v>
      </c>
      <c r="T449" s="25">
        <f>SUMIFS(F:F,A:A,Table_Query_from_Cas_Ragle_16[[#Headers],[4]],B:B,Table_Query_from_Cas_Ragle_16[[#This Row],[account_id]])</f>
        <v>0</v>
      </c>
      <c r="U449" s="25">
        <f>Table_Query_from_Cas_Ragle_16[[#This Row],[4-Dr]]-Table_Query_from_Cas_Ragle_16[[#This Row],[4-Cr]]</f>
        <v>0</v>
      </c>
      <c r="V449" s="25">
        <f>SUMIFS(E:E,A:A,Table_Query_from_Cas_Ragle_16[[#Headers],[8]],B:B,Table_Query_from_Cas_Ragle_16[[#This Row],[account_id]])</f>
        <v>0</v>
      </c>
      <c r="W449" s="25">
        <f>SUMIFS(F:F,A:A,Table_Query_from_Cas_Ragle_16[[#Headers],[8]],B:B,Table_Query_from_Cas_Ragle_16[[#This Row],[account_id]])</f>
        <v>0</v>
      </c>
      <c r="X449" s="25">
        <f>Table_Query_from_Cas_Ragle_16[[#This Row],[8-Dr]]-Table_Query_from_Cas_Ragle_16[[#This Row],[8-Cr]]</f>
        <v>0</v>
      </c>
    </row>
    <row r="450" spans="1:24" x14ac:dyDescent="0.25">
      <c r="A450">
        <v>2</v>
      </c>
      <c r="B450" t="s">
        <v>2053</v>
      </c>
      <c r="C450" t="s">
        <v>3624</v>
      </c>
      <c r="D450" t="s">
        <v>3617</v>
      </c>
      <c r="E450">
        <v>0</v>
      </c>
      <c r="F450">
        <v>6000</v>
      </c>
      <c r="G450" s="2">
        <v>45382</v>
      </c>
      <c r="H450" t="s">
        <v>3618</v>
      </c>
      <c r="I450">
        <f t="shared" ref="I450:I513" si="7">E450-F450</f>
        <v>-6000</v>
      </c>
      <c r="K450" t="s">
        <v>2941</v>
      </c>
      <c r="L450" t="s">
        <v>2942</v>
      </c>
      <c r="M450">
        <f>SUMIFS(E:E,A:A,Table_Query_from_Cas_Ragle_16[[#Headers],[2]],B:B,Table_Query_from_Cas_Ragle_16[[#This Row],[account_id]])</f>
        <v>0</v>
      </c>
      <c r="N450">
        <f>SUMIFS(F:F,A:A,Table_Query_from_Cas_Ragle_16[[#Headers],[2]],B:B,Table_Query_from_Cas_Ragle_16[[#This Row],[account_id]])</f>
        <v>0</v>
      </c>
      <c r="O450" s="25">
        <f>Table_Query_from_Cas_Ragle_16[[#This Row],[2-Dr]]-Table_Query_from_Cas_Ragle_16[[#This Row],[2-Cr]]</f>
        <v>0</v>
      </c>
      <c r="P450">
        <f>SUMIFS(E:E,A:A,Table_Query_from_Cas_Ragle_16[[#Headers],[3]],B:B,Table_Query_from_Cas_Ragle_16[[#This Row],[account_id]])</f>
        <v>0</v>
      </c>
      <c r="Q450">
        <f>SUMIFS(F:F,A:A,Table_Query_from_Cas_Ragle_16[[#Headers],[3]],B:B,Table_Query_from_Cas_Ragle_16[[#This Row],[account_id]])</f>
        <v>0</v>
      </c>
      <c r="R450" s="25">
        <f>Table_Query_from_Cas_Ragle_16[[#This Row],[3-Dr]]-Table_Query_from_Cas_Ragle_16[[#This Row],[3-Cr]]</f>
        <v>0</v>
      </c>
      <c r="S450" s="25">
        <f>SUMIFS(E:E,A:A,Table_Query_from_Cas_Ragle_16[[#Headers],[4]],B:B,Table_Query_from_Cas_Ragle_16[[#This Row],[account_id]])</f>
        <v>0</v>
      </c>
      <c r="T450" s="25">
        <f>SUMIFS(F:F,A:A,Table_Query_from_Cas_Ragle_16[[#Headers],[4]],B:B,Table_Query_from_Cas_Ragle_16[[#This Row],[account_id]])</f>
        <v>0</v>
      </c>
      <c r="U450" s="25">
        <f>Table_Query_from_Cas_Ragle_16[[#This Row],[4-Dr]]-Table_Query_from_Cas_Ragle_16[[#This Row],[4-Cr]]</f>
        <v>0</v>
      </c>
      <c r="V450" s="25">
        <f>SUMIFS(E:E,A:A,Table_Query_from_Cas_Ragle_16[[#Headers],[8]],B:B,Table_Query_from_Cas_Ragle_16[[#This Row],[account_id]])</f>
        <v>0</v>
      </c>
      <c r="W450" s="25">
        <f>SUMIFS(F:F,A:A,Table_Query_from_Cas_Ragle_16[[#Headers],[8]],B:B,Table_Query_from_Cas_Ragle_16[[#This Row],[account_id]])</f>
        <v>0</v>
      </c>
      <c r="X450" s="25">
        <f>Table_Query_from_Cas_Ragle_16[[#This Row],[8-Dr]]-Table_Query_from_Cas_Ragle_16[[#This Row],[8-Cr]]</f>
        <v>0</v>
      </c>
    </row>
    <row r="451" spans="1:24" x14ac:dyDescent="0.25">
      <c r="A451">
        <v>2</v>
      </c>
      <c r="B451" t="s">
        <v>2053</v>
      </c>
      <c r="C451" t="s">
        <v>3624</v>
      </c>
      <c r="D451" t="s">
        <v>3617</v>
      </c>
      <c r="E451">
        <v>0</v>
      </c>
      <c r="F451">
        <v>180</v>
      </c>
      <c r="G451" s="2">
        <v>45382</v>
      </c>
      <c r="H451" t="s">
        <v>3618</v>
      </c>
      <c r="I451">
        <f t="shared" si="7"/>
        <v>-180</v>
      </c>
      <c r="K451" t="s">
        <v>2050</v>
      </c>
      <c r="L451" t="s">
        <v>2943</v>
      </c>
      <c r="M451">
        <f>SUMIFS(E:E,A:A,Table_Query_from_Cas_Ragle_16[[#Headers],[2]],B:B,Table_Query_from_Cas_Ragle_16[[#This Row],[account_id]])</f>
        <v>13596.550000000003</v>
      </c>
      <c r="N451">
        <f>SUMIFS(F:F,A:A,Table_Query_from_Cas_Ragle_16[[#Headers],[2]],B:B,Table_Query_from_Cas_Ragle_16[[#This Row],[account_id]])</f>
        <v>68.88</v>
      </c>
      <c r="O451" s="25">
        <f>Table_Query_from_Cas_Ragle_16[[#This Row],[2-Dr]]-Table_Query_from_Cas_Ragle_16[[#This Row],[2-Cr]]</f>
        <v>13527.670000000004</v>
      </c>
      <c r="P451">
        <f>SUMIFS(E:E,A:A,Table_Query_from_Cas_Ragle_16[[#Headers],[3]],B:B,Table_Query_from_Cas_Ragle_16[[#This Row],[account_id]])</f>
        <v>4458.01</v>
      </c>
      <c r="Q451">
        <f>SUMIFS(F:F,A:A,Table_Query_from_Cas_Ragle_16[[#Headers],[3]],B:B,Table_Query_from_Cas_Ragle_16[[#This Row],[account_id]])</f>
        <v>0</v>
      </c>
      <c r="R451" s="25">
        <f>Table_Query_from_Cas_Ragle_16[[#This Row],[3-Dr]]-Table_Query_from_Cas_Ragle_16[[#This Row],[3-Cr]]</f>
        <v>4458.01</v>
      </c>
      <c r="S451" s="25">
        <f>SUMIFS(E:E,A:A,Table_Query_from_Cas_Ragle_16[[#Headers],[4]],B:B,Table_Query_from_Cas_Ragle_16[[#This Row],[account_id]])</f>
        <v>2004.81</v>
      </c>
      <c r="T451" s="25">
        <f>SUMIFS(F:F,A:A,Table_Query_from_Cas_Ragle_16[[#Headers],[4]],B:B,Table_Query_from_Cas_Ragle_16[[#This Row],[account_id]])</f>
        <v>0</v>
      </c>
      <c r="U451" s="25">
        <f>Table_Query_from_Cas_Ragle_16[[#This Row],[4-Dr]]-Table_Query_from_Cas_Ragle_16[[#This Row],[4-Cr]]</f>
        <v>2004.81</v>
      </c>
      <c r="V451" s="25">
        <f>SUMIFS(E:E,A:A,Table_Query_from_Cas_Ragle_16[[#Headers],[8]],B:B,Table_Query_from_Cas_Ragle_16[[#This Row],[account_id]])</f>
        <v>8946.89</v>
      </c>
      <c r="W451" s="25">
        <f>SUMIFS(F:F,A:A,Table_Query_from_Cas_Ragle_16[[#Headers],[8]],B:B,Table_Query_from_Cas_Ragle_16[[#This Row],[account_id]])</f>
        <v>8286.369999999999</v>
      </c>
      <c r="X451" s="25">
        <f>Table_Query_from_Cas_Ragle_16[[#This Row],[8-Dr]]-Table_Query_from_Cas_Ragle_16[[#This Row],[8-Cr]]</f>
        <v>660.52000000000044</v>
      </c>
    </row>
    <row r="452" spans="1:24" x14ac:dyDescent="0.25">
      <c r="A452">
        <v>2</v>
      </c>
      <c r="B452" t="s">
        <v>2053</v>
      </c>
      <c r="C452" t="s">
        <v>3624</v>
      </c>
      <c r="D452" t="s">
        <v>3617</v>
      </c>
      <c r="E452">
        <v>0</v>
      </c>
      <c r="F452">
        <v>223.51</v>
      </c>
      <c r="G452" s="2">
        <v>45382</v>
      </c>
      <c r="H452" t="s">
        <v>3618</v>
      </c>
      <c r="I452">
        <f t="shared" si="7"/>
        <v>-223.51</v>
      </c>
      <c r="K452" t="s">
        <v>2944</v>
      </c>
      <c r="L452" t="s">
        <v>2945</v>
      </c>
      <c r="M452">
        <f>SUMIFS(E:E,A:A,Table_Query_from_Cas_Ragle_16[[#Headers],[2]],B:B,Table_Query_from_Cas_Ragle_16[[#This Row],[account_id]])</f>
        <v>7496.67</v>
      </c>
      <c r="N452">
        <f>SUMIFS(F:F,A:A,Table_Query_from_Cas_Ragle_16[[#Headers],[2]],B:B,Table_Query_from_Cas_Ragle_16[[#This Row],[account_id]])</f>
        <v>0</v>
      </c>
      <c r="O452" s="25">
        <f>Table_Query_from_Cas_Ragle_16[[#This Row],[2-Dr]]-Table_Query_from_Cas_Ragle_16[[#This Row],[2-Cr]]</f>
        <v>7496.67</v>
      </c>
      <c r="P452">
        <f>SUMIFS(E:E,A:A,Table_Query_from_Cas_Ragle_16[[#Headers],[3]],B:B,Table_Query_from_Cas_Ragle_16[[#This Row],[account_id]])</f>
        <v>486.29</v>
      </c>
      <c r="Q452">
        <f>SUMIFS(F:F,A:A,Table_Query_from_Cas_Ragle_16[[#Headers],[3]],B:B,Table_Query_from_Cas_Ragle_16[[#This Row],[account_id]])</f>
        <v>0</v>
      </c>
      <c r="R452" s="25">
        <f>Table_Query_from_Cas_Ragle_16[[#This Row],[3-Dr]]-Table_Query_from_Cas_Ragle_16[[#This Row],[3-Cr]]</f>
        <v>486.29</v>
      </c>
      <c r="S452" s="25">
        <f>SUMIFS(E:E,A:A,Table_Query_from_Cas_Ragle_16[[#Headers],[4]],B:B,Table_Query_from_Cas_Ragle_16[[#This Row],[account_id]])</f>
        <v>1908.87</v>
      </c>
      <c r="T452" s="25">
        <f>SUMIFS(F:F,A:A,Table_Query_from_Cas_Ragle_16[[#Headers],[4]],B:B,Table_Query_from_Cas_Ragle_16[[#This Row],[account_id]])</f>
        <v>0</v>
      </c>
      <c r="U452" s="25">
        <f>Table_Query_from_Cas_Ragle_16[[#This Row],[4-Dr]]-Table_Query_from_Cas_Ragle_16[[#This Row],[4-Cr]]</f>
        <v>1908.87</v>
      </c>
      <c r="V452" s="25">
        <f>SUMIFS(E:E,A:A,Table_Query_from_Cas_Ragle_16[[#Headers],[8]],B:B,Table_Query_from_Cas_Ragle_16[[#This Row],[account_id]])</f>
        <v>0</v>
      </c>
      <c r="W452" s="25">
        <f>SUMIFS(F:F,A:A,Table_Query_from_Cas_Ragle_16[[#Headers],[8]],B:B,Table_Query_from_Cas_Ragle_16[[#This Row],[account_id]])</f>
        <v>0</v>
      </c>
      <c r="X452" s="25">
        <f>Table_Query_from_Cas_Ragle_16[[#This Row],[8-Dr]]-Table_Query_from_Cas_Ragle_16[[#This Row],[8-Cr]]</f>
        <v>0</v>
      </c>
    </row>
    <row r="453" spans="1:24" x14ac:dyDescent="0.25">
      <c r="A453">
        <v>2</v>
      </c>
      <c r="B453" t="s">
        <v>2053</v>
      </c>
      <c r="C453" t="s">
        <v>3624</v>
      </c>
      <c r="D453" t="s">
        <v>3617</v>
      </c>
      <c r="E453">
        <v>0</v>
      </c>
      <c r="F453">
        <v>191.58</v>
      </c>
      <c r="G453" s="2">
        <v>45382</v>
      </c>
      <c r="H453" t="s">
        <v>3618</v>
      </c>
      <c r="I453">
        <f t="shared" si="7"/>
        <v>-191.58</v>
      </c>
      <c r="K453" t="s">
        <v>2065</v>
      </c>
      <c r="L453" t="s">
        <v>2946</v>
      </c>
      <c r="M453">
        <f>SUMIFS(E:E,A:A,Table_Query_from_Cas_Ragle_16[[#Headers],[2]],B:B,Table_Query_from_Cas_Ragle_16[[#This Row],[account_id]])</f>
        <v>173543.86000000002</v>
      </c>
      <c r="N453">
        <f>SUMIFS(F:F,A:A,Table_Query_from_Cas_Ragle_16[[#Headers],[2]],B:B,Table_Query_from_Cas_Ragle_16[[#This Row],[account_id]])</f>
        <v>17984.52</v>
      </c>
      <c r="O453" s="25">
        <f>Table_Query_from_Cas_Ragle_16[[#This Row],[2-Dr]]-Table_Query_from_Cas_Ragle_16[[#This Row],[2-Cr]]</f>
        <v>155559.34000000003</v>
      </c>
      <c r="P453">
        <f>SUMIFS(E:E,A:A,Table_Query_from_Cas_Ragle_16[[#Headers],[3]],B:B,Table_Query_from_Cas_Ragle_16[[#This Row],[account_id]])</f>
        <v>35690.71</v>
      </c>
      <c r="Q453">
        <f>SUMIFS(F:F,A:A,Table_Query_from_Cas_Ragle_16[[#Headers],[3]],B:B,Table_Query_from_Cas_Ragle_16[[#This Row],[account_id]])</f>
        <v>2908.53</v>
      </c>
      <c r="R453" s="25">
        <f>Table_Query_from_Cas_Ragle_16[[#This Row],[3-Dr]]-Table_Query_from_Cas_Ragle_16[[#This Row],[3-Cr]]</f>
        <v>32782.18</v>
      </c>
      <c r="S453" s="25">
        <f>SUMIFS(E:E,A:A,Table_Query_from_Cas_Ragle_16[[#Headers],[4]],B:B,Table_Query_from_Cas_Ragle_16[[#This Row],[account_id]])</f>
        <v>35690.71</v>
      </c>
      <c r="T453" s="25">
        <f>SUMIFS(F:F,A:A,Table_Query_from_Cas_Ragle_16[[#Headers],[4]],B:B,Table_Query_from_Cas_Ragle_16[[#This Row],[account_id]])</f>
        <v>2908.53</v>
      </c>
      <c r="U453" s="25">
        <f>Table_Query_from_Cas_Ragle_16[[#This Row],[4-Dr]]-Table_Query_from_Cas_Ragle_16[[#This Row],[4-Cr]]</f>
        <v>32782.18</v>
      </c>
      <c r="V453" s="25">
        <f>SUMIFS(E:E,A:A,Table_Query_from_Cas_Ragle_16[[#Headers],[8]],B:B,Table_Query_from_Cas_Ragle_16[[#This Row],[account_id]])</f>
        <v>14330.62</v>
      </c>
      <c r="W453" s="25">
        <f>SUMIFS(F:F,A:A,Table_Query_from_Cas_Ragle_16[[#Headers],[8]],B:B,Table_Query_from_Cas_Ragle_16[[#This Row],[account_id]])</f>
        <v>14330.62</v>
      </c>
      <c r="X453" s="25">
        <f>Table_Query_from_Cas_Ragle_16[[#This Row],[8-Dr]]-Table_Query_from_Cas_Ragle_16[[#This Row],[8-Cr]]</f>
        <v>0</v>
      </c>
    </row>
    <row r="454" spans="1:24" x14ac:dyDescent="0.25">
      <c r="A454">
        <v>2</v>
      </c>
      <c r="B454" t="s">
        <v>2053</v>
      </c>
      <c r="C454" t="s">
        <v>3624</v>
      </c>
      <c r="D454" t="s">
        <v>3617</v>
      </c>
      <c r="E454">
        <v>0</v>
      </c>
      <c r="F454">
        <v>95.79</v>
      </c>
      <c r="G454" s="2">
        <v>45382</v>
      </c>
      <c r="H454" t="s">
        <v>3618</v>
      </c>
      <c r="I454">
        <f t="shared" si="7"/>
        <v>-95.79</v>
      </c>
      <c r="K454" t="s">
        <v>2059</v>
      </c>
      <c r="L454" t="s">
        <v>2947</v>
      </c>
      <c r="M454">
        <f>SUMIFS(E:E,A:A,Table_Query_from_Cas_Ragle_16[[#Headers],[2]],B:B,Table_Query_from_Cas_Ragle_16[[#This Row],[account_id]])</f>
        <v>1540.2</v>
      </c>
      <c r="N454">
        <f>SUMIFS(F:F,A:A,Table_Query_from_Cas_Ragle_16[[#Headers],[2]],B:B,Table_Query_from_Cas_Ragle_16[[#This Row],[account_id]])</f>
        <v>0</v>
      </c>
      <c r="O454" s="25">
        <f>Table_Query_from_Cas_Ragle_16[[#This Row],[2-Dr]]-Table_Query_from_Cas_Ragle_16[[#This Row],[2-Cr]]</f>
        <v>1540.2</v>
      </c>
      <c r="P454">
        <f>SUMIFS(E:E,A:A,Table_Query_from_Cas_Ragle_16[[#Headers],[3]],B:B,Table_Query_from_Cas_Ragle_16[[#This Row],[account_id]])</f>
        <v>0</v>
      </c>
      <c r="Q454">
        <f>SUMIFS(F:F,A:A,Table_Query_from_Cas_Ragle_16[[#Headers],[3]],B:B,Table_Query_from_Cas_Ragle_16[[#This Row],[account_id]])</f>
        <v>0</v>
      </c>
      <c r="R454" s="25">
        <f>Table_Query_from_Cas_Ragle_16[[#This Row],[3-Dr]]-Table_Query_from_Cas_Ragle_16[[#This Row],[3-Cr]]</f>
        <v>0</v>
      </c>
      <c r="S454" s="25">
        <f>SUMIFS(E:E,A:A,Table_Query_from_Cas_Ragle_16[[#Headers],[4]],B:B,Table_Query_from_Cas_Ragle_16[[#This Row],[account_id]])</f>
        <v>0</v>
      </c>
      <c r="T454" s="25">
        <f>SUMIFS(F:F,A:A,Table_Query_from_Cas_Ragle_16[[#Headers],[4]],B:B,Table_Query_from_Cas_Ragle_16[[#This Row],[account_id]])</f>
        <v>0</v>
      </c>
      <c r="U454" s="25">
        <f>Table_Query_from_Cas_Ragle_16[[#This Row],[4-Dr]]-Table_Query_from_Cas_Ragle_16[[#This Row],[4-Cr]]</f>
        <v>0</v>
      </c>
      <c r="V454" s="25">
        <f>SUMIFS(E:E,A:A,Table_Query_from_Cas_Ragle_16[[#Headers],[8]],B:B,Table_Query_from_Cas_Ragle_16[[#This Row],[account_id]])</f>
        <v>0</v>
      </c>
      <c r="W454" s="25">
        <f>SUMIFS(F:F,A:A,Table_Query_from_Cas_Ragle_16[[#Headers],[8]],B:B,Table_Query_from_Cas_Ragle_16[[#This Row],[account_id]])</f>
        <v>0</v>
      </c>
      <c r="X454" s="25">
        <f>Table_Query_from_Cas_Ragle_16[[#This Row],[8-Dr]]-Table_Query_from_Cas_Ragle_16[[#This Row],[8-Cr]]</f>
        <v>0</v>
      </c>
    </row>
    <row r="455" spans="1:24" x14ac:dyDescent="0.25">
      <c r="A455">
        <v>2</v>
      </c>
      <c r="B455" t="s">
        <v>2053</v>
      </c>
      <c r="C455" t="s">
        <v>3624</v>
      </c>
      <c r="D455" t="s">
        <v>3617</v>
      </c>
      <c r="E455">
        <v>0</v>
      </c>
      <c r="F455">
        <v>478.95</v>
      </c>
      <c r="G455" s="2">
        <v>45382</v>
      </c>
      <c r="H455" t="s">
        <v>3618</v>
      </c>
      <c r="I455">
        <f t="shared" si="7"/>
        <v>-478.95</v>
      </c>
      <c r="K455" t="s">
        <v>2948</v>
      </c>
      <c r="L455" t="s">
        <v>2949</v>
      </c>
      <c r="M455">
        <f>SUMIFS(E:E,A:A,Table_Query_from_Cas_Ragle_16[[#Headers],[2]],B:B,Table_Query_from_Cas_Ragle_16[[#This Row],[account_id]])</f>
        <v>0</v>
      </c>
      <c r="N455">
        <f>SUMIFS(F:F,A:A,Table_Query_from_Cas_Ragle_16[[#Headers],[2]],B:B,Table_Query_from_Cas_Ragle_16[[#This Row],[account_id]])</f>
        <v>0</v>
      </c>
      <c r="O455" s="25">
        <f>Table_Query_from_Cas_Ragle_16[[#This Row],[2-Dr]]-Table_Query_from_Cas_Ragle_16[[#This Row],[2-Cr]]</f>
        <v>0</v>
      </c>
      <c r="P455">
        <f>SUMIFS(E:E,A:A,Table_Query_from_Cas_Ragle_16[[#Headers],[3]],B:B,Table_Query_from_Cas_Ragle_16[[#This Row],[account_id]])</f>
        <v>0</v>
      </c>
      <c r="Q455">
        <f>SUMIFS(F:F,A:A,Table_Query_from_Cas_Ragle_16[[#Headers],[3]],B:B,Table_Query_from_Cas_Ragle_16[[#This Row],[account_id]])</f>
        <v>0</v>
      </c>
      <c r="R455" s="25">
        <f>Table_Query_from_Cas_Ragle_16[[#This Row],[3-Dr]]-Table_Query_from_Cas_Ragle_16[[#This Row],[3-Cr]]</f>
        <v>0</v>
      </c>
      <c r="S455" s="25">
        <f>SUMIFS(E:E,A:A,Table_Query_from_Cas_Ragle_16[[#Headers],[4]],B:B,Table_Query_from_Cas_Ragle_16[[#This Row],[account_id]])</f>
        <v>0</v>
      </c>
      <c r="T455" s="25">
        <f>SUMIFS(F:F,A:A,Table_Query_from_Cas_Ragle_16[[#Headers],[4]],B:B,Table_Query_from_Cas_Ragle_16[[#This Row],[account_id]])</f>
        <v>0</v>
      </c>
      <c r="U455" s="25">
        <f>Table_Query_from_Cas_Ragle_16[[#This Row],[4-Dr]]-Table_Query_from_Cas_Ragle_16[[#This Row],[4-Cr]]</f>
        <v>0</v>
      </c>
      <c r="V455" s="25">
        <f>SUMIFS(E:E,A:A,Table_Query_from_Cas_Ragle_16[[#Headers],[8]],B:B,Table_Query_from_Cas_Ragle_16[[#This Row],[account_id]])</f>
        <v>0</v>
      </c>
      <c r="W455" s="25">
        <f>SUMIFS(F:F,A:A,Table_Query_from_Cas_Ragle_16[[#Headers],[8]],B:B,Table_Query_from_Cas_Ragle_16[[#This Row],[account_id]])</f>
        <v>0</v>
      </c>
      <c r="X455" s="25">
        <f>Table_Query_from_Cas_Ragle_16[[#This Row],[8-Dr]]-Table_Query_from_Cas_Ragle_16[[#This Row],[8-Cr]]</f>
        <v>0</v>
      </c>
    </row>
    <row r="456" spans="1:24" x14ac:dyDescent="0.25">
      <c r="A456">
        <v>2</v>
      </c>
      <c r="B456" t="s">
        <v>2053</v>
      </c>
      <c r="C456" t="s">
        <v>3624</v>
      </c>
      <c r="D456" t="s">
        <v>3617</v>
      </c>
      <c r="E456">
        <v>0</v>
      </c>
      <c r="F456">
        <v>159.65</v>
      </c>
      <c r="G456" s="2">
        <v>45382</v>
      </c>
      <c r="H456" t="s">
        <v>3618</v>
      </c>
      <c r="I456">
        <f t="shared" si="7"/>
        <v>-159.65</v>
      </c>
      <c r="K456" t="s">
        <v>2042</v>
      </c>
      <c r="L456" t="s">
        <v>2950</v>
      </c>
      <c r="M456">
        <f>SUMIFS(E:E,A:A,Table_Query_from_Cas_Ragle_16[[#Headers],[2]],B:B,Table_Query_from_Cas_Ragle_16[[#This Row],[account_id]])</f>
        <v>53099.500000000007</v>
      </c>
      <c r="N456">
        <f>SUMIFS(F:F,A:A,Table_Query_from_Cas_Ragle_16[[#Headers],[2]],B:B,Table_Query_from_Cas_Ragle_16[[#This Row],[account_id]])</f>
        <v>0</v>
      </c>
      <c r="O456" s="25">
        <f>Table_Query_from_Cas_Ragle_16[[#This Row],[2-Dr]]-Table_Query_from_Cas_Ragle_16[[#This Row],[2-Cr]]</f>
        <v>53099.500000000007</v>
      </c>
      <c r="P456">
        <f>SUMIFS(E:E,A:A,Table_Query_from_Cas_Ragle_16[[#Headers],[3]],B:B,Table_Query_from_Cas_Ragle_16[[#This Row],[account_id]])</f>
        <v>26729.86</v>
      </c>
      <c r="Q456">
        <f>SUMIFS(F:F,A:A,Table_Query_from_Cas_Ragle_16[[#Headers],[3]],B:B,Table_Query_from_Cas_Ragle_16[[#This Row],[account_id]])</f>
        <v>0</v>
      </c>
      <c r="R456" s="25">
        <f>Table_Query_from_Cas_Ragle_16[[#This Row],[3-Dr]]-Table_Query_from_Cas_Ragle_16[[#This Row],[3-Cr]]</f>
        <v>26729.86</v>
      </c>
      <c r="S456" s="25">
        <f>SUMIFS(E:E,A:A,Table_Query_from_Cas_Ragle_16[[#Headers],[4]],B:B,Table_Query_from_Cas_Ragle_16[[#This Row],[account_id]])</f>
        <v>26657.670000000002</v>
      </c>
      <c r="T456" s="25">
        <f>SUMIFS(F:F,A:A,Table_Query_from_Cas_Ragle_16[[#Headers],[4]],B:B,Table_Query_from_Cas_Ragle_16[[#This Row],[account_id]])</f>
        <v>0</v>
      </c>
      <c r="U456" s="25">
        <f>Table_Query_from_Cas_Ragle_16[[#This Row],[4-Dr]]-Table_Query_from_Cas_Ragle_16[[#This Row],[4-Cr]]</f>
        <v>26657.670000000002</v>
      </c>
      <c r="V456" s="25">
        <f>SUMIFS(E:E,A:A,Table_Query_from_Cas_Ragle_16[[#Headers],[8]],B:B,Table_Query_from_Cas_Ragle_16[[#This Row],[account_id]])</f>
        <v>0</v>
      </c>
      <c r="W456" s="25">
        <f>SUMIFS(F:F,A:A,Table_Query_from_Cas_Ragle_16[[#Headers],[8]],B:B,Table_Query_from_Cas_Ragle_16[[#This Row],[account_id]])</f>
        <v>0</v>
      </c>
      <c r="X456" s="25">
        <f>Table_Query_from_Cas_Ragle_16[[#This Row],[8-Dr]]-Table_Query_from_Cas_Ragle_16[[#This Row],[8-Cr]]</f>
        <v>0</v>
      </c>
    </row>
    <row r="457" spans="1:24" x14ac:dyDescent="0.25">
      <c r="A457">
        <v>2</v>
      </c>
      <c r="B457" t="s">
        <v>2053</v>
      </c>
      <c r="C457" t="s">
        <v>3624</v>
      </c>
      <c r="D457" t="s">
        <v>3617</v>
      </c>
      <c r="E457">
        <v>0</v>
      </c>
      <c r="F457">
        <v>95.79</v>
      </c>
      <c r="G457" s="2">
        <v>45382</v>
      </c>
      <c r="H457" t="s">
        <v>3618</v>
      </c>
      <c r="I457">
        <f t="shared" si="7"/>
        <v>-95.79</v>
      </c>
      <c r="K457" t="s">
        <v>2951</v>
      </c>
      <c r="L457" t="s">
        <v>2952</v>
      </c>
      <c r="M457">
        <f>SUMIFS(E:E,A:A,Table_Query_from_Cas_Ragle_16[[#Headers],[2]],B:B,Table_Query_from_Cas_Ragle_16[[#This Row],[account_id]])</f>
        <v>0</v>
      </c>
      <c r="N457">
        <f>SUMIFS(F:F,A:A,Table_Query_from_Cas_Ragle_16[[#Headers],[2]],B:B,Table_Query_from_Cas_Ragle_16[[#This Row],[account_id]])</f>
        <v>0</v>
      </c>
      <c r="O457" s="25">
        <f>Table_Query_from_Cas_Ragle_16[[#This Row],[2-Dr]]-Table_Query_from_Cas_Ragle_16[[#This Row],[2-Cr]]</f>
        <v>0</v>
      </c>
      <c r="P457">
        <f>SUMIFS(E:E,A:A,Table_Query_from_Cas_Ragle_16[[#Headers],[3]],B:B,Table_Query_from_Cas_Ragle_16[[#This Row],[account_id]])</f>
        <v>0</v>
      </c>
      <c r="Q457">
        <f>SUMIFS(F:F,A:A,Table_Query_from_Cas_Ragle_16[[#Headers],[3]],B:B,Table_Query_from_Cas_Ragle_16[[#This Row],[account_id]])</f>
        <v>0</v>
      </c>
      <c r="R457" s="25">
        <f>Table_Query_from_Cas_Ragle_16[[#This Row],[3-Dr]]-Table_Query_from_Cas_Ragle_16[[#This Row],[3-Cr]]</f>
        <v>0</v>
      </c>
      <c r="S457" s="25">
        <f>SUMIFS(E:E,A:A,Table_Query_from_Cas_Ragle_16[[#Headers],[4]],B:B,Table_Query_from_Cas_Ragle_16[[#This Row],[account_id]])</f>
        <v>0</v>
      </c>
      <c r="T457" s="25">
        <f>SUMIFS(F:F,A:A,Table_Query_from_Cas_Ragle_16[[#Headers],[4]],B:B,Table_Query_from_Cas_Ragle_16[[#This Row],[account_id]])</f>
        <v>0</v>
      </c>
      <c r="U457" s="25">
        <f>Table_Query_from_Cas_Ragle_16[[#This Row],[4-Dr]]-Table_Query_from_Cas_Ragle_16[[#This Row],[4-Cr]]</f>
        <v>0</v>
      </c>
      <c r="V457" s="25">
        <f>SUMIFS(E:E,A:A,Table_Query_from_Cas_Ragle_16[[#Headers],[8]],B:B,Table_Query_from_Cas_Ragle_16[[#This Row],[account_id]])</f>
        <v>0</v>
      </c>
      <c r="W457" s="25">
        <f>SUMIFS(F:F,A:A,Table_Query_from_Cas_Ragle_16[[#Headers],[8]],B:B,Table_Query_from_Cas_Ragle_16[[#This Row],[account_id]])</f>
        <v>0</v>
      </c>
      <c r="X457" s="25">
        <f>Table_Query_from_Cas_Ragle_16[[#This Row],[8-Dr]]-Table_Query_from_Cas_Ragle_16[[#This Row],[8-Cr]]</f>
        <v>0</v>
      </c>
    </row>
    <row r="458" spans="1:24" x14ac:dyDescent="0.25">
      <c r="A458">
        <v>2</v>
      </c>
      <c r="B458" t="s">
        <v>2053</v>
      </c>
      <c r="C458" t="s">
        <v>3624</v>
      </c>
      <c r="D458" t="s">
        <v>3617</v>
      </c>
      <c r="E458">
        <v>0</v>
      </c>
      <c r="F458">
        <v>191.58</v>
      </c>
      <c r="G458" s="2">
        <v>45382</v>
      </c>
      <c r="H458" t="s">
        <v>3618</v>
      </c>
      <c r="I458">
        <f t="shared" si="7"/>
        <v>-191.58</v>
      </c>
      <c r="K458" t="s">
        <v>2953</v>
      </c>
      <c r="L458" t="s">
        <v>2954</v>
      </c>
      <c r="M458">
        <f>SUMIFS(E:E,A:A,Table_Query_from_Cas_Ragle_16[[#Headers],[2]],B:B,Table_Query_from_Cas_Ragle_16[[#This Row],[account_id]])</f>
        <v>0</v>
      </c>
      <c r="N458">
        <f>SUMIFS(F:F,A:A,Table_Query_from_Cas_Ragle_16[[#Headers],[2]],B:B,Table_Query_from_Cas_Ragle_16[[#This Row],[account_id]])</f>
        <v>0</v>
      </c>
      <c r="O458" s="25">
        <f>Table_Query_from_Cas_Ragle_16[[#This Row],[2-Dr]]-Table_Query_from_Cas_Ragle_16[[#This Row],[2-Cr]]</f>
        <v>0</v>
      </c>
      <c r="P458">
        <f>SUMIFS(E:E,A:A,Table_Query_from_Cas_Ragle_16[[#Headers],[3]],B:B,Table_Query_from_Cas_Ragle_16[[#This Row],[account_id]])</f>
        <v>0</v>
      </c>
      <c r="Q458">
        <f>SUMIFS(F:F,A:A,Table_Query_from_Cas_Ragle_16[[#Headers],[3]],B:B,Table_Query_from_Cas_Ragle_16[[#This Row],[account_id]])</f>
        <v>0</v>
      </c>
      <c r="R458" s="25">
        <f>Table_Query_from_Cas_Ragle_16[[#This Row],[3-Dr]]-Table_Query_from_Cas_Ragle_16[[#This Row],[3-Cr]]</f>
        <v>0</v>
      </c>
      <c r="S458" s="25">
        <f>SUMIFS(E:E,A:A,Table_Query_from_Cas_Ragle_16[[#Headers],[4]],B:B,Table_Query_from_Cas_Ragle_16[[#This Row],[account_id]])</f>
        <v>0</v>
      </c>
      <c r="T458" s="25">
        <f>SUMIFS(F:F,A:A,Table_Query_from_Cas_Ragle_16[[#Headers],[4]],B:B,Table_Query_from_Cas_Ragle_16[[#This Row],[account_id]])</f>
        <v>0</v>
      </c>
      <c r="U458" s="25">
        <f>Table_Query_from_Cas_Ragle_16[[#This Row],[4-Dr]]-Table_Query_from_Cas_Ragle_16[[#This Row],[4-Cr]]</f>
        <v>0</v>
      </c>
      <c r="V458" s="25">
        <f>SUMIFS(E:E,A:A,Table_Query_from_Cas_Ragle_16[[#Headers],[8]],B:B,Table_Query_from_Cas_Ragle_16[[#This Row],[account_id]])</f>
        <v>0</v>
      </c>
      <c r="W458" s="25">
        <f>SUMIFS(F:F,A:A,Table_Query_from_Cas_Ragle_16[[#Headers],[8]],B:B,Table_Query_from_Cas_Ragle_16[[#This Row],[account_id]])</f>
        <v>0</v>
      </c>
      <c r="X458" s="25">
        <f>Table_Query_from_Cas_Ragle_16[[#This Row],[8-Dr]]-Table_Query_from_Cas_Ragle_16[[#This Row],[8-Cr]]</f>
        <v>0</v>
      </c>
    </row>
    <row r="459" spans="1:24" x14ac:dyDescent="0.25">
      <c r="A459">
        <v>2</v>
      </c>
      <c r="B459" t="s">
        <v>2053</v>
      </c>
      <c r="C459" t="s">
        <v>3624</v>
      </c>
      <c r="D459" t="s">
        <v>3617</v>
      </c>
      <c r="E459">
        <v>0</v>
      </c>
      <c r="F459">
        <v>210</v>
      </c>
      <c r="G459" s="2">
        <v>45382</v>
      </c>
      <c r="H459" t="s">
        <v>3618</v>
      </c>
      <c r="I459">
        <f t="shared" si="7"/>
        <v>-210</v>
      </c>
      <c r="K459" t="s">
        <v>2955</v>
      </c>
      <c r="L459" t="s">
        <v>2956</v>
      </c>
      <c r="M459">
        <f>SUMIFS(E:E,A:A,Table_Query_from_Cas_Ragle_16[[#Headers],[2]],B:B,Table_Query_from_Cas_Ragle_16[[#This Row],[account_id]])</f>
        <v>0</v>
      </c>
      <c r="N459">
        <f>SUMIFS(F:F,A:A,Table_Query_from_Cas_Ragle_16[[#Headers],[2]],B:B,Table_Query_from_Cas_Ragle_16[[#This Row],[account_id]])</f>
        <v>0</v>
      </c>
      <c r="O459" s="25">
        <f>Table_Query_from_Cas_Ragle_16[[#This Row],[2-Dr]]-Table_Query_from_Cas_Ragle_16[[#This Row],[2-Cr]]</f>
        <v>0</v>
      </c>
      <c r="P459">
        <f>SUMIFS(E:E,A:A,Table_Query_from_Cas_Ragle_16[[#Headers],[3]],B:B,Table_Query_from_Cas_Ragle_16[[#This Row],[account_id]])</f>
        <v>0</v>
      </c>
      <c r="Q459">
        <f>SUMIFS(F:F,A:A,Table_Query_from_Cas_Ragle_16[[#Headers],[3]],B:B,Table_Query_from_Cas_Ragle_16[[#This Row],[account_id]])</f>
        <v>0</v>
      </c>
      <c r="R459" s="25">
        <f>Table_Query_from_Cas_Ragle_16[[#This Row],[3-Dr]]-Table_Query_from_Cas_Ragle_16[[#This Row],[3-Cr]]</f>
        <v>0</v>
      </c>
      <c r="S459" s="25">
        <f>SUMIFS(E:E,A:A,Table_Query_from_Cas_Ragle_16[[#Headers],[4]],B:B,Table_Query_from_Cas_Ragle_16[[#This Row],[account_id]])</f>
        <v>0</v>
      </c>
      <c r="T459" s="25">
        <f>SUMIFS(F:F,A:A,Table_Query_from_Cas_Ragle_16[[#Headers],[4]],B:B,Table_Query_from_Cas_Ragle_16[[#This Row],[account_id]])</f>
        <v>0</v>
      </c>
      <c r="U459" s="25">
        <f>Table_Query_from_Cas_Ragle_16[[#This Row],[4-Dr]]-Table_Query_from_Cas_Ragle_16[[#This Row],[4-Cr]]</f>
        <v>0</v>
      </c>
      <c r="V459" s="25">
        <f>SUMIFS(E:E,A:A,Table_Query_from_Cas_Ragle_16[[#Headers],[8]],B:B,Table_Query_from_Cas_Ragle_16[[#This Row],[account_id]])</f>
        <v>0</v>
      </c>
      <c r="W459" s="25">
        <f>SUMIFS(F:F,A:A,Table_Query_from_Cas_Ragle_16[[#Headers],[8]],B:B,Table_Query_from_Cas_Ragle_16[[#This Row],[account_id]])</f>
        <v>0</v>
      </c>
      <c r="X459" s="25">
        <f>Table_Query_from_Cas_Ragle_16[[#This Row],[8-Dr]]-Table_Query_from_Cas_Ragle_16[[#This Row],[8-Cr]]</f>
        <v>0</v>
      </c>
    </row>
    <row r="460" spans="1:24" x14ac:dyDescent="0.25">
      <c r="A460">
        <v>2</v>
      </c>
      <c r="B460" t="s">
        <v>2053</v>
      </c>
      <c r="C460" t="s">
        <v>3624</v>
      </c>
      <c r="D460" t="s">
        <v>3617</v>
      </c>
      <c r="E460">
        <v>0</v>
      </c>
      <c r="F460">
        <v>1120</v>
      </c>
      <c r="G460" s="2">
        <v>45382</v>
      </c>
      <c r="H460" t="s">
        <v>3618</v>
      </c>
      <c r="I460">
        <f t="shared" si="7"/>
        <v>-1120</v>
      </c>
      <c r="K460" t="s">
        <v>2957</v>
      </c>
      <c r="L460" t="s">
        <v>2958</v>
      </c>
      <c r="M460">
        <f>SUMIFS(E:E,A:A,Table_Query_from_Cas_Ragle_16[[#Headers],[2]],B:B,Table_Query_from_Cas_Ragle_16[[#This Row],[account_id]])</f>
        <v>0</v>
      </c>
      <c r="N460">
        <f>SUMIFS(F:F,A:A,Table_Query_from_Cas_Ragle_16[[#Headers],[2]],B:B,Table_Query_from_Cas_Ragle_16[[#This Row],[account_id]])</f>
        <v>0</v>
      </c>
      <c r="O460" s="25">
        <f>Table_Query_from_Cas_Ragle_16[[#This Row],[2-Dr]]-Table_Query_from_Cas_Ragle_16[[#This Row],[2-Cr]]</f>
        <v>0</v>
      </c>
      <c r="P460">
        <f>SUMIFS(E:E,A:A,Table_Query_from_Cas_Ragle_16[[#Headers],[3]],B:B,Table_Query_from_Cas_Ragle_16[[#This Row],[account_id]])</f>
        <v>0</v>
      </c>
      <c r="Q460">
        <f>SUMIFS(F:F,A:A,Table_Query_from_Cas_Ragle_16[[#Headers],[3]],B:B,Table_Query_from_Cas_Ragle_16[[#This Row],[account_id]])</f>
        <v>0</v>
      </c>
      <c r="R460" s="25">
        <f>Table_Query_from_Cas_Ragle_16[[#This Row],[3-Dr]]-Table_Query_from_Cas_Ragle_16[[#This Row],[3-Cr]]</f>
        <v>0</v>
      </c>
      <c r="S460" s="25">
        <f>SUMIFS(E:E,A:A,Table_Query_from_Cas_Ragle_16[[#Headers],[4]],B:B,Table_Query_from_Cas_Ragle_16[[#This Row],[account_id]])</f>
        <v>0</v>
      </c>
      <c r="T460" s="25">
        <f>SUMIFS(F:F,A:A,Table_Query_from_Cas_Ragle_16[[#Headers],[4]],B:B,Table_Query_from_Cas_Ragle_16[[#This Row],[account_id]])</f>
        <v>0</v>
      </c>
      <c r="U460" s="25">
        <f>Table_Query_from_Cas_Ragle_16[[#This Row],[4-Dr]]-Table_Query_from_Cas_Ragle_16[[#This Row],[4-Cr]]</f>
        <v>0</v>
      </c>
      <c r="V460" s="25">
        <f>SUMIFS(E:E,A:A,Table_Query_from_Cas_Ragle_16[[#Headers],[8]],B:B,Table_Query_from_Cas_Ragle_16[[#This Row],[account_id]])</f>
        <v>0</v>
      </c>
      <c r="W460" s="25">
        <f>SUMIFS(F:F,A:A,Table_Query_from_Cas_Ragle_16[[#Headers],[8]],B:B,Table_Query_from_Cas_Ragle_16[[#This Row],[account_id]])</f>
        <v>0</v>
      </c>
      <c r="X460" s="25">
        <f>Table_Query_from_Cas_Ragle_16[[#This Row],[8-Dr]]-Table_Query_from_Cas_Ragle_16[[#This Row],[8-Cr]]</f>
        <v>0</v>
      </c>
    </row>
    <row r="461" spans="1:24" x14ac:dyDescent="0.25">
      <c r="A461">
        <v>2</v>
      </c>
      <c r="B461" t="s">
        <v>2053</v>
      </c>
      <c r="C461" t="s">
        <v>3624</v>
      </c>
      <c r="D461" t="s">
        <v>3617</v>
      </c>
      <c r="E461">
        <v>0</v>
      </c>
      <c r="F461">
        <v>560</v>
      </c>
      <c r="G461" s="2">
        <v>45382</v>
      </c>
      <c r="H461" t="s">
        <v>3618</v>
      </c>
      <c r="I461">
        <f t="shared" si="7"/>
        <v>-560</v>
      </c>
      <c r="K461" t="s">
        <v>2959</v>
      </c>
      <c r="L461" t="s">
        <v>2960</v>
      </c>
      <c r="M461">
        <f>SUMIFS(E:E,A:A,Table_Query_from_Cas_Ragle_16[[#Headers],[2]],B:B,Table_Query_from_Cas_Ragle_16[[#This Row],[account_id]])</f>
        <v>0</v>
      </c>
      <c r="N461">
        <f>SUMIFS(F:F,A:A,Table_Query_from_Cas_Ragle_16[[#Headers],[2]],B:B,Table_Query_from_Cas_Ragle_16[[#This Row],[account_id]])</f>
        <v>0</v>
      </c>
      <c r="O461" s="25">
        <f>Table_Query_from_Cas_Ragle_16[[#This Row],[2-Dr]]-Table_Query_from_Cas_Ragle_16[[#This Row],[2-Cr]]</f>
        <v>0</v>
      </c>
      <c r="P461">
        <f>SUMIFS(E:E,A:A,Table_Query_from_Cas_Ragle_16[[#Headers],[3]],B:B,Table_Query_from_Cas_Ragle_16[[#This Row],[account_id]])</f>
        <v>0</v>
      </c>
      <c r="Q461">
        <f>SUMIFS(F:F,A:A,Table_Query_from_Cas_Ragle_16[[#Headers],[3]],B:B,Table_Query_from_Cas_Ragle_16[[#This Row],[account_id]])</f>
        <v>0</v>
      </c>
      <c r="R461" s="25">
        <f>Table_Query_from_Cas_Ragle_16[[#This Row],[3-Dr]]-Table_Query_from_Cas_Ragle_16[[#This Row],[3-Cr]]</f>
        <v>0</v>
      </c>
      <c r="S461" s="25">
        <f>SUMIFS(E:E,A:A,Table_Query_from_Cas_Ragle_16[[#Headers],[4]],B:B,Table_Query_from_Cas_Ragle_16[[#This Row],[account_id]])</f>
        <v>0</v>
      </c>
      <c r="T461" s="25">
        <f>SUMIFS(F:F,A:A,Table_Query_from_Cas_Ragle_16[[#Headers],[4]],B:B,Table_Query_from_Cas_Ragle_16[[#This Row],[account_id]])</f>
        <v>0</v>
      </c>
      <c r="U461" s="25">
        <f>Table_Query_from_Cas_Ragle_16[[#This Row],[4-Dr]]-Table_Query_from_Cas_Ragle_16[[#This Row],[4-Cr]]</f>
        <v>0</v>
      </c>
      <c r="V461" s="25">
        <f>SUMIFS(E:E,A:A,Table_Query_from_Cas_Ragle_16[[#Headers],[8]],B:B,Table_Query_from_Cas_Ragle_16[[#This Row],[account_id]])</f>
        <v>0</v>
      </c>
      <c r="W461" s="25">
        <f>SUMIFS(F:F,A:A,Table_Query_from_Cas_Ragle_16[[#Headers],[8]],B:B,Table_Query_from_Cas_Ragle_16[[#This Row],[account_id]])</f>
        <v>0</v>
      </c>
      <c r="X461" s="25">
        <f>Table_Query_from_Cas_Ragle_16[[#This Row],[8-Dr]]-Table_Query_from_Cas_Ragle_16[[#This Row],[8-Cr]]</f>
        <v>0</v>
      </c>
    </row>
    <row r="462" spans="1:24" x14ac:dyDescent="0.25">
      <c r="A462">
        <v>2</v>
      </c>
      <c r="B462" t="s">
        <v>2053</v>
      </c>
      <c r="C462" t="s">
        <v>3624</v>
      </c>
      <c r="D462" t="s">
        <v>3617</v>
      </c>
      <c r="E462">
        <v>0</v>
      </c>
      <c r="F462">
        <v>210</v>
      </c>
      <c r="G462" s="2">
        <v>45382</v>
      </c>
      <c r="H462" t="s">
        <v>3618</v>
      </c>
      <c r="I462">
        <f t="shared" si="7"/>
        <v>-210</v>
      </c>
      <c r="K462" t="s">
        <v>2961</v>
      </c>
      <c r="L462" t="s">
        <v>2962</v>
      </c>
      <c r="M462">
        <f>SUMIFS(E:E,A:A,Table_Query_from_Cas_Ragle_16[[#Headers],[2]],B:B,Table_Query_from_Cas_Ragle_16[[#This Row],[account_id]])</f>
        <v>0</v>
      </c>
      <c r="N462">
        <f>SUMIFS(F:F,A:A,Table_Query_from_Cas_Ragle_16[[#Headers],[2]],B:B,Table_Query_from_Cas_Ragle_16[[#This Row],[account_id]])</f>
        <v>0</v>
      </c>
      <c r="O462" s="25">
        <f>Table_Query_from_Cas_Ragle_16[[#This Row],[2-Dr]]-Table_Query_from_Cas_Ragle_16[[#This Row],[2-Cr]]</f>
        <v>0</v>
      </c>
      <c r="P462">
        <f>SUMIFS(E:E,A:A,Table_Query_from_Cas_Ragle_16[[#Headers],[3]],B:B,Table_Query_from_Cas_Ragle_16[[#This Row],[account_id]])</f>
        <v>0</v>
      </c>
      <c r="Q462">
        <f>SUMIFS(F:F,A:A,Table_Query_from_Cas_Ragle_16[[#Headers],[3]],B:B,Table_Query_from_Cas_Ragle_16[[#This Row],[account_id]])</f>
        <v>0</v>
      </c>
      <c r="R462" s="25">
        <f>Table_Query_from_Cas_Ragle_16[[#This Row],[3-Dr]]-Table_Query_from_Cas_Ragle_16[[#This Row],[3-Cr]]</f>
        <v>0</v>
      </c>
      <c r="S462" s="25">
        <f>SUMIFS(E:E,A:A,Table_Query_from_Cas_Ragle_16[[#Headers],[4]],B:B,Table_Query_from_Cas_Ragle_16[[#This Row],[account_id]])</f>
        <v>0</v>
      </c>
      <c r="T462" s="25">
        <f>SUMIFS(F:F,A:A,Table_Query_from_Cas_Ragle_16[[#Headers],[4]],B:B,Table_Query_from_Cas_Ragle_16[[#This Row],[account_id]])</f>
        <v>0</v>
      </c>
      <c r="U462" s="25">
        <f>Table_Query_from_Cas_Ragle_16[[#This Row],[4-Dr]]-Table_Query_from_Cas_Ragle_16[[#This Row],[4-Cr]]</f>
        <v>0</v>
      </c>
      <c r="V462" s="25">
        <f>SUMIFS(E:E,A:A,Table_Query_from_Cas_Ragle_16[[#Headers],[8]],B:B,Table_Query_from_Cas_Ragle_16[[#This Row],[account_id]])</f>
        <v>0</v>
      </c>
      <c r="W462" s="25">
        <f>SUMIFS(F:F,A:A,Table_Query_from_Cas_Ragle_16[[#Headers],[8]],B:B,Table_Query_from_Cas_Ragle_16[[#This Row],[account_id]])</f>
        <v>0</v>
      </c>
      <c r="X462" s="25">
        <f>Table_Query_from_Cas_Ragle_16[[#This Row],[8-Dr]]-Table_Query_from_Cas_Ragle_16[[#This Row],[8-Cr]]</f>
        <v>0</v>
      </c>
    </row>
    <row r="463" spans="1:24" x14ac:dyDescent="0.25">
      <c r="A463">
        <v>2</v>
      </c>
      <c r="B463" t="s">
        <v>2053</v>
      </c>
      <c r="C463" t="s">
        <v>3624</v>
      </c>
      <c r="D463" t="s">
        <v>3617</v>
      </c>
      <c r="E463">
        <v>0</v>
      </c>
      <c r="F463">
        <v>3500</v>
      </c>
      <c r="G463" s="2">
        <v>45382</v>
      </c>
      <c r="H463" t="s">
        <v>3618</v>
      </c>
      <c r="I463">
        <f t="shared" si="7"/>
        <v>-3500</v>
      </c>
      <c r="K463" t="s">
        <v>2963</v>
      </c>
      <c r="L463" t="s">
        <v>2964</v>
      </c>
      <c r="M463">
        <f>SUMIFS(E:E,A:A,Table_Query_from_Cas_Ragle_16[[#Headers],[2]],B:B,Table_Query_from_Cas_Ragle_16[[#This Row],[account_id]])</f>
        <v>0</v>
      </c>
      <c r="N463">
        <f>SUMIFS(F:F,A:A,Table_Query_from_Cas_Ragle_16[[#Headers],[2]],B:B,Table_Query_from_Cas_Ragle_16[[#This Row],[account_id]])</f>
        <v>0</v>
      </c>
      <c r="O463" s="25">
        <f>Table_Query_from_Cas_Ragle_16[[#This Row],[2-Dr]]-Table_Query_from_Cas_Ragle_16[[#This Row],[2-Cr]]</f>
        <v>0</v>
      </c>
      <c r="P463">
        <f>SUMIFS(E:E,A:A,Table_Query_from_Cas_Ragle_16[[#Headers],[3]],B:B,Table_Query_from_Cas_Ragle_16[[#This Row],[account_id]])</f>
        <v>0</v>
      </c>
      <c r="Q463">
        <f>SUMIFS(F:F,A:A,Table_Query_from_Cas_Ragle_16[[#Headers],[3]],B:B,Table_Query_from_Cas_Ragle_16[[#This Row],[account_id]])</f>
        <v>0</v>
      </c>
      <c r="R463" s="25">
        <f>Table_Query_from_Cas_Ragle_16[[#This Row],[3-Dr]]-Table_Query_from_Cas_Ragle_16[[#This Row],[3-Cr]]</f>
        <v>0</v>
      </c>
      <c r="S463" s="25">
        <f>SUMIFS(E:E,A:A,Table_Query_from_Cas_Ragle_16[[#Headers],[4]],B:B,Table_Query_from_Cas_Ragle_16[[#This Row],[account_id]])</f>
        <v>0</v>
      </c>
      <c r="T463" s="25">
        <f>SUMIFS(F:F,A:A,Table_Query_from_Cas_Ragle_16[[#Headers],[4]],B:B,Table_Query_from_Cas_Ragle_16[[#This Row],[account_id]])</f>
        <v>0</v>
      </c>
      <c r="U463" s="25">
        <f>Table_Query_from_Cas_Ragle_16[[#This Row],[4-Dr]]-Table_Query_from_Cas_Ragle_16[[#This Row],[4-Cr]]</f>
        <v>0</v>
      </c>
      <c r="V463" s="25">
        <f>SUMIFS(E:E,A:A,Table_Query_from_Cas_Ragle_16[[#Headers],[8]],B:B,Table_Query_from_Cas_Ragle_16[[#This Row],[account_id]])</f>
        <v>0</v>
      </c>
      <c r="W463" s="25">
        <f>SUMIFS(F:F,A:A,Table_Query_from_Cas_Ragle_16[[#Headers],[8]],B:B,Table_Query_from_Cas_Ragle_16[[#This Row],[account_id]])</f>
        <v>0</v>
      </c>
      <c r="X463" s="25">
        <f>Table_Query_from_Cas_Ragle_16[[#This Row],[8-Dr]]-Table_Query_from_Cas_Ragle_16[[#This Row],[8-Cr]]</f>
        <v>0</v>
      </c>
    </row>
    <row r="464" spans="1:24" x14ac:dyDescent="0.25">
      <c r="A464">
        <v>2</v>
      </c>
      <c r="B464" t="s">
        <v>2053</v>
      </c>
      <c r="C464" t="s">
        <v>3624</v>
      </c>
      <c r="D464" t="s">
        <v>3617</v>
      </c>
      <c r="E464">
        <v>0</v>
      </c>
      <c r="F464">
        <v>805</v>
      </c>
      <c r="G464" s="2">
        <v>45382</v>
      </c>
      <c r="H464" t="s">
        <v>3618</v>
      </c>
      <c r="I464">
        <f t="shared" si="7"/>
        <v>-805</v>
      </c>
      <c r="K464" t="s">
        <v>2965</v>
      </c>
      <c r="L464" t="s">
        <v>2966</v>
      </c>
      <c r="M464">
        <f>SUMIFS(E:E,A:A,Table_Query_from_Cas_Ragle_16[[#Headers],[2]],B:B,Table_Query_from_Cas_Ragle_16[[#This Row],[account_id]])</f>
        <v>0</v>
      </c>
      <c r="N464">
        <f>SUMIFS(F:F,A:A,Table_Query_from_Cas_Ragle_16[[#Headers],[2]],B:B,Table_Query_from_Cas_Ragle_16[[#This Row],[account_id]])</f>
        <v>0</v>
      </c>
      <c r="O464" s="25">
        <f>Table_Query_from_Cas_Ragle_16[[#This Row],[2-Dr]]-Table_Query_from_Cas_Ragle_16[[#This Row],[2-Cr]]</f>
        <v>0</v>
      </c>
      <c r="P464">
        <f>SUMIFS(E:E,A:A,Table_Query_from_Cas_Ragle_16[[#Headers],[3]],B:B,Table_Query_from_Cas_Ragle_16[[#This Row],[account_id]])</f>
        <v>0</v>
      </c>
      <c r="Q464">
        <f>SUMIFS(F:F,A:A,Table_Query_from_Cas_Ragle_16[[#Headers],[3]],B:B,Table_Query_from_Cas_Ragle_16[[#This Row],[account_id]])</f>
        <v>0</v>
      </c>
      <c r="R464" s="25">
        <f>Table_Query_from_Cas_Ragle_16[[#This Row],[3-Dr]]-Table_Query_from_Cas_Ragle_16[[#This Row],[3-Cr]]</f>
        <v>0</v>
      </c>
      <c r="S464" s="25">
        <f>SUMIFS(E:E,A:A,Table_Query_from_Cas_Ragle_16[[#Headers],[4]],B:B,Table_Query_from_Cas_Ragle_16[[#This Row],[account_id]])</f>
        <v>0</v>
      </c>
      <c r="T464" s="25">
        <f>SUMIFS(F:F,A:A,Table_Query_from_Cas_Ragle_16[[#Headers],[4]],B:B,Table_Query_from_Cas_Ragle_16[[#This Row],[account_id]])</f>
        <v>0</v>
      </c>
      <c r="U464" s="25">
        <f>Table_Query_from_Cas_Ragle_16[[#This Row],[4-Dr]]-Table_Query_from_Cas_Ragle_16[[#This Row],[4-Cr]]</f>
        <v>0</v>
      </c>
      <c r="V464" s="25">
        <f>SUMIFS(E:E,A:A,Table_Query_from_Cas_Ragle_16[[#Headers],[8]],B:B,Table_Query_from_Cas_Ragle_16[[#This Row],[account_id]])</f>
        <v>0</v>
      </c>
      <c r="W464" s="25">
        <f>SUMIFS(F:F,A:A,Table_Query_from_Cas_Ragle_16[[#Headers],[8]],B:B,Table_Query_from_Cas_Ragle_16[[#This Row],[account_id]])</f>
        <v>0</v>
      </c>
      <c r="X464" s="25">
        <f>Table_Query_from_Cas_Ragle_16[[#This Row],[8-Dr]]-Table_Query_from_Cas_Ragle_16[[#This Row],[8-Cr]]</f>
        <v>0</v>
      </c>
    </row>
    <row r="465" spans="1:24" x14ac:dyDescent="0.25">
      <c r="A465">
        <v>2</v>
      </c>
      <c r="B465" t="s">
        <v>2053</v>
      </c>
      <c r="C465" t="s">
        <v>3624</v>
      </c>
      <c r="D465" t="s">
        <v>3617</v>
      </c>
      <c r="E465">
        <v>0</v>
      </c>
      <c r="F465">
        <v>105</v>
      </c>
      <c r="G465" s="2">
        <v>45382</v>
      </c>
      <c r="H465" t="s">
        <v>3618</v>
      </c>
      <c r="I465">
        <f t="shared" si="7"/>
        <v>-105</v>
      </c>
      <c r="K465" t="s">
        <v>2967</v>
      </c>
      <c r="L465" t="s">
        <v>2968</v>
      </c>
      <c r="M465">
        <f>SUMIFS(E:E,A:A,Table_Query_from_Cas_Ragle_16[[#Headers],[2]],B:B,Table_Query_from_Cas_Ragle_16[[#This Row],[account_id]])</f>
        <v>0</v>
      </c>
      <c r="N465">
        <f>SUMIFS(F:F,A:A,Table_Query_from_Cas_Ragle_16[[#Headers],[2]],B:B,Table_Query_from_Cas_Ragle_16[[#This Row],[account_id]])</f>
        <v>0</v>
      </c>
      <c r="O465" s="25">
        <f>Table_Query_from_Cas_Ragle_16[[#This Row],[2-Dr]]-Table_Query_from_Cas_Ragle_16[[#This Row],[2-Cr]]</f>
        <v>0</v>
      </c>
      <c r="P465">
        <f>SUMIFS(E:E,A:A,Table_Query_from_Cas_Ragle_16[[#Headers],[3]],B:B,Table_Query_from_Cas_Ragle_16[[#This Row],[account_id]])</f>
        <v>0</v>
      </c>
      <c r="Q465">
        <f>SUMIFS(F:F,A:A,Table_Query_from_Cas_Ragle_16[[#Headers],[3]],B:B,Table_Query_from_Cas_Ragle_16[[#This Row],[account_id]])</f>
        <v>0</v>
      </c>
      <c r="R465" s="25">
        <f>Table_Query_from_Cas_Ragle_16[[#This Row],[3-Dr]]-Table_Query_from_Cas_Ragle_16[[#This Row],[3-Cr]]</f>
        <v>0</v>
      </c>
      <c r="S465" s="25">
        <f>SUMIFS(E:E,A:A,Table_Query_from_Cas_Ragle_16[[#Headers],[4]],B:B,Table_Query_from_Cas_Ragle_16[[#This Row],[account_id]])</f>
        <v>0</v>
      </c>
      <c r="T465" s="25">
        <f>SUMIFS(F:F,A:A,Table_Query_from_Cas_Ragle_16[[#Headers],[4]],B:B,Table_Query_from_Cas_Ragle_16[[#This Row],[account_id]])</f>
        <v>0</v>
      </c>
      <c r="U465" s="25">
        <f>Table_Query_from_Cas_Ragle_16[[#This Row],[4-Dr]]-Table_Query_from_Cas_Ragle_16[[#This Row],[4-Cr]]</f>
        <v>0</v>
      </c>
      <c r="V465" s="25">
        <f>SUMIFS(E:E,A:A,Table_Query_from_Cas_Ragle_16[[#Headers],[8]],B:B,Table_Query_from_Cas_Ragle_16[[#This Row],[account_id]])</f>
        <v>0</v>
      </c>
      <c r="W465" s="25">
        <f>SUMIFS(F:F,A:A,Table_Query_from_Cas_Ragle_16[[#Headers],[8]],B:B,Table_Query_from_Cas_Ragle_16[[#This Row],[account_id]])</f>
        <v>0</v>
      </c>
      <c r="X465" s="25">
        <f>Table_Query_from_Cas_Ragle_16[[#This Row],[8-Dr]]-Table_Query_from_Cas_Ragle_16[[#This Row],[8-Cr]]</f>
        <v>0</v>
      </c>
    </row>
    <row r="466" spans="1:24" x14ac:dyDescent="0.25">
      <c r="A466">
        <v>2</v>
      </c>
      <c r="B466" t="s">
        <v>2053</v>
      </c>
      <c r="C466" t="s">
        <v>3624</v>
      </c>
      <c r="D466" t="s">
        <v>3617</v>
      </c>
      <c r="E466">
        <v>0</v>
      </c>
      <c r="F466">
        <v>105</v>
      </c>
      <c r="G466" s="2">
        <v>45382</v>
      </c>
      <c r="H466" t="s">
        <v>3618</v>
      </c>
      <c r="I466">
        <f t="shared" si="7"/>
        <v>-105</v>
      </c>
      <c r="K466" t="s">
        <v>2969</v>
      </c>
      <c r="L466" t="s">
        <v>2970</v>
      </c>
      <c r="M466">
        <f>SUMIFS(E:E,A:A,Table_Query_from_Cas_Ragle_16[[#Headers],[2]],B:B,Table_Query_from_Cas_Ragle_16[[#This Row],[account_id]])</f>
        <v>0</v>
      </c>
      <c r="N466">
        <f>SUMIFS(F:F,A:A,Table_Query_from_Cas_Ragle_16[[#Headers],[2]],B:B,Table_Query_from_Cas_Ragle_16[[#This Row],[account_id]])</f>
        <v>0</v>
      </c>
      <c r="O466" s="25">
        <f>Table_Query_from_Cas_Ragle_16[[#This Row],[2-Dr]]-Table_Query_from_Cas_Ragle_16[[#This Row],[2-Cr]]</f>
        <v>0</v>
      </c>
      <c r="P466">
        <f>SUMIFS(E:E,A:A,Table_Query_from_Cas_Ragle_16[[#Headers],[3]],B:B,Table_Query_from_Cas_Ragle_16[[#This Row],[account_id]])</f>
        <v>0</v>
      </c>
      <c r="Q466">
        <f>SUMIFS(F:F,A:A,Table_Query_from_Cas_Ragle_16[[#Headers],[3]],B:B,Table_Query_from_Cas_Ragle_16[[#This Row],[account_id]])</f>
        <v>0</v>
      </c>
      <c r="R466" s="25">
        <f>Table_Query_from_Cas_Ragle_16[[#This Row],[3-Dr]]-Table_Query_from_Cas_Ragle_16[[#This Row],[3-Cr]]</f>
        <v>0</v>
      </c>
      <c r="S466" s="25">
        <f>SUMIFS(E:E,A:A,Table_Query_from_Cas_Ragle_16[[#Headers],[4]],B:B,Table_Query_from_Cas_Ragle_16[[#This Row],[account_id]])</f>
        <v>0</v>
      </c>
      <c r="T466" s="25">
        <f>SUMIFS(F:F,A:A,Table_Query_from_Cas_Ragle_16[[#Headers],[4]],B:B,Table_Query_from_Cas_Ragle_16[[#This Row],[account_id]])</f>
        <v>0</v>
      </c>
      <c r="U466" s="25">
        <f>Table_Query_from_Cas_Ragle_16[[#This Row],[4-Dr]]-Table_Query_from_Cas_Ragle_16[[#This Row],[4-Cr]]</f>
        <v>0</v>
      </c>
      <c r="V466" s="25">
        <f>SUMIFS(E:E,A:A,Table_Query_from_Cas_Ragle_16[[#Headers],[8]],B:B,Table_Query_from_Cas_Ragle_16[[#This Row],[account_id]])</f>
        <v>0</v>
      </c>
      <c r="W466" s="25">
        <f>SUMIFS(F:F,A:A,Table_Query_from_Cas_Ragle_16[[#Headers],[8]],B:B,Table_Query_from_Cas_Ragle_16[[#This Row],[account_id]])</f>
        <v>0</v>
      </c>
      <c r="X466" s="25">
        <f>Table_Query_from_Cas_Ragle_16[[#This Row],[8-Dr]]-Table_Query_from_Cas_Ragle_16[[#This Row],[8-Cr]]</f>
        <v>0</v>
      </c>
    </row>
    <row r="467" spans="1:24" x14ac:dyDescent="0.25">
      <c r="A467">
        <v>2</v>
      </c>
      <c r="B467" t="s">
        <v>2053</v>
      </c>
      <c r="C467" t="s">
        <v>3624</v>
      </c>
      <c r="D467" t="s">
        <v>3617</v>
      </c>
      <c r="E467">
        <v>0</v>
      </c>
      <c r="F467">
        <v>175</v>
      </c>
      <c r="G467" s="2">
        <v>45382</v>
      </c>
      <c r="H467" t="s">
        <v>3618</v>
      </c>
      <c r="I467">
        <f t="shared" si="7"/>
        <v>-175</v>
      </c>
      <c r="K467" t="s">
        <v>2971</v>
      </c>
      <c r="L467" t="s">
        <v>2972</v>
      </c>
      <c r="M467">
        <f>SUMIFS(E:E,A:A,Table_Query_from_Cas_Ragle_16[[#Headers],[2]],B:B,Table_Query_from_Cas_Ragle_16[[#This Row],[account_id]])</f>
        <v>0</v>
      </c>
      <c r="N467">
        <f>SUMIFS(F:F,A:A,Table_Query_from_Cas_Ragle_16[[#Headers],[2]],B:B,Table_Query_from_Cas_Ragle_16[[#This Row],[account_id]])</f>
        <v>0</v>
      </c>
      <c r="O467" s="25">
        <f>Table_Query_from_Cas_Ragle_16[[#This Row],[2-Dr]]-Table_Query_from_Cas_Ragle_16[[#This Row],[2-Cr]]</f>
        <v>0</v>
      </c>
      <c r="P467">
        <f>SUMIFS(E:E,A:A,Table_Query_from_Cas_Ragle_16[[#Headers],[3]],B:B,Table_Query_from_Cas_Ragle_16[[#This Row],[account_id]])</f>
        <v>0</v>
      </c>
      <c r="Q467">
        <f>SUMIFS(F:F,A:A,Table_Query_from_Cas_Ragle_16[[#Headers],[3]],B:B,Table_Query_from_Cas_Ragle_16[[#This Row],[account_id]])</f>
        <v>0</v>
      </c>
      <c r="R467" s="25">
        <f>Table_Query_from_Cas_Ragle_16[[#This Row],[3-Dr]]-Table_Query_from_Cas_Ragle_16[[#This Row],[3-Cr]]</f>
        <v>0</v>
      </c>
      <c r="S467" s="25">
        <f>SUMIFS(E:E,A:A,Table_Query_from_Cas_Ragle_16[[#Headers],[4]],B:B,Table_Query_from_Cas_Ragle_16[[#This Row],[account_id]])</f>
        <v>0</v>
      </c>
      <c r="T467" s="25">
        <f>SUMIFS(F:F,A:A,Table_Query_from_Cas_Ragle_16[[#Headers],[4]],B:B,Table_Query_from_Cas_Ragle_16[[#This Row],[account_id]])</f>
        <v>0</v>
      </c>
      <c r="U467" s="25">
        <f>Table_Query_from_Cas_Ragle_16[[#This Row],[4-Dr]]-Table_Query_from_Cas_Ragle_16[[#This Row],[4-Cr]]</f>
        <v>0</v>
      </c>
      <c r="V467" s="25">
        <f>SUMIFS(E:E,A:A,Table_Query_from_Cas_Ragle_16[[#Headers],[8]],B:B,Table_Query_from_Cas_Ragle_16[[#This Row],[account_id]])</f>
        <v>0</v>
      </c>
      <c r="W467" s="25">
        <f>SUMIFS(F:F,A:A,Table_Query_from_Cas_Ragle_16[[#Headers],[8]],B:B,Table_Query_from_Cas_Ragle_16[[#This Row],[account_id]])</f>
        <v>0</v>
      </c>
      <c r="X467" s="25">
        <f>Table_Query_from_Cas_Ragle_16[[#This Row],[8-Dr]]-Table_Query_from_Cas_Ragle_16[[#This Row],[8-Cr]]</f>
        <v>0</v>
      </c>
    </row>
    <row r="468" spans="1:24" x14ac:dyDescent="0.25">
      <c r="A468">
        <v>2</v>
      </c>
      <c r="B468" t="s">
        <v>2053</v>
      </c>
      <c r="C468" t="s">
        <v>3624</v>
      </c>
      <c r="D468" t="s">
        <v>3617</v>
      </c>
      <c r="E468">
        <v>0</v>
      </c>
      <c r="F468">
        <v>105</v>
      </c>
      <c r="G468" s="2">
        <v>45382</v>
      </c>
      <c r="H468" t="s">
        <v>3618</v>
      </c>
      <c r="I468">
        <f t="shared" si="7"/>
        <v>-105</v>
      </c>
      <c r="K468" t="s">
        <v>2973</v>
      </c>
      <c r="L468" t="s">
        <v>2974</v>
      </c>
      <c r="M468">
        <f>SUMIFS(E:E,A:A,Table_Query_from_Cas_Ragle_16[[#Headers],[2]],B:B,Table_Query_from_Cas_Ragle_16[[#This Row],[account_id]])</f>
        <v>0</v>
      </c>
      <c r="N468">
        <f>SUMIFS(F:F,A:A,Table_Query_from_Cas_Ragle_16[[#Headers],[2]],B:B,Table_Query_from_Cas_Ragle_16[[#This Row],[account_id]])</f>
        <v>0</v>
      </c>
      <c r="O468" s="25">
        <f>Table_Query_from_Cas_Ragle_16[[#This Row],[2-Dr]]-Table_Query_from_Cas_Ragle_16[[#This Row],[2-Cr]]</f>
        <v>0</v>
      </c>
      <c r="P468">
        <f>SUMIFS(E:E,A:A,Table_Query_from_Cas_Ragle_16[[#Headers],[3]],B:B,Table_Query_from_Cas_Ragle_16[[#This Row],[account_id]])</f>
        <v>0</v>
      </c>
      <c r="Q468">
        <f>SUMIFS(F:F,A:A,Table_Query_from_Cas_Ragle_16[[#Headers],[3]],B:B,Table_Query_from_Cas_Ragle_16[[#This Row],[account_id]])</f>
        <v>0</v>
      </c>
      <c r="R468" s="25">
        <f>Table_Query_from_Cas_Ragle_16[[#This Row],[3-Dr]]-Table_Query_from_Cas_Ragle_16[[#This Row],[3-Cr]]</f>
        <v>0</v>
      </c>
      <c r="S468" s="25">
        <f>SUMIFS(E:E,A:A,Table_Query_from_Cas_Ragle_16[[#Headers],[4]],B:B,Table_Query_from_Cas_Ragle_16[[#This Row],[account_id]])</f>
        <v>0</v>
      </c>
      <c r="T468" s="25">
        <f>SUMIFS(F:F,A:A,Table_Query_from_Cas_Ragle_16[[#Headers],[4]],B:B,Table_Query_from_Cas_Ragle_16[[#This Row],[account_id]])</f>
        <v>0</v>
      </c>
      <c r="U468" s="25">
        <f>Table_Query_from_Cas_Ragle_16[[#This Row],[4-Dr]]-Table_Query_from_Cas_Ragle_16[[#This Row],[4-Cr]]</f>
        <v>0</v>
      </c>
      <c r="V468" s="25">
        <f>SUMIFS(E:E,A:A,Table_Query_from_Cas_Ragle_16[[#Headers],[8]],B:B,Table_Query_from_Cas_Ragle_16[[#This Row],[account_id]])</f>
        <v>0</v>
      </c>
      <c r="W468" s="25">
        <f>SUMIFS(F:F,A:A,Table_Query_from_Cas_Ragle_16[[#Headers],[8]],B:B,Table_Query_from_Cas_Ragle_16[[#This Row],[account_id]])</f>
        <v>0</v>
      </c>
      <c r="X468" s="25">
        <f>Table_Query_from_Cas_Ragle_16[[#This Row],[8-Dr]]-Table_Query_from_Cas_Ragle_16[[#This Row],[8-Cr]]</f>
        <v>0</v>
      </c>
    </row>
    <row r="469" spans="1:24" x14ac:dyDescent="0.25">
      <c r="A469">
        <v>2</v>
      </c>
      <c r="B469" t="s">
        <v>2053</v>
      </c>
      <c r="C469" t="s">
        <v>3624</v>
      </c>
      <c r="D469" t="s">
        <v>3617</v>
      </c>
      <c r="E469">
        <v>0</v>
      </c>
      <c r="F469">
        <v>315</v>
      </c>
      <c r="G469" s="2">
        <v>45382</v>
      </c>
      <c r="H469" t="s">
        <v>3618</v>
      </c>
      <c r="I469">
        <f t="shared" si="7"/>
        <v>-315</v>
      </c>
      <c r="K469" t="s">
        <v>2975</v>
      </c>
      <c r="L469" t="s">
        <v>2976</v>
      </c>
      <c r="M469">
        <f>SUMIFS(E:E,A:A,Table_Query_from_Cas_Ragle_16[[#Headers],[2]],B:B,Table_Query_from_Cas_Ragle_16[[#This Row],[account_id]])</f>
        <v>0</v>
      </c>
      <c r="N469">
        <f>SUMIFS(F:F,A:A,Table_Query_from_Cas_Ragle_16[[#Headers],[2]],B:B,Table_Query_from_Cas_Ragle_16[[#This Row],[account_id]])</f>
        <v>0</v>
      </c>
      <c r="O469" s="25">
        <f>Table_Query_from_Cas_Ragle_16[[#This Row],[2-Dr]]-Table_Query_from_Cas_Ragle_16[[#This Row],[2-Cr]]</f>
        <v>0</v>
      </c>
      <c r="P469">
        <f>SUMIFS(E:E,A:A,Table_Query_from_Cas_Ragle_16[[#Headers],[3]],B:B,Table_Query_from_Cas_Ragle_16[[#This Row],[account_id]])</f>
        <v>0</v>
      </c>
      <c r="Q469">
        <f>SUMIFS(F:F,A:A,Table_Query_from_Cas_Ragle_16[[#Headers],[3]],B:B,Table_Query_from_Cas_Ragle_16[[#This Row],[account_id]])</f>
        <v>0</v>
      </c>
      <c r="R469" s="25">
        <f>Table_Query_from_Cas_Ragle_16[[#This Row],[3-Dr]]-Table_Query_from_Cas_Ragle_16[[#This Row],[3-Cr]]</f>
        <v>0</v>
      </c>
      <c r="S469" s="25">
        <f>SUMIFS(E:E,A:A,Table_Query_from_Cas_Ragle_16[[#Headers],[4]],B:B,Table_Query_from_Cas_Ragle_16[[#This Row],[account_id]])</f>
        <v>0</v>
      </c>
      <c r="T469" s="25">
        <f>SUMIFS(F:F,A:A,Table_Query_from_Cas_Ragle_16[[#Headers],[4]],B:B,Table_Query_from_Cas_Ragle_16[[#This Row],[account_id]])</f>
        <v>0</v>
      </c>
      <c r="U469" s="25">
        <f>Table_Query_from_Cas_Ragle_16[[#This Row],[4-Dr]]-Table_Query_from_Cas_Ragle_16[[#This Row],[4-Cr]]</f>
        <v>0</v>
      </c>
      <c r="V469" s="25">
        <f>SUMIFS(E:E,A:A,Table_Query_from_Cas_Ragle_16[[#Headers],[8]],B:B,Table_Query_from_Cas_Ragle_16[[#This Row],[account_id]])</f>
        <v>0</v>
      </c>
      <c r="W469" s="25">
        <f>SUMIFS(F:F,A:A,Table_Query_from_Cas_Ragle_16[[#Headers],[8]],B:B,Table_Query_from_Cas_Ragle_16[[#This Row],[account_id]])</f>
        <v>0</v>
      </c>
      <c r="X469" s="25">
        <f>Table_Query_from_Cas_Ragle_16[[#This Row],[8-Dr]]-Table_Query_from_Cas_Ragle_16[[#This Row],[8-Cr]]</f>
        <v>0</v>
      </c>
    </row>
    <row r="470" spans="1:24" x14ac:dyDescent="0.25">
      <c r="A470">
        <v>2</v>
      </c>
      <c r="B470" t="s">
        <v>2053</v>
      </c>
      <c r="C470" t="s">
        <v>3624</v>
      </c>
      <c r="D470" t="s">
        <v>3617</v>
      </c>
      <c r="E470">
        <v>0</v>
      </c>
      <c r="F470">
        <v>665</v>
      </c>
      <c r="G470" s="2">
        <v>45382</v>
      </c>
      <c r="H470" t="s">
        <v>3618</v>
      </c>
      <c r="I470">
        <f t="shared" si="7"/>
        <v>-665</v>
      </c>
      <c r="K470" t="s">
        <v>2977</v>
      </c>
      <c r="L470" t="s">
        <v>2978</v>
      </c>
      <c r="M470">
        <f>SUMIFS(E:E,A:A,Table_Query_from_Cas_Ragle_16[[#Headers],[2]],B:B,Table_Query_from_Cas_Ragle_16[[#This Row],[account_id]])</f>
        <v>0</v>
      </c>
      <c r="N470">
        <f>SUMIFS(F:F,A:A,Table_Query_from_Cas_Ragle_16[[#Headers],[2]],B:B,Table_Query_from_Cas_Ragle_16[[#This Row],[account_id]])</f>
        <v>0</v>
      </c>
      <c r="O470" s="25">
        <f>Table_Query_from_Cas_Ragle_16[[#This Row],[2-Dr]]-Table_Query_from_Cas_Ragle_16[[#This Row],[2-Cr]]</f>
        <v>0</v>
      </c>
      <c r="P470">
        <f>SUMIFS(E:E,A:A,Table_Query_from_Cas_Ragle_16[[#Headers],[3]],B:B,Table_Query_from_Cas_Ragle_16[[#This Row],[account_id]])</f>
        <v>0</v>
      </c>
      <c r="Q470">
        <f>SUMIFS(F:F,A:A,Table_Query_from_Cas_Ragle_16[[#Headers],[3]],B:B,Table_Query_from_Cas_Ragle_16[[#This Row],[account_id]])</f>
        <v>0</v>
      </c>
      <c r="R470" s="25">
        <f>Table_Query_from_Cas_Ragle_16[[#This Row],[3-Dr]]-Table_Query_from_Cas_Ragle_16[[#This Row],[3-Cr]]</f>
        <v>0</v>
      </c>
      <c r="S470" s="25">
        <f>SUMIFS(E:E,A:A,Table_Query_from_Cas_Ragle_16[[#Headers],[4]],B:B,Table_Query_from_Cas_Ragle_16[[#This Row],[account_id]])</f>
        <v>0</v>
      </c>
      <c r="T470" s="25">
        <f>SUMIFS(F:F,A:A,Table_Query_from_Cas_Ragle_16[[#Headers],[4]],B:B,Table_Query_from_Cas_Ragle_16[[#This Row],[account_id]])</f>
        <v>0</v>
      </c>
      <c r="U470" s="25">
        <f>Table_Query_from_Cas_Ragle_16[[#This Row],[4-Dr]]-Table_Query_from_Cas_Ragle_16[[#This Row],[4-Cr]]</f>
        <v>0</v>
      </c>
      <c r="V470" s="25">
        <f>SUMIFS(E:E,A:A,Table_Query_from_Cas_Ragle_16[[#Headers],[8]],B:B,Table_Query_from_Cas_Ragle_16[[#This Row],[account_id]])</f>
        <v>0</v>
      </c>
      <c r="W470" s="25">
        <f>SUMIFS(F:F,A:A,Table_Query_from_Cas_Ragle_16[[#Headers],[8]],B:B,Table_Query_from_Cas_Ragle_16[[#This Row],[account_id]])</f>
        <v>0</v>
      </c>
      <c r="X470" s="25">
        <f>Table_Query_from_Cas_Ragle_16[[#This Row],[8-Dr]]-Table_Query_from_Cas_Ragle_16[[#This Row],[8-Cr]]</f>
        <v>0</v>
      </c>
    </row>
    <row r="471" spans="1:24" x14ac:dyDescent="0.25">
      <c r="A471">
        <v>2</v>
      </c>
      <c r="B471" t="s">
        <v>2053</v>
      </c>
      <c r="C471" t="s">
        <v>3624</v>
      </c>
      <c r="D471" t="s">
        <v>3617</v>
      </c>
      <c r="E471">
        <v>0</v>
      </c>
      <c r="F471">
        <v>3500</v>
      </c>
      <c r="G471" s="2">
        <v>45382</v>
      </c>
      <c r="H471" t="s">
        <v>3618</v>
      </c>
      <c r="I471">
        <f t="shared" si="7"/>
        <v>-3500</v>
      </c>
      <c r="K471" t="s">
        <v>2979</v>
      </c>
      <c r="L471" t="s">
        <v>2980</v>
      </c>
      <c r="M471">
        <f>SUMIFS(E:E,A:A,Table_Query_from_Cas_Ragle_16[[#Headers],[2]],B:B,Table_Query_from_Cas_Ragle_16[[#This Row],[account_id]])</f>
        <v>0</v>
      </c>
      <c r="N471">
        <f>SUMIFS(F:F,A:A,Table_Query_from_Cas_Ragle_16[[#Headers],[2]],B:B,Table_Query_from_Cas_Ragle_16[[#This Row],[account_id]])</f>
        <v>0</v>
      </c>
      <c r="O471" s="25">
        <f>Table_Query_from_Cas_Ragle_16[[#This Row],[2-Dr]]-Table_Query_from_Cas_Ragle_16[[#This Row],[2-Cr]]</f>
        <v>0</v>
      </c>
      <c r="P471">
        <f>SUMIFS(E:E,A:A,Table_Query_from_Cas_Ragle_16[[#Headers],[3]],B:B,Table_Query_from_Cas_Ragle_16[[#This Row],[account_id]])</f>
        <v>0</v>
      </c>
      <c r="Q471">
        <f>SUMIFS(F:F,A:A,Table_Query_from_Cas_Ragle_16[[#Headers],[3]],B:B,Table_Query_from_Cas_Ragle_16[[#This Row],[account_id]])</f>
        <v>0</v>
      </c>
      <c r="R471" s="25">
        <f>Table_Query_from_Cas_Ragle_16[[#This Row],[3-Dr]]-Table_Query_from_Cas_Ragle_16[[#This Row],[3-Cr]]</f>
        <v>0</v>
      </c>
      <c r="S471" s="25">
        <f>SUMIFS(E:E,A:A,Table_Query_from_Cas_Ragle_16[[#Headers],[4]],B:B,Table_Query_from_Cas_Ragle_16[[#This Row],[account_id]])</f>
        <v>0</v>
      </c>
      <c r="T471" s="25">
        <f>SUMIFS(F:F,A:A,Table_Query_from_Cas_Ragle_16[[#Headers],[4]],B:B,Table_Query_from_Cas_Ragle_16[[#This Row],[account_id]])</f>
        <v>0</v>
      </c>
      <c r="U471" s="25">
        <f>Table_Query_from_Cas_Ragle_16[[#This Row],[4-Dr]]-Table_Query_from_Cas_Ragle_16[[#This Row],[4-Cr]]</f>
        <v>0</v>
      </c>
      <c r="V471" s="25">
        <f>SUMIFS(E:E,A:A,Table_Query_from_Cas_Ragle_16[[#Headers],[8]],B:B,Table_Query_from_Cas_Ragle_16[[#This Row],[account_id]])</f>
        <v>0</v>
      </c>
      <c r="W471" s="25">
        <f>SUMIFS(F:F,A:A,Table_Query_from_Cas_Ragle_16[[#Headers],[8]],B:B,Table_Query_from_Cas_Ragle_16[[#This Row],[account_id]])</f>
        <v>0</v>
      </c>
      <c r="X471" s="25">
        <f>Table_Query_from_Cas_Ragle_16[[#This Row],[8-Dr]]-Table_Query_from_Cas_Ragle_16[[#This Row],[8-Cr]]</f>
        <v>0</v>
      </c>
    </row>
    <row r="472" spans="1:24" x14ac:dyDescent="0.25">
      <c r="A472">
        <v>2</v>
      </c>
      <c r="B472" t="s">
        <v>2053</v>
      </c>
      <c r="C472" t="s">
        <v>3624</v>
      </c>
      <c r="D472" t="s">
        <v>3617</v>
      </c>
      <c r="E472">
        <v>0</v>
      </c>
      <c r="F472">
        <v>800</v>
      </c>
      <c r="G472" s="2">
        <v>45382</v>
      </c>
      <c r="H472" t="s">
        <v>3618</v>
      </c>
      <c r="I472">
        <f t="shared" si="7"/>
        <v>-800</v>
      </c>
      <c r="K472" t="s">
        <v>2981</v>
      </c>
      <c r="L472" t="s">
        <v>2982</v>
      </c>
      <c r="M472">
        <f>SUMIFS(E:E,A:A,Table_Query_from_Cas_Ragle_16[[#Headers],[2]],B:B,Table_Query_from_Cas_Ragle_16[[#This Row],[account_id]])</f>
        <v>0</v>
      </c>
      <c r="N472">
        <f>SUMIFS(F:F,A:A,Table_Query_from_Cas_Ragle_16[[#Headers],[2]],B:B,Table_Query_from_Cas_Ragle_16[[#This Row],[account_id]])</f>
        <v>0</v>
      </c>
      <c r="O472" s="25">
        <f>Table_Query_from_Cas_Ragle_16[[#This Row],[2-Dr]]-Table_Query_from_Cas_Ragle_16[[#This Row],[2-Cr]]</f>
        <v>0</v>
      </c>
      <c r="P472">
        <f>SUMIFS(E:E,A:A,Table_Query_from_Cas_Ragle_16[[#Headers],[3]],B:B,Table_Query_from_Cas_Ragle_16[[#This Row],[account_id]])</f>
        <v>0</v>
      </c>
      <c r="Q472">
        <f>SUMIFS(F:F,A:A,Table_Query_from_Cas_Ragle_16[[#Headers],[3]],B:B,Table_Query_from_Cas_Ragle_16[[#This Row],[account_id]])</f>
        <v>0</v>
      </c>
      <c r="R472" s="25">
        <f>Table_Query_from_Cas_Ragle_16[[#This Row],[3-Dr]]-Table_Query_from_Cas_Ragle_16[[#This Row],[3-Cr]]</f>
        <v>0</v>
      </c>
      <c r="S472" s="25">
        <f>SUMIFS(E:E,A:A,Table_Query_from_Cas_Ragle_16[[#Headers],[4]],B:B,Table_Query_from_Cas_Ragle_16[[#This Row],[account_id]])</f>
        <v>0</v>
      </c>
      <c r="T472" s="25">
        <f>SUMIFS(F:F,A:A,Table_Query_from_Cas_Ragle_16[[#Headers],[4]],B:B,Table_Query_from_Cas_Ragle_16[[#This Row],[account_id]])</f>
        <v>0</v>
      </c>
      <c r="U472" s="25">
        <f>Table_Query_from_Cas_Ragle_16[[#This Row],[4-Dr]]-Table_Query_from_Cas_Ragle_16[[#This Row],[4-Cr]]</f>
        <v>0</v>
      </c>
      <c r="V472" s="25">
        <f>SUMIFS(E:E,A:A,Table_Query_from_Cas_Ragle_16[[#Headers],[8]],B:B,Table_Query_from_Cas_Ragle_16[[#This Row],[account_id]])</f>
        <v>0</v>
      </c>
      <c r="W472" s="25">
        <f>SUMIFS(F:F,A:A,Table_Query_from_Cas_Ragle_16[[#Headers],[8]],B:B,Table_Query_from_Cas_Ragle_16[[#This Row],[account_id]])</f>
        <v>0</v>
      </c>
      <c r="X472" s="25">
        <f>Table_Query_from_Cas_Ragle_16[[#This Row],[8-Dr]]-Table_Query_from_Cas_Ragle_16[[#This Row],[8-Cr]]</f>
        <v>0</v>
      </c>
    </row>
    <row r="473" spans="1:24" x14ac:dyDescent="0.25">
      <c r="A473">
        <v>2</v>
      </c>
      <c r="B473" t="s">
        <v>2053</v>
      </c>
      <c r="C473" t="s">
        <v>3624</v>
      </c>
      <c r="D473" t="s">
        <v>3617</v>
      </c>
      <c r="E473">
        <v>0</v>
      </c>
      <c r="F473">
        <v>1200</v>
      </c>
      <c r="G473" s="2">
        <v>45382</v>
      </c>
      <c r="H473" t="s">
        <v>3618</v>
      </c>
      <c r="I473">
        <f t="shared" si="7"/>
        <v>-1200</v>
      </c>
      <c r="K473" t="s">
        <v>2983</v>
      </c>
      <c r="L473" t="s">
        <v>2984</v>
      </c>
      <c r="M473">
        <f>SUMIFS(E:E,A:A,Table_Query_from_Cas_Ragle_16[[#Headers],[2]],B:B,Table_Query_from_Cas_Ragle_16[[#This Row],[account_id]])</f>
        <v>0</v>
      </c>
      <c r="N473">
        <f>SUMIFS(F:F,A:A,Table_Query_from_Cas_Ragle_16[[#Headers],[2]],B:B,Table_Query_from_Cas_Ragle_16[[#This Row],[account_id]])</f>
        <v>0</v>
      </c>
      <c r="O473" s="25">
        <f>Table_Query_from_Cas_Ragle_16[[#This Row],[2-Dr]]-Table_Query_from_Cas_Ragle_16[[#This Row],[2-Cr]]</f>
        <v>0</v>
      </c>
      <c r="P473">
        <f>SUMIFS(E:E,A:A,Table_Query_from_Cas_Ragle_16[[#Headers],[3]],B:B,Table_Query_from_Cas_Ragle_16[[#This Row],[account_id]])</f>
        <v>0</v>
      </c>
      <c r="Q473">
        <f>SUMIFS(F:F,A:A,Table_Query_from_Cas_Ragle_16[[#Headers],[3]],B:B,Table_Query_from_Cas_Ragle_16[[#This Row],[account_id]])</f>
        <v>0</v>
      </c>
      <c r="R473" s="25">
        <f>Table_Query_from_Cas_Ragle_16[[#This Row],[3-Dr]]-Table_Query_from_Cas_Ragle_16[[#This Row],[3-Cr]]</f>
        <v>0</v>
      </c>
      <c r="S473" s="25">
        <f>SUMIFS(E:E,A:A,Table_Query_from_Cas_Ragle_16[[#Headers],[4]],B:B,Table_Query_from_Cas_Ragle_16[[#This Row],[account_id]])</f>
        <v>0</v>
      </c>
      <c r="T473" s="25">
        <f>SUMIFS(F:F,A:A,Table_Query_from_Cas_Ragle_16[[#Headers],[4]],B:B,Table_Query_from_Cas_Ragle_16[[#This Row],[account_id]])</f>
        <v>0</v>
      </c>
      <c r="U473" s="25">
        <f>Table_Query_from_Cas_Ragle_16[[#This Row],[4-Dr]]-Table_Query_from_Cas_Ragle_16[[#This Row],[4-Cr]]</f>
        <v>0</v>
      </c>
      <c r="V473" s="25">
        <f>SUMIFS(E:E,A:A,Table_Query_from_Cas_Ragle_16[[#Headers],[8]],B:B,Table_Query_from_Cas_Ragle_16[[#This Row],[account_id]])</f>
        <v>0</v>
      </c>
      <c r="W473" s="25">
        <f>SUMIFS(F:F,A:A,Table_Query_from_Cas_Ragle_16[[#Headers],[8]],B:B,Table_Query_from_Cas_Ragle_16[[#This Row],[account_id]])</f>
        <v>0</v>
      </c>
      <c r="X473" s="25">
        <f>Table_Query_from_Cas_Ragle_16[[#This Row],[8-Dr]]-Table_Query_from_Cas_Ragle_16[[#This Row],[8-Cr]]</f>
        <v>0</v>
      </c>
    </row>
    <row r="474" spans="1:24" x14ac:dyDescent="0.25">
      <c r="A474">
        <v>2</v>
      </c>
      <c r="B474" t="s">
        <v>2053</v>
      </c>
      <c r="C474" t="s">
        <v>3624</v>
      </c>
      <c r="D474" t="s">
        <v>3617</v>
      </c>
      <c r="E474">
        <v>0</v>
      </c>
      <c r="F474">
        <v>60</v>
      </c>
      <c r="G474" s="2">
        <v>45382</v>
      </c>
      <c r="H474" t="s">
        <v>3618</v>
      </c>
      <c r="I474">
        <f t="shared" si="7"/>
        <v>-60</v>
      </c>
      <c r="K474" t="s">
        <v>2985</v>
      </c>
      <c r="L474" t="s">
        <v>2986</v>
      </c>
      <c r="M474">
        <f>SUMIFS(E:E,A:A,Table_Query_from_Cas_Ragle_16[[#Headers],[2]],B:B,Table_Query_from_Cas_Ragle_16[[#This Row],[account_id]])</f>
        <v>0</v>
      </c>
      <c r="N474">
        <f>SUMIFS(F:F,A:A,Table_Query_from_Cas_Ragle_16[[#Headers],[2]],B:B,Table_Query_from_Cas_Ragle_16[[#This Row],[account_id]])</f>
        <v>0</v>
      </c>
      <c r="O474" s="25">
        <f>Table_Query_from_Cas_Ragle_16[[#This Row],[2-Dr]]-Table_Query_from_Cas_Ragle_16[[#This Row],[2-Cr]]</f>
        <v>0</v>
      </c>
      <c r="P474">
        <f>SUMIFS(E:E,A:A,Table_Query_from_Cas_Ragle_16[[#Headers],[3]],B:B,Table_Query_from_Cas_Ragle_16[[#This Row],[account_id]])</f>
        <v>0</v>
      </c>
      <c r="Q474">
        <f>SUMIFS(F:F,A:A,Table_Query_from_Cas_Ragle_16[[#Headers],[3]],B:B,Table_Query_from_Cas_Ragle_16[[#This Row],[account_id]])</f>
        <v>0</v>
      </c>
      <c r="R474" s="25">
        <f>Table_Query_from_Cas_Ragle_16[[#This Row],[3-Dr]]-Table_Query_from_Cas_Ragle_16[[#This Row],[3-Cr]]</f>
        <v>0</v>
      </c>
      <c r="S474" s="25">
        <f>SUMIFS(E:E,A:A,Table_Query_from_Cas_Ragle_16[[#Headers],[4]],B:B,Table_Query_from_Cas_Ragle_16[[#This Row],[account_id]])</f>
        <v>0</v>
      </c>
      <c r="T474" s="25">
        <f>SUMIFS(F:F,A:A,Table_Query_from_Cas_Ragle_16[[#Headers],[4]],B:B,Table_Query_from_Cas_Ragle_16[[#This Row],[account_id]])</f>
        <v>0</v>
      </c>
      <c r="U474" s="25">
        <f>Table_Query_from_Cas_Ragle_16[[#This Row],[4-Dr]]-Table_Query_from_Cas_Ragle_16[[#This Row],[4-Cr]]</f>
        <v>0</v>
      </c>
      <c r="V474" s="25">
        <f>SUMIFS(E:E,A:A,Table_Query_from_Cas_Ragle_16[[#Headers],[8]],B:B,Table_Query_from_Cas_Ragle_16[[#This Row],[account_id]])</f>
        <v>0</v>
      </c>
      <c r="W474" s="25">
        <f>SUMIFS(F:F,A:A,Table_Query_from_Cas_Ragle_16[[#Headers],[8]],B:B,Table_Query_from_Cas_Ragle_16[[#This Row],[account_id]])</f>
        <v>0</v>
      </c>
      <c r="X474" s="25">
        <f>Table_Query_from_Cas_Ragle_16[[#This Row],[8-Dr]]-Table_Query_from_Cas_Ragle_16[[#This Row],[8-Cr]]</f>
        <v>0</v>
      </c>
    </row>
    <row r="475" spans="1:24" x14ac:dyDescent="0.25">
      <c r="A475">
        <v>2</v>
      </c>
      <c r="B475" t="s">
        <v>2053</v>
      </c>
      <c r="C475" t="s">
        <v>3624</v>
      </c>
      <c r="D475" t="s">
        <v>3617</v>
      </c>
      <c r="E475">
        <v>0</v>
      </c>
      <c r="F475">
        <v>2000</v>
      </c>
      <c r="G475" s="2">
        <v>45382</v>
      </c>
      <c r="H475" t="s">
        <v>3618</v>
      </c>
      <c r="I475">
        <f t="shared" si="7"/>
        <v>-2000</v>
      </c>
      <c r="K475" t="s">
        <v>2987</v>
      </c>
      <c r="L475" t="s">
        <v>2988</v>
      </c>
      <c r="M475">
        <f>SUMIFS(E:E,A:A,Table_Query_from_Cas_Ragle_16[[#Headers],[2]],B:B,Table_Query_from_Cas_Ragle_16[[#This Row],[account_id]])</f>
        <v>0</v>
      </c>
      <c r="N475">
        <f>SUMIFS(F:F,A:A,Table_Query_from_Cas_Ragle_16[[#Headers],[2]],B:B,Table_Query_from_Cas_Ragle_16[[#This Row],[account_id]])</f>
        <v>0</v>
      </c>
      <c r="O475" s="25">
        <f>Table_Query_from_Cas_Ragle_16[[#This Row],[2-Dr]]-Table_Query_from_Cas_Ragle_16[[#This Row],[2-Cr]]</f>
        <v>0</v>
      </c>
      <c r="P475">
        <f>SUMIFS(E:E,A:A,Table_Query_from_Cas_Ragle_16[[#Headers],[3]],B:B,Table_Query_from_Cas_Ragle_16[[#This Row],[account_id]])</f>
        <v>0</v>
      </c>
      <c r="Q475">
        <f>SUMIFS(F:F,A:A,Table_Query_from_Cas_Ragle_16[[#Headers],[3]],B:B,Table_Query_from_Cas_Ragle_16[[#This Row],[account_id]])</f>
        <v>0</v>
      </c>
      <c r="R475" s="25">
        <f>Table_Query_from_Cas_Ragle_16[[#This Row],[3-Dr]]-Table_Query_from_Cas_Ragle_16[[#This Row],[3-Cr]]</f>
        <v>0</v>
      </c>
      <c r="S475" s="25">
        <f>SUMIFS(E:E,A:A,Table_Query_from_Cas_Ragle_16[[#Headers],[4]],B:B,Table_Query_from_Cas_Ragle_16[[#This Row],[account_id]])</f>
        <v>0</v>
      </c>
      <c r="T475" s="25">
        <f>SUMIFS(F:F,A:A,Table_Query_from_Cas_Ragle_16[[#Headers],[4]],B:B,Table_Query_from_Cas_Ragle_16[[#This Row],[account_id]])</f>
        <v>0</v>
      </c>
      <c r="U475" s="25">
        <f>Table_Query_from_Cas_Ragle_16[[#This Row],[4-Dr]]-Table_Query_from_Cas_Ragle_16[[#This Row],[4-Cr]]</f>
        <v>0</v>
      </c>
      <c r="V475" s="25">
        <f>SUMIFS(E:E,A:A,Table_Query_from_Cas_Ragle_16[[#Headers],[8]],B:B,Table_Query_from_Cas_Ragle_16[[#This Row],[account_id]])</f>
        <v>0</v>
      </c>
      <c r="W475" s="25">
        <f>SUMIFS(F:F,A:A,Table_Query_from_Cas_Ragle_16[[#Headers],[8]],B:B,Table_Query_from_Cas_Ragle_16[[#This Row],[account_id]])</f>
        <v>0</v>
      </c>
      <c r="X475" s="25">
        <f>Table_Query_from_Cas_Ragle_16[[#This Row],[8-Dr]]-Table_Query_from_Cas_Ragle_16[[#This Row],[8-Cr]]</f>
        <v>0</v>
      </c>
    </row>
    <row r="476" spans="1:24" x14ac:dyDescent="0.25">
      <c r="A476">
        <v>2</v>
      </c>
      <c r="B476" t="s">
        <v>2053</v>
      </c>
      <c r="C476" t="s">
        <v>3624</v>
      </c>
      <c r="D476" t="s">
        <v>3617</v>
      </c>
      <c r="E476">
        <v>0</v>
      </c>
      <c r="F476">
        <v>120</v>
      </c>
      <c r="G476" s="2">
        <v>45382</v>
      </c>
      <c r="H476" t="s">
        <v>3618</v>
      </c>
      <c r="I476">
        <f t="shared" si="7"/>
        <v>-120</v>
      </c>
      <c r="K476" t="s">
        <v>2989</v>
      </c>
      <c r="L476" t="s">
        <v>2990</v>
      </c>
      <c r="M476">
        <f>SUMIFS(E:E,A:A,Table_Query_from_Cas_Ragle_16[[#Headers],[2]],B:B,Table_Query_from_Cas_Ragle_16[[#This Row],[account_id]])</f>
        <v>0</v>
      </c>
      <c r="N476">
        <f>SUMIFS(F:F,A:A,Table_Query_from_Cas_Ragle_16[[#Headers],[2]],B:B,Table_Query_from_Cas_Ragle_16[[#This Row],[account_id]])</f>
        <v>0</v>
      </c>
      <c r="O476" s="25">
        <f>Table_Query_from_Cas_Ragle_16[[#This Row],[2-Dr]]-Table_Query_from_Cas_Ragle_16[[#This Row],[2-Cr]]</f>
        <v>0</v>
      </c>
      <c r="P476">
        <f>SUMIFS(E:E,A:A,Table_Query_from_Cas_Ragle_16[[#Headers],[3]],B:B,Table_Query_from_Cas_Ragle_16[[#This Row],[account_id]])</f>
        <v>0</v>
      </c>
      <c r="Q476">
        <f>SUMIFS(F:F,A:A,Table_Query_from_Cas_Ragle_16[[#Headers],[3]],B:B,Table_Query_from_Cas_Ragle_16[[#This Row],[account_id]])</f>
        <v>0</v>
      </c>
      <c r="R476" s="25">
        <f>Table_Query_from_Cas_Ragle_16[[#This Row],[3-Dr]]-Table_Query_from_Cas_Ragle_16[[#This Row],[3-Cr]]</f>
        <v>0</v>
      </c>
      <c r="S476" s="25">
        <f>SUMIFS(E:E,A:A,Table_Query_from_Cas_Ragle_16[[#Headers],[4]],B:B,Table_Query_from_Cas_Ragle_16[[#This Row],[account_id]])</f>
        <v>0</v>
      </c>
      <c r="T476" s="25">
        <f>SUMIFS(F:F,A:A,Table_Query_from_Cas_Ragle_16[[#Headers],[4]],B:B,Table_Query_from_Cas_Ragle_16[[#This Row],[account_id]])</f>
        <v>0</v>
      </c>
      <c r="U476" s="25">
        <f>Table_Query_from_Cas_Ragle_16[[#This Row],[4-Dr]]-Table_Query_from_Cas_Ragle_16[[#This Row],[4-Cr]]</f>
        <v>0</v>
      </c>
      <c r="V476" s="25">
        <f>SUMIFS(E:E,A:A,Table_Query_from_Cas_Ragle_16[[#Headers],[8]],B:B,Table_Query_from_Cas_Ragle_16[[#This Row],[account_id]])</f>
        <v>0</v>
      </c>
      <c r="W476" s="25">
        <f>SUMIFS(F:F,A:A,Table_Query_from_Cas_Ragle_16[[#Headers],[8]],B:B,Table_Query_from_Cas_Ragle_16[[#This Row],[account_id]])</f>
        <v>0</v>
      </c>
      <c r="X476" s="25">
        <f>Table_Query_from_Cas_Ragle_16[[#This Row],[8-Dr]]-Table_Query_from_Cas_Ragle_16[[#This Row],[8-Cr]]</f>
        <v>0</v>
      </c>
    </row>
    <row r="477" spans="1:24" x14ac:dyDescent="0.25">
      <c r="A477">
        <v>2</v>
      </c>
      <c r="B477" t="s">
        <v>2053</v>
      </c>
      <c r="C477" t="s">
        <v>3624</v>
      </c>
      <c r="D477" t="s">
        <v>3617</v>
      </c>
      <c r="E477">
        <v>0</v>
      </c>
      <c r="F477">
        <v>96</v>
      </c>
      <c r="G477" s="2">
        <v>45382</v>
      </c>
      <c r="H477" t="s">
        <v>3618</v>
      </c>
      <c r="I477">
        <f t="shared" si="7"/>
        <v>-96</v>
      </c>
      <c r="K477" t="s">
        <v>2991</v>
      </c>
      <c r="L477" t="s">
        <v>2992</v>
      </c>
      <c r="M477">
        <f>SUMIFS(E:E,A:A,Table_Query_from_Cas_Ragle_16[[#Headers],[2]],B:B,Table_Query_from_Cas_Ragle_16[[#This Row],[account_id]])</f>
        <v>0</v>
      </c>
      <c r="N477">
        <f>SUMIFS(F:F,A:A,Table_Query_from_Cas_Ragle_16[[#Headers],[2]],B:B,Table_Query_from_Cas_Ragle_16[[#This Row],[account_id]])</f>
        <v>0</v>
      </c>
      <c r="O477" s="25">
        <f>Table_Query_from_Cas_Ragle_16[[#This Row],[2-Dr]]-Table_Query_from_Cas_Ragle_16[[#This Row],[2-Cr]]</f>
        <v>0</v>
      </c>
      <c r="P477">
        <f>SUMIFS(E:E,A:A,Table_Query_from_Cas_Ragle_16[[#Headers],[3]],B:B,Table_Query_from_Cas_Ragle_16[[#This Row],[account_id]])</f>
        <v>0</v>
      </c>
      <c r="Q477">
        <f>SUMIFS(F:F,A:A,Table_Query_from_Cas_Ragle_16[[#Headers],[3]],B:B,Table_Query_from_Cas_Ragle_16[[#This Row],[account_id]])</f>
        <v>0</v>
      </c>
      <c r="R477" s="25">
        <f>Table_Query_from_Cas_Ragle_16[[#This Row],[3-Dr]]-Table_Query_from_Cas_Ragle_16[[#This Row],[3-Cr]]</f>
        <v>0</v>
      </c>
      <c r="S477" s="25">
        <f>SUMIFS(E:E,A:A,Table_Query_from_Cas_Ragle_16[[#Headers],[4]],B:B,Table_Query_from_Cas_Ragle_16[[#This Row],[account_id]])</f>
        <v>0</v>
      </c>
      <c r="T477" s="25">
        <f>SUMIFS(F:F,A:A,Table_Query_from_Cas_Ragle_16[[#Headers],[4]],B:B,Table_Query_from_Cas_Ragle_16[[#This Row],[account_id]])</f>
        <v>0</v>
      </c>
      <c r="U477" s="25">
        <f>Table_Query_from_Cas_Ragle_16[[#This Row],[4-Dr]]-Table_Query_from_Cas_Ragle_16[[#This Row],[4-Cr]]</f>
        <v>0</v>
      </c>
      <c r="V477" s="25">
        <f>SUMIFS(E:E,A:A,Table_Query_from_Cas_Ragle_16[[#Headers],[8]],B:B,Table_Query_from_Cas_Ragle_16[[#This Row],[account_id]])</f>
        <v>0</v>
      </c>
      <c r="W477" s="25">
        <f>SUMIFS(F:F,A:A,Table_Query_from_Cas_Ragle_16[[#Headers],[8]],B:B,Table_Query_from_Cas_Ragle_16[[#This Row],[account_id]])</f>
        <v>0</v>
      </c>
      <c r="X477" s="25">
        <f>Table_Query_from_Cas_Ragle_16[[#This Row],[8-Dr]]-Table_Query_from_Cas_Ragle_16[[#This Row],[8-Cr]]</f>
        <v>0</v>
      </c>
    </row>
    <row r="478" spans="1:24" x14ac:dyDescent="0.25">
      <c r="A478">
        <v>2</v>
      </c>
      <c r="B478" t="s">
        <v>2053</v>
      </c>
      <c r="C478" t="s">
        <v>3624</v>
      </c>
      <c r="D478" t="s">
        <v>3617</v>
      </c>
      <c r="E478">
        <v>0</v>
      </c>
      <c r="F478">
        <v>60</v>
      </c>
      <c r="G478" s="2">
        <v>45382</v>
      </c>
      <c r="H478" t="s">
        <v>3618</v>
      </c>
      <c r="I478">
        <f t="shared" si="7"/>
        <v>-60</v>
      </c>
      <c r="K478" t="s">
        <v>2993</v>
      </c>
      <c r="L478" t="s">
        <v>2994</v>
      </c>
      <c r="M478">
        <f>SUMIFS(E:E,A:A,Table_Query_from_Cas_Ragle_16[[#Headers],[2]],B:B,Table_Query_from_Cas_Ragle_16[[#This Row],[account_id]])</f>
        <v>0</v>
      </c>
      <c r="N478">
        <f>SUMIFS(F:F,A:A,Table_Query_from_Cas_Ragle_16[[#Headers],[2]],B:B,Table_Query_from_Cas_Ragle_16[[#This Row],[account_id]])</f>
        <v>0</v>
      </c>
      <c r="O478" s="25">
        <f>Table_Query_from_Cas_Ragle_16[[#This Row],[2-Dr]]-Table_Query_from_Cas_Ragle_16[[#This Row],[2-Cr]]</f>
        <v>0</v>
      </c>
      <c r="P478">
        <f>SUMIFS(E:E,A:A,Table_Query_from_Cas_Ragle_16[[#Headers],[3]],B:B,Table_Query_from_Cas_Ragle_16[[#This Row],[account_id]])</f>
        <v>0</v>
      </c>
      <c r="Q478">
        <f>SUMIFS(F:F,A:A,Table_Query_from_Cas_Ragle_16[[#Headers],[3]],B:B,Table_Query_from_Cas_Ragle_16[[#This Row],[account_id]])</f>
        <v>0</v>
      </c>
      <c r="R478" s="25">
        <f>Table_Query_from_Cas_Ragle_16[[#This Row],[3-Dr]]-Table_Query_from_Cas_Ragle_16[[#This Row],[3-Cr]]</f>
        <v>0</v>
      </c>
      <c r="S478" s="25">
        <f>SUMIFS(E:E,A:A,Table_Query_from_Cas_Ragle_16[[#Headers],[4]],B:B,Table_Query_from_Cas_Ragle_16[[#This Row],[account_id]])</f>
        <v>0</v>
      </c>
      <c r="T478" s="25">
        <f>SUMIFS(F:F,A:A,Table_Query_from_Cas_Ragle_16[[#Headers],[4]],B:B,Table_Query_from_Cas_Ragle_16[[#This Row],[account_id]])</f>
        <v>0</v>
      </c>
      <c r="U478" s="25">
        <f>Table_Query_from_Cas_Ragle_16[[#This Row],[4-Dr]]-Table_Query_from_Cas_Ragle_16[[#This Row],[4-Cr]]</f>
        <v>0</v>
      </c>
      <c r="V478" s="25">
        <f>SUMIFS(E:E,A:A,Table_Query_from_Cas_Ragle_16[[#Headers],[8]],B:B,Table_Query_from_Cas_Ragle_16[[#This Row],[account_id]])</f>
        <v>0</v>
      </c>
      <c r="W478" s="25">
        <f>SUMIFS(F:F,A:A,Table_Query_from_Cas_Ragle_16[[#Headers],[8]],B:B,Table_Query_from_Cas_Ragle_16[[#This Row],[account_id]])</f>
        <v>0</v>
      </c>
      <c r="X478" s="25">
        <f>Table_Query_from_Cas_Ragle_16[[#This Row],[8-Dr]]-Table_Query_from_Cas_Ragle_16[[#This Row],[8-Cr]]</f>
        <v>0</v>
      </c>
    </row>
    <row r="479" spans="1:24" x14ac:dyDescent="0.25">
      <c r="A479">
        <v>2</v>
      </c>
      <c r="B479" t="s">
        <v>2053</v>
      </c>
      <c r="C479" t="s">
        <v>3624</v>
      </c>
      <c r="D479" t="s">
        <v>3617</v>
      </c>
      <c r="E479">
        <v>0</v>
      </c>
      <c r="F479">
        <v>60</v>
      </c>
      <c r="G479" s="2">
        <v>45382</v>
      </c>
      <c r="H479" t="s">
        <v>3618</v>
      </c>
      <c r="I479">
        <f t="shared" si="7"/>
        <v>-60</v>
      </c>
      <c r="K479" t="s">
        <v>2995</v>
      </c>
      <c r="L479" t="s">
        <v>2996</v>
      </c>
      <c r="M479">
        <f>SUMIFS(E:E,A:A,Table_Query_from_Cas_Ragle_16[[#Headers],[2]],B:B,Table_Query_from_Cas_Ragle_16[[#This Row],[account_id]])</f>
        <v>0</v>
      </c>
      <c r="N479">
        <f>SUMIFS(F:F,A:A,Table_Query_from_Cas_Ragle_16[[#Headers],[2]],B:B,Table_Query_from_Cas_Ragle_16[[#This Row],[account_id]])</f>
        <v>0</v>
      </c>
      <c r="O479" s="25">
        <f>Table_Query_from_Cas_Ragle_16[[#This Row],[2-Dr]]-Table_Query_from_Cas_Ragle_16[[#This Row],[2-Cr]]</f>
        <v>0</v>
      </c>
      <c r="P479">
        <f>SUMIFS(E:E,A:A,Table_Query_from_Cas_Ragle_16[[#Headers],[3]],B:B,Table_Query_from_Cas_Ragle_16[[#This Row],[account_id]])</f>
        <v>0</v>
      </c>
      <c r="Q479">
        <f>SUMIFS(F:F,A:A,Table_Query_from_Cas_Ragle_16[[#Headers],[3]],B:B,Table_Query_from_Cas_Ragle_16[[#This Row],[account_id]])</f>
        <v>0</v>
      </c>
      <c r="R479" s="25">
        <f>Table_Query_from_Cas_Ragle_16[[#This Row],[3-Dr]]-Table_Query_from_Cas_Ragle_16[[#This Row],[3-Cr]]</f>
        <v>0</v>
      </c>
      <c r="S479" s="25">
        <f>SUMIFS(E:E,A:A,Table_Query_from_Cas_Ragle_16[[#Headers],[4]],B:B,Table_Query_from_Cas_Ragle_16[[#This Row],[account_id]])</f>
        <v>0</v>
      </c>
      <c r="T479" s="25">
        <f>SUMIFS(F:F,A:A,Table_Query_from_Cas_Ragle_16[[#Headers],[4]],B:B,Table_Query_from_Cas_Ragle_16[[#This Row],[account_id]])</f>
        <v>0</v>
      </c>
      <c r="U479" s="25">
        <f>Table_Query_from_Cas_Ragle_16[[#This Row],[4-Dr]]-Table_Query_from_Cas_Ragle_16[[#This Row],[4-Cr]]</f>
        <v>0</v>
      </c>
      <c r="V479" s="25">
        <f>SUMIFS(E:E,A:A,Table_Query_from_Cas_Ragle_16[[#Headers],[8]],B:B,Table_Query_from_Cas_Ragle_16[[#This Row],[account_id]])</f>
        <v>0</v>
      </c>
      <c r="W479" s="25">
        <f>SUMIFS(F:F,A:A,Table_Query_from_Cas_Ragle_16[[#Headers],[8]],B:B,Table_Query_from_Cas_Ragle_16[[#This Row],[account_id]])</f>
        <v>0</v>
      </c>
      <c r="X479" s="25">
        <f>Table_Query_from_Cas_Ragle_16[[#This Row],[8-Dr]]-Table_Query_from_Cas_Ragle_16[[#This Row],[8-Cr]]</f>
        <v>0</v>
      </c>
    </row>
    <row r="480" spans="1:24" x14ac:dyDescent="0.25">
      <c r="A480">
        <v>2</v>
      </c>
      <c r="B480" t="s">
        <v>2053</v>
      </c>
      <c r="C480" t="s">
        <v>3624</v>
      </c>
      <c r="D480" t="s">
        <v>3617</v>
      </c>
      <c r="E480">
        <v>0</v>
      </c>
      <c r="F480">
        <v>1200</v>
      </c>
      <c r="G480" s="2">
        <v>45382</v>
      </c>
      <c r="H480" t="s">
        <v>3618</v>
      </c>
      <c r="I480">
        <f t="shared" si="7"/>
        <v>-1200</v>
      </c>
      <c r="K480" t="s">
        <v>2997</v>
      </c>
      <c r="L480" t="s">
        <v>2998</v>
      </c>
      <c r="M480">
        <f>SUMIFS(E:E,A:A,Table_Query_from_Cas_Ragle_16[[#Headers],[2]],B:B,Table_Query_from_Cas_Ragle_16[[#This Row],[account_id]])</f>
        <v>0</v>
      </c>
      <c r="N480">
        <f>SUMIFS(F:F,A:A,Table_Query_from_Cas_Ragle_16[[#Headers],[2]],B:B,Table_Query_from_Cas_Ragle_16[[#This Row],[account_id]])</f>
        <v>0</v>
      </c>
      <c r="O480" s="25">
        <f>Table_Query_from_Cas_Ragle_16[[#This Row],[2-Dr]]-Table_Query_from_Cas_Ragle_16[[#This Row],[2-Cr]]</f>
        <v>0</v>
      </c>
      <c r="P480">
        <f>SUMIFS(E:E,A:A,Table_Query_from_Cas_Ragle_16[[#Headers],[3]],B:B,Table_Query_from_Cas_Ragle_16[[#This Row],[account_id]])</f>
        <v>0</v>
      </c>
      <c r="Q480">
        <f>SUMIFS(F:F,A:A,Table_Query_from_Cas_Ragle_16[[#Headers],[3]],B:B,Table_Query_from_Cas_Ragle_16[[#This Row],[account_id]])</f>
        <v>0</v>
      </c>
      <c r="R480" s="25">
        <f>Table_Query_from_Cas_Ragle_16[[#This Row],[3-Dr]]-Table_Query_from_Cas_Ragle_16[[#This Row],[3-Cr]]</f>
        <v>0</v>
      </c>
      <c r="S480" s="25">
        <f>SUMIFS(E:E,A:A,Table_Query_from_Cas_Ragle_16[[#Headers],[4]],B:B,Table_Query_from_Cas_Ragle_16[[#This Row],[account_id]])</f>
        <v>0</v>
      </c>
      <c r="T480" s="25">
        <f>SUMIFS(F:F,A:A,Table_Query_from_Cas_Ragle_16[[#Headers],[4]],B:B,Table_Query_from_Cas_Ragle_16[[#This Row],[account_id]])</f>
        <v>0</v>
      </c>
      <c r="U480" s="25">
        <f>Table_Query_from_Cas_Ragle_16[[#This Row],[4-Dr]]-Table_Query_from_Cas_Ragle_16[[#This Row],[4-Cr]]</f>
        <v>0</v>
      </c>
      <c r="V480" s="25">
        <f>SUMIFS(E:E,A:A,Table_Query_from_Cas_Ragle_16[[#Headers],[8]],B:B,Table_Query_from_Cas_Ragle_16[[#This Row],[account_id]])</f>
        <v>0</v>
      </c>
      <c r="W480" s="25">
        <f>SUMIFS(F:F,A:A,Table_Query_from_Cas_Ragle_16[[#Headers],[8]],B:B,Table_Query_from_Cas_Ragle_16[[#This Row],[account_id]])</f>
        <v>0</v>
      </c>
      <c r="X480" s="25">
        <f>Table_Query_from_Cas_Ragle_16[[#This Row],[8-Dr]]-Table_Query_from_Cas_Ragle_16[[#This Row],[8-Cr]]</f>
        <v>0</v>
      </c>
    </row>
    <row r="481" spans="1:24" x14ac:dyDescent="0.25">
      <c r="A481">
        <v>2</v>
      </c>
      <c r="B481" t="s">
        <v>2053</v>
      </c>
      <c r="C481" t="s">
        <v>3624</v>
      </c>
      <c r="D481" t="s">
        <v>3617</v>
      </c>
      <c r="E481">
        <v>0</v>
      </c>
      <c r="F481">
        <v>1200</v>
      </c>
      <c r="G481" s="2">
        <v>45382</v>
      </c>
      <c r="H481" t="s">
        <v>3618</v>
      </c>
      <c r="I481">
        <f t="shared" si="7"/>
        <v>-1200</v>
      </c>
      <c r="K481" t="s">
        <v>2999</v>
      </c>
      <c r="L481" t="s">
        <v>3000</v>
      </c>
      <c r="M481">
        <f>SUMIFS(E:E,A:A,Table_Query_from_Cas_Ragle_16[[#Headers],[2]],B:B,Table_Query_from_Cas_Ragle_16[[#This Row],[account_id]])</f>
        <v>0</v>
      </c>
      <c r="N481">
        <f>SUMIFS(F:F,A:A,Table_Query_from_Cas_Ragle_16[[#Headers],[2]],B:B,Table_Query_from_Cas_Ragle_16[[#This Row],[account_id]])</f>
        <v>0</v>
      </c>
      <c r="O481" s="25">
        <f>Table_Query_from_Cas_Ragle_16[[#This Row],[2-Dr]]-Table_Query_from_Cas_Ragle_16[[#This Row],[2-Cr]]</f>
        <v>0</v>
      </c>
      <c r="P481">
        <f>SUMIFS(E:E,A:A,Table_Query_from_Cas_Ragle_16[[#Headers],[3]],B:B,Table_Query_from_Cas_Ragle_16[[#This Row],[account_id]])</f>
        <v>0</v>
      </c>
      <c r="Q481">
        <f>SUMIFS(F:F,A:A,Table_Query_from_Cas_Ragle_16[[#Headers],[3]],B:B,Table_Query_from_Cas_Ragle_16[[#This Row],[account_id]])</f>
        <v>0</v>
      </c>
      <c r="R481" s="25">
        <f>Table_Query_from_Cas_Ragle_16[[#This Row],[3-Dr]]-Table_Query_from_Cas_Ragle_16[[#This Row],[3-Cr]]</f>
        <v>0</v>
      </c>
      <c r="S481" s="25">
        <f>SUMIFS(E:E,A:A,Table_Query_from_Cas_Ragle_16[[#Headers],[4]],B:B,Table_Query_from_Cas_Ragle_16[[#This Row],[account_id]])</f>
        <v>0</v>
      </c>
      <c r="T481" s="25">
        <f>SUMIFS(F:F,A:A,Table_Query_from_Cas_Ragle_16[[#Headers],[4]],B:B,Table_Query_from_Cas_Ragle_16[[#This Row],[account_id]])</f>
        <v>0</v>
      </c>
      <c r="U481" s="25">
        <f>Table_Query_from_Cas_Ragle_16[[#This Row],[4-Dr]]-Table_Query_from_Cas_Ragle_16[[#This Row],[4-Cr]]</f>
        <v>0</v>
      </c>
      <c r="V481" s="25">
        <f>SUMIFS(E:E,A:A,Table_Query_from_Cas_Ragle_16[[#Headers],[8]],B:B,Table_Query_from_Cas_Ragle_16[[#This Row],[account_id]])</f>
        <v>0</v>
      </c>
      <c r="W481" s="25">
        <f>SUMIFS(F:F,A:A,Table_Query_from_Cas_Ragle_16[[#Headers],[8]],B:B,Table_Query_from_Cas_Ragle_16[[#This Row],[account_id]])</f>
        <v>0</v>
      </c>
      <c r="X481" s="25">
        <f>Table_Query_from_Cas_Ragle_16[[#This Row],[8-Dr]]-Table_Query_from_Cas_Ragle_16[[#This Row],[8-Cr]]</f>
        <v>0</v>
      </c>
    </row>
    <row r="482" spans="1:24" x14ac:dyDescent="0.25">
      <c r="A482">
        <v>2</v>
      </c>
      <c r="B482" t="s">
        <v>2053</v>
      </c>
      <c r="C482" t="s">
        <v>3624</v>
      </c>
      <c r="D482" t="s">
        <v>3617</v>
      </c>
      <c r="E482">
        <v>0</v>
      </c>
      <c r="F482">
        <v>120</v>
      </c>
      <c r="G482" s="2">
        <v>45382</v>
      </c>
      <c r="H482" t="s">
        <v>3618</v>
      </c>
      <c r="I482">
        <f t="shared" si="7"/>
        <v>-120</v>
      </c>
      <c r="K482" t="s">
        <v>3001</v>
      </c>
      <c r="L482" t="s">
        <v>3002</v>
      </c>
      <c r="M482">
        <f>SUMIFS(E:E,A:A,Table_Query_from_Cas_Ragle_16[[#Headers],[2]],B:B,Table_Query_from_Cas_Ragle_16[[#This Row],[account_id]])</f>
        <v>0</v>
      </c>
      <c r="N482">
        <f>SUMIFS(F:F,A:A,Table_Query_from_Cas_Ragle_16[[#Headers],[2]],B:B,Table_Query_from_Cas_Ragle_16[[#This Row],[account_id]])</f>
        <v>0</v>
      </c>
      <c r="O482" s="25">
        <f>Table_Query_from_Cas_Ragle_16[[#This Row],[2-Dr]]-Table_Query_from_Cas_Ragle_16[[#This Row],[2-Cr]]</f>
        <v>0</v>
      </c>
      <c r="P482">
        <f>SUMIFS(E:E,A:A,Table_Query_from_Cas_Ragle_16[[#Headers],[3]],B:B,Table_Query_from_Cas_Ragle_16[[#This Row],[account_id]])</f>
        <v>0</v>
      </c>
      <c r="Q482">
        <f>SUMIFS(F:F,A:A,Table_Query_from_Cas_Ragle_16[[#Headers],[3]],B:B,Table_Query_from_Cas_Ragle_16[[#This Row],[account_id]])</f>
        <v>0</v>
      </c>
      <c r="R482" s="25">
        <f>Table_Query_from_Cas_Ragle_16[[#This Row],[3-Dr]]-Table_Query_from_Cas_Ragle_16[[#This Row],[3-Cr]]</f>
        <v>0</v>
      </c>
      <c r="S482" s="25">
        <f>SUMIFS(E:E,A:A,Table_Query_from_Cas_Ragle_16[[#Headers],[4]],B:B,Table_Query_from_Cas_Ragle_16[[#This Row],[account_id]])</f>
        <v>0</v>
      </c>
      <c r="T482" s="25">
        <f>SUMIFS(F:F,A:A,Table_Query_from_Cas_Ragle_16[[#Headers],[4]],B:B,Table_Query_from_Cas_Ragle_16[[#This Row],[account_id]])</f>
        <v>0</v>
      </c>
      <c r="U482" s="25">
        <f>Table_Query_from_Cas_Ragle_16[[#This Row],[4-Dr]]-Table_Query_from_Cas_Ragle_16[[#This Row],[4-Cr]]</f>
        <v>0</v>
      </c>
      <c r="V482" s="25">
        <f>SUMIFS(E:E,A:A,Table_Query_from_Cas_Ragle_16[[#Headers],[8]],B:B,Table_Query_from_Cas_Ragle_16[[#This Row],[account_id]])</f>
        <v>0</v>
      </c>
      <c r="W482" s="25">
        <f>SUMIFS(F:F,A:A,Table_Query_from_Cas_Ragle_16[[#Headers],[8]],B:B,Table_Query_from_Cas_Ragle_16[[#This Row],[account_id]])</f>
        <v>0</v>
      </c>
      <c r="X482" s="25">
        <f>Table_Query_from_Cas_Ragle_16[[#This Row],[8-Dr]]-Table_Query_from_Cas_Ragle_16[[#This Row],[8-Cr]]</f>
        <v>0</v>
      </c>
    </row>
    <row r="483" spans="1:24" x14ac:dyDescent="0.25">
      <c r="A483">
        <v>2</v>
      </c>
      <c r="B483" t="s">
        <v>2053</v>
      </c>
      <c r="C483" t="s">
        <v>3624</v>
      </c>
      <c r="D483" t="s">
        <v>3617</v>
      </c>
      <c r="E483">
        <v>0</v>
      </c>
      <c r="F483">
        <v>120</v>
      </c>
      <c r="G483" s="2">
        <v>45382</v>
      </c>
      <c r="H483" t="s">
        <v>3618</v>
      </c>
      <c r="I483">
        <f t="shared" si="7"/>
        <v>-120</v>
      </c>
      <c r="K483" t="s">
        <v>3003</v>
      </c>
      <c r="L483" t="s">
        <v>3004</v>
      </c>
      <c r="M483">
        <f>SUMIFS(E:E,A:A,Table_Query_from_Cas_Ragle_16[[#Headers],[2]],B:B,Table_Query_from_Cas_Ragle_16[[#This Row],[account_id]])</f>
        <v>0</v>
      </c>
      <c r="N483">
        <f>SUMIFS(F:F,A:A,Table_Query_from_Cas_Ragle_16[[#Headers],[2]],B:B,Table_Query_from_Cas_Ragle_16[[#This Row],[account_id]])</f>
        <v>0</v>
      </c>
      <c r="O483" s="25">
        <f>Table_Query_from_Cas_Ragle_16[[#This Row],[2-Dr]]-Table_Query_from_Cas_Ragle_16[[#This Row],[2-Cr]]</f>
        <v>0</v>
      </c>
      <c r="P483">
        <f>SUMIFS(E:E,A:A,Table_Query_from_Cas_Ragle_16[[#Headers],[3]],B:B,Table_Query_from_Cas_Ragle_16[[#This Row],[account_id]])</f>
        <v>0</v>
      </c>
      <c r="Q483">
        <f>SUMIFS(F:F,A:A,Table_Query_from_Cas_Ragle_16[[#Headers],[3]],B:B,Table_Query_from_Cas_Ragle_16[[#This Row],[account_id]])</f>
        <v>0</v>
      </c>
      <c r="R483" s="25">
        <f>Table_Query_from_Cas_Ragle_16[[#This Row],[3-Dr]]-Table_Query_from_Cas_Ragle_16[[#This Row],[3-Cr]]</f>
        <v>0</v>
      </c>
      <c r="S483" s="25">
        <f>SUMIFS(E:E,A:A,Table_Query_from_Cas_Ragle_16[[#Headers],[4]],B:B,Table_Query_from_Cas_Ragle_16[[#This Row],[account_id]])</f>
        <v>0</v>
      </c>
      <c r="T483" s="25">
        <f>SUMIFS(F:F,A:A,Table_Query_from_Cas_Ragle_16[[#Headers],[4]],B:B,Table_Query_from_Cas_Ragle_16[[#This Row],[account_id]])</f>
        <v>0</v>
      </c>
      <c r="U483" s="25">
        <f>Table_Query_from_Cas_Ragle_16[[#This Row],[4-Dr]]-Table_Query_from_Cas_Ragle_16[[#This Row],[4-Cr]]</f>
        <v>0</v>
      </c>
      <c r="V483" s="25">
        <f>SUMIFS(E:E,A:A,Table_Query_from_Cas_Ragle_16[[#Headers],[8]],B:B,Table_Query_from_Cas_Ragle_16[[#This Row],[account_id]])</f>
        <v>0</v>
      </c>
      <c r="W483" s="25">
        <f>SUMIFS(F:F,A:A,Table_Query_from_Cas_Ragle_16[[#Headers],[8]],B:B,Table_Query_from_Cas_Ragle_16[[#This Row],[account_id]])</f>
        <v>0</v>
      </c>
      <c r="X483" s="25">
        <f>Table_Query_from_Cas_Ragle_16[[#This Row],[8-Dr]]-Table_Query_from_Cas_Ragle_16[[#This Row],[8-Cr]]</f>
        <v>0</v>
      </c>
    </row>
    <row r="484" spans="1:24" x14ac:dyDescent="0.25">
      <c r="A484">
        <v>2</v>
      </c>
      <c r="B484" t="s">
        <v>2053</v>
      </c>
      <c r="C484" t="s">
        <v>3624</v>
      </c>
      <c r="D484" t="s">
        <v>3617</v>
      </c>
      <c r="E484">
        <v>0</v>
      </c>
      <c r="F484">
        <v>300</v>
      </c>
      <c r="G484" s="2">
        <v>45382</v>
      </c>
      <c r="H484" t="s">
        <v>3618</v>
      </c>
      <c r="I484">
        <f t="shared" si="7"/>
        <v>-300</v>
      </c>
      <c r="K484" t="s">
        <v>3005</v>
      </c>
      <c r="L484" t="s">
        <v>3006</v>
      </c>
      <c r="M484">
        <f>SUMIFS(E:E,A:A,Table_Query_from_Cas_Ragle_16[[#Headers],[2]],B:B,Table_Query_from_Cas_Ragle_16[[#This Row],[account_id]])</f>
        <v>0</v>
      </c>
      <c r="N484">
        <f>SUMIFS(F:F,A:A,Table_Query_from_Cas_Ragle_16[[#Headers],[2]],B:B,Table_Query_from_Cas_Ragle_16[[#This Row],[account_id]])</f>
        <v>0</v>
      </c>
      <c r="O484" s="25">
        <f>Table_Query_from_Cas_Ragle_16[[#This Row],[2-Dr]]-Table_Query_from_Cas_Ragle_16[[#This Row],[2-Cr]]</f>
        <v>0</v>
      </c>
      <c r="P484">
        <f>SUMIFS(E:E,A:A,Table_Query_from_Cas_Ragle_16[[#Headers],[3]],B:B,Table_Query_from_Cas_Ragle_16[[#This Row],[account_id]])</f>
        <v>0</v>
      </c>
      <c r="Q484">
        <f>SUMIFS(F:F,A:A,Table_Query_from_Cas_Ragle_16[[#Headers],[3]],B:B,Table_Query_from_Cas_Ragle_16[[#This Row],[account_id]])</f>
        <v>0</v>
      </c>
      <c r="R484" s="25">
        <f>Table_Query_from_Cas_Ragle_16[[#This Row],[3-Dr]]-Table_Query_from_Cas_Ragle_16[[#This Row],[3-Cr]]</f>
        <v>0</v>
      </c>
      <c r="S484" s="25">
        <f>SUMIFS(E:E,A:A,Table_Query_from_Cas_Ragle_16[[#Headers],[4]],B:B,Table_Query_from_Cas_Ragle_16[[#This Row],[account_id]])</f>
        <v>0</v>
      </c>
      <c r="T484" s="25">
        <f>SUMIFS(F:F,A:A,Table_Query_from_Cas_Ragle_16[[#Headers],[4]],B:B,Table_Query_from_Cas_Ragle_16[[#This Row],[account_id]])</f>
        <v>0</v>
      </c>
      <c r="U484" s="25">
        <f>Table_Query_from_Cas_Ragle_16[[#This Row],[4-Dr]]-Table_Query_from_Cas_Ragle_16[[#This Row],[4-Cr]]</f>
        <v>0</v>
      </c>
      <c r="V484" s="25">
        <f>SUMIFS(E:E,A:A,Table_Query_from_Cas_Ragle_16[[#Headers],[8]],B:B,Table_Query_from_Cas_Ragle_16[[#This Row],[account_id]])</f>
        <v>0</v>
      </c>
      <c r="W484" s="25">
        <f>SUMIFS(F:F,A:A,Table_Query_from_Cas_Ragle_16[[#Headers],[8]],B:B,Table_Query_from_Cas_Ragle_16[[#This Row],[account_id]])</f>
        <v>0</v>
      </c>
      <c r="X484" s="25">
        <f>Table_Query_from_Cas_Ragle_16[[#This Row],[8-Dr]]-Table_Query_from_Cas_Ragle_16[[#This Row],[8-Cr]]</f>
        <v>0</v>
      </c>
    </row>
    <row r="485" spans="1:24" x14ac:dyDescent="0.25">
      <c r="A485">
        <v>2</v>
      </c>
      <c r="B485" t="s">
        <v>2053</v>
      </c>
      <c r="C485" t="s">
        <v>3624</v>
      </c>
      <c r="D485" t="s">
        <v>3617</v>
      </c>
      <c r="E485">
        <v>0</v>
      </c>
      <c r="F485">
        <v>120</v>
      </c>
      <c r="G485" s="2">
        <v>45382</v>
      </c>
      <c r="H485" t="s">
        <v>3618</v>
      </c>
      <c r="I485">
        <f t="shared" si="7"/>
        <v>-120</v>
      </c>
      <c r="K485" t="s">
        <v>3007</v>
      </c>
      <c r="L485" t="s">
        <v>3008</v>
      </c>
      <c r="M485">
        <f>SUMIFS(E:E,A:A,Table_Query_from_Cas_Ragle_16[[#Headers],[2]],B:B,Table_Query_from_Cas_Ragle_16[[#This Row],[account_id]])</f>
        <v>0</v>
      </c>
      <c r="N485">
        <f>SUMIFS(F:F,A:A,Table_Query_from_Cas_Ragle_16[[#Headers],[2]],B:B,Table_Query_from_Cas_Ragle_16[[#This Row],[account_id]])</f>
        <v>0</v>
      </c>
      <c r="O485" s="25">
        <f>Table_Query_from_Cas_Ragle_16[[#This Row],[2-Dr]]-Table_Query_from_Cas_Ragle_16[[#This Row],[2-Cr]]</f>
        <v>0</v>
      </c>
      <c r="P485">
        <f>SUMIFS(E:E,A:A,Table_Query_from_Cas_Ragle_16[[#Headers],[3]],B:B,Table_Query_from_Cas_Ragle_16[[#This Row],[account_id]])</f>
        <v>0</v>
      </c>
      <c r="Q485">
        <f>SUMIFS(F:F,A:A,Table_Query_from_Cas_Ragle_16[[#Headers],[3]],B:B,Table_Query_from_Cas_Ragle_16[[#This Row],[account_id]])</f>
        <v>0</v>
      </c>
      <c r="R485" s="25">
        <f>Table_Query_from_Cas_Ragle_16[[#This Row],[3-Dr]]-Table_Query_from_Cas_Ragle_16[[#This Row],[3-Cr]]</f>
        <v>0</v>
      </c>
      <c r="S485" s="25">
        <f>SUMIFS(E:E,A:A,Table_Query_from_Cas_Ragle_16[[#Headers],[4]],B:B,Table_Query_from_Cas_Ragle_16[[#This Row],[account_id]])</f>
        <v>0</v>
      </c>
      <c r="T485" s="25">
        <f>SUMIFS(F:F,A:A,Table_Query_from_Cas_Ragle_16[[#Headers],[4]],B:B,Table_Query_from_Cas_Ragle_16[[#This Row],[account_id]])</f>
        <v>0</v>
      </c>
      <c r="U485" s="25">
        <f>Table_Query_from_Cas_Ragle_16[[#This Row],[4-Dr]]-Table_Query_from_Cas_Ragle_16[[#This Row],[4-Cr]]</f>
        <v>0</v>
      </c>
      <c r="V485" s="25">
        <f>SUMIFS(E:E,A:A,Table_Query_from_Cas_Ragle_16[[#Headers],[8]],B:B,Table_Query_from_Cas_Ragle_16[[#This Row],[account_id]])</f>
        <v>0</v>
      </c>
      <c r="W485" s="25">
        <f>SUMIFS(F:F,A:A,Table_Query_from_Cas_Ragle_16[[#Headers],[8]],B:B,Table_Query_from_Cas_Ragle_16[[#This Row],[account_id]])</f>
        <v>0</v>
      </c>
      <c r="X485" s="25">
        <f>Table_Query_from_Cas_Ragle_16[[#This Row],[8-Dr]]-Table_Query_from_Cas_Ragle_16[[#This Row],[8-Cr]]</f>
        <v>0</v>
      </c>
    </row>
    <row r="486" spans="1:24" x14ac:dyDescent="0.25">
      <c r="A486">
        <v>2</v>
      </c>
      <c r="B486" t="s">
        <v>2053</v>
      </c>
      <c r="C486" t="s">
        <v>3624</v>
      </c>
      <c r="D486" t="s">
        <v>3617</v>
      </c>
      <c r="E486">
        <v>0</v>
      </c>
      <c r="F486">
        <v>120</v>
      </c>
      <c r="G486" s="2">
        <v>45382</v>
      </c>
      <c r="H486" t="s">
        <v>3618</v>
      </c>
      <c r="I486">
        <f t="shared" si="7"/>
        <v>-120</v>
      </c>
      <c r="K486" t="s">
        <v>3009</v>
      </c>
      <c r="L486" t="s">
        <v>3010</v>
      </c>
      <c r="M486">
        <f>SUMIFS(E:E,A:A,Table_Query_from_Cas_Ragle_16[[#Headers],[2]],B:B,Table_Query_from_Cas_Ragle_16[[#This Row],[account_id]])</f>
        <v>0</v>
      </c>
      <c r="N486">
        <f>SUMIFS(F:F,A:A,Table_Query_from_Cas_Ragle_16[[#Headers],[2]],B:B,Table_Query_from_Cas_Ragle_16[[#This Row],[account_id]])</f>
        <v>0</v>
      </c>
      <c r="O486" s="25">
        <f>Table_Query_from_Cas_Ragle_16[[#This Row],[2-Dr]]-Table_Query_from_Cas_Ragle_16[[#This Row],[2-Cr]]</f>
        <v>0</v>
      </c>
      <c r="P486">
        <f>SUMIFS(E:E,A:A,Table_Query_from_Cas_Ragle_16[[#Headers],[3]],B:B,Table_Query_from_Cas_Ragle_16[[#This Row],[account_id]])</f>
        <v>0</v>
      </c>
      <c r="Q486">
        <f>SUMIFS(F:F,A:A,Table_Query_from_Cas_Ragle_16[[#Headers],[3]],B:B,Table_Query_from_Cas_Ragle_16[[#This Row],[account_id]])</f>
        <v>0</v>
      </c>
      <c r="R486" s="25">
        <f>Table_Query_from_Cas_Ragle_16[[#This Row],[3-Dr]]-Table_Query_from_Cas_Ragle_16[[#This Row],[3-Cr]]</f>
        <v>0</v>
      </c>
      <c r="S486" s="25">
        <f>SUMIFS(E:E,A:A,Table_Query_from_Cas_Ragle_16[[#Headers],[4]],B:B,Table_Query_from_Cas_Ragle_16[[#This Row],[account_id]])</f>
        <v>0</v>
      </c>
      <c r="T486" s="25">
        <f>SUMIFS(F:F,A:A,Table_Query_from_Cas_Ragle_16[[#Headers],[4]],B:B,Table_Query_from_Cas_Ragle_16[[#This Row],[account_id]])</f>
        <v>0</v>
      </c>
      <c r="U486" s="25">
        <f>Table_Query_from_Cas_Ragle_16[[#This Row],[4-Dr]]-Table_Query_from_Cas_Ragle_16[[#This Row],[4-Cr]]</f>
        <v>0</v>
      </c>
      <c r="V486" s="25">
        <f>SUMIFS(E:E,A:A,Table_Query_from_Cas_Ragle_16[[#Headers],[8]],B:B,Table_Query_from_Cas_Ragle_16[[#This Row],[account_id]])</f>
        <v>0</v>
      </c>
      <c r="W486" s="25">
        <f>SUMIFS(F:F,A:A,Table_Query_from_Cas_Ragle_16[[#Headers],[8]],B:B,Table_Query_from_Cas_Ragle_16[[#This Row],[account_id]])</f>
        <v>0</v>
      </c>
      <c r="X486" s="25">
        <f>Table_Query_from_Cas_Ragle_16[[#This Row],[8-Dr]]-Table_Query_from_Cas_Ragle_16[[#This Row],[8-Cr]]</f>
        <v>0</v>
      </c>
    </row>
    <row r="487" spans="1:24" x14ac:dyDescent="0.25">
      <c r="A487">
        <v>2</v>
      </c>
      <c r="B487" t="s">
        <v>2053</v>
      </c>
      <c r="C487" t="s">
        <v>3624</v>
      </c>
      <c r="D487" t="s">
        <v>3617</v>
      </c>
      <c r="E487">
        <v>0</v>
      </c>
      <c r="F487">
        <v>120</v>
      </c>
      <c r="G487" s="2">
        <v>45382</v>
      </c>
      <c r="H487" t="s">
        <v>3618</v>
      </c>
      <c r="I487">
        <f t="shared" si="7"/>
        <v>-120</v>
      </c>
      <c r="K487" t="s">
        <v>3011</v>
      </c>
      <c r="L487" t="s">
        <v>3012</v>
      </c>
      <c r="M487">
        <f>SUMIFS(E:E,A:A,Table_Query_from_Cas_Ragle_16[[#Headers],[2]],B:B,Table_Query_from_Cas_Ragle_16[[#This Row],[account_id]])</f>
        <v>0</v>
      </c>
      <c r="N487">
        <f>SUMIFS(F:F,A:A,Table_Query_from_Cas_Ragle_16[[#Headers],[2]],B:B,Table_Query_from_Cas_Ragle_16[[#This Row],[account_id]])</f>
        <v>0</v>
      </c>
      <c r="O487" s="25">
        <f>Table_Query_from_Cas_Ragle_16[[#This Row],[2-Dr]]-Table_Query_from_Cas_Ragle_16[[#This Row],[2-Cr]]</f>
        <v>0</v>
      </c>
      <c r="P487">
        <f>SUMIFS(E:E,A:A,Table_Query_from_Cas_Ragle_16[[#Headers],[3]],B:B,Table_Query_from_Cas_Ragle_16[[#This Row],[account_id]])</f>
        <v>0</v>
      </c>
      <c r="Q487">
        <f>SUMIFS(F:F,A:A,Table_Query_from_Cas_Ragle_16[[#Headers],[3]],B:B,Table_Query_from_Cas_Ragle_16[[#This Row],[account_id]])</f>
        <v>0</v>
      </c>
      <c r="R487" s="25">
        <f>Table_Query_from_Cas_Ragle_16[[#This Row],[3-Dr]]-Table_Query_from_Cas_Ragle_16[[#This Row],[3-Cr]]</f>
        <v>0</v>
      </c>
      <c r="S487" s="25">
        <f>SUMIFS(E:E,A:A,Table_Query_from_Cas_Ragle_16[[#Headers],[4]],B:B,Table_Query_from_Cas_Ragle_16[[#This Row],[account_id]])</f>
        <v>0</v>
      </c>
      <c r="T487" s="25">
        <f>SUMIFS(F:F,A:A,Table_Query_from_Cas_Ragle_16[[#Headers],[4]],B:B,Table_Query_from_Cas_Ragle_16[[#This Row],[account_id]])</f>
        <v>0</v>
      </c>
      <c r="U487" s="25">
        <f>Table_Query_from_Cas_Ragle_16[[#This Row],[4-Dr]]-Table_Query_from_Cas_Ragle_16[[#This Row],[4-Cr]]</f>
        <v>0</v>
      </c>
      <c r="V487" s="25">
        <f>SUMIFS(E:E,A:A,Table_Query_from_Cas_Ragle_16[[#Headers],[8]],B:B,Table_Query_from_Cas_Ragle_16[[#This Row],[account_id]])</f>
        <v>0</v>
      </c>
      <c r="W487" s="25">
        <f>SUMIFS(F:F,A:A,Table_Query_from_Cas_Ragle_16[[#Headers],[8]],B:B,Table_Query_from_Cas_Ragle_16[[#This Row],[account_id]])</f>
        <v>0</v>
      </c>
      <c r="X487" s="25">
        <f>Table_Query_from_Cas_Ragle_16[[#This Row],[8-Dr]]-Table_Query_from_Cas_Ragle_16[[#This Row],[8-Cr]]</f>
        <v>0</v>
      </c>
    </row>
    <row r="488" spans="1:24" x14ac:dyDescent="0.25">
      <c r="A488">
        <v>2</v>
      </c>
      <c r="B488" t="s">
        <v>2053</v>
      </c>
      <c r="C488" t="s">
        <v>3624</v>
      </c>
      <c r="D488" t="s">
        <v>3617</v>
      </c>
      <c r="E488">
        <v>0</v>
      </c>
      <c r="F488">
        <v>300</v>
      </c>
      <c r="G488" s="2">
        <v>45382</v>
      </c>
      <c r="H488" t="s">
        <v>3618</v>
      </c>
      <c r="I488">
        <f t="shared" si="7"/>
        <v>-300</v>
      </c>
      <c r="K488" t="s">
        <v>3013</v>
      </c>
      <c r="L488" t="s">
        <v>3014</v>
      </c>
      <c r="M488">
        <f>SUMIFS(E:E,A:A,Table_Query_from_Cas_Ragle_16[[#Headers],[2]],B:B,Table_Query_from_Cas_Ragle_16[[#This Row],[account_id]])</f>
        <v>0</v>
      </c>
      <c r="N488">
        <f>SUMIFS(F:F,A:A,Table_Query_from_Cas_Ragle_16[[#Headers],[2]],B:B,Table_Query_from_Cas_Ragle_16[[#This Row],[account_id]])</f>
        <v>0</v>
      </c>
      <c r="O488" s="25">
        <f>Table_Query_from_Cas_Ragle_16[[#This Row],[2-Dr]]-Table_Query_from_Cas_Ragle_16[[#This Row],[2-Cr]]</f>
        <v>0</v>
      </c>
      <c r="P488">
        <f>SUMIFS(E:E,A:A,Table_Query_from_Cas_Ragle_16[[#Headers],[3]],B:B,Table_Query_from_Cas_Ragle_16[[#This Row],[account_id]])</f>
        <v>0</v>
      </c>
      <c r="Q488">
        <f>SUMIFS(F:F,A:A,Table_Query_from_Cas_Ragle_16[[#Headers],[3]],B:B,Table_Query_from_Cas_Ragle_16[[#This Row],[account_id]])</f>
        <v>0</v>
      </c>
      <c r="R488" s="25">
        <f>Table_Query_from_Cas_Ragle_16[[#This Row],[3-Dr]]-Table_Query_from_Cas_Ragle_16[[#This Row],[3-Cr]]</f>
        <v>0</v>
      </c>
      <c r="S488" s="25">
        <f>SUMIFS(E:E,A:A,Table_Query_from_Cas_Ragle_16[[#Headers],[4]],B:B,Table_Query_from_Cas_Ragle_16[[#This Row],[account_id]])</f>
        <v>0</v>
      </c>
      <c r="T488" s="25">
        <f>SUMIFS(F:F,A:A,Table_Query_from_Cas_Ragle_16[[#Headers],[4]],B:B,Table_Query_from_Cas_Ragle_16[[#This Row],[account_id]])</f>
        <v>0</v>
      </c>
      <c r="U488" s="25">
        <f>Table_Query_from_Cas_Ragle_16[[#This Row],[4-Dr]]-Table_Query_from_Cas_Ragle_16[[#This Row],[4-Cr]]</f>
        <v>0</v>
      </c>
      <c r="V488" s="25">
        <f>SUMIFS(E:E,A:A,Table_Query_from_Cas_Ragle_16[[#Headers],[8]],B:B,Table_Query_from_Cas_Ragle_16[[#This Row],[account_id]])</f>
        <v>0</v>
      </c>
      <c r="W488" s="25">
        <f>SUMIFS(F:F,A:A,Table_Query_from_Cas_Ragle_16[[#Headers],[8]],B:B,Table_Query_from_Cas_Ragle_16[[#This Row],[account_id]])</f>
        <v>0</v>
      </c>
      <c r="X488" s="25">
        <f>Table_Query_from_Cas_Ragle_16[[#This Row],[8-Dr]]-Table_Query_from_Cas_Ragle_16[[#This Row],[8-Cr]]</f>
        <v>0</v>
      </c>
    </row>
    <row r="489" spans="1:24" x14ac:dyDescent="0.25">
      <c r="A489">
        <v>2</v>
      </c>
      <c r="B489" t="s">
        <v>2053</v>
      </c>
      <c r="C489" t="s">
        <v>3624</v>
      </c>
      <c r="D489" t="s">
        <v>3617</v>
      </c>
      <c r="E489">
        <v>0</v>
      </c>
      <c r="F489">
        <v>240</v>
      </c>
      <c r="G489" s="2">
        <v>45382</v>
      </c>
      <c r="H489" t="s">
        <v>3618</v>
      </c>
      <c r="I489">
        <f t="shared" si="7"/>
        <v>-240</v>
      </c>
      <c r="K489" t="s">
        <v>2061</v>
      </c>
      <c r="L489" t="s">
        <v>3015</v>
      </c>
      <c r="M489">
        <f>SUMIFS(E:E,A:A,Table_Query_from_Cas_Ragle_16[[#Headers],[2]],B:B,Table_Query_from_Cas_Ragle_16[[#This Row],[account_id]])</f>
        <v>0</v>
      </c>
      <c r="N489">
        <f>SUMIFS(F:F,A:A,Table_Query_from_Cas_Ragle_16[[#Headers],[2]],B:B,Table_Query_from_Cas_Ragle_16[[#This Row],[account_id]])</f>
        <v>0</v>
      </c>
      <c r="O489" s="25">
        <f>Table_Query_from_Cas_Ragle_16[[#This Row],[2-Dr]]-Table_Query_from_Cas_Ragle_16[[#This Row],[2-Cr]]</f>
        <v>0</v>
      </c>
      <c r="P489">
        <f>SUMIFS(E:E,A:A,Table_Query_from_Cas_Ragle_16[[#Headers],[3]],B:B,Table_Query_from_Cas_Ragle_16[[#This Row],[account_id]])</f>
        <v>0</v>
      </c>
      <c r="Q489">
        <f>SUMIFS(F:F,A:A,Table_Query_from_Cas_Ragle_16[[#Headers],[3]],B:B,Table_Query_from_Cas_Ragle_16[[#This Row],[account_id]])</f>
        <v>0</v>
      </c>
      <c r="R489" s="25">
        <f>Table_Query_from_Cas_Ragle_16[[#This Row],[3-Dr]]-Table_Query_from_Cas_Ragle_16[[#This Row],[3-Cr]]</f>
        <v>0</v>
      </c>
      <c r="S489" s="25">
        <f>SUMIFS(E:E,A:A,Table_Query_from_Cas_Ragle_16[[#Headers],[4]],B:B,Table_Query_from_Cas_Ragle_16[[#This Row],[account_id]])</f>
        <v>0</v>
      </c>
      <c r="T489" s="25">
        <f>SUMIFS(F:F,A:A,Table_Query_from_Cas_Ragle_16[[#Headers],[4]],B:B,Table_Query_from_Cas_Ragle_16[[#This Row],[account_id]])</f>
        <v>0</v>
      </c>
      <c r="U489" s="25">
        <f>Table_Query_from_Cas_Ragle_16[[#This Row],[4-Dr]]-Table_Query_from_Cas_Ragle_16[[#This Row],[4-Cr]]</f>
        <v>0</v>
      </c>
      <c r="V489" s="25">
        <f>SUMIFS(E:E,A:A,Table_Query_from_Cas_Ragle_16[[#Headers],[8]],B:B,Table_Query_from_Cas_Ragle_16[[#This Row],[account_id]])</f>
        <v>0</v>
      </c>
      <c r="W489" s="25">
        <f>SUMIFS(F:F,A:A,Table_Query_from_Cas_Ragle_16[[#Headers],[8]],B:B,Table_Query_from_Cas_Ragle_16[[#This Row],[account_id]])</f>
        <v>0</v>
      </c>
      <c r="X489" s="25">
        <f>Table_Query_from_Cas_Ragle_16[[#This Row],[8-Dr]]-Table_Query_from_Cas_Ragle_16[[#This Row],[8-Cr]]</f>
        <v>0</v>
      </c>
    </row>
    <row r="490" spans="1:24" x14ac:dyDescent="0.25">
      <c r="A490">
        <v>2</v>
      </c>
      <c r="B490" t="s">
        <v>2053</v>
      </c>
      <c r="C490" t="s">
        <v>3624</v>
      </c>
      <c r="D490" t="s">
        <v>3617</v>
      </c>
      <c r="E490">
        <v>0</v>
      </c>
      <c r="F490">
        <v>240</v>
      </c>
      <c r="G490" s="2">
        <v>45382</v>
      </c>
      <c r="H490" t="s">
        <v>3618</v>
      </c>
      <c r="I490">
        <f t="shared" si="7"/>
        <v>-240</v>
      </c>
      <c r="K490" t="s">
        <v>2062</v>
      </c>
      <c r="L490" t="s">
        <v>3016</v>
      </c>
      <c r="M490">
        <f>SUMIFS(E:E,A:A,Table_Query_from_Cas_Ragle_16[[#Headers],[2]],B:B,Table_Query_from_Cas_Ragle_16[[#This Row],[account_id]])</f>
        <v>1341.49</v>
      </c>
      <c r="N490">
        <f>SUMIFS(F:F,A:A,Table_Query_from_Cas_Ragle_16[[#Headers],[2]],B:B,Table_Query_from_Cas_Ragle_16[[#This Row],[account_id]])</f>
        <v>0</v>
      </c>
      <c r="O490" s="25">
        <f>Table_Query_from_Cas_Ragle_16[[#This Row],[2-Dr]]-Table_Query_from_Cas_Ragle_16[[#This Row],[2-Cr]]</f>
        <v>1341.49</v>
      </c>
      <c r="P490">
        <f>SUMIFS(E:E,A:A,Table_Query_from_Cas_Ragle_16[[#Headers],[3]],B:B,Table_Query_from_Cas_Ragle_16[[#This Row],[account_id]])</f>
        <v>0</v>
      </c>
      <c r="Q490">
        <f>SUMIFS(F:F,A:A,Table_Query_from_Cas_Ragle_16[[#Headers],[3]],B:B,Table_Query_from_Cas_Ragle_16[[#This Row],[account_id]])</f>
        <v>0</v>
      </c>
      <c r="R490" s="25">
        <f>Table_Query_from_Cas_Ragle_16[[#This Row],[3-Dr]]-Table_Query_from_Cas_Ragle_16[[#This Row],[3-Cr]]</f>
        <v>0</v>
      </c>
      <c r="S490" s="25">
        <f>SUMIFS(E:E,A:A,Table_Query_from_Cas_Ragle_16[[#Headers],[4]],B:B,Table_Query_from_Cas_Ragle_16[[#This Row],[account_id]])</f>
        <v>0</v>
      </c>
      <c r="T490" s="25">
        <f>SUMIFS(F:F,A:A,Table_Query_from_Cas_Ragle_16[[#Headers],[4]],B:B,Table_Query_from_Cas_Ragle_16[[#This Row],[account_id]])</f>
        <v>0</v>
      </c>
      <c r="U490" s="25">
        <f>Table_Query_from_Cas_Ragle_16[[#This Row],[4-Dr]]-Table_Query_from_Cas_Ragle_16[[#This Row],[4-Cr]]</f>
        <v>0</v>
      </c>
      <c r="V490" s="25">
        <f>SUMIFS(E:E,A:A,Table_Query_from_Cas_Ragle_16[[#Headers],[8]],B:B,Table_Query_from_Cas_Ragle_16[[#This Row],[account_id]])</f>
        <v>0</v>
      </c>
      <c r="W490" s="25">
        <f>SUMIFS(F:F,A:A,Table_Query_from_Cas_Ragle_16[[#Headers],[8]],B:B,Table_Query_from_Cas_Ragle_16[[#This Row],[account_id]])</f>
        <v>0</v>
      </c>
      <c r="X490" s="25">
        <f>Table_Query_from_Cas_Ragle_16[[#This Row],[8-Dr]]-Table_Query_from_Cas_Ragle_16[[#This Row],[8-Cr]]</f>
        <v>0</v>
      </c>
    </row>
    <row r="491" spans="1:24" x14ac:dyDescent="0.25">
      <c r="A491">
        <v>2</v>
      </c>
      <c r="B491" t="s">
        <v>2053</v>
      </c>
      <c r="C491" t="s">
        <v>3624</v>
      </c>
      <c r="D491" t="s">
        <v>3617</v>
      </c>
      <c r="E491">
        <v>0</v>
      </c>
      <c r="F491">
        <v>240</v>
      </c>
      <c r="G491" s="2">
        <v>45382</v>
      </c>
      <c r="H491" t="s">
        <v>3618</v>
      </c>
      <c r="I491">
        <f t="shared" si="7"/>
        <v>-240</v>
      </c>
      <c r="K491" t="s">
        <v>3017</v>
      </c>
      <c r="L491" t="s">
        <v>3018</v>
      </c>
      <c r="M491">
        <f>SUMIFS(E:E,A:A,Table_Query_from_Cas_Ragle_16[[#Headers],[2]],B:B,Table_Query_from_Cas_Ragle_16[[#This Row],[account_id]])</f>
        <v>0</v>
      </c>
      <c r="N491">
        <f>SUMIFS(F:F,A:A,Table_Query_from_Cas_Ragle_16[[#Headers],[2]],B:B,Table_Query_from_Cas_Ragle_16[[#This Row],[account_id]])</f>
        <v>0</v>
      </c>
      <c r="O491" s="25">
        <f>Table_Query_from_Cas_Ragle_16[[#This Row],[2-Dr]]-Table_Query_from_Cas_Ragle_16[[#This Row],[2-Cr]]</f>
        <v>0</v>
      </c>
      <c r="P491">
        <f>SUMIFS(E:E,A:A,Table_Query_from_Cas_Ragle_16[[#Headers],[3]],B:B,Table_Query_from_Cas_Ragle_16[[#This Row],[account_id]])</f>
        <v>0</v>
      </c>
      <c r="Q491">
        <f>SUMIFS(F:F,A:A,Table_Query_from_Cas_Ragle_16[[#Headers],[3]],B:B,Table_Query_from_Cas_Ragle_16[[#This Row],[account_id]])</f>
        <v>0</v>
      </c>
      <c r="R491" s="25">
        <f>Table_Query_from_Cas_Ragle_16[[#This Row],[3-Dr]]-Table_Query_from_Cas_Ragle_16[[#This Row],[3-Cr]]</f>
        <v>0</v>
      </c>
      <c r="S491" s="25">
        <f>SUMIFS(E:E,A:A,Table_Query_from_Cas_Ragle_16[[#Headers],[4]],B:B,Table_Query_from_Cas_Ragle_16[[#This Row],[account_id]])</f>
        <v>0</v>
      </c>
      <c r="T491" s="25">
        <f>SUMIFS(F:F,A:A,Table_Query_from_Cas_Ragle_16[[#Headers],[4]],B:B,Table_Query_from_Cas_Ragle_16[[#This Row],[account_id]])</f>
        <v>0</v>
      </c>
      <c r="U491" s="25">
        <f>Table_Query_from_Cas_Ragle_16[[#This Row],[4-Dr]]-Table_Query_from_Cas_Ragle_16[[#This Row],[4-Cr]]</f>
        <v>0</v>
      </c>
      <c r="V491" s="25">
        <f>SUMIFS(E:E,A:A,Table_Query_from_Cas_Ragle_16[[#Headers],[8]],B:B,Table_Query_from_Cas_Ragle_16[[#This Row],[account_id]])</f>
        <v>0</v>
      </c>
      <c r="W491" s="25">
        <f>SUMIFS(F:F,A:A,Table_Query_from_Cas_Ragle_16[[#Headers],[8]],B:B,Table_Query_from_Cas_Ragle_16[[#This Row],[account_id]])</f>
        <v>0</v>
      </c>
      <c r="X491" s="25">
        <f>Table_Query_from_Cas_Ragle_16[[#This Row],[8-Dr]]-Table_Query_from_Cas_Ragle_16[[#This Row],[8-Cr]]</f>
        <v>0</v>
      </c>
    </row>
    <row r="492" spans="1:24" x14ac:dyDescent="0.25">
      <c r="A492">
        <v>2</v>
      </c>
      <c r="B492" t="s">
        <v>2053</v>
      </c>
      <c r="C492" t="s">
        <v>3624</v>
      </c>
      <c r="D492" t="s">
        <v>3617</v>
      </c>
      <c r="E492">
        <v>0</v>
      </c>
      <c r="F492">
        <v>240</v>
      </c>
      <c r="G492" s="2">
        <v>45382</v>
      </c>
      <c r="H492" t="s">
        <v>3618</v>
      </c>
      <c r="I492">
        <f t="shared" si="7"/>
        <v>-240</v>
      </c>
      <c r="K492" t="s">
        <v>2017</v>
      </c>
      <c r="L492" t="s">
        <v>3019</v>
      </c>
      <c r="M492">
        <f>SUMIFS(E:E,A:A,Table_Query_from_Cas_Ragle_16[[#Headers],[2]],B:B,Table_Query_from_Cas_Ragle_16[[#This Row],[account_id]])</f>
        <v>12965.23</v>
      </c>
      <c r="N492">
        <f>SUMIFS(F:F,A:A,Table_Query_from_Cas_Ragle_16[[#Headers],[2]],B:B,Table_Query_from_Cas_Ragle_16[[#This Row],[account_id]])</f>
        <v>0</v>
      </c>
      <c r="O492" s="25">
        <f>Table_Query_from_Cas_Ragle_16[[#This Row],[2-Dr]]-Table_Query_from_Cas_Ragle_16[[#This Row],[2-Cr]]</f>
        <v>12965.23</v>
      </c>
      <c r="P492">
        <f>SUMIFS(E:E,A:A,Table_Query_from_Cas_Ragle_16[[#Headers],[3]],B:B,Table_Query_from_Cas_Ragle_16[[#This Row],[account_id]])</f>
        <v>0</v>
      </c>
      <c r="Q492">
        <f>SUMIFS(F:F,A:A,Table_Query_from_Cas_Ragle_16[[#Headers],[3]],B:B,Table_Query_from_Cas_Ragle_16[[#This Row],[account_id]])</f>
        <v>0</v>
      </c>
      <c r="R492" s="25">
        <f>Table_Query_from_Cas_Ragle_16[[#This Row],[3-Dr]]-Table_Query_from_Cas_Ragle_16[[#This Row],[3-Cr]]</f>
        <v>0</v>
      </c>
      <c r="S492" s="25">
        <f>SUMIFS(E:E,A:A,Table_Query_from_Cas_Ragle_16[[#Headers],[4]],B:B,Table_Query_from_Cas_Ragle_16[[#This Row],[account_id]])</f>
        <v>0</v>
      </c>
      <c r="T492" s="25">
        <f>SUMIFS(F:F,A:A,Table_Query_from_Cas_Ragle_16[[#Headers],[4]],B:B,Table_Query_from_Cas_Ragle_16[[#This Row],[account_id]])</f>
        <v>0</v>
      </c>
      <c r="U492" s="25">
        <f>Table_Query_from_Cas_Ragle_16[[#This Row],[4-Dr]]-Table_Query_from_Cas_Ragle_16[[#This Row],[4-Cr]]</f>
        <v>0</v>
      </c>
      <c r="V492" s="25">
        <f>SUMIFS(E:E,A:A,Table_Query_from_Cas_Ragle_16[[#Headers],[8]],B:B,Table_Query_from_Cas_Ragle_16[[#This Row],[account_id]])</f>
        <v>45081.5</v>
      </c>
      <c r="W492" s="25">
        <f>SUMIFS(F:F,A:A,Table_Query_from_Cas_Ragle_16[[#Headers],[8]],B:B,Table_Query_from_Cas_Ragle_16[[#This Row],[account_id]])</f>
        <v>13503.689999999999</v>
      </c>
      <c r="X492" s="25">
        <f>Table_Query_from_Cas_Ragle_16[[#This Row],[8-Dr]]-Table_Query_from_Cas_Ragle_16[[#This Row],[8-Cr]]</f>
        <v>31577.81</v>
      </c>
    </row>
    <row r="493" spans="1:24" x14ac:dyDescent="0.25">
      <c r="A493">
        <v>2</v>
      </c>
      <c r="B493" t="s">
        <v>2053</v>
      </c>
      <c r="C493" t="s">
        <v>3624</v>
      </c>
      <c r="D493" t="s">
        <v>3617</v>
      </c>
      <c r="E493">
        <v>0</v>
      </c>
      <c r="F493">
        <v>2000</v>
      </c>
      <c r="G493" s="2">
        <v>45382</v>
      </c>
      <c r="H493" t="s">
        <v>3618</v>
      </c>
      <c r="I493">
        <f t="shared" si="7"/>
        <v>-2000</v>
      </c>
      <c r="K493" t="s">
        <v>3020</v>
      </c>
      <c r="L493" t="s">
        <v>3021</v>
      </c>
      <c r="M493">
        <f>SUMIFS(E:E,A:A,Table_Query_from_Cas_Ragle_16[[#Headers],[2]],B:B,Table_Query_from_Cas_Ragle_16[[#This Row],[account_id]])</f>
        <v>0</v>
      </c>
      <c r="N493">
        <f>SUMIFS(F:F,A:A,Table_Query_from_Cas_Ragle_16[[#Headers],[2]],B:B,Table_Query_from_Cas_Ragle_16[[#This Row],[account_id]])</f>
        <v>0</v>
      </c>
      <c r="O493" s="25">
        <f>Table_Query_from_Cas_Ragle_16[[#This Row],[2-Dr]]-Table_Query_from_Cas_Ragle_16[[#This Row],[2-Cr]]</f>
        <v>0</v>
      </c>
      <c r="P493">
        <f>SUMIFS(E:E,A:A,Table_Query_from_Cas_Ragle_16[[#Headers],[3]],B:B,Table_Query_from_Cas_Ragle_16[[#This Row],[account_id]])</f>
        <v>0</v>
      </c>
      <c r="Q493">
        <f>SUMIFS(F:F,A:A,Table_Query_from_Cas_Ragle_16[[#Headers],[3]],B:B,Table_Query_from_Cas_Ragle_16[[#This Row],[account_id]])</f>
        <v>0</v>
      </c>
      <c r="R493" s="25">
        <f>Table_Query_from_Cas_Ragle_16[[#This Row],[3-Dr]]-Table_Query_from_Cas_Ragle_16[[#This Row],[3-Cr]]</f>
        <v>0</v>
      </c>
      <c r="S493" s="25">
        <f>SUMIFS(E:E,A:A,Table_Query_from_Cas_Ragle_16[[#Headers],[4]],B:B,Table_Query_from_Cas_Ragle_16[[#This Row],[account_id]])</f>
        <v>0</v>
      </c>
      <c r="T493" s="25">
        <f>SUMIFS(F:F,A:A,Table_Query_from_Cas_Ragle_16[[#Headers],[4]],B:B,Table_Query_from_Cas_Ragle_16[[#This Row],[account_id]])</f>
        <v>0</v>
      </c>
      <c r="U493" s="25">
        <f>Table_Query_from_Cas_Ragle_16[[#This Row],[4-Dr]]-Table_Query_from_Cas_Ragle_16[[#This Row],[4-Cr]]</f>
        <v>0</v>
      </c>
      <c r="V493" s="25">
        <f>SUMIFS(E:E,A:A,Table_Query_from_Cas_Ragle_16[[#Headers],[8]],B:B,Table_Query_from_Cas_Ragle_16[[#This Row],[account_id]])</f>
        <v>0</v>
      </c>
      <c r="W493" s="25">
        <f>SUMIFS(F:F,A:A,Table_Query_from_Cas_Ragle_16[[#Headers],[8]],B:B,Table_Query_from_Cas_Ragle_16[[#This Row],[account_id]])</f>
        <v>0</v>
      </c>
      <c r="X493" s="25">
        <f>Table_Query_from_Cas_Ragle_16[[#This Row],[8-Dr]]-Table_Query_from_Cas_Ragle_16[[#This Row],[8-Cr]]</f>
        <v>0</v>
      </c>
    </row>
    <row r="494" spans="1:24" x14ac:dyDescent="0.25">
      <c r="A494">
        <v>2</v>
      </c>
      <c r="B494" t="s">
        <v>2053</v>
      </c>
      <c r="C494" t="s">
        <v>3624</v>
      </c>
      <c r="D494" t="s">
        <v>3617</v>
      </c>
      <c r="E494">
        <v>0</v>
      </c>
      <c r="F494">
        <v>240</v>
      </c>
      <c r="G494" s="2">
        <v>45382</v>
      </c>
      <c r="H494" t="s">
        <v>3618</v>
      </c>
      <c r="I494">
        <f t="shared" si="7"/>
        <v>-240</v>
      </c>
      <c r="K494" t="s">
        <v>3022</v>
      </c>
      <c r="L494" t="s">
        <v>3023</v>
      </c>
      <c r="M494">
        <f>SUMIFS(E:E,A:A,Table_Query_from_Cas_Ragle_16[[#Headers],[2]],B:B,Table_Query_from_Cas_Ragle_16[[#This Row],[account_id]])</f>
        <v>0</v>
      </c>
      <c r="N494">
        <f>SUMIFS(F:F,A:A,Table_Query_from_Cas_Ragle_16[[#Headers],[2]],B:B,Table_Query_from_Cas_Ragle_16[[#This Row],[account_id]])</f>
        <v>0</v>
      </c>
      <c r="O494" s="25">
        <f>Table_Query_from_Cas_Ragle_16[[#This Row],[2-Dr]]-Table_Query_from_Cas_Ragle_16[[#This Row],[2-Cr]]</f>
        <v>0</v>
      </c>
      <c r="P494">
        <f>SUMIFS(E:E,A:A,Table_Query_from_Cas_Ragle_16[[#Headers],[3]],B:B,Table_Query_from_Cas_Ragle_16[[#This Row],[account_id]])</f>
        <v>0</v>
      </c>
      <c r="Q494">
        <f>SUMIFS(F:F,A:A,Table_Query_from_Cas_Ragle_16[[#Headers],[3]],B:B,Table_Query_from_Cas_Ragle_16[[#This Row],[account_id]])</f>
        <v>0</v>
      </c>
      <c r="R494" s="25">
        <f>Table_Query_from_Cas_Ragle_16[[#This Row],[3-Dr]]-Table_Query_from_Cas_Ragle_16[[#This Row],[3-Cr]]</f>
        <v>0</v>
      </c>
      <c r="S494" s="25">
        <f>SUMIFS(E:E,A:A,Table_Query_from_Cas_Ragle_16[[#Headers],[4]],B:B,Table_Query_from_Cas_Ragle_16[[#This Row],[account_id]])</f>
        <v>0</v>
      </c>
      <c r="T494" s="25">
        <f>SUMIFS(F:F,A:A,Table_Query_from_Cas_Ragle_16[[#Headers],[4]],B:B,Table_Query_from_Cas_Ragle_16[[#This Row],[account_id]])</f>
        <v>0</v>
      </c>
      <c r="U494" s="25">
        <f>Table_Query_from_Cas_Ragle_16[[#This Row],[4-Dr]]-Table_Query_from_Cas_Ragle_16[[#This Row],[4-Cr]]</f>
        <v>0</v>
      </c>
      <c r="V494" s="25">
        <f>SUMIFS(E:E,A:A,Table_Query_from_Cas_Ragle_16[[#Headers],[8]],B:B,Table_Query_from_Cas_Ragle_16[[#This Row],[account_id]])</f>
        <v>0</v>
      </c>
      <c r="W494" s="25">
        <f>SUMIFS(F:F,A:A,Table_Query_from_Cas_Ragle_16[[#Headers],[8]],B:B,Table_Query_from_Cas_Ragle_16[[#This Row],[account_id]])</f>
        <v>0</v>
      </c>
      <c r="X494" s="25">
        <f>Table_Query_from_Cas_Ragle_16[[#This Row],[8-Dr]]-Table_Query_from_Cas_Ragle_16[[#This Row],[8-Cr]]</f>
        <v>0</v>
      </c>
    </row>
    <row r="495" spans="1:24" x14ac:dyDescent="0.25">
      <c r="A495">
        <v>2</v>
      </c>
      <c r="B495" t="s">
        <v>2053</v>
      </c>
      <c r="C495" t="s">
        <v>3624</v>
      </c>
      <c r="D495" t="s">
        <v>3617</v>
      </c>
      <c r="E495">
        <v>0</v>
      </c>
      <c r="F495">
        <v>1760</v>
      </c>
      <c r="G495" s="2">
        <v>45382</v>
      </c>
      <c r="H495" t="s">
        <v>3618</v>
      </c>
      <c r="I495">
        <f t="shared" si="7"/>
        <v>-1760</v>
      </c>
      <c r="K495" t="s">
        <v>2060</v>
      </c>
      <c r="L495" t="s">
        <v>3024</v>
      </c>
      <c r="M495">
        <f>SUMIFS(E:E,A:A,Table_Query_from_Cas_Ragle_16[[#Headers],[2]],B:B,Table_Query_from_Cas_Ragle_16[[#This Row],[account_id]])</f>
        <v>0</v>
      </c>
      <c r="N495">
        <f>SUMIFS(F:F,A:A,Table_Query_from_Cas_Ragle_16[[#Headers],[2]],B:B,Table_Query_from_Cas_Ragle_16[[#This Row],[account_id]])</f>
        <v>0</v>
      </c>
      <c r="O495" s="25">
        <f>Table_Query_from_Cas_Ragle_16[[#This Row],[2-Dr]]-Table_Query_from_Cas_Ragle_16[[#This Row],[2-Cr]]</f>
        <v>0</v>
      </c>
      <c r="P495">
        <f>SUMIFS(E:E,A:A,Table_Query_from_Cas_Ragle_16[[#Headers],[3]],B:B,Table_Query_from_Cas_Ragle_16[[#This Row],[account_id]])</f>
        <v>0</v>
      </c>
      <c r="Q495">
        <f>SUMIFS(F:F,A:A,Table_Query_from_Cas_Ragle_16[[#Headers],[3]],B:B,Table_Query_from_Cas_Ragle_16[[#This Row],[account_id]])</f>
        <v>0</v>
      </c>
      <c r="R495" s="25">
        <f>Table_Query_from_Cas_Ragle_16[[#This Row],[3-Dr]]-Table_Query_from_Cas_Ragle_16[[#This Row],[3-Cr]]</f>
        <v>0</v>
      </c>
      <c r="S495" s="25">
        <f>SUMIFS(E:E,A:A,Table_Query_from_Cas_Ragle_16[[#Headers],[4]],B:B,Table_Query_from_Cas_Ragle_16[[#This Row],[account_id]])</f>
        <v>0</v>
      </c>
      <c r="T495" s="25">
        <f>SUMIFS(F:F,A:A,Table_Query_from_Cas_Ragle_16[[#Headers],[4]],B:B,Table_Query_from_Cas_Ragle_16[[#This Row],[account_id]])</f>
        <v>0</v>
      </c>
      <c r="U495" s="25">
        <f>Table_Query_from_Cas_Ragle_16[[#This Row],[4-Dr]]-Table_Query_from_Cas_Ragle_16[[#This Row],[4-Cr]]</f>
        <v>0</v>
      </c>
      <c r="V495" s="25">
        <f>SUMIFS(E:E,A:A,Table_Query_from_Cas_Ragle_16[[#Headers],[8]],B:B,Table_Query_from_Cas_Ragle_16[[#This Row],[account_id]])</f>
        <v>0</v>
      </c>
      <c r="W495" s="25">
        <f>SUMIFS(F:F,A:A,Table_Query_from_Cas_Ragle_16[[#Headers],[8]],B:B,Table_Query_from_Cas_Ragle_16[[#This Row],[account_id]])</f>
        <v>0</v>
      </c>
      <c r="X495" s="25">
        <f>Table_Query_from_Cas_Ragle_16[[#This Row],[8-Dr]]-Table_Query_from_Cas_Ragle_16[[#This Row],[8-Cr]]</f>
        <v>0</v>
      </c>
    </row>
    <row r="496" spans="1:24" x14ac:dyDescent="0.25">
      <c r="A496">
        <v>2</v>
      </c>
      <c r="B496" t="s">
        <v>2053</v>
      </c>
      <c r="C496" t="s">
        <v>3624</v>
      </c>
      <c r="D496" t="s">
        <v>3617</v>
      </c>
      <c r="E496">
        <v>0</v>
      </c>
      <c r="F496">
        <v>2000</v>
      </c>
      <c r="G496" s="2">
        <v>45382</v>
      </c>
      <c r="H496" t="s">
        <v>3618</v>
      </c>
      <c r="I496">
        <f t="shared" si="7"/>
        <v>-2000</v>
      </c>
      <c r="K496" t="s">
        <v>2069</v>
      </c>
      <c r="L496" t="s">
        <v>3025</v>
      </c>
      <c r="M496">
        <f>SUMIFS(E:E,A:A,Table_Query_from_Cas_Ragle_16[[#Headers],[2]],B:B,Table_Query_from_Cas_Ragle_16[[#This Row],[account_id]])</f>
        <v>5203.76</v>
      </c>
      <c r="N496">
        <f>SUMIFS(F:F,A:A,Table_Query_from_Cas_Ragle_16[[#Headers],[2]],B:B,Table_Query_from_Cas_Ragle_16[[#This Row],[account_id]])</f>
        <v>2071.88</v>
      </c>
      <c r="O496" s="25">
        <f>Table_Query_from_Cas_Ragle_16[[#This Row],[2-Dr]]-Table_Query_from_Cas_Ragle_16[[#This Row],[2-Cr]]</f>
        <v>3131.88</v>
      </c>
      <c r="P496">
        <f>SUMIFS(E:E,A:A,Table_Query_from_Cas_Ragle_16[[#Headers],[3]],B:B,Table_Query_from_Cas_Ragle_16[[#This Row],[account_id]])</f>
        <v>0</v>
      </c>
      <c r="Q496">
        <f>SUMIFS(F:F,A:A,Table_Query_from_Cas_Ragle_16[[#Headers],[3]],B:B,Table_Query_from_Cas_Ragle_16[[#This Row],[account_id]])</f>
        <v>0</v>
      </c>
      <c r="R496" s="25">
        <f>Table_Query_from_Cas_Ragle_16[[#This Row],[3-Dr]]-Table_Query_from_Cas_Ragle_16[[#This Row],[3-Cr]]</f>
        <v>0</v>
      </c>
      <c r="S496" s="25">
        <f>SUMIFS(E:E,A:A,Table_Query_from_Cas_Ragle_16[[#Headers],[4]],B:B,Table_Query_from_Cas_Ragle_16[[#This Row],[account_id]])</f>
        <v>0</v>
      </c>
      <c r="T496" s="25">
        <f>SUMIFS(F:F,A:A,Table_Query_from_Cas_Ragle_16[[#Headers],[4]],B:B,Table_Query_from_Cas_Ragle_16[[#This Row],[account_id]])</f>
        <v>0</v>
      </c>
      <c r="U496" s="25">
        <f>Table_Query_from_Cas_Ragle_16[[#This Row],[4-Dr]]-Table_Query_from_Cas_Ragle_16[[#This Row],[4-Cr]]</f>
        <v>0</v>
      </c>
      <c r="V496" s="25">
        <f>SUMIFS(E:E,A:A,Table_Query_from_Cas_Ragle_16[[#Headers],[8]],B:B,Table_Query_from_Cas_Ragle_16[[#This Row],[account_id]])</f>
        <v>0</v>
      </c>
      <c r="W496" s="25">
        <f>SUMIFS(F:F,A:A,Table_Query_from_Cas_Ragle_16[[#Headers],[8]],B:B,Table_Query_from_Cas_Ragle_16[[#This Row],[account_id]])</f>
        <v>0</v>
      </c>
      <c r="X496" s="25">
        <f>Table_Query_from_Cas_Ragle_16[[#This Row],[8-Dr]]-Table_Query_from_Cas_Ragle_16[[#This Row],[8-Cr]]</f>
        <v>0</v>
      </c>
    </row>
    <row r="497" spans="1:24" x14ac:dyDescent="0.25">
      <c r="A497">
        <v>2</v>
      </c>
      <c r="B497" t="s">
        <v>2053</v>
      </c>
      <c r="C497" t="s">
        <v>3624</v>
      </c>
      <c r="D497" t="s">
        <v>3617</v>
      </c>
      <c r="E497">
        <v>0</v>
      </c>
      <c r="F497">
        <v>2000</v>
      </c>
      <c r="G497" s="2">
        <v>45382</v>
      </c>
      <c r="H497" t="s">
        <v>3618</v>
      </c>
      <c r="I497">
        <f t="shared" si="7"/>
        <v>-2000</v>
      </c>
      <c r="K497" t="s">
        <v>2049</v>
      </c>
      <c r="L497" t="s">
        <v>3026</v>
      </c>
      <c r="M497">
        <f>SUMIFS(E:E,A:A,Table_Query_from_Cas_Ragle_16[[#Headers],[2]],B:B,Table_Query_from_Cas_Ragle_16[[#This Row],[account_id]])</f>
        <v>6378.18</v>
      </c>
      <c r="N497">
        <f>SUMIFS(F:F,A:A,Table_Query_from_Cas_Ragle_16[[#Headers],[2]],B:B,Table_Query_from_Cas_Ragle_16[[#This Row],[account_id]])</f>
        <v>75.760000000000005</v>
      </c>
      <c r="O497" s="25">
        <f>Table_Query_from_Cas_Ragle_16[[#This Row],[2-Dr]]-Table_Query_from_Cas_Ragle_16[[#This Row],[2-Cr]]</f>
        <v>6302.42</v>
      </c>
      <c r="P497">
        <f>SUMIFS(E:E,A:A,Table_Query_from_Cas_Ragle_16[[#Headers],[3]],B:B,Table_Query_from_Cas_Ragle_16[[#This Row],[account_id]])</f>
        <v>0</v>
      </c>
      <c r="Q497">
        <f>SUMIFS(F:F,A:A,Table_Query_from_Cas_Ragle_16[[#Headers],[3]],B:B,Table_Query_from_Cas_Ragle_16[[#This Row],[account_id]])</f>
        <v>0</v>
      </c>
      <c r="R497" s="25">
        <f>Table_Query_from_Cas_Ragle_16[[#This Row],[3-Dr]]-Table_Query_from_Cas_Ragle_16[[#This Row],[3-Cr]]</f>
        <v>0</v>
      </c>
      <c r="S497" s="25">
        <f>SUMIFS(E:E,A:A,Table_Query_from_Cas_Ragle_16[[#Headers],[4]],B:B,Table_Query_from_Cas_Ragle_16[[#This Row],[account_id]])</f>
        <v>0</v>
      </c>
      <c r="T497" s="25">
        <f>SUMIFS(F:F,A:A,Table_Query_from_Cas_Ragle_16[[#Headers],[4]],B:B,Table_Query_from_Cas_Ragle_16[[#This Row],[account_id]])</f>
        <v>0</v>
      </c>
      <c r="U497" s="25">
        <f>Table_Query_from_Cas_Ragle_16[[#This Row],[4-Dr]]-Table_Query_from_Cas_Ragle_16[[#This Row],[4-Cr]]</f>
        <v>0</v>
      </c>
      <c r="V497" s="25">
        <f>SUMIFS(E:E,A:A,Table_Query_from_Cas_Ragle_16[[#Headers],[8]],B:B,Table_Query_from_Cas_Ragle_16[[#This Row],[account_id]])</f>
        <v>0</v>
      </c>
      <c r="W497" s="25">
        <f>SUMIFS(F:F,A:A,Table_Query_from_Cas_Ragle_16[[#Headers],[8]],B:B,Table_Query_from_Cas_Ragle_16[[#This Row],[account_id]])</f>
        <v>0</v>
      </c>
      <c r="X497" s="25">
        <f>Table_Query_from_Cas_Ragle_16[[#This Row],[8-Dr]]-Table_Query_from_Cas_Ragle_16[[#This Row],[8-Cr]]</f>
        <v>0</v>
      </c>
    </row>
    <row r="498" spans="1:24" x14ac:dyDescent="0.25">
      <c r="A498">
        <v>2</v>
      </c>
      <c r="B498" t="s">
        <v>2053</v>
      </c>
      <c r="C498" t="s">
        <v>3624</v>
      </c>
      <c r="D498" t="s">
        <v>3617</v>
      </c>
      <c r="E498">
        <v>0</v>
      </c>
      <c r="F498">
        <v>1520</v>
      </c>
      <c r="G498" s="2">
        <v>45382</v>
      </c>
      <c r="H498" t="s">
        <v>3618</v>
      </c>
      <c r="I498">
        <f t="shared" si="7"/>
        <v>-1520</v>
      </c>
      <c r="K498" t="s">
        <v>3027</v>
      </c>
      <c r="L498" t="s">
        <v>3028</v>
      </c>
      <c r="M498">
        <f>SUMIFS(E:E,A:A,Table_Query_from_Cas_Ragle_16[[#Headers],[2]],B:B,Table_Query_from_Cas_Ragle_16[[#This Row],[account_id]])</f>
        <v>0</v>
      </c>
      <c r="N498">
        <f>SUMIFS(F:F,A:A,Table_Query_from_Cas_Ragle_16[[#Headers],[2]],B:B,Table_Query_from_Cas_Ragle_16[[#This Row],[account_id]])</f>
        <v>0</v>
      </c>
      <c r="O498" s="25">
        <f>Table_Query_from_Cas_Ragle_16[[#This Row],[2-Dr]]-Table_Query_from_Cas_Ragle_16[[#This Row],[2-Cr]]</f>
        <v>0</v>
      </c>
      <c r="P498">
        <f>SUMIFS(E:E,A:A,Table_Query_from_Cas_Ragle_16[[#Headers],[3]],B:B,Table_Query_from_Cas_Ragle_16[[#This Row],[account_id]])</f>
        <v>0</v>
      </c>
      <c r="Q498">
        <f>SUMIFS(F:F,A:A,Table_Query_from_Cas_Ragle_16[[#Headers],[3]],B:B,Table_Query_from_Cas_Ragle_16[[#This Row],[account_id]])</f>
        <v>0</v>
      </c>
      <c r="R498" s="25">
        <f>Table_Query_from_Cas_Ragle_16[[#This Row],[3-Dr]]-Table_Query_from_Cas_Ragle_16[[#This Row],[3-Cr]]</f>
        <v>0</v>
      </c>
      <c r="S498" s="25">
        <f>SUMIFS(E:E,A:A,Table_Query_from_Cas_Ragle_16[[#Headers],[4]],B:B,Table_Query_from_Cas_Ragle_16[[#This Row],[account_id]])</f>
        <v>0</v>
      </c>
      <c r="T498" s="25">
        <f>SUMIFS(F:F,A:A,Table_Query_from_Cas_Ragle_16[[#Headers],[4]],B:B,Table_Query_from_Cas_Ragle_16[[#This Row],[account_id]])</f>
        <v>0</v>
      </c>
      <c r="U498" s="25">
        <f>Table_Query_from_Cas_Ragle_16[[#This Row],[4-Dr]]-Table_Query_from_Cas_Ragle_16[[#This Row],[4-Cr]]</f>
        <v>0</v>
      </c>
      <c r="V498" s="25">
        <f>SUMIFS(E:E,A:A,Table_Query_from_Cas_Ragle_16[[#Headers],[8]],B:B,Table_Query_from_Cas_Ragle_16[[#This Row],[account_id]])</f>
        <v>0</v>
      </c>
      <c r="W498" s="25">
        <f>SUMIFS(F:F,A:A,Table_Query_from_Cas_Ragle_16[[#Headers],[8]],B:B,Table_Query_from_Cas_Ragle_16[[#This Row],[account_id]])</f>
        <v>0</v>
      </c>
      <c r="X498" s="25">
        <f>Table_Query_from_Cas_Ragle_16[[#This Row],[8-Dr]]-Table_Query_from_Cas_Ragle_16[[#This Row],[8-Cr]]</f>
        <v>0</v>
      </c>
    </row>
    <row r="499" spans="1:24" x14ac:dyDescent="0.25">
      <c r="A499">
        <v>2</v>
      </c>
      <c r="B499" t="s">
        <v>2053</v>
      </c>
      <c r="C499" t="s">
        <v>3624</v>
      </c>
      <c r="D499" t="s">
        <v>3617</v>
      </c>
      <c r="E499">
        <v>0</v>
      </c>
      <c r="F499">
        <v>480</v>
      </c>
      <c r="G499" s="2">
        <v>45382</v>
      </c>
      <c r="H499" t="s">
        <v>3618</v>
      </c>
      <c r="I499">
        <f t="shared" si="7"/>
        <v>-480</v>
      </c>
      <c r="K499" t="s">
        <v>2019</v>
      </c>
      <c r="L499" t="s">
        <v>3029</v>
      </c>
      <c r="M499">
        <f>SUMIFS(E:E,A:A,Table_Query_from_Cas_Ragle_16[[#Headers],[2]],B:B,Table_Query_from_Cas_Ragle_16[[#This Row],[account_id]])</f>
        <v>136926.90999999997</v>
      </c>
      <c r="N499">
        <f>SUMIFS(F:F,A:A,Table_Query_from_Cas_Ragle_16[[#Headers],[2]],B:B,Table_Query_from_Cas_Ragle_16[[#This Row],[account_id]])</f>
        <v>14273.95</v>
      </c>
      <c r="O499" s="25">
        <f>Table_Query_from_Cas_Ragle_16[[#This Row],[2-Dr]]-Table_Query_from_Cas_Ragle_16[[#This Row],[2-Cr]]</f>
        <v>122652.95999999998</v>
      </c>
      <c r="P499">
        <f>SUMIFS(E:E,A:A,Table_Query_from_Cas_Ragle_16[[#Headers],[3]],B:B,Table_Query_from_Cas_Ragle_16[[#This Row],[account_id]])</f>
        <v>9881.26</v>
      </c>
      <c r="Q499">
        <f>SUMIFS(F:F,A:A,Table_Query_from_Cas_Ragle_16[[#Headers],[3]],B:B,Table_Query_from_Cas_Ragle_16[[#This Row],[account_id]])</f>
        <v>6321.38</v>
      </c>
      <c r="R499" s="25">
        <f>Table_Query_from_Cas_Ragle_16[[#This Row],[3-Dr]]-Table_Query_from_Cas_Ragle_16[[#This Row],[3-Cr]]</f>
        <v>3559.88</v>
      </c>
      <c r="S499" s="25">
        <f>SUMIFS(E:E,A:A,Table_Query_from_Cas_Ragle_16[[#Headers],[4]],B:B,Table_Query_from_Cas_Ragle_16[[#This Row],[account_id]])</f>
        <v>6593.3199999999988</v>
      </c>
      <c r="T499" s="25">
        <f>SUMIFS(F:F,A:A,Table_Query_from_Cas_Ragle_16[[#Headers],[4]],B:B,Table_Query_from_Cas_Ragle_16[[#This Row],[account_id]])</f>
        <v>1551.36</v>
      </c>
      <c r="U499" s="25">
        <f>Table_Query_from_Cas_Ragle_16[[#This Row],[4-Dr]]-Table_Query_from_Cas_Ragle_16[[#This Row],[4-Cr]]</f>
        <v>5041.9599999999991</v>
      </c>
      <c r="V499" s="25">
        <f>SUMIFS(E:E,A:A,Table_Query_from_Cas_Ragle_16[[#Headers],[8]],B:B,Table_Query_from_Cas_Ragle_16[[#This Row],[account_id]])</f>
        <v>0</v>
      </c>
      <c r="W499" s="25">
        <f>SUMIFS(F:F,A:A,Table_Query_from_Cas_Ragle_16[[#Headers],[8]],B:B,Table_Query_from_Cas_Ragle_16[[#This Row],[account_id]])</f>
        <v>0</v>
      </c>
      <c r="X499" s="25">
        <f>Table_Query_from_Cas_Ragle_16[[#This Row],[8-Dr]]-Table_Query_from_Cas_Ragle_16[[#This Row],[8-Cr]]</f>
        <v>0</v>
      </c>
    </row>
    <row r="500" spans="1:24" x14ac:dyDescent="0.25">
      <c r="A500">
        <v>2</v>
      </c>
      <c r="B500" t="s">
        <v>2053</v>
      </c>
      <c r="C500" t="s">
        <v>3624</v>
      </c>
      <c r="D500" t="s">
        <v>3617</v>
      </c>
      <c r="E500">
        <v>0</v>
      </c>
      <c r="F500">
        <v>620</v>
      </c>
      <c r="G500" s="2">
        <v>45382</v>
      </c>
      <c r="H500" t="s">
        <v>3618</v>
      </c>
      <c r="I500">
        <f t="shared" si="7"/>
        <v>-620</v>
      </c>
      <c r="K500" t="s">
        <v>3030</v>
      </c>
      <c r="L500" t="s">
        <v>3031</v>
      </c>
      <c r="M500">
        <f>SUMIFS(E:E,A:A,Table_Query_from_Cas_Ragle_16[[#Headers],[2]],B:B,Table_Query_from_Cas_Ragle_16[[#This Row],[account_id]])</f>
        <v>0</v>
      </c>
      <c r="N500">
        <f>SUMIFS(F:F,A:A,Table_Query_from_Cas_Ragle_16[[#Headers],[2]],B:B,Table_Query_from_Cas_Ragle_16[[#This Row],[account_id]])</f>
        <v>0</v>
      </c>
      <c r="O500" s="25">
        <f>Table_Query_from_Cas_Ragle_16[[#This Row],[2-Dr]]-Table_Query_from_Cas_Ragle_16[[#This Row],[2-Cr]]</f>
        <v>0</v>
      </c>
      <c r="P500">
        <f>SUMIFS(E:E,A:A,Table_Query_from_Cas_Ragle_16[[#Headers],[3]],B:B,Table_Query_from_Cas_Ragle_16[[#This Row],[account_id]])</f>
        <v>0</v>
      </c>
      <c r="Q500">
        <f>SUMIFS(F:F,A:A,Table_Query_from_Cas_Ragle_16[[#Headers],[3]],B:B,Table_Query_from_Cas_Ragle_16[[#This Row],[account_id]])</f>
        <v>0</v>
      </c>
      <c r="R500" s="25">
        <f>Table_Query_from_Cas_Ragle_16[[#This Row],[3-Dr]]-Table_Query_from_Cas_Ragle_16[[#This Row],[3-Cr]]</f>
        <v>0</v>
      </c>
      <c r="S500" s="25">
        <f>SUMIFS(E:E,A:A,Table_Query_from_Cas_Ragle_16[[#Headers],[4]],B:B,Table_Query_from_Cas_Ragle_16[[#This Row],[account_id]])</f>
        <v>0</v>
      </c>
      <c r="T500" s="25">
        <f>SUMIFS(F:F,A:A,Table_Query_from_Cas_Ragle_16[[#Headers],[4]],B:B,Table_Query_from_Cas_Ragle_16[[#This Row],[account_id]])</f>
        <v>0</v>
      </c>
      <c r="U500" s="25">
        <f>Table_Query_from_Cas_Ragle_16[[#This Row],[4-Dr]]-Table_Query_from_Cas_Ragle_16[[#This Row],[4-Cr]]</f>
        <v>0</v>
      </c>
      <c r="V500" s="25">
        <f>SUMIFS(E:E,A:A,Table_Query_from_Cas_Ragle_16[[#Headers],[8]],B:B,Table_Query_from_Cas_Ragle_16[[#This Row],[account_id]])</f>
        <v>0</v>
      </c>
      <c r="W500" s="25">
        <f>SUMIFS(F:F,A:A,Table_Query_from_Cas_Ragle_16[[#Headers],[8]],B:B,Table_Query_from_Cas_Ragle_16[[#This Row],[account_id]])</f>
        <v>0</v>
      </c>
      <c r="X500" s="25">
        <f>Table_Query_from_Cas_Ragle_16[[#This Row],[8-Dr]]-Table_Query_from_Cas_Ragle_16[[#This Row],[8-Cr]]</f>
        <v>0</v>
      </c>
    </row>
    <row r="501" spans="1:24" x14ac:dyDescent="0.25">
      <c r="A501">
        <v>2</v>
      </c>
      <c r="B501" t="s">
        <v>2053</v>
      </c>
      <c r="C501" t="s">
        <v>3624</v>
      </c>
      <c r="D501" t="s">
        <v>3617</v>
      </c>
      <c r="E501">
        <v>0</v>
      </c>
      <c r="F501">
        <v>1380</v>
      </c>
      <c r="G501" s="2">
        <v>45382</v>
      </c>
      <c r="H501" t="s">
        <v>3618</v>
      </c>
      <c r="I501">
        <f t="shared" si="7"/>
        <v>-1380</v>
      </c>
    </row>
    <row r="502" spans="1:24" x14ac:dyDescent="0.25">
      <c r="A502">
        <v>2</v>
      </c>
      <c r="B502" t="s">
        <v>2053</v>
      </c>
      <c r="C502" t="s">
        <v>3624</v>
      </c>
      <c r="D502" t="s">
        <v>3617</v>
      </c>
      <c r="E502">
        <v>0</v>
      </c>
      <c r="F502">
        <v>2000</v>
      </c>
      <c r="G502" s="2">
        <v>45382</v>
      </c>
      <c r="H502" t="s">
        <v>3618</v>
      </c>
      <c r="I502">
        <f t="shared" si="7"/>
        <v>-2000</v>
      </c>
    </row>
    <row r="503" spans="1:24" x14ac:dyDescent="0.25">
      <c r="A503">
        <v>2</v>
      </c>
      <c r="B503" t="s">
        <v>2053</v>
      </c>
      <c r="C503" t="s">
        <v>3624</v>
      </c>
      <c r="D503" t="s">
        <v>3617</v>
      </c>
      <c r="E503">
        <v>0</v>
      </c>
      <c r="F503">
        <v>1800</v>
      </c>
      <c r="G503" s="2">
        <v>45382</v>
      </c>
      <c r="H503" t="s">
        <v>3618</v>
      </c>
      <c r="I503">
        <f t="shared" si="7"/>
        <v>-1800</v>
      </c>
    </row>
    <row r="504" spans="1:24" x14ac:dyDescent="0.25">
      <c r="A504">
        <v>2</v>
      </c>
      <c r="B504" t="s">
        <v>2053</v>
      </c>
      <c r="C504" t="s">
        <v>3624</v>
      </c>
      <c r="D504" t="s">
        <v>3617</v>
      </c>
      <c r="E504">
        <v>0</v>
      </c>
      <c r="F504">
        <v>100</v>
      </c>
      <c r="G504" s="2">
        <v>45382</v>
      </c>
      <c r="H504" t="s">
        <v>3618</v>
      </c>
      <c r="I504">
        <f t="shared" si="7"/>
        <v>-100</v>
      </c>
    </row>
    <row r="505" spans="1:24" x14ac:dyDescent="0.25">
      <c r="A505">
        <v>2</v>
      </c>
      <c r="B505" t="s">
        <v>2053</v>
      </c>
      <c r="C505" t="s">
        <v>3624</v>
      </c>
      <c r="D505" t="s">
        <v>3617</v>
      </c>
      <c r="E505">
        <v>0</v>
      </c>
      <c r="F505">
        <v>100</v>
      </c>
      <c r="G505" s="2">
        <v>45382</v>
      </c>
      <c r="H505" t="s">
        <v>3618</v>
      </c>
      <c r="I505">
        <f t="shared" si="7"/>
        <v>-100</v>
      </c>
    </row>
    <row r="506" spans="1:24" x14ac:dyDescent="0.25">
      <c r="A506">
        <v>2</v>
      </c>
      <c r="B506" t="s">
        <v>2053</v>
      </c>
      <c r="C506" t="s">
        <v>3624</v>
      </c>
      <c r="D506" t="s">
        <v>3617</v>
      </c>
      <c r="E506">
        <v>0</v>
      </c>
      <c r="F506">
        <v>2000</v>
      </c>
      <c r="G506" s="2">
        <v>45382</v>
      </c>
      <c r="H506" t="s">
        <v>3618</v>
      </c>
      <c r="I506">
        <f t="shared" si="7"/>
        <v>-2000</v>
      </c>
    </row>
    <row r="507" spans="1:24" x14ac:dyDescent="0.25">
      <c r="A507">
        <v>2</v>
      </c>
      <c r="B507" t="s">
        <v>2053</v>
      </c>
      <c r="C507" t="s">
        <v>3624</v>
      </c>
      <c r="D507" t="s">
        <v>3617</v>
      </c>
      <c r="E507">
        <v>0</v>
      </c>
      <c r="F507">
        <v>2000</v>
      </c>
      <c r="G507" s="2">
        <v>45382</v>
      </c>
      <c r="H507" t="s">
        <v>3618</v>
      </c>
      <c r="I507">
        <f t="shared" si="7"/>
        <v>-2000</v>
      </c>
    </row>
    <row r="508" spans="1:24" x14ac:dyDescent="0.25">
      <c r="A508">
        <v>2</v>
      </c>
      <c r="B508" t="s">
        <v>2053</v>
      </c>
      <c r="C508" t="s">
        <v>3624</v>
      </c>
      <c r="D508" t="s">
        <v>3617</v>
      </c>
      <c r="E508">
        <v>0</v>
      </c>
      <c r="F508">
        <v>380</v>
      </c>
      <c r="G508" s="2">
        <v>45382</v>
      </c>
      <c r="H508" t="s">
        <v>3618</v>
      </c>
      <c r="I508">
        <f t="shared" si="7"/>
        <v>-380</v>
      </c>
    </row>
    <row r="509" spans="1:24" x14ac:dyDescent="0.25">
      <c r="A509">
        <v>2</v>
      </c>
      <c r="B509" t="s">
        <v>2053</v>
      </c>
      <c r="C509" t="s">
        <v>3624</v>
      </c>
      <c r="D509" t="s">
        <v>3617</v>
      </c>
      <c r="E509">
        <v>0</v>
      </c>
      <c r="F509">
        <v>5000</v>
      </c>
      <c r="G509" s="2">
        <v>45382</v>
      </c>
      <c r="H509" t="s">
        <v>3618</v>
      </c>
      <c r="I509">
        <f t="shared" si="7"/>
        <v>-5000</v>
      </c>
    </row>
    <row r="510" spans="1:24" x14ac:dyDescent="0.25">
      <c r="A510">
        <v>2</v>
      </c>
      <c r="B510" t="s">
        <v>2053</v>
      </c>
      <c r="C510" t="s">
        <v>3624</v>
      </c>
      <c r="D510" t="s">
        <v>3617</v>
      </c>
      <c r="E510">
        <v>0</v>
      </c>
      <c r="F510">
        <v>5000</v>
      </c>
      <c r="G510" s="2">
        <v>45382</v>
      </c>
      <c r="H510" t="s">
        <v>3618</v>
      </c>
      <c r="I510">
        <f t="shared" si="7"/>
        <v>-5000</v>
      </c>
    </row>
    <row r="511" spans="1:24" x14ac:dyDescent="0.25">
      <c r="A511">
        <v>2</v>
      </c>
      <c r="B511" t="s">
        <v>2053</v>
      </c>
      <c r="C511" t="s">
        <v>3624</v>
      </c>
      <c r="D511" t="s">
        <v>3617</v>
      </c>
      <c r="E511">
        <v>0</v>
      </c>
      <c r="F511">
        <v>3000</v>
      </c>
      <c r="G511" s="2">
        <v>45382</v>
      </c>
      <c r="H511" t="s">
        <v>3618</v>
      </c>
      <c r="I511">
        <f t="shared" si="7"/>
        <v>-3000</v>
      </c>
    </row>
    <row r="512" spans="1:24" x14ac:dyDescent="0.25">
      <c r="A512">
        <v>2</v>
      </c>
      <c r="B512" t="s">
        <v>2053</v>
      </c>
      <c r="C512" t="s">
        <v>3624</v>
      </c>
      <c r="D512" t="s">
        <v>3617</v>
      </c>
      <c r="E512">
        <v>0</v>
      </c>
      <c r="F512">
        <v>4500</v>
      </c>
      <c r="G512" s="2">
        <v>45382</v>
      </c>
      <c r="H512" t="s">
        <v>3618</v>
      </c>
      <c r="I512">
        <f t="shared" si="7"/>
        <v>-4500</v>
      </c>
    </row>
    <row r="513" spans="1:9" x14ac:dyDescent="0.25">
      <c r="A513">
        <v>2</v>
      </c>
      <c r="B513" t="s">
        <v>2053</v>
      </c>
      <c r="C513" t="s">
        <v>3624</v>
      </c>
      <c r="D513" t="s">
        <v>3617</v>
      </c>
      <c r="E513">
        <v>0</v>
      </c>
      <c r="F513">
        <v>990</v>
      </c>
      <c r="G513" s="2">
        <v>45382</v>
      </c>
      <c r="H513" t="s">
        <v>3618</v>
      </c>
      <c r="I513">
        <f t="shared" si="7"/>
        <v>-990</v>
      </c>
    </row>
    <row r="514" spans="1:9" x14ac:dyDescent="0.25">
      <c r="A514">
        <v>2</v>
      </c>
      <c r="B514" t="s">
        <v>2053</v>
      </c>
      <c r="C514" t="s">
        <v>3624</v>
      </c>
      <c r="D514" t="s">
        <v>3617</v>
      </c>
      <c r="E514">
        <v>0</v>
      </c>
      <c r="F514">
        <v>3000</v>
      </c>
      <c r="G514" s="2">
        <v>45382</v>
      </c>
      <c r="H514" t="s">
        <v>3618</v>
      </c>
      <c r="I514">
        <f t="shared" ref="I514:I577" si="8">E514-F514</f>
        <v>-3000</v>
      </c>
    </row>
    <row r="515" spans="1:9" x14ac:dyDescent="0.25">
      <c r="A515">
        <v>2</v>
      </c>
      <c r="B515" t="s">
        <v>2053</v>
      </c>
      <c r="C515" t="s">
        <v>3624</v>
      </c>
      <c r="D515" t="s">
        <v>3617</v>
      </c>
      <c r="E515">
        <v>0</v>
      </c>
      <c r="F515">
        <v>3000</v>
      </c>
      <c r="G515" s="2">
        <v>45382</v>
      </c>
      <c r="H515" t="s">
        <v>3618</v>
      </c>
      <c r="I515">
        <f t="shared" si="8"/>
        <v>-3000</v>
      </c>
    </row>
    <row r="516" spans="1:9" x14ac:dyDescent="0.25">
      <c r="A516">
        <v>2</v>
      </c>
      <c r="B516" t="s">
        <v>2053</v>
      </c>
      <c r="C516" t="s">
        <v>3624</v>
      </c>
      <c r="D516" t="s">
        <v>3617</v>
      </c>
      <c r="E516">
        <v>0</v>
      </c>
      <c r="F516">
        <v>2000</v>
      </c>
      <c r="G516" s="2">
        <v>45382</v>
      </c>
      <c r="H516" t="s">
        <v>3618</v>
      </c>
      <c r="I516">
        <f t="shared" si="8"/>
        <v>-2000</v>
      </c>
    </row>
    <row r="517" spans="1:9" x14ac:dyDescent="0.25">
      <c r="A517">
        <v>2</v>
      </c>
      <c r="B517" t="s">
        <v>2053</v>
      </c>
      <c r="C517" t="s">
        <v>3624</v>
      </c>
      <c r="D517" t="s">
        <v>3617</v>
      </c>
      <c r="E517">
        <v>0</v>
      </c>
      <c r="F517">
        <v>1050</v>
      </c>
      <c r="G517" s="2">
        <v>45382</v>
      </c>
      <c r="H517" t="s">
        <v>3618</v>
      </c>
      <c r="I517">
        <f t="shared" si="8"/>
        <v>-1050</v>
      </c>
    </row>
    <row r="518" spans="1:9" x14ac:dyDescent="0.25">
      <c r="A518">
        <v>2</v>
      </c>
      <c r="B518" t="s">
        <v>2053</v>
      </c>
      <c r="C518" t="s">
        <v>3624</v>
      </c>
      <c r="D518" t="s">
        <v>3617</v>
      </c>
      <c r="E518">
        <v>0</v>
      </c>
      <c r="F518">
        <v>780</v>
      </c>
      <c r="G518" s="2">
        <v>45382</v>
      </c>
      <c r="H518" t="s">
        <v>3618</v>
      </c>
      <c r="I518">
        <f t="shared" si="8"/>
        <v>-780</v>
      </c>
    </row>
    <row r="519" spans="1:9" x14ac:dyDescent="0.25">
      <c r="A519">
        <v>2</v>
      </c>
      <c r="B519" t="s">
        <v>2053</v>
      </c>
      <c r="C519" t="s">
        <v>3624</v>
      </c>
      <c r="D519" t="s">
        <v>3617</v>
      </c>
      <c r="E519">
        <v>0</v>
      </c>
      <c r="F519">
        <v>9900</v>
      </c>
      <c r="G519" s="2">
        <v>45382</v>
      </c>
      <c r="H519" t="s">
        <v>3618</v>
      </c>
      <c r="I519">
        <f t="shared" si="8"/>
        <v>-9900</v>
      </c>
    </row>
    <row r="520" spans="1:9" x14ac:dyDescent="0.25">
      <c r="A520">
        <v>2</v>
      </c>
      <c r="B520" t="s">
        <v>2053</v>
      </c>
      <c r="C520" t="s">
        <v>3624</v>
      </c>
      <c r="D520" t="s">
        <v>3617</v>
      </c>
      <c r="E520">
        <v>0</v>
      </c>
      <c r="F520">
        <v>5000</v>
      </c>
      <c r="G520" s="2">
        <v>45382</v>
      </c>
      <c r="H520" t="s">
        <v>3618</v>
      </c>
      <c r="I520">
        <f t="shared" si="8"/>
        <v>-5000</v>
      </c>
    </row>
    <row r="521" spans="1:9" x14ac:dyDescent="0.25">
      <c r="A521">
        <v>2</v>
      </c>
      <c r="B521" t="s">
        <v>2053</v>
      </c>
      <c r="C521" t="s">
        <v>3624</v>
      </c>
      <c r="D521" t="s">
        <v>3617</v>
      </c>
      <c r="E521">
        <v>0</v>
      </c>
      <c r="F521">
        <v>750</v>
      </c>
      <c r="G521" s="2">
        <v>45382</v>
      </c>
      <c r="H521" t="s">
        <v>3618</v>
      </c>
      <c r="I521">
        <f t="shared" si="8"/>
        <v>-750</v>
      </c>
    </row>
    <row r="522" spans="1:9" x14ac:dyDescent="0.25">
      <c r="A522">
        <v>2</v>
      </c>
      <c r="B522" t="s">
        <v>2053</v>
      </c>
      <c r="C522" t="s">
        <v>3624</v>
      </c>
      <c r="D522" t="s">
        <v>3617</v>
      </c>
      <c r="E522">
        <v>0</v>
      </c>
      <c r="F522">
        <v>750</v>
      </c>
      <c r="G522" s="2">
        <v>45382</v>
      </c>
      <c r="H522" t="s">
        <v>3618</v>
      </c>
      <c r="I522">
        <f t="shared" si="8"/>
        <v>-750</v>
      </c>
    </row>
    <row r="523" spans="1:9" x14ac:dyDescent="0.25">
      <c r="A523">
        <v>2</v>
      </c>
      <c r="B523" t="s">
        <v>2053</v>
      </c>
      <c r="C523" t="s">
        <v>3624</v>
      </c>
      <c r="D523" t="s">
        <v>3617</v>
      </c>
      <c r="E523">
        <v>0</v>
      </c>
      <c r="F523">
        <v>700</v>
      </c>
      <c r="G523" s="2">
        <v>45382</v>
      </c>
      <c r="H523" t="s">
        <v>3618</v>
      </c>
      <c r="I523">
        <f t="shared" si="8"/>
        <v>-700</v>
      </c>
    </row>
    <row r="524" spans="1:9" x14ac:dyDescent="0.25">
      <c r="A524">
        <v>2</v>
      </c>
      <c r="B524" t="s">
        <v>2053</v>
      </c>
      <c r="C524" t="s">
        <v>3624</v>
      </c>
      <c r="D524" t="s">
        <v>3617</v>
      </c>
      <c r="E524">
        <v>0</v>
      </c>
      <c r="F524">
        <v>700</v>
      </c>
      <c r="G524" s="2">
        <v>45382</v>
      </c>
      <c r="H524" t="s">
        <v>3618</v>
      </c>
      <c r="I524">
        <f t="shared" si="8"/>
        <v>-700</v>
      </c>
    </row>
    <row r="525" spans="1:9" x14ac:dyDescent="0.25">
      <c r="A525">
        <v>2</v>
      </c>
      <c r="B525" t="s">
        <v>2053</v>
      </c>
      <c r="C525" t="s">
        <v>3624</v>
      </c>
      <c r="D525" t="s">
        <v>3617</v>
      </c>
      <c r="E525">
        <v>0</v>
      </c>
      <c r="F525">
        <v>700</v>
      </c>
      <c r="G525" s="2">
        <v>45382</v>
      </c>
      <c r="H525" t="s">
        <v>3618</v>
      </c>
      <c r="I525">
        <f t="shared" si="8"/>
        <v>-700</v>
      </c>
    </row>
    <row r="526" spans="1:9" x14ac:dyDescent="0.25">
      <c r="A526">
        <v>2</v>
      </c>
      <c r="B526" t="s">
        <v>2053</v>
      </c>
      <c r="C526" t="s">
        <v>3624</v>
      </c>
      <c r="D526" t="s">
        <v>3617</v>
      </c>
      <c r="E526">
        <v>0</v>
      </c>
      <c r="F526">
        <v>700</v>
      </c>
      <c r="G526" s="2">
        <v>45382</v>
      </c>
      <c r="H526" t="s">
        <v>3618</v>
      </c>
      <c r="I526">
        <f t="shared" si="8"/>
        <v>-700</v>
      </c>
    </row>
    <row r="527" spans="1:9" x14ac:dyDescent="0.25">
      <c r="A527">
        <v>2</v>
      </c>
      <c r="B527" t="s">
        <v>2053</v>
      </c>
      <c r="C527" t="s">
        <v>3624</v>
      </c>
      <c r="D527" t="s">
        <v>3617</v>
      </c>
      <c r="E527">
        <v>0</v>
      </c>
      <c r="F527">
        <v>700</v>
      </c>
      <c r="G527" s="2">
        <v>45382</v>
      </c>
      <c r="H527" t="s">
        <v>3618</v>
      </c>
      <c r="I527">
        <f t="shared" si="8"/>
        <v>-700</v>
      </c>
    </row>
    <row r="528" spans="1:9" x14ac:dyDescent="0.25">
      <c r="A528">
        <v>2</v>
      </c>
      <c r="B528" t="s">
        <v>2052</v>
      </c>
      <c r="C528" t="s">
        <v>3578</v>
      </c>
      <c r="D528" t="s">
        <v>3606</v>
      </c>
      <c r="E528">
        <v>3402.25</v>
      </c>
      <c r="F528">
        <v>0</v>
      </c>
      <c r="G528" s="2">
        <v>45311</v>
      </c>
      <c r="H528" t="s">
        <v>3607</v>
      </c>
      <c r="I528">
        <f t="shared" si="8"/>
        <v>3402.25</v>
      </c>
    </row>
    <row r="529" spans="1:9" x14ac:dyDescent="0.25">
      <c r="A529">
        <v>4</v>
      </c>
      <c r="B529" t="s">
        <v>2052</v>
      </c>
      <c r="C529" t="s">
        <v>3608</v>
      </c>
      <c r="D529" t="s">
        <v>3606</v>
      </c>
      <c r="E529">
        <v>776.18</v>
      </c>
      <c r="F529">
        <v>0</v>
      </c>
      <c r="G529" s="2">
        <v>45311</v>
      </c>
      <c r="H529" t="s">
        <v>3607</v>
      </c>
      <c r="I529">
        <f t="shared" si="8"/>
        <v>776.18</v>
      </c>
    </row>
    <row r="530" spans="1:9" x14ac:dyDescent="0.25">
      <c r="A530">
        <v>3</v>
      </c>
      <c r="B530" t="s">
        <v>2052</v>
      </c>
      <c r="C530" t="s">
        <v>3604</v>
      </c>
      <c r="D530" t="s">
        <v>3606</v>
      </c>
      <c r="E530">
        <v>1194.1400000000001</v>
      </c>
      <c r="F530">
        <v>0</v>
      </c>
      <c r="G530" s="2">
        <v>45311</v>
      </c>
      <c r="H530" t="s">
        <v>3607</v>
      </c>
      <c r="I530">
        <f t="shared" si="8"/>
        <v>1194.1400000000001</v>
      </c>
    </row>
    <row r="531" spans="1:9" x14ac:dyDescent="0.25">
      <c r="A531">
        <v>2</v>
      </c>
      <c r="B531" t="s">
        <v>2052</v>
      </c>
      <c r="C531" t="s">
        <v>3578</v>
      </c>
      <c r="D531" t="s">
        <v>3606</v>
      </c>
      <c r="E531">
        <v>5256.59</v>
      </c>
      <c r="F531">
        <v>0</v>
      </c>
      <c r="G531" s="2">
        <v>45344</v>
      </c>
      <c r="H531" t="s">
        <v>3607</v>
      </c>
      <c r="I531">
        <f t="shared" si="8"/>
        <v>5256.59</v>
      </c>
    </row>
    <row r="532" spans="1:9" x14ac:dyDescent="0.25">
      <c r="A532">
        <v>4</v>
      </c>
      <c r="B532" t="s">
        <v>2052</v>
      </c>
      <c r="C532" t="s">
        <v>3608</v>
      </c>
      <c r="D532" t="s">
        <v>3606</v>
      </c>
      <c r="E532">
        <v>499.38</v>
      </c>
      <c r="F532">
        <v>0</v>
      </c>
      <c r="G532" s="2">
        <v>45344</v>
      </c>
      <c r="H532" t="s">
        <v>3607</v>
      </c>
      <c r="I532">
        <f t="shared" si="8"/>
        <v>499.38</v>
      </c>
    </row>
    <row r="533" spans="1:9" x14ac:dyDescent="0.25">
      <c r="A533">
        <v>3</v>
      </c>
      <c r="B533" t="s">
        <v>2052</v>
      </c>
      <c r="C533" t="s">
        <v>3604</v>
      </c>
      <c r="D533" t="s">
        <v>3606</v>
      </c>
      <c r="E533">
        <v>1928.42</v>
      </c>
      <c r="F533">
        <v>0</v>
      </c>
      <c r="G533" s="2">
        <v>45344</v>
      </c>
      <c r="H533" t="s">
        <v>3607</v>
      </c>
      <c r="I533">
        <f t="shared" si="8"/>
        <v>1928.42</v>
      </c>
    </row>
    <row r="534" spans="1:9" x14ac:dyDescent="0.25">
      <c r="A534">
        <v>2</v>
      </c>
      <c r="B534" t="s">
        <v>2024</v>
      </c>
      <c r="C534" t="s">
        <v>2036</v>
      </c>
      <c r="D534" t="s">
        <v>3609</v>
      </c>
      <c r="E534">
        <v>4529.91</v>
      </c>
      <c r="F534">
        <v>0</v>
      </c>
      <c r="G534" s="2">
        <v>45311</v>
      </c>
      <c r="H534" t="s">
        <v>3243</v>
      </c>
      <c r="I534">
        <f t="shared" si="8"/>
        <v>4529.91</v>
      </c>
    </row>
    <row r="535" spans="1:9" x14ac:dyDescent="0.25">
      <c r="A535">
        <v>2</v>
      </c>
      <c r="B535" t="s">
        <v>2024</v>
      </c>
      <c r="C535" t="s">
        <v>2036</v>
      </c>
      <c r="D535" t="s">
        <v>3609</v>
      </c>
      <c r="E535">
        <v>36544.21</v>
      </c>
      <c r="F535">
        <v>0</v>
      </c>
      <c r="G535" s="2">
        <v>45311</v>
      </c>
      <c r="H535" t="s">
        <v>3243</v>
      </c>
      <c r="I535">
        <f t="shared" si="8"/>
        <v>36544.21</v>
      </c>
    </row>
    <row r="536" spans="1:9" x14ac:dyDescent="0.25">
      <c r="A536">
        <v>4</v>
      </c>
      <c r="B536" t="s">
        <v>2024</v>
      </c>
      <c r="C536" t="s">
        <v>2025</v>
      </c>
      <c r="D536" t="s">
        <v>3609</v>
      </c>
      <c r="E536">
        <v>3602.63</v>
      </c>
      <c r="F536">
        <v>0</v>
      </c>
      <c r="G536" s="2">
        <v>45311</v>
      </c>
      <c r="H536" t="s">
        <v>3243</v>
      </c>
      <c r="I536">
        <f t="shared" si="8"/>
        <v>3602.63</v>
      </c>
    </row>
    <row r="537" spans="1:9" x14ac:dyDescent="0.25">
      <c r="A537">
        <v>3</v>
      </c>
      <c r="B537" t="s">
        <v>2024</v>
      </c>
      <c r="C537" t="s">
        <v>3263</v>
      </c>
      <c r="D537" t="s">
        <v>3609</v>
      </c>
      <c r="E537">
        <v>5006.32</v>
      </c>
      <c r="F537">
        <v>0</v>
      </c>
      <c r="G537" s="2">
        <v>45311</v>
      </c>
      <c r="H537" t="s">
        <v>3243</v>
      </c>
      <c r="I537">
        <f t="shared" si="8"/>
        <v>5006.32</v>
      </c>
    </row>
    <row r="538" spans="1:9" x14ac:dyDescent="0.25">
      <c r="A538">
        <v>2</v>
      </c>
      <c r="B538" t="s">
        <v>2059</v>
      </c>
      <c r="C538" t="s">
        <v>3610</v>
      </c>
      <c r="D538" t="s">
        <v>3609</v>
      </c>
      <c r="E538">
        <v>219.95</v>
      </c>
      <c r="F538">
        <v>0</v>
      </c>
      <c r="G538" s="2">
        <v>45311</v>
      </c>
      <c r="H538" t="s">
        <v>3243</v>
      </c>
      <c r="I538">
        <f t="shared" si="8"/>
        <v>219.95</v>
      </c>
    </row>
    <row r="539" spans="1:9" x14ac:dyDescent="0.25">
      <c r="A539">
        <v>2</v>
      </c>
      <c r="B539" t="s">
        <v>2944</v>
      </c>
      <c r="C539" t="s">
        <v>3611</v>
      </c>
      <c r="D539" t="s">
        <v>3609</v>
      </c>
      <c r="E539">
        <v>692.5</v>
      </c>
      <c r="F539">
        <v>0</v>
      </c>
      <c r="G539" s="2">
        <v>45311</v>
      </c>
      <c r="H539" t="s">
        <v>3243</v>
      </c>
      <c r="I539">
        <f t="shared" si="8"/>
        <v>692.5</v>
      </c>
    </row>
    <row r="540" spans="1:9" x14ac:dyDescent="0.25">
      <c r="A540">
        <v>4</v>
      </c>
      <c r="B540" t="s">
        <v>2944</v>
      </c>
      <c r="C540" t="s">
        <v>3612</v>
      </c>
      <c r="D540" t="s">
        <v>3609</v>
      </c>
      <c r="E540">
        <v>180</v>
      </c>
      <c r="F540">
        <v>0</v>
      </c>
      <c r="G540" s="2">
        <v>45311</v>
      </c>
      <c r="H540" t="s">
        <v>3243</v>
      </c>
      <c r="I540">
        <f t="shared" si="8"/>
        <v>180</v>
      </c>
    </row>
    <row r="541" spans="1:9" x14ac:dyDescent="0.25">
      <c r="A541">
        <v>3</v>
      </c>
      <c r="B541" t="s">
        <v>2944</v>
      </c>
      <c r="C541" t="s">
        <v>3613</v>
      </c>
      <c r="D541" t="s">
        <v>3609</v>
      </c>
      <c r="E541">
        <v>45</v>
      </c>
      <c r="F541">
        <v>0</v>
      </c>
      <c r="G541" s="2">
        <v>45311</v>
      </c>
      <c r="H541" t="s">
        <v>3243</v>
      </c>
      <c r="I541">
        <f t="shared" si="8"/>
        <v>45</v>
      </c>
    </row>
    <row r="542" spans="1:9" x14ac:dyDescent="0.25">
      <c r="A542">
        <v>2</v>
      </c>
      <c r="B542" t="s">
        <v>2032</v>
      </c>
      <c r="C542" t="s">
        <v>2033</v>
      </c>
      <c r="D542" t="s">
        <v>2020</v>
      </c>
      <c r="E542">
        <v>0</v>
      </c>
      <c r="F542">
        <v>3869.95</v>
      </c>
      <c r="G542" s="2">
        <v>45296</v>
      </c>
      <c r="H542" t="s">
        <v>2021</v>
      </c>
      <c r="I542">
        <f t="shared" si="8"/>
        <v>-3869.95</v>
      </c>
    </row>
    <row r="543" spans="1:9" x14ac:dyDescent="0.25">
      <c r="A543">
        <v>2</v>
      </c>
      <c r="B543" t="s">
        <v>2024</v>
      </c>
      <c r="C543" t="s">
        <v>2036</v>
      </c>
      <c r="D543" t="s">
        <v>2020</v>
      </c>
      <c r="E543">
        <v>0</v>
      </c>
      <c r="F543">
        <v>399.96</v>
      </c>
      <c r="G543" s="2">
        <v>45310</v>
      </c>
      <c r="H543" t="s">
        <v>2021</v>
      </c>
      <c r="I543">
        <f t="shared" si="8"/>
        <v>-399.96</v>
      </c>
    </row>
    <row r="544" spans="1:9" x14ac:dyDescent="0.25">
      <c r="A544">
        <v>2</v>
      </c>
      <c r="B544" t="s">
        <v>2024</v>
      </c>
      <c r="C544" t="s">
        <v>2036</v>
      </c>
      <c r="D544" t="s">
        <v>2020</v>
      </c>
      <c r="E544">
        <v>399.96</v>
      </c>
      <c r="F544">
        <v>0</v>
      </c>
      <c r="G544" s="2">
        <v>45310</v>
      </c>
      <c r="H544" t="s">
        <v>2021</v>
      </c>
      <c r="I544">
        <f t="shared" si="8"/>
        <v>399.96</v>
      </c>
    </row>
    <row r="545" spans="1:9" x14ac:dyDescent="0.25">
      <c r="A545">
        <v>2</v>
      </c>
      <c r="B545" t="s">
        <v>2052</v>
      </c>
      <c r="C545" t="s">
        <v>3578</v>
      </c>
      <c r="D545" t="s">
        <v>3576</v>
      </c>
      <c r="E545">
        <v>0</v>
      </c>
      <c r="F545">
        <v>174.96</v>
      </c>
      <c r="G545" s="2">
        <v>45320</v>
      </c>
      <c r="H545" t="s">
        <v>3577</v>
      </c>
      <c r="I545">
        <f t="shared" si="8"/>
        <v>-174.96</v>
      </c>
    </row>
    <row r="546" spans="1:9" x14ac:dyDescent="0.25">
      <c r="A546">
        <v>8</v>
      </c>
      <c r="B546" t="s">
        <v>2050</v>
      </c>
      <c r="C546" t="s">
        <v>3575</v>
      </c>
      <c r="D546" t="s">
        <v>3576</v>
      </c>
      <c r="E546">
        <v>0</v>
      </c>
      <c r="F546">
        <v>175.21</v>
      </c>
      <c r="G546" s="2">
        <v>45320</v>
      </c>
      <c r="H546" t="s">
        <v>3577</v>
      </c>
      <c r="I546">
        <f t="shared" si="8"/>
        <v>-175.21</v>
      </c>
    </row>
    <row r="547" spans="1:9" x14ac:dyDescent="0.25">
      <c r="A547">
        <v>2</v>
      </c>
      <c r="B547" t="s">
        <v>2052</v>
      </c>
      <c r="C547" t="s">
        <v>3578</v>
      </c>
      <c r="D547" t="s">
        <v>3614</v>
      </c>
      <c r="E547">
        <v>174.96</v>
      </c>
      <c r="F547">
        <v>0</v>
      </c>
      <c r="G547" s="2">
        <v>45320</v>
      </c>
      <c r="H547" t="s">
        <v>3243</v>
      </c>
      <c r="I547">
        <f t="shared" si="8"/>
        <v>174.96</v>
      </c>
    </row>
    <row r="548" spans="1:9" x14ac:dyDescent="0.25">
      <c r="A548">
        <v>8</v>
      </c>
      <c r="B548" t="s">
        <v>2050</v>
      </c>
      <c r="C548" t="s">
        <v>3575</v>
      </c>
      <c r="D548" t="s">
        <v>3614</v>
      </c>
      <c r="E548">
        <v>175.21</v>
      </c>
      <c r="F548">
        <v>0</v>
      </c>
      <c r="G548" s="2">
        <v>45320</v>
      </c>
      <c r="H548" t="s">
        <v>3243</v>
      </c>
      <c r="I548">
        <f t="shared" si="8"/>
        <v>175.21</v>
      </c>
    </row>
    <row r="549" spans="1:9" x14ac:dyDescent="0.25">
      <c r="A549">
        <v>2</v>
      </c>
      <c r="B549" t="s">
        <v>2019</v>
      </c>
      <c r="C549" t="s">
        <v>2027</v>
      </c>
      <c r="D549" t="s">
        <v>2020</v>
      </c>
      <c r="E549">
        <v>150</v>
      </c>
      <c r="F549">
        <v>0</v>
      </c>
      <c r="G549" s="2">
        <v>45314</v>
      </c>
      <c r="H549" t="s">
        <v>2021</v>
      </c>
      <c r="I549">
        <f t="shared" si="8"/>
        <v>150</v>
      </c>
    </row>
    <row r="550" spans="1:9" x14ac:dyDescent="0.25">
      <c r="A550">
        <v>2</v>
      </c>
      <c r="B550" t="s">
        <v>2019</v>
      </c>
      <c r="C550" t="s">
        <v>2027</v>
      </c>
      <c r="D550" t="s">
        <v>2020</v>
      </c>
      <c r="E550">
        <v>343.92</v>
      </c>
      <c r="F550">
        <v>0</v>
      </c>
      <c r="G550" s="2">
        <v>45315</v>
      </c>
      <c r="H550" t="s">
        <v>2021</v>
      </c>
      <c r="I550">
        <f t="shared" si="8"/>
        <v>343.92</v>
      </c>
    </row>
    <row r="551" spans="1:9" x14ac:dyDescent="0.25">
      <c r="A551">
        <v>2</v>
      </c>
      <c r="B551" t="s">
        <v>2032</v>
      </c>
      <c r="C551" t="s">
        <v>2033</v>
      </c>
      <c r="D551" t="s">
        <v>2020</v>
      </c>
      <c r="E551">
        <v>1581.84</v>
      </c>
      <c r="F551">
        <v>0</v>
      </c>
      <c r="G551" s="2">
        <v>45349</v>
      </c>
      <c r="H551" t="s">
        <v>2021</v>
      </c>
      <c r="I551">
        <f t="shared" si="8"/>
        <v>1581.84</v>
      </c>
    </row>
    <row r="552" spans="1:9" x14ac:dyDescent="0.25">
      <c r="A552">
        <v>2</v>
      </c>
      <c r="B552" t="s">
        <v>2022</v>
      </c>
      <c r="C552" t="s">
        <v>2023</v>
      </c>
      <c r="D552" t="s">
        <v>2020</v>
      </c>
      <c r="E552">
        <v>1453.26</v>
      </c>
      <c r="F552">
        <v>0</v>
      </c>
      <c r="G552" s="2">
        <v>45349</v>
      </c>
      <c r="H552" t="s">
        <v>2021</v>
      </c>
      <c r="I552">
        <f t="shared" si="8"/>
        <v>1453.26</v>
      </c>
    </row>
    <row r="553" spans="1:9" x14ac:dyDescent="0.25">
      <c r="A553">
        <v>2</v>
      </c>
      <c r="B553" t="s">
        <v>2080</v>
      </c>
      <c r="C553" t="s">
        <v>3615</v>
      </c>
      <c r="D553" t="s">
        <v>2020</v>
      </c>
      <c r="E553">
        <v>4900</v>
      </c>
      <c r="F553">
        <v>0</v>
      </c>
      <c r="G553" s="2">
        <v>45350</v>
      </c>
      <c r="H553" t="s">
        <v>2021</v>
      </c>
      <c r="I553">
        <f t="shared" si="8"/>
        <v>4900</v>
      </c>
    </row>
    <row r="554" spans="1:9" x14ac:dyDescent="0.25">
      <c r="A554">
        <v>3</v>
      </c>
      <c r="B554" t="s">
        <v>2032</v>
      </c>
      <c r="C554" t="s">
        <v>3189</v>
      </c>
      <c r="D554" t="s">
        <v>2020</v>
      </c>
      <c r="E554">
        <v>3906.76</v>
      </c>
      <c r="F554">
        <v>0</v>
      </c>
      <c r="G554" s="2">
        <v>45348</v>
      </c>
      <c r="H554" t="s">
        <v>2021</v>
      </c>
      <c r="I554">
        <f t="shared" si="8"/>
        <v>3906.76</v>
      </c>
    </row>
    <row r="555" spans="1:9" x14ac:dyDescent="0.25">
      <c r="A555">
        <v>2</v>
      </c>
      <c r="B555" t="s">
        <v>2022</v>
      </c>
      <c r="C555" t="s">
        <v>2023</v>
      </c>
      <c r="D555" t="s">
        <v>2020</v>
      </c>
      <c r="E555">
        <v>0</v>
      </c>
      <c r="F555">
        <v>2.19</v>
      </c>
      <c r="G555" s="2">
        <v>45350</v>
      </c>
      <c r="H555" t="s">
        <v>2021</v>
      </c>
      <c r="I555">
        <f t="shared" si="8"/>
        <v>-2.19</v>
      </c>
    </row>
    <row r="556" spans="1:9" x14ac:dyDescent="0.25">
      <c r="A556">
        <v>2</v>
      </c>
      <c r="B556" t="s">
        <v>2022</v>
      </c>
      <c r="C556" t="s">
        <v>2023</v>
      </c>
      <c r="D556" t="s">
        <v>2020</v>
      </c>
      <c r="E556">
        <v>0</v>
      </c>
      <c r="F556">
        <v>632.67999999999995</v>
      </c>
      <c r="G556" s="2">
        <v>45350</v>
      </c>
      <c r="H556" t="s">
        <v>2021</v>
      </c>
      <c r="I556">
        <f t="shared" si="8"/>
        <v>-632.67999999999995</v>
      </c>
    </row>
    <row r="557" spans="1:9" x14ac:dyDescent="0.25">
      <c r="A557">
        <v>2</v>
      </c>
      <c r="B557" t="s">
        <v>2038</v>
      </c>
      <c r="C557" t="s">
        <v>2039</v>
      </c>
      <c r="D557" t="s">
        <v>2020</v>
      </c>
      <c r="E557">
        <v>10965.64</v>
      </c>
      <c r="F557">
        <v>0</v>
      </c>
      <c r="G557" s="2">
        <v>45350</v>
      </c>
      <c r="H557" t="s">
        <v>2021</v>
      </c>
      <c r="I557">
        <f t="shared" si="8"/>
        <v>10965.64</v>
      </c>
    </row>
    <row r="558" spans="1:9" x14ac:dyDescent="0.25">
      <c r="A558">
        <v>2</v>
      </c>
      <c r="B558" t="s">
        <v>2022</v>
      </c>
      <c r="C558" t="s">
        <v>2023</v>
      </c>
      <c r="D558" t="s">
        <v>2020</v>
      </c>
      <c r="E558">
        <v>558.29999999999995</v>
      </c>
      <c r="F558">
        <v>0</v>
      </c>
      <c r="G558" s="2">
        <v>45350</v>
      </c>
      <c r="H558" t="s">
        <v>2021</v>
      </c>
      <c r="I558">
        <f t="shared" si="8"/>
        <v>558.29999999999995</v>
      </c>
    </row>
    <row r="559" spans="1:9" x14ac:dyDescent="0.25">
      <c r="A559">
        <v>2</v>
      </c>
      <c r="B559" t="s">
        <v>2019</v>
      </c>
      <c r="C559" t="s">
        <v>2027</v>
      </c>
      <c r="D559" t="s">
        <v>2020</v>
      </c>
      <c r="E559">
        <v>93.28</v>
      </c>
      <c r="F559">
        <v>0</v>
      </c>
      <c r="G559" s="2">
        <v>45303</v>
      </c>
      <c r="H559" t="s">
        <v>2021</v>
      </c>
      <c r="I559">
        <f t="shared" si="8"/>
        <v>93.28</v>
      </c>
    </row>
    <row r="560" spans="1:9" x14ac:dyDescent="0.25">
      <c r="A560">
        <v>2</v>
      </c>
      <c r="B560" t="s">
        <v>2019</v>
      </c>
      <c r="C560" t="s">
        <v>2027</v>
      </c>
      <c r="D560" t="s">
        <v>2020</v>
      </c>
      <c r="E560">
        <v>93.28</v>
      </c>
      <c r="F560">
        <v>0</v>
      </c>
      <c r="G560" s="2">
        <v>45310</v>
      </c>
      <c r="H560" t="s">
        <v>2021</v>
      </c>
      <c r="I560">
        <f t="shared" si="8"/>
        <v>93.28</v>
      </c>
    </row>
    <row r="561" spans="1:9" x14ac:dyDescent="0.25">
      <c r="A561">
        <v>2</v>
      </c>
      <c r="B561" t="s">
        <v>2019</v>
      </c>
      <c r="C561" t="s">
        <v>2027</v>
      </c>
      <c r="D561" t="s">
        <v>2020</v>
      </c>
      <c r="E561">
        <v>93.28</v>
      </c>
      <c r="F561">
        <v>0</v>
      </c>
      <c r="G561" s="2">
        <v>45317</v>
      </c>
      <c r="H561" t="s">
        <v>2021</v>
      </c>
      <c r="I561">
        <f t="shared" si="8"/>
        <v>93.28</v>
      </c>
    </row>
    <row r="562" spans="1:9" x14ac:dyDescent="0.25">
      <c r="A562">
        <v>2</v>
      </c>
      <c r="B562" t="s">
        <v>2019</v>
      </c>
      <c r="C562" t="s">
        <v>2027</v>
      </c>
      <c r="D562" t="s">
        <v>2020</v>
      </c>
      <c r="E562">
        <v>93.28</v>
      </c>
      <c r="F562">
        <v>0</v>
      </c>
      <c r="G562" s="2">
        <v>45324</v>
      </c>
      <c r="H562" t="s">
        <v>2021</v>
      </c>
      <c r="I562">
        <f t="shared" si="8"/>
        <v>93.28</v>
      </c>
    </row>
    <row r="563" spans="1:9" x14ac:dyDescent="0.25">
      <c r="A563">
        <v>2</v>
      </c>
      <c r="B563" t="s">
        <v>2019</v>
      </c>
      <c r="C563" t="s">
        <v>2027</v>
      </c>
      <c r="D563" t="s">
        <v>2020</v>
      </c>
      <c r="E563">
        <v>93.28</v>
      </c>
      <c r="F563">
        <v>0</v>
      </c>
      <c r="G563" s="2">
        <v>45331</v>
      </c>
      <c r="H563" t="s">
        <v>2021</v>
      </c>
      <c r="I563">
        <f t="shared" si="8"/>
        <v>93.28</v>
      </c>
    </row>
    <row r="564" spans="1:9" x14ac:dyDescent="0.25">
      <c r="A564">
        <v>2</v>
      </c>
      <c r="B564" t="s">
        <v>2022</v>
      </c>
      <c r="C564" t="s">
        <v>2023</v>
      </c>
      <c r="D564" t="s">
        <v>2020</v>
      </c>
      <c r="E564">
        <v>1176.79</v>
      </c>
      <c r="F564">
        <v>0</v>
      </c>
      <c r="G564" s="2">
        <v>45335</v>
      </c>
      <c r="H564" t="s">
        <v>2021</v>
      </c>
      <c r="I564">
        <f t="shared" si="8"/>
        <v>1176.79</v>
      </c>
    </row>
    <row r="565" spans="1:9" x14ac:dyDescent="0.25">
      <c r="A565">
        <v>3</v>
      </c>
      <c r="B565" t="s">
        <v>2038</v>
      </c>
      <c r="C565" t="s">
        <v>3264</v>
      </c>
      <c r="D565" t="s">
        <v>2020</v>
      </c>
      <c r="E565">
        <v>0</v>
      </c>
      <c r="F565">
        <v>47184.52</v>
      </c>
      <c r="G565" s="2">
        <v>45351</v>
      </c>
      <c r="H565" t="s">
        <v>2021</v>
      </c>
      <c r="I565">
        <f t="shared" si="8"/>
        <v>-47184.52</v>
      </c>
    </row>
    <row r="566" spans="1:9" x14ac:dyDescent="0.25">
      <c r="A566">
        <v>2</v>
      </c>
      <c r="B566" t="s">
        <v>2038</v>
      </c>
      <c r="C566" t="s">
        <v>2039</v>
      </c>
      <c r="D566" t="s">
        <v>2020</v>
      </c>
      <c r="E566">
        <v>46.14</v>
      </c>
      <c r="F566">
        <v>0</v>
      </c>
      <c r="G566" s="2">
        <v>45351</v>
      </c>
      <c r="H566" t="s">
        <v>2021</v>
      </c>
      <c r="I566">
        <f t="shared" si="8"/>
        <v>46.14</v>
      </c>
    </row>
    <row r="567" spans="1:9" x14ac:dyDescent="0.25">
      <c r="A567">
        <v>2</v>
      </c>
      <c r="B567" t="s">
        <v>2038</v>
      </c>
      <c r="C567" t="s">
        <v>2039</v>
      </c>
      <c r="D567" t="s">
        <v>2020</v>
      </c>
      <c r="E567">
        <v>41.46</v>
      </c>
      <c r="F567">
        <v>0</v>
      </c>
      <c r="G567" s="2">
        <v>45351</v>
      </c>
      <c r="H567" t="s">
        <v>2021</v>
      </c>
      <c r="I567">
        <f t="shared" si="8"/>
        <v>41.46</v>
      </c>
    </row>
    <row r="568" spans="1:9" x14ac:dyDescent="0.25">
      <c r="A568">
        <v>2</v>
      </c>
      <c r="B568" t="s">
        <v>2042</v>
      </c>
      <c r="C568" t="s">
        <v>2043</v>
      </c>
      <c r="D568" t="s">
        <v>2020</v>
      </c>
      <c r="E568">
        <v>3961.48</v>
      </c>
      <c r="F568">
        <v>0</v>
      </c>
      <c r="G568" s="2">
        <v>45352</v>
      </c>
      <c r="H568" t="s">
        <v>2021</v>
      </c>
      <c r="I568">
        <f t="shared" si="8"/>
        <v>3961.48</v>
      </c>
    </row>
    <row r="569" spans="1:9" x14ac:dyDescent="0.25">
      <c r="A569">
        <v>3</v>
      </c>
      <c r="B569" t="s">
        <v>2042</v>
      </c>
      <c r="C569" t="s">
        <v>2058</v>
      </c>
      <c r="D569" t="s">
        <v>2020</v>
      </c>
      <c r="E569">
        <v>1980.73</v>
      </c>
      <c r="F569">
        <v>0</v>
      </c>
      <c r="G569" s="2">
        <v>45352</v>
      </c>
      <c r="H569" t="s">
        <v>2021</v>
      </c>
      <c r="I569">
        <f t="shared" si="8"/>
        <v>1980.73</v>
      </c>
    </row>
    <row r="570" spans="1:9" x14ac:dyDescent="0.25">
      <c r="A570">
        <v>4</v>
      </c>
      <c r="B570" t="s">
        <v>2042</v>
      </c>
      <c r="C570" t="s">
        <v>2057</v>
      </c>
      <c r="D570" t="s">
        <v>2020</v>
      </c>
      <c r="E570">
        <v>1980.73</v>
      </c>
      <c r="F570">
        <v>0</v>
      </c>
      <c r="G570" s="2">
        <v>45352</v>
      </c>
      <c r="H570" t="s">
        <v>2021</v>
      </c>
      <c r="I570">
        <f t="shared" si="8"/>
        <v>1980.73</v>
      </c>
    </row>
    <row r="571" spans="1:9" x14ac:dyDescent="0.25">
      <c r="A571">
        <v>2</v>
      </c>
      <c r="B571" t="s">
        <v>2038</v>
      </c>
      <c r="C571" t="s">
        <v>2039</v>
      </c>
      <c r="D571" t="s">
        <v>2020</v>
      </c>
      <c r="E571">
        <v>4793.6000000000004</v>
      </c>
      <c r="F571">
        <v>0</v>
      </c>
      <c r="G571" s="2">
        <v>45351</v>
      </c>
      <c r="H571" t="s">
        <v>2021</v>
      </c>
      <c r="I571">
        <f t="shared" si="8"/>
        <v>4793.6000000000004</v>
      </c>
    </row>
    <row r="572" spans="1:9" x14ac:dyDescent="0.25">
      <c r="A572">
        <v>2</v>
      </c>
      <c r="B572" t="s">
        <v>2038</v>
      </c>
      <c r="C572" t="s">
        <v>2039</v>
      </c>
      <c r="D572" t="s">
        <v>2020</v>
      </c>
      <c r="E572">
        <v>74.150000000000006</v>
      </c>
      <c r="F572">
        <v>0</v>
      </c>
      <c r="G572" s="2">
        <v>45351</v>
      </c>
      <c r="H572" t="s">
        <v>2021</v>
      </c>
      <c r="I572">
        <f t="shared" si="8"/>
        <v>74.150000000000006</v>
      </c>
    </row>
    <row r="573" spans="1:9" x14ac:dyDescent="0.25">
      <c r="A573">
        <v>2</v>
      </c>
      <c r="B573" t="s">
        <v>2019</v>
      </c>
      <c r="C573" t="s">
        <v>2027</v>
      </c>
      <c r="D573" t="s">
        <v>2020</v>
      </c>
      <c r="E573">
        <v>1367.74</v>
      </c>
      <c r="F573">
        <v>0</v>
      </c>
      <c r="G573" s="2">
        <v>45351</v>
      </c>
      <c r="H573" t="s">
        <v>2021</v>
      </c>
      <c r="I573">
        <f t="shared" si="8"/>
        <v>1367.74</v>
      </c>
    </row>
    <row r="574" spans="1:9" x14ac:dyDescent="0.25">
      <c r="A574">
        <v>2</v>
      </c>
      <c r="B574" t="s">
        <v>2019</v>
      </c>
      <c r="C574" t="s">
        <v>2027</v>
      </c>
      <c r="D574" t="s">
        <v>2020</v>
      </c>
      <c r="E574">
        <v>50.8</v>
      </c>
      <c r="F574">
        <v>0</v>
      </c>
      <c r="G574" s="2">
        <v>45330</v>
      </c>
      <c r="H574" t="s">
        <v>2021</v>
      </c>
      <c r="I574">
        <f t="shared" si="8"/>
        <v>50.8</v>
      </c>
    </row>
    <row r="575" spans="1:9" x14ac:dyDescent="0.25">
      <c r="A575">
        <v>2</v>
      </c>
      <c r="B575" t="s">
        <v>2028</v>
      </c>
      <c r="C575" t="s">
        <v>2029</v>
      </c>
      <c r="D575" t="s">
        <v>2030</v>
      </c>
      <c r="E575">
        <v>11363.92</v>
      </c>
      <c r="F575">
        <v>0</v>
      </c>
      <c r="G575" s="2">
        <v>45353</v>
      </c>
      <c r="H575" t="s">
        <v>2018</v>
      </c>
      <c r="I575">
        <f t="shared" si="8"/>
        <v>11363.92</v>
      </c>
    </row>
    <row r="576" spans="1:9" x14ac:dyDescent="0.25">
      <c r="A576">
        <v>4</v>
      </c>
      <c r="B576" t="s">
        <v>2028</v>
      </c>
      <c r="C576" t="s">
        <v>2031</v>
      </c>
      <c r="D576" t="s">
        <v>2030</v>
      </c>
      <c r="E576">
        <v>1192.79</v>
      </c>
      <c r="F576">
        <v>0</v>
      </c>
      <c r="G576" s="2">
        <v>45353</v>
      </c>
      <c r="H576" t="s">
        <v>2018</v>
      </c>
      <c r="I576">
        <f t="shared" si="8"/>
        <v>1192.79</v>
      </c>
    </row>
    <row r="577" spans="1:9" x14ac:dyDescent="0.25">
      <c r="A577">
        <v>2</v>
      </c>
      <c r="B577" t="s">
        <v>2055</v>
      </c>
      <c r="C577" t="s">
        <v>3619</v>
      </c>
      <c r="D577" t="s">
        <v>3620</v>
      </c>
      <c r="E577">
        <v>65296.62</v>
      </c>
      <c r="F577">
        <v>0</v>
      </c>
      <c r="G577" s="2">
        <v>45322</v>
      </c>
      <c r="H577" t="s">
        <v>3265</v>
      </c>
      <c r="I577">
        <f t="shared" si="8"/>
        <v>65296.62</v>
      </c>
    </row>
    <row r="578" spans="1:9" x14ac:dyDescent="0.25">
      <c r="A578">
        <v>3</v>
      </c>
      <c r="B578" t="s">
        <v>2055</v>
      </c>
      <c r="C578" t="s">
        <v>3621</v>
      </c>
      <c r="D578" t="s">
        <v>3620</v>
      </c>
      <c r="E578">
        <v>11089.39</v>
      </c>
      <c r="F578">
        <v>0</v>
      </c>
      <c r="G578" s="2">
        <v>45322</v>
      </c>
      <c r="H578" t="s">
        <v>3265</v>
      </c>
      <c r="I578">
        <f t="shared" ref="I578:I641" si="9">E578-F578</f>
        <v>11089.39</v>
      </c>
    </row>
    <row r="579" spans="1:9" x14ac:dyDescent="0.25">
      <c r="A579">
        <v>4</v>
      </c>
      <c r="B579" t="s">
        <v>2055</v>
      </c>
      <c r="C579" t="s">
        <v>3622</v>
      </c>
      <c r="D579" t="s">
        <v>3620</v>
      </c>
      <c r="E579">
        <v>11888.12</v>
      </c>
      <c r="F579">
        <v>0</v>
      </c>
      <c r="G579" s="2">
        <v>45322</v>
      </c>
      <c r="H579" t="s">
        <v>3265</v>
      </c>
      <c r="I579">
        <f t="shared" si="9"/>
        <v>11888.12</v>
      </c>
    </row>
    <row r="580" spans="1:9" x14ac:dyDescent="0.25">
      <c r="A580">
        <v>8</v>
      </c>
      <c r="B580" t="s">
        <v>2055</v>
      </c>
      <c r="C580" t="s">
        <v>3623</v>
      </c>
      <c r="D580" t="s">
        <v>3620</v>
      </c>
      <c r="E580">
        <v>1734.84</v>
      </c>
      <c r="F580">
        <v>0</v>
      </c>
      <c r="G580" s="2">
        <v>45322</v>
      </c>
      <c r="H580" t="s">
        <v>3265</v>
      </c>
      <c r="I580">
        <f t="shared" si="9"/>
        <v>1734.84</v>
      </c>
    </row>
    <row r="581" spans="1:9" x14ac:dyDescent="0.25">
      <c r="A581">
        <v>3</v>
      </c>
      <c r="B581" t="s">
        <v>2053</v>
      </c>
      <c r="C581" t="s">
        <v>3616</v>
      </c>
      <c r="D581" t="s">
        <v>3617</v>
      </c>
      <c r="E581">
        <v>0</v>
      </c>
      <c r="F581">
        <v>100</v>
      </c>
      <c r="G581" s="2">
        <v>45322</v>
      </c>
      <c r="H581" t="s">
        <v>3618</v>
      </c>
      <c r="I581">
        <f t="shared" si="9"/>
        <v>-100</v>
      </c>
    </row>
    <row r="582" spans="1:9" x14ac:dyDescent="0.25">
      <c r="A582">
        <v>3</v>
      </c>
      <c r="B582" t="s">
        <v>2053</v>
      </c>
      <c r="C582" t="s">
        <v>3616</v>
      </c>
      <c r="D582" t="s">
        <v>3617</v>
      </c>
      <c r="E582">
        <v>0</v>
      </c>
      <c r="F582">
        <v>26</v>
      </c>
      <c r="G582" s="2">
        <v>45322</v>
      </c>
      <c r="H582" t="s">
        <v>3618</v>
      </c>
      <c r="I582">
        <f t="shared" si="9"/>
        <v>-26</v>
      </c>
    </row>
    <row r="583" spans="1:9" x14ac:dyDescent="0.25">
      <c r="A583">
        <v>3</v>
      </c>
      <c r="B583" t="s">
        <v>2053</v>
      </c>
      <c r="C583" t="s">
        <v>3616</v>
      </c>
      <c r="D583" t="s">
        <v>3617</v>
      </c>
      <c r="E583">
        <v>0</v>
      </c>
      <c r="F583">
        <v>675</v>
      </c>
      <c r="G583" s="2">
        <v>45322</v>
      </c>
      <c r="H583" t="s">
        <v>3618</v>
      </c>
      <c r="I583">
        <f t="shared" si="9"/>
        <v>-675</v>
      </c>
    </row>
    <row r="584" spans="1:9" x14ac:dyDescent="0.25">
      <c r="A584">
        <v>3</v>
      </c>
      <c r="B584" t="s">
        <v>2053</v>
      </c>
      <c r="C584" t="s">
        <v>3616</v>
      </c>
      <c r="D584" t="s">
        <v>3617</v>
      </c>
      <c r="E584">
        <v>0</v>
      </c>
      <c r="F584">
        <v>2100</v>
      </c>
      <c r="G584" s="2">
        <v>45322</v>
      </c>
      <c r="H584" t="s">
        <v>3618</v>
      </c>
      <c r="I584">
        <f t="shared" si="9"/>
        <v>-2100</v>
      </c>
    </row>
    <row r="585" spans="1:9" x14ac:dyDescent="0.25">
      <c r="A585">
        <v>3</v>
      </c>
      <c r="B585" t="s">
        <v>2053</v>
      </c>
      <c r="C585" t="s">
        <v>3616</v>
      </c>
      <c r="D585" t="s">
        <v>3617</v>
      </c>
      <c r="E585">
        <v>0</v>
      </c>
      <c r="F585">
        <v>972</v>
      </c>
      <c r="G585" s="2">
        <v>45322</v>
      </c>
      <c r="H585" t="s">
        <v>3618</v>
      </c>
      <c r="I585">
        <f t="shared" si="9"/>
        <v>-972</v>
      </c>
    </row>
    <row r="586" spans="1:9" x14ac:dyDescent="0.25">
      <c r="A586">
        <v>3</v>
      </c>
      <c r="B586" t="s">
        <v>2053</v>
      </c>
      <c r="C586" t="s">
        <v>3616</v>
      </c>
      <c r="D586" t="s">
        <v>3617</v>
      </c>
      <c r="E586">
        <v>0</v>
      </c>
      <c r="F586">
        <v>228</v>
      </c>
      <c r="G586" s="2">
        <v>45322</v>
      </c>
      <c r="H586" t="s">
        <v>3618</v>
      </c>
      <c r="I586">
        <f t="shared" si="9"/>
        <v>-228</v>
      </c>
    </row>
    <row r="587" spans="1:9" x14ac:dyDescent="0.25">
      <c r="A587">
        <v>3</v>
      </c>
      <c r="B587" t="s">
        <v>2053</v>
      </c>
      <c r="C587" t="s">
        <v>3616</v>
      </c>
      <c r="D587" t="s">
        <v>3617</v>
      </c>
      <c r="E587">
        <v>0</v>
      </c>
      <c r="F587">
        <v>875</v>
      </c>
      <c r="G587" s="2">
        <v>45322</v>
      </c>
      <c r="H587" t="s">
        <v>3618</v>
      </c>
      <c r="I587">
        <f t="shared" si="9"/>
        <v>-875</v>
      </c>
    </row>
    <row r="588" spans="1:9" x14ac:dyDescent="0.25">
      <c r="A588">
        <v>3</v>
      </c>
      <c r="B588" t="s">
        <v>2053</v>
      </c>
      <c r="C588" t="s">
        <v>3616</v>
      </c>
      <c r="D588" t="s">
        <v>3617</v>
      </c>
      <c r="E588">
        <v>0</v>
      </c>
      <c r="F588">
        <v>4500</v>
      </c>
      <c r="G588" s="2">
        <v>45322</v>
      </c>
      <c r="H588" t="s">
        <v>3618</v>
      </c>
      <c r="I588">
        <f t="shared" si="9"/>
        <v>-4500</v>
      </c>
    </row>
    <row r="589" spans="1:9" x14ac:dyDescent="0.25">
      <c r="A589">
        <v>3</v>
      </c>
      <c r="B589" t="s">
        <v>2053</v>
      </c>
      <c r="C589" t="s">
        <v>3616</v>
      </c>
      <c r="D589" t="s">
        <v>3617</v>
      </c>
      <c r="E589">
        <v>0</v>
      </c>
      <c r="F589">
        <v>132</v>
      </c>
      <c r="G589" s="2">
        <v>45322</v>
      </c>
      <c r="H589" t="s">
        <v>3618</v>
      </c>
      <c r="I589">
        <f t="shared" si="9"/>
        <v>-132</v>
      </c>
    </row>
    <row r="590" spans="1:9" x14ac:dyDescent="0.25">
      <c r="A590">
        <v>3</v>
      </c>
      <c r="B590" t="s">
        <v>2053</v>
      </c>
      <c r="C590" t="s">
        <v>3616</v>
      </c>
      <c r="D590" t="s">
        <v>3617</v>
      </c>
      <c r="E590">
        <v>0</v>
      </c>
      <c r="F590">
        <v>1200</v>
      </c>
      <c r="G590" s="2">
        <v>45322</v>
      </c>
      <c r="H590" t="s">
        <v>3618</v>
      </c>
      <c r="I590">
        <f t="shared" si="9"/>
        <v>-1200</v>
      </c>
    </row>
    <row r="591" spans="1:9" x14ac:dyDescent="0.25">
      <c r="A591">
        <v>3</v>
      </c>
      <c r="B591" t="s">
        <v>2053</v>
      </c>
      <c r="C591" t="s">
        <v>3616</v>
      </c>
      <c r="D591" t="s">
        <v>3617</v>
      </c>
      <c r="E591">
        <v>0</v>
      </c>
      <c r="F591">
        <v>120</v>
      </c>
      <c r="G591" s="2">
        <v>45322</v>
      </c>
      <c r="H591" t="s">
        <v>3618</v>
      </c>
      <c r="I591">
        <f t="shared" si="9"/>
        <v>-120</v>
      </c>
    </row>
    <row r="592" spans="1:9" x14ac:dyDescent="0.25">
      <c r="A592">
        <v>3</v>
      </c>
      <c r="B592" t="s">
        <v>2053</v>
      </c>
      <c r="C592" t="s">
        <v>3616</v>
      </c>
      <c r="D592" t="s">
        <v>3617</v>
      </c>
      <c r="E592">
        <v>0</v>
      </c>
      <c r="F592">
        <v>120</v>
      </c>
      <c r="G592" s="2">
        <v>45322</v>
      </c>
      <c r="H592" t="s">
        <v>3618</v>
      </c>
      <c r="I592">
        <f t="shared" si="9"/>
        <v>-120</v>
      </c>
    </row>
    <row r="593" spans="1:9" x14ac:dyDescent="0.25">
      <c r="A593">
        <v>3</v>
      </c>
      <c r="B593" t="s">
        <v>2053</v>
      </c>
      <c r="C593" t="s">
        <v>3616</v>
      </c>
      <c r="D593" t="s">
        <v>3617</v>
      </c>
      <c r="E593">
        <v>0</v>
      </c>
      <c r="F593">
        <v>1200</v>
      </c>
      <c r="G593" s="2">
        <v>45322</v>
      </c>
      <c r="H593" t="s">
        <v>3618</v>
      </c>
      <c r="I593">
        <f t="shared" si="9"/>
        <v>-1200</v>
      </c>
    </row>
    <row r="594" spans="1:9" x14ac:dyDescent="0.25">
      <c r="A594">
        <v>3</v>
      </c>
      <c r="B594" t="s">
        <v>2053</v>
      </c>
      <c r="C594" t="s">
        <v>3616</v>
      </c>
      <c r="D594" t="s">
        <v>3617</v>
      </c>
      <c r="E594">
        <v>0</v>
      </c>
      <c r="F594">
        <v>144</v>
      </c>
      <c r="G594" s="2">
        <v>45322</v>
      </c>
      <c r="H594" t="s">
        <v>3618</v>
      </c>
      <c r="I594">
        <f t="shared" si="9"/>
        <v>-144</v>
      </c>
    </row>
    <row r="595" spans="1:9" x14ac:dyDescent="0.25">
      <c r="A595">
        <v>3</v>
      </c>
      <c r="B595" t="s">
        <v>2053</v>
      </c>
      <c r="C595" t="s">
        <v>3616</v>
      </c>
      <c r="D595" t="s">
        <v>3617</v>
      </c>
      <c r="E595">
        <v>0</v>
      </c>
      <c r="F595">
        <v>144</v>
      </c>
      <c r="G595" s="2">
        <v>45322</v>
      </c>
      <c r="H595" t="s">
        <v>3618</v>
      </c>
      <c r="I595">
        <f t="shared" si="9"/>
        <v>-144</v>
      </c>
    </row>
    <row r="596" spans="1:9" x14ac:dyDescent="0.25">
      <c r="A596">
        <v>3</v>
      </c>
      <c r="B596" t="s">
        <v>2053</v>
      </c>
      <c r="C596" t="s">
        <v>3616</v>
      </c>
      <c r="D596" t="s">
        <v>3617</v>
      </c>
      <c r="E596">
        <v>0</v>
      </c>
      <c r="F596">
        <v>144</v>
      </c>
      <c r="G596" s="2">
        <v>45322</v>
      </c>
      <c r="H596" t="s">
        <v>3618</v>
      </c>
      <c r="I596">
        <f t="shared" si="9"/>
        <v>-144</v>
      </c>
    </row>
    <row r="597" spans="1:9" x14ac:dyDescent="0.25">
      <c r="A597">
        <v>3</v>
      </c>
      <c r="B597" t="s">
        <v>2053</v>
      </c>
      <c r="C597" t="s">
        <v>3616</v>
      </c>
      <c r="D597" t="s">
        <v>3617</v>
      </c>
      <c r="E597">
        <v>0</v>
      </c>
      <c r="F597">
        <v>5000</v>
      </c>
      <c r="G597" s="2">
        <v>45322</v>
      </c>
      <c r="H597" t="s">
        <v>3618</v>
      </c>
      <c r="I597">
        <f t="shared" si="9"/>
        <v>-5000</v>
      </c>
    </row>
    <row r="598" spans="1:9" x14ac:dyDescent="0.25">
      <c r="A598">
        <v>3</v>
      </c>
      <c r="B598" t="s">
        <v>2053</v>
      </c>
      <c r="C598" t="s">
        <v>3616</v>
      </c>
      <c r="D598" t="s">
        <v>3617</v>
      </c>
      <c r="E598">
        <v>0</v>
      </c>
      <c r="F598">
        <v>3555</v>
      </c>
      <c r="G598" s="2">
        <v>45322</v>
      </c>
      <c r="H598" t="s">
        <v>3618</v>
      </c>
      <c r="I598">
        <f t="shared" si="9"/>
        <v>-3555</v>
      </c>
    </row>
    <row r="599" spans="1:9" x14ac:dyDescent="0.25">
      <c r="A599">
        <v>3</v>
      </c>
      <c r="B599" t="s">
        <v>2053</v>
      </c>
      <c r="C599" t="s">
        <v>3616</v>
      </c>
      <c r="D599" t="s">
        <v>3617</v>
      </c>
      <c r="E599">
        <v>0</v>
      </c>
      <c r="F599">
        <v>300</v>
      </c>
      <c r="G599" s="2">
        <v>45322</v>
      </c>
      <c r="H599" t="s">
        <v>3618</v>
      </c>
      <c r="I599">
        <f t="shared" si="9"/>
        <v>-300</v>
      </c>
    </row>
    <row r="600" spans="1:9" x14ac:dyDescent="0.25">
      <c r="A600">
        <v>3</v>
      </c>
      <c r="B600" t="s">
        <v>2053</v>
      </c>
      <c r="C600" t="s">
        <v>3616</v>
      </c>
      <c r="D600" t="s">
        <v>3617</v>
      </c>
      <c r="E600">
        <v>0</v>
      </c>
      <c r="F600">
        <v>1200</v>
      </c>
      <c r="G600" s="2">
        <v>45322</v>
      </c>
      <c r="H600" t="s">
        <v>3618</v>
      </c>
      <c r="I600">
        <f t="shared" si="9"/>
        <v>-1200</v>
      </c>
    </row>
    <row r="601" spans="1:9" x14ac:dyDescent="0.25">
      <c r="A601">
        <v>3</v>
      </c>
      <c r="B601" t="s">
        <v>2053</v>
      </c>
      <c r="C601" t="s">
        <v>3616</v>
      </c>
      <c r="D601" t="s">
        <v>3617</v>
      </c>
      <c r="E601">
        <v>0</v>
      </c>
      <c r="F601">
        <v>120</v>
      </c>
      <c r="G601" s="2">
        <v>45322</v>
      </c>
      <c r="H601" t="s">
        <v>3618</v>
      </c>
      <c r="I601">
        <f t="shared" si="9"/>
        <v>-120</v>
      </c>
    </row>
    <row r="602" spans="1:9" x14ac:dyDescent="0.25">
      <c r="A602">
        <v>2</v>
      </c>
      <c r="B602" t="s">
        <v>2053</v>
      </c>
      <c r="C602" t="s">
        <v>3624</v>
      </c>
      <c r="D602" t="s">
        <v>3617</v>
      </c>
      <c r="E602">
        <v>0</v>
      </c>
      <c r="F602">
        <v>945</v>
      </c>
      <c r="G602" s="2">
        <v>45382</v>
      </c>
      <c r="H602" t="s">
        <v>3618</v>
      </c>
      <c r="I602">
        <f t="shared" si="9"/>
        <v>-945</v>
      </c>
    </row>
    <row r="603" spans="1:9" x14ac:dyDescent="0.25">
      <c r="A603">
        <v>2</v>
      </c>
      <c r="B603" t="s">
        <v>2053</v>
      </c>
      <c r="C603" t="s">
        <v>3624</v>
      </c>
      <c r="D603" t="s">
        <v>3617</v>
      </c>
      <c r="E603">
        <v>0</v>
      </c>
      <c r="F603">
        <v>3555</v>
      </c>
      <c r="G603" s="2">
        <v>45382</v>
      </c>
      <c r="H603" t="s">
        <v>3618</v>
      </c>
      <c r="I603">
        <f t="shared" si="9"/>
        <v>-3555</v>
      </c>
    </row>
    <row r="604" spans="1:9" x14ac:dyDescent="0.25">
      <c r="A604">
        <v>2</v>
      </c>
      <c r="B604" t="s">
        <v>2053</v>
      </c>
      <c r="C604" t="s">
        <v>3624</v>
      </c>
      <c r="D604" t="s">
        <v>3617</v>
      </c>
      <c r="E604">
        <v>0</v>
      </c>
      <c r="F604">
        <v>625</v>
      </c>
      <c r="G604" s="2">
        <v>45382</v>
      </c>
      <c r="H604" t="s">
        <v>3618</v>
      </c>
      <c r="I604">
        <f t="shared" si="9"/>
        <v>-625</v>
      </c>
    </row>
    <row r="605" spans="1:9" x14ac:dyDescent="0.25">
      <c r="A605">
        <v>2</v>
      </c>
      <c r="B605" t="s">
        <v>2053</v>
      </c>
      <c r="C605" t="s">
        <v>3624</v>
      </c>
      <c r="D605" t="s">
        <v>3617</v>
      </c>
      <c r="E605">
        <v>0</v>
      </c>
      <c r="F605">
        <v>1250</v>
      </c>
      <c r="G605" s="2">
        <v>45382</v>
      </c>
      <c r="H605" t="s">
        <v>3618</v>
      </c>
      <c r="I605">
        <f t="shared" si="9"/>
        <v>-1250</v>
      </c>
    </row>
    <row r="606" spans="1:9" x14ac:dyDescent="0.25">
      <c r="A606">
        <v>2</v>
      </c>
      <c r="B606" t="s">
        <v>2053</v>
      </c>
      <c r="C606" t="s">
        <v>3624</v>
      </c>
      <c r="D606" t="s">
        <v>3617</v>
      </c>
      <c r="E606">
        <v>0</v>
      </c>
      <c r="F606">
        <v>1250</v>
      </c>
      <c r="G606" s="2">
        <v>45382</v>
      </c>
      <c r="H606" t="s">
        <v>3618</v>
      </c>
      <c r="I606">
        <f t="shared" si="9"/>
        <v>-1250</v>
      </c>
    </row>
    <row r="607" spans="1:9" x14ac:dyDescent="0.25">
      <c r="A607">
        <v>2</v>
      </c>
      <c r="B607" t="s">
        <v>2053</v>
      </c>
      <c r="C607" t="s">
        <v>3624</v>
      </c>
      <c r="D607" t="s">
        <v>3617</v>
      </c>
      <c r="E607">
        <v>0</v>
      </c>
      <c r="F607">
        <v>275</v>
      </c>
      <c r="G607" s="2">
        <v>45382</v>
      </c>
      <c r="H607" t="s">
        <v>3618</v>
      </c>
      <c r="I607">
        <f t="shared" si="9"/>
        <v>-275</v>
      </c>
    </row>
    <row r="608" spans="1:9" x14ac:dyDescent="0.25">
      <c r="A608">
        <v>2</v>
      </c>
      <c r="B608" t="s">
        <v>2053</v>
      </c>
      <c r="C608" t="s">
        <v>3624</v>
      </c>
      <c r="D608" t="s">
        <v>3617</v>
      </c>
      <c r="E608">
        <v>0</v>
      </c>
      <c r="F608">
        <v>1250</v>
      </c>
      <c r="G608" s="2">
        <v>45382</v>
      </c>
      <c r="H608" t="s">
        <v>3618</v>
      </c>
      <c r="I608">
        <f t="shared" si="9"/>
        <v>-1250</v>
      </c>
    </row>
    <row r="609" spans="1:9" x14ac:dyDescent="0.25">
      <c r="A609">
        <v>2</v>
      </c>
      <c r="B609" t="s">
        <v>2053</v>
      </c>
      <c r="C609" t="s">
        <v>3624</v>
      </c>
      <c r="D609" t="s">
        <v>3617</v>
      </c>
      <c r="E609">
        <v>0</v>
      </c>
      <c r="F609">
        <v>750</v>
      </c>
      <c r="G609" s="2">
        <v>45382</v>
      </c>
      <c r="H609" t="s">
        <v>3618</v>
      </c>
      <c r="I609">
        <f t="shared" si="9"/>
        <v>-750</v>
      </c>
    </row>
    <row r="610" spans="1:9" x14ac:dyDescent="0.25">
      <c r="A610">
        <v>2</v>
      </c>
      <c r="B610" t="s">
        <v>2053</v>
      </c>
      <c r="C610" t="s">
        <v>3624</v>
      </c>
      <c r="D610" t="s">
        <v>3617</v>
      </c>
      <c r="E610">
        <v>0</v>
      </c>
      <c r="F610">
        <v>1250</v>
      </c>
      <c r="G610" s="2">
        <v>45382</v>
      </c>
      <c r="H610" t="s">
        <v>3618</v>
      </c>
      <c r="I610">
        <f t="shared" si="9"/>
        <v>-1250</v>
      </c>
    </row>
    <row r="611" spans="1:9" x14ac:dyDescent="0.25">
      <c r="A611">
        <v>2</v>
      </c>
      <c r="B611" t="s">
        <v>2053</v>
      </c>
      <c r="C611" t="s">
        <v>3624</v>
      </c>
      <c r="D611" t="s">
        <v>3617</v>
      </c>
      <c r="E611">
        <v>0</v>
      </c>
      <c r="F611">
        <v>75</v>
      </c>
      <c r="G611" s="2">
        <v>45382</v>
      </c>
      <c r="H611" t="s">
        <v>3618</v>
      </c>
      <c r="I611">
        <f t="shared" si="9"/>
        <v>-75</v>
      </c>
    </row>
    <row r="612" spans="1:9" x14ac:dyDescent="0.25">
      <c r="A612">
        <v>2</v>
      </c>
      <c r="B612" t="s">
        <v>2053</v>
      </c>
      <c r="C612" t="s">
        <v>3624</v>
      </c>
      <c r="D612" t="s">
        <v>3617</v>
      </c>
      <c r="E612">
        <v>0</v>
      </c>
      <c r="F612">
        <v>1020</v>
      </c>
      <c r="G612" s="2">
        <v>45382</v>
      </c>
      <c r="H612" t="s">
        <v>3618</v>
      </c>
      <c r="I612">
        <f t="shared" si="9"/>
        <v>-1020</v>
      </c>
    </row>
    <row r="613" spans="1:9" x14ac:dyDescent="0.25">
      <c r="A613">
        <v>2</v>
      </c>
      <c r="B613" t="s">
        <v>2053</v>
      </c>
      <c r="C613" t="s">
        <v>3624</v>
      </c>
      <c r="D613" t="s">
        <v>3617</v>
      </c>
      <c r="E613">
        <v>0</v>
      </c>
      <c r="F613">
        <v>2000</v>
      </c>
      <c r="G613" s="2">
        <v>45382</v>
      </c>
      <c r="H613" t="s">
        <v>3618</v>
      </c>
      <c r="I613">
        <f t="shared" si="9"/>
        <v>-2000</v>
      </c>
    </row>
    <row r="614" spans="1:9" x14ac:dyDescent="0.25">
      <c r="A614">
        <v>2</v>
      </c>
      <c r="B614" t="s">
        <v>2053</v>
      </c>
      <c r="C614" t="s">
        <v>3624</v>
      </c>
      <c r="D614" t="s">
        <v>3617</v>
      </c>
      <c r="E614">
        <v>0</v>
      </c>
      <c r="F614">
        <v>2000</v>
      </c>
      <c r="G614" s="2">
        <v>45382</v>
      </c>
      <c r="H614" t="s">
        <v>3618</v>
      </c>
      <c r="I614">
        <f t="shared" si="9"/>
        <v>-2000</v>
      </c>
    </row>
    <row r="615" spans="1:9" x14ac:dyDescent="0.25">
      <c r="A615">
        <v>2</v>
      </c>
      <c r="B615" t="s">
        <v>2053</v>
      </c>
      <c r="C615" t="s">
        <v>3624</v>
      </c>
      <c r="D615" t="s">
        <v>3617</v>
      </c>
      <c r="E615">
        <v>0</v>
      </c>
      <c r="F615">
        <v>2000</v>
      </c>
      <c r="G615" s="2">
        <v>45382</v>
      </c>
      <c r="H615" t="s">
        <v>3618</v>
      </c>
      <c r="I615">
        <f t="shared" si="9"/>
        <v>-2000</v>
      </c>
    </row>
    <row r="616" spans="1:9" x14ac:dyDescent="0.25">
      <c r="A616">
        <v>2</v>
      </c>
      <c r="B616" t="s">
        <v>2053</v>
      </c>
      <c r="C616" t="s">
        <v>3624</v>
      </c>
      <c r="D616" t="s">
        <v>3617</v>
      </c>
      <c r="E616">
        <v>0</v>
      </c>
      <c r="F616">
        <v>2000</v>
      </c>
      <c r="G616" s="2">
        <v>45382</v>
      </c>
      <c r="H616" t="s">
        <v>3618</v>
      </c>
      <c r="I616">
        <f t="shared" si="9"/>
        <v>-2000</v>
      </c>
    </row>
    <row r="617" spans="1:9" x14ac:dyDescent="0.25">
      <c r="A617">
        <v>2</v>
      </c>
      <c r="B617" t="s">
        <v>2053</v>
      </c>
      <c r="C617" t="s">
        <v>3624</v>
      </c>
      <c r="D617" t="s">
        <v>3617</v>
      </c>
      <c r="E617">
        <v>0</v>
      </c>
      <c r="F617">
        <v>2000</v>
      </c>
      <c r="G617" s="2">
        <v>45382</v>
      </c>
      <c r="H617" t="s">
        <v>3618</v>
      </c>
      <c r="I617">
        <f t="shared" si="9"/>
        <v>-2000</v>
      </c>
    </row>
    <row r="618" spans="1:9" x14ac:dyDescent="0.25">
      <c r="A618">
        <v>2</v>
      </c>
      <c r="B618" t="s">
        <v>2053</v>
      </c>
      <c r="C618" t="s">
        <v>3624</v>
      </c>
      <c r="D618" t="s">
        <v>3617</v>
      </c>
      <c r="E618">
        <v>0</v>
      </c>
      <c r="F618">
        <v>1980</v>
      </c>
      <c r="G618" s="2">
        <v>45382</v>
      </c>
      <c r="H618" t="s">
        <v>3618</v>
      </c>
      <c r="I618">
        <f t="shared" si="9"/>
        <v>-1980</v>
      </c>
    </row>
    <row r="619" spans="1:9" x14ac:dyDescent="0.25">
      <c r="A619">
        <v>2</v>
      </c>
      <c r="B619" t="s">
        <v>2053</v>
      </c>
      <c r="C619" t="s">
        <v>3624</v>
      </c>
      <c r="D619" t="s">
        <v>3617</v>
      </c>
      <c r="E619">
        <v>0</v>
      </c>
      <c r="F619">
        <v>2000</v>
      </c>
      <c r="G619" s="2">
        <v>45382</v>
      </c>
      <c r="H619" t="s">
        <v>3618</v>
      </c>
      <c r="I619">
        <f t="shared" si="9"/>
        <v>-2000</v>
      </c>
    </row>
    <row r="620" spans="1:9" x14ac:dyDescent="0.25">
      <c r="A620">
        <v>2</v>
      </c>
      <c r="B620" t="s">
        <v>2053</v>
      </c>
      <c r="C620" t="s">
        <v>3624</v>
      </c>
      <c r="D620" t="s">
        <v>3617</v>
      </c>
      <c r="E620">
        <v>0</v>
      </c>
      <c r="F620">
        <v>2000</v>
      </c>
      <c r="G620" s="2">
        <v>45382</v>
      </c>
      <c r="H620" t="s">
        <v>3618</v>
      </c>
      <c r="I620">
        <f t="shared" si="9"/>
        <v>-2000</v>
      </c>
    </row>
    <row r="621" spans="1:9" x14ac:dyDescent="0.25">
      <c r="A621">
        <v>2</v>
      </c>
      <c r="B621" t="s">
        <v>2053</v>
      </c>
      <c r="C621" t="s">
        <v>3624</v>
      </c>
      <c r="D621" t="s">
        <v>3617</v>
      </c>
      <c r="E621">
        <v>0</v>
      </c>
      <c r="F621">
        <v>1000</v>
      </c>
      <c r="G621" s="2">
        <v>45382</v>
      </c>
      <c r="H621" t="s">
        <v>3618</v>
      </c>
      <c r="I621">
        <f t="shared" si="9"/>
        <v>-1000</v>
      </c>
    </row>
    <row r="622" spans="1:9" x14ac:dyDescent="0.25">
      <c r="A622">
        <v>2</v>
      </c>
      <c r="B622" t="s">
        <v>2053</v>
      </c>
      <c r="C622" t="s">
        <v>3624</v>
      </c>
      <c r="D622" t="s">
        <v>3617</v>
      </c>
      <c r="E622">
        <v>0</v>
      </c>
      <c r="F622">
        <v>3000</v>
      </c>
      <c r="G622" s="2">
        <v>45382</v>
      </c>
      <c r="H622" t="s">
        <v>3618</v>
      </c>
      <c r="I622">
        <f t="shared" si="9"/>
        <v>-3000</v>
      </c>
    </row>
    <row r="623" spans="1:9" x14ac:dyDescent="0.25">
      <c r="A623">
        <v>2</v>
      </c>
      <c r="B623" t="s">
        <v>2053</v>
      </c>
      <c r="C623" t="s">
        <v>3624</v>
      </c>
      <c r="D623" t="s">
        <v>3617</v>
      </c>
      <c r="E623">
        <v>0</v>
      </c>
      <c r="F623">
        <v>1260</v>
      </c>
      <c r="G623" s="2">
        <v>45382</v>
      </c>
      <c r="H623" t="s">
        <v>3618</v>
      </c>
      <c r="I623">
        <f t="shared" si="9"/>
        <v>-1260</v>
      </c>
    </row>
    <row r="624" spans="1:9" x14ac:dyDescent="0.25">
      <c r="A624">
        <v>2</v>
      </c>
      <c r="B624" t="s">
        <v>2053</v>
      </c>
      <c r="C624" t="s">
        <v>3624</v>
      </c>
      <c r="D624" t="s">
        <v>3617</v>
      </c>
      <c r="E624">
        <v>0</v>
      </c>
      <c r="F624">
        <v>5320</v>
      </c>
      <c r="G624" s="2">
        <v>45382</v>
      </c>
      <c r="H624" t="s">
        <v>3618</v>
      </c>
      <c r="I624">
        <f t="shared" si="9"/>
        <v>-5320</v>
      </c>
    </row>
    <row r="625" spans="1:9" x14ac:dyDescent="0.25">
      <c r="A625">
        <v>2</v>
      </c>
      <c r="B625" t="s">
        <v>2053</v>
      </c>
      <c r="C625" t="s">
        <v>3624</v>
      </c>
      <c r="D625" t="s">
        <v>3617</v>
      </c>
      <c r="E625">
        <v>0</v>
      </c>
      <c r="F625">
        <v>3000</v>
      </c>
      <c r="G625" s="2">
        <v>45382</v>
      </c>
      <c r="H625" t="s">
        <v>3618</v>
      </c>
      <c r="I625">
        <f t="shared" si="9"/>
        <v>-3000</v>
      </c>
    </row>
    <row r="626" spans="1:9" x14ac:dyDescent="0.25">
      <c r="A626">
        <v>2</v>
      </c>
      <c r="B626" t="s">
        <v>2053</v>
      </c>
      <c r="C626" t="s">
        <v>3624</v>
      </c>
      <c r="D626" t="s">
        <v>3617</v>
      </c>
      <c r="E626">
        <v>0</v>
      </c>
      <c r="F626">
        <v>400</v>
      </c>
      <c r="G626" s="2">
        <v>45382</v>
      </c>
      <c r="H626" t="s">
        <v>3618</v>
      </c>
      <c r="I626">
        <f t="shared" si="9"/>
        <v>-400</v>
      </c>
    </row>
    <row r="627" spans="1:9" x14ac:dyDescent="0.25">
      <c r="A627">
        <v>2</v>
      </c>
      <c r="B627" t="s">
        <v>2053</v>
      </c>
      <c r="C627" t="s">
        <v>3624</v>
      </c>
      <c r="D627" t="s">
        <v>3617</v>
      </c>
      <c r="E627">
        <v>0</v>
      </c>
      <c r="F627">
        <v>1360</v>
      </c>
      <c r="G627" s="2">
        <v>45382</v>
      </c>
      <c r="H627" t="s">
        <v>3618</v>
      </c>
      <c r="I627">
        <f t="shared" si="9"/>
        <v>-1360</v>
      </c>
    </row>
    <row r="628" spans="1:9" x14ac:dyDescent="0.25">
      <c r="A628">
        <v>2</v>
      </c>
      <c r="B628" t="s">
        <v>2053</v>
      </c>
      <c r="C628" t="s">
        <v>3624</v>
      </c>
      <c r="D628" t="s">
        <v>3617</v>
      </c>
      <c r="E628">
        <v>0</v>
      </c>
      <c r="F628">
        <v>920</v>
      </c>
      <c r="G628" s="2">
        <v>45382</v>
      </c>
      <c r="H628" t="s">
        <v>3618</v>
      </c>
      <c r="I628">
        <f t="shared" si="9"/>
        <v>-920</v>
      </c>
    </row>
    <row r="629" spans="1:9" x14ac:dyDescent="0.25">
      <c r="A629">
        <v>2</v>
      </c>
      <c r="B629" t="s">
        <v>2053</v>
      </c>
      <c r="C629" t="s">
        <v>3624</v>
      </c>
      <c r="D629" t="s">
        <v>3617</v>
      </c>
      <c r="E629">
        <v>0</v>
      </c>
      <c r="F629">
        <v>4000</v>
      </c>
      <c r="G629" s="2">
        <v>45382</v>
      </c>
      <c r="H629" t="s">
        <v>3618</v>
      </c>
      <c r="I629">
        <f t="shared" si="9"/>
        <v>-4000</v>
      </c>
    </row>
    <row r="630" spans="1:9" x14ac:dyDescent="0.25">
      <c r="A630">
        <v>2</v>
      </c>
      <c r="B630" t="s">
        <v>2053</v>
      </c>
      <c r="C630" t="s">
        <v>3624</v>
      </c>
      <c r="D630" t="s">
        <v>3617</v>
      </c>
      <c r="E630">
        <v>0</v>
      </c>
      <c r="F630">
        <v>880</v>
      </c>
      <c r="G630" s="2">
        <v>45382</v>
      </c>
      <c r="H630" t="s">
        <v>3618</v>
      </c>
      <c r="I630">
        <f t="shared" si="9"/>
        <v>-880</v>
      </c>
    </row>
    <row r="631" spans="1:9" x14ac:dyDescent="0.25">
      <c r="A631">
        <v>2</v>
      </c>
      <c r="B631" t="s">
        <v>2053</v>
      </c>
      <c r="C631" t="s">
        <v>3624</v>
      </c>
      <c r="D631" t="s">
        <v>3617</v>
      </c>
      <c r="E631">
        <v>0</v>
      </c>
      <c r="F631">
        <v>2920</v>
      </c>
      <c r="G631" s="2">
        <v>45382</v>
      </c>
      <c r="H631" t="s">
        <v>3618</v>
      </c>
      <c r="I631">
        <f t="shared" si="9"/>
        <v>-2920</v>
      </c>
    </row>
    <row r="632" spans="1:9" x14ac:dyDescent="0.25">
      <c r="A632">
        <v>2</v>
      </c>
      <c r="B632" t="s">
        <v>2053</v>
      </c>
      <c r="C632" t="s">
        <v>3624</v>
      </c>
      <c r="D632" t="s">
        <v>3617</v>
      </c>
      <c r="E632">
        <v>0</v>
      </c>
      <c r="F632">
        <v>4000</v>
      </c>
      <c r="G632" s="2">
        <v>45382</v>
      </c>
      <c r="H632" t="s">
        <v>3618</v>
      </c>
      <c r="I632">
        <f t="shared" si="9"/>
        <v>-4000</v>
      </c>
    </row>
    <row r="633" spans="1:9" x14ac:dyDescent="0.25">
      <c r="A633">
        <v>2</v>
      </c>
      <c r="B633" t="s">
        <v>2053</v>
      </c>
      <c r="C633" t="s">
        <v>3624</v>
      </c>
      <c r="D633" t="s">
        <v>3617</v>
      </c>
      <c r="E633">
        <v>0</v>
      </c>
      <c r="F633">
        <v>4000</v>
      </c>
      <c r="G633" s="2">
        <v>45382</v>
      </c>
      <c r="H633" t="s">
        <v>3618</v>
      </c>
      <c r="I633">
        <f t="shared" si="9"/>
        <v>-4000</v>
      </c>
    </row>
    <row r="634" spans="1:9" x14ac:dyDescent="0.25">
      <c r="A634">
        <v>2</v>
      </c>
      <c r="B634" t="s">
        <v>2053</v>
      </c>
      <c r="C634" t="s">
        <v>3624</v>
      </c>
      <c r="D634" t="s">
        <v>3617</v>
      </c>
      <c r="E634">
        <v>0</v>
      </c>
      <c r="F634">
        <v>4000</v>
      </c>
      <c r="G634" s="2">
        <v>45382</v>
      </c>
      <c r="H634" t="s">
        <v>3618</v>
      </c>
      <c r="I634">
        <f t="shared" si="9"/>
        <v>-4000</v>
      </c>
    </row>
    <row r="635" spans="1:9" x14ac:dyDescent="0.25">
      <c r="A635">
        <v>2</v>
      </c>
      <c r="B635" t="s">
        <v>2053</v>
      </c>
      <c r="C635" t="s">
        <v>3624</v>
      </c>
      <c r="D635" t="s">
        <v>3617</v>
      </c>
      <c r="E635">
        <v>0</v>
      </c>
      <c r="F635">
        <v>4000</v>
      </c>
      <c r="G635" s="2">
        <v>45382</v>
      </c>
      <c r="H635" t="s">
        <v>3618</v>
      </c>
      <c r="I635">
        <f t="shared" si="9"/>
        <v>-4000</v>
      </c>
    </row>
    <row r="636" spans="1:9" x14ac:dyDescent="0.25">
      <c r="A636">
        <v>2</v>
      </c>
      <c r="B636" t="s">
        <v>2053</v>
      </c>
      <c r="C636" t="s">
        <v>3624</v>
      </c>
      <c r="D636" t="s">
        <v>3617</v>
      </c>
      <c r="E636">
        <v>0</v>
      </c>
      <c r="F636">
        <v>3000</v>
      </c>
      <c r="G636" s="2">
        <v>45382</v>
      </c>
      <c r="H636" t="s">
        <v>3618</v>
      </c>
      <c r="I636">
        <f t="shared" si="9"/>
        <v>-3000</v>
      </c>
    </row>
    <row r="637" spans="1:9" x14ac:dyDescent="0.25">
      <c r="A637">
        <v>2</v>
      </c>
      <c r="B637" t="s">
        <v>2053</v>
      </c>
      <c r="C637" t="s">
        <v>3624</v>
      </c>
      <c r="D637" t="s">
        <v>3617</v>
      </c>
      <c r="E637">
        <v>0</v>
      </c>
      <c r="F637">
        <v>3000</v>
      </c>
      <c r="G637" s="2">
        <v>45382</v>
      </c>
      <c r="H637" t="s">
        <v>3618</v>
      </c>
      <c r="I637">
        <f t="shared" si="9"/>
        <v>-3000</v>
      </c>
    </row>
    <row r="638" spans="1:9" x14ac:dyDescent="0.25">
      <c r="A638">
        <v>2</v>
      </c>
      <c r="B638" t="s">
        <v>2053</v>
      </c>
      <c r="C638" t="s">
        <v>3624</v>
      </c>
      <c r="D638" t="s">
        <v>3617</v>
      </c>
      <c r="E638">
        <v>0</v>
      </c>
      <c r="F638">
        <v>210</v>
      </c>
      <c r="G638" s="2">
        <v>45382</v>
      </c>
      <c r="H638" t="s">
        <v>3618</v>
      </c>
      <c r="I638">
        <f t="shared" si="9"/>
        <v>-210</v>
      </c>
    </row>
    <row r="639" spans="1:9" x14ac:dyDescent="0.25">
      <c r="A639">
        <v>2</v>
      </c>
      <c r="B639" t="s">
        <v>2053</v>
      </c>
      <c r="C639" t="s">
        <v>3624</v>
      </c>
      <c r="D639" t="s">
        <v>3617</v>
      </c>
      <c r="E639">
        <v>0</v>
      </c>
      <c r="F639">
        <v>2790</v>
      </c>
      <c r="G639" s="2">
        <v>45382</v>
      </c>
      <c r="H639" t="s">
        <v>3618</v>
      </c>
      <c r="I639">
        <f t="shared" si="9"/>
        <v>-2790</v>
      </c>
    </row>
    <row r="640" spans="1:9" x14ac:dyDescent="0.25">
      <c r="A640">
        <v>2</v>
      </c>
      <c r="B640" t="s">
        <v>2053</v>
      </c>
      <c r="C640" t="s">
        <v>3624</v>
      </c>
      <c r="D640" t="s">
        <v>3617</v>
      </c>
      <c r="E640">
        <v>0</v>
      </c>
      <c r="F640">
        <v>3000</v>
      </c>
      <c r="G640" s="2">
        <v>45382</v>
      </c>
      <c r="H640" t="s">
        <v>3618</v>
      </c>
      <c r="I640">
        <f t="shared" si="9"/>
        <v>-3000</v>
      </c>
    </row>
    <row r="641" spans="1:9" x14ac:dyDescent="0.25">
      <c r="A641">
        <v>2</v>
      </c>
      <c r="B641" t="s">
        <v>2053</v>
      </c>
      <c r="C641" t="s">
        <v>3624</v>
      </c>
      <c r="D641" t="s">
        <v>3617</v>
      </c>
      <c r="E641">
        <v>0</v>
      </c>
      <c r="F641">
        <v>3000</v>
      </c>
      <c r="G641" s="2">
        <v>45382</v>
      </c>
      <c r="H641" t="s">
        <v>3618</v>
      </c>
      <c r="I641">
        <f t="shared" si="9"/>
        <v>-3000</v>
      </c>
    </row>
    <row r="642" spans="1:9" x14ac:dyDescent="0.25">
      <c r="A642">
        <v>2</v>
      </c>
      <c r="B642" t="s">
        <v>2053</v>
      </c>
      <c r="C642" t="s">
        <v>3624</v>
      </c>
      <c r="D642" t="s">
        <v>3617</v>
      </c>
      <c r="E642">
        <v>0</v>
      </c>
      <c r="F642">
        <v>1175</v>
      </c>
      <c r="G642" s="2">
        <v>45382</v>
      </c>
      <c r="H642" t="s">
        <v>3618</v>
      </c>
      <c r="I642">
        <f t="shared" ref="I642:I705" si="10">E642-F642</f>
        <v>-1175</v>
      </c>
    </row>
    <row r="643" spans="1:9" x14ac:dyDescent="0.25">
      <c r="A643">
        <v>2</v>
      </c>
      <c r="B643" t="s">
        <v>2053</v>
      </c>
      <c r="C643" t="s">
        <v>3624</v>
      </c>
      <c r="D643" t="s">
        <v>3617</v>
      </c>
      <c r="E643">
        <v>0</v>
      </c>
      <c r="F643">
        <v>2500</v>
      </c>
      <c r="G643" s="2">
        <v>45382</v>
      </c>
      <c r="H643" t="s">
        <v>3618</v>
      </c>
      <c r="I643">
        <f t="shared" si="10"/>
        <v>-2500</v>
      </c>
    </row>
    <row r="644" spans="1:9" x14ac:dyDescent="0.25">
      <c r="A644">
        <v>2</v>
      </c>
      <c r="B644" t="s">
        <v>2053</v>
      </c>
      <c r="C644" t="s">
        <v>3624</v>
      </c>
      <c r="D644" t="s">
        <v>3617</v>
      </c>
      <c r="E644">
        <v>0</v>
      </c>
      <c r="F644">
        <v>75</v>
      </c>
      <c r="G644" s="2">
        <v>45382</v>
      </c>
      <c r="H644" t="s">
        <v>3618</v>
      </c>
      <c r="I644">
        <f t="shared" si="10"/>
        <v>-75</v>
      </c>
    </row>
    <row r="645" spans="1:9" x14ac:dyDescent="0.25">
      <c r="A645">
        <v>2</v>
      </c>
      <c r="B645" t="s">
        <v>2053</v>
      </c>
      <c r="C645" t="s">
        <v>3624</v>
      </c>
      <c r="D645" t="s">
        <v>3617</v>
      </c>
      <c r="E645">
        <v>0</v>
      </c>
      <c r="F645">
        <v>345</v>
      </c>
      <c r="G645" s="2">
        <v>45382</v>
      </c>
      <c r="H645" t="s">
        <v>3618</v>
      </c>
      <c r="I645">
        <f t="shared" si="10"/>
        <v>-345</v>
      </c>
    </row>
    <row r="646" spans="1:9" x14ac:dyDescent="0.25">
      <c r="A646">
        <v>2</v>
      </c>
      <c r="B646" t="s">
        <v>2053</v>
      </c>
      <c r="C646" t="s">
        <v>3624</v>
      </c>
      <c r="D646" t="s">
        <v>3617</v>
      </c>
      <c r="E646">
        <v>0</v>
      </c>
      <c r="F646">
        <v>750</v>
      </c>
      <c r="G646" s="2">
        <v>45382</v>
      </c>
      <c r="H646" t="s">
        <v>3618</v>
      </c>
      <c r="I646">
        <f t="shared" si="10"/>
        <v>-750</v>
      </c>
    </row>
    <row r="647" spans="1:9" x14ac:dyDescent="0.25">
      <c r="A647">
        <v>2</v>
      </c>
      <c r="B647" t="s">
        <v>2053</v>
      </c>
      <c r="C647" t="s">
        <v>3624</v>
      </c>
      <c r="D647" t="s">
        <v>3617</v>
      </c>
      <c r="E647">
        <v>0</v>
      </c>
      <c r="F647">
        <v>120</v>
      </c>
      <c r="G647" s="2">
        <v>45382</v>
      </c>
      <c r="H647" t="s">
        <v>3618</v>
      </c>
      <c r="I647">
        <f t="shared" si="10"/>
        <v>-120</v>
      </c>
    </row>
    <row r="648" spans="1:9" x14ac:dyDescent="0.25">
      <c r="A648">
        <v>2</v>
      </c>
      <c r="B648" t="s">
        <v>2053</v>
      </c>
      <c r="C648" t="s">
        <v>3624</v>
      </c>
      <c r="D648" t="s">
        <v>3617</v>
      </c>
      <c r="E648">
        <v>0</v>
      </c>
      <c r="F648">
        <v>45</v>
      </c>
      <c r="G648" s="2">
        <v>45382</v>
      </c>
      <c r="H648" t="s">
        <v>3618</v>
      </c>
      <c r="I648">
        <f t="shared" si="10"/>
        <v>-45</v>
      </c>
    </row>
    <row r="649" spans="1:9" x14ac:dyDescent="0.25">
      <c r="A649">
        <v>2</v>
      </c>
      <c r="B649" t="s">
        <v>2053</v>
      </c>
      <c r="C649" t="s">
        <v>3624</v>
      </c>
      <c r="D649" t="s">
        <v>3617</v>
      </c>
      <c r="E649">
        <v>0</v>
      </c>
      <c r="F649">
        <v>60</v>
      </c>
      <c r="G649" s="2">
        <v>45382</v>
      </c>
      <c r="H649" t="s">
        <v>3618</v>
      </c>
      <c r="I649">
        <f t="shared" si="10"/>
        <v>-60</v>
      </c>
    </row>
    <row r="650" spans="1:9" x14ac:dyDescent="0.25">
      <c r="A650">
        <v>2</v>
      </c>
      <c r="B650" t="s">
        <v>2053</v>
      </c>
      <c r="C650" t="s">
        <v>3624</v>
      </c>
      <c r="D650" t="s">
        <v>3617</v>
      </c>
      <c r="E650">
        <v>0</v>
      </c>
      <c r="F650">
        <v>1200</v>
      </c>
      <c r="G650" s="2">
        <v>45382</v>
      </c>
      <c r="H650" t="s">
        <v>3618</v>
      </c>
      <c r="I650">
        <f t="shared" si="10"/>
        <v>-1200</v>
      </c>
    </row>
    <row r="651" spans="1:9" x14ac:dyDescent="0.25">
      <c r="A651">
        <v>2</v>
      </c>
      <c r="B651" t="s">
        <v>2053</v>
      </c>
      <c r="C651" t="s">
        <v>3624</v>
      </c>
      <c r="D651" t="s">
        <v>3617</v>
      </c>
      <c r="E651">
        <v>0</v>
      </c>
      <c r="F651">
        <v>660</v>
      </c>
      <c r="G651" s="2">
        <v>45382</v>
      </c>
      <c r="H651" t="s">
        <v>3618</v>
      </c>
      <c r="I651">
        <f t="shared" si="10"/>
        <v>-660</v>
      </c>
    </row>
    <row r="652" spans="1:9" x14ac:dyDescent="0.25">
      <c r="A652">
        <v>2</v>
      </c>
      <c r="B652" t="s">
        <v>2053</v>
      </c>
      <c r="C652" t="s">
        <v>3624</v>
      </c>
      <c r="D652" t="s">
        <v>3617</v>
      </c>
      <c r="E652">
        <v>0</v>
      </c>
      <c r="F652">
        <v>240</v>
      </c>
      <c r="G652" s="2">
        <v>45382</v>
      </c>
      <c r="H652" t="s">
        <v>3618</v>
      </c>
      <c r="I652">
        <f t="shared" si="10"/>
        <v>-240</v>
      </c>
    </row>
    <row r="653" spans="1:9" x14ac:dyDescent="0.25">
      <c r="A653">
        <v>2</v>
      </c>
      <c r="B653" t="s">
        <v>2053</v>
      </c>
      <c r="C653" t="s">
        <v>3624</v>
      </c>
      <c r="D653" t="s">
        <v>3617</v>
      </c>
      <c r="E653">
        <v>0</v>
      </c>
      <c r="F653">
        <v>240</v>
      </c>
      <c r="G653" s="2">
        <v>45382</v>
      </c>
      <c r="H653" t="s">
        <v>3618</v>
      </c>
      <c r="I653">
        <f t="shared" si="10"/>
        <v>-240</v>
      </c>
    </row>
    <row r="654" spans="1:9" x14ac:dyDescent="0.25">
      <c r="A654">
        <v>2</v>
      </c>
      <c r="B654" t="s">
        <v>2053</v>
      </c>
      <c r="C654" t="s">
        <v>3624</v>
      </c>
      <c r="D654" t="s">
        <v>3617</v>
      </c>
      <c r="E654">
        <v>0</v>
      </c>
      <c r="F654">
        <v>72</v>
      </c>
      <c r="G654" s="2">
        <v>45382</v>
      </c>
      <c r="H654" t="s">
        <v>3618</v>
      </c>
      <c r="I654">
        <f t="shared" si="10"/>
        <v>-72</v>
      </c>
    </row>
    <row r="655" spans="1:9" x14ac:dyDescent="0.25">
      <c r="A655">
        <v>2</v>
      </c>
      <c r="B655" t="s">
        <v>2053</v>
      </c>
      <c r="C655" t="s">
        <v>3624</v>
      </c>
      <c r="D655" t="s">
        <v>3617</v>
      </c>
      <c r="E655">
        <v>0</v>
      </c>
      <c r="F655">
        <v>264</v>
      </c>
      <c r="G655" s="2">
        <v>45382</v>
      </c>
      <c r="H655" t="s">
        <v>3618</v>
      </c>
      <c r="I655">
        <f t="shared" si="10"/>
        <v>-264</v>
      </c>
    </row>
    <row r="656" spans="1:9" x14ac:dyDescent="0.25">
      <c r="A656">
        <v>2</v>
      </c>
      <c r="B656" t="s">
        <v>2053</v>
      </c>
      <c r="C656" t="s">
        <v>3624</v>
      </c>
      <c r="D656" t="s">
        <v>3617</v>
      </c>
      <c r="E656">
        <v>0</v>
      </c>
      <c r="F656">
        <v>144</v>
      </c>
      <c r="G656" s="2">
        <v>45382</v>
      </c>
      <c r="H656" t="s">
        <v>3618</v>
      </c>
      <c r="I656">
        <f t="shared" si="10"/>
        <v>-144</v>
      </c>
    </row>
    <row r="657" spans="1:9" x14ac:dyDescent="0.25">
      <c r="A657">
        <v>2</v>
      </c>
      <c r="B657" t="s">
        <v>2053</v>
      </c>
      <c r="C657" t="s">
        <v>3624</v>
      </c>
      <c r="D657" t="s">
        <v>3617</v>
      </c>
      <c r="E657">
        <v>0</v>
      </c>
      <c r="F657">
        <v>120</v>
      </c>
      <c r="G657" s="2">
        <v>45382</v>
      </c>
      <c r="H657" t="s">
        <v>3618</v>
      </c>
      <c r="I657">
        <f t="shared" si="10"/>
        <v>-120</v>
      </c>
    </row>
    <row r="658" spans="1:9" x14ac:dyDescent="0.25">
      <c r="A658">
        <v>2</v>
      </c>
      <c r="B658" t="s">
        <v>2053</v>
      </c>
      <c r="C658" t="s">
        <v>3624</v>
      </c>
      <c r="D658" t="s">
        <v>3617</v>
      </c>
      <c r="E658">
        <v>0</v>
      </c>
      <c r="F658">
        <v>120</v>
      </c>
      <c r="G658" s="2">
        <v>45382</v>
      </c>
      <c r="H658" t="s">
        <v>3618</v>
      </c>
      <c r="I658">
        <f t="shared" si="10"/>
        <v>-120</v>
      </c>
    </row>
    <row r="659" spans="1:9" x14ac:dyDescent="0.25">
      <c r="A659">
        <v>2</v>
      </c>
      <c r="B659" t="s">
        <v>2053</v>
      </c>
      <c r="C659" t="s">
        <v>3624</v>
      </c>
      <c r="D659" t="s">
        <v>3617</v>
      </c>
      <c r="E659">
        <v>0</v>
      </c>
      <c r="F659">
        <v>240</v>
      </c>
      <c r="G659" s="2">
        <v>45382</v>
      </c>
      <c r="H659" t="s">
        <v>3618</v>
      </c>
      <c r="I659">
        <f t="shared" si="10"/>
        <v>-240</v>
      </c>
    </row>
    <row r="660" spans="1:9" x14ac:dyDescent="0.25">
      <c r="A660">
        <v>2</v>
      </c>
      <c r="B660" t="s">
        <v>2053</v>
      </c>
      <c r="C660" t="s">
        <v>3624</v>
      </c>
      <c r="D660" t="s">
        <v>3617</v>
      </c>
      <c r="E660">
        <v>0</v>
      </c>
      <c r="F660">
        <v>1200</v>
      </c>
      <c r="G660" s="2">
        <v>45382</v>
      </c>
      <c r="H660" t="s">
        <v>3618</v>
      </c>
      <c r="I660">
        <f t="shared" si="10"/>
        <v>-1200</v>
      </c>
    </row>
    <row r="661" spans="1:9" x14ac:dyDescent="0.25">
      <c r="A661">
        <v>2</v>
      </c>
      <c r="B661" t="s">
        <v>2053</v>
      </c>
      <c r="C661" t="s">
        <v>3624</v>
      </c>
      <c r="D661" t="s">
        <v>3617</v>
      </c>
      <c r="E661">
        <v>0</v>
      </c>
      <c r="F661">
        <v>96</v>
      </c>
      <c r="G661" s="2">
        <v>45382</v>
      </c>
      <c r="H661" t="s">
        <v>3618</v>
      </c>
      <c r="I661">
        <f t="shared" si="10"/>
        <v>-96</v>
      </c>
    </row>
    <row r="662" spans="1:9" x14ac:dyDescent="0.25">
      <c r="A662">
        <v>2</v>
      </c>
      <c r="B662" t="s">
        <v>2053</v>
      </c>
      <c r="C662" t="s">
        <v>3624</v>
      </c>
      <c r="D662" t="s">
        <v>3617</v>
      </c>
      <c r="E662">
        <v>0</v>
      </c>
      <c r="F662">
        <v>36</v>
      </c>
      <c r="G662" s="2">
        <v>45382</v>
      </c>
      <c r="H662" t="s">
        <v>3618</v>
      </c>
      <c r="I662">
        <f t="shared" si="10"/>
        <v>-36</v>
      </c>
    </row>
    <row r="663" spans="1:9" x14ac:dyDescent="0.25">
      <c r="A663">
        <v>2</v>
      </c>
      <c r="B663" t="s">
        <v>2053</v>
      </c>
      <c r="C663" t="s">
        <v>3624</v>
      </c>
      <c r="D663" t="s">
        <v>3617</v>
      </c>
      <c r="E663">
        <v>0</v>
      </c>
      <c r="F663">
        <v>48</v>
      </c>
      <c r="G663" s="2">
        <v>45382</v>
      </c>
      <c r="H663" t="s">
        <v>3618</v>
      </c>
      <c r="I663">
        <f t="shared" si="10"/>
        <v>-48</v>
      </c>
    </row>
    <row r="664" spans="1:9" x14ac:dyDescent="0.25">
      <c r="A664">
        <v>2</v>
      </c>
      <c r="B664" t="s">
        <v>2053</v>
      </c>
      <c r="C664" t="s">
        <v>3624</v>
      </c>
      <c r="D664" t="s">
        <v>3617</v>
      </c>
      <c r="E664">
        <v>0</v>
      </c>
      <c r="F664">
        <v>84</v>
      </c>
      <c r="G664" s="2">
        <v>45382</v>
      </c>
      <c r="H664" t="s">
        <v>3618</v>
      </c>
      <c r="I664">
        <f t="shared" si="10"/>
        <v>-84</v>
      </c>
    </row>
    <row r="665" spans="1:9" x14ac:dyDescent="0.25">
      <c r="A665">
        <v>2</v>
      </c>
      <c r="B665" t="s">
        <v>2053</v>
      </c>
      <c r="C665" t="s">
        <v>3624</v>
      </c>
      <c r="D665" t="s">
        <v>3617</v>
      </c>
      <c r="E665">
        <v>0</v>
      </c>
      <c r="F665">
        <v>96</v>
      </c>
      <c r="G665" s="2">
        <v>45382</v>
      </c>
      <c r="H665" t="s">
        <v>3618</v>
      </c>
      <c r="I665">
        <f t="shared" si="10"/>
        <v>-96</v>
      </c>
    </row>
    <row r="666" spans="1:9" x14ac:dyDescent="0.25">
      <c r="A666">
        <v>2</v>
      </c>
      <c r="B666" t="s">
        <v>2053</v>
      </c>
      <c r="C666" t="s">
        <v>3624</v>
      </c>
      <c r="D666" t="s">
        <v>3617</v>
      </c>
      <c r="E666">
        <v>0</v>
      </c>
      <c r="F666">
        <v>60</v>
      </c>
      <c r="G666" s="2">
        <v>45382</v>
      </c>
      <c r="H666" t="s">
        <v>3618</v>
      </c>
      <c r="I666">
        <f t="shared" si="10"/>
        <v>-60</v>
      </c>
    </row>
    <row r="667" spans="1:9" x14ac:dyDescent="0.25">
      <c r="A667">
        <v>2</v>
      </c>
      <c r="B667" t="s">
        <v>2053</v>
      </c>
      <c r="C667" t="s">
        <v>3624</v>
      </c>
      <c r="D667" t="s">
        <v>3617</v>
      </c>
      <c r="E667">
        <v>0</v>
      </c>
      <c r="F667">
        <v>468</v>
      </c>
      <c r="G667" s="2">
        <v>45382</v>
      </c>
      <c r="H667" t="s">
        <v>3618</v>
      </c>
      <c r="I667">
        <f t="shared" si="10"/>
        <v>-468</v>
      </c>
    </row>
    <row r="668" spans="1:9" x14ac:dyDescent="0.25">
      <c r="A668">
        <v>2</v>
      </c>
      <c r="B668" t="s">
        <v>2053</v>
      </c>
      <c r="C668" t="s">
        <v>3624</v>
      </c>
      <c r="D668" t="s">
        <v>3617</v>
      </c>
      <c r="E668">
        <v>0</v>
      </c>
      <c r="F668">
        <v>84</v>
      </c>
      <c r="G668" s="2">
        <v>45382</v>
      </c>
      <c r="H668" t="s">
        <v>3618</v>
      </c>
      <c r="I668">
        <f t="shared" si="10"/>
        <v>-84</v>
      </c>
    </row>
    <row r="669" spans="1:9" x14ac:dyDescent="0.25">
      <c r="A669">
        <v>2</v>
      </c>
      <c r="B669" t="s">
        <v>2053</v>
      </c>
      <c r="C669" t="s">
        <v>3624</v>
      </c>
      <c r="D669" t="s">
        <v>3617</v>
      </c>
      <c r="E669">
        <v>0</v>
      </c>
      <c r="F669">
        <v>72</v>
      </c>
      <c r="G669" s="2">
        <v>45382</v>
      </c>
      <c r="H669" t="s">
        <v>3618</v>
      </c>
      <c r="I669">
        <f t="shared" si="10"/>
        <v>-72</v>
      </c>
    </row>
    <row r="670" spans="1:9" x14ac:dyDescent="0.25">
      <c r="A670">
        <v>2</v>
      </c>
      <c r="B670" t="s">
        <v>2053</v>
      </c>
      <c r="C670" t="s">
        <v>3624</v>
      </c>
      <c r="D670" t="s">
        <v>3617</v>
      </c>
      <c r="E670">
        <v>0</v>
      </c>
      <c r="F670">
        <v>36</v>
      </c>
      <c r="G670" s="2">
        <v>45382</v>
      </c>
      <c r="H670" t="s">
        <v>3618</v>
      </c>
      <c r="I670">
        <f t="shared" si="10"/>
        <v>-36</v>
      </c>
    </row>
    <row r="671" spans="1:9" x14ac:dyDescent="0.25">
      <c r="A671">
        <v>2</v>
      </c>
      <c r="B671" t="s">
        <v>2053</v>
      </c>
      <c r="C671" t="s">
        <v>3624</v>
      </c>
      <c r="D671" t="s">
        <v>3617</v>
      </c>
      <c r="E671">
        <v>0</v>
      </c>
      <c r="F671">
        <v>1200</v>
      </c>
      <c r="G671" s="2">
        <v>45382</v>
      </c>
      <c r="H671" t="s">
        <v>3618</v>
      </c>
      <c r="I671">
        <f t="shared" si="10"/>
        <v>-1200</v>
      </c>
    </row>
    <row r="672" spans="1:9" x14ac:dyDescent="0.25">
      <c r="A672">
        <v>2</v>
      </c>
      <c r="B672" t="s">
        <v>2053</v>
      </c>
      <c r="C672" t="s">
        <v>3624</v>
      </c>
      <c r="D672" t="s">
        <v>3617</v>
      </c>
      <c r="E672">
        <v>0</v>
      </c>
      <c r="F672">
        <v>168</v>
      </c>
      <c r="G672" s="2">
        <v>45382</v>
      </c>
      <c r="H672" t="s">
        <v>3618</v>
      </c>
      <c r="I672">
        <f t="shared" si="10"/>
        <v>-168</v>
      </c>
    </row>
    <row r="673" spans="1:9" x14ac:dyDescent="0.25">
      <c r="A673">
        <v>2</v>
      </c>
      <c r="B673" t="s">
        <v>2053</v>
      </c>
      <c r="C673" t="s">
        <v>3624</v>
      </c>
      <c r="D673" t="s">
        <v>3617</v>
      </c>
      <c r="E673">
        <v>0</v>
      </c>
      <c r="F673">
        <v>600</v>
      </c>
      <c r="G673" s="2">
        <v>45382</v>
      </c>
      <c r="H673" t="s">
        <v>3618</v>
      </c>
      <c r="I673">
        <f t="shared" si="10"/>
        <v>-600</v>
      </c>
    </row>
    <row r="674" spans="1:9" x14ac:dyDescent="0.25">
      <c r="A674">
        <v>3</v>
      </c>
      <c r="B674" t="s">
        <v>2053</v>
      </c>
      <c r="C674" t="s">
        <v>3616</v>
      </c>
      <c r="D674" t="s">
        <v>3617</v>
      </c>
      <c r="E674">
        <v>0</v>
      </c>
      <c r="F674">
        <v>120</v>
      </c>
      <c r="G674" s="2">
        <v>45322</v>
      </c>
      <c r="H674" t="s">
        <v>3618</v>
      </c>
      <c r="I674">
        <f t="shared" si="10"/>
        <v>-120</v>
      </c>
    </row>
    <row r="675" spans="1:9" x14ac:dyDescent="0.25">
      <c r="A675">
        <v>3</v>
      </c>
      <c r="B675" t="s">
        <v>2053</v>
      </c>
      <c r="C675" t="s">
        <v>3616</v>
      </c>
      <c r="D675" t="s">
        <v>3617</v>
      </c>
      <c r="E675">
        <v>0</v>
      </c>
      <c r="F675">
        <v>1200</v>
      </c>
      <c r="G675" s="2">
        <v>45322</v>
      </c>
      <c r="H675" t="s">
        <v>3618</v>
      </c>
      <c r="I675">
        <f t="shared" si="10"/>
        <v>-1200</v>
      </c>
    </row>
    <row r="676" spans="1:9" x14ac:dyDescent="0.25">
      <c r="A676">
        <v>3</v>
      </c>
      <c r="B676" t="s">
        <v>2053</v>
      </c>
      <c r="C676" t="s">
        <v>3616</v>
      </c>
      <c r="D676" t="s">
        <v>3617</v>
      </c>
      <c r="E676">
        <v>0</v>
      </c>
      <c r="F676">
        <v>1200</v>
      </c>
      <c r="G676" s="2">
        <v>45322</v>
      </c>
      <c r="H676" t="s">
        <v>3618</v>
      </c>
      <c r="I676">
        <f t="shared" si="10"/>
        <v>-1200</v>
      </c>
    </row>
    <row r="677" spans="1:9" x14ac:dyDescent="0.25">
      <c r="A677">
        <v>3</v>
      </c>
      <c r="B677" t="s">
        <v>2053</v>
      </c>
      <c r="C677" t="s">
        <v>3616</v>
      </c>
      <c r="D677" t="s">
        <v>3617</v>
      </c>
      <c r="E677">
        <v>0</v>
      </c>
      <c r="F677">
        <v>504</v>
      </c>
      <c r="G677" s="2">
        <v>45322</v>
      </c>
      <c r="H677" t="s">
        <v>3618</v>
      </c>
      <c r="I677">
        <f t="shared" si="10"/>
        <v>-504</v>
      </c>
    </row>
    <row r="678" spans="1:9" x14ac:dyDescent="0.25">
      <c r="A678">
        <v>3</v>
      </c>
      <c r="B678" t="s">
        <v>2053</v>
      </c>
      <c r="C678" t="s">
        <v>3616</v>
      </c>
      <c r="D678" t="s">
        <v>3617</v>
      </c>
      <c r="E678">
        <v>0</v>
      </c>
      <c r="F678">
        <v>1200</v>
      </c>
      <c r="G678" s="2">
        <v>45322</v>
      </c>
      <c r="H678" t="s">
        <v>3618</v>
      </c>
      <c r="I678">
        <f t="shared" si="10"/>
        <v>-1200</v>
      </c>
    </row>
    <row r="679" spans="1:9" x14ac:dyDescent="0.25">
      <c r="A679">
        <v>3</v>
      </c>
      <c r="B679" t="s">
        <v>2053</v>
      </c>
      <c r="C679" t="s">
        <v>3616</v>
      </c>
      <c r="D679" t="s">
        <v>3617</v>
      </c>
      <c r="E679">
        <v>0</v>
      </c>
      <c r="F679">
        <v>1080</v>
      </c>
      <c r="G679" s="2">
        <v>45322</v>
      </c>
      <c r="H679" t="s">
        <v>3618</v>
      </c>
      <c r="I679">
        <f t="shared" si="10"/>
        <v>-1080</v>
      </c>
    </row>
    <row r="680" spans="1:9" x14ac:dyDescent="0.25">
      <c r="A680">
        <v>3</v>
      </c>
      <c r="B680" t="s">
        <v>2053</v>
      </c>
      <c r="C680" t="s">
        <v>3616</v>
      </c>
      <c r="D680" t="s">
        <v>3617</v>
      </c>
      <c r="E680">
        <v>0</v>
      </c>
      <c r="F680">
        <v>120</v>
      </c>
      <c r="G680" s="2">
        <v>45322</v>
      </c>
      <c r="H680" t="s">
        <v>3618</v>
      </c>
      <c r="I680">
        <f t="shared" si="10"/>
        <v>-120</v>
      </c>
    </row>
    <row r="681" spans="1:9" x14ac:dyDescent="0.25">
      <c r="A681">
        <v>3</v>
      </c>
      <c r="B681" t="s">
        <v>2053</v>
      </c>
      <c r="C681" t="s">
        <v>3616</v>
      </c>
      <c r="D681" t="s">
        <v>3617</v>
      </c>
      <c r="E681">
        <v>0</v>
      </c>
      <c r="F681">
        <v>804</v>
      </c>
      <c r="G681" s="2">
        <v>45322</v>
      </c>
      <c r="H681" t="s">
        <v>3618</v>
      </c>
      <c r="I681">
        <f t="shared" si="10"/>
        <v>-804</v>
      </c>
    </row>
    <row r="682" spans="1:9" x14ac:dyDescent="0.25">
      <c r="A682">
        <v>3</v>
      </c>
      <c r="B682" t="s">
        <v>2053</v>
      </c>
      <c r="C682" t="s">
        <v>3616</v>
      </c>
      <c r="D682" t="s">
        <v>3617</v>
      </c>
      <c r="E682">
        <v>0</v>
      </c>
      <c r="F682">
        <v>396</v>
      </c>
      <c r="G682" s="2">
        <v>45322</v>
      </c>
      <c r="H682" t="s">
        <v>3618</v>
      </c>
      <c r="I682">
        <f t="shared" si="10"/>
        <v>-396</v>
      </c>
    </row>
    <row r="683" spans="1:9" x14ac:dyDescent="0.25">
      <c r="A683">
        <v>3</v>
      </c>
      <c r="B683" t="s">
        <v>2053</v>
      </c>
      <c r="C683" t="s">
        <v>3616</v>
      </c>
      <c r="D683" t="s">
        <v>3617</v>
      </c>
      <c r="E683">
        <v>0</v>
      </c>
      <c r="F683">
        <v>1200</v>
      </c>
      <c r="G683" s="2">
        <v>45322</v>
      </c>
      <c r="H683" t="s">
        <v>3618</v>
      </c>
      <c r="I683">
        <f t="shared" si="10"/>
        <v>-1200</v>
      </c>
    </row>
    <row r="684" spans="1:9" x14ac:dyDescent="0.25">
      <c r="A684">
        <v>3</v>
      </c>
      <c r="B684" t="s">
        <v>2053</v>
      </c>
      <c r="C684" t="s">
        <v>3616</v>
      </c>
      <c r="D684" t="s">
        <v>3617</v>
      </c>
      <c r="E684">
        <v>0</v>
      </c>
      <c r="F684">
        <v>60</v>
      </c>
      <c r="G684" s="2">
        <v>45322</v>
      </c>
      <c r="H684" t="s">
        <v>3618</v>
      </c>
      <c r="I684">
        <f t="shared" si="10"/>
        <v>-60</v>
      </c>
    </row>
    <row r="685" spans="1:9" x14ac:dyDescent="0.25">
      <c r="A685">
        <v>3</v>
      </c>
      <c r="B685" t="s">
        <v>2053</v>
      </c>
      <c r="C685" t="s">
        <v>3616</v>
      </c>
      <c r="D685" t="s">
        <v>3617</v>
      </c>
      <c r="E685">
        <v>0</v>
      </c>
      <c r="F685">
        <v>1140</v>
      </c>
      <c r="G685" s="2">
        <v>45322</v>
      </c>
      <c r="H685" t="s">
        <v>3618</v>
      </c>
      <c r="I685">
        <f t="shared" si="10"/>
        <v>-1140</v>
      </c>
    </row>
    <row r="686" spans="1:9" x14ac:dyDescent="0.25">
      <c r="A686">
        <v>3</v>
      </c>
      <c r="B686" t="s">
        <v>2053</v>
      </c>
      <c r="C686" t="s">
        <v>3616</v>
      </c>
      <c r="D686" t="s">
        <v>3617</v>
      </c>
      <c r="E686">
        <v>0</v>
      </c>
      <c r="F686">
        <v>60</v>
      </c>
      <c r="G686" s="2">
        <v>45322</v>
      </c>
      <c r="H686" t="s">
        <v>3618</v>
      </c>
      <c r="I686">
        <f t="shared" si="10"/>
        <v>-60</v>
      </c>
    </row>
    <row r="687" spans="1:9" x14ac:dyDescent="0.25">
      <c r="A687">
        <v>3</v>
      </c>
      <c r="B687" t="s">
        <v>2053</v>
      </c>
      <c r="C687" t="s">
        <v>3616</v>
      </c>
      <c r="D687" t="s">
        <v>3617</v>
      </c>
      <c r="E687">
        <v>0</v>
      </c>
      <c r="F687">
        <v>1140</v>
      </c>
      <c r="G687" s="2">
        <v>45322</v>
      </c>
      <c r="H687" t="s">
        <v>3618</v>
      </c>
      <c r="I687">
        <f t="shared" si="10"/>
        <v>-1140</v>
      </c>
    </row>
    <row r="688" spans="1:9" x14ac:dyDescent="0.25">
      <c r="A688">
        <v>3</v>
      </c>
      <c r="B688" t="s">
        <v>2053</v>
      </c>
      <c r="C688" t="s">
        <v>3616</v>
      </c>
      <c r="D688" t="s">
        <v>3617</v>
      </c>
      <c r="E688">
        <v>0</v>
      </c>
      <c r="F688">
        <v>1200</v>
      </c>
      <c r="G688" s="2">
        <v>45322</v>
      </c>
      <c r="H688" t="s">
        <v>3618</v>
      </c>
      <c r="I688">
        <f t="shared" si="10"/>
        <v>-1200</v>
      </c>
    </row>
    <row r="689" spans="1:9" x14ac:dyDescent="0.25">
      <c r="A689">
        <v>3</v>
      </c>
      <c r="B689" t="s">
        <v>2053</v>
      </c>
      <c r="C689" t="s">
        <v>3616</v>
      </c>
      <c r="D689" t="s">
        <v>3617</v>
      </c>
      <c r="E689">
        <v>0</v>
      </c>
      <c r="F689">
        <v>600</v>
      </c>
      <c r="G689" s="2">
        <v>45322</v>
      </c>
      <c r="H689" t="s">
        <v>3618</v>
      </c>
      <c r="I689">
        <f t="shared" si="10"/>
        <v>-600</v>
      </c>
    </row>
    <row r="690" spans="1:9" x14ac:dyDescent="0.25">
      <c r="A690">
        <v>3</v>
      </c>
      <c r="B690" t="s">
        <v>2053</v>
      </c>
      <c r="C690" t="s">
        <v>3616</v>
      </c>
      <c r="D690" t="s">
        <v>3617</v>
      </c>
      <c r="E690">
        <v>0</v>
      </c>
      <c r="F690">
        <v>100</v>
      </c>
      <c r="G690" s="2">
        <v>45322</v>
      </c>
      <c r="H690" t="s">
        <v>3618</v>
      </c>
      <c r="I690">
        <f t="shared" si="10"/>
        <v>-100</v>
      </c>
    </row>
    <row r="691" spans="1:9" x14ac:dyDescent="0.25">
      <c r="A691">
        <v>3</v>
      </c>
      <c r="B691" t="s">
        <v>2053</v>
      </c>
      <c r="C691" t="s">
        <v>3616</v>
      </c>
      <c r="D691" t="s">
        <v>3617</v>
      </c>
      <c r="E691">
        <v>0</v>
      </c>
      <c r="F691">
        <v>2000</v>
      </c>
      <c r="G691" s="2">
        <v>45322</v>
      </c>
      <c r="H691" t="s">
        <v>3618</v>
      </c>
      <c r="I691">
        <f t="shared" si="10"/>
        <v>-2000</v>
      </c>
    </row>
    <row r="692" spans="1:9" x14ac:dyDescent="0.25">
      <c r="A692">
        <v>3</v>
      </c>
      <c r="B692" t="s">
        <v>2053</v>
      </c>
      <c r="C692" t="s">
        <v>3616</v>
      </c>
      <c r="D692" t="s">
        <v>3617</v>
      </c>
      <c r="E692">
        <v>0</v>
      </c>
      <c r="F692">
        <v>542.80999999999995</v>
      </c>
      <c r="G692" s="2">
        <v>45322</v>
      </c>
      <c r="H692" t="s">
        <v>3618</v>
      </c>
      <c r="I692">
        <f t="shared" si="10"/>
        <v>-542.80999999999995</v>
      </c>
    </row>
    <row r="693" spans="1:9" x14ac:dyDescent="0.25">
      <c r="A693">
        <v>3</v>
      </c>
      <c r="B693" t="s">
        <v>2053</v>
      </c>
      <c r="C693" t="s">
        <v>3616</v>
      </c>
      <c r="D693" t="s">
        <v>3617</v>
      </c>
      <c r="E693">
        <v>0</v>
      </c>
      <c r="F693">
        <v>574.74</v>
      </c>
      <c r="G693" s="2">
        <v>45322</v>
      </c>
      <c r="H693" t="s">
        <v>3618</v>
      </c>
      <c r="I693">
        <f t="shared" si="10"/>
        <v>-574.74</v>
      </c>
    </row>
    <row r="694" spans="1:9" x14ac:dyDescent="0.25">
      <c r="A694">
        <v>3</v>
      </c>
      <c r="B694" t="s">
        <v>2053</v>
      </c>
      <c r="C694" t="s">
        <v>3616</v>
      </c>
      <c r="D694" t="s">
        <v>3617</v>
      </c>
      <c r="E694">
        <v>0</v>
      </c>
      <c r="F694">
        <v>2940</v>
      </c>
      <c r="G694" s="2">
        <v>45322</v>
      </c>
      <c r="H694" t="s">
        <v>3618</v>
      </c>
      <c r="I694">
        <f t="shared" si="10"/>
        <v>-2940</v>
      </c>
    </row>
    <row r="695" spans="1:9" x14ac:dyDescent="0.25">
      <c r="A695">
        <v>3</v>
      </c>
      <c r="B695" t="s">
        <v>2053</v>
      </c>
      <c r="C695" t="s">
        <v>3616</v>
      </c>
      <c r="D695" t="s">
        <v>3617</v>
      </c>
      <c r="E695">
        <v>0</v>
      </c>
      <c r="F695">
        <v>560</v>
      </c>
      <c r="G695" s="2">
        <v>45322</v>
      </c>
      <c r="H695" t="s">
        <v>3618</v>
      </c>
      <c r="I695">
        <f t="shared" si="10"/>
        <v>-560</v>
      </c>
    </row>
    <row r="696" spans="1:9" x14ac:dyDescent="0.25">
      <c r="A696">
        <v>3</v>
      </c>
      <c r="B696" t="s">
        <v>2053</v>
      </c>
      <c r="C696" t="s">
        <v>3616</v>
      </c>
      <c r="D696" t="s">
        <v>3617</v>
      </c>
      <c r="E696">
        <v>0</v>
      </c>
      <c r="F696">
        <v>1040</v>
      </c>
      <c r="G696" s="2">
        <v>45322</v>
      </c>
      <c r="H696" t="s">
        <v>3618</v>
      </c>
      <c r="I696">
        <f t="shared" si="10"/>
        <v>-1040</v>
      </c>
    </row>
    <row r="697" spans="1:9" x14ac:dyDescent="0.25">
      <c r="A697">
        <v>3</v>
      </c>
      <c r="B697" t="s">
        <v>2053</v>
      </c>
      <c r="C697" t="s">
        <v>3616</v>
      </c>
      <c r="D697" t="s">
        <v>3617</v>
      </c>
      <c r="E697">
        <v>0</v>
      </c>
      <c r="F697">
        <v>980</v>
      </c>
      <c r="G697" s="2">
        <v>45322</v>
      </c>
      <c r="H697" t="s">
        <v>3618</v>
      </c>
      <c r="I697">
        <f t="shared" si="10"/>
        <v>-980</v>
      </c>
    </row>
    <row r="698" spans="1:9" x14ac:dyDescent="0.25">
      <c r="A698">
        <v>3</v>
      </c>
      <c r="B698" t="s">
        <v>2053</v>
      </c>
      <c r="C698" t="s">
        <v>3616</v>
      </c>
      <c r="D698" t="s">
        <v>3617</v>
      </c>
      <c r="E698">
        <v>0</v>
      </c>
      <c r="F698">
        <v>200</v>
      </c>
      <c r="G698" s="2">
        <v>45322</v>
      </c>
      <c r="H698" t="s">
        <v>3618</v>
      </c>
      <c r="I698">
        <f t="shared" si="10"/>
        <v>-200</v>
      </c>
    </row>
    <row r="699" spans="1:9" x14ac:dyDescent="0.25">
      <c r="A699">
        <v>3</v>
      </c>
      <c r="B699" t="s">
        <v>2053</v>
      </c>
      <c r="C699" t="s">
        <v>3616</v>
      </c>
      <c r="D699" t="s">
        <v>3617</v>
      </c>
      <c r="E699">
        <v>0</v>
      </c>
      <c r="F699">
        <v>160</v>
      </c>
      <c r="G699" s="2">
        <v>45322</v>
      </c>
      <c r="H699" t="s">
        <v>3618</v>
      </c>
      <c r="I699">
        <f t="shared" si="10"/>
        <v>-160</v>
      </c>
    </row>
    <row r="700" spans="1:9" x14ac:dyDescent="0.25">
      <c r="A700">
        <v>3</v>
      </c>
      <c r="B700" t="s">
        <v>2053</v>
      </c>
      <c r="C700" t="s">
        <v>3616</v>
      </c>
      <c r="D700" t="s">
        <v>3617</v>
      </c>
      <c r="E700">
        <v>0</v>
      </c>
      <c r="F700">
        <v>1840</v>
      </c>
      <c r="G700" s="2">
        <v>45322</v>
      </c>
      <c r="H700" t="s">
        <v>3618</v>
      </c>
      <c r="I700">
        <f t="shared" si="10"/>
        <v>-1840</v>
      </c>
    </row>
    <row r="701" spans="1:9" x14ac:dyDescent="0.25">
      <c r="A701">
        <v>3</v>
      </c>
      <c r="B701" t="s">
        <v>2053</v>
      </c>
      <c r="C701" t="s">
        <v>3616</v>
      </c>
      <c r="D701" t="s">
        <v>3617</v>
      </c>
      <c r="E701">
        <v>0</v>
      </c>
      <c r="F701">
        <v>1520</v>
      </c>
      <c r="G701" s="2">
        <v>45322</v>
      </c>
      <c r="H701" t="s">
        <v>3618</v>
      </c>
      <c r="I701">
        <f t="shared" si="10"/>
        <v>-1520</v>
      </c>
    </row>
    <row r="702" spans="1:9" x14ac:dyDescent="0.25">
      <c r="A702">
        <v>3</v>
      </c>
      <c r="B702" t="s">
        <v>2053</v>
      </c>
      <c r="C702" t="s">
        <v>3616</v>
      </c>
      <c r="D702" t="s">
        <v>3617</v>
      </c>
      <c r="E702">
        <v>0</v>
      </c>
      <c r="F702">
        <v>120</v>
      </c>
      <c r="G702" s="2">
        <v>45322</v>
      </c>
      <c r="H702" t="s">
        <v>3618</v>
      </c>
      <c r="I702">
        <f t="shared" si="10"/>
        <v>-120</v>
      </c>
    </row>
    <row r="703" spans="1:9" x14ac:dyDescent="0.25">
      <c r="A703">
        <v>3</v>
      </c>
      <c r="B703" t="s">
        <v>2053</v>
      </c>
      <c r="C703" t="s">
        <v>3616</v>
      </c>
      <c r="D703" t="s">
        <v>3617</v>
      </c>
      <c r="E703">
        <v>0</v>
      </c>
      <c r="F703">
        <v>1215</v>
      </c>
      <c r="G703" s="2">
        <v>45322</v>
      </c>
      <c r="H703" t="s">
        <v>3618</v>
      </c>
      <c r="I703">
        <f t="shared" si="10"/>
        <v>-1215</v>
      </c>
    </row>
    <row r="704" spans="1:9" x14ac:dyDescent="0.25">
      <c r="A704">
        <v>3</v>
      </c>
      <c r="B704" t="s">
        <v>2053</v>
      </c>
      <c r="C704" t="s">
        <v>3616</v>
      </c>
      <c r="D704" t="s">
        <v>3617</v>
      </c>
      <c r="E704">
        <v>0</v>
      </c>
      <c r="F704">
        <v>270</v>
      </c>
      <c r="G704" s="2">
        <v>45322</v>
      </c>
      <c r="H704" t="s">
        <v>3618</v>
      </c>
      <c r="I704">
        <f t="shared" si="10"/>
        <v>-270</v>
      </c>
    </row>
    <row r="705" spans="1:9" x14ac:dyDescent="0.25">
      <c r="A705">
        <v>3</v>
      </c>
      <c r="B705" t="s">
        <v>2053</v>
      </c>
      <c r="C705" t="s">
        <v>3616</v>
      </c>
      <c r="D705" t="s">
        <v>3617</v>
      </c>
      <c r="E705">
        <v>0</v>
      </c>
      <c r="F705">
        <v>4000</v>
      </c>
      <c r="G705" s="2">
        <v>45322</v>
      </c>
      <c r="H705" t="s">
        <v>3618</v>
      </c>
      <c r="I705">
        <f t="shared" si="10"/>
        <v>-4000</v>
      </c>
    </row>
    <row r="706" spans="1:9" x14ac:dyDescent="0.25">
      <c r="A706">
        <v>2</v>
      </c>
      <c r="B706" t="s">
        <v>2053</v>
      </c>
      <c r="C706" t="s">
        <v>3624</v>
      </c>
      <c r="D706" t="s">
        <v>3617</v>
      </c>
      <c r="E706">
        <v>0</v>
      </c>
      <c r="F706">
        <v>2500</v>
      </c>
      <c r="G706" s="2">
        <v>45322</v>
      </c>
      <c r="H706" t="s">
        <v>3618</v>
      </c>
      <c r="I706">
        <f t="shared" ref="I706:I769" si="11">E706-F706</f>
        <v>-2500</v>
      </c>
    </row>
    <row r="707" spans="1:9" x14ac:dyDescent="0.25">
      <c r="A707">
        <v>2</v>
      </c>
      <c r="B707" t="s">
        <v>2053</v>
      </c>
      <c r="C707" t="s">
        <v>3624</v>
      </c>
      <c r="D707" t="s">
        <v>3617</v>
      </c>
      <c r="E707">
        <v>0</v>
      </c>
      <c r="F707">
        <v>200</v>
      </c>
      <c r="G707" s="2">
        <v>45322</v>
      </c>
      <c r="H707" t="s">
        <v>3618</v>
      </c>
      <c r="I707">
        <f t="shared" si="11"/>
        <v>-200</v>
      </c>
    </row>
    <row r="708" spans="1:9" x14ac:dyDescent="0.25">
      <c r="A708">
        <v>2</v>
      </c>
      <c r="B708" t="s">
        <v>2053</v>
      </c>
      <c r="C708" t="s">
        <v>3624</v>
      </c>
      <c r="D708" t="s">
        <v>3617</v>
      </c>
      <c r="E708">
        <v>0</v>
      </c>
      <c r="F708">
        <v>2500</v>
      </c>
      <c r="G708" s="2">
        <v>45322</v>
      </c>
      <c r="H708" t="s">
        <v>3618</v>
      </c>
      <c r="I708">
        <f t="shared" si="11"/>
        <v>-2500</v>
      </c>
    </row>
    <row r="709" spans="1:9" x14ac:dyDescent="0.25">
      <c r="A709">
        <v>2</v>
      </c>
      <c r="B709" t="s">
        <v>2053</v>
      </c>
      <c r="C709" t="s">
        <v>3624</v>
      </c>
      <c r="D709" t="s">
        <v>3617</v>
      </c>
      <c r="E709">
        <v>0</v>
      </c>
      <c r="F709">
        <v>1008</v>
      </c>
      <c r="G709" s="2">
        <v>45322</v>
      </c>
      <c r="H709" t="s">
        <v>3618</v>
      </c>
      <c r="I709">
        <f t="shared" si="11"/>
        <v>-1008</v>
      </c>
    </row>
    <row r="710" spans="1:9" x14ac:dyDescent="0.25">
      <c r="A710">
        <v>2</v>
      </c>
      <c r="B710" t="s">
        <v>2053</v>
      </c>
      <c r="C710" t="s">
        <v>3624</v>
      </c>
      <c r="D710" t="s">
        <v>3617</v>
      </c>
      <c r="E710">
        <v>0</v>
      </c>
      <c r="F710">
        <v>1200</v>
      </c>
      <c r="G710" s="2">
        <v>45322</v>
      </c>
      <c r="H710" t="s">
        <v>3618</v>
      </c>
      <c r="I710">
        <f t="shared" si="11"/>
        <v>-1200</v>
      </c>
    </row>
    <row r="711" spans="1:9" x14ac:dyDescent="0.25">
      <c r="A711">
        <v>2</v>
      </c>
      <c r="B711" t="s">
        <v>2053</v>
      </c>
      <c r="C711" t="s">
        <v>3624</v>
      </c>
      <c r="D711" t="s">
        <v>3617</v>
      </c>
      <c r="E711">
        <v>0</v>
      </c>
      <c r="F711">
        <v>1200</v>
      </c>
      <c r="G711" s="2">
        <v>45322</v>
      </c>
      <c r="H711" t="s">
        <v>3618</v>
      </c>
      <c r="I711">
        <f t="shared" si="11"/>
        <v>-1200</v>
      </c>
    </row>
    <row r="712" spans="1:9" x14ac:dyDescent="0.25">
      <c r="A712">
        <v>2</v>
      </c>
      <c r="B712" t="s">
        <v>2053</v>
      </c>
      <c r="C712" t="s">
        <v>3624</v>
      </c>
      <c r="D712" t="s">
        <v>3617</v>
      </c>
      <c r="E712">
        <v>0</v>
      </c>
      <c r="F712">
        <v>2500</v>
      </c>
      <c r="G712" s="2">
        <v>45322</v>
      </c>
      <c r="H712" t="s">
        <v>3618</v>
      </c>
      <c r="I712">
        <f t="shared" si="11"/>
        <v>-2500</v>
      </c>
    </row>
    <row r="713" spans="1:9" x14ac:dyDescent="0.25">
      <c r="A713">
        <v>2</v>
      </c>
      <c r="B713" t="s">
        <v>2053</v>
      </c>
      <c r="C713" t="s">
        <v>3624</v>
      </c>
      <c r="D713" t="s">
        <v>3617</v>
      </c>
      <c r="E713">
        <v>0</v>
      </c>
      <c r="F713">
        <v>2500</v>
      </c>
      <c r="G713" s="2">
        <v>45322</v>
      </c>
      <c r="H713" t="s">
        <v>3618</v>
      </c>
      <c r="I713">
        <f t="shared" si="11"/>
        <v>-2500</v>
      </c>
    </row>
    <row r="714" spans="1:9" x14ac:dyDescent="0.25">
      <c r="A714">
        <v>2</v>
      </c>
      <c r="B714" t="s">
        <v>2053</v>
      </c>
      <c r="C714" t="s">
        <v>3624</v>
      </c>
      <c r="D714" t="s">
        <v>3617</v>
      </c>
      <c r="E714">
        <v>0</v>
      </c>
      <c r="F714">
        <v>12500</v>
      </c>
      <c r="G714" s="2">
        <v>45322</v>
      </c>
      <c r="H714" t="s">
        <v>3618</v>
      </c>
      <c r="I714">
        <f t="shared" si="11"/>
        <v>-12500</v>
      </c>
    </row>
    <row r="715" spans="1:9" x14ac:dyDescent="0.25">
      <c r="A715">
        <v>2</v>
      </c>
      <c r="B715" t="s">
        <v>2053</v>
      </c>
      <c r="C715" t="s">
        <v>3624</v>
      </c>
      <c r="D715" t="s">
        <v>3617</v>
      </c>
      <c r="E715">
        <v>0</v>
      </c>
      <c r="F715">
        <v>200</v>
      </c>
      <c r="G715" s="2">
        <v>45322</v>
      </c>
      <c r="H715" t="s">
        <v>3618</v>
      </c>
      <c r="I715">
        <f t="shared" si="11"/>
        <v>-200</v>
      </c>
    </row>
    <row r="716" spans="1:9" x14ac:dyDescent="0.25">
      <c r="A716">
        <v>2</v>
      </c>
      <c r="B716" t="s">
        <v>2053</v>
      </c>
      <c r="C716" t="s">
        <v>3624</v>
      </c>
      <c r="D716" t="s">
        <v>3617</v>
      </c>
      <c r="E716">
        <v>0</v>
      </c>
      <c r="F716">
        <v>4500</v>
      </c>
      <c r="G716" s="2">
        <v>45322</v>
      </c>
      <c r="H716" t="s">
        <v>3618</v>
      </c>
      <c r="I716">
        <f t="shared" si="11"/>
        <v>-4500</v>
      </c>
    </row>
    <row r="717" spans="1:9" x14ac:dyDescent="0.25">
      <c r="A717">
        <v>2</v>
      </c>
      <c r="B717" t="s">
        <v>2053</v>
      </c>
      <c r="C717" t="s">
        <v>3624</v>
      </c>
      <c r="D717" t="s">
        <v>3617</v>
      </c>
      <c r="E717">
        <v>0</v>
      </c>
      <c r="F717">
        <v>4500</v>
      </c>
      <c r="G717" s="2">
        <v>45322</v>
      </c>
      <c r="H717" t="s">
        <v>3618</v>
      </c>
      <c r="I717">
        <f t="shared" si="11"/>
        <v>-4500</v>
      </c>
    </row>
    <row r="718" spans="1:9" x14ac:dyDescent="0.25">
      <c r="A718">
        <v>2</v>
      </c>
      <c r="B718" t="s">
        <v>2053</v>
      </c>
      <c r="C718" t="s">
        <v>3624</v>
      </c>
      <c r="D718" t="s">
        <v>3617</v>
      </c>
      <c r="E718">
        <v>0</v>
      </c>
      <c r="F718">
        <v>875</v>
      </c>
      <c r="G718" s="2">
        <v>45322</v>
      </c>
      <c r="H718" t="s">
        <v>3618</v>
      </c>
      <c r="I718">
        <f t="shared" si="11"/>
        <v>-875</v>
      </c>
    </row>
    <row r="719" spans="1:9" x14ac:dyDescent="0.25">
      <c r="A719">
        <v>2</v>
      </c>
      <c r="B719" t="s">
        <v>2053</v>
      </c>
      <c r="C719" t="s">
        <v>3624</v>
      </c>
      <c r="D719" t="s">
        <v>3617</v>
      </c>
      <c r="E719">
        <v>0</v>
      </c>
      <c r="F719">
        <v>1500</v>
      </c>
      <c r="G719" s="2">
        <v>45322</v>
      </c>
      <c r="H719" t="s">
        <v>3618</v>
      </c>
      <c r="I719">
        <f t="shared" si="11"/>
        <v>-1500</v>
      </c>
    </row>
    <row r="720" spans="1:9" x14ac:dyDescent="0.25">
      <c r="A720">
        <v>2</v>
      </c>
      <c r="B720" t="s">
        <v>2053</v>
      </c>
      <c r="C720" t="s">
        <v>3624</v>
      </c>
      <c r="D720" t="s">
        <v>3617</v>
      </c>
      <c r="E720">
        <v>0</v>
      </c>
      <c r="F720">
        <v>1200</v>
      </c>
      <c r="G720" s="2">
        <v>45322</v>
      </c>
      <c r="H720" t="s">
        <v>3618</v>
      </c>
      <c r="I720">
        <f t="shared" si="11"/>
        <v>-1200</v>
      </c>
    </row>
    <row r="721" spans="1:9" x14ac:dyDescent="0.25">
      <c r="A721">
        <v>2</v>
      </c>
      <c r="B721" t="s">
        <v>2053</v>
      </c>
      <c r="C721" t="s">
        <v>3624</v>
      </c>
      <c r="D721" t="s">
        <v>3617</v>
      </c>
      <c r="E721">
        <v>0</v>
      </c>
      <c r="F721">
        <v>1200</v>
      </c>
      <c r="G721" s="2">
        <v>45322</v>
      </c>
      <c r="H721" t="s">
        <v>3618</v>
      </c>
      <c r="I721">
        <f t="shared" si="11"/>
        <v>-1200</v>
      </c>
    </row>
    <row r="722" spans="1:9" x14ac:dyDescent="0.25">
      <c r="A722">
        <v>2</v>
      </c>
      <c r="B722" t="s">
        <v>2053</v>
      </c>
      <c r="C722" t="s">
        <v>3624</v>
      </c>
      <c r="D722" t="s">
        <v>3617</v>
      </c>
      <c r="E722">
        <v>0</v>
      </c>
      <c r="F722">
        <v>1200</v>
      </c>
      <c r="G722" s="2">
        <v>45322</v>
      </c>
      <c r="H722" t="s">
        <v>3618</v>
      </c>
      <c r="I722">
        <f t="shared" si="11"/>
        <v>-1200</v>
      </c>
    </row>
    <row r="723" spans="1:9" x14ac:dyDescent="0.25">
      <c r="A723">
        <v>2</v>
      </c>
      <c r="B723" t="s">
        <v>2053</v>
      </c>
      <c r="C723" t="s">
        <v>3624</v>
      </c>
      <c r="D723" t="s">
        <v>3617</v>
      </c>
      <c r="E723">
        <v>0</v>
      </c>
      <c r="F723">
        <v>132</v>
      </c>
      <c r="G723" s="2">
        <v>45322</v>
      </c>
      <c r="H723" t="s">
        <v>3618</v>
      </c>
      <c r="I723">
        <f t="shared" si="11"/>
        <v>-132</v>
      </c>
    </row>
    <row r="724" spans="1:9" x14ac:dyDescent="0.25">
      <c r="A724">
        <v>2</v>
      </c>
      <c r="B724" t="s">
        <v>2053</v>
      </c>
      <c r="C724" t="s">
        <v>3624</v>
      </c>
      <c r="D724" t="s">
        <v>3617</v>
      </c>
      <c r="E724">
        <v>0</v>
      </c>
      <c r="F724">
        <v>132</v>
      </c>
      <c r="G724" s="2">
        <v>45322</v>
      </c>
      <c r="H724" t="s">
        <v>3618</v>
      </c>
      <c r="I724">
        <f t="shared" si="11"/>
        <v>-132</v>
      </c>
    </row>
    <row r="725" spans="1:9" x14ac:dyDescent="0.25">
      <c r="A725">
        <v>2</v>
      </c>
      <c r="B725" t="s">
        <v>2053</v>
      </c>
      <c r="C725" t="s">
        <v>3624</v>
      </c>
      <c r="D725" t="s">
        <v>3617</v>
      </c>
      <c r="E725">
        <v>0</v>
      </c>
      <c r="F725">
        <v>132</v>
      </c>
      <c r="G725" s="2">
        <v>45322</v>
      </c>
      <c r="H725" t="s">
        <v>3618</v>
      </c>
      <c r="I725">
        <f t="shared" si="11"/>
        <v>-132</v>
      </c>
    </row>
    <row r="726" spans="1:9" x14ac:dyDescent="0.25">
      <c r="A726">
        <v>2</v>
      </c>
      <c r="B726" t="s">
        <v>2053</v>
      </c>
      <c r="C726" t="s">
        <v>3624</v>
      </c>
      <c r="D726" t="s">
        <v>3617</v>
      </c>
      <c r="E726">
        <v>0</v>
      </c>
      <c r="F726">
        <v>60</v>
      </c>
      <c r="G726" s="2">
        <v>45322</v>
      </c>
      <c r="H726" t="s">
        <v>3618</v>
      </c>
      <c r="I726">
        <f t="shared" si="11"/>
        <v>-60</v>
      </c>
    </row>
    <row r="727" spans="1:9" x14ac:dyDescent="0.25">
      <c r="A727">
        <v>2</v>
      </c>
      <c r="B727" t="s">
        <v>2053</v>
      </c>
      <c r="C727" t="s">
        <v>3624</v>
      </c>
      <c r="D727" t="s">
        <v>3617</v>
      </c>
      <c r="E727">
        <v>0</v>
      </c>
      <c r="F727">
        <v>132</v>
      </c>
      <c r="G727" s="2">
        <v>45322</v>
      </c>
      <c r="H727" t="s">
        <v>3618</v>
      </c>
      <c r="I727">
        <f t="shared" si="11"/>
        <v>-132</v>
      </c>
    </row>
    <row r="728" spans="1:9" x14ac:dyDescent="0.25">
      <c r="A728">
        <v>2</v>
      </c>
      <c r="B728" t="s">
        <v>2053</v>
      </c>
      <c r="C728" t="s">
        <v>3624</v>
      </c>
      <c r="D728" t="s">
        <v>3617</v>
      </c>
      <c r="E728">
        <v>0</v>
      </c>
      <c r="F728">
        <v>84</v>
      </c>
      <c r="G728" s="2">
        <v>45322</v>
      </c>
      <c r="H728" t="s">
        <v>3618</v>
      </c>
      <c r="I728">
        <f t="shared" si="11"/>
        <v>-84</v>
      </c>
    </row>
    <row r="729" spans="1:9" x14ac:dyDescent="0.25">
      <c r="A729">
        <v>2</v>
      </c>
      <c r="B729" t="s">
        <v>2053</v>
      </c>
      <c r="C729" t="s">
        <v>3624</v>
      </c>
      <c r="D729" t="s">
        <v>3617</v>
      </c>
      <c r="E729">
        <v>0</v>
      </c>
      <c r="F729">
        <v>84</v>
      </c>
      <c r="G729" s="2">
        <v>45322</v>
      </c>
      <c r="H729" t="s">
        <v>3618</v>
      </c>
      <c r="I729">
        <f t="shared" si="11"/>
        <v>-84</v>
      </c>
    </row>
    <row r="730" spans="1:9" x14ac:dyDescent="0.25">
      <c r="A730">
        <v>2</v>
      </c>
      <c r="B730" t="s">
        <v>2053</v>
      </c>
      <c r="C730" t="s">
        <v>3624</v>
      </c>
      <c r="D730" t="s">
        <v>3617</v>
      </c>
      <c r="E730">
        <v>0</v>
      </c>
      <c r="F730">
        <v>84</v>
      </c>
      <c r="G730" s="2">
        <v>45322</v>
      </c>
      <c r="H730" t="s">
        <v>3618</v>
      </c>
      <c r="I730">
        <f t="shared" si="11"/>
        <v>-84</v>
      </c>
    </row>
    <row r="731" spans="1:9" x14ac:dyDescent="0.25">
      <c r="A731">
        <v>2</v>
      </c>
      <c r="B731" t="s">
        <v>2053</v>
      </c>
      <c r="C731" t="s">
        <v>3624</v>
      </c>
      <c r="D731" t="s">
        <v>3617</v>
      </c>
      <c r="E731">
        <v>0</v>
      </c>
      <c r="F731">
        <v>84</v>
      </c>
      <c r="G731" s="2">
        <v>45322</v>
      </c>
      <c r="H731" t="s">
        <v>3618</v>
      </c>
      <c r="I731">
        <f t="shared" si="11"/>
        <v>-84</v>
      </c>
    </row>
    <row r="732" spans="1:9" x14ac:dyDescent="0.25">
      <c r="A732">
        <v>2</v>
      </c>
      <c r="B732" t="s">
        <v>2053</v>
      </c>
      <c r="C732" t="s">
        <v>3624</v>
      </c>
      <c r="D732" t="s">
        <v>3617</v>
      </c>
      <c r="E732">
        <v>0</v>
      </c>
      <c r="F732">
        <v>144</v>
      </c>
      <c r="G732" s="2">
        <v>45322</v>
      </c>
      <c r="H732" t="s">
        <v>3618</v>
      </c>
      <c r="I732">
        <f t="shared" si="11"/>
        <v>-144</v>
      </c>
    </row>
    <row r="733" spans="1:9" x14ac:dyDescent="0.25">
      <c r="A733">
        <v>2</v>
      </c>
      <c r="B733" t="s">
        <v>2053</v>
      </c>
      <c r="C733" t="s">
        <v>3624</v>
      </c>
      <c r="D733" t="s">
        <v>3617</v>
      </c>
      <c r="E733">
        <v>0</v>
      </c>
      <c r="F733">
        <v>1200</v>
      </c>
      <c r="G733" s="2">
        <v>45322</v>
      </c>
      <c r="H733" t="s">
        <v>3618</v>
      </c>
      <c r="I733">
        <f t="shared" si="11"/>
        <v>-1200</v>
      </c>
    </row>
    <row r="734" spans="1:9" x14ac:dyDescent="0.25">
      <c r="A734">
        <v>2</v>
      </c>
      <c r="B734" t="s">
        <v>2053</v>
      </c>
      <c r="C734" t="s">
        <v>3624</v>
      </c>
      <c r="D734" t="s">
        <v>3617</v>
      </c>
      <c r="E734">
        <v>0</v>
      </c>
      <c r="F734">
        <v>1200</v>
      </c>
      <c r="G734" s="2">
        <v>45322</v>
      </c>
      <c r="H734" t="s">
        <v>3618</v>
      </c>
      <c r="I734">
        <f t="shared" si="11"/>
        <v>-1200</v>
      </c>
    </row>
    <row r="735" spans="1:9" x14ac:dyDescent="0.25">
      <c r="A735">
        <v>2</v>
      </c>
      <c r="B735" t="s">
        <v>2053</v>
      </c>
      <c r="C735" t="s">
        <v>3624</v>
      </c>
      <c r="D735" t="s">
        <v>3617</v>
      </c>
      <c r="E735">
        <v>0</v>
      </c>
      <c r="F735">
        <v>120</v>
      </c>
      <c r="G735" s="2">
        <v>45322</v>
      </c>
      <c r="H735" t="s">
        <v>3618</v>
      </c>
      <c r="I735">
        <f t="shared" si="11"/>
        <v>-120</v>
      </c>
    </row>
    <row r="736" spans="1:9" x14ac:dyDescent="0.25">
      <c r="A736">
        <v>2</v>
      </c>
      <c r="B736" t="s">
        <v>2053</v>
      </c>
      <c r="C736" t="s">
        <v>3624</v>
      </c>
      <c r="D736" t="s">
        <v>3617</v>
      </c>
      <c r="E736">
        <v>0</v>
      </c>
      <c r="F736">
        <v>120</v>
      </c>
      <c r="G736" s="2">
        <v>45322</v>
      </c>
      <c r="H736" t="s">
        <v>3618</v>
      </c>
      <c r="I736">
        <f t="shared" si="11"/>
        <v>-120</v>
      </c>
    </row>
    <row r="737" spans="1:9" x14ac:dyDescent="0.25">
      <c r="A737">
        <v>2</v>
      </c>
      <c r="B737" t="s">
        <v>2053</v>
      </c>
      <c r="C737" t="s">
        <v>3624</v>
      </c>
      <c r="D737" t="s">
        <v>3617</v>
      </c>
      <c r="E737">
        <v>0</v>
      </c>
      <c r="F737">
        <v>120</v>
      </c>
      <c r="G737" s="2">
        <v>45322</v>
      </c>
      <c r="H737" t="s">
        <v>3618</v>
      </c>
      <c r="I737">
        <f t="shared" si="11"/>
        <v>-120</v>
      </c>
    </row>
    <row r="738" spans="1:9" x14ac:dyDescent="0.25">
      <c r="A738">
        <v>2</v>
      </c>
      <c r="B738" t="s">
        <v>2053</v>
      </c>
      <c r="C738" t="s">
        <v>3624</v>
      </c>
      <c r="D738" t="s">
        <v>3617</v>
      </c>
      <c r="E738">
        <v>0</v>
      </c>
      <c r="F738">
        <v>240</v>
      </c>
      <c r="G738" s="2">
        <v>45322</v>
      </c>
      <c r="H738" t="s">
        <v>3618</v>
      </c>
      <c r="I738">
        <f t="shared" si="11"/>
        <v>-240</v>
      </c>
    </row>
    <row r="739" spans="1:9" x14ac:dyDescent="0.25">
      <c r="A739">
        <v>2</v>
      </c>
      <c r="B739" t="s">
        <v>2053</v>
      </c>
      <c r="C739" t="s">
        <v>3624</v>
      </c>
      <c r="D739" t="s">
        <v>3617</v>
      </c>
      <c r="E739">
        <v>0</v>
      </c>
      <c r="F739">
        <v>120</v>
      </c>
      <c r="G739" s="2">
        <v>45322</v>
      </c>
      <c r="H739" t="s">
        <v>3618</v>
      </c>
      <c r="I739">
        <f t="shared" si="11"/>
        <v>-120</v>
      </c>
    </row>
    <row r="740" spans="1:9" x14ac:dyDescent="0.25">
      <c r="A740">
        <v>2</v>
      </c>
      <c r="B740" t="s">
        <v>2053</v>
      </c>
      <c r="C740" t="s">
        <v>3624</v>
      </c>
      <c r="D740" t="s">
        <v>3617</v>
      </c>
      <c r="E740">
        <v>0</v>
      </c>
      <c r="F740">
        <v>120</v>
      </c>
      <c r="G740" s="2">
        <v>45322</v>
      </c>
      <c r="H740" t="s">
        <v>3618</v>
      </c>
      <c r="I740">
        <f t="shared" si="11"/>
        <v>-120</v>
      </c>
    </row>
    <row r="741" spans="1:9" x14ac:dyDescent="0.25">
      <c r="A741">
        <v>2</v>
      </c>
      <c r="B741" t="s">
        <v>2053</v>
      </c>
      <c r="C741" t="s">
        <v>3624</v>
      </c>
      <c r="D741" t="s">
        <v>3617</v>
      </c>
      <c r="E741">
        <v>0</v>
      </c>
      <c r="F741">
        <v>120</v>
      </c>
      <c r="G741" s="2">
        <v>45322</v>
      </c>
      <c r="H741" t="s">
        <v>3618</v>
      </c>
      <c r="I741">
        <f t="shared" si="11"/>
        <v>-120</v>
      </c>
    </row>
    <row r="742" spans="1:9" x14ac:dyDescent="0.25">
      <c r="A742">
        <v>2</v>
      </c>
      <c r="B742" t="s">
        <v>2053</v>
      </c>
      <c r="C742" t="s">
        <v>3624</v>
      </c>
      <c r="D742" t="s">
        <v>3617</v>
      </c>
      <c r="E742">
        <v>0</v>
      </c>
      <c r="F742">
        <v>1200</v>
      </c>
      <c r="G742" s="2">
        <v>45322</v>
      </c>
      <c r="H742" t="s">
        <v>3618</v>
      </c>
      <c r="I742">
        <f t="shared" si="11"/>
        <v>-1200</v>
      </c>
    </row>
    <row r="743" spans="1:9" x14ac:dyDescent="0.25">
      <c r="A743">
        <v>2</v>
      </c>
      <c r="B743" t="s">
        <v>2053</v>
      </c>
      <c r="C743" t="s">
        <v>3624</v>
      </c>
      <c r="D743" t="s">
        <v>3617</v>
      </c>
      <c r="E743">
        <v>0</v>
      </c>
      <c r="F743">
        <v>1200</v>
      </c>
      <c r="G743" s="2">
        <v>45322</v>
      </c>
      <c r="H743" t="s">
        <v>3618</v>
      </c>
      <c r="I743">
        <f t="shared" si="11"/>
        <v>-1200</v>
      </c>
    </row>
    <row r="744" spans="1:9" x14ac:dyDescent="0.25">
      <c r="A744">
        <v>2</v>
      </c>
      <c r="B744" t="s">
        <v>2053</v>
      </c>
      <c r="C744" t="s">
        <v>3624</v>
      </c>
      <c r="D744" t="s">
        <v>3617</v>
      </c>
      <c r="E744">
        <v>0</v>
      </c>
      <c r="F744">
        <v>120</v>
      </c>
      <c r="G744" s="2">
        <v>45322</v>
      </c>
      <c r="H744" t="s">
        <v>3618</v>
      </c>
      <c r="I744">
        <f t="shared" si="11"/>
        <v>-120</v>
      </c>
    </row>
    <row r="745" spans="1:9" x14ac:dyDescent="0.25">
      <c r="A745">
        <v>2</v>
      </c>
      <c r="B745" t="s">
        <v>2053</v>
      </c>
      <c r="C745" t="s">
        <v>3624</v>
      </c>
      <c r="D745" t="s">
        <v>3617</v>
      </c>
      <c r="E745">
        <v>0</v>
      </c>
      <c r="F745">
        <v>120</v>
      </c>
      <c r="G745" s="2">
        <v>45322</v>
      </c>
      <c r="H745" t="s">
        <v>3618</v>
      </c>
      <c r="I745">
        <f t="shared" si="11"/>
        <v>-120</v>
      </c>
    </row>
    <row r="746" spans="1:9" x14ac:dyDescent="0.25">
      <c r="A746">
        <v>2</v>
      </c>
      <c r="B746" t="s">
        <v>2053</v>
      </c>
      <c r="C746" t="s">
        <v>3624</v>
      </c>
      <c r="D746" t="s">
        <v>3617</v>
      </c>
      <c r="E746">
        <v>0</v>
      </c>
      <c r="F746">
        <v>120</v>
      </c>
      <c r="G746" s="2">
        <v>45322</v>
      </c>
      <c r="H746" t="s">
        <v>3618</v>
      </c>
      <c r="I746">
        <f t="shared" si="11"/>
        <v>-120</v>
      </c>
    </row>
    <row r="747" spans="1:9" x14ac:dyDescent="0.25">
      <c r="A747">
        <v>2</v>
      </c>
      <c r="B747" t="s">
        <v>2053</v>
      </c>
      <c r="C747" t="s">
        <v>3624</v>
      </c>
      <c r="D747" t="s">
        <v>3617</v>
      </c>
      <c r="E747">
        <v>0</v>
      </c>
      <c r="F747">
        <v>120</v>
      </c>
      <c r="G747" s="2">
        <v>45322</v>
      </c>
      <c r="H747" t="s">
        <v>3618</v>
      </c>
      <c r="I747">
        <f t="shared" si="11"/>
        <v>-120</v>
      </c>
    </row>
    <row r="748" spans="1:9" x14ac:dyDescent="0.25">
      <c r="A748">
        <v>2</v>
      </c>
      <c r="B748" t="s">
        <v>2053</v>
      </c>
      <c r="C748" t="s">
        <v>3624</v>
      </c>
      <c r="D748" t="s">
        <v>3617</v>
      </c>
      <c r="E748">
        <v>0</v>
      </c>
      <c r="F748">
        <v>144</v>
      </c>
      <c r="G748" s="2">
        <v>45322</v>
      </c>
      <c r="H748" t="s">
        <v>3618</v>
      </c>
      <c r="I748">
        <f t="shared" si="11"/>
        <v>-144</v>
      </c>
    </row>
    <row r="749" spans="1:9" x14ac:dyDescent="0.25">
      <c r="A749">
        <v>2</v>
      </c>
      <c r="B749" t="s">
        <v>2053</v>
      </c>
      <c r="C749" t="s">
        <v>3624</v>
      </c>
      <c r="D749" t="s">
        <v>3617</v>
      </c>
      <c r="E749">
        <v>0</v>
      </c>
      <c r="F749">
        <v>144</v>
      </c>
      <c r="G749" s="2">
        <v>45322</v>
      </c>
      <c r="H749" t="s">
        <v>3618</v>
      </c>
      <c r="I749">
        <f t="shared" si="11"/>
        <v>-144</v>
      </c>
    </row>
    <row r="750" spans="1:9" x14ac:dyDescent="0.25">
      <c r="A750">
        <v>2</v>
      </c>
      <c r="B750" t="s">
        <v>2053</v>
      </c>
      <c r="C750" t="s">
        <v>3624</v>
      </c>
      <c r="D750" t="s">
        <v>3617</v>
      </c>
      <c r="E750">
        <v>0</v>
      </c>
      <c r="F750">
        <v>144</v>
      </c>
      <c r="G750" s="2">
        <v>45322</v>
      </c>
      <c r="H750" t="s">
        <v>3618</v>
      </c>
      <c r="I750">
        <f t="shared" si="11"/>
        <v>-144</v>
      </c>
    </row>
    <row r="751" spans="1:9" x14ac:dyDescent="0.25">
      <c r="A751">
        <v>2</v>
      </c>
      <c r="B751" t="s">
        <v>2053</v>
      </c>
      <c r="C751" t="s">
        <v>3624</v>
      </c>
      <c r="D751" t="s">
        <v>3617</v>
      </c>
      <c r="E751">
        <v>0</v>
      </c>
      <c r="F751">
        <v>144</v>
      </c>
      <c r="G751" s="2">
        <v>45322</v>
      </c>
      <c r="H751" t="s">
        <v>3618</v>
      </c>
      <c r="I751">
        <f t="shared" si="11"/>
        <v>-144</v>
      </c>
    </row>
    <row r="752" spans="1:9" x14ac:dyDescent="0.25">
      <c r="A752">
        <v>2</v>
      </c>
      <c r="B752" t="s">
        <v>2053</v>
      </c>
      <c r="C752" t="s">
        <v>3624</v>
      </c>
      <c r="D752" t="s">
        <v>3617</v>
      </c>
      <c r="E752">
        <v>0</v>
      </c>
      <c r="F752">
        <v>1200</v>
      </c>
      <c r="G752" s="2">
        <v>45322</v>
      </c>
      <c r="H752" t="s">
        <v>3618</v>
      </c>
      <c r="I752">
        <f t="shared" si="11"/>
        <v>-1200</v>
      </c>
    </row>
    <row r="753" spans="1:9" x14ac:dyDescent="0.25">
      <c r="A753">
        <v>2</v>
      </c>
      <c r="B753" t="s">
        <v>2053</v>
      </c>
      <c r="C753" t="s">
        <v>3624</v>
      </c>
      <c r="D753" t="s">
        <v>3617</v>
      </c>
      <c r="E753">
        <v>0</v>
      </c>
      <c r="F753">
        <v>1200</v>
      </c>
      <c r="G753" s="2">
        <v>45322</v>
      </c>
      <c r="H753" t="s">
        <v>3618</v>
      </c>
      <c r="I753">
        <f t="shared" si="11"/>
        <v>-1200</v>
      </c>
    </row>
    <row r="754" spans="1:9" x14ac:dyDescent="0.25">
      <c r="A754">
        <v>2</v>
      </c>
      <c r="B754" t="s">
        <v>2053</v>
      </c>
      <c r="C754" t="s">
        <v>3624</v>
      </c>
      <c r="D754" t="s">
        <v>3617</v>
      </c>
      <c r="E754">
        <v>0</v>
      </c>
      <c r="F754">
        <v>84</v>
      </c>
      <c r="G754" s="2">
        <v>45322</v>
      </c>
      <c r="H754" t="s">
        <v>3618</v>
      </c>
      <c r="I754">
        <f t="shared" si="11"/>
        <v>-84</v>
      </c>
    </row>
    <row r="755" spans="1:9" x14ac:dyDescent="0.25">
      <c r="A755">
        <v>2</v>
      </c>
      <c r="B755" t="s">
        <v>2053</v>
      </c>
      <c r="C755" t="s">
        <v>3624</v>
      </c>
      <c r="D755" t="s">
        <v>3617</v>
      </c>
      <c r="E755">
        <v>0</v>
      </c>
      <c r="F755">
        <v>84</v>
      </c>
      <c r="G755" s="2">
        <v>45322</v>
      </c>
      <c r="H755" t="s">
        <v>3618</v>
      </c>
      <c r="I755">
        <f t="shared" si="11"/>
        <v>-84</v>
      </c>
    </row>
    <row r="756" spans="1:9" x14ac:dyDescent="0.25">
      <c r="A756">
        <v>2</v>
      </c>
      <c r="B756" t="s">
        <v>2053</v>
      </c>
      <c r="C756" t="s">
        <v>3624</v>
      </c>
      <c r="D756" t="s">
        <v>3617</v>
      </c>
      <c r="E756">
        <v>0</v>
      </c>
      <c r="F756">
        <v>84</v>
      </c>
      <c r="G756" s="2">
        <v>45322</v>
      </c>
      <c r="H756" t="s">
        <v>3618</v>
      </c>
      <c r="I756">
        <f t="shared" si="11"/>
        <v>-84</v>
      </c>
    </row>
    <row r="757" spans="1:9" x14ac:dyDescent="0.25">
      <c r="A757">
        <v>2</v>
      </c>
      <c r="B757" t="s">
        <v>2053</v>
      </c>
      <c r="C757" t="s">
        <v>3624</v>
      </c>
      <c r="D757" t="s">
        <v>3617</v>
      </c>
      <c r="E757">
        <v>0</v>
      </c>
      <c r="F757">
        <v>84</v>
      </c>
      <c r="G757" s="2">
        <v>45322</v>
      </c>
      <c r="H757" t="s">
        <v>3618</v>
      </c>
      <c r="I757">
        <f t="shared" si="11"/>
        <v>-84</v>
      </c>
    </row>
    <row r="758" spans="1:9" x14ac:dyDescent="0.25">
      <c r="A758">
        <v>2</v>
      </c>
      <c r="B758" t="s">
        <v>2053</v>
      </c>
      <c r="C758" t="s">
        <v>3624</v>
      </c>
      <c r="D758" t="s">
        <v>3617</v>
      </c>
      <c r="E758">
        <v>0</v>
      </c>
      <c r="F758">
        <v>84</v>
      </c>
      <c r="G758" s="2">
        <v>45322</v>
      </c>
      <c r="H758" t="s">
        <v>3618</v>
      </c>
      <c r="I758">
        <f t="shared" si="11"/>
        <v>-84</v>
      </c>
    </row>
    <row r="759" spans="1:9" x14ac:dyDescent="0.25">
      <c r="A759">
        <v>2</v>
      </c>
      <c r="B759" t="s">
        <v>2053</v>
      </c>
      <c r="C759" t="s">
        <v>3624</v>
      </c>
      <c r="D759" t="s">
        <v>3617</v>
      </c>
      <c r="E759">
        <v>0</v>
      </c>
      <c r="F759">
        <v>156</v>
      </c>
      <c r="G759" s="2">
        <v>45322</v>
      </c>
      <c r="H759" t="s">
        <v>3618</v>
      </c>
      <c r="I759">
        <f t="shared" si="11"/>
        <v>-156</v>
      </c>
    </row>
    <row r="760" spans="1:9" x14ac:dyDescent="0.25">
      <c r="A760">
        <v>2</v>
      </c>
      <c r="B760" t="s">
        <v>2053</v>
      </c>
      <c r="C760" t="s">
        <v>3624</v>
      </c>
      <c r="D760" t="s">
        <v>3617</v>
      </c>
      <c r="E760">
        <v>0</v>
      </c>
      <c r="F760">
        <v>1200</v>
      </c>
      <c r="G760" s="2">
        <v>45322</v>
      </c>
      <c r="H760" t="s">
        <v>3618</v>
      </c>
      <c r="I760">
        <f t="shared" si="11"/>
        <v>-1200</v>
      </c>
    </row>
    <row r="761" spans="1:9" x14ac:dyDescent="0.25">
      <c r="A761">
        <v>2</v>
      </c>
      <c r="B761" t="s">
        <v>2053</v>
      </c>
      <c r="C761" t="s">
        <v>3624</v>
      </c>
      <c r="D761" t="s">
        <v>3617</v>
      </c>
      <c r="E761">
        <v>0</v>
      </c>
      <c r="F761">
        <v>660</v>
      </c>
      <c r="G761" s="2">
        <v>45322</v>
      </c>
      <c r="H761" t="s">
        <v>3618</v>
      </c>
      <c r="I761">
        <f t="shared" si="11"/>
        <v>-660</v>
      </c>
    </row>
    <row r="762" spans="1:9" x14ac:dyDescent="0.25">
      <c r="A762">
        <v>2</v>
      </c>
      <c r="B762" t="s">
        <v>2053</v>
      </c>
      <c r="C762" t="s">
        <v>3624</v>
      </c>
      <c r="D762" t="s">
        <v>3617</v>
      </c>
      <c r="E762">
        <v>0</v>
      </c>
      <c r="F762">
        <v>40</v>
      </c>
      <c r="G762" s="2">
        <v>45322</v>
      </c>
      <c r="H762" t="s">
        <v>3618</v>
      </c>
      <c r="I762">
        <f t="shared" si="11"/>
        <v>-40</v>
      </c>
    </row>
    <row r="763" spans="1:9" x14ac:dyDescent="0.25">
      <c r="A763">
        <v>2</v>
      </c>
      <c r="B763" t="s">
        <v>2053</v>
      </c>
      <c r="C763" t="s">
        <v>3624</v>
      </c>
      <c r="D763" t="s">
        <v>3617</v>
      </c>
      <c r="E763">
        <v>0</v>
      </c>
      <c r="F763">
        <v>2000</v>
      </c>
      <c r="G763" s="2">
        <v>45322</v>
      </c>
      <c r="H763" t="s">
        <v>3618</v>
      </c>
      <c r="I763">
        <f t="shared" si="11"/>
        <v>-2000</v>
      </c>
    </row>
    <row r="764" spans="1:9" x14ac:dyDescent="0.25">
      <c r="A764">
        <v>2</v>
      </c>
      <c r="B764" t="s">
        <v>2053</v>
      </c>
      <c r="C764" t="s">
        <v>3624</v>
      </c>
      <c r="D764" t="s">
        <v>3617</v>
      </c>
      <c r="E764">
        <v>0</v>
      </c>
      <c r="F764">
        <v>2000</v>
      </c>
      <c r="G764" s="2">
        <v>45322</v>
      </c>
      <c r="H764" t="s">
        <v>3618</v>
      </c>
      <c r="I764">
        <f t="shared" si="11"/>
        <v>-2000</v>
      </c>
    </row>
    <row r="765" spans="1:9" x14ac:dyDescent="0.25">
      <c r="A765">
        <v>2</v>
      </c>
      <c r="B765" t="s">
        <v>2053</v>
      </c>
      <c r="C765" t="s">
        <v>3624</v>
      </c>
      <c r="D765" t="s">
        <v>3617</v>
      </c>
      <c r="E765">
        <v>0</v>
      </c>
      <c r="F765">
        <v>1300</v>
      </c>
      <c r="G765" s="2">
        <v>45322</v>
      </c>
      <c r="H765" t="s">
        <v>3618</v>
      </c>
      <c r="I765">
        <f t="shared" si="11"/>
        <v>-1300</v>
      </c>
    </row>
    <row r="766" spans="1:9" x14ac:dyDescent="0.25">
      <c r="A766">
        <v>2</v>
      </c>
      <c r="B766" t="s">
        <v>2053</v>
      </c>
      <c r="C766" t="s">
        <v>3624</v>
      </c>
      <c r="D766" t="s">
        <v>3617</v>
      </c>
      <c r="E766">
        <v>0</v>
      </c>
      <c r="F766">
        <v>2000</v>
      </c>
      <c r="G766" s="2">
        <v>45322</v>
      </c>
      <c r="H766" t="s">
        <v>3618</v>
      </c>
      <c r="I766">
        <f t="shared" si="11"/>
        <v>-2000</v>
      </c>
    </row>
    <row r="767" spans="1:9" x14ac:dyDescent="0.25">
      <c r="A767">
        <v>2</v>
      </c>
      <c r="B767" t="s">
        <v>2053</v>
      </c>
      <c r="C767" t="s">
        <v>3624</v>
      </c>
      <c r="D767" t="s">
        <v>3617</v>
      </c>
      <c r="E767">
        <v>0</v>
      </c>
      <c r="F767">
        <v>500</v>
      </c>
      <c r="G767" s="2">
        <v>45322</v>
      </c>
      <c r="H767" t="s">
        <v>3618</v>
      </c>
      <c r="I767">
        <f t="shared" si="11"/>
        <v>-500</v>
      </c>
    </row>
    <row r="768" spans="1:9" x14ac:dyDescent="0.25">
      <c r="A768">
        <v>2</v>
      </c>
      <c r="B768" t="s">
        <v>2053</v>
      </c>
      <c r="C768" t="s">
        <v>3624</v>
      </c>
      <c r="D768" t="s">
        <v>3617</v>
      </c>
      <c r="E768">
        <v>0</v>
      </c>
      <c r="F768">
        <v>1500</v>
      </c>
      <c r="G768" s="2">
        <v>45322</v>
      </c>
      <c r="H768" t="s">
        <v>3618</v>
      </c>
      <c r="I768">
        <f t="shared" si="11"/>
        <v>-1500</v>
      </c>
    </row>
    <row r="769" spans="1:9" x14ac:dyDescent="0.25">
      <c r="A769">
        <v>2</v>
      </c>
      <c r="B769" t="s">
        <v>2053</v>
      </c>
      <c r="C769" t="s">
        <v>3624</v>
      </c>
      <c r="D769" t="s">
        <v>3617</v>
      </c>
      <c r="E769">
        <v>0</v>
      </c>
      <c r="F769">
        <v>460</v>
      </c>
      <c r="G769" s="2">
        <v>45322</v>
      </c>
      <c r="H769" t="s">
        <v>3618</v>
      </c>
      <c r="I769">
        <f t="shared" si="11"/>
        <v>-460</v>
      </c>
    </row>
    <row r="770" spans="1:9" x14ac:dyDescent="0.25">
      <c r="A770">
        <v>2</v>
      </c>
      <c r="B770" t="s">
        <v>2053</v>
      </c>
      <c r="C770" t="s">
        <v>3624</v>
      </c>
      <c r="D770" t="s">
        <v>3617</v>
      </c>
      <c r="E770">
        <v>0</v>
      </c>
      <c r="F770">
        <v>80</v>
      </c>
      <c r="G770" s="2">
        <v>45322</v>
      </c>
      <c r="H770" t="s">
        <v>3618</v>
      </c>
      <c r="I770">
        <f t="shared" ref="I770:I833" si="12">E770-F770</f>
        <v>-80</v>
      </c>
    </row>
    <row r="771" spans="1:9" x14ac:dyDescent="0.25">
      <c r="A771">
        <v>2</v>
      </c>
      <c r="B771" t="s">
        <v>2053</v>
      </c>
      <c r="C771" t="s">
        <v>3624</v>
      </c>
      <c r="D771" t="s">
        <v>3617</v>
      </c>
      <c r="E771">
        <v>0</v>
      </c>
      <c r="F771">
        <v>2000</v>
      </c>
      <c r="G771" s="2">
        <v>45322</v>
      </c>
      <c r="H771" t="s">
        <v>3618</v>
      </c>
      <c r="I771">
        <f t="shared" si="12"/>
        <v>-2000</v>
      </c>
    </row>
    <row r="772" spans="1:9" x14ac:dyDescent="0.25">
      <c r="A772">
        <v>2</v>
      </c>
      <c r="B772" t="s">
        <v>2053</v>
      </c>
      <c r="C772" t="s">
        <v>3624</v>
      </c>
      <c r="D772" t="s">
        <v>3617</v>
      </c>
      <c r="E772">
        <v>0</v>
      </c>
      <c r="F772">
        <v>2000</v>
      </c>
      <c r="G772" s="2">
        <v>45322</v>
      </c>
      <c r="H772" t="s">
        <v>3618</v>
      </c>
      <c r="I772">
        <f t="shared" si="12"/>
        <v>-2000</v>
      </c>
    </row>
    <row r="773" spans="1:9" x14ac:dyDescent="0.25">
      <c r="A773">
        <v>2</v>
      </c>
      <c r="B773" t="s">
        <v>2053</v>
      </c>
      <c r="C773" t="s">
        <v>3624</v>
      </c>
      <c r="D773" t="s">
        <v>3617</v>
      </c>
      <c r="E773">
        <v>0</v>
      </c>
      <c r="F773">
        <v>3000</v>
      </c>
      <c r="G773" s="2">
        <v>45322</v>
      </c>
      <c r="H773" t="s">
        <v>3618</v>
      </c>
      <c r="I773">
        <f t="shared" si="12"/>
        <v>-3000</v>
      </c>
    </row>
    <row r="774" spans="1:9" x14ac:dyDescent="0.25">
      <c r="A774">
        <v>2</v>
      </c>
      <c r="B774" t="s">
        <v>2053</v>
      </c>
      <c r="C774" t="s">
        <v>3624</v>
      </c>
      <c r="D774" t="s">
        <v>3617</v>
      </c>
      <c r="E774">
        <v>0</v>
      </c>
      <c r="F774">
        <v>680</v>
      </c>
      <c r="G774" s="2">
        <v>45322</v>
      </c>
      <c r="H774" t="s">
        <v>3618</v>
      </c>
      <c r="I774">
        <f t="shared" si="12"/>
        <v>-680</v>
      </c>
    </row>
    <row r="775" spans="1:9" x14ac:dyDescent="0.25">
      <c r="A775">
        <v>2</v>
      </c>
      <c r="B775" t="s">
        <v>2053</v>
      </c>
      <c r="C775" t="s">
        <v>3624</v>
      </c>
      <c r="D775" t="s">
        <v>3617</v>
      </c>
      <c r="E775">
        <v>0</v>
      </c>
      <c r="F775">
        <v>600</v>
      </c>
      <c r="G775" s="2">
        <v>45322</v>
      </c>
      <c r="H775" t="s">
        <v>3618</v>
      </c>
      <c r="I775">
        <f t="shared" si="12"/>
        <v>-600</v>
      </c>
    </row>
    <row r="776" spans="1:9" x14ac:dyDescent="0.25">
      <c r="A776">
        <v>2</v>
      </c>
      <c r="B776" t="s">
        <v>2053</v>
      </c>
      <c r="C776" t="s">
        <v>3624</v>
      </c>
      <c r="D776" t="s">
        <v>3617</v>
      </c>
      <c r="E776">
        <v>0</v>
      </c>
      <c r="F776">
        <v>2720</v>
      </c>
      <c r="G776" s="2">
        <v>45322</v>
      </c>
      <c r="H776" t="s">
        <v>3618</v>
      </c>
      <c r="I776">
        <f t="shared" si="12"/>
        <v>-2720</v>
      </c>
    </row>
    <row r="777" spans="1:9" x14ac:dyDescent="0.25">
      <c r="A777">
        <v>2</v>
      </c>
      <c r="B777" t="s">
        <v>2053</v>
      </c>
      <c r="C777" t="s">
        <v>3624</v>
      </c>
      <c r="D777" t="s">
        <v>3617</v>
      </c>
      <c r="E777">
        <v>0</v>
      </c>
      <c r="F777">
        <v>4000</v>
      </c>
      <c r="G777" s="2">
        <v>45322</v>
      </c>
      <c r="H777" t="s">
        <v>3618</v>
      </c>
      <c r="I777">
        <f t="shared" si="12"/>
        <v>-4000</v>
      </c>
    </row>
    <row r="778" spans="1:9" x14ac:dyDescent="0.25">
      <c r="A778">
        <v>2</v>
      </c>
      <c r="B778" t="s">
        <v>2053</v>
      </c>
      <c r="C778" t="s">
        <v>3624</v>
      </c>
      <c r="D778" t="s">
        <v>3617</v>
      </c>
      <c r="E778">
        <v>0</v>
      </c>
      <c r="F778">
        <v>2960</v>
      </c>
      <c r="G778" s="2">
        <v>45322</v>
      </c>
      <c r="H778" t="s">
        <v>3618</v>
      </c>
      <c r="I778">
        <f t="shared" si="12"/>
        <v>-2960</v>
      </c>
    </row>
    <row r="779" spans="1:9" x14ac:dyDescent="0.25">
      <c r="A779">
        <v>2</v>
      </c>
      <c r="B779" t="s">
        <v>2053</v>
      </c>
      <c r="C779" t="s">
        <v>3624</v>
      </c>
      <c r="D779" t="s">
        <v>3617</v>
      </c>
      <c r="E779">
        <v>0</v>
      </c>
      <c r="F779">
        <v>1040</v>
      </c>
      <c r="G779" s="2">
        <v>45322</v>
      </c>
      <c r="H779" t="s">
        <v>3618</v>
      </c>
      <c r="I779">
        <f t="shared" si="12"/>
        <v>-1040</v>
      </c>
    </row>
    <row r="780" spans="1:9" x14ac:dyDescent="0.25">
      <c r="A780">
        <v>2</v>
      </c>
      <c r="B780" t="s">
        <v>2053</v>
      </c>
      <c r="C780" t="s">
        <v>3624</v>
      </c>
      <c r="D780" t="s">
        <v>3617</v>
      </c>
      <c r="E780">
        <v>0</v>
      </c>
      <c r="F780">
        <v>4000</v>
      </c>
      <c r="G780" s="2">
        <v>45322</v>
      </c>
      <c r="H780" t="s">
        <v>3618</v>
      </c>
      <c r="I780">
        <f t="shared" si="12"/>
        <v>-4000</v>
      </c>
    </row>
    <row r="781" spans="1:9" x14ac:dyDescent="0.25">
      <c r="A781">
        <v>2</v>
      </c>
      <c r="B781" t="s">
        <v>2053</v>
      </c>
      <c r="C781" t="s">
        <v>3624</v>
      </c>
      <c r="D781" t="s">
        <v>3617</v>
      </c>
      <c r="E781">
        <v>0</v>
      </c>
      <c r="F781">
        <v>4000</v>
      </c>
      <c r="G781" s="2">
        <v>45322</v>
      </c>
      <c r="H781" t="s">
        <v>3618</v>
      </c>
      <c r="I781">
        <f t="shared" si="12"/>
        <v>-4000</v>
      </c>
    </row>
    <row r="782" spans="1:9" x14ac:dyDescent="0.25">
      <c r="A782">
        <v>2</v>
      </c>
      <c r="B782" t="s">
        <v>2053</v>
      </c>
      <c r="C782" t="s">
        <v>3624</v>
      </c>
      <c r="D782" t="s">
        <v>3617</v>
      </c>
      <c r="E782">
        <v>0</v>
      </c>
      <c r="F782">
        <v>4000</v>
      </c>
      <c r="G782" s="2">
        <v>45322</v>
      </c>
      <c r="H782" t="s">
        <v>3618</v>
      </c>
      <c r="I782">
        <f t="shared" si="12"/>
        <v>-4000</v>
      </c>
    </row>
    <row r="783" spans="1:9" x14ac:dyDescent="0.25">
      <c r="A783">
        <v>2</v>
      </c>
      <c r="B783" t="s">
        <v>2053</v>
      </c>
      <c r="C783" t="s">
        <v>3624</v>
      </c>
      <c r="D783" t="s">
        <v>3617</v>
      </c>
      <c r="E783">
        <v>0</v>
      </c>
      <c r="F783">
        <v>4000</v>
      </c>
      <c r="G783" s="2">
        <v>45322</v>
      </c>
      <c r="H783" t="s">
        <v>3618</v>
      </c>
      <c r="I783">
        <f t="shared" si="12"/>
        <v>-4000</v>
      </c>
    </row>
    <row r="784" spans="1:9" x14ac:dyDescent="0.25">
      <c r="A784">
        <v>2</v>
      </c>
      <c r="B784" t="s">
        <v>2053</v>
      </c>
      <c r="C784" t="s">
        <v>3624</v>
      </c>
      <c r="D784" t="s">
        <v>3617</v>
      </c>
      <c r="E784">
        <v>0</v>
      </c>
      <c r="F784">
        <v>3000</v>
      </c>
      <c r="G784" s="2">
        <v>45322</v>
      </c>
      <c r="H784" t="s">
        <v>3618</v>
      </c>
      <c r="I784">
        <f t="shared" si="12"/>
        <v>-3000</v>
      </c>
    </row>
    <row r="785" spans="1:9" x14ac:dyDescent="0.25">
      <c r="A785">
        <v>2</v>
      </c>
      <c r="B785" t="s">
        <v>2053</v>
      </c>
      <c r="C785" t="s">
        <v>3624</v>
      </c>
      <c r="D785" t="s">
        <v>3617</v>
      </c>
      <c r="E785">
        <v>0</v>
      </c>
      <c r="F785">
        <v>3000</v>
      </c>
      <c r="G785" s="2">
        <v>45322</v>
      </c>
      <c r="H785" t="s">
        <v>3618</v>
      </c>
      <c r="I785">
        <f t="shared" si="12"/>
        <v>-3000</v>
      </c>
    </row>
    <row r="786" spans="1:9" x14ac:dyDescent="0.25">
      <c r="A786">
        <v>2</v>
      </c>
      <c r="B786" t="s">
        <v>2053</v>
      </c>
      <c r="C786" t="s">
        <v>3624</v>
      </c>
      <c r="D786" t="s">
        <v>3617</v>
      </c>
      <c r="E786">
        <v>0</v>
      </c>
      <c r="F786">
        <v>3000</v>
      </c>
      <c r="G786" s="2">
        <v>45322</v>
      </c>
      <c r="H786" t="s">
        <v>3618</v>
      </c>
      <c r="I786">
        <f t="shared" si="12"/>
        <v>-3000</v>
      </c>
    </row>
    <row r="787" spans="1:9" x14ac:dyDescent="0.25">
      <c r="A787">
        <v>2</v>
      </c>
      <c r="B787" t="s">
        <v>2053</v>
      </c>
      <c r="C787" t="s">
        <v>3624</v>
      </c>
      <c r="D787" t="s">
        <v>3617</v>
      </c>
      <c r="E787">
        <v>0</v>
      </c>
      <c r="F787">
        <v>60</v>
      </c>
      <c r="G787" s="2">
        <v>45322</v>
      </c>
      <c r="H787" t="s">
        <v>3618</v>
      </c>
      <c r="I787">
        <f t="shared" si="12"/>
        <v>-60</v>
      </c>
    </row>
    <row r="788" spans="1:9" x14ac:dyDescent="0.25">
      <c r="A788">
        <v>2</v>
      </c>
      <c r="B788" t="s">
        <v>2053</v>
      </c>
      <c r="C788" t="s">
        <v>3624</v>
      </c>
      <c r="D788" t="s">
        <v>3617</v>
      </c>
      <c r="E788">
        <v>0</v>
      </c>
      <c r="F788">
        <v>3000</v>
      </c>
      <c r="G788" s="2">
        <v>45322</v>
      </c>
      <c r="H788" t="s">
        <v>3618</v>
      </c>
      <c r="I788">
        <f t="shared" si="12"/>
        <v>-3000</v>
      </c>
    </row>
    <row r="789" spans="1:9" x14ac:dyDescent="0.25">
      <c r="A789">
        <v>2</v>
      </c>
      <c r="B789" t="s">
        <v>2053</v>
      </c>
      <c r="C789" t="s">
        <v>3624</v>
      </c>
      <c r="D789" t="s">
        <v>3617</v>
      </c>
      <c r="E789">
        <v>0</v>
      </c>
      <c r="F789">
        <v>45</v>
      </c>
      <c r="G789" s="2">
        <v>45322</v>
      </c>
      <c r="H789" t="s">
        <v>3618</v>
      </c>
      <c r="I789">
        <f t="shared" si="12"/>
        <v>-45</v>
      </c>
    </row>
    <row r="790" spans="1:9" x14ac:dyDescent="0.25">
      <c r="A790">
        <v>2</v>
      </c>
      <c r="B790" t="s">
        <v>2053</v>
      </c>
      <c r="C790" t="s">
        <v>3624</v>
      </c>
      <c r="D790" t="s">
        <v>3617</v>
      </c>
      <c r="E790">
        <v>0</v>
      </c>
      <c r="F790">
        <v>36</v>
      </c>
      <c r="G790" s="2">
        <v>45322</v>
      </c>
      <c r="H790" t="s">
        <v>3618</v>
      </c>
      <c r="I790">
        <f t="shared" si="12"/>
        <v>-36</v>
      </c>
    </row>
    <row r="791" spans="1:9" x14ac:dyDescent="0.25">
      <c r="A791">
        <v>2</v>
      </c>
      <c r="B791" t="s">
        <v>2053</v>
      </c>
      <c r="C791" t="s">
        <v>3624</v>
      </c>
      <c r="D791" t="s">
        <v>3617</v>
      </c>
      <c r="E791">
        <v>0</v>
      </c>
      <c r="F791">
        <v>552</v>
      </c>
      <c r="G791" s="2">
        <v>45322</v>
      </c>
      <c r="H791" t="s">
        <v>3618</v>
      </c>
      <c r="I791">
        <f t="shared" si="12"/>
        <v>-552</v>
      </c>
    </row>
    <row r="792" spans="1:9" x14ac:dyDescent="0.25">
      <c r="A792">
        <v>2</v>
      </c>
      <c r="B792" t="s">
        <v>2053</v>
      </c>
      <c r="C792" t="s">
        <v>3624</v>
      </c>
      <c r="D792" t="s">
        <v>3617</v>
      </c>
      <c r="E792">
        <v>0</v>
      </c>
      <c r="F792">
        <v>180</v>
      </c>
      <c r="G792" s="2">
        <v>45322</v>
      </c>
      <c r="H792" t="s">
        <v>3618</v>
      </c>
      <c r="I792">
        <f t="shared" si="12"/>
        <v>-180</v>
      </c>
    </row>
    <row r="793" spans="1:9" x14ac:dyDescent="0.25">
      <c r="A793">
        <v>2</v>
      </c>
      <c r="B793" t="s">
        <v>2053</v>
      </c>
      <c r="C793" t="s">
        <v>3624</v>
      </c>
      <c r="D793" t="s">
        <v>3617</v>
      </c>
      <c r="E793">
        <v>0</v>
      </c>
      <c r="F793">
        <v>2940</v>
      </c>
      <c r="G793" s="2">
        <v>45322</v>
      </c>
      <c r="H793" t="s">
        <v>3618</v>
      </c>
      <c r="I793">
        <f t="shared" si="12"/>
        <v>-2940</v>
      </c>
    </row>
    <row r="794" spans="1:9" x14ac:dyDescent="0.25">
      <c r="A794">
        <v>2</v>
      </c>
      <c r="B794" t="s">
        <v>2053</v>
      </c>
      <c r="C794" t="s">
        <v>3624</v>
      </c>
      <c r="D794" t="s">
        <v>3617</v>
      </c>
      <c r="E794">
        <v>0</v>
      </c>
      <c r="F794">
        <v>1200</v>
      </c>
      <c r="G794" s="2">
        <v>45322</v>
      </c>
      <c r="H794" t="s">
        <v>3618</v>
      </c>
      <c r="I794">
        <f t="shared" si="12"/>
        <v>-1200</v>
      </c>
    </row>
    <row r="795" spans="1:9" x14ac:dyDescent="0.25">
      <c r="A795">
        <v>2</v>
      </c>
      <c r="B795" t="s">
        <v>2053</v>
      </c>
      <c r="C795" t="s">
        <v>3624</v>
      </c>
      <c r="D795" t="s">
        <v>3617</v>
      </c>
      <c r="E795">
        <v>0</v>
      </c>
      <c r="F795">
        <v>180</v>
      </c>
      <c r="G795" s="2">
        <v>45322</v>
      </c>
      <c r="H795" t="s">
        <v>3618</v>
      </c>
      <c r="I795">
        <f t="shared" si="12"/>
        <v>-180</v>
      </c>
    </row>
    <row r="796" spans="1:9" x14ac:dyDescent="0.25">
      <c r="A796">
        <v>2</v>
      </c>
      <c r="B796" t="s">
        <v>2053</v>
      </c>
      <c r="C796" t="s">
        <v>3624</v>
      </c>
      <c r="D796" t="s">
        <v>3617</v>
      </c>
      <c r="E796">
        <v>0</v>
      </c>
      <c r="F796">
        <v>180</v>
      </c>
      <c r="G796" s="2">
        <v>45322</v>
      </c>
      <c r="H796" t="s">
        <v>3618</v>
      </c>
      <c r="I796">
        <f t="shared" si="12"/>
        <v>-180</v>
      </c>
    </row>
    <row r="797" spans="1:9" x14ac:dyDescent="0.25">
      <c r="A797">
        <v>2</v>
      </c>
      <c r="B797" t="s">
        <v>2053</v>
      </c>
      <c r="C797" t="s">
        <v>3624</v>
      </c>
      <c r="D797" t="s">
        <v>3617</v>
      </c>
      <c r="E797">
        <v>0</v>
      </c>
      <c r="F797">
        <v>300</v>
      </c>
      <c r="G797" s="2">
        <v>45322</v>
      </c>
      <c r="H797" t="s">
        <v>3618</v>
      </c>
      <c r="I797">
        <f t="shared" si="12"/>
        <v>-300</v>
      </c>
    </row>
    <row r="798" spans="1:9" x14ac:dyDescent="0.25">
      <c r="A798">
        <v>2</v>
      </c>
      <c r="B798" t="s">
        <v>2053</v>
      </c>
      <c r="C798" t="s">
        <v>3624</v>
      </c>
      <c r="D798" t="s">
        <v>3617</v>
      </c>
      <c r="E798">
        <v>0</v>
      </c>
      <c r="F798">
        <v>180</v>
      </c>
      <c r="G798" s="2">
        <v>45322</v>
      </c>
      <c r="H798" t="s">
        <v>3618</v>
      </c>
      <c r="I798">
        <f t="shared" si="12"/>
        <v>-180</v>
      </c>
    </row>
    <row r="799" spans="1:9" x14ac:dyDescent="0.25">
      <c r="A799">
        <v>2</v>
      </c>
      <c r="B799" t="s">
        <v>2053</v>
      </c>
      <c r="C799" t="s">
        <v>3624</v>
      </c>
      <c r="D799" t="s">
        <v>3617</v>
      </c>
      <c r="E799">
        <v>0</v>
      </c>
      <c r="F799">
        <v>180</v>
      </c>
      <c r="G799" s="2">
        <v>45322</v>
      </c>
      <c r="H799" t="s">
        <v>3618</v>
      </c>
      <c r="I799">
        <f t="shared" si="12"/>
        <v>-180</v>
      </c>
    </row>
    <row r="800" spans="1:9" x14ac:dyDescent="0.25">
      <c r="A800">
        <v>2</v>
      </c>
      <c r="B800" t="s">
        <v>2053</v>
      </c>
      <c r="C800" t="s">
        <v>3624</v>
      </c>
      <c r="D800" t="s">
        <v>3617</v>
      </c>
      <c r="E800">
        <v>0</v>
      </c>
      <c r="F800">
        <v>180</v>
      </c>
      <c r="G800" s="2">
        <v>45322</v>
      </c>
      <c r="H800" t="s">
        <v>3618</v>
      </c>
      <c r="I800">
        <f t="shared" si="12"/>
        <v>-180</v>
      </c>
    </row>
    <row r="801" spans="1:9" x14ac:dyDescent="0.25">
      <c r="A801">
        <v>2</v>
      </c>
      <c r="B801" t="s">
        <v>2053</v>
      </c>
      <c r="C801" t="s">
        <v>3624</v>
      </c>
      <c r="D801" t="s">
        <v>3617</v>
      </c>
      <c r="E801">
        <v>0</v>
      </c>
      <c r="F801">
        <v>480</v>
      </c>
      <c r="G801" s="2">
        <v>45322</v>
      </c>
      <c r="H801" t="s">
        <v>3618</v>
      </c>
      <c r="I801">
        <f t="shared" si="12"/>
        <v>-480</v>
      </c>
    </row>
    <row r="802" spans="1:9" x14ac:dyDescent="0.25">
      <c r="A802">
        <v>2</v>
      </c>
      <c r="B802" t="s">
        <v>2053</v>
      </c>
      <c r="C802" t="s">
        <v>3624</v>
      </c>
      <c r="D802" t="s">
        <v>3617</v>
      </c>
      <c r="E802">
        <v>0</v>
      </c>
      <c r="F802">
        <v>144</v>
      </c>
      <c r="G802" s="2">
        <v>45322</v>
      </c>
      <c r="H802" t="s">
        <v>3618</v>
      </c>
      <c r="I802">
        <f t="shared" si="12"/>
        <v>-144</v>
      </c>
    </row>
    <row r="803" spans="1:9" x14ac:dyDescent="0.25">
      <c r="A803">
        <v>2</v>
      </c>
      <c r="B803" t="s">
        <v>2053</v>
      </c>
      <c r="C803" t="s">
        <v>3624</v>
      </c>
      <c r="D803" t="s">
        <v>3617</v>
      </c>
      <c r="E803">
        <v>0</v>
      </c>
      <c r="F803">
        <v>2000</v>
      </c>
      <c r="G803" s="2">
        <v>45322</v>
      </c>
      <c r="H803" t="s">
        <v>3618</v>
      </c>
      <c r="I803">
        <f t="shared" si="12"/>
        <v>-2000</v>
      </c>
    </row>
    <row r="804" spans="1:9" x14ac:dyDescent="0.25">
      <c r="A804">
        <v>2</v>
      </c>
      <c r="B804" t="s">
        <v>2053</v>
      </c>
      <c r="C804" t="s">
        <v>3624</v>
      </c>
      <c r="D804" t="s">
        <v>3617</v>
      </c>
      <c r="E804">
        <v>0</v>
      </c>
      <c r="F804">
        <v>200</v>
      </c>
      <c r="G804" s="2">
        <v>45322</v>
      </c>
      <c r="H804" t="s">
        <v>3618</v>
      </c>
      <c r="I804">
        <f t="shared" si="12"/>
        <v>-200</v>
      </c>
    </row>
    <row r="805" spans="1:9" x14ac:dyDescent="0.25">
      <c r="A805">
        <v>2</v>
      </c>
      <c r="B805" t="s">
        <v>2053</v>
      </c>
      <c r="C805" t="s">
        <v>3624</v>
      </c>
      <c r="D805" t="s">
        <v>3617</v>
      </c>
      <c r="E805">
        <v>0</v>
      </c>
      <c r="F805">
        <v>1000</v>
      </c>
      <c r="G805" s="2">
        <v>45322</v>
      </c>
      <c r="H805" t="s">
        <v>3618</v>
      </c>
      <c r="I805">
        <f t="shared" si="12"/>
        <v>-1000</v>
      </c>
    </row>
    <row r="806" spans="1:9" x14ac:dyDescent="0.25">
      <c r="A806">
        <v>2</v>
      </c>
      <c r="B806" t="s">
        <v>2053</v>
      </c>
      <c r="C806" t="s">
        <v>3624</v>
      </c>
      <c r="D806" t="s">
        <v>3617</v>
      </c>
      <c r="E806">
        <v>0</v>
      </c>
      <c r="F806">
        <v>800</v>
      </c>
      <c r="G806" s="2">
        <v>45322</v>
      </c>
      <c r="H806" t="s">
        <v>3618</v>
      </c>
      <c r="I806">
        <f t="shared" si="12"/>
        <v>-800</v>
      </c>
    </row>
    <row r="807" spans="1:9" x14ac:dyDescent="0.25">
      <c r="A807">
        <v>2</v>
      </c>
      <c r="B807" t="s">
        <v>2053</v>
      </c>
      <c r="C807" t="s">
        <v>3624</v>
      </c>
      <c r="D807" t="s">
        <v>3617</v>
      </c>
      <c r="E807">
        <v>0</v>
      </c>
      <c r="F807">
        <v>2000</v>
      </c>
      <c r="G807" s="2">
        <v>45322</v>
      </c>
      <c r="H807" t="s">
        <v>3618</v>
      </c>
      <c r="I807">
        <f t="shared" si="12"/>
        <v>-2000</v>
      </c>
    </row>
    <row r="808" spans="1:9" x14ac:dyDescent="0.25">
      <c r="A808">
        <v>2</v>
      </c>
      <c r="B808" t="s">
        <v>2053</v>
      </c>
      <c r="C808" t="s">
        <v>3624</v>
      </c>
      <c r="D808" t="s">
        <v>3617</v>
      </c>
      <c r="E808">
        <v>0</v>
      </c>
      <c r="F808">
        <v>2000</v>
      </c>
      <c r="G808" s="2">
        <v>45322</v>
      </c>
      <c r="H808" t="s">
        <v>3618</v>
      </c>
      <c r="I808">
        <f t="shared" si="12"/>
        <v>-2000</v>
      </c>
    </row>
    <row r="809" spans="1:9" x14ac:dyDescent="0.25">
      <c r="A809">
        <v>2</v>
      </c>
      <c r="B809" t="s">
        <v>2053</v>
      </c>
      <c r="C809" t="s">
        <v>3624</v>
      </c>
      <c r="D809" t="s">
        <v>3617</v>
      </c>
      <c r="E809">
        <v>0</v>
      </c>
      <c r="F809">
        <v>4230</v>
      </c>
      <c r="G809" s="2">
        <v>45322</v>
      </c>
      <c r="H809" t="s">
        <v>3618</v>
      </c>
      <c r="I809">
        <f t="shared" si="12"/>
        <v>-4230</v>
      </c>
    </row>
    <row r="810" spans="1:9" x14ac:dyDescent="0.25">
      <c r="A810">
        <v>2</v>
      </c>
      <c r="B810" t="s">
        <v>2053</v>
      </c>
      <c r="C810" t="s">
        <v>3624</v>
      </c>
      <c r="D810" t="s">
        <v>3617</v>
      </c>
      <c r="E810">
        <v>0</v>
      </c>
      <c r="F810">
        <v>5000</v>
      </c>
      <c r="G810" s="2">
        <v>45322</v>
      </c>
      <c r="H810" t="s">
        <v>3618</v>
      </c>
      <c r="I810">
        <f t="shared" si="12"/>
        <v>-5000</v>
      </c>
    </row>
    <row r="811" spans="1:9" x14ac:dyDescent="0.25">
      <c r="A811">
        <v>2</v>
      </c>
      <c r="B811" t="s">
        <v>2053</v>
      </c>
      <c r="C811" t="s">
        <v>3624</v>
      </c>
      <c r="D811" t="s">
        <v>3617</v>
      </c>
      <c r="E811">
        <v>0</v>
      </c>
      <c r="F811">
        <v>1800</v>
      </c>
      <c r="G811" s="2">
        <v>45322</v>
      </c>
      <c r="H811" t="s">
        <v>3618</v>
      </c>
      <c r="I811">
        <f t="shared" si="12"/>
        <v>-1800</v>
      </c>
    </row>
    <row r="812" spans="1:9" x14ac:dyDescent="0.25">
      <c r="A812">
        <v>2</v>
      </c>
      <c r="B812" t="s">
        <v>2053</v>
      </c>
      <c r="C812" t="s">
        <v>3624</v>
      </c>
      <c r="D812" t="s">
        <v>3617</v>
      </c>
      <c r="E812">
        <v>0</v>
      </c>
      <c r="F812">
        <v>150</v>
      </c>
      <c r="G812" s="2">
        <v>45322</v>
      </c>
      <c r="H812" t="s">
        <v>3618</v>
      </c>
      <c r="I812">
        <f t="shared" si="12"/>
        <v>-150</v>
      </c>
    </row>
    <row r="813" spans="1:9" x14ac:dyDescent="0.25">
      <c r="A813">
        <v>2</v>
      </c>
      <c r="B813" t="s">
        <v>2053</v>
      </c>
      <c r="C813" t="s">
        <v>3624</v>
      </c>
      <c r="D813" t="s">
        <v>3617</v>
      </c>
      <c r="E813">
        <v>0</v>
      </c>
      <c r="F813">
        <v>3000</v>
      </c>
      <c r="G813" s="2">
        <v>45322</v>
      </c>
      <c r="H813" t="s">
        <v>3618</v>
      </c>
      <c r="I813">
        <f t="shared" si="12"/>
        <v>-3000</v>
      </c>
    </row>
    <row r="814" spans="1:9" x14ac:dyDescent="0.25">
      <c r="A814">
        <v>2</v>
      </c>
      <c r="B814" t="s">
        <v>2053</v>
      </c>
      <c r="C814" t="s">
        <v>3624</v>
      </c>
      <c r="D814" t="s">
        <v>3617</v>
      </c>
      <c r="E814">
        <v>0</v>
      </c>
      <c r="F814">
        <v>3000</v>
      </c>
      <c r="G814" s="2">
        <v>45322</v>
      </c>
      <c r="H814" t="s">
        <v>3618</v>
      </c>
      <c r="I814">
        <f t="shared" si="12"/>
        <v>-3000</v>
      </c>
    </row>
    <row r="815" spans="1:9" x14ac:dyDescent="0.25">
      <c r="A815">
        <v>2</v>
      </c>
      <c r="B815" t="s">
        <v>2053</v>
      </c>
      <c r="C815" t="s">
        <v>3624</v>
      </c>
      <c r="D815" t="s">
        <v>3617</v>
      </c>
      <c r="E815">
        <v>0</v>
      </c>
      <c r="F815">
        <v>270</v>
      </c>
      <c r="G815" s="2">
        <v>45322</v>
      </c>
      <c r="H815" t="s">
        <v>3618</v>
      </c>
      <c r="I815">
        <f t="shared" si="12"/>
        <v>-270</v>
      </c>
    </row>
    <row r="816" spans="1:9" x14ac:dyDescent="0.25">
      <c r="A816">
        <v>2</v>
      </c>
      <c r="B816" t="s">
        <v>2053</v>
      </c>
      <c r="C816" t="s">
        <v>3624</v>
      </c>
      <c r="D816" t="s">
        <v>3617</v>
      </c>
      <c r="E816">
        <v>0</v>
      </c>
      <c r="F816">
        <v>3000</v>
      </c>
      <c r="G816" s="2">
        <v>45322</v>
      </c>
      <c r="H816" t="s">
        <v>3618</v>
      </c>
      <c r="I816">
        <f t="shared" si="12"/>
        <v>-3000</v>
      </c>
    </row>
    <row r="817" spans="1:9" x14ac:dyDescent="0.25">
      <c r="A817">
        <v>2</v>
      </c>
      <c r="B817" t="s">
        <v>2053</v>
      </c>
      <c r="C817" t="s">
        <v>3624</v>
      </c>
      <c r="D817" t="s">
        <v>3617</v>
      </c>
      <c r="E817">
        <v>0</v>
      </c>
      <c r="F817">
        <v>10000</v>
      </c>
      <c r="G817" s="2">
        <v>45322</v>
      </c>
      <c r="H817" t="s">
        <v>3618</v>
      </c>
      <c r="I817">
        <f t="shared" si="12"/>
        <v>-10000</v>
      </c>
    </row>
    <row r="818" spans="1:9" x14ac:dyDescent="0.25">
      <c r="A818">
        <v>2</v>
      </c>
      <c r="B818" t="s">
        <v>2053</v>
      </c>
      <c r="C818" t="s">
        <v>3624</v>
      </c>
      <c r="D818" t="s">
        <v>3617</v>
      </c>
      <c r="E818">
        <v>0</v>
      </c>
      <c r="F818">
        <v>5000</v>
      </c>
      <c r="G818" s="2">
        <v>45322</v>
      </c>
      <c r="H818" t="s">
        <v>3618</v>
      </c>
      <c r="I818">
        <f t="shared" si="12"/>
        <v>-5000</v>
      </c>
    </row>
    <row r="819" spans="1:9" x14ac:dyDescent="0.25">
      <c r="A819">
        <v>2</v>
      </c>
      <c r="B819" t="s">
        <v>2053</v>
      </c>
      <c r="C819" t="s">
        <v>3624</v>
      </c>
      <c r="D819" t="s">
        <v>3617</v>
      </c>
      <c r="E819">
        <v>0</v>
      </c>
      <c r="F819">
        <v>3900</v>
      </c>
      <c r="G819" s="2">
        <v>45322</v>
      </c>
      <c r="H819" t="s">
        <v>3618</v>
      </c>
      <c r="I819">
        <f t="shared" si="12"/>
        <v>-3900</v>
      </c>
    </row>
    <row r="820" spans="1:9" x14ac:dyDescent="0.25">
      <c r="A820">
        <v>2</v>
      </c>
      <c r="B820" t="s">
        <v>2053</v>
      </c>
      <c r="C820" t="s">
        <v>3624</v>
      </c>
      <c r="D820" t="s">
        <v>3617</v>
      </c>
      <c r="E820">
        <v>0</v>
      </c>
      <c r="F820">
        <v>4500</v>
      </c>
      <c r="G820" s="2">
        <v>45322</v>
      </c>
      <c r="H820" t="s">
        <v>3618</v>
      </c>
      <c r="I820">
        <f t="shared" si="12"/>
        <v>-4500</v>
      </c>
    </row>
    <row r="821" spans="1:9" x14ac:dyDescent="0.25">
      <c r="A821">
        <v>2</v>
      </c>
      <c r="B821" t="s">
        <v>2053</v>
      </c>
      <c r="C821" t="s">
        <v>3624</v>
      </c>
      <c r="D821" t="s">
        <v>3617</v>
      </c>
      <c r="E821">
        <v>0</v>
      </c>
      <c r="F821">
        <v>2500</v>
      </c>
      <c r="G821" s="2">
        <v>45322</v>
      </c>
      <c r="H821" t="s">
        <v>3618</v>
      </c>
      <c r="I821">
        <f t="shared" si="12"/>
        <v>-2500</v>
      </c>
    </row>
    <row r="822" spans="1:9" x14ac:dyDescent="0.25">
      <c r="A822">
        <v>2</v>
      </c>
      <c r="B822" t="s">
        <v>2053</v>
      </c>
      <c r="C822" t="s">
        <v>3624</v>
      </c>
      <c r="D822" t="s">
        <v>3617</v>
      </c>
      <c r="E822">
        <v>0</v>
      </c>
      <c r="F822">
        <v>2500</v>
      </c>
      <c r="G822" s="2">
        <v>45322</v>
      </c>
      <c r="H822" t="s">
        <v>3618</v>
      </c>
      <c r="I822">
        <f t="shared" si="12"/>
        <v>-2500</v>
      </c>
    </row>
    <row r="823" spans="1:9" x14ac:dyDescent="0.25">
      <c r="A823">
        <v>2</v>
      </c>
      <c r="B823" t="s">
        <v>2053</v>
      </c>
      <c r="C823" t="s">
        <v>3624</v>
      </c>
      <c r="D823" t="s">
        <v>3617</v>
      </c>
      <c r="E823">
        <v>0</v>
      </c>
      <c r="F823">
        <v>250</v>
      </c>
      <c r="G823" s="2">
        <v>45322</v>
      </c>
      <c r="H823" t="s">
        <v>3618</v>
      </c>
      <c r="I823">
        <f t="shared" si="12"/>
        <v>-250</v>
      </c>
    </row>
    <row r="824" spans="1:9" x14ac:dyDescent="0.25">
      <c r="A824">
        <v>2</v>
      </c>
      <c r="B824" t="s">
        <v>2053</v>
      </c>
      <c r="C824" t="s">
        <v>3624</v>
      </c>
      <c r="D824" t="s">
        <v>3617</v>
      </c>
      <c r="E824">
        <v>0</v>
      </c>
      <c r="F824">
        <v>2250</v>
      </c>
      <c r="G824" s="2">
        <v>45322</v>
      </c>
      <c r="H824" t="s">
        <v>3618</v>
      </c>
      <c r="I824">
        <f t="shared" si="12"/>
        <v>-2250</v>
      </c>
    </row>
    <row r="825" spans="1:9" x14ac:dyDescent="0.25">
      <c r="A825">
        <v>2</v>
      </c>
      <c r="B825" t="s">
        <v>2053</v>
      </c>
      <c r="C825" t="s">
        <v>3624</v>
      </c>
      <c r="D825" t="s">
        <v>3617</v>
      </c>
      <c r="E825">
        <v>0</v>
      </c>
      <c r="F825">
        <v>45</v>
      </c>
      <c r="G825" s="2">
        <v>45322</v>
      </c>
      <c r="H825" t="s">
        <v>3618</v>
      </c>
      <c r="I825">
        <f t="shared" si="12"/>
        <v>-45</v>
      </c>
    </row>
    <row r="826" spans="1:9" x14ac:dyDescent="0.25">
      <c r="A826">
        <v>2</v>
      </c>
      <c r="B826" t="s">
        <v>2053</v>
      </c>
      <c r="C826" t="s">
        <v>3624</v>
      </c>
      <c r="D826" t="s">
        <v>3617</v>
      </c>
      <c r="E826">
        <v>0</v>
      </c>
      <c r="F826">
        <v>60</v>
      </c>
      <c r="G826" s="2">
        <v>45322</v>
      </c>
      <c r="H826" t="s">
        <v>3618</v>
      </c>
      <c r="I826">
        <f t="shared" si="12"/>
        <v>-60</v>
      </c>
    </row>
    <row r="827" spans="1:9" x14ac:dyDescent="0.25">
      <c r="A827">
        <v>2</v>
      </c>
      <c r="B827" t="s">
        <v>2053</v>
      </c>
      <c r="C827" t="s">
        <v>3624</v>
      </c>
      <c r="D827" t="s">
        <v>3617</v>
      </c>
      <c r="E827">
        <v>0</v>
      </c>
      <c r="F827">
        <v>45</v>
      </c>
      <c r="G827" s="2">
        <v>45322</v>
      </c>
      <c r="H827" t="s">
        <v>3618</v>
      </c>
      <c r="I827">
        <f t="shared" si="12"/>
        <v>-45</v>
      </c>
    </row>
    <row r="828" spans="1:9" x14ac:dyDescent="0.25">
      <c r="A828">
        <v>2</v>
      </c>
      <c r="B828" t="s">
        <v>2053</v>
      </c>
      <c r="C828" t="s">
        <v>3624</v>
      </c>
      <c r="D828" t="s">
        <v>3617</v>
      </c>
      <c r="E828">
        <v>0</v>
      </c>
      <c r="F828">
        <v>150</v>
      </c>
      <c r="G828" s="2">
        <v>45322</v>
      </c>
      <c r="H828" t="s">
        <v>3618</v>
      </c>
      <c r="I828">
        <f t="shared" si="12"/>
        <v>-150</v>
      </c>
    </row>
    <row r="829" spans="1:9" x14ac:dyDescent="0.25">
      <c r="A829">
        <v>2</v>
      </c>
      <c r="B829" t="s">
        <v>2053</v>
      </c>
      <c r="C829" t="s">
        <v>3624</v>
      </c>
      <c r="D829" t="s">
        <v>3617</v>
      </c>
      <c r="E829">
        <v>0</v>
      </c>
      <c r="F829">
        <v>120</v>
      </c>
      <c r="G829" s="2">
        <v>45322</v>
      </c>
      <c r="H829" t="s">
        <v>3618</v>
      </c>
      <c r="I829">
        <f t="shared" si="12"/>
        <v>-120</v>
      </c>
    </row>
    <row r="830" spans="1:9" x14ac:dyDescent="0.25">
      <c r="A830">
        <v>2</v>
      </c>
      <c r="B830" t="s">
        <v>2053</v>
      </c>
      <c r="C830" t="s">
        <v>3624</v>
      </c>
      <c r="D830" t="s">
        <v>3617</v>
      </c>
      <c r="E830">
        <v>0</v>
      </c>
      <c r="F830">
        <v>480</v>
      </c>
      <c r="G830" s="2">
        <v>45322</v>
      </c>
      <c r="H830" t="s">
        <v>3618</v>
      </c>
      <c r="I830">
        <f t="shared" si="12"/>
        <v>-480</v>
      </c>
    </row>
    <row r="831" spans="1:9" x14ac:dyDescent="0.25">
      <c r="A831">
        <v>2</v>
      </c>
      <c r="B831" t="s">
        <v>2053</v>
      </c>
      <c r="C831" t="s">
        <v>3624</v>
      </c>
      <c r="D831" t="s">
        <v>3617</v>
      </c>
      <c r="E831">
        <v>0</v>
      </c>
      <c r="F831">
        <v>45</v>
      </c>
      <c r="G831" s="2">
        <v>45322</v>
      </c>
      <c r="H831" t="s">
        <v>3618</v>
      </c>
      <c r="I831">
        <f t="shared" si="12"/>
        <v>-45</v>
      </c>
    </row>
    <row r="832" spans="1:9" x14ac:dyDescent="0.25">
      <c r="A832">
        <v>2</v>
      </c>
      <c r="B832" t="s">
        <v>2053</v>
      </c>
      <c r="C832" t="s">
        <v>3624</v>
      </c>
      <c r="D832" t="s">
        <v>3617</v>
      </c>
      <c r="E832">
        <v>0</v>
      </c>
      <c r="F832">
        <v>45</v>
      </c>
      <c r="G832" s="2">
        <v>45322</v>
      </c>
      <c r="H832" t="s">
        <v>3618</v>
      </c>
      <c r="I832">
        <f t="shared" si="12"/>
        <v>-45</v>
      </c>
    </row>
    <row r="833" spans="1:9" x14ac:dyDescent="0.25">
      <c r="A833">
        <v>2</v>
      </c>
      <c r="B833" t="s">
        <v>2053</v>
      </c>
      <c r="C833" t="s">
        <v>3624</v>
      </c>
      <c r="D833" t="s">
        <v>3617</v>
      </c>
      <c r="E833">
        <v>0</v>
      </c>
      <c r="F833">
        <v>360</v>
      </c>
      <c r="G833" s="2">
        <v>45322</v>
      </c>
      <c r="H833" t="s">
        <v>3618</v>
      </c>
      <c r="I833">
        <f t="shared" si="12"/>
        <v>-360</v>
      </c>
    </row>
    <row r="834" spans="1:9" x14ac:dyDescent="0.25">
      <c r="A834">
        <v>2</v>
      </c>
      <c r="B834" t="s">
        <v>2053</v>
      </c>
      <c r="C834" t="s">
        <v>3624</v>
      </c>
      <c r="D834" t="s">
        <v>3617</v>
      </c>
      <c r="E834">
        <v>0</v>
      </c>
      <c r="F834">
        <v>795</v>
      </c>
      <c r="G834" s="2">
        <v>45322</v>
      </c>
      <c r="H834" t="s">
        <v>3618</v>
      </c>
      <c r="I834">
        <f t="shared" ref="I834:I897" si="13">E834-F834</f>
        <v>-795</v>
      </c>
    </row>
    <row r="835" spans="1:9" x14ac:dyDescent="0.25">
      <c r="A835">
        <v>2</v>
      </c>
      <c r="B835" t="s">
        <v>2053</v>
      </c>
      <c r="C835" t="s">
        <v>3624</v>
      </c>
      <c r="D835" t="s">
        <v>3617</v>
      </c>
      <c r="E835">
        <v>0</v>
      </c>
      <c r="F835">
        <v>45</v>
      </c>
      <c r="G835" s="2">
        <v>45322</v>
      </c>
      <c r="H835" t="s">
        <v>3618</v>
      </c>
      <c r="I835">
        <f t="shared" si="13"/>
        <v>-45</v>
      </c>
    </row>
    <row r="836" spans="1:9" x14ac:dyDescent="0.25">
      <c r="A836">
        <v>2</v>
      </c>
      <c r="B836" t="s">
        <v>2053</v>
      </c>
      <c r="C836" t="s">
        <v>3624</v>
      </c>
      <c r="D836" t="s">
        <v>3617</v>
      </c>
      <c r="E836">
        <v>0</v>
      </c>
      <c r="F836">
        <v>45</v>
      </c>
      <c r="G836" s="2">
        <v>45322</v>
      </c>
      <c r="H836" t="s">
        <v>3618</v>
      </c>
      <c r="I836">
        <f t="shared" si="13"/>
        <v>-45</v>
      </c>
    </row>
    <row r="837" spans="1:9" x14ac:dyDescent="0.25">
      <c r="A837">
        <v>2</v>
      </c>
      <c r="B837" t="s">
        <v>2053</v>
      </c>
      <c r="C837" t="s">
        <v>3624</v>
      </c>
      <c r="D837" t="s">
        <v>3617</v>
      </c>
      <c r="E837">
        <v>0</v>
      </c>
      <c r="F837">
        <v>195</v>
      </c>
      <c r="G837" s="2">
        <v>45322</v>
      </c>
      <c r="H837" t="s">
        <v>3618</v>
      </c>
      <c r="I837">
        <f t="shared" si="13"/>
        <v>-195</v>
      </c>
    </row>
    <row r="838" spans="1:9" x14ac:dyDescent="0.25">
      <c r="A838">
        <v>2</v>
      </c>
      <c r="B838" t="s">
        <v>2053</v>
      </c>
      <c r="C838" t="s">
        <v>3624</v>
      </c>
      <c r="D838" t="s">
        <v>3617</v>
      </c>
      <c r="E838">
        <v>0</v>
      </c>
      <c r="F838">
        <v>60</v>
      </c>
      <c r="G838" s="2">
        <v>45322</v>
      </c>
      <c r="H838" t="s">
        <v>3618</v>
      </c>
      <c r="I838">
        <f t="shared" si="13"/>
        <v>-60</v>
      </c>
    </row>
    <row r="839" spans="1:9" x14ac:dyDescent="0.25">
      <c r="A839">
        <v>2</v>
      </c>
      <c r="B839" t="s">
        <v>2053</v>
      </c>
      <c r="C839" t="s">
        <v>3624</v>
      </c>
      <c r="D839" t="s">
        <v>3617</v>
      </c>
      <c r="E839">
        <v>0</v>
      </c>
      <c r="F839">
        <v>1200</v>
      </c>
      <c r="G839" s="2">
        <v>45322</v>
      </c>
      <c r="H839" t="s">
        <v>3618</v>
      </c>
      <c r="I839">
        <f t="shared" si="13"/>
        <v>-1200</v>
      </c>
    </row>
    <row r="840" spans="1:9" x14ac:dyDescent="0.25">
      <c r="A840">
        <v>2</v>
      </c>
      <c r="B840" t="s">
        <v>2053</v>
      </c>
      <c r="C840" t="s">
        <v>3624</v>
      </c>
      <c r="D840" t="s">
        <v>3617</v>
      </c>
      <c r="E840">
        <v>0</v>
      </c>
      <c r="F840">
        <v>792</v>
      </c>
      <c r="G840" s="2">
        <v>45322</v>
      </c>
      <c r="H840" t="s">
        <v>3618</v>
      </c>
      <c r="I840">
        <f t="shared" si="13"/>
        <v>-792</v>
      </c>
    </row>
    <row r="841" spans="1:9" x14ac:dyDescent="0.25">
      <c r="A841">
        <v>2</v>
      </c>
      <c r="B841" t="s">
        <v>2053</v>
      </c>
      <c r="C841" t="s">
        <v>3624</v>
      </c>
      <c r="D841" t="s">
        <v>3617</v>
      </c>
      <c r="E841">
        <v>0</v>
      </c>
      <c r="F841">
        <v>1200</v>
      </c>
      <c r="G841" s="2">
        <v>45322</v>
      </c>
      <c r="H841" t="s">
        <v>3618</v>
      </c>
      <c r="I841">
        <f t="shared" si="13"/>
        <v>-1200</v>
      </c>
    </row>
    <row r="842" spans="1:9" x14ac:dyDescent="0.25">
      <c r="A842">
        <v>2</v>
      </c>
      <c r="B842" t="s">
        <v>2053</v>
      </c>
      <c r="C842" t="s">
        <v>3624</v>
      </c>
      <c r="D842" t="s">
        <v>3617</v>
      </c>
      <c r="E842">
        <v>0</v>
      </c>
      <c r="F842">
        <v>240</v>
      </c>
      <c r="G842" s="2">
        <v>45322</v>
      </c>
      <c r="H842" t="s">
        <v>3618</v>
      </c>
      <c r="I842">
        <f t="shared" si="13"/>
        <v>-240</v>
      </c>
    </row>
    <row r="843" spans="1:9" x14ac:dyDescent="0.25">
      <c r="A843">
        <v>2</v>
      </c>
      <c r="B843" t="s">
        <v>2053</v>
      </c>
      <c r="C843" t="s">
        <v>3624</v>
      </c>
      <c r="D843" t="s">
        <v>3617</v>
      </c>
      <c r="E843">
        <v>0</v>
      </c>
      <c r="F843">
        <v>444</v>
      </c>
      <c r="G843" s="2">
        <v>45322</v>
      </c>
      <c r="H843" t="s">
        <v>3618</v>
      </c>
      <c r="I843">
        <f t="shared" si="13"/>
        <v>-444</v>
      </c>
    </row>
    <row r="844" spans="1:9" x14ac:dyDescent="0.25">
      <c r="A844">
        <v>2</v>
      </c>
      <c r="B844" t="s">
        <v>2053</v>
      </c>
      <c r="C844" t="s">
        <v>3624</v>
      </c>
      <c r="D844" t="s">
        <v>3617</v>
      </c>
      <c r="E844">
        <v>0</v>
      </c>
      <c r="F844">
        <v>48</v>
      </c>
      <c r="G844" s="2">
        <v>45322</v>
      </c>
      <c r="H844" t="s">
        <v>3618</v>
      </c>
      <c r="I844">
        <f t="shared" si="13"/>
        <v>-48</v>
      </c>
    </row>
    <row r="845" spans="1:9" x14ac:dyDescent="0.25">
      <c r="A845">
        <v>2</v>
      </c>
      <c r="B845" t="s">
        <v>2053</v>
      </c>
      <c r="C845" t="s">
        <v>3624</v>
      </c>
      <c r="D845" t="s">
        <v>3617</v>
      </c>
      <c r="E845">
        <v>0</v>
      </c>
      <c r="F845">
        <v>96</v>
      </c>
      <c r="G845" s="2">
        <v>45322</v>
      </c>
      <c r="H845" t="s">
        <v>3618</v>
      </c>
      <c r="I845">
        <f t="shared" si="13"/>
        <v>-96</v>
      </c>
    </row>
    <row r="846" spans="1:9" x14ac:dyDescent="0.25">
      <c r="A846">
        <v>2</v>
      </c>
      <c r="B846" t="s">
        <v>2053</v>
      </c>
      <c r="C846" t="s">
        <v>3624</v>
      </c>
      <c r="D846" t="s">
        <v>3617</v>
      </c>
      <c r="E846">
        <v>0</v>
      </c>
      <c r="F846">
        <v>180</v>
      </c>
      <c r="G846" s="2">
        <v>45322</v>
      </c>
      <c r="H846" t="s">
        <v>3618</v>
      </c>
      <c r="I846">
        <f t="shared" si="13"/>
        <v>-180</v>
      </c>
    </row>
    <row r="847" spans="1:9" x14ac:dyDescent="0.25">
      <c r="A847">
        <v>2</v>
      </c>
      <c r="B847" t="s">
        <v>2053</v>
      </c>
      <c r="C847" t="s">
        <v>3624</v>
      </c>
      <c r="D847" t="s">
        <v>3617</v>
      </c>
      <c r="E847">
        <v>0</v>
      </c>
      <c r="F847">
        <v>36</v>
      </c>
      <c r="G847" s="2">
        <v>45322</v>
      </c>
      <c r="H847" t="s">
        <v>3618</v>
      </c>
      <c r="I847">
        <f t="shared" si="13"/>
        <v>-36</v>
      </c>
    </row>
    <row r="848" spans="1:9" x14ac:dyDescent="0.25">
      <c r="A848">
        <v>2</v>
      </c>
      <c r="B848" t="s">
        <v>2053</v>
      </c>
      <c r="C848" t="s">
        <v>3624</v>
      </c>
      <c r="D848" t="s">
        <v>3617</v>
      </c>
      <c r="E848">
        <v>0</v>
      </c>
      <c r="F848">
        <v>36</v>
      </c>
      <c r="G848" s="2">
        <v>45322</v>
      </c>
      <c r="H848" t="s">
        <v>3618</v>
      </c>
      <c r="I848">
        <f t="shared" si="13"/>
        <v>-36</v>
      </c>
    </row>
    <row r="849" spans="1:9" x14ac:dyDescent="0.25">
      <c r="A849">
        <v>2</v>
      </c>
      <c r="B849" t="s">
        <v>2053</v>
      </c>
      <c r="C849" t="s">
        <v>3624</v>
      </c>
      <c r="D849" t="s">
        <v>3617</v>
      </c>
      <c r="E849">
        <v>0</v>
      </c>
      <c r="F849">
        <v>1080</v>
      </c>
      <c r="G849" s="2">
        <v>45322</v>
      </c>
      <c r="H849" t="s">
        <v>3618</v>
      </c>
      <c r="I849">
        <f t="shared" si="13"/>
        <v>-1080</v>
      </c>
    </row>
    <row r="850" spans="1:9" x14ac:dyDescent="0.25">
      <c r="A850">
        <v>2</v>
      </c>
      <c r="B850" t="s">
        <v>2053</v>
      </c>
      <c r="C850" t="s">
        <v>3624</v>
      </c>
      <c r="D850" t="s">
        <v>3617</v>
      </c>
      <c r="E850">
        <v>0</v>
      </c>
      <c r="F850">
        <v>60</v>
      </c>
      <c r="G850" s="2">
        <v>45322</v>
      </c>
      <c r="H850" t="s">
        <v>3618</v>
      </c>
      <c r="I850">
        <f t="shared" si="13"/>
        <v>-60</v>
      </c>
    </row>
    <row r="851" spans="1:9" x14ac:dyDescent="0.25">
      <c r="A851">
        <v>2</v>
      </c>
      <c r="B851" t="s">
        <v>2053</v>
      </c>
      <c r="C851" t="s">
        <v>3624</v>
      </c>
      <c r="D851" t="s">
        <v>3617</v>
      </c>
      <c r="E851">
        <v>0</v>
      </c>
      <c r="F851">
        <v>60</v>
      </c>
      <c r="G851" s="2">
        <v>45322</v>
      </c>
      <c r="H851" t="s">
        <v>3618</v>
      </c>
      <c r="I851">
        <f t="shared" si="13"/>
        <v>-60</v>
      </c>
    </row>
    <row r="852" spans="1:9" x14ac:dyDescent="0.25">
      <c r="A852">
        <v>2</v>
      </c>
      <c r="B852" t="s">
        <v>2053</v>
      </c>
      <c r="C852" t="s">
        <v>3624</v>
      </c>
      <c r="D852" t="s">
        <v>3617</v>
      </c>
      <c r="E852">
        <v>0</v>
      </c>
      <c r="F852">
        <v>1200</v>
      </c>
      <c r="G852" s="2">
        <v>45322</v>
      </c>
      <c r="H852" t="s">
        <v>3618</v>
      </c>
      <c r="I852">
        <f t="shared" si="13"/>
        <v>-1200</v>
      </c>
    </row>
    <row r="853" spans="1:9" x14ac:dyDescent="0.25">
      <c r="A853">
        <v>2</v>
      </c>
      <c r="B853" t="s">
        <v>2053</v>
      </c>
      <c r="C853" t="s">
        <v>3624</v>
      </c>
      <c r="D853" t="s">
        <v>3617</v>
      </c>
      <c r="E853">
        <v>0</v>
      </c>
      <c r="F853">
        <v>48</v>
      </c>
      <c r="G853" s="2">
        <v>45322</v>
      </c>
      <c r="H853" t="s">
        <v>3618</v>
      </c>
      <c r="I853">
        <f t="shared" si="13"/>
        <v>-48</v>
      </c>
    </row>
    <row r="854" spans="1:9" x14ac:dyDescent="0.25">
      <c r="A854">
        <v>2</v>
      </c>
      <c r="B854" t="s">
        <v>2053</v>
      </c>
      <c r="C854" t="s">
        <v>3624</v>
      </c>
      <c r="D854" t="s">
        <v>3617</v>
      </c>
      <c r="E854">
        <v>0</v>
      </c>
      <c r="F854">
        <v>72</v>
      </c>
      <c r="G854" s="2">
        <v>45322</v>
      </c>
      <c r="H854" t="s">
        <v>3618</v>
      </c>
      <c r="I854">
        <f t="shared" si="13"/>
        <v>-72</v>
      </c>
    </row>
    <row r="855" spans="1:9" x14ac:dyDescent="0.25">
      <c r="A855">
        <v>2</v>
      </c>
      <c r="B855" t="s">
        <v>2053</v>
      </c>
      <c r="C855" t="s">
        <v>3624</v>
      </c>
      <c r="D855" t="s">
        <v>3617</v>
      </c>
      <c r="E855">
        <v>0</v>
      </c>
      <c r="F855">
        <v>96</v>
      </c>
      <c r="G855" s="2">
        <v>45322</v>
      </c>
      <c r="H855" t="s">
        <v>3618</v>
      </c>
      <c r="I855">
        <f t="shared" si="13"/>
        <v>-96</v>
      </c>
    </row>
    <row r="856" spans="1:9" x14ac:dyDescent="0.25">
      <c r="A856">
        <v>2</v>
      </c>
      <c r="B856" t="s">
        <v>2053</v>
      </c>
      <c r="C856" t="s">
        <v>3624</v>
      </c>
      <c r="D856" t="s">
        <v>3617</v>
      </c>
      <c r="E856">
        <v>0</v>
      </c>
      <c r="F856">
        <v>468</v>
      </c>
      <c r="G856" s="2">
        <v>45322</v>
      </c>
      <c r="H856" t="s">
        <v>3618</v>
      </c>
      <c r="I856">
        <f t="shared" si="13"/>
        <v>-468</v>
      </c>
    </row>
    <row r="857" spans="1:9" x14ac:dyDescent="0.25">
      <c r="A857">
        <v>2</v>
      </c>
      <c r="B857" t="s">
        <v>2053</v>
      </c>
      <c r="C857" t="s">
        <v>3624</v>
      </c>
      <c r="D857" t="s">
        <v>3617</v>
      </c>
      <c r="E857">
        <v>0</v>
      </c>
      <c r="F857">
        <v>48</v>
      </c>
      <c r="G857" s="2">
        <v>45322</v>
      </c>
      <c r="H857" t="s">
        <v>3618</v>
      </c>
      <c r="I857">
        <f t="shared" si="13"/>
        <v>-48</v>
      </c>
    </row>
    <row r="858" spans="1:9" x14ac:dyDescent="0.25">
      <c r="A858">
        <v>2</v>
      </c>
      <c r="B858" t="s">
        <v>2053</v>
      </c>
      <c r="C858" t="s">
        <v>3624</v>
      </c>
      <c r="D858" t="s">
        <v>3617</v>
      </c>
      <c r="E858">
        <v>0</v>
      </c>
      <c r="F858">
        <v>36</v>
      </c>
      <c r="G858" s="2">
        <v>45322</v>
      </c>
      <c r="H858" t="s">
        <v>3618</v>
      </c>
      <c r="I858">
        <f t="shared" si="13"/>
        <v>-36</v>
      </c>
    </row>
    <row r="859" spans="1:9" x14ac:dyDescent="0.25">
      <c r="A859">
        <v>2</v>
      </c>
      <c r="B859" t="s">
        <v>2053</v>
      </c>
      <c r="C859" t="s">
        <v>3624</v>
      </c>
      <c r="D859" t="s">
        <v>3617</v>
      </c>
      <c r="E859">
        <v>0</v>
      </c>
      <c r="F859">
        <v>240</v>
      </c>
      <c r="G859" s="2">
        <v>45322</v>
      </c>
      <c r="H859" t="s">
        <v>3618</v>
      </c>
      <c r="I859">
        <f t="shared" si="13"/>
        <v>-240</v>
      </c>
    </row>
    <row r="860" spans="1:9" x14ac:dyDescent="0.25">
      <c r="A860">
        <v>2</v>
      </c>
      <c r="B860" t="s">
        <v>2053</v>
      </c>
      <c r="C860" t="s">
        <v>3624</v>
      </c>
      <c r="D860" t="s">
        <v>3617</v>
      </c>
      <c r="E860">
        <v>0</v>
      </c>
      <c r="F860">
        <v>84</v>
      </c>
      <c r="G860" s="2">
        <v>45322</v>
      </c>
      <c r="H860" t="s">
        <v>3618</v>
      </c>
      <c r="I860">
        <f t="shared" si="13"/>
        <v>-84</v>
      </c>
    </row>
    <row r="861" spans="1:9" x14ac:dyDescent="0.25">
      <c r="A861">
        <v>2</v>
      </c>
      <c r="B861" t="s">
        <v>2053</v>
      </c>
      <c r="C861" t="s">
        <v>3624</v>
      </c>
      <c r="D861" t="s">
        <v>3617</v>
      </c>
      <c r="E861">
        <v>0</v>
      </c>
      <c r="F861">
        <v>108</v>
      </c>
      <c r="G861" s="2">
        <v>45322</v>
      </c>
      <c r="H861" t="s">
        <v>3618</v>
      </c>
      <c r="I861">
        <f t="shared" si="13"/>
        <v>-108</v>
      </c>
    </row>
    <row r="862" spans="1:9" x14ac:dyDescent="0.25">
      <c r="A862">
        <v>2</v>
      </c>
      <c r="B862" t="s">
        <v>2053</v>
      </c>
      <c r="C862" t="s">
        <v>3624</v>
      </c>
      <c r="D862" t="s">
        <v>3617</v>
      </c>
      <c r="E862">
        <v>0</v>
      </c>
      <c r="F862">
        <v>36</v>
      </c>
      <c r="G862" s="2">
        <v>45322</v>
      </c>
      <c r="H862" t="s">
        <v>3618</v>
      </c>
      <c r="I862">
        <f t="shared" si="13"/>
        <v>-36</v>
      </c>
    </row>
    <row r="863" spans="1:9" x14ac:dyDescent="0.25">
      <c r="A863">
        <v>2</v>
      </c>
      <c r="B863" t="s">
        <v>2053</v>
      </c>
      <c r="C863" t="s">
        <v>3624</v>
      </c>
      <c r="D863" t="s">
        <v>3617</v>
      </c>
      <c r="E863">
        <v>0</v>
      </c>
      <c r="F863">
        <v>1092</v>
      </c>
      <c r="G863" s="2">
        <v>45322</v>
      </c>
      <c r="H863" t="s">
        <v>3618</v>
      </c>
      <c r="I863">
        <f t="shared" si="13"/>
        <v>-1092</v>
      </c>
    </row>
    <row r="864" spans="1:9" x14ac:dyDescent="0.25">
      <c r="A864">
        <v>2</v>
      </c>
      <c r="B864" t="s">
        <v>2053</v>
      </c>
      <c r="C864" t="s">
        <v>3624</v>
      </c>
      <c r="D864" t="s">
        <v>3617</v>
      </c>
      <c r="E864">
        <v>0</v>
      </c>
      <c r="F864">
        <v>72</v>
      </c>
      <c r="G864" s="2">
        <v>45322</v>
      </c>
      <c r="H864" t="s">
        <v>3618</v>
      </c>
      <c r="I864">
        <f t="shared" si="13"/>
        <v>-72</v>
      </c>
    </row>
    <row r="865" spans="1:9" x14ac:dyDescent="0.25">
      <c r="A865">
        <v>2</v>
      </c>
      <c r="B865" t="s">
        <v>2053</v>
      </c>
      <c r="C865" t="s">
        <v>3624</v>
      </c>
      <c r="D865" t="s">
        <v>3617</v>
      </c>
      <c r="E865">
        <v>0</v>
      </c>
      <c r="F865">
        <v>72</v>
      </c>
      <c r="G865" s="2">
        <v>45322</v>
      </c>
      <c r="H865" t="s">
        <v>3618</v>
      </c>
      <c r="I865">
        <f t="shared" si="13"/>
        <v>-72</v>
      </c>
    </row>
    <row r="866" spans="1:9" x14ac:dyDescent="0.25">
      <c r="A866">
        <v>2</v>
      </c>
      <c r="B866" t="s">
        <v>2053</v>
      </c>
      <c r="C866" t="s">
        <v>3624</v>
      </c>
      <c r="D866" t="s">
        <v>3617</v>
      </c>
      <c r="E866">
        <v>0</v>
      </c>
      <c r="F866">
        <v>72</v>
      </c>
      <c r="G866" s="2">
        <v>45322</v>
      </c>
      <c r="H866" t="s">
        <v>3618</v>
      </c>
      <c r="I866">
        <f t="shared" si="13"/>
        <v>-72</v>
      </c>
    </row>
    <row r="867" spans="1:9" x14ac:dyDescent="0.25">
      <c r="A867">
        <v>2</v>
      </c>
      <c r="B867" t="s">
        <v>2053</v>
      </c>
      <c r="C867" t="s">
        <v>3624</v>
      </c>
      <c r="D867" t="s">
        <v>3617</v>
      </c>
      <c r="E867">
        <v>0</v>
      </c>
      <c r="F867">
        <v>72</v>
      </c>
      <c r="G867" s="2">
        <v>45322</v>
      </c>
      <c r="H867" t="s">
        <v>3618</v>
      </c>
      <c r="I867">
        <f t="shared" si="13"/>
        <v>-72</v>
      </c>
    </row>
    <row r="868" spans="1:9" x14ac:dyDescent="0.25">
      <c r="A868">
        <v>2</v>
      </c>
      <c r="B868" t="s">
        <v>2053</v>
      </c>
      <c r="C868" t="s">
        <v>3624</v>
      </c>
      <c r="D868" t="s">
        <v>3617</v>
      </c>
      <c r="E868">
        <v>0</v>
      </c>
      <c r="F868">
        <v>984</v>
      </c>
      <c r="G868" s="2">
        <v>45322</v>
      </c>
      <c r="H868" t="s">
        <v>3618</v>
      </c>
      <c r="I868">
        <f t="shared" si="13"/>
        <v>-984</v>
      </c>
    </row>
    <row r="869" spans="1:9" x14ac:dyDescent="0.25">
      <c r="A869">
        <v>2</v>
      </c>
      <c r="B869" t="s">
        <v>2053</v>
      </c>
      <c r="C869" t="s">
        <v>3624</v>
      </c>
      <c r="D869" t="s">
        <v>3617</v>
      </c>
      <c r="E869">
        <v>0</v>
      </c>
      <c r="F869">
        <v>240</v>
      </c>
      <c r="G869" s="2">
        <v>45322</v>
      </c>
      <c r="H869" t="s">
        <v>3618</v>
      </c>
      <c r="I869">
        <f t="shared" si="13"/>
        <v>-240</v>
      </c>
    </row>
    <row r="870" spans="1:9" x14ac:dyDescent="0.25">
      <c r="A870">
        <v>2</v>
      </c>
      <c r="B870" t="s">
        <v>2053</v>
      </c>
      <c r="C870" t="s">
        <v>3624</v>
      </c>
      <c r="D870" t="s">
        <v>3617</v>
      </c>
      <c r="E870">
        <v>0</v>
      </c>
      <c r="F870">
        <v>36</v>
      </c>
      <c r="G870" s="2">
        <v>45322</v>
      </c>
      <c r="H870" t="s">
        <v>3618</v>
      </c>
      <c r="I870">
        <f t="shared" si="13"/>
        <v>-36</v>
      </c>
    </row>
    <row r="871" spans="1:9" x14ac:dyDescent="0.25">
      <c r="A871">
        <v>2</v>
      </c>
      <c r="B871" t="s">
        <v>2053</v>
      </c>
      <c r="C871" t="s">
        <v>3624</v>
      </c>
      <c r="D871" t="s">
        <v>3617</v>
      </c>
      <c r="E871">
        <v>0</v>
      </c>
      <c r="F871">
        <v>48</v>
      </c>
      <c r="G871" s="2">
        <v>45322</v>
      </c>
      <c r="H871" t="s">
        <v>3618</v>
      </c>
      <c r="I871">
        <f t="shared" si="13"/>
        <v>-48</v>
      </c>
    </row>
    <row r="872" spans="1:9" x14ac:dyDescent="0.25">
      <c r="A872">
        <v>2</v>
      </c>
      <c r="B872" t="s">
        <v>2053</v>
      </c>
      <c r="C872" t="s">
        <v>3624</v>
      </c>
      <c r="D872" t="s">
        <v>3617</v>
      </c>
      <c r="E872">
        <v>0</v>
      </c>
      <c r="F872">
        <v>240</v>
      </c>
      <c r="G872" s="2">
        <v>45322</v>
      </c>
      <c r="H872" t="s">
        <v>3618</v>
      </c>
      <c r="I872">
        <f t="shared" si="13"/>
        <v>-240</v>
      </c>
    </row>
    <row r="873" spans="1:9" x14ac:dyDescent="0.25">
      <c r="A873">
        <v>2</v>
      </c>
      <c r="B873" t="s">
        <v>2053</v>
      </c>
      <c r="C873" t="s">
        <v>3624</v>
      </c>
      <c r="D873" t="s">
        <v>3617</v>
      </c>
      <c r="E873">
        <v>0</v>
      </c>
      <c r="F873">
        <v>72</v>
      </c>
      <c r="G873" s="2">
        <v>45322</v>
      </c>
      <c r="H873" t="s">
        <v>3618</v>
      </c>
      <c r="I873">
        <f t="shared" si="13"/>
        <v>-72</v>
      </c>
    </row>
    <row r="874" spans="1:9" x14ac:dyDescent="0.25">
      <c r="A874">
        <v>2</v>
      </c>
      <c r="B874" t="s">
        <v>2053</v>
      </c>
      <c r="C874" t="s">
        <v>3624</v>
      </c>
      <c r="D874" t="s">
        <v>3617</v>
      </c>
      <c r="E874">
        <v>0</v>
      </c>
      <c r="F874">
        <v>228</v>
      </c>
      <c r="G874" s="2">
        <v>45322</v>
      </c>
      <c r="H874" t="s">
        <v>3618</v>
      </c>
      <c r="I874">
        <f t="shared" si="13"/>
        <v>-228</v>
      </c>
    </row>
    <row r="875" spans="1:9" x14ac:dyDescent="0.25">
      <c r="A875">
        <v>2</v>
      </c>
      <c r="B875" t="s">
        <v>2053</v>
      </c>
      <c r="C875" t="s">
        <v>3624</v>
      </c>
      <c r="D875" t="s">
        <v>3617</v>
      </c>
      <c r="E875">
        <v>0</v>
      </c>
      <c r="F875">
        <v>96</v>
      </c>
      <c r="G875" s="2">
        <v>45322</v>
      </c>
      <c r="H875" t="s">
        <v>3618</v>
      </c>
      <c r="I875">
        <f t="shared" si="13"/>
        <v>-96</v>
      </c>
    </row>
    <row r="876" spans="1:9" x14ac:dyDescent="0.25">
      <c r="A876">
        <v>2</v>
      </c>
      <c r="B876" t="s">
        <v>2053</v>
      </c>
      <c r="C876" t="s">
        <v>3624</v>
      </c>
      <c r="D876" t="s">
        <v>3617</v>
      </c>
      <c r="E876">
        <v>0</v>
      </c>
      <c r="F876">
        <v>84</v>
      </c>
      <c r="G876" s="2">
        <v>45322</v>
      </c>
      <c r="H876" t="s">
        <v>3618</v>
      </c>
      <c r="I876">
        <f t="shared" si="13"/>
        <v>-84</v>
      </c>
    </row>
    <row r="877" spans="1:9" x14ac:dyDescent="0.25">
      <c r="A877">
        <v>2</v>
      </c>
      <c r="B877" t="s">
        <v>2053</v>
      </c>
      <c r="C877" t="s">
        <v>3624</v>
      </c>
      <c r="D877" t="s">
        <v>3617</v>
      </c>
      <c r="E877">
        <v>0</v>
      </c>
      <c r="F877">
        <v>1200</v>
      </c>
      <c r="G877" s="2">
        <v>45322</v>
      </c>
      <c r="H877" t="s">
        <v>3618</v>
      </c>
      <c r="I877">
        <f t="shared" si="13"/>
        <v>-1200</v>
      </c>
    </row>
    <row r="878" spans="1:9" x14ac:dyDescent="0.25">
      <c r="A878">
        <v>2</v>
      </c>
      <c r="B878" t="s">
        <v>2053</v>
      </c>
      <c r="C878" t="s">
        <v>3624</v>
      </c>
      <c r="D878" t="s">
        <v>3617</v>
      </c>
      <c r="E878">
        <v>0</v>
      </c>
      <c r="F878">
        <v>48</v>
      </c>
      <c r="G878" s="2">
        <v>45322</v>
      </c>
      <c r="H878" t="s">
        <v>3618</v>
      </c>
      <c r="I878">
        <f t="shared" si="13"/>
        <v>-48</v>
      </c>
    </row>
    <row r="879" spans="1:9" x14ac:dyDescent="0.25">
      <c r="A879">
        <v>2</v>
      </c>
      <c r="B879" t="s">
        <v>2053</v>
      </c>
      <c r="C879" t="s">
        <v>3624</v>
      </c>
      <c r="D879" t="s">
        <v>3617</v>
      </c>
      <c r="E879">
        <v>0</v>
      </c>
      <c r="F879">
        <v>624</v>
      </c>
      <c r="G879" s="2">
        <v>45322</v>
      </c>
      <c r="H879" t="s">
        <v>3618</v>
      </c>
      <c r="I879">
        <f t="shared" si="13"/>
        <v>-624</v>
      </c>
    </row>
    <row r="880" spans="1:9" x14ac:dyDescent="0.25">
      <c r="A880">
        <v>2</v>
      </c>
      <c r="B880" t="s">
        <v>2053</v>
      </c>
      <c r="C880" t="s">
        <v>3624</v>
      </c>
      <c r="D880" t="s">
        <v>3617</v>
      </c>
      <c r="E880">
        <v>0</v>
      </c>
      <c r="F880">
        <v>12</v>
      </c>
      <c r="G880" s="2">
        <v>45322</v>
      </c>
      <c r="H880" t="s">
        <v>3618</v>
      </c>
      <c r="I880">
        <f t="shared" si="13"/>
        <v>-12</v>
      </c>
    </row>
    <row r="881" spans="1:9" x14ac:dyDescent="0.25">
      <c r="A881">
        <v>2</v>
      </c>
      <c r="B881" t="s">
        <v>2053</v>
      </c>
      <c r="C881" t="s">
        <v>3624</v>
      </c>
      <c r="D881" t="s">
        <v>3617</v>
      </c>
      <c r="E881">
        <v>0</v>
      </c>
      <c r="F881">
        <v>120</v>
      </c>
      <c r="G881" s="2">
        <v>45322</v>
      </c>
      <c r="H881" t="s">
        <v>3618</v>
      </c>
      <c r="I881">
        <f t="shared" si="13"/>
        <v>-120</v>
      </c>
    </row>
    <row r="882" spans="1:9" x14ac:dyDescent="0.25">
      <c r="A882">
        <v>2</v>
      </c>
      <c r="B882" t="s">
        <v>2053</v>
      </c>
      <c r="C882" t="s">
        <v>3624</v>
      </c>
      <c r="D882" t="s">
        <v>3617</v>
      </c>
      <c r="E882">
        <v>0</v>
      </c>
      <c r="F882">
        <v>108</v>
      </c>
      <c r="G882" s="2">
        <v>45322</v>
      </c>
      <c r="H882" t="s">
        <v>3618</v>
      </c>
      <c r="I882">
        <f t="shared" si="13"/>
        <v>-108</v>
      </c>
    </row>
    <row r="883" spans="1:9" x14ac:dyDescent="0.25">
      <c r="A883">
        <v>2</v>
      </c>
      <c r="B883" t="s">
        <v>2053</v>
      </c>
      <c r="C883" t="s">
        <v>3624</v>
      </c>
      <c r="D883" t="s">
        <v>3617</v>
      </c>
      <c r="E883">
        <v>0</v>
      </c>
      <c r="F883">
        <v>12</v>
      </c>
      <c r="G883" s="2">
        <v>45322</v>
      </c>
      <c r="H883" t="s">
        <v>3618</v>
      </c>
      <c r="I883">
        <f t="shared" si="13"/>
        <v>-12</v>
      </c>
    </row>
    <row r="884" spans="1:9" x14ac:dyDescent="0.25">
      <c r="A884">
        <v>2</v>
      </c>
      <c r="B884" t="s">
        <v>2053</v>
      </c>
      <c r="C884" t="s">
        <v>3624</v>
      </c>
      <c r="D884" t="s">
        <v>3617</v>
      </c>
      <c r="E884">
        <v>0</v>
      </c>
      <c r="F884">
        <v>120</v>
      </c>
      <c r="G884" s="2">
        <v>45322</v>
      </c>
      <c r="H884" t="s">
        <v>3618</v>
      </c>
      <c r="I884">
        <f t="shared" si="13"/>
        <v>-120</v>
      </c>
    </row>
    <row r="885" spans="1:9" x14ac:dyDescent="0.25">
      <c r="A885">
        <v>2</v>
      </c>
      <c r="B885" t="s">
        <v>2053</v>
      </c>
      <c r="C885" t="s">
        <v>3624</v>
      </c>
      <c r="D885" t="s">
        <v>3617</v>
      </c>
      <c r="E885">
        <v>0</v>
      </c>
      <c r="F885">
        <v>156</v>
      </c>
      <c r="G885" s="2">
        <v>45322</v>
      </c>
      <c r="H885" t="s">
        <v>3618</v>
      </c>
      <c r="I885">
        <f t="shared" si="13"/>
        <v>-156</v>
      </c>
    </row>
    <row r="886" spans="1:9" x14ac:dyDescent="0.25">
      <c r="A886">
        <v>2</v>
      </c>
      <c r="B886" t="s">
        <v>2053</v>
      </c>
      <c r="C886" t="s">
        <v>3624</v>
      </c>
      <c r="D886" t="s">
        <v>3617</v>
      </c>
      <c r="E886">
        <v>0</v>
      </c>
      <c r="F886">
        <v>948</v>
      </c>
      <c r="G886" s="2">
        <v>45322</v>
      </c>
      <c r="H886" t="s">
        <v>3618</v>
      </c>
      <c r="I886">
        <f t="shared" si="13"/>
        <v>-948</v>
      </c>
    </row>
    <row r="887" spans="1:9" x14ac:dyDescent="0.25">
      <c r="A887">
        <v>2</v>
      </c>
      <c r="B887" t="s">
        <v>2053</v>
      </c>
      <c r="C887" t="s">
        <v>3624</v>
      </c>
      <c r="D887" t="s">
        <v>3617</v>
      </c>
      <c r="E887">
        <v>0</v>
      </c>
      <c r="F887">
        <v>48</v>
      </c>
      <c r="G887" s="2">
        <v>45322</v>
      </c>
      <c r="H887" t="s">
        <v>3618</v>
      </c>
      <c r="I887">
        <f t="shared" si="13"/>
        <v>-48</v>
      </c>
    </row>
    <row r="888" spans="1:9" x14ac:dyDescent="0.25">
      <c r="A888">
        <v>2</v>
      </c>
      <c r="B888" t="s">
        <v>2053</v>
      </c>
      <c r="C888" t="s">
        <v>3624</v>
      </c>
      <c r="D888" t="s">
        <v>3617</v>
      </c>
      <c r="E888">
        <v>0</v>
      </c>
      <c r="F888">
        <v>60</v>
      </c>
      <c r="G888" s="2">
        <v>45322</v>
      </c>
      <c r="H888" t="s">
        <v>3618</v>
      </c>
      <c r="I888">
        <f t="shared" si="13"/>
        <v>-60</v>
      </c>
    </row>
    <row r="889" spans="1:9" x14ac:dyDescent="0.25">
      <c r="A889">
        <v>2</v>
      </c>
      <c r="B889" t="s">
        <v>2053</v>
      </c>
      <c r="C889" t="s">
        <v>3624</v>
      </c>
      <c r="D889" t="s">
        <v>3617</v>
      </c>
      <c r="E889">
        <v>0</v>
      </c>
      <c r="F889">
        <v>96</v>
      </c>
      <c r="G889" s="2">
        <v>45322</v>
      </c>
      <c r="H889" t="s">
        <v>3618</v>
      </c>
      <c r="I889">
        <f t="shared" si="13"/>
        <v>-96</v>
      </c>
    </row>
    <row r="890" spans="1:9" x14ac:dyDescent="0.25">
      <c r="A890">
        <v>2</v>
      </c>
      <c r="B890" t="s">
        <v>2053</v>
      </c>
      <c r="C890" t="s">
        <v>3624</v>
      </c>
      <c r="D890" t="s">
        <v>3617</v>
      </c>
      <c r="E890">
        <v>0</v>
      </c>
      <c r="F890">
        <v>48</v>
      </c>
      <c r="G890" s="2">
        <v>45322</v>
      </c>
      <c r="H890" t="s">
        <v>3618</v>
      </c>
      <c r="I890">
        <f t="shared" si="13"/>
        <v>-48</v>
      </c>
    </row>
    <row r="891" spans="1:9" x14ac:dyDescent="0.25">
      <c r="A891">
        <v>2</v>
      </c>
      <c r="B891" t="s">
        <v>2053</v>
      </c>
      <c r="C891" t="s">
        <v>3624</v>
      </c>
      <c r="D891" t="s">
        <v>3617</v>
      </c>
      <c r="E891">
        <v>0</v>
      </c>
      <c r="F891">
        <v>1200</v>
      </c>
      <c r="G891" s="2">
        <v>45322</v>
      </c>
      <c r="H891" t="s">
        <v>3618</v>
      </c>
      <c r="I891">
        <f t="shared" si="13"/>
        <v>-1200</v>
      </c>
    </row>
    <row r="892" spans="1:9" x14ac:dyDescent="0.25">
      <c r="A892">
        <v>2</v>
      </c>
      <c r="B892" t="s">
        <v>2053</v>
      </c>
      <c r="C892" t="s">
        <v>3624</v>
      </c>
      <c r="D892" t="s">
        <v>3617</v>
      </c>
      <c r="E892">
        <v>0</v>
      </c>
      <c r="F892">
        <v>1200</v>
      </c>
      <c r="G892" s="2">
        <v>45322</v>
      </c>
      <c r="H892" t="s">
        <v>3618</v>
      </c>
      <c r="I892">
        <f t="shared" si="13"/>
        <v>-1200</v>
      </c>
    </row>
    <row r="893" spans="1:9" x14ac:dyDescent="0.25">
      <c r="A893">
        <v>2</v>
      </c>
      <c r="B893" t="s">
        <v>2053</v>
      </c>
      <c r="C893" t="s">
        <v>3624</v>
      </c>
      <c r="D893" t="s">
        <v>3617</v>
      </c>
      <c r="E893">
        <v>0</v>
      </c>
      <c r="F893">
        <v>804</v>
      </c>
      <c r="G893" s="2">
        <v>45322</v>
      </c>
      <c r="H893" t="s">
        <v>3618</v>
      </c>
      <c r="I893">
        <f t="shared" si="13"/>
        <v>-804</v>
      </c>
    </row>
    <row r="894" spans="1:9" x14ac:dyDescent="0.25">
      <c r="A894">
        <v>2</v>
      </c>
      <c r="B894" t="s">
        <v>2053</v>
      </c>
      <c r="C894" t="s">
        <v>3624</v>
      </c>
      <c r="D894" t="s">
        <v>3617</v>
      </c>
      <c r="E894">
        <v>0</v>
      </c>
      <c r="F894">
        <v>60</v>
      </c>
      <c r="G894" s="2">
        <v>45322</v>
      </c>
      <c r="H894" t="s">
        <v>3618</v>
      </c>
      <c r="I894">
        <f t="shared" si="13"/>
        <v>-60</v>
      </c>
    </row>
    <row r="895" spans="1:9" x14ac:dyDescent="0.25">
      <c r="A895">
        <v>2</v>
      </c>
      <c r="B895" t="s">
        <v>2053</v>
      </c>
      <c r="C895" t="s">
        <v>3624</v>
      </c>
      <c r="D895" t="s">
        <v>3617</v>
      </c>
      <c r="E895">
        <v>0</v>
      </c>
      <c r="F895">
        <v>336</v>
      </c>
      <c r="G895" s="2">
        <v>45322</v>
      </c>
      <c r="H895" t="s">
        <v>3618</v>
      </c>
      <c r="I895">
        <f t="shared" si="13"/>
        <v>-336</v>
      </c>
    </row>
    <row r="896" spans="1:9" x14ac:dyDescent="0.25">
      <c r="A896">
        <v>2</v>
      </c>
      <c r="B896" t="s">
        <v>2053</v>
      </c>
      <c r="C896" t="s">
        <v>3624</v>
      </c>
      <c r="D896" t="s">
        <v>3617</v>
      </c>
      <c r="E896">
        <v>0</v>
      </c>
      <c r="F896">
        <v>36</v>
      </c>
      <c r="G896" s="2">
        <v>45322</v>
      </c>
      <c r="H896" t="s">
        <v>3618</v>
      </c>
      <c r="I896">
        <f t="shared" si="13"/>
        <v>-36</v>
      </c>
    </row>
    <row r="897" spans="1:9" x14ac:dyDescent="0.25">
      <c r="A897">
        <v>2</v>
      </c>
      <c r="B897" t="s">
        <v>2053</v>
      </c>
      <c r="C897" t="s">
        <v>3624</v>
      </c>
      <c r="D897" t="s">
        <v>3617</v>
      </c>
      <c r="E897">
        <v>0</v>
      </c>
      <c r="F897">
        <v>36</v>
      </c>
      <c r="G897" s="2">
        <v>45322</v>
      </c>
      <c r="H897" t="s">
        <v>3618</v>
      </c>
      <c r="I897">
        <f t="shared" si="13"/>
        <v>-36</v>
      </c>
    </row>
    <row r="898" spans="1:9" x14ac:dyDescent="0.25">
      <c r="A898">
        <v>2</v>
      </c>
      <c r="B898" t="s">
        <v>2053</v>
      </c>
      <c r="C898" t="s">
        <v>3624</v>
      </c>
      <c r="D898" t="s">
        <v>3617</v>
      </c>
      <c r="E898">
        <v>0</v>
      </c>
      <c r="F898">
        <v>240</v>
      </c>
      <c r="G898" s="2">
        <v>45322</v>
      </c>
      <c r="H898" t="s">
        <v>3618</v>
      </c>
      <c r="I898">
        <f t="shared" ref="I898:I961" si="14">E898-F898</f>
        <v>-240</v>
      </c>
    </row>
    <row r="899" spans="1:9" x14ac:dyDescent="0.25">
      <c r="A899">
        <v>2</v>
      </c>
      <c r="B899" t="s">
        <v>2053</v>
      </c>
      <c r="C899" t="s">
        <v>3624</v>
      </c>
      <c r="D899" t="s">
        <v>3617</v>
      </c>
      <c r="E899">
        <v>0</v>
      </c>
      <c r="F899">
        <v>156</v>
      </c>
      <c r="G899" s="2">
        <v>45322</v>
      </c>
      <c r="H899" t="s">
        <v>3618</v>
      </c>
      <c r="I899">
        <f t="shared" si="14"/>
        <v>-156</v>
      </c>
    </row>
    <row r="900" spans="1:9" x14ac:dyDescent="0.25">
      <c r="A900">
        <v>2</v>
      </c>
      <c r="B900" t="s">
        <v>2053</v>
      </c>
      <c r="C900" t="s">
        <v>3624</v>
      </c>
      <c r="D900" t="s">
        <v>3617</v>
      </c>
      <c r="E900">
        <v>0</v>
      </c>
      <c r="F900">
        <v>228</v>
      </c>
      <c r="G900" s="2">
        <v>45322</v>
      </c>
      <c r="H900" t="s">
        <v>3618</v>
      </c>
      <c r="I900">
        <f t="shared" si="14"/>
        <v>-228</v>
      </c>
    </row>
    <row r="901" spans="1:9" x14ac:dyDescent="0.25">
      <c r="A901">
        <v>2</v>
      </c>
      <c r="B901" t="s">
        <v>2053</v>
      </c>
      <c r="C901" t="s">
        <v>3624</v>
      </c>
      <c r="D901" t="s">
        <v>3617</v>
      </c>
      <c r="E901">
        <v>0</v>
      </c>
      <c r="F901">
        <v>12</v>
      </c>
      <c r="G901" s="2">
        <v>45322</v>
      </c>
      <c r="H901" t="s">
        <v>3618</v>
      </c>
      <c r="I901">
        <f t="shared" si="14"/>
        <v>-12</v>
      </c>
    </row>
    <row r="902" spans="1:9" x14ac:dyDescent="0.25">
      <c r="A902">
        <v>2</v>
      </c>
      <c r="B902" t="s">
        <v>2053</v>
      </c>
      <c r="C902" t="s">
        <v>3624</v>
      </c>
      <c r="D902" t="s">
        <v>3617</v>
      </c>
      <c r="E902">
        <v>0</v>
      </c>
      <c r="F902">
        <v>60</v>
      </c>
      <c r="G902" s="2">
        <v>45322</v>
      </c>
      <c r="H902" t="s">
        <v>3618</v>
      </c>
      <c r="I902">
        <f t="shared" si="14"/>
        <v>-60</v>
      </c>
    </row>
    <row r="903" spans="1:9" x14ac:dyDescent="0.25">
      <c r="A903">
        <v>2</v>
      </c>
      <c r="B903" t="s">
        <v>2053</v>
      </c>
      <c r="C903" t="s">
        <v>3624</v>
      </c>
      <c r="D903" t="s">
        <v>3617</v>
      </c>
      <c r="E903">
        <v>0</v>
      </c>
      <c r="F903">
        <v>168</v>
      </c>
      <c r="G903" s="2">
        <v>45322</v>
      </c>
      <c r="H903" t="s">
        <v>3618</v>
      </c>
      <c r="I903">
        <f t="shared" si="14"/>
        <v>-168</v>
      </c>
    </row>
    <row r="904" spans="1:9" x14ac:dyDescent="0.25">
      <c r="A904">
        <v>2</v>
      </c>
      <c r="B904" t="s">
        <v>2053</v>
      </c>
      <c r="C904" t="s">
        <v>3624</v>
      </c>
      <c r="D904" t="s">
        <v>3617</v>
      </c>
      <c r="E904">
        <v>0</v>
      </c>
      <c r="F904">
        <v>264</v>
      </c>
      <c r="G904" s="2">
        <v>45322</v>
      </c>
      <c r="H904" t="s">
        <v>3618</v>
      </c>
      <c r="I904">
        <f t="shared" si="14"/>
        <v>-264</v>
      </c>
    </row>
    <row r="905" spans="1:9" x14ac:dyDescent="0.25">
      <c r="A905">
        <v>2</v>
      </c>
      <c r="B905" t="s">
        <v>2053</v>
      </c>
      <c r="C905" t="s">
        <v>3624</v>
      </c>
      <c r="D905" t="s">
        <v>3617</v>
      </c>
      <c r="E905">
        <v>0</v>
      </c>
      <c r="F905">
        <v>84</v>
      </c>
      <c r="G905" s="2">
        <v>45322</v>
      </c>
      <c r="H905" t="s">
        <v>3618</v>
      </c>
      <c r="I905">
        <f t="shared" si="14"/>
        <v>-84</v>
      </c>
    </row>
    <row r="906" spans="1:9" x14ac:dyDescent="0.25">
      <c r="A906">
        <v>2</v>
      </c>
      <c r="B906" t="s">
        <v>2053</v>
      </c>
      <c r="C906" t="s">
        <v>3624</v>
      </c>
      <c r="D906" t="s">
        <v>3617</v>
      </c>
      <c r="E906">
        <v>0</v>
      </c>
      <c r="F906">
        <v>192</v>
      </c>
      <c r="G906" s="2">
        <v>45322</v>
      </c>
      <c r="H906" t="s">
        <v>3618</v>
      </c>
      <c r="I906">
        <f t="shared" si="14"/>
        <v>-192</v>
      </c>
    </row>
    <row r="907" spans="1:9" x14ac:dyDescent="0.25">
      <c r="A907">
        <v>2</v>
      </c>
      <c r="B907" t="s">
        <v>2053</v>
      </c>
      <c r="C907" t="s">
        <v>3624</v>
      </c>
      <c r="D907" t="s">
        <v>3617</v>
      </c>
      <c r="E907">
        <v>0</v>
      </c>
      <c r="F907">
        <v>192</v>
      </c>
      <c r="G907" s="2">
        <v>45322</v>
      </c>
      <c r="H907" t="s">
        <v>3618</v>
      </c>
      <c r="I907">
        <f t="shared" si="14"/>
        <v>-192</v>
      </c>
    </row>
    <row r="908" spans="1:9" x14ac:dyDescent="0.25">
      <c r="A908">
        <v>2</v>
      </c>
      <c r="B908" t="s">
        <v>2053</v>
      </c>
      <c r="C908" t="s">
        <v>3624</v>
      </c>
      <c r="D908" t="s">
        <v>3617</v>
      </c>
      <c r="E908">
        <v>0</v>
      </c>
      <c r="F908">
        <v>360</v>
      </c>
      <c r="G908" s="2">
        <v>45322</v>
      </c>
      <c r="H908" t="s">
        <v>3618</v>
      </c>
      <c r="I908">
        <f t="shared" si="14"/>
        <v>-360</v>
      </c>
    </row>
    <row r="909" spans="1:9" x14ac:dyDescent="0.25">
      <c r="A909">
        <v>2</v>
      </c>
      <c r="B909" t="s">
        <v>2053</v>
      </c>
      <c r="C909" t="s">
        <v>3624</v>
      </c>
      <c r="D909" t="s">
        <v>3617</v>
      </c>
      <c r="E909">
        <v>0</v>
      </c>
      <c r="F909">
        <v>84</v>
      </c>
      <c r="G909" s="2">
        <v>45322</v>
      </c>
      <c r="H909" t="s">
        <v>3618</v>
      </c>
      <c r="I909">
        <f t="shared" si="14"/>
        <v>-84</v>
      </c>
    </row>
    <row r="910" spans="1:9" x14ac:dyDescent="0.25">
      <c r="A910">
        <v>2</v>
      </c>
      <c r="B910" t="s">
        <v>2053</v>
      </c>
      <c r="C910" t="s">
        <v>3624</v>
      </c>
      <c r="D910" t="s">
        <v>3617</v>
      </c>
      <c r="E910">
        <v>0</v>
      </c>
      <c r="F910">
        <v>84</v>
      </c>
      <c r="G910" s="2">
        <v>45322</v>
      </c>
      <c r="H910" t="s">
        <v>3618</v>
      </c>
      <c r="I910">
        <f t="shared" si="14"/>
        <v>-84</v>
      </c>
    </row>
    <row r="911" spans="1:9" x14ac:dyDescent="0.25">
      <c r="A911">
        <v>2</v>
      </c>
      <c r="B911" t="s">
        <v>2053</v>
      </c>
      <c r="C911" t="s">
        <v>3624</v>
      </c>
      <c r="D911" t="s">
        <v>3617</v>
      </c>
      <c r="E911">
        <v>0</v>
      </c>
      <c r="F911">
        <v>120</v>
      </c>
      <c r="G911" s="2">
        <v>45322</v>
      </c>
      <c r="H911" t="s">
        <v>3618</v>
      </c>
      <c r="I911">
        <f t="shared" si="14"/>
        <v>-120</v>
      </c>
    </row>
    <row r="912" spans="1:9" x14ac:dyDescent="0.25">
      <c r="A912">
        <v>2</v>
      </c>
      <c r="B912" t="s">
        <v>2053</v>
      </c>
      <c r="C912" t="s">
        <v>3624</v>
      </c>
      <c r="D912" t="s">
        <v>3617</v>
      </c>
      <c r="E912">
        <v>0</v>
      </c>
      <c r="F912">
        <v>84</v>
      </c>
      <c r="G912" s="2">
        <v>45322</v>
      </c>
      <c r="H912" t="s">
        <v>3618</v>
      </c>
      <c r="I912">
        <f t="shared" si="14"/>
        <v>-84</v>
      </c>
    </row>
    <row r="913" spans="1:9" x14ac:dyDescent="0.25">
      <c r="A913">
        <v>2</v>
      </c>
      <c r="B913" t="s">
        <v>2053</v>
      </c>
      <c r="C913" t="s">
        <v>3624</v>
      </c>
      <c r="D913" t="s">
        <v>3617</v>
      </c>
      <c r="E913">
        <v>0</v>
      </c>
      <c r="F913">
        <v>756</v>
      </c>
      <c r="G913" s="2">
        <v>45322</v>
      </c>
      <c r="H913" t="s">
        <v>3618</v>
      </c>
      <c r="I913">
        <f t="shared" si="14"/>
        <v>-756</v>
      </c>
    </row>
    <row r="914" spans="1:9" x14ac:dyDescent="0.25">
      <c r="A914">
        <v>2</v>
      </c>
      <c r="B914" t="s">
        <v>2053</v>
      </c>
      <c r="C914" t="s">
        <v>3624</v>
      </c>
      <c r="D914" t="s">
        <v>3617</v>
      </c>
      <c r="E914">
        <v>0</v>
      </c>
      <c r="F914">
        <v>192</v>
      </c>
      <c r="G914" s="2">
        <v>45322</v>
      </c>
      <c r="H914" t="s">
        <v>3618</v>
      </c>
      <c r="I914">
        <f t="shared" si="14"/>
        <v>-192</v>
      </c>
    </row>
    <row r="915" spans="1:9" x14ac:dyDescent="0.25">
      <c r="A915">
        <v>2</v>
      </c>
      <c r="B915" t="s">
        <v>2053</v>
      </c>
      <c r="C915" t="s">
        <v>3624</v>
      </c>
      <c r="D915" t="s">
        <v>3617</v>
      </c>
      <c r="E915">
        <v>0</v>
      </c>
      <c r="F915">
        <v>1200</v>
      </c>
      <c r="G915" s="2">
        <v>45322</v>
      </c>
      <c r="H915" t="s">
        <v>3618</v>
      </c>
      <c r="I915">
        <f t="shared" si="14"/>
        <v>-1200</v>
      </c>
    </row>
    <row r="916" spans="1:9" x14ac:dyDescent="0.25">
      <c r="A916">
        <v>2</v>
      </c>
      <c r="B916" t="s">
        <v>2053</v>
      </c>
      <c r="C916" t="s">
        <v>3624</v>
      </c>
      <c r="D916" t="s">
        <v>3617</v>
      </c>
      <c r="E916">
        <v>0</v>
      </c>
      <c r="F916">
        <v>132</v>
      </c>
      <c r="G916" s="2">
        <v>45322</v>
      </c>
      <c r="H916" t="s">
        <v>3618</v>
      </c>
      <c r="I916">
        <f t="shared" si="14"/>
        <v>-132</v>
      </c>
    </row>
    <row r="917" spans="1:9" x14ac:dyDescent="0.25">
      <c r="A917">
        <v>2</v>
      </c>
      <c r="B917" t="s">
        <v>2053</v>
      </c>
      <c r="C917" t="s">
        <v>3624</v>
      </c>
      <c r="D917" t="s">
        <v>3617</v>
      </c>
      <c r="E917">
        <v>0</v>
      </c>
      <c r="F917">
        <v>984</v>
      </c>
      <c r="G917" s="2">
        <v>45322</v>
      </c>
      <c r="H917" t="s">
        <v>3618</v>
      </c>
      <c r="I917">
        <f t="shared" si="14"/>
        <v>-984</v>
      </c>
    </row>
    <row r="918" spans="1:9" x14ac:dyDescent="0.25">
      <c r="A918">
        <v>2</v>
      </c>
      <c r="B918" t="s">
        <v>2053</v>
      </c>
      <c r="C918" t="s">
        <v>3624</v>
      </c>
      <c r="D918" t="s">
        <v>3617</v>
      </c>
      <c r="E918">
        <v>0</v>
      </c>
      <c r="F918">
        <v>84</v>
      </c>
      <c r="G918" s="2">
        <v>45322</v>
      </c>
      <c r="H918" t="s">
        <v>3618</v>
      </c>
      <c r="I918">
        <f t="shared" si="14"/>
        <v>-84</v>
      </c>
    </row>
    <row r="919" spans="1:9" x14ac:dyDescent="0.25">
      <c r="A919">
        <v>2</v>
      </c>
      <c r="B919" t="s">
        <v>2053</v>
      </c>
      <c r="C919" t="s">
        <v>3624</v>
      </c>
      <c r="D919" t="s">
        <v>3617</v>
      </c>
      <c r="E919">
        <v>0</v>
      </c>
      <c r="F919">
        <v>648</v>
      </c>
      <c r="G919" s="2">
        <v>45322</v>
      </c>
      <c r="H919" t="s">
        <v>3618</v>
      </c>
      <c r="I919">
        <f t="shared" si="14"/>
        <v>-648</v>
      </c>
    </row>
    <row r="920" spans="1:9" x14ac:dyDescent="0.25">
      <c r="A920">
        <v>2</v>
      </c>
      <c r="B920" t="s">
        <v>2053</v>
      </c>
      <c r="C920" t="s">
        <v>3624</v>
      </c>
      <c r="D920" t="s">
        <v>3617</v>
      </c>
      <c r="E920">
        <v>0</v>
      </c>
      <c r="F920">
        <v>36</v>
      </c>
      <c r="G920" s="2">
        <v>45322</v>
      </c>
      <c r="H920" t="s">
        <v>3618</v>
      </c>
      <c r="I920">
        <f t="shared" si="14"/>
        <v>-36</v>
      </c>
    </row>
    <row r="921" spans="1:9" x14ac:dyDescent="0.25">
      <c r="A921">
        <v>2</v>
      </c>
      <c r="B921" t="s">
        <v>2053</v>
      </c>
      <c r="C921" t="s">
        <v>3624</v>
      </c>
      <c r="D921" t="s">
        <v>3617</v>
      </c>
      <c r="E921">
        <v>0</v>
      </c>
      <c r="F921">
        <v>840</v>
      </c>
      <c r="G921" s="2">
        <v>45322</v>
      </c>
      <c r="H921" t="s">
        <v>3618</v>
      </c>
      <c r="I921">
        <f t="shared" si="14"/>
        <v>-840</v>
      </c>
    </row>
    <row r="922" spans="1:9" x14ac:dyDescent="0.25">
      <c r="A922">
        <v>2</v>
      </c>
      <c r="B922" t="s">
        <v>2053</v>
      </c>
      <c r="C922" t="s">
        <v>3624</v>
      </c>
      <c r="D922" t="s">
        <v>3617</v>
      </c>
      <c r="E922">
        <v>0</v>
      </c>
      <c r="F922">
        <v>324</v>
      </c>
      <c r="G922" s="2">
        <v>45322</v>
      </c>
      <c r="H922" t="s">
        <v>3618</v>
      </c>
      <c r="I922">
        <f t="shared" si="14"/>
        <v>-324</v>
      </c>
    </row>
    <row r="923" spans="1:9" x14ac:dyDescent="0.25">
      <c r="A923">
        <v>2</v>
      </c>
      <c r="B923" t="s">
        <v>2053</v>
      </c>
      <c r="C923" t="s">
        <v>3624</v>
      </c>
      <c r="D923" t="s">
        <v>3617</v>
      </c>
      <c r="E923">
        <v>0</v>
      </c>
      <c r="F923">
        <v>816</v>
      </c>
      <c r="G923" s="2">
        <v>45322</v>
      </c>
      <c r="H923" t="s">
        <v>3618</v>
      </c>
      <c r="I923">
        <f t="shared" si="14"/>
        <v>-816</v>
      </c>
    </row>
    <row r="924" spans="1:9" x14ac:dyDescent="0.25">
      <c r="A924">
        <v>2</v>
      </c>
      <c r="B924" t="s">
        <v>2053</v>
      </c>
      <c r="C924" t="s">
        <v>3624</v>
      </c>
      <c r="D924" t="s">
        <v>3617</v>
      </c>
      <c r="E924">
        <v>0</v>
      </c>
      <c r="F924">
        <v>384</v>
      </c>
      <c r="G924" s="2">
        <v>45322</v>
      </c>
      <c r="H924" t="s">
        <v>3618</v>
      </c>
      <c r="I924">
        <f t="shared" si="14"/>
        <v>-384</v>
      </c>
    </row>
    <row r="925" spans="1:9" x14ac:dyDescent="0.25">
      <c r="A925">
        <v>2</v>
      </c>
      <c r="B925" t="s">
        <v>2053</v>
      </c>
      <c r="C925" t="s">
        <v>3624</v>
      </c>
      <c r="D925" t="s">
        <v>3617</v>
      </c>
      <c r="E925">
        <v>0</v>
      </c>
      <c r="F925">
        <v>1200</v>
      </c>
      <c r="G925" s="2">
        <v>45322</v>
      </c>
      <c r="H925" t="s">
        <v>3618</v>
      </c>
      <c r="I925">
        <f t="shared" si="14"/>
        <v>-1200</v>
      </c>
    </row>
    <row r="926" spans="1:9" x14ac:dyDescent="0.25">
      <c r="A926">
        <v>2</v>
      </c>
      <c r="B926" t="s">
        <v>2053</v>
      </c>
      <c r="C926" t="s">
        <v>3624</v>
      </c>
      <c r="D926" t="s">
        <v>3617</v>
      </c>
      <c r="E926">
        <v>0</v>
      </c>
      <c r="F926">
        <v>60</v>
      </c>
      <c r="G926" s="2">
        <v>45322</v>
      </c>
      <c r="H926" t="s">
        <v>3618</v>
      </c>
      <c r="I926">
        <f t="shared" si="14"/>
        <v>-60</v>
      </c>
    </row>
    <row r="927" spans="1:9" x14ac:dyDescent="0.25">
      <c r="A927">
        <v>2</v>
      </c>
      <c r="B927" t="s">
        <v>2053</v>
      </c>
      <c r="C927" t="s">
        <v>3624</v>
      </c>
      <c r="D927" t="s">
        <v>3617</v>
      </c>
      <c r="E927">
        <v>0</v>
      </c>
      <c r="F927">
        <v>900</v>
      </c>
      <c r="G927" s="2">
        <v>45322</v>
      </c>
      <c r="H927" t="s">
        <v>3618</v>
      </c>
      <c r="I927">
        <f t="shared" si="14"/>
        <v>-900</v>
      </c>
    </row>
    <row r="928" spans="1:9" x14ac:dyDescent="0.25">
      <c r="A928">
        <v>2</v>
      </c>
      <c r="B928" t="s">
        <v>2053</v>
      </c>
      <c r="C928" t="s">
        <v>3624</v>
      </c>
      <c r="D928" t="s">
        <v>3617</v>
      </c>
      <c r="E928">
        <v>0</v>
      </c>
      <c r="F928">
        <v>240</v>
      </c>
      <c r="G928" s="2">
        <v>45322</v>
      </c>
      <c r="H928" t="s">
        <v>3618</v>
      </c>
      <c r="I928">
        <f t="shared" si="14"/>
        <v>-240</v>
      </c>
    </row>
    <row r="929" spans="1:9" x14ac:dyDescent="0.25">
      <c r="A929">
        <v>2</v>
      </c>
      <c r="B929" t="s">
        <v>2053</v>
      </c>
      <c r="C929" t="s">
        <v>3624</v>
      </c>
      <c r="D929" t="s">
        <v>3617</v>
      </c>
      <c r="E929">
        <v>0</v>
      </c>
      <c r="F929">
        <v>1200</v>
      </c>
      <c r="G929" s="2">
        <v>45322</v>
      </c>
      <c r="H929" t="s">
        <v>3618</v>
      </c>
      <c r="I929">
        <f t="shared" si="14"/>
        <v>-1200</v>
      </c>
    </row>
    <row r="930" spans="1:9" x14ac:dyDescent="0.25">
      <c r="A930">
        <v>2</v>
      </c>
      <c r="B930" t="s">
        <v>2053</v>
      </c>
      <c r="C930" t="s">
        <v>3624</v>
      </c>
      <c r="D930" t="s">
        <v>3617</v>
      </c>
      <c r="E930">
        <v>0</v>
      </c>
      <c r="F930">
        <v>1044</v>
      </c>
      <c r="G930" s="2">
        <v>45322</v>
      </c>
      <c r="H930" t="s">
        <v>3618</v>
      </c>
      <c r="I930">
        <f t="shared" si="14"/>
        <v>-1044</v>
      </c>
    </row>
    <row r="931" spans="1:9" x14ac:dyDescent="0.25">
      <c r="A931">
        <v>2</v>
      </c>
      <c r="B931" t="s">
        <v>2053</v>
      </c>
      <c r="C931" t="s">
        <v>3624</v>
      </c>
      <c r="D931" t="s">
        <v>3617</v>
      </c>
      <c r="E931">
        <v>0</v>
      </c>
      <c r="F931">
        <v>1200</v>
      </c>
      <c r="G931" s="2">
        <v>45322</v>
      </c>
      <c r="H931" t="s">
        <v>3618</v>
      </c>
      <c r="I931">
        <f t="shared" si="14"/>
        <v>-1200</v>
      </c>
    </row>
    <row r="932" spans="1:9" x14ac:dyDescent="0.25">
      <c r="A932">
        <v>2</v>
      </c>
      <c r="B932" t="s">
        <v>2053</v>
      </c>
      <c r="C932" t="s">
        <v>3624</v>
      </c>
      <c r="D932" t="s">
        <v>3617</v>
      </c>
      <c r="E932">
        <v>0</v>
      </c>
      <c r="F932">
        <v>1200</v>
      </c>
      <c r="G932" s="2">
        <v>45322</v>
      </c>
      <c r="H932" t="s">
        <v>3618</v>
      </c>
      <c r="I932">
        <f t="shared" si="14"/>
        <v>-1200</v>
      </c>
    </row>
    <row r="933" spans="1:9" x14ac:dyDescent="0.25">
      <c r="A933">
        <v>2</v>
      </c>
      <c r="B933" t="s">
        <v>2053</v>
      </c>
      <c r="C933" t="s">
        <v>3624</v>
      </c>
      <c r="D933" t="s">
        <v>3617</v>
      </c>
      <c r="E933">
        <v>0</v>
      </c>
      <c r="F933">
        <v>1200</v>
      </c>
      <c r="G933" s="2">
        <v>45322</v>
      </c>
      <c r="H933" t="s">
        <v>3618</v>
      </c>
      <c r="I933">
        <f t="shared" si="14"/>
        <v>-1200</v>
      </c>
    </row>
    <row r="934" spans="1:9" x14ac:dyDescent="0.25">
      <c r="A934">
        <v>2</v>
      </c>
      <c r="B934" t="s">
        <v>2053</v>
      </c>
      <c r="C934" t="s">
        <v>3624</v>
      </c>
      <c r="D934" t="s">
        <v>3617</v>
      </c>
      <c r="E934">
        <v>0</v>
      </c>
      <c r="F934">
        <v>120</v>
      </c>
      <c r="G934" s="2">
        <v>45322</v>
      </c>
      <c r="H934" t="s">
        <v>3618</v>
      </c>
      <c r="I934">
        <f t="shared" si="14"/>
        <v>-120</v>
      </c>
    </row>
    <row r="935" spans="1:9" x14ac:dyDescent="0.25">
      <c r="A935">
        <v>2</v>
      </c>
      <c r="B935" t="s">
        <v>2053</v>
      </c>
      <c r="C935" t="s">
        <v>3624</v>
      </c>
      <c r="D935" t="s">
        <v>3617</v>
      </c>
      <c r="E935">
        <v>0</v>
      </c>
      <c r="F935">
        <v>1080</v>
      </c>
      <c r="G935" s="2">
        <v>45322</v>
      </c>
      <c r="H935" t="s">
        <v>3618</v>
      </c>
      <c r="I935">
        <f t="shared" si="14"/>
        <v>-1080</v>
      </c>
    </row>
    <row r="936" spans="1:9" x14ac:dyDescent="0.25">
      <c r="A936">
        <v>2</v>
      </c>
      <c r="B936" t="s">
        <v>2053</v>
      </c>
      <c r="C936" t="s">
        <v>3624</v>
      </c>
      <c r="D936" t="s">
        <v>3617</v>
      </c>
      <c r="E936">
        <v>0</v>
      </c>
      <c r="F936">
        <v>1200</v>
      </c>
      <c r="G936" s="2">
        <v>45322</v>
      </c>
      <c r="H936" t="s">
        <v>3618</v>
      </c>
      <c r="I936">
        <f t="shared" si="14"/>
        <v>-1200</v>
      </c>
    </row>
    <row r="937" spans="1:9" x14ac:dyDescent="0.25">
      <c r="A937">
        <v>2</v>
      </c>
      <c r="B937" t="s">
        <v>2053</v>
      </c>
      <c r="C937" t="s">
        <v>3624</v>
      </c>
      <c r="D937" t="s">
        <v>3617</v>
      </c>
      <c r="E937">
        <v>0</v>
      </c>
      <c r="F937">
        <v>408</v>
      </c>
      <c r="G937" s="2">
        <v>45322</v>
      </c>
      <c r="H937" t="s">
        <v>3618</v>
      </c>
      <c r="I937">
        <f t="shared" si="14"/>
        <v>-408</v>
      </c>
    </row>
    <row r="938" spans="1:9" x14ac:dyDescent="0.25">
      <c r="A938">
        <v>2</v>
      </c>
      <c r="B938" t="s">
        <v>2053</v>
      </c>
      <c r="C938" t="s">
        <v>3624</v>
      </c>
      <c r="D938" t="s">
        <v>3617</v>
      </c>
      <c r="E938">
        <v>0</v>
      </c>
      <c r="F938">
        <v>156</v>
      </c>
      <c r="G938" s="2">
        <v>45322</v>
      </c>
      <c r="H938" t="s">
        <v>3618</v>
      </c>
      <c r="I938">
        <f t="shared" si="14"/>
        <v>-156</v>
      </c>
    </row>
    <row r="939" spans="1:9" x14ac:dyDescent="0.25">
      <c r="A939">
        <v>2</v>
      </c>
      <c r="B939" t="s">
        <v>2053</v>
      </c>
      <c r="C939" t="s">
        <v>3624</v>
      </c>
      <c r="D939" t="s">
        <v>3617</v>
      </c>
      <c r="E939">
        <v>0</v>
      </c>
      <c r="F939">
        <v>36</v>
      </c>
      <c r="G939" s="2">
        <v>45322</v>
      </c>
      <c r="H939" t="s">
        <v>3618</v>
      </c>
      <c r="I939">
        <f t="shared" si="14"/>
        <v>-36</v>
      </c>
    </row>
    <row r="940" spans="1:9" x14ac:dyDescent="0.25">
      <c r="A940">
        <v>2</v>
      </c>
      <c r="B940" t="s">
        <v>2053</v>
      </c>
      <c r="C940" t="s">
        <v>3624</v>
      </c>
      <c r="D940" t="s">
        <v>3617</v>
      </c>
      <c r="E940">
        <v>0</v>
      </c>
      <c r="F940">
        <v>600</v>
      </c>
      <c r="G940" s="2">
        <v>45322</v>
      </c>
      <c r="H940" t="s">
        <v>3618</v>
      </c>
      <c r="I940">
        <f t="shared" si="14"/>
        <v>-600</v>
      </c>
    </row>
    <row r="941" spans="1:9" x14ac:dyDescent="0.25">
      <c r="A941">
        <v>2</v>
      </c>
      <c r="B941" t="s">
        <v>2053</v>
      </c>
      <c r="C941" t="s">
        <v>3624</v>
      </c>
      <c r="D941" t="s">
        <v>3617</v>
      </c>
      <c r="E941">
        <v>0</v>
      </c>
      <c r="F941">
        <v>1200</v>
      </c>
      <c r="G941" s="2">
        <v>45322</v>
      </c>
      <c r="H941" t="s">
        <v>3618</v>
      </c>
      <c r="I941">
        <f t="shared" si="14"/>
        <v>-1200</v>
      </c>
    </row>
    <row r="942" spans="1:9" x14ac:dyDescent="0.25">
      <c r="A942">
        <v>2</v>
      </c>
      <c r="B942" t="s">
        <v>2053</v>
      </c>
      <c r="C942" t="s">
        <v>3624</v>
      </c>
      <c r="D942" t="s">
        <v>3617</v>
      </c>
      <c r="E942">
        <v>0</v>
      </c>
      <c r="F942">
        <v>1200</v>
      </c>
      <c r="G942" s="2">
        <v>45322</v>
      </c>
      <c r="H942" t="s">
        <v>3618</v>
      </c>
      <c r="I942">
        <f t="shared" si="14"/>
        <v>-1200</v>
      </c>
    </row>
    <row r="943" spans="1:9" x14ac:dyDescent="0.25">
      <c r="A943">
        <v>2</v>
      </c>
      <c r="B943" t="s">
        <v>2053</v>
      </c>
      <c r="C943" t="s">
        <v>3624</v>
      </c>
      <c r="D943" t="s">
        <v>3617</v>
      </c>
      <c r="E943">
        <v>0</v>
      </c>
      <c r="F943">
        <v>720</v>
      </c>
      <c r="G943" s="2">
        <v>45322</v>
      </c>
      <c r="H943" t="s">
        <v>3618</v>
      </c>
      <c r="I943">
        <f t="shared" si="14"/>
        <v>-720</v>
      </c>
    </row>
    <row r="944" spans="1:9" x14ac:dyDescent="0.25">
      <c r="A944">
        <v>2</v>
      </c>
      <c r="B944" t="s">
        <v>2053</v>
      </c>
      <c r="C944" t="s">
        <v>3624</v>
      </c>
      <c r="D944" t="s">
        <v>3617</v>
      </c>
      <c r="E944">
        <v>0</v>
      </c>
      <c r="F944">
        <v>480</v>
      </c>
      <c r="G944" s="2">
        <v>45322</v>
      </c>
      <c r="H944" t="s">
        <v>3618</v>
      </c>
      <c r="I944">
        <f t="shared" si="14"/>
        <v>-480</v>
      </c>
    </row>
    <row r="945" spans="1:9" x14ac:dyDescent="0.25">
      <c r="A945">
        <v>2</v>
      </c>
      <c r="B945" t="s">
        <v>2053</v>
      </c>
      <c r="C945" t="s">
        <v>3624</v>
      </c>
      <c r="D945" t="s">
        <v>3617</v>
      </c>
      <c r="E945">
        <v>0</v>
      </c>
      <c r="F945">
        <v>60</v>
      </c>
      <c r="G945" s="2">
        <v>45322</v>
      </c>
      <c r="H945" t="s">
        <v>3618</v>
      </c>
      <c r="I945">
        <f t="shared" si="14"/>
        <v>-60</v>
      </c>
    </row>
    <row r="946" spans="1:9" x14ac:dyDescent="0.25">
      <c r="A946">
        <v>2</v>
      </c>
      <c r="B946" t="s">
        <v>2053</v>
      </c>
      <c r="C946" t="s">
        <v>3624</v>
      </c>
      <c r="D946" t="s">
        <v>3617</v>
      </c>
      <c r="E946">
        <v>0</v>
      </c>
      <c r="F946">
        <v>60</v>
      </c>
      <c r="G946" s="2">
        <v>45322</v>
      </c>
      <c r="H946" t="s">
        <v>3618</v>
      </c>
      <c r="I946">
        <f t="shared" si="14"/>
        <v>-60</v>
      </c>
    </row>
    <row r="947" spans="1:9" x14ac:dyDescent="0.25">
      <c r="A947">
        <v>2</v>
      </c>
      <c r="B947" t="s">
        <v>2053</v>
      </c>
      <c r="C947" t="s">
        <v>3624</v>
      </c>
      <c r="D947" t="s">
        <v>3617</v>
      </c>
      <c r="E947">
        <v>0</v>
      </c>
      <c r="F947">
        <v>240</v>
      </c>
      <c r="G947" s="2">
        <v>45322</v>
      </c>
      <c r="H947" t="s">
        <v>3618</v>
      </c>
      <c r="I947">
        <f t="shared" si="14"/>
        <v>-240</v>
      </c>
    </row>
    <row r="948" spans="1:9" x14ac:dyDescent="0.25">
      <c r="A948">
        <v>2</v>
      </c>
      <c r="B948" t="s">
        <v>2053</v>
      </c>
      <c r="C948" t="s">
        <v>3624</v>
      </c>
      <c r="D948" t="s">
        <v>3617</v>
      </c>
      <c r="E948">
        <v>0</v>
      </c>
      <c r="F948">
        <v>240</v>
      </c>
      <c r="G948" s="2">
        <v>45322</v>
      </c>
      <c r="H948" t="s">
        <v>3618</v>
      </c>
      <c r="I948">
        <f t="shared" si="14"/>
        <v>-240</v>
      </c>
    </row>
    <row r="949" spans="1:9" x14ac:dyDescent="0.25">
      <c r="A949">
        <v>2</v>
      </c>
      <c r="B949" t="s">
        <v>2053</v>
      </c>
      <c r="C949" t="s">
        <v>3624</v>
      </c>
      <c r="D949" t="s">
        <v>3617</v>
      </c>
      <c r="E949">
        <v>0</v>
      </c>
      <c r="F949">
        <v>240</v>
      </c>
      <c r="G949" s="2">
        <v>45322</v>
      </c>
      <c r="H949" t="s">
        <v>3618</v>
      </c>
      <c r="I949">
        <f t="shared" si="14"/>
        <v>-240</v>
      </c>
    </row>
    <row r="950" spans="1:9" x14ac:dyDescent="0.25">
      <c r="A950">
        <v>2</v>
      </c>
      <c r="B950" t="s">
        <v>2053</v>
      </c>
      <c r="C950" t="s">
        <v>3624</v>
      </c>
      <c r="D950" t="s">
        <v>3617</v>
      </c>
      <c r="E950">
        <v>0</v>
      </c>
      <c r="F950">
        <v>120</v>
      </c>
      <c r="G950" s="2">
        <v>45322</v>
      </c>
      <c r="H950" t="s">
        <v>3618</v>
      </c>
      <c r="I950">
        <f t="shared" si="14"/>
        <v>-120</v>
      </c>
    </row>
    <row r="951" spans="1:9" x14ac:dyDescent="0.25">
      <c r="A951">
        <v>2</v>
      </c>
      <c r="B951" t="s">
        <v>2053</v>
      </c>
      <c r="C951" t="s">
        <v>3624</v>
      </c>
      <c r="D951" t="s">
        <v>3617</v>
      </c>
      <c r="E951">
        <v>0</v>
      </c>
      <c r="F951">
        <v>120</v>
      </c>
      <c r="G951" s="2">
        <v>45322</v>
      </c>
      <c r="H951" t="s">
        <v>3618</v>
      </c>
      <c r="I951">
        <f t="shared" si="14"/>
        <v>-120</v>
      </c>
    </row>
    <row r="952" spans="1:9" x14ac:dyDescent="0.25">
      <c r="A952">
        <v>2</v>
      </c>
      <c r="B952" t="s">
        <v>2053</v>
      </c>
      <c r="C952" t="s">
        <v>3624</v>
      </c>
      <c r="D952" t="s">
        <v>3617</v>
      </c>
      <c r="E952">
        <v>0</v>
      </c>
      <c r="F952">
        <v>360</v>
      </c>
      <c r="G952" s="2">
        <v>45322</v>
      </c>
      <c r="H952" t="s">
        <v>3618</v>
      </c>
      <c r="I952">
        <f t="shared" si="14"/>
        <v>-360</v>
      </c>
    </row>
    <row r="953" spans="1:9" x14ac:dyDescent="0.25">
      <c r="A953">
        <v>2</v>
      </c>
      <c r="B953" t="s">
        <v>2053</v>
      </c>
      <c r="C953" t="s">
        <v>3624</v>
      </c>
      <c r="D953" t="s">
        <v>3617</v>
      </c>
      <c r="E953">
        <v>0</v>
      </c>
      <c r="F953">
        <v>216</v>
      </c>
      <c r="G953" s="2">
        <v>45322</v>
      </c>
      <c r="H953" t="s">
        <v>3618</v>
      </c>
      <c r="I953">
        <f t="shared" si="14"/>
        <v>-216</v>
      </c>
    </row>
    <row r="954" spans="1:9" x14ac:dyDescent="0.25">
      <c r="A954">
        <v>2</v>
      </c>
      <c r="B954" t="s">
        <v>2053</v>
      </c>
      <c r="C954" t="s">
        <v>3624</v>
      </c>
      <c r="D954" t="s">
        <v>3617</v>
      </c>
      <c r="E954">
        <v>0</v>
      </c>
      <c r="F954">
        <v>984</v>
      </c>
      <c r="G954" s="2">
        <v>45322</v>
      </c>
      <c r="H954" t="s">
        <v>3618</v>
      </c>
      <c r="I954">
        <f t="shared" si="14"/>
        <v>-984</v>
      </c>
    </row>
    <row r="955" spans="1:9" x14ac:dyDescent="0.25">
      <c r="A955">
        <v>2</v>
      </c>
      <c r="B955" t="s">
        <v>2053</v>
      </c>
      <c r="C955" t="s">
        <v>3624</v>
      </c>
      <c r="D955" t="s">
        <v>3617</v>
      </c>
      <c r="E955">
        <v>0</v>
      </c>
      <c r="F955">
        <v>1200</v>
      </c>
      <c r="G955" s="2">
        <v>45322</v>
      </c>
      <c r="H955" t="s">
        <v>3618</v>
      </c>
      <c r="I955">
        <f t="shared" si="14"/>
        <v>-1200</v>
      </c>
    </row>
    <row r="956" spans="1:9" x14ac:dyDescent="0.25">
      <c r="A956">
        <v>2</v>
      </c>
      <c r="B956" t="s">
        <v>2053</v>
      </c>
      <c r="C956" t="s">
        <v>3624</v>
      </c>
      <c r="D956" t="s">
        <v>3617</v>
      </c>
      <c r="E956">
        <v>0</v>
      </c>
      <c r="F956">
        <v>3000</v>
      </c>
      <c r="G956" s="2">
        <v>45322</v>
      </c>
      <c r="H956" t="s">
        <v>3618</v>
      </c>
      <c r="I956">
        <f t="shared" si="14"/>
        <v>-3000</v>
      </c>
    </row>
    <row r="957" spans="1:9" x14ac:dyDescent="0.25">
      <c r="A957">
        <v>2</v>
      </c>
      <c r="B957" t="s">
        <v>2053</v>
      </c>
      <c r="C957" t="s">
        <v>3624</v>
      </c>
      <c r="D957" t="s">
        <v>3617</v>
      </c>
      <c r="E957">
        <v>0</v>
      </c>
      <c r="F957">
        <v>1440</v>
      </c>
      <c r="G957" s="2">
        <v>45322</v>
      </c>
      <c r="H957" t="s">
        <v>3618</v>
      </c>
      <c r="I957">
        <f t="shared" si="14"/>
        <v>-1440</v>
      </c>
    </row>
    <row r="958" spans="1:9" x14ac:dyDescent="0.25">
      <c r="A958">
        <v>2</v>
      </c>
      <c r="B958" t="s">
        <v>2053</v>
      </c>
      <c r="C958" t="s">
        <v>3624</v>
      </c>
      <c r="D958" t="s">
        <v>3617</v>
      </c>
      <c r="E958">
        <v>0</v>
      </c>
      <c r="F958">
        <v>2000</v>
      </c>
      <c r="G958" s="2">
        <v>45322</v>
      </c>
      <c r="H958" t="s">
        <v>3618</v>
      </c>
      <c r="I958">
        <f t="shared" si="14"/>
        <v>-2000</v>
      </c>
    </row>
    <row r="959" spans="1:9" x14ac:dyDescent="0.25">
      <c r="A959">
        <v>2</v>
      </c>
      <c r="B959" t="s">
        <v>2053</v>
      </c>
      <c r="C959" t="s">
        <v>3624</v>
      </c>
      <c r="D959" t="s">
        <v>3617</v>
      </c>
      <c r="E959">
        <v>0</v>
      </c>
      <c r="F959">
        <v>420</v>
      </c>
      <c r="G959" s="2">
        <v>45322</v>
      </c>
      <c r="H959" t="s">
        <v>3618</v>
      </c>
      <c r="I959">
        <f t="shared" si="14"/>
        <v>-420</v>
      </c>
    </row>
    <row r="960" spans="1:9" x14ac:dyDescent="0.25">
      <c r="A960">
        <v>2</v>
      </c>
      <c r="B960" t="s">
        <v>2053</v>
      </c>
      <c r="C960" t="s">
        <v>3624</v>
      </c>
      <c r="D960" t="s">
        <v>3617</v>
      </c>
      <c r="E960">
        <v>0</v>
      </c>
      <c r="F960">
        <v>1500</v>
      </c>
      <c r="G960" s="2">
        <v>45322</v>
      </c>
      <c r="H960" t="s">
        <v>3618</v>
      </c>
      <c r="I960">
        <f t="shared" si="14"/>
        <v>-1500</v>
      </c>
    </row>
    <row r="961" spans="1:9" x14ac:dyDescent="0.25">
      <c r="A961">
        <v>2</v>
      </c>
      <c r="B961" t="s">
        <v>2053</v>
      </c>
      <c r="C961" t="s">
        <v>3624</v>
      </c>
      <c r="D961" t="s">
        <v>3617</v>
      </c>
      <c r="E961">
        <v>0</v>
      </c>
      <c r="F961">
        <v>540</v>
      </c>
      <c r="G961" s="2">
        <v>45322</v>
      </c>
      <c r="H961" t="s">
        <v>3618</v>
      </c>
      <c r="I961">
        <f t="shared" si="14"/>
        <v>-540</v>
      </c>
    </row>
    <row r="962" spans="1:9" x14ac:dyDescent="0.25">
      <c r="A962">
        <v>2</v>
      </c>
      <c r="B962" t="s">
        <v>2053</v>
      </c>
      <c r="C962" t="s">
        <v>3624</v>
      </c>
      <c r="D962" t="s">
        <v>3617</v>
      </c>
      <c r="E962">
        <v>0</v>
      </c>
      <c r="F962">
        <v>156</v>
      </c>
      <c r="G962" s="2">
        <v>45382</v>
      </c>
      <c r="H962" t="s">
        <v>3618</v>
      </c>
      <c r="I962">
        <f t="shared" ref="I962:I1025" si="15">E962-F962</f>
        <v>-156</v>
      </c>
    </row>
    <row r="963" spans="1:9" x14ac:dyDescent="0.25">
      <c r="A963">
        <v>2</v>
      </c>
      <c r="B963" t="s">
        <v>2053</v>
      </c>
      <c r="C963" t="s">
        <v>3624</v>
      </c>
      <c r="D963" t="s">
        <v>3617</v>
      </c>
      <c r="E963">
        <v>0</v>
      </c>
      <c r="F963">
        <v>156</v>
      </c>
      <c r="G963" s="2">
        <v>45382</v>
      </c>
      <c r="H963" t="s">
        <v>3618</v>
      </c>
      <c r="I963">
        <f t="shared" si="15"/>
        <v>-156</v>
      </c>
    </row>
    <row r="964" spans="1:9" x14ac:dyDescent="0.25">
      <c r="A964">
        <v>2</v>
      </c>
      <c r="B964" t="s">
        <v>2053</v>
      </c>
      <c r="C964" t="s">
        <v>3624</v>
      </c>
      <c r="D964" t="s">
        <v>3617</v>
      </c>
      <c r="E964">
        <v>0</v>
      </c>
      <c r="F964">
        <v>276</v>
      </c>
      <c r="G964" s="2">
        <v>45382</v>
      </c>
      <c r="H964" t="s">
        <v>3618</v>
      </c>
      <c r="I964">
        <f t="shared" si="15"/>
        <v>-276</v>
      </c>
    </row>
    <row r="965" spans="1:9" x14ac:dyDescent="0.25">
      <c r="A965">
        <v>2</v>
      </c>
      <c r="B965" t="s">
        <v>2053</v>
      </c>
      <c r="C965" t="s">
        <v>3624</v>
      </c>
      <c r="D965" t="s">
        <v>3617</v>
      </c>
      <c r="E965">
        <v>0</v>
      </c>
      <c r="F965">
        <v>84</v>
      </c>
      <c r="G965" s="2">
        <v>45382</v>
      </c>
      <c r="H965" t="s">
        <v>3618</v>
      </c>
      <c r="I965">
        <f t="shared" si="15"/>
        <v>-84</v>
      </c>
    </row>
    <row r="966" spans="1:9" x14ac:dyDescent="0.25">
      <c r="A966">
        <v>2</v>
      </c>
      <c r="B966" t="s">
        <v>2053</v>
      </c>
      <c r="C966" t="s">
        <v>3624</v>
      </c>
      <c r="D966" t="s">
        <v>3617</v>
      </c>
      <c r="E966">
        <v>0</v>
      </c>
      <c r="F966">
        <v>384</v>
      </c>
      <c r="G966" s="2">
        <v>45382</v>
      </c>
      <c r="H966" t="s">
        <v>3618</v>
      </c>
      <c r="I966">
        <f t="shared" si="15"/>
        <v>-384</v>
      </c>
    </row>
    <row r="967" spans="1:9" x14ac:dyDescent="0.25">
      <c r="A967">
        <v>2</v>
      </c>
      <c r="B967" t="s">
        <v>2053</v>
      </c>
      <c r="C967" t="s">
        <v>3624</v>
      </c>
      <c r="D967" t="s">
        <v>3617</v>
      </c>
      <c r="E967">
        <v>0</v>
      </c>
      <c r="F967">
        <v>36</v>
      </c>
      <c r="G967" s="2">
        <v>45382</v>
      </c>
      <c r="H967" t="s">
        <v>3618</v>
      </c>
      <c r="I967">
        <f t="shared" si="15"/>
        <v>-36</v>
      </c>
    </row>
    <row r="968" spans="1:9" x14ac:dyDescent="0.25">
      <c r="A968">
        <v>2</v>
      </c>
      <c r="B968" t="s">
        <v>2053</v>
      </c>
      <c r="C968" t="s">
        <v>3624</v>
      </c>
      <c r="D968" t="s">
        <v>3617</v>
      </c>
      <c r="E968">
        <v>0</v>
      </c>
      <c r="F968">
        <v>60</v>
      </c>
      <c r="G968" s="2">
        <v>45382</v>
      </c>
      <c r="H968" t="s">
        <v>3618</v>
      </c>
      <c r="I968">
        <f t="shared" si="15"/>
        <v>-60</v>
      </c>
    </row>
    <row r="969" spans="1:9" x14ac:dyDescent="0.25">
      <c r="A969">
        <v>2</v>
      </c>
      <c r="B969" t="s">
        <v>2053</v>
      </c>
      <c r="C969" t="s">
        <v>3624</v>
      </c>
      <c r="D969" t="s">
        <v>3617</v>
      </c>
      <c r="E969">
        <v>0</v>
      </c>
      <c r="F969">
        <v>48</v>
      </c>
      <c r="G969" s="2">
        <v>45382</v>
      </c>
      <c r="H969" t="s">
        <v>3618</v>
      </c>
      <c r="I969">
        <f t="shared" si="15"/>
        <v>-48</v>
      </c>
    </row>
    <row r="970" spans="1:9" x14ac:dyDescent="0.25">
      <c r="A970">
        <v>2</v>
      </c>
      <c r="B970" t="s">
        <v>2053</v>
      </c>
      <c r="C970" t="s">
        <v>3624</v>
      </c>
      <c r="D970" t="s">
        <v>3617</v>
      </c>
      <c r="E970">
        <v>0</v>
      </c>
      <c r="F970">
        <v>240</v>
      </c>
      <c r="G970" s="2">
        <v>45382</v>
      </c>
      <c r="H970" t="s">
        <v>3618</v>
      </c>
      <c r="I970">
        <f t="shared" si="15"/>
        <v>-240</v>
      </c>
    </row>
    <row r="971" spans="1:9" x14ac:dyDescent="0.25">
      <c r="A971">
        <v>2</v>
      </c>
      <c r="B971" t="s">
        <v>2053</v>
      </c>
      <c r="C971" t="s">
        <v>3624</v>
      </c>
      <c r="D971" t="s">
        <v>3617</v>
      </c>
      <c r="E971">
        <v>0</v>
      </c>
      <c r="F971">
        <v>960</v>
      </c>
      <c r="G971" s="2">
        <v>45382</v>
      </c>
      <c r="H971" t="s">
        <v>3618</v>
      </c>
      <c r="I971">
        <f t="shared" si="15"/>
        <v>-960</v>
      </c>
    </row>
    <row r="972" spans="1:9" x14ac:dyDescent="0.25">
      <c r="A972">
        <v>2</v>
      </c>
      <c r="B972" t="s">
        <v>2053</v>
      </c>
      <c r="C972" t="s">
        <v>3624</v>
      </c>
      <c r="D972" t="s">
        <v>3617</v>
      </c>
      <c r="E972">
        <v>0</v>
      </c>
      <c r="F972">
        <v>588</v>
      </c>
      <c r="G972" s="2">
        <v>45382</v>
      </c>
      <c r="H972" t="s">
        <v>3618</v>
      </c>
      <c r="I972">
        <f t="shared" si="15"/>
        <v>-588</v>
      </c>
    </row>
    <row r="973" spans="1:9" x14ac:dyDescent="0.25">
      <c r="A973">
        <v>2</v>
      </c>
      <c r="B973" t="s">
        <v>2053</v>
      </c>
      <c r="C973" t="s">
        <v>3624</v>
      </c>
      <c r="D973" t="s">
        <v>3617</v>
      </c>
      <c r="E973">
        <v>0</v>
      </c>
      <c r="F973">
        <v>60</v>
      </c>
      <c r="G973" s="2">
        <v>45382</v>
      </c>
      <c r="H973" t="s">
        <v>3618</v>
      </c>
      <c r="I973">
        <f t="shared" si="15"/>
        <v>-60</v>
      </c>
    </row>
    <row r="974" spans="1:9" x14ac:dyDescent="0.25">
      <c r="A974">
        <v>2</v>
      </c>
      <c r="B974" t="s">
        <v>2053</v>
      </c>
      <c r="C974" t="s">
        <v>3624</v>
      </c>
      <c r="D974" t="s">
        <v>3617</v>
      </c>
      <c r="E974">
        <v>0</v>
      </c>
      <c r="F974">
        <v>60</v>
      </c>
      <c r="G974" s="2">
        <v>45382</v>
      </c>
      <c r="H974" t="s">
        <v>3618</v>
      </c>
      <c r="I974">
        <f t="shared" si="15"/>
        <v>-60</v>
      </c>
    </row>
    <row r="975" spans="1:9" x14ac:dyDescent="0.25">
      <c r="A975">
        <v>2</v>
      </c>
      <c r="B975" t="s">
        <v>2053</v>
      </c>
      <c r="C975" t="s">
        <v>3624</v>
      </c>
      <c r="D975" t="s">
        <v>3617</v>
      </c>
      <c r="E975">
        <v>0</v>
      </c>
      <c r="F975">
        <v>60</v>
      </c>
      <c r="G975" s="2">
        <v>45382</v>
      </c>
      <c r="H975" t="s">
        <v>3618</v>
      </c>
      <c r="I975">
        <f t="shared" si="15"/>
        <v>-60</v>
      </c>
    </row>
    <row r="976" spans="1:9" x14ac:dyDescent="0.25">
      <c r="A976">
        <v>2</v>
      </c>
      <c r="B976" t="s">
        <v>2053</v>
      </c>
      <c r="C976" t="s">
        <v>3624</v>
      </c>
      <c r="D976" t="s">
        <v>3617</v>
      </c>
      <c r="E976">
        <v>0</v>
      </c>
      <c r="F976">
        <v>432</v>
      </c>
      <c r="G976" s="2">
        <v>45382</v>
      </c>
      <c r="H976" t="s">
        <v>3618</v>
      </c>
      <c r="I976">
        <f t="shared" si="15"/>
        <v>-432</v>
      </c>
    </row>
    <row r="977" spans="1:9" x14ac:dyDescent="0.25">
      <c r="A977">
        <v>2</v>
      </c>
      <c r="B977" t="s">
        <v>2053</v>
      </c>
      <c r="C977" t="s">
        <v>3624</v>
      </c>
      <c r="D977" t="s">
        <v>3617</v>
      </c>
      <c r="E977">
        <v>0</v>
      </c>
      <c r="F977">
        <v>84</v>
      </c>
      <c r="G977" s="2">
        <v>45382</v>
      </c>
      <c r="H977" t="s">
        <v>3618</v>
      </c>
      <c r="I977">
        <f t="shared" si="15"/>
        <v>-84</v>
      </c>
    </row>
    <row r="978" spans="1:9" x14ac:dyDescent="0.25">
      <c r="A978">
        <v>2</v>
      </c>
      <c r="B978" t="s">
        <v>2053</v>
      </c>
      <c r="C978" t="s">
        <v>3624</v>
      </c>
      <c r="D978" t="s">
        <v>3617</v>
      </c>
      <c r="E978">
        <v>0</v>
      </c>
      <c r="F978">
        <v>144</v>
      </c>
      <c r="G978" s="2">
        <v>45382</v>
      </c>
      <c r="H978" t="s">
        <v>3618</v>
      </c>
      <c r="I978">
        <f t="shared" si="15"/>
        <v>-144</v>
      </c>
    </row>
    <row r="979" spans="1:9" x14ac:dyDescent="0.25">
      <c r="A979">
        <v>2</v>
      </c>
      <c r="B979" t="s">
        <v>2053</v>
      </c>
      <c r="C979" t="s">
        <v>3624</v>
      </c>
      <c r="D979" t="s">
        <v>3617</v>
      </c>
      <c r="E979">
        <v>0</v>
      </c>
      <c r="F979">
        <v>480</v>
      </c>
      <c r="G979" s="2">
        <v>45382</v>
      </c>
      <c r="H979" t="s">
        <v>3618</v>
      </c>
      <c r="I979">
        <f t="shared" si="15"/>
        <v>-480</v>
      </c>
    </row>
    <row r="980" spans="1:9" x14ac:dyDescent="0.25">
      <c r="A980">
        <v>2</v>
      </c>
      <c r="B980" t="s">
        <v>2053</v>
      </c>
      <c r="C980" t="s">
        <v>3624</v>
      </c>
      <c r="D980" t="s">
        <v>3617</v>
      </c>
      <c r="E980">
        <v>0</v>
      </c>
      <c r="F980">
        <v>120</v>
      </c>
      <c r="G980" s="2">
        <v>45382</v>
      </c>
      <c r="H980" t="s">
        <v>3618</v>
      </c>
      <c r="I980">
        <f t="shared" si="15"/>
        <v>-120</v>
      </c>
    </row>
    <row r="981" spans="1:9" x14ac:dyDescent="0.25">
      <c r="A981">
        <v>2</v>
      </c>
      <c r="B981" t="s">
        <v>2053</v>
      </c>
      <c r="C981" t="s">
        <v>3624</v>
      </c>
      <c r="D981" t="s">
        <v>3617</v>
      </c>
      <c r="E981">
        <v>0</v>
      </c>
      <c r="F981">
        <v>48</v>
      </c>
      <c r="G981" s="2">
        <v>45382</v>
      </c>
      <c r="H981" t="s">
        <v>3618</v>
      </c>
      <c r="I981">
        <f t="shared" si="15"/>
        <v>-48</v>
      </c>
    </row>
    <row r="982" spans="1:9" x14ac:dyDescent="0.25">
      <c r="A982">
        <v>2</v>
      </c>
      <c r="B982" t="s">
        <v>2053</v>
      </c>
      <c r="C982" t="s">
        <v>3624</v>
      </c>
      <c r="D982" t="s">
        <v>3617</v>
      </c>
      <c r="E982">
        <v>0</v>
      </c>
      <c r="F982">
        <v>36</v>
      </c>
      <c r="G982" s="2">
        <v>45382</v>
      </c>
      <c r="H982" t="s">
        <v>3618</v>
      </c>
      <c r="I982">
        <f t="shared" si="15"/>
        <v>-36</v>
      </c>
    </row>
    <row r="983" spans="1:9" x14ac:dyDescent="0.25">
      <c r="A983">
        <v>2</v>
      </c>
      <c r="B983" t="s">
        <v>2053</v>
      </c>
      <c r="C983" t="s">
        <v>3624</v>
      </c>
      <c r="D983" t="s">
        <v>3617</v>
      </c>
      <c r="E983">
        <v>0</v>
      </c>
      <c r="F983">
        <v>288</v>
      </c>
      <c r="G983" s="2">
        <v>45382</v>
      </c>
      <c r="H983" t="s">
        <v>3618</v>
      </c>
      <c r="I983">
        <f t="shared" si="15"/>
        <v>-288</v>
      </c>
    </row>
    <row r="984" spans="1:9" x14ac:dyDescent="0.25">
      <c r="A984">
        <v>2</v>
      </c>
      <c r="B984" t="s">
        <v>2053</v>
      </c>
      <c r="C984" t="s">
        <v>3624</v>
      </c>
      <c r="D984" t="s">
        <v>3617</v>
      </c>
      <c r="E984">
        <v>0</v>
      </c>
      <c r="F984">
        <v>156</v>
      </c>
      <c r="G984" s="2">
        <v>45382</v>
      </c>
      <c r="H984" t="s">
        <v>3618</v>
      </c>
      <c r="I984">
        <f t="shared" si="15"/>
        <v>-156</v>
      </c>
    </row>
    <row r="985" spans="1:9" x14ac:dyDescent="0.25">
      <c r="A985">
        <v>2</v>
      </c>
      <c r="B985" t="s">
        <v>2053</v>
      </c>
      <c r="C985" t="s">
        <v>3624</v>
      </c>
      <c r="D985" t="s">
        <v>3617</v>
      </c>
      <c r="E985">
        <v>0</v>
      </c>
      <c r="F985">
        <v>156</v>
      </c>
      <c r="G985" s="2">
        <v>45382</v>
      </c>
      <c r="H985" t="s">
        <v>3618</v>
      </c>
      <c r="I985">
        <f t="shared" si="15"/>
        <v>-156</v>
      </c>
    </row>
    <row r="986" spans="1:9" x14ac:dyDescent="0.25">
      <c r="A986">
        <v>2</v>
      </c>
      <c r="B986" t="s">
        <v>2053</v>
      </c>
      <c r="C986" t="s">
        <v>3624</v>
      </c>
      <c r="D986" t="s">
        <v>3617</v>
      </c>
      <c r="E986">
        <v>0</v>
      </c>
      <c r="F986">
        <v>276</v>
      </c>
      <c r="G986" s="2">
        <v>45382</v>
      </c>
      <c r="H986" t="s">
        <v>3618</v>
      </c>
      <c r="I986">
        <f t="shared" si="15"/>
        <v>-276</v>
      </c>
    </row>
    <row r="987" spans="1:9" x14ac:dyDescent="0.25">
      <c r="A987">
        <v>2</v>
      </c>
      <c r="B987" t="s">
        <v>2053</v>
      </c>
      <c r="C987" t="s">
        <v>3624</v>
      </c>
      <c r="D987" t="s">
        <v>3617</v>
      </c>
      <c r="E987">
        <v>0</v>
      </c>
      <c r="F987">
        <v>96</v>
      </c>
      <c r="G987" s="2">
        <v>45382</v>
      </c>
      <c r="H987" t="s">
        <v>3618</v>
      </c>
      <c r="I987">
        <f t="shared" si="15"/>
        <v>-96</v>
      </c>
    </row>
    <row r="988" spans="1:9" x14ac:dyDescent="0.25">
      <c r="A988">
        <v>2</v>
      </c>
      <c r="B988" t="s">
        <v>2053</v>
      </c>
      <c r="C988" t="s">
        <v>3624</v>
      </c>
      <c r="D988" t="s">
        <v>3617</v>
      </c>
      <c r="E988">
        <v>0</v>
      </c>
      <c r="F988">
        <v>384</v>
      </c>
      <c r="G988" s="2">
        <v>45382</v>
      </c>
      <c r="H988" t="s">
        <v>3618</v>
      </c>
      <c r="I988">
        <f t="shared" si="15"/>
        <v>-384</v>
      </c>
    </row>
    <row r="989" spans="1:9" x14ac:dyDescent="0.25">
      <c r="A989">
        <v>2</v>
      </c>
      <c r="B989" t="s">
        <v>2053</v>
      </c>
      <c r="C989" t="s">
        <v>3624</v>
      </c>
      <c r="D989" t="s">
        <v>3617</v>
      </c>
      <c r="E989">
        <v>0</v>
      </c>
      <c r="F989">
        <v>36</v>
      </c>
      <c r="G989" s="2">
        <v>45382</v>
      </c>
      <c r="H989" t="s">
        <v>3618</v>
      </c>
      <c r="I989">
        <f t="shared" si="15"/>
        <v>-36</v>
      </c>
    </row>
    <row r="990" spans="1:9" x14ac:dyDescent="0.25">
      <c r="A990">
        <v>2</v>
      </c>
      <c r="B990" t="s">
        <v>2053</v>
      </c>
      <c r="C990" t="s">
        <v>3624</v>
      </c>
      <c r="D990" t="s">
        <v>3617</v>
      </c>
      <c r="E990">
        <v>0</v>
      </c>
      <c r="F990">
        <v>60</v>
      </c>
      <c r="G990" s="2">
        <v>45382</v>
      </c>
      <c r="H990" t="s">
        <v>3618</v>
      </c>
      <c r="I990">
        <f t="shared" si="15"/>
        <v>-60</v>
      </c>
    </row>
    <row r="991" spans="1:9" x14ac:dyDescent="0.25">
      <c r="A991">
        <v>2</v>
      </c>
      <c r="B991" t="s">
        <v>2053</v>
      </c>
      <c r="C991" t="s">
        <v>3624</v>
      </c>
      <c r="D991" t="s">
        <v>3617</v>
      </c>
      <c r="E991">
        <v>0</v>
      </c>
      <c r="F991">
        <v>36</v>
      </c>
      <c r="G991" s="2">
        <v>45382</v>
      </c>
      <c r="H991" t="s">
        <v>3618</v>
      </c>
      <c r="I991">
        <f t="shared" si="15"/>
        <v>-36</v>
      </c>
    </row>
    <row r="992" spans="1:9" x14ac:dyDescent="0.25">
      <c r="A992">
        <v>2</v>
      </c>
      <c r="B992" t="s">
        <v>2053</v>
      </c>
      <c r="C992" t="s">
        <v>3624</v>
      </c>
      <c r="D992" t="s">
        <v>3617</v>
      </c>
      <c r="E992">
        <v>0</v>
      </c>
      <c r="F992">
        <v>1200</v>
      </c>
      <c r="G992" s="2">
        <v>45382</v>
      </c>
      <c r="H992" t="s">
        <v>3618</v>
      </c>
      <c r="I992">
        <f t="shared" si="15"/>
        <v>-1200</v>
      </c>
    </row>
    <row r="993" spans="1:9" x14ac:dyDescent="0.25">
      <c r="A993">
        <v>2</v>
      </c>
      <c r="B993" t="s">
        <v>2053</v>
      </c>
      <c r="C993" t="s">
        <v>3624</v>
      </c>
      <c r="D993" t="s">
        <v>3617</v>
      </c>
      <c r="E993">
        <v>0</v>
      </c>
      <c r="F993">
        <v>108</v>
      </c>
      <c r="G993" s="2">
        <v>45382</v>
      </c>
      <c r="H993" t="s">
        <v>3618</v>
      </c>
      <c r="I993">
        <f t="shared" si="15"/>
        <v>-108</v>
      </c>
    </row>
    <row r="994" spans="1:9" x14ac:dyDescent="0.25">
      <c r="A994">
        <v>2</v>
      </c>
      <c r="B994" t="s">
        <v>2053</v>
      </c>
      <c r="C994" t="s">
        <v>3624</v>
      </c>
      <c r="D994" t="s">
        <v>3617</v>
      </c>
      <c r="E994">
        <v>0</v>
      </c>
      <c r="F994">
        <v>1092</v>
      </c>
      <c r="G994" s="2">
        <v>45382</v>
      </c>
      <c r="H994" t="s">
        <v>3618</v>
      </c>
      <c r="I994">
        <f t="shared" si="15"/>
        <v>-1092</v>
      </c>
    </row>
    <row r="995" spans="1:9" x14ac:dyDescent="0.25">
      <c r="A995">
        <v>2</v>
      </c>
      <c r="B995" t="s">
        <v>2053</v>
      </c>
      <c r="C995" t="s">
        <v>3624</v>
      </c>
      <c r="D995" t="s">
        <v>3617</v>
      </c>
      <c r="E995">
        <v>0</v>
      </c>
      <c r="F995">
        <v>1200</v>
      </c>
      <c r="G995" s="2">
        <v>45382</v>
      </c>
      <c r="H995" t="s">
        <v>3618</v>
      </c>
      <c r="I995">
        <f t="shared" si="15"/>
        <v>-1200</v>
      </c>
    </row>
    <row r="996" spans="1:9" x14ac:dyDescent="0.25">
      <c r="A996">
        <v>2</v>
      </c>
      <c r="B996" t="s">
        <v>2053</v>
      </c>
      <c r="C996" t="s">
        <v>3624</v>
      </c>
      <c r="D996" t="s">
        <v>3617</v>
      </c>
      <c r="E996">
        <v>0</v>
      </c>
      <c r="F996">
        <v>60</v>
      </c>
      <c r="G996" s="2">
        <v>45382</v>
      </c>
      <c r="H996" t="s">
        <v>3618</v>
      </c>
      <c r="I996">
        <f t="shared" si="15"/>
        <v>-60</v>
      </c>
    </row>
    <row r="997" spans="1:9" x14ac:dyDescent="0.25">
      <c r="A997">
        <v>2</v>
      </c>
      <c r="B997" t="s">
        <v>2053</v>
      </c>
      <c r="C997" t="s">
        <v>3624</v>
      </c>
      <c r="D997" t="s">
        <v>3617</v>
      </c>
      <c r="E997">
        <v>0</v>
      </c>
      <c r="F997">
        <v>276</v>
      </c>
      <c r="G997" s="2">
        <v>45382</v>
      </c>
      <c r="H997" t="s">
        <v>3618</v>
      </c>
      <c r="I997">
        <f t="shared" si="15"/>
        <v>-276</v>
      </c>
    </row>
    <row r="998" spans="1:9" x14ac:dyDescent="0.25">
      <c r="A998">
        <v>2</v>
      </c>
      <c r="B998" t="s">
        <v>2053</v>
      </c>
      <c r="C998" t="s">
        <v>3624</v>
      </c>
      <c r="D998" t="s">
        <v>3617</v>
      </c>
      <c r="E998">
        <v>0</v>
      </c>
      <c r="F998">
        <v>780</v>
      </c>
      <c r="G998" s="2">
        <v>45382</v>
      </c>
      <c r="H998" t="s">
        <v>3618</v>
      </c>
      <c r="I998">
        <f t="shared" si="15"/>
        <v>-780</v>
      </c>
    </row>
    <row r="999" spans="1:9" x14ac:dyDescent="0.25">
      <c r="A999">
        <v>2</v>
      </c>
      <c r="B999" t="s">
        <v>2053</v>
      </c>
      <c r="C999" t="s">
        <v>3624</v>
      </c>
      <c r="D999" t="s">
        <v>3617</v>
      </c>
      <c r="E999">
        <v>0</v>
      </c>
      <c r="F999">
        <v>84</v>
      </c>
      <c r="G999" s="2">
        <v>45382</v>
      </c>
      <c r="H999" t="s">
        <v>3618</v>
      </c>
      <c r="I999">
        <f t="shared" si="15"/>
        <v>-84</v>
      </c>
    </row>
    <row r="1000" spans="1:9" x14ac:dyDescent="0.25">
      <c r="A1000">
        <v>2</v>
      </c>
      <c r="B1000" t="s">
        <v>2053</v>
      </c>
      <c r="C1000" t="s">
        <v>3624</v>
      </c>
      <c r="D1000" t="s">
        <v>3617</v>
      </c>
      <c r="E1000">
        <v>0</v>
      </c>
      <c r="F1000">
        <v>1020</v>
      </c>
      <c r="G1000" s="2">
        <v>45382</v>
      </c>
      <c r="H1000" t="s">
        <v>3618</v>
      </c>
      <c r="I1000">
        <f t="shared" si="15"/>
        <v>-1020</v>
      </c>
    </row>
    <row r="1001" spans="1:9" x14ac:dyDescent="0.25">
      <c r="A1001">
        <v>2</v>
      </c>
      <c r="B1001" t="s">
        <v>2053</v>
      </c>
      <c r="C1001" t="s">
        <v>3624</v>
      </c>
      <c r="D1001" t="s">
        <v>3617</v>
      </c>
      <c r="E1001">
        <v>0</v>
      </c>
      <c r="F1001">
        <v>120</v>
      </c>
      <c r="G1001" s="2">
        <v>45382</v>
      </c>
      <c r="H1001" t="s">
        <v>3618</v>
      </c>
      <c r="I1001">
        <f t="shared" si="15"/>
        <v>-120</v>
      </c>
    </row>
    <row r="1002" spans="1:9" x14ac:dyDescent="0.25">
      <c r="A1002">
        <v>2</v>
      </c>
      <c r="B1002" t="s">
        <v>2053</v>
      </c>
      <c r="C1002" t="s">
        <v>3624</v>
      </c>
      <c r="D1002" t="s">
        <v>3617</v>
      </c>
      <c r="E1002">
        <v>0</v>
      </c>
      <c r="F1002">
        <v>1128</v>
      </c>
      <c r="G1002" s="2">
        <v>45382</v>
      </c>
      <c r="H1002" t="s">
        <v>3618</v>
      </c>
      <c r="I1002">
        <f t="shared" si="15"/>
        <v>-1128</v>
      </c>
    </row>
    <row r="1003" spans="1:9" x14ac:dyDescent="0.25">
      <c r="A1003">
        <v>2</v>
      </c>
      <c r="B1003" t="s">
        <v>2053</v>
      </c>
      <c r="C1003" t="s">
        <v>3624</v>
      </c>
      <c r="D1003" t="s">
        <v>3617</v>
      </c>
      <c r="E1003">
        <v>0</v>
      </c>
      <c r="F1003">
        <v>72</v>
      </c>
      <c r="G1003" s="2">
        <v>45382</v>
      </c>
      <c r="H1003" t="s">
        <v>3618</v>
      </c>
      <c r="I1003">
        <f t="shared" si="15"/>
        <v>-72</v>
      </c>
    </row>
    <row r="1004" spans="1:9" x14ac:dyDescent="0.25">
      <c r="A1004">
        <v>2</v>
      </c>
      <c r="B1004" t="s">
        <v>2053</v>
      </c>
      <c r="C1004" t="s">
        <v>3624</v>
      </c>
      <c r="D1004" t="s">
        <v>3617</v>
      </c>
      <c r="E1004">
        <v>0</v>
      </c>
      <c r="F1004">
        <v>804</v>
      </c>
      <c r="G1004" s="2">
        <v>45382</v>
      </c>
      <c r="H1004" t="s">
        <v>3618</v>
      </c>
      <c r="I1004">
        <f t="shared" si="15"/>
        <v>-804</v>
      </c>
    </row>
    <row r="1005" spans="1:9" x14ac:dyDescent="0.25">
      <c r="A1005">
        <v>2</v>
      </c>
      <c r="B1005" t="s">
        <v>2053</v>
      </c>
      <c r="C1005" t="s">
        <v>3624</v>
      </c>
      <c r="D1005" t="s">
        <v>3617</v>
      </c>
      <c r="E1005">
        <v>0</v>
      </c>
      <c r="F1005">
        <v>396</v>
      </c>
      <c r="G1005" s="2">
        <v>45382</v>
      </c>
      <c r="H1005" t="s">
        <v>3618</v>
      </c>
      <c r="I1005">
        <f t="shared" si="15"/>
        <v>-396</v>
      </c>
    </row>
    <row r="1006" spans="1:9" x14ac:dyDescent="0.25">
      <c r="A1006">
        <v>2</v>
      </c>
      <c r="B1006" t="s">
        <v>2053</v>
      </c>
      <c r="C1006" t="s">
        <v>3624</v>
      </c>
      <c r="D1006" t="s">
        <v>3617</v>
      </c>
      <c r="E1006">
        <v>0</v>
      </c>
      <c r="F1006">
        <v>72</v>
      </c>
      <c r="G1006" s="2">
        <v>45382</v>
      </c>
      <c r="H1006" t="s">
        <v>3618</v>
      </c>
      <c r="I1006">
        <f t="shared" si="15"/>
        <v>-72</v>
      </c>
    </row>
    <row r="1007" spans="1:9" x14ac:dyDescent="0.25">
      <c r="A1007">
        <v>2</v>
      </c>
      <c r="B1007" t="s">
        <v>2053</v>
      </c>
      <c r="C1007" t="s">
        <v>3624</v>
      </c>
      <c r="D1007" t="s">
        <v>3617</v>
      </c>
      <c r="E1007">
        <v>0</v>
      </c>
      <c r="F1007">
        <v>936</v>
      </c>
      <c r="G1007" s="2">
        <v>45382</v>
      </c>
      <c r="H1007" t="s">
        <v>3618</v>
      </c>
      <c r="I1007">
        <f t="shared" si="15"/>
        <v>-936</v>
      </c>
    </row>
    <row r="1008" spans="1:9" x14ac:dyDescent="0.25">
      <c r="A1008">
        <v>2</v>
      </c>
      <c r="B1008" t="s">
        <v>2053</v>
      </c>
      <c r="C1008" t="s">
        <v>3624</v>
      </c>
      <c r="D1008" t="s">
        <v>3617</v>
      </c>
      <c r="E1008">
        <v>0</v>
      </c>
      <c r="F1008">
        <v>156</v>
      </c>
      <c r="G1008" s="2">
        <v>45382</v>
      </c>
      <c r="H1008" t="s">
        <v>3618</v>
      </c>
      <c r="I1008">
        <f t="shared" si="15"/>
        <v>-156</v>
      </c>
    </row>
    <row r="1009" spans="1:9" x14ac:dyDescent="0.25">
      <c r="A1009">
        <v>2</v>
      </c>
      <c r="B1009" t="s">
        <v>2053</v>
      </c>
      <c r="C1009" t="s">
        <v>3624</v>
      </c>
      <c r="D1009" t="s">
        <v>3617</v>
      </c>
      <c r="E1009">
        <v>0</v>
      </c>
      <c r="F1009">
        <v>36</v>
      </c>
      <c r="G1009" s="2">
        <v>45382</v>
      </c>
      <c r="H1009" t="s">
        <v>3618</v>
      </c>
      <c r="I1009">
        <f t="shared" si="15"/>
        <v>-36</v>
      </c>
    </row>
    <row r="1010" spans="1:9" x14ac:dyDescent="0.25">
      <c r="A1010">
        <v>2</v>
      </c>
      <c r="B1010" t="s">
        <v>2053</v>
      </c>
      <c r="C1010" t="s">
        <v>3624</v>
      </c>
      <c r="D1010" t="s">
        <v>3617</v>
      </c>
      <c r="E1010">
        <v>0</v>
      </c>
      <c r="F1010">
        <v>324</v>
      </c>
      <c r="G1010" s="2">
        <v>45382</v>
      </c>
      <c r="H1010" t="s">
        <v>3618</v>
      </c>
      <c r="I1010">
        <f t="shared" si="15"/>
        <v>-324</v>
      </c>
    </row>
    <row r="1011" spans="1:9" x14ac:dyDescent="0.25">
      <c r="A1011">
        <v>2</v>
      </c>
      <c r="B1011" t="s">
        <v>2053</v>
      </c>
      <c r="C1011" t="s">
        <v>3624</v>
      </c>
      <c r="D1011" t="s">
        <v>3617</v>
      </c>
      <c r="E1011">
        <v>0</v>
      </c>
      <c r="F1011">
        <v>156</v>
      </c>
      <c r="G1011" s="2">
        <v>45382</v>
      </c>
      <c r="H1011" t="s">
        <v>3618</v>
      </c>
      <c r="I1011">
        <f t="shared" si="15"/>
        <v>-156</v>
      </c>
    </row>
    <row r="1012" spans="1:9" x14ac:dyDescent="0.25">
      <c r="A1012">
        <v>2</v>
      </c>
      <c r="B1012" t="s">
        <v>2053</v>
      </c>
      <c r="C1012" t="s">
        <v>3624</v>
      </c>
      <c r="D1012" t="s">
        <v>3617</v>
      </c>
      <c r="E1012">
        <v>0</v>
      </c>
      <c r="F1012">
        <v>60</v>
      </c>
      <c r="G1012" s="2">
        <v>45382</v>
      </c>
      <c r="H1012" t="s">
        <v>3618</v>
      </c>
      <c r="I1012">
        <f t="shared" si="15"/>
        <v>-60</v>
      </c>
    </row>
    <row r="1013" spans="1:9" x14ac:dyDescent="0.25">
      <c r="A1013">
        <v>2</v>
      </c>
      <c r="B1013" t="s">
        <v>2053</v>
      </c>
      <c r="C1013" t="s">
        <v>3624</v>
      </c>
      <c r="D1013" t="s">
        <v>3617</v>
      </c>
      <c r="E1013">
        <v>0</v>
      </c>
      <c r="F1013">
        <v>72</v>
      </c>
      <c r="G1013" s="2">
        <v>45382</v>
      </c>
      <c r="H1013" t="s">
        <v>3618</v>
      </c>
      <c r="I1013">
        <f t="shared" si="15"/>
        <v>-72</v>
      </c>
    </row>
    <row r="1014" spans="1:9" x14ac:dyDescent="0.25">
      <c r="A1014">
        <v>2</v>
      </c>
      <c r="B1014" t="s">
        <v>2053</v>
      </c>
      <c r="C1014" t="s">
        <v>3624</v>
      </c>
      <c r="D1014" t="s">
        <v>3617</v>
      </c>
      <c r="E1014">
        <v>0</v>
      </c>
      <c r="F1014">
        <v>204</v>
      </c>
      <c r="G1014" s="2">
        <v>45382</v>
      </c>
      <c r="H1014" t="s">
        <v>3618</v>
      </c>
      <c r="I1014">
        <f t="shared" si="15"/>
        <v>-204</v>
      </c>
    </row>
    <row r="1015" spans="1:9" x14ac:dyDescent="0.25">
      <c r="A1015">
        <v>2</v>
      </c>
      <c r="B1015" t="s">
        <v>2053</v>
      </c>
      <c r="C1015" t="s">
        <v>3624</v>
      </c>
      <c r="D1015" t="s">
        <v>3617</v>
      </c>
      <c r="E1015">
        <v>0</v>
      </c>
      <c r="F1015">
        <v>240</v>
      </c>
      <c r="G1015" s="2">
        <v>45382</v>
      </c>
      <c r="H1015" t="s">
        <v>3618</v>
      </c>
      <c r="I1015">
        <f t="shared" si="15"/>
        <v>-240</v>
      </c>
    </row>
    <row r="1016" spans="1:9" x14ac:dyDescent="0.25">
      <c r="A1016">
        <v>2</v>
      </c>
      <c r="B1016" t="s">
        <v>2053</v>
      </c>
      <c r="C1016" t="s">
        <v>3624</v>
      </c>
      <c r="D1016" t="s">
        <v>3617</v>
      </c>
      <c r="E1016">
        <v>0</v>
      </c>
      <c r="F1016">
        <v>36</v>
      </c>
      <c r="G1016" s="2">
        <v>45382</v>
      </c>
      <c r="H1016" t="s">
        <v>3618</v>
      </c>
      <c r="I1016">
        <f t="shared" si="15"/>
        <v>-36</v>
      </c>
    </row>
    <row r="1017" spans="1:9" x14ac:dyDescent="0.25">
      <c r="A1017">
        <v>2</v>
      </c>
      <c r="B1017" t="s">
        <v>2053</v>
      </c>
      <c r="C1017" t="s">
        <v>3624</v>
      </c>
      <c r="D1017" t="s">
        <v>3617</v>
      </c>
      <c r="E1017">
        <v>0</v>
      </c>
      <c r="F1017">
        <v>72</v>
      </c>
      <c r="G1017" s="2">
        <v>45382</v>
      </c>
      <c r="H1017" t="s">
        <v>3618</v>
      </c>
      <c r="I1017">
        <f t="shared" si="15"/>
        <v>-72</v>
      </c>
    </row>
    <row r="1018" spans="1:9" x14ac:dyDescent="0.25">
      <c r="A1018">
        <v>2</v>
      </c>
      <c r="B1018" t="s">
        <v>2053</v>
      </c>
      <c r="C1018" t="s">
        <v>3624</v>
      </c>
      <c r="D1018" t="s">
        <v>3617</v>
      </c>
      <c r="E1018">
        <v>0</v>
      </c>
      <c r="F1018">
        <v>36</v>
      </c>
      <c r="G1018" s="2">
        <v>45382</v>
      </c>
      <c r="H1018" t="s">
        <v>3618</v>
      </c>
      <c r="I1018">
        <f t="shared" si="15"/>
        <v>-36</v>
      </c>
    </row>
    <row r="1019" spans="1:9" x14ac:dyDescent="0.25">
      <c r="A1019">
        <v>2</v>
      </c>
      <c r="B1019" t="s">
        <v>2053</v>
      </c>
      <c r="C1019" t="s">
        <v>3624</v>
      </c>
      <c r="D1019" t="s">
        <v>3617</v>
      </c>
      <c r="E1019">
        <v>0</v>
      </c>
      <c r="F1019">
        <v>180</v>
      </c>
      <c r="G1019" s="2">
        <v>45382</v>
      </c>
      <c r="H1019" t="s">
        <v>3618</v>
      </c>
      <c r="I1019">
        <f t="shared" si="15"/>
        <v>-180</v>
      </c>
    </row>
    <row r="1020" spans="1:9" x14ac:dyDescent="0.25">
      <c r="A1020">
        <v>2</v>
      </c>
      <c r="B1020" t="s">
        <v>2053</v>
      </c>
      <c r="C1020" t="s">
        <v>3624</v>
      </c>
      <c r="D1020" t="s">
        <v>3617</v>
      </c>
      <c r="E1020">
        <v>0</v>
      </c>
      <c r="F1020">
        <v>180</v>
      </c>
      <c r="G1020" s="2">
        <v>45382</v>
      </c>
      <c r="H1020" t="s">
        <v>3618</v>
      </c>
      <c r="I1020">
        <f t="shared" si="15"/>
        <v>-180</v>
      </c>
    </row>
    <row r="1021" spans="1:9" x14ac:dyDescent="0.25">
      <c r="A1021">
        <v>2</v>
      </c>
      <c r="B1021" t="s">
        <v>2053</v>
      </c>
      <c r="C1021" t="s">
        <v>3624</v>
      </c>
      <c r="D1021" t="s">
        <v>3617</v>
      </c>
      <c r="E1021">
        <v>0</v>
      </c>
      <c r="F1021">
        <v>120</v>
      </c>
      <c r="G1021" s="2">
        <v>45382</v>
      </c>
      <c r="H1021" t="s">
        <v>3618</v>
      </c>
      <c r="I1021">
        <f t="shared" si="15"/>
        <v>-120</v>
      </c>
    </row>
    <row r="1022" spans="1:9" x14ac:dyDescent="0.25">
      <c r="A1022">
        <v>2</v>
      </c>
      <c r="B1022" t="s">
        <v>2053</v>
      </c>
      <c r="C1022" t="s">
        <v>3624</v>
      </c>
      <c r="D1022" t="s">
        <v>3617</v>
      </c>
      <c r="E1022">
        <v>0</v>
      </c>
      <c r="F1022">
        <v>120</v>
      </c>
      <c r="G1022" s="2">
        <v>45382</v>
      </c>
      <c r="H1022" t="s">
        <v>3618</v>
      </c>
      <c r="I1022">
        <f t="shared" si="15"/>
        <v>-120</v>
      </c>
    </row>
    <row r="1023" spans="1:9" x14ac:dyDescent="0.25">
      <c r="A1023">
        <v>2</v>
      </c>
      <c r="B1023" t="s">
        <v>2053</v>
      </c>
      <c r="C1023" t="s">
        <v>3624</v>
      </c>
      <c r="D1023" t="s">
        <v>3617</v>
      </c>
      <c r="E1023">
        <v>0</v>
      </c>
      <c r="F1023">
        <v>120</v>
      </c>
      <c r="G1023" s="2">
        <v>45382</v>
      </c>
      <c r="H1023" t="s">
        <v>3618</v>
      </c>
      <c r="I1023">
        <f t="shared" si="15"/>
        <v>-120</v>
      </c>
    </row>
    <row r="1024" spans="1:9" x14ac:dyDescent="0.25">
      <c r="A1024">
        <v>2</v>
      </c>
      <c r="B1024" t="s">
        <v>2053</v>
      </c>
      <c r="C1024" t="s">
        <v>3624</v>
      </c>
      <c r="D1024" t="s">
        <v>3617</v>
      </c>
      <c r="E1024">
        <v>0</v>
      </c>
      <c r="F1024">
        <v>120</v>
      </c>
      <c r="G1024" s="2">
        <v>45382</v>
      </c>
      <c r="H1024" t="s">
        <v>3618</v>
      </c>
      <c r="I1024">
        <f t="shared" si="15"/>
        <v>-120</v>
      </c>
    </row>
    <row r="1025" spans="1:9" x14ac:dyDescent="0.25">
      <c r="A1025">
        <v>2</v>
      </c>
      <c r="B1025" t="s">
        <v>2053</v>
      </c>
      <c r="C1025" t="s">
        <v>3624</v>
      </c>
      <c r="D1025" t="s">
        <v>3617</v>
      </c>
      <c r="E1025">
        <v>0</v>
      </c>
      <c r="F1025">
        <v>120</v>
      </c>
      <c r="G1025" s="2">
        <v>45382</v>
      </c>
      <c r="H1025" t="s">
        <v>3618</v>
      </c>
      <c r="I1025">
        <f t="shared" si="15"/>
        <v>-120</v>
      </c>
    </row>
    <row r="1026" spans="1:9" x14ac:dyDescent="0.25">
      <c r="A1026">
        <v>2</v>
      </c>
      <c r="B1026" t="s">
        <v>2053</v>
      </c>
      <c r="C1026" t="s">
        <v>3624</v>
      </c>
      <c r="D1026" t="s">
        <v>3617</v>
      </c>
      <c r="E1026">
        <v>0</v>
      </c>
      <c r="F1026">
        <v>120</v>
      </c>
      <c r="G1026" s="2">
        <v>45382</v>
      </c>
      <c r="H1026" t="s">
        <v>3618</v>
      </c>
      <c r="I1026">
        <f t="shared" ref="I1026:I1089" si="16">E1026-F1026</f>
        <v>-120</v>
      </c>
    </row>
    <row r="1027" spans="1:9" x14ac:dyDescent="0.25">
      <c r="A1027">
        <v>2</v>
      </c>
      <c r="B1027" t="s">
        <v>2053</v>
      </c>
      <c r="C1027" t="s">
        <v>3624</v>
      </c>
      <c r="D1027" t="s">
        <v>3617</v>
      </c>
      <c r="E1027">
        <v>0</v>
      </c>
      <c r="F1027">
        <v>120</v>
      </c>
      <c r="G1027" s="2">
        <v>45382</v>
      </c>
      <c r="H1027" t="s">
        <v>3618</v>
      </c>
      <c r="I1027">
        <f t="shared" si="16"/>
        <v>-120</v>
      </c>
    </row>
    <row r="1028" spans="1:9" x14ac:dyDescent="0.25">
      <c r="A1028">
        <v>2</v>
      </c>
      <c r="B1028" t="s">
        <v>2053</v>
      </c>
      <c r="C1028" t="s">
        <v>3624</v>
      </c>
      <c r="D1028" t="s">
        <v>3617</v>
      </c>
      <c r="E1028">
        <v>0</v>
      </c>
      <c r="F1028">
        <v>672</v>
      </c>
      <c r="G1028" s="2">
        <v>45382</v>
      </c>
      <c r="H1028" t="s">
        <v>3618</v>
      </c>
      <c r="I1028">
        <f t="shared" si="16"/>
        <v>-672</v>
      </c>
    </row>
    <row r="1029" spans="1:9" x14ac:dyDescent="0.25">
      <c r="A1029">
        <v>2</v>
      </c>
      <c r="B1029" t="s">
        <v>2053</v>
      </c>
      <c r="C1029" t="s">
        <v>3624</v>
      </c>
      <c r="D1029" t="s">
        <v>3617</v>
      </c>
      <c r="E1029">
        <v>0</v>
      </c>
      <c r="F1029">
        <v>1200</v>
      </c>
      <c r="G1029" s="2">
        <v>45382</v>
      </c>
      <c r="H1029" t="s">
        <v>3618</v>
      </c>
      <c r="I1029">
        <f t="shared" si="16"/>
        <v>-1200</v>
      </c>
    </row>
    <row r="1030" spans="1:9" x14ac:dyDescent="0.25">
      <c r="A1030">
        <v>2</v>
      </c>
      <c r="B1030" t="s">
        <v>2053</v>
      </c>
      <c r="C1030" t="s">
        <v>3624</v>
      </c>
      <c r="D1030" t="s">
        <v>3617</v>
      </c>
      <c r="E1030">
        <v>0</v>
      </c>
      <c r="F1030">
        <v>1044</v>
      </c>
      <c r="G1030" s="2">
        <v>45382</v>
      </c>
      <c r="H1030" t="s">
        <v>3618</v>
      </c>
      <c r="I1030">
        <f t="shared" si="16"/>
        <v>-1044</v>
      </c>
    </row>
    <row r="1031" spans="1:9" x14ac:dyDescent="0.25">
      <c r="A1031">
        <v>2</v>
      </c>
      <c r="B1031" t="s">
        <v>2053</v>
      </c>
      <c r="C1031" t="s">
        <v>3624</v>
      </c>
      <c r="D1031" t="s">
        <v>3617</v>
      </c>
      <c r="E1031">
        <v>0</v>
      </c>
      <c r="F1031">
        <v>36</v>
      </c>
      <c r="G1031" s="2">
        <v>45382</v>
      </c>
      <c r="H1031" t="s">
        <v>3618</v>
      </c>
      <c r="I1031">
        <f t="shared" si="16"/>
        <v>-36</v>
      </c>
    </row>
    <row r="1032" spans="1:9" x14ac:dyDescent="0.25">
      <c r="A1032">
        <v>2</v>
      </c>
      <c r="B1032" t="s">
        <v>2053</v>
      </c>
      <c r="C1032" t="s">
        <v>3624</v>
      </c>
      <c r="D1032" t="s">
        <v>3617</v>
      </c>
      <c r="E1032">
        <v>0</v>
      </c>
      <c r="F1032">
        <v>348</v>
      </c>
      <c r="G1032" s="2">
        <v>45382</v>
      </c>
      <c r="H1032" t="s">
        <v>3618</v>
      </c>
      <c r="I1032">
        <f t="shared" si="16"/>
        <v>-348</v>
      </c>
    </row>
    <row r="1033" spans="1:9" x14ac:dyDescent="0.25">
      <c r="A1033">
        <v>2</v>
      </c>
      <c r="B1033" t="s">
        <v>2053</v>
      </c>
      <c r="C1033" t="s">
        <v>3624</v>
      </c>
      <c r="D1033" t="s">
        <v>3617</v>
      </c>
      <c r="E1033">
        <v>0</v>
      </c>
      <c r="F1033">
        <v>576</v>
      </c>
      <c r="G1033" s="2">
        <v>45382</v>
      </c>
      <c r="H1033" t="s">
        <v>3618</v>
      </c>
      <c r="I1033">
        <f t="shared" si="16"/>
        <v>-576</v>
      </c>
    </row>
    <row r="1034" spans="1:9" x14ac:dyDescent="0.25">
      <c r="A1034">
        <v>2</v>
      </c>
      <c r="B1034" t="s">
        <v>2053</v>
      </c>
      <c r="C1034" t="s">
        <v>3624</v>
      </c>
      <c r="D1034" t="s">
        <v>3617</v>
      </c>
      <c r="E1034">
        <v>0</v>
      </c>
      <c r="F1034">
        <v>132</v>
      </c>
      <c r="G1034" s="2">
        <v>45382</v>
      </c>
      <c r="H1034" t="s">
        <v>3618</v>
      </c>
      <c r="I1034">
        <f t="shared" si="16"/>
        <v>-132</v>
      </c>
    </row>
    <row r="1035" spans="1:9" x14ac:dyDescent="0.25">
      <c r="A1035">
        <v>2</v>
      </c>
      <c r="B1035" t="s">
        <v>2053</v>
      </c>
      <c r="C1035" t="s">
        <v>3624</v>
      </c>
      <c r="D1035" t="s">
        <v>3617</v>
      </c>
      <c r="E1035">
        <v>0</v>
      </c>
      <c r="F1035">
        <v>1200</v>
      </c>
      <c r="G1035" s="2">
        <v>45382</v>
      </c>
      <c r="H1035" t="s">
        <v>3618</v>
      </c>
      <c r="I1035">
        <f t="shared" si="16"/>
        <v>-1200</v>
      </c>
    </row>
    <row r="1036" spans="1:9" x14ac:dyDescent="0.25">
      <c r="A1036">
        <v>2</v>
      </c>
      <c r="B1036" t="s">
        <v>2053</v>
      </c>
      <c r="C1036" t="s">
        <v>3624</v>
      </c>
      <c r="D1036" t="s">
        <v>3617</v>
      </c>
      <c r="E1036">
        <v>0</v>
      </c>
      <c r="F1036">
        <v>396</v>
      </c>
      <c r="G1036" s="2">
        <v>45382</v>
      </c>
      <c r="H1036" t="s">
        <v>3618</v>
      </c>
      <c r="I1036">
        <f t="shared" si="16"/>
        <v>-396</v>
      </c>
    </row>
    <row r="1037" spans="1:9" x14ac:dyDescent="0.25">
      <c r="A1037">
        <v>2</v>
      </c>
      <c r="B1037" t="s">
        <v>2053</v>
      </c>
      <c r="C1037" t="s">
        <v>3624</v>
      </c>
      <c r="D1037" t="s">
        <v>3617</v>
      </c>
      <c r="E1037">
        <v>0</v>
      </c>
      <c r="F1037">
        <v>36</v>
      </c>
      <c r="G1037" s="2">
        <v>45382</v>
      </c>
      <c r="H1037" t="s">
        <v>3618</v>
      </c>
      <c r="I1037">
        <f t="shared" si="16"/>
        <v>-36</v>
      </c>
    </row>
    <row r="1038" spans="1:9" x14ac:dyDescent="0.25">
      <c r="A1038">
        <v>2</v>
      </c>
      <c r="B1038" t="s">
        <v>2053</v>
      </c>
      <c r="C1038" t="s">
        <v>3624</v>
      </c>
      <c r="D1038" t="s">
        <v>3617</v>
      </c>
      <c r="E1038">
        <v>0</v>
      </c>
      <c r="F1038">
        <v>1200</v>
      </c>
      <c r="G1038" s="2">
        <v>45382</v>
      </c>
      <c r="H1038" t="s">
        <v>3618</v>
      </c>
      <c r="I1038">
        <f t="shared" si="16"/>
        <v>-1200</v>
      </c>
    </row>
    <row r="1039" spans="1:9" x14ac:dyDescent="0.25">
      <c r="A1039">
        <v>2</v>
      </c>
      <c r="B1039" t="s">
        <v>2053</v>
      </c>
      <c r="C1039" t="s">
        <v>3624</v>
      </c>
      <c r="D1039" t="s">
        <v>3617</v>
      </c>
      <c r="E1039">
        <v>0</v>
      </c>
      <c r="F1039">
        <v>120</v>
      </c>
      <c r="G1039" s="2">
        <v>45382</v>
      </c>
      <c r="H1039" t="s">
        <v>3618</v>
      </c>
      <c r="I1039">
        <f t="shared" si="16"/>
        <v>-120</v>
      </c>
    </row>
    <row r="1040" spans="1:9" x14ac:dyDescent="0.25">
      <c r="A1040">
        <v>2</v>
      </c>
      <c r="B1040" t="s">
        <v>2053</v>
      </c>
      <c r="C1040" t="s">
        <v>3624</v>
      </c>
      <c r="D1040" t="s">
        <v>3617</v>
      </c>
      <c r="E1040">
        <v>0</v>
      </c>
      <c r="F1040">
        <v>24</v>
      </c>
      <c r="G1040" s="2">
        <v>45382</v>
      </c>
      <c r="H1040" t="s">
        <v>3618</v>
      </c>
      <c r="I1040">
        <f t="shared" si="16"/>
        <v>-24</v>
      </c>
    </row>
    <row r="1041" spans="1:9" x14ac:dyDescent="0.25">
      <c r="A1041">
        <v>2</v>
      </c>
      <c r="B1041" t="s">
        <v>2053</v>
      </c>
      <c r="C1041" t="s">
        <v>3624</v>
      </c>
      <c r="D1041" t="s">
        <v>3617</v>
      </c>
      <c r="E1041">
        <v>0</v>
      </c>
      <c r="F1041">
        <v>36</v>
      </c>
      <c r="G1041" s="2">
        <v>45382</v>
      </c>
      <c r="H1041" t="s">
        <v>3618</v>
      </c>
      <c r="I1041">
        <f t="shared" si="16"/>
        <v>-36</v>
      </c>
    </row>
    <row r="1042" spans="1:9" x14ac:dyDescent="0.25">
      <c r="A1042">
        <v>2</v>
      </c>
      <c r="B1042" t="s">
        <v>2053</v>
      </c>
      <c r="C1042" t="s">
        <v>3624</v>
      </c>
      <c r="D1042" t="s">
        <v>3617</v>
      </c>
      <c r="E1042">
        <v>0</v>
      </c>
      <c r="F1042">
        <v>480</v>
      </c>
      <c r="G1042" s="2">
        <v>45382</v>
      </c>
      <c r="H1042" t="s">
        <v>3618</v>
      </c>
      <c r="I1042">
        <f t="shared" si="16"/>
        <v>-480</v>
      </c>
    </row>
    <row r="1043" spans="1:9" x14ac:dyDescent="0.25">
      <c r="A1043">
        <v>2</v>
      </c>
      <c r="B1043" t="s">
        <v>2053</v>
      </c>
      <c r="C1043" t="s">
        <v>3624</v>
      </c>
      <c r="D1043" t="s">
        <v>3617</v>
      </c>
      <c r="E1043">
        <v>0</v>
      </c>
      <c r="F1043">
        <v>60</v>
      </c>
      <c r="G1043" s="2">
        <v>45382</v>
      </c>
      <c r="H1043" t="s">
        <v>3618</v>
      </c>
      <c r="I1043">
        <f t="shared" si="16"/>
        <v>-60</v>
      </c>
    </row>
    <row r="1044" spans="1:9" x14ac:dyDescent="0.25">
      <c r="A1044">
        <v>2</v>
      </c>
      <c r="B1044" t="s">
        <v>2053</v>
      </c>
      <c r="C1044" t="s">
        <v>3624</v>
      </c>
      <c r="D1044" t="s">
        <v>3617</v>
      </c>
      <c r="E1044">
        <v>0</v>
      </c>
      <c r="F1044">
        <v>480</v>
      </c>
      <c r="G1044" s="2">
        <v>45382</v>
      </c>
      <c r="H1044" t="s">
        <v>3618</v>
      </c>
      <c r="I1044">
        <f t="shared" si="16"/>
        <v>-480</v>
      </c>
    </row>
    <row r="1045" spans="1:9" x14ac:dyDescent="0.25">
      <c r="A1045">
        <v>2</v>
      </c>
      <c r="B1045" t="s">
        <v>2053</v>
      </c>
      <c r="C1045" t="s">
        <v>3624</v>
      </c>
      <c r="D1045" t="s">
        <v>3617</v>
      </c>
      <c r="E1045">
        <v>0</v>
      </c>
      <c r="F1045">
        <v>1140</v>
      </c>
      <c r="G1045" s="2">
        <v>45382</v>
      </c>
      <c r="H1045" t="s">
        <v>3618</v>
      </c>
      <c r="I1045">
        <f t="shared" si="16"/>
        <v>-1140</v>
      </c>
    </row>
    <row r="1046" spans="1:9" x14ac:dyDescent="0.25">
      <c r="A1046">
        <v>2</v>
      </c>
      <c r="B1046" t="s">
        <v>2053</v>
      </c>
      <c r="C1046" t="s">
        <v>3624</v>
      </c>
      <c r="D1046" t="s">
        <v>3617</v>
      </c>
      <c r="E1046">
        <v>0</v>
      </c>
      <c r="F1046">
        <v>60</v>
      </c>
      <c r="G1046" s="2">
        <v>45382</v>
      </c>
      <c r="H1046" t="s">
        <v>3618</v>
      </c>
      <c r="I1046">
        <f t="shared" si="16"/>
        <v>-60</v>
      </c>
    </row>
    <row r="1047" spans="1:9" x14ac:dyDescent="0.25">
      <c r="A1047">
        <v>2</v>
      </c>
      <c r="B1047" t="s">
        <v>2053</v>
      </c>
      <c r="C1047" t="s">
        <v>3624</v>
      </c>
      <c r="D1047" t="s">
        <v>3617</v>
      </c>
      <c r="E1047">
        <v>0</v>
      </c>
      <c r="F1047">
        <v>300</v>
      </c>
      <c r="G1047" s="2">
        <v>45382</v>
      </c>
      <c r="H1047" t="s">
        <v>3618</v>
      </c>
      <c r="I1047">
        <f t="shared" si="16"/>
        <v>-300</v>
      </c>
    </row>
    <row r="1048" spans="1:9" x14ac:dyDescent="0.25">
      <c r="A1048">
        <v>2</v>
      </c>
      <c r="B1048" t="s">
        <v>2053</v>
      </c>
      <c r="C1048" t="s">
        <v>3624</v>
      </c>
      <c r="D1048" t="s">
        <v>3617</v>
      </c>
      <c r="E1048">
        <v>0</v>
      </c>
      <c r="F1048">
        <v>1200</v>
      </c>
      <c r="G1048" s="2">
        <v>45382</v>
      </c>
      <c r="H1048" t="s">
        <v>3618</v>
      </c>
      <c r="I1048">
        <f t="shared" si="16"/>
        <v>-1200</v>
      </c>
    </row>
    <row r="1049" spans="1:9" x14ac:dyDescent="0.25">
      <c r="A1049">
        <v>2</v>
      </c>
      <c r="B1049" t="s">
        <v>2053</v>
      </c>
      <c r="C1049" t="s">
        <v>3624</v>
      </c>
      <c r="D1049" t="s">
        <v>3617</v>
      </c>
      <c r="E1049">
        <v>0</v>
      </c>
      <c r="F1049">
        <v>600</v>
      </c>
      <c r="G1049" s="2">
        <v>45382</v>
      </c>
      <c r="H1049" t="s">
        <v>3618</v>
      </c>
      <c r="I1049">
        <f t="shared" si="16"/>
        <v>-600</v>
      </c>
    </row>
    <row r="1050" spans="1:9" x14ac:dyDescent="0.25">
      <c r="A1050">
        <v>2</v>
      </c>
      <c r="B1050" t="s">
        <v>2053</v>
      </c>
      <c r="C1050" t="s">
        <v>3624</v>
      </c>
      <c r="D1050" t="s">
        <v>3617</v>
      </c>
      <c r="E1050">
        <v>0</v>
      </c>
      <c r="F1050">
        <v>600</v>
      </c>
      <c r="G1050" s="2">
        <v>45382</v>
      </c>
      <c r="H1050" t="s">
        <v>3618</v>
      </c>
      <c r="I1050">
        <f t="shared" si="16"/>
        <v>-600</v>
      </c>
    </row>
    <row r="1051" spans="1:9" x14ac:dyDescent="0.25">
      <c r="A1051">
        <v>2</v>
      </c>
      <c r="B1051" t="s">
        <v>2053</v>
      </c>
      <c r="C1051" t="s">
        <v>3624</v>
      </c>
      <c r="D1051" t="s">
        <v>3617</v>
      </c>
      <c r="E1051">
        <v>0</v>
      </c>
      <c r="F1051">
        <v>600</v>
      </c>
      <c r="G1051" s="2">
        <v>45382</v>
      </c>
      <c r="H1051" t="s">
        <v>3618</v>
      </c>
      <c r="I1051">
        <f t="shared" si="16"/>
        <v>-600</v>
      </c>
    </row>
    <row r="1052" spans="1:9" x14ac:dyDescent="0.25">
      <c r="A1052">
        <v>2</v>
      </c>
      <c r="B1052" t="s">
        <v>2053</v>
      </c>
      <c r="C1052" t="s">
        <v>3624</v>
      </c>
      <c r="D1052" t="s">
        <v>3617</v>
      </c>
      <c r="E1052">
        <v>0</v>
      </c>
      <c r="F1052">
        <v>300</v>
      </c>
      <c r="G1052" s="2">
        <v>45382</v>
      </c>
      <c r="H1052" t="s">
        <v>3618</v>
      </c>
      <c r="I1052">
        <f t="shared" si="16"/>
        <v>-300</v>
      </c>
    </row>
    <row r="1053" spans="1:9" x14ac:dyDescent="0.25">
      <c r="A1053">
        <v>2</v>
      </c>
      <c r="B1053" t="s">
        <v>2053</v>
      </c>
      <c r="C1053" t="s">
        <v>3624</v>
      </c>
      <c r="D1053" t="s">
        <v>3617</v>
      </c>
      <c r="E1053">
        <v>0</v>
      </c>
      <c r="F1053">
        <v>300</v>
      </c>
      <c r="G1053" s="2">
        <v>45382</v>
      </c>
      <c r="H1053" t="s">
        <v>3618</v>
      </c>
      <c r="I1053">
        <f t="shared" si="16"/>
        <v>-300</v>
      </c>
    </row>
    <row r="1054" spans="1:9" x14ac:dyDescent="0.25">
      <c r="A1054">
        <v>2</v>
      </c>
      <c r="B1054" t="s">
        <v>2053</v>
      </c>
      <c r="C1054" t="s">
        <v>3624</v>
      </c>
      <c r="D1054" t="s">
        <v>3617</v>
      </c>
      <c r="E1054">
        <v>0</v>
      </c>
      <c r="F1054">
        <v>852</v>
      </c>
      <c r="G1054" s="2">
        <v>45382</v>
      </c>
      <c r="H1054" t="s">
        <v>3618</v>
      </c>
      <c r="I1054">
        <f t="shared" si="16"/>
        <v>-852</v>
      </c>
    </row>
    <row r="1055" spans="1:9" x14ac:dyDescent="0.25">
      <c r="A1055">
        <v>2</v>
      </c>
      <c r="B1055" t="s">
        <v>2053</v>
      </c>
      <c r="C1055" t="s">
        <v>3624</v>
      </c>
      <c r="D1055" t="s">
        <v>3617</v>
      </c>
      <c r="E1055">
        <v>0</v>
      </c>
      <c r="F1055">
        <v>348</v>
      </c>
      <c r="G1055" s="2">
        <v>45382</v>
      </c>
      <c r="H1055" t="s">
        <v>3618</v>
      </c>
      <c r="I1055">
        <f t="shared" si="16"/>
        <v>-348</v>
      </c>
    </row>
    <row r="1056" spans="1:9" x14ac:dyDescent="0.25">
      <c r="A1056">
        <v>4</v>
      </c>
      <c r="B1056" t="s">
        <v>2053</v>
      </c>
      <c r="C1056" t="s">
        <v>3625</v>
      </c>
      <c r="D1056" t="s">
        <v>3617</v>
      </c>
      <c r="E1056">
        <v>0</v>
      </c>
      <c r="F1056">
        <v>1250</v>
      </c>
      <c r="G1056" s="2">
        <v>45382</v>
      </c>
      <c r="H1056" t="s">
        <v>3618</v>
      </c>
      <c r="I1056">
        <f t="shared" si="16"/>
        <v>-1250</v>
      </c>
    </row>
    <row r="1057" spans="1:9" x14ac:dyDescent="0.25">
      <c r="A1057">
        <v>4</v>
      </c>
      <c r="B1057" t="s">
        <v>2053</v>
      </c>
      <c r="C1057" t="s">
        <v>3625</v>
      </c>
      <c r="D1057" t="s">
        <v>3617</v>
      </c>
      <c r="E1057">
        <v>0</v>
      </c>
      <c r="F1057">
        <v>1250</v>
      </c>
      <c r="G1057" s="2">
        <v>45382</v>
      </c>
      <c r="H1057" t="s">
        <v>3618</v>
      </c>
      <c r="I1057">
        <f t="shared" si="16"/>
        <v>-1250</v>
      </c>
    </row>
    <row r="1058" spans="1:9" x14ac:dyDescent="0.25">
      <c r="A1058">
        <v>4</v>
      </c>
      <c r="B1058" t="s">
        <v>2053</v>
      </c>
      <c r="C1058" t="s">
        <v>3625</v>
      </c>
      <c r="D1058" t="s">
        <v>3617</v>
      </c>
      <c r="E1058">
        <v>0</v>
      </c>
      <c r="F1058">
        <v>1200</v>
      </c>
      <c r="G1058" s="2">
        <v>45382</v>
      </c>
      <c r="H1058" t="s">
        <v>3618</v>
      </c>
      <c r="I1058">
        <f t="shared" si="16"/>
        <v>-1200</v>
      </c>
    </row>
    <row r="1059" spans="1:9" x14ac:dyDescent="0.25">
      <c r="A1059">
        <v>4</v>
      </c>
      <c r="B1059" t="s">
        <v>2053</v>
      </c>
      <c r="C1059" t="s">
        <v>3625</v>
      </c>
      <c r="D1059" t="s">
        <v>3617</v>
      </c>
      <c r="E1059">
        <v>0</v>
      </c>
      <c r="F1059">
        <v>1200</v>
      </c>
      <c r="G1059" s="2">
        <v>45382</v>
      </c>
      <c r="H1059" t="s">
        <v>3618</v>
      </c>
      <c r="I1059">
        <f t="shared" si="16"/>
        <v>-1200</v>
      </c>
    </row>
    <row r="1060" spans="1:9" x14ac:dyDescent="0.25">
      <c r="A1060">
        <v>4</v>
      </c>
      <c r="B1060" t="s">
        <v>2053</v>
      </c>
      <c r="C1060" t="s">
        <v>3625</v>
      </c>
      <c r="D1060" t="s">
        <v>3617</v>
      </c>
      <c r="E1060">
        <v>0</v>
      </c>
      <c r="F1060">
        <v>240</v>
      </c>
      <c r="G1060" s="2">
        <v>45382</v>
      </c>
      <c r="H1060" t="s">
        <v>3618</v>
      </c>
      <c r="I1060">
        <f t="shared" si="16"/>
        <v>-240</v>
      </c>
    </row>
    <row r="1061" spans="1:9" x14ac:dyDescent="0.25">
      <c r="A1061">
        <v>4</v>
      </c>
      <c r="B1061" t="s">
        <v>2053</v>
      </c>
      <c r="C1061" t="s">
        <v>3625</v>
      </c>
      <c r="D1061" t="s">
        <v>3617</v>
      </c>
      <c r="E1061">
        <v>0</v>
      </c>
      <c r="F1061">
        <v>240</v>
      </c>
      <c r="G1061" s="2">
        <v>45382</v>
      </c>
      <c r="H1061" t="s">
        <v>3618</v>
      </c>
      <c r="I1061">
        <f t="shared" si="16"/>
        <v>-240</v>
      </c>
    </row>
    <row r="1062" spans="1:9" x14ac:dyDescent="0.25">
      <c r="A1062">
        <v>4</v>
      </c>
      <c r="B1062" t="s">
        <v>2053</v>
      </c>
      <c r="C1062" t="s">
        <v>3625</v>
      </c>
      <c r="D1062" t="s">
        <v>3617</v>
      </c>
      <c r="E1062">
        <v>0</v>
      </c>
      <c r="F1062">
        <v>600</v>
      </c>
      <c r="G1062" s="2">
        <v>45382</v>
      </c>
      <c r="H1062" t="s">
        <v>3618</v>
      </c>
      <c r="I1062">
        <f t="shared" si="16"/>
        <v>-600</v>
      </c>
    </row>
    <row r="1063" spans="1:9" x14ac:dyDescent="0.25">
      <c r="A1063">
        <v>4</v>
      </c>
      <c r="B1063" t="s">
        <v>2053</v>
      </c>
      <c r="C1063" t="s">
        <v>3625</v>
      </c>
      <c r="D1063" t="s">
        <v>3617</v>
      </c>
      <c r="E1063">
        <v>0</v>
      </c>
      <c r="F1063">
        <v>600</v>
      </c>
      <c r="G1063" s="2">
        <v>45382</v>
      </c>
      <c r="H1063" t="s">
        <v>3618</v>
      </c>
      <c r="I1063">
        <f t="shared" si="16"/>
        <v>-600</v>
      </c>
    </row>
    <row r="1064" spans="1:9" x14ac:dyDescent="0.25">
      <c r="A1064">
        <v>4</v>
      </c>
      <c r="B1064" t="s">
        <v>2053</v>
      </c>
      <c r="C1064" t="s">
        <v>3625</v>
      </c>
      <c r="D1064" t="s">
        <v>3617</v>
      </c>
      <c r="E1064">
        <v>0</v>
      </c>
      <c r="F1064">
        <v>912</v>
      </c>
      <c r="G1064" s="2">
        <v>45382</v>
      </c>
      <c r="H1064" t="s">
        <v>3618</v>
      </c>
      <c r="I1064">
        <f t="shared" si="16"/>
        <v>-912</v>
      </c>
    </row>
    <row r="1065" spans="1:9" x14ac:dyDescent="0.25">
      <c r="A1065">
        <v>4</v>
      </c>
      <c r="B1065" t="s">
        <v>2053</v>
      </c>
      <c r="C1065" t="s">
        <v>3625</v>
      </c>
      <c r="D1065" t="s">
        <v>3617</v>
      </c>
      <c r="E1065">
        <v>0</v>
      </c>
      <c r="F1065">
        <v>288</v>
      </c>
      <c r="G1065" s="2">
        <v>45382</v>
      </c>
      <c r="H1065" t="s">
        <v>3618</v>
      </c>
      <c r="I1065">
        <f t="shared" si="16"/>
        <v>-288</v>
      </c>
    </row>
    <row r="1066" spans="1:9" x14ac:dyDescent="0.25">
      <c r="A1066">
        <v>4</v>
      </c>
      <c r="B1066" t="s">
        <v>2053</v>
      </c>
      <c r="C1066" t="s">
        <v>3625</v>
      </c>
      <c r="D1066" t="s">
        <v>3617</v>
      </c>
      <c r="E1066">
        <v>0</v>
      </c>
      <c r="F1066">
        <v>240</v>
      </c>
      <c r="G1066" s="2">
        <v>45382</v>
      </c>
      <c r="H1066" t="s">
        <v>3618</v>
      </c>
      <c r="I1066">
        <f t="shared" si="16"/>
        <v>-240</v>
      </c>
    </row>
    <row r="1067" spans="1:9" x14ac:dyDescent="0.25">
      <c r="A1067">
        <v>4</v>
      </c>
      <c r="B1067" t="s">
        <v>2053</v>
      </c>
      <c r="C1067" t="s">
        <v>3625</v>
      </c>
      <c r="D1067" t="s">
        <v>3617</v>
      </c>
      <c r="E1067">
        <v>0</v>
      </c>
      <c r="F1067">
        <v>2000</v>
      </c>
      <c r="G1067" s="2">
        <v>45382</v>
      </c>
      <c r="H1067" t="s">
        <v>3618</v>
      </c>
      <c r="I1067">
        <f t="shared" si="16"/>
        <v>-2000</v>
      </c>
    </row>
    <row r="1068" spans="1:9" x14ac:dyDescent="0.25">
      <c r="A1068">
        <v>4</v>
      </c>
      <c r="B1068" t="s">
        <v>2053</v>
      </c>
      <c r="C1068" t="s">
        <v>3625</v>
      </c>
      <c r="D1068" t="s">
        <v>3617</v>
      </c>
      <c r="E1068">
        <v>0</v>
      </c>
      <c r="F1068">
        <v>100</v>
      </c>
      <c r="G1068" s="2">
        <v>45382</v>
      </c>
      <c r="H1068" t="s">
        <v>3618</v>
      </c>
      <c r="I1068">
        <f t="shared" si="16"/>
        <v>-100</v>
      </c>
    </row>
    <row r="1069" spans="1:9" x14ac:dyDescent="0.25">
      <c r="A1069">
        <v>4</v>
      </c>
      <c r="B1069" t="s">
        <v>2053</v>
      </c>
      <c r="C1069" t="s">
        <v>3625</v>
      </c>
      <c r="D1069" t="s">
        <v>3617</v>
      </c>
      <c r="E1069">
        <v>0</v>
      </c>
      <c r="F1069">
        <v>1720</v>
      </c>
      <c r="G1069" s="2">
        <v>45382</v>
      </c>
      <c r="H1069" t="s">
        <v>3618</v>
      </c>
      <c r="I1069">
        <f t="shared" si="16"/>
        <v>-1720</v>
      </c>
    </row>
    <row r="1070" spans="1:9" x14ac:dyDescent="0.25">
      <c r="A1070">
        <v>4</v>
      </c>
      <c r="B1070" t="s">
        <v>2053</v>
      </c>
      <c r="C1070" t="s">
        <v>3625</v>
      </c>
      <c r="D1070" t="s">
        <v>3617</v>
      </c>
      <c r="E1070">
        <v>0</v>
      </c>
      <c r="F1070">
        <v>280</v>
      </c>
      <c r="G1070" s="2">
        <v>45382</v>
      </c>
      <c r="H1070" t="s">
        <v>3618</v>
      </c>
      <c r="I1070">
        <f t="shared" si="16"/>
        <v>-280</v>
      </c>
    </row>
    <row r="1071" spans="1:9" x14ac:dyDescent="0.25">
      <c r="A1071">
        <v>4</v>
      </c>
      <c r="B1071" t="s">
        <v>2053</v>
      </c>
      <c r="C1071" t="s">
        <v>3625</v>
      </c>
      <c r="D1071" t="s">
        <v>3617</v>
      </c>
      <c r="E1071">
        <v>0</v>
      </c>
      <c r="F1071">
        <v>3000</v>
      </c>
      <c r="G1071" s="2">
        <v>45382</v>
      </c>
      <c r="H1071" t="s">
        <v>3618</v>
      </c>
      <c r="I1071">
        <f t="shared" si="16"/>
        <v>-3000</v>
      </c>
    </row>
    <row r="1072" spans="1:9" x14ac:dyDescent="0.25">
      <c r="A1072">
        <v>4</v>
      </c>
      <c r="B1072" t="s">
        <v>2053</v>
      </c>
      <c r="C1072" t="s">
        <v>3625</v>
      </c>
      <c r="D1072" t="s">
        <v>3617</v>
      </c>
      <c r="E1072">
        <v>0</v>
      </c>
      <c r="F1072">
        <v>1750</v>
      </c>
      <c r="G1072" s="2">
        <v>45382</v>
      </c>
      <c r="H1072" t="s">
        <v>3618</v>
      </c>
      <c r="I1072">
        <f t="shared" si="16"/>
        <v>-1750</v>
      </c>
    </row>
    <row r="1073" spans="1:9" x14ac:dyDescent="0.25">
      <c r="A1073">
        <v>4</v>
      </c>
      <c r="B1073" t="s">
        <v>2053</v>
      </c>
      <c r="C1073" t="s">
        <v>3625</v>
      </c>
      <c r="D1073" t="s">
        <v>3617</v>
      </c>
      <c r="E1073">
        <v>0</v>
      </c>
      <c r="F1073">
        <v>1250</v>
      </c>
      <c r="G1073" s="2">
        <v>45382</v>
      </c>
      <c r="H1073" t="s">
        <v>3618</v>
      </c>
      <c r="I1073">
        <f t="shared" si="16"/>
        <v>-1250</v>
      </c>
    </row>
    <row r="1074" spans="1:9" x14ac:dyDescent="0.25">
      <c r="A1074">
        <v>4</v>
      </c>
      <c r="B1074" t="s">
        <v>2053</v>
      </c>
      <c r="C1074" t="s">
        <v>3625</v>
      </c>
      <c r="D1074" t="s">
        <v>3617</v>
      </c>
      <c r="E1074">
        <v>0</v>
      </c>
      <c r="F1074">
        <v>2100</v>
      </c>
      <c r="G1074" s="2">
        <v>45382</v>
      </c>
      <c r="H1074" t="s">
        <v>3618</v>
      </c>
      <c r="I1074">
        <f t="shared" si="16"/>
        <v>-2100</v>
      </c>
    </row>
    <row r="1075" spans="1:9" x14ac:dyDescent="0.25">
      <c r="A1075">
        <v>4</v>
      </c>
      <c r="B1075" t="s">
        <v>2053</v>
      </c>
      <c r="C1075" t="s">
        <v>3625</v>
      </c>
      <c r="D1075" t="s">
        <v>3617</v>
      </c>
      <c r="E1075">
        <v>0</v>
      </c>
      <c r="F1075">
        <v>192</v>
      </c>
      <c r="G1075" s="2">
        <v>45382</v>
      </c>
      <c r="H1075" t="s">
        <v>3618</v>
      </c>
      <c r="I1075">
        <f t="shared" si="16"/>
        <v>-192</v>
      </c>
    </row>
    <row r="1076" spans="1:9" x14ac:dyDescent="0.25">
      <c r="A1076">
        <v>4</v>
      </c>
      <c r="B1076" t="s">
        <v>2053</v>
      </c>
      <c r="C1076" t="s">
        <v>3625</v>
      </c>
      <c r="D1076" t="s">
        <v>3617</v>
      </c>
      <c r="E1076">
        <v>0</v>
      </c>
      <c r="F1076">
        <v>348</v>
      </c>
      <c r="G1076" s="2">
        <v>45382</v>
      </c>
      <c r="H1076" t="s">
        <v>3618</v>
      </c>
      <c r="I1076">
        <f t="shared" si="16"/>
        <v>-348</v>
      </c>
    </row>
    <row r="1077" spans="1:9" x14ac:dyDescent="0.25">
      <c r="A1077">
        <v>4</v>
      </c>
      <c r="B1077" t="s">
        <v>2053</v>
      </c>
      <c r="C1077" t="s">
        <v>3625</v>
      </c>
      <c r="D1077" t="s">
        <v>3617</v>
      </c>
      <c r="E1077">
        <v>0</v>
      </c>
      <c r="F1077">
        <v>120</v>
      </c>
      <c r="G1077" s="2">
        <v>45382</v>
      </c>
      <c r="H1077" t="s">
        <v>3618</v>
      </c>
      <c r="I1077">
        <f t="shared" si="16"/>
        <v>-120</v>
      </c>
    </row>
    <row r="1078" spans="1:9" x14ac:dyDescent="0.25">
      <c r="A1078">
        <v>4</v>
      </c>
      <c r="B1078" t="s">
        <v>2053</v>
      </c>
      <c r="C1078" t="s">
        <v>3625</v>
      </c>
      <c r="D1078" t="s">
        <v>3617</v>
      </c>
      <c r="E1078">
        <v>0</v>
      </c>
      <c r="F1078">
        <v>540</v>
      </c>
      <c r="G1078" s="2">
        <v>45382</v>
      </c>
      <c r="H1078" t="s">
        <v>3618</v>
      </c>
      <c r="I1078">
        <f t="shared" si="16"/>
        <v>-540</v>
      </c>
    </row>
    <row r="1079" spans="1:9" x14ac:dyDescent="0.25">
      <c r="A1079">
        <v>4</v>
      </c>
      <c r="B1079" t="s">
        <v>2053</v>
      </c>
      <c r="C1079" t="s">
        <v>3625</v>
      </c>
      <c r="D1079" t="s">
        <v>3617</v>
      </c>
      <c r="E1079">
        <v>0</v>
      </c>
      <c r="F1079">
        <v>300</v>
      </c>
      <c r="G1079" s="2">
        <v>45382</v>
      </c>
      <c r="H1079" t="s">
        <v>3618</v>
      </c>
      <c r="I1079">
        <f t="shared" si="16"/>
        <v>-300</v>
      </c>
    </row>
    <row r="1080" spans="1:9" x14ac:dyDescent="0.25">
      <c r="A1080">
        <v>4</v>
      </c>
      <c r="B1080" t="s">
        <v>2053</v>
      </c>
      <c r="C1080" t="s">
        <v>3625</v>
      </c>
      <c r="D1080" t="s">
        <v>3617</v>
      </c>
      <c r="E1080">
        <v>0</v>
      </c>
      <c r="F1080">
        <v>192</v>
      </c>
      <c r="G1080" s="2">
        <v>45382</v>
      </c>
      <c r="H1080" t="s">
        <v>3618</v>
      </c>
      <c r="I1080">
        <f t="shared" si="16"/>
        <v>-192</v>
      </c>
    </row>
    <row r="1081" spans="1:9" x14ac:dyDescent="0.25">
      <c r="A1081">
        <v>4</v>
      </c>
      <c r="B1081" t="s">
        <v>2053</v>
      </c>
      <c r="C1081" t="s">
        <v>3625</v>
      </c>
      <c r="D1081" t="s">
        <v>3617</v>
      </c>
      <c r="E1081">
        <v>0</v>
      </c>
      <c r="F1081">
        <v>276</v>
      </c>
      <c r="G1081" s="2">
        <v>45382</v>
      </c>
      <c r="H1081" t="s">
        <v>3618</v>
      </c>
      <c r="I1081">
        <f t="shared" si="16"/>
        <v>-276</v>
      </c>
    </row>
    <row r="1082" spans="1:9" x14ac:dyDescent="0.25">
      <c r="A1082">
        <v>4</v>
      </c>
      <c r="B1082" t="s">
        <v>2053</v>
      </c>
      <c r="C1082" t="s">
        <v>3625</v>
      </c>
      <c r="D1082" t="s">
        <v>3617</v>
      </c>
      <c r="E1082">
        <v>0</v>
      </c>
      <c r="F1082">
        <v>204</v>
      </c>
      <c r="G1082" s="2">
        <v>45382</v>
      </c>
      <c r="H1082" t="s">
        <v>3618</v>
      </c>
      <c r="I1082">
        <f t="shared" si="16"/>
        <v>-204</v>
      </c>
    </row>
    <row r="1083" spans="1:9" x14ac:dyDescent="0.25">
      <c r="A1083">
        <v>4</v>
      </c>
      <c r="B1083" t="s">
        <v>2053</v>
      </c>
      <c r="C1083" t="s">
        <v>3625</v>
      </c>
      <c r="D1083" t="s">
        <v>3617</v>
      </c>
      <c r="E1083">
        <v>0</v>
      </c>
      <c r="F1083">
        <v>48</v>
      </c>
      <c r="G1083" s="2">
        <v>45382</v>
      </c>
      <c r="H1083" t="s">
        <v>3618</v>
      </c>
      <c r="I1083">
        <f t="shared" si="16"/>
        <v>-48</v>
      </c>
    </row>
    <row r="1084" spans="1:9" x14ac:dyDescent="0.25">
      <c r="A1084">
        <v>4</v>
      </c>
      <c r="B1084" t="s">
        <v>2053</v>
      </c>
      <c r="C1084" t="s">
        <v>3625</v>
      </c>
      <c r="D1084" t="s">
        <v>3617</v>
      </c>
      <c r="E1084">
        <v>0</v>
      </c>
      <c r="F1084">
        <v>120</v>
      </c>
      <c r="G1084" s="2">
        <v>45382</v>
      </c>
      <c r="H1084" t="s">
        <v>3618</v>
      </c>
      <c r="I1084">
        <f t="shared" si="16"/>
        <v>-120</v>
      </c>
    </row>
    <row r="1085" spans="1:9" x14ac:dyDescent="0.25">
      <c r="A1085">
        <v>4</v>
      </c>
      <c r="B1085" t="s">
        <v>2053</v>
      </c>
      <c r="C1085" t="s">
        <v>3625</v>
      </c>
      <c r="D1085" t="s">
        <v>3617</v>
      </c>
      <c r="E1085">
        <v>0</v>
      </c>
      <c r="F1085">
        <v>504</v>
      </c>
      <c r="G1085" s="2">
        <v>45382</v>
      </c>
      <c r="H1085" t="s">
        <v>3618</v>
      </c>
      <c r="I1085">
        <f t="shared" si="16"/>
        <v>-504</v>
      </c>
    </row>
    <row r="1086" spans="1:9" x14ac:dyDescent="0.25">
      <c r="A1086">
        <v>4</v>
      </c>
      <c r="B1086" t="s">
        <v>2053</v>
      </c>
      <c r="C1086" t="s">
        <v>3625</v>
      </c>
      <c r="D1086" t="s">
        <v>3617</v>
      </c>
      <c r="E1086">
        <v>0</v>
      </c>
      <c r="F1086">
        <v>696</v>
      </c>
      <c r="G1086" s="2">
        <v>45382</v>
      </c>
      <c r="H1086" t="s">
        <v>3618</v>
      </c>
      <c r="I1086">
        <f t="shared" si="16"/>
        <v>-696</v>
      </c>
    </row>
    <row r="1087" spans="1:9" x14ac:dyDescent="0.25">
      <c r="A1087">
        <v>4</v>
      </c>
      <c r="B1087" t="s">
        <v>2053</v>
      </c>
      <c r="C1087" t="s">
        <v>3625</v>
      </c>
      <c r="D1087" t="s">
        <v>3617</v>
      </c>
      <c r="E1087">
        <v>0</v>
      </c>
      <c r="F1087">
        <v>852</v>
      </c>
      <c r="G1087" s="2">
        <v>45382</v>
      </c>
      <c r="H1087" t="s">
        <v>3618</v>
      </c>
      <c r="I1087">
        <f t="shared" si="16"/>
        <v>-852</v>
      </c>
    </row>
    <row r="1088" spans="1:9" x14ac:dyDescent="0.25">
      <c r="A1088">
        <v>4</v>
      </c>
      <c r="B1088" t="s">
        <v>2053</v>
      </c>
      <c r="C1088" t="s">
        <v>3625</v>
      </c>
      <c r="D1088" t="s">
        <v>3617</v>
      </c>
      <c r="E1088">
        <v>0</v>
      </c>
      <c r="F1088">
        <v>348</v>
      </c>
      <c r="G1088" s="2">
        <v>45382</v>
      </c>
      <c r="H1088" t="s">
        <v>3618</v>
      </c>
      <c r="I1088">
        <f t="shared" si="16"/>
        <v>-348</v>
      </c>
    </row>
    <row r="1089" spans="1:9" x14ac:dyDescent="0.25">
      <c r="A1089">
        <v>4</v>
      </c>
      <c r="B1089" t="s">
        <v>2053</v>
      </c>
      <c r="C1089" t="s">
        <v>3625</v>
      </c>
      <c r="D1089" t="s">
        <v>3617</v>
      </c>
      <c r="E1089">
        <v>0</v>
      </c>
      <c r="F1089">
        <v>348</v>
      </c>
      <c r="G1089" s="2">
        <v>45382</v>
      </c>
      <c r="H1089" t="s">
        <v>3618</v>
      </c>
      <c r="I1089">
        <f t="shared" si="16"/>
        <v>-348</v>
      </c>
    </row>
    <row r="1090" spans="1:9" x14ac:dyDescent="0.25">
      <c r="A1090">
        <v>4</v>
      </c>
      <c r="B1090" t="s">
        <v>2053</v>
      </c>
      <c r="C1090" t="s">
        <v>3625</v>
      </c>
      <c r="D1090" t="s">
        <v>3617</v>
      </c>
      <c r="E1090">
        <v>0</v>
      </c>
      <c r="F1090">
        <v>624</v>
      </c>
      <c r="G1090" s="2">
        <v>45382</v>
      </c>
      <c r="H1090" t="s">
        <v>3618</v>
      </c>
      <c r="I1090">
        <f t="shared" ref="I1090:I1153" si="17">E1090-F1090</f>
        <v>-624</v>
      </c>
    </row>
    <row r="1091" spans="1:9" x14ac:dyDescent="0.25">
      <c r="A1091">
        <v>4</v>
      </c>
      <c r="B1091" t="s">
        <v>2053</v>
      </c>
      <c r="C1091" t="s">
        <v>3625</v>
      </c>
      <c r="D1091" t="s">
        <v>3617</v>
      </c>
      <c r="E1091">
        <v>0</v>
      </c>
      <c r="F1091">
        <v>228</v>
      </c>
      <c r="G1091" s="2">
        <v>45382</v>
      </c>
      <c r="H1091" t="s">
        <v>3618</v>
      </c>
      <c r="I1091">
        <f t="shared" si="17"/>
        <v>-228</v>
      </c>
    </row>
    <row r="1092" spans="1:9" x14ac:dyDescent="0.25">
      <c r="A1092">
        <v>4</v>
      </c>
      <c r="B1092" t="s">
        <v>2053</v>
      </c>
      <c r="C1092" t="s">
        <v>3625</v>
      </c>
      <c r="D1092" t="s">
        <v>3617</v>
      </c>
      <c r="E1092">
        <v>0</v>
      </c>
      <c r="F1092">
        <v>120</v>
      </c>
      <c r="G1092" s="2">
        <v>45382</v>
      </c>
      <c r="H1092" t="s">
        <v>3618</v>
      </c>
      <c r="I1092">
        <f t="shared" si="17"/>
        <v>-120</v>
      </c>
    </row>
    <row r="1093" spans="1:9" x14ac:dyDescent="0.25">
      <c r="A1093">
        <v>4</v>
      </c>
      <c r="B1093" t="s">
        <v>2053</v>
      </c>
      <c r="C1093" t="s">
        <v>3625</v>
      </c>
      <c r="D1093" t="s">
        <v>3617</v>
      </c>
      <c r="E1093">
        <v>0</v>
      </c>
      <c r="F1093">
        <v>120</v>
      </c>
      <c r="G1093" s="2">
        <v>45382</v>
      </c>
      <c r="H1093" t="s">
        <v>3618</v>
      </c>
      <c r="I1093">
        <f t="shared" si="17"/>
        <v>-120</v>
      </c>
    </row>
    <row r="1094" spans="1:9" x14ac:dyDescent="0.25">
      <c r="A1094">
        <v>4</v>
      </c>
      <c r="B1094" t="s">
        <v>2053</v>
      </c>
      <c r="C1094" t="s">
        <v>3625</v>
      </c>
      <c r="D1094" t="s">
        <v>3617</v>
      </c>
      <c r="E1094">
        <v>0</v>
      </c>
      <c r="F1094">
        <v>120</v>
      </c>
      <c r="G1094" s="2">
        <v>45382</v>
      </c>
      <c r="H1094" t="s">
        <v>3618</v>
      </c>
      <c r="I1094">
        <f t="shared" si="17"/>
        <v>-120</v>
      </c>
    </row>
    <row r="1095" spans="1:9" x14ac:dyDescent="0.25">
      <c r="A1095">
        <v>4</v>
      </c>
      <c r="B1095" t="s">
        <v>2053</v>
      </c>
      <c r="C1095" t="s">
        <v>3625</v>
      </c>
      <c r="D1095" t="s">
        <v>3617</v>
      </c>
      <c r="E1095">
        <v>0</v>
      </c>
      <c r="F1095">
        <v>191.58</v>
      </c>
      <c r="G1095" s="2">
        <v>45382</v>
      </c>
      <c r="H1095" t="s">
        <v>3618</v>
      </c>
      <c r="I1095">
        <f t="shared" si="17"/>
        <v>-191.58</v>
      </c>
    </row>
    <row r="1096" spans="1:9" x14ac:dyDescent="0.25">
      <c r="A1096">
        <v>4</v>
      </c>
      <c r="B1096" t="s">
        <v>2053</v>
      </c>
      <c r="C1096" t="s">
        <v>3625</v>
      </c>
      <c r="D1096" t="s">
        <v>3617</v>
      </c>
      <c r="E1096">
        <v>0</v>
      </c>
      <c r="F1096">
        <v>287.37</v>
      </c>
      <c r="G1096" s="2">
        <v>45382</v>
      </c>
      <c r="H1096" t="s">
        <v>3618</v>
      </c>
      <c r="I1096">
        <f t="shared" si="17"/>
        <v>-287.37</v>
      </c>
    </row>
    <row r="1097" spans="1:9" x14ac:dyDescent="0.25">
      <c r="A1097">
        <v>4</v>
      </c>
      <c r="B1097" t="s">
        <v>2053</v>
      </c>
      <c r="C1097" t="s">
        <v>3625</v>
      </c>
      <c r="D1097" t="s">
        <v>3617</v>
      </c>
      <c r="E1097">
        <v>0</v>
      </c>
      <c r="F1097">
        <v>159.65</v>
      </c>
      <c r="G1097" s="2">
        <v>45382</v>
      </c>
      <c r="H1097" t="s">
        <v>3618</v>
      </c>
      <c r="I1097">
        <f t="shared" si="17"/>
        <v>-159.65</v>
      </c>
    </row>
    <row r="1098" spans="1:9" x14ac:dyDescent="0.25">
      <c r="A1098">
        <v>4</v>
      </c>
      <c r="B1098" t="s">
        <v>2053</v>
      </c>
      <c r="C1098" t="s">
        <v>3625</v>
      </c>
      <c r="D1098" t="s">
        <v>3617</v>
      </c>
      <c r="E1098">
        <v>0</v>
      </c>
      <c r="F1098">
        <v>700</v>
      </c>
      <c r="G1098" s="2">
        <v>45382</v>
      </c>
      <c r="H1098" t="s">
        <v>3618</v>
      </c>
      <c r="I1098">
        <f t="shared" si="17"/>
        <v>-700</v>
      </c>
    </row>
    <row r="1099" spans="1:9" x14ac:dyDescent="0.25">
      <c r="A1099">
        <v>4</v>
      </c>
      <c r="B1099" t="s">
        <v>2053</v>
      </c>
      <c r="C1099" t="s">
        <v>3625</v>
      </c>
      <c r="D1099" t="s">
        <v>3617</v>
      </c>
      <c r="E1099">
        <v>0</v>
      </c>
      <c r="F1099">
        <v>2000</v>
      </c>
      <c r="G1099" s="2">
        <v>45382</v>
      </c>
      <c r="H1099" t="s">
        <v>3618</v>
      </c>
      <c r="I1099">
        <f t="shared" si="17"/>
        <v>-2000</v>
      </c>
    </row>
    <row r="1100" spans="1:9" x14ac:dyDescent="0.25">
      <c r="A1100">
        <v>4</v>
      </c>
      <c r="B1100" t="s">
        <v>2053</v>
      </c>
      <c r="C1100" t="s">
        <v>3625</v>
      </c>
      <c r="D1100" t="s">
        <v>3617</v>
      </c>
      <c r="E1100">
        <v>0</v>
      </c>
      <c r="F1100">
        <v>1500</v>
      </c>
      <c r="G1100" s="2">
        <v>45382</v>
      </c>
      <c r="H1100" t="s">
        <v>3618</v>
      </c>
      <c r="I1100">
        <f t="shared" si="17"/>
        <v>-1500</v>
      </c>
    </row>
    <row r="1101" spans="1:9" x14ac:dyDescent="0.25">
      <c r="A1101">
        <v>3</v>
      </c>
      <c r="B1101" t="s">
        <v>2053</v>
      </c>
      <c r="C1101" t="s">
        <v>3616</v>
      </c>
      <c r="D1101" t="s">
        <v>3617</v>
      </c>
      <c r="E1101">
        <v>0</v>
      </c>
      <c r="F1101">
        <v>194</v>
      </c>
      <c r="G1101" s="2">
        <v>45382</v>
      </c>
      <c r="H1101" t="s">
        <v>3618</v>
      </c>
      <c r="I1101">
        <f t="shared" si="17"/>
        <v>-194</v>
      </c>
    </row>
    <row r="1102" spans="1:9" x14ac:dyDescent="0.25">
      <c r="A1102">
        <v>3</v>
      </c>
      <c r="B1102" t="s">
        <v>2053</v>
      </c>
      <c r="C1102" t="s">
        <v>3616</v>
      </c>
      <c r="D1102" t="s">
        <v>3617</v>
      </c>
      <c r="E1102">
        <v>0</v>
      </c>
      <c r="F1102">
        <v>6</v>
      </c>
      <c r="G1102" s="2">
        <v>45382</v>
      </c>
      <c r="H1102" t="s">
        <v>3618</v>
      </c>
      <c r="I1102">
        <f t="shared" si="17"/>
        <v>-6</v>
      </c>
    </row>
    <row r="1103" spans="1:9" x14ac:dyDescent="0.25">
      <c r="A1103">
        <v>3</v>
      </c>
      <c r="B1103" t="s">
        <v>2053</v>
      </c>
      <c r="C1103" t="s">
        <v>3616</v>
      </c>
      <c r="D1103" t="s">
        <v>3617</v>
      </c>
      <c r="E1103">
        <v>0</v>
      </c>
      <c r="F1103">
        <v>850</v>
      </c>
      <c r="G1103" s="2">
        <v>45382</v>
      </c>
      <c r="H1103" t="s">
        <v>3618</v>
      </c>
      <c r="I1103">
        <f t="shared" si="17"/>
        <v>-850</v>
      </c>
    </row>
    <row r="1104" spans="1:9" x14ac:dyDescent="0.25">
      <c r="A1104">
        <v>3</v>
      </c>
      <c r="B1104" t="s">
        <v>2053</v>
      </c>
      <c r="C1104" t="s">
        <v>3616</v>
      </c>
      <c r="D1104" t="s">
        <v>3617</v>
      </c>
      <c r="E1104">
        <v>0</v>
      </c>
      <c r="F1104">
        <v>1650</v>
      </c>
      <c r="G1104" s="2">
        <v>45382</v>
      </c>
      <c r="H1104" t="s">
        <v>3618</v>
      </c>
      <c r="I1104">
        <f t="shared" si="17"/>
        <v>-1650</v>
      </c>
    </row>
    <row r="1105" spans="1:9" x14ac:dyDescent="0.25">
      <c r="A1105">
        <v>3</v>
      </c>
      <c r="B1105" t="s">
        <v>2053</v>
      </c>
      <c r="C1105" t="s">
        <v>3616</v>
      </c>
      <c r="D1105" t="s">
        <v>3617</v>
      </c>
      <c r="E1105">
        <v>0</v>
      </c>
      <c r="F1105">
        <v>1200</v>
      </c>
      <c r="G1105" s="2">
        <v>45382</v>
      </c>
      <c r="H1105" t="s">
        <v>3618</v>
      </c>
      <c r="I1105">
        <f t="shared" si="17"/>
        <v>-1200</v>
      </c>
    </row>
    <row r="1106" spans="1:9" x14ac:dyDescent="0.25">
      <c r="A1106">
        <v>2</v>
      </c>
      <c r="B1106" t="s">
        <v>2053</v>
      </c>
      <c r="C1106" t="s">
        <v>3624</v>
      </c>
      <c r="D1106" t="s">
        <v>3617</v>
      </c>
      <c r="E1106">
        <v>0</v>
      </c>
      <c r="F1106">
        <v>6000</v>
      </c>
      <c r="G1106" s="2">
        <v>45322</v>
      </c>
      <c r="H1106" t="s">
        <v>3618</v>
      </c>
      <c r="I1106">
        <f t="shared" si="17"/>
        <v>-6000</v>
      </c>
    </row>
    <row r="1107" spans="1:9" x14ac:dyDescent="0.25">
      <c r="A1107">
        <v>2</v>
      </c>
      <c r="B1107" t="s">
        <v>2053</v>
      </c>
      <c r="C1107" t="s">
        <v>3624</v>
      </c>
      <c r="D1107" t="s">
        <v>3617</v>
      </c>
      <c r="E1107">
        <v>0</v>
      </c>
      <c r="F1107">
        <v>63.86</v>
      </c>
      <c r="G1107" s="2">
        <v>45322</v>
      </c>
      <c r="H1107" t="s">
        <v>3618</v>
      </c>
      <c r="I1107">
        <f t="shared" si="17"/>
        <v>-63.86</v>
      </c>
    </row>
    <row r="1108" spans="1:9" x14ac:dyDescent="0.25">
      <c r="A1108">
        <v>2</v>
      </c>
      <c r="B1108" t="s">
        <v>2053</v>
      </c>
      <c r="C1108" t="s">
        <v>3624</v>
      </c>
      <c r="D1108" t="s">
        <v>3617</v>
      </c>
      <c r="E1108">
        <v>0</v>
      </c>
      <c r="F1108">
        <v>159.65</v>
      </c>
      <c r="G1108" s="2">
        <v>45322</v>
      </c>
      <c r="H1108" t="s">
        <v>3618</v>
      </c>
      <c r="I1108">
        <f t="shared" si="17"/>
        <v>-159.65</v>
      </c>
    </row>
    <row r="1109" spans="1:9" x14ac:dyDescent="0.25">
      <c r="A1109">
        <v>2</v>
      </c>
      <c r="B1109" t="s">
        <v>2053</v>
      </c>
      <c r="C1109" t="s">
        <v>3624</v>
      </c>
      <c r="D1109" t="s">
        <v>3617</v>
      </c>
      <c r="E1109">
        <v>0</v>
      </c>
      <c r="F1109">
        <v>127.72</v>
      </c>
      <c r="G1109" s="2">
        <v>45322</v>
      </c>
      <c r="H1109" t="s">
        <v>3618</v>
      </c>
      <c r="I1109">
        <f t="shared" si="17"/>
        <v>-127.72</v>
      </c>
    </row>
    <row r="1110" spans="1:9" x14ac:dyDescent="0.25">
      <c r="A1110">
        <v>2</v>
      </c>
      <c r="B1110" t="s">
        <v>2053</v>
      </c>
      <c r="C1110" t="s">
        <v>3624</v>
      </c>
      <c r="D1110" t="s">
        <v>3617</v>
      </c>
      <c r="E1110">
        <v>0</v>
      </c>
      <c r="F1110">
        <v>63.86</v>
      </c>
      <c r="G1110" s="2">
        <v>45322</v>
      </c>
      <c r="H1110" t="s">
        <v>3618</v>
      </c>
      <c r="I1110">
        <f t="shared" si="17"/>
        <v>-63.86</v>
      </c>
    </row>
    <row r="1111" spans="1:9" x14ac:dyDescent="0.25">
      <c r="A1111">
        <v>2</v>
      </c>
      <c r="B1111" t="s">
        <v>2053</v>
      </c>
      <c r="C1111" t="s">
        <v>3624</v>
      </c>
      <c r="D1111" t="s">
        <v>3617</v>
      </c>
      <c r="E1111">
        <v>0</v>
      </c>
      <c r="F1111">
        <v>447.02</v>
      </c>
      <c r="G1111" s="2">
        <v>45322</v>
      </c>
      <c r="H1111" t="s">
        <v>3618</v>
      </c>
      <c r="I1111">
        <f t="shared" si="17"/>
        <v>-447.02</v>
      </c>
    </row>
    <row r="1112" spans="1:9" x14ac:dyDescent="0.25">
      <c r="A1112">
        <v>2</v>
      </c>
      <c r="B1112" t="s">
        <v>2053</v>
      </c>
      <c r="C1112" t="s">
        <v>3624</v>
      </c>
      <c r="D1112" t="s">
        <v>3617</v>
      </c>
      <c r="E1112">
        <v>0</v>
      </c>
      <c r="F1112">
        <v>95.79</v>
      </c>
      <c r="G1112" s="2">
        <v>45322</v>
      </c>
      <c r="H1112" t="s">
        <v>3618</v>
      </c>
      <c r="I1112">
        <f t="shared" si="17"/>
        <v>-95.79</v>
      </c>
    </row>
    <row r="1113" spans="1:9" x14ac:dyDescent="0.25">
      <c r="A1113">
        <v>2</v>
      </c>
      <c r="B1113" t="s">
        <v>2053</v>
      </c>
      <c r="C1113" t="s">
        <v>3624</v>
      </c>
      <c r="D1113" t="s">
        <v>3617</v>
      </c>
      <c r="E1113">
        <v>0</v>
      </c>
      <c r="F1113">
        <v>415.09</v>
      </c>
      <c r="G1113" s="2">
        <v>45322</v>
      </c>
      <c r="H1113" t="s">
        <v>3618</v>
      </c>
      <c r="I1113">
        <f t="shared" si="17"/>
        <v>-415.09</v>
      </c>
    </row>
    <row r="1114" spans="1:9" x14ac:dyDescent="0.25">
      <c r="A1114">
        <v>2</v>
      </c>
      <c r="B1114" t="s">
        <v>2053</v>
      </c>
      <c r="C1114" t="s">
        <v>3624</v>
      </c>
      <c r="D1114" t="s">
        <v>3617</v>
      </c>
      <c r="E1114">
        <v>0</v>
      </c>
      <c r="F1114">
        <v>95.79</v>
      </c>
      <c r="G1114" s="2">
        <v>45322</v>
      </c>
      <c r="H1114" t="s">
        <v>3618</v>
      </c>
      <c r="I1114">
        <f t="shared" si="17"/>
        <v>-95.79</v>
      </c>
    </row>
    <row r="1115" spans="1:9" x14ac:dyDescent="0.25">
      <c r="A1115">
        <v>2</v>
      </c>
      <c r="B1115" t="s">
        <v>2053</v>
      </c>
      <c r="C1115" t="s">
        <v>3624</v>
      </c>
      <c r="D1115" t="s">
        <v>3617</v>
      </c>
      <c r="E1115">
        <v>0</v>
      </c>
      <c r="F1115">
        <v>31.93</v>
      </c>
      <c r="G1115" s="2">
        <v>45322</v>
      </c>
      <c r="H1115" t="s">
        <v>3618</v>
      </c>
      <c r="I1115">
        <f t="shared" si="17"/>
        <v>-31.93</v>
      </c>
    </row>
    <row r="1116" spans="1:9" x14ac:dyDescent="0.25">
      <c r="A1116">
        <v>2</v>
      </c>
      <c r="B1116" t="s">
        <v>2053</v>
      </c>
      <c r="C1116" t="s">
        <v>3624</v>
      </c>
      <c r="D1116" t="s">
        <v>3617</v>
      </c>
      <c r="E1116">
        <v>0</v>
      </c>
      <c r="F1116">
        <v>770</v>
      </c>
      <c r="G1116" s="2">
        <v>45322</v>
      </c>
      <c r="H1116" t="s">
        <v>3618</v>
      </c>
      <c r="I1116">
        <f t="shared" si="17"/>
        <v>-770</v>
      </c>
    </row>
    <row r="1117" spans="1:9" x14ac:dyDescent="0.25">
      <c r="A1117">
        <v>2</v>
      </c>
      <c r="B1117" t="s">
        <v>2053</v>
      </c>
      <c r="C1117" t="s">
        <v>3624</v>
      </c>
      <c r="D1117" t="s">
        <v>3617</v>
      </c>
      <c r="E1117">
        <v>0</v>
      </c>
      <c r="F1117">
        <v>140</v>
      </c>
      <c r="G1117" s="2">
        <v>45322</v>
      </c>
      <c r="H1117" t="s">
        <v>3618</v>
      </c>
      <c r="I1117">
        <f t="shared" si="17"/>
        <v>-140</v>
      </c>
    </row>
    <row r="1118" spans="1:9" x14ac:dyDescent="0.25">
      <c r="A1118">
        <v>2</v>
      </c>
      <c r="B1118" t="s">
        <v>2053</v>
      </c>
      <c r="C1118" t="s">
        <v>3624</v>
      </c>
      <c r="D1118" t="s">
        <v>3617</v>
      </c>
      <c r="E1118">
        <v>0</v>
      </c>
      <c r="F1118">
        <v>770</v>
      </c>
      <c r="G1118" s="2">
        <v>45322</v>
      </c>
      <c r="H1118" t="s">
        <v>3618</v>
      </c>
      <c r="I1118">
        <f t="shared" si="17"/>
        <v>-770</v>
      </c>
    </row>
    <row r="1119" spans="1:9" x14ac:dyDescent="0.25">
      <c r="A1119">
        <v>2</v>
      </c>
      <c r="B1119" t="s">
        <v>2053</v>
      </c>
      <c r="C1119" t="s">
        <v>3624</v>
      </c>
      <c r="D1119" t="s">
        <v>3617</v>
      </c>
      <c r="E1119">
        <v>0</v>
      </c>
      <c r="F1119">
        <v>140</v>
      </c>
      <c r="G1119" s="2">
        <v>45322</v>
      </c>
      <c r="H1119" t="s">
        <v>3618</v>
      </c>
      <c r="I1119">
        <f t="shared" si="17"/>
        <v>-140</v>
      </c>
    </row>
    <row r="1120" spans="1:9" x14ac:dyDescent="0.25">
      <c r="A1120">
        <v>2</v>
      </c>
      <c r="B1120" t="s">
        <v>2053</v>
      </c>
      <c r="C1120" t="s">
        <v>3624</v>
      </c>
      <c r="D1120" t="s">
        <v>3617</v>
      </c>
      <c r="E1120">
        <v>0</v>
      </c>
      <c r="F1120">
        <v>770</v>
      </c>
      <c r="G1120" s="2">
        <v>45322</v>
      </c>
      <c r="H1120" t="s">
        <v>3618</v>
      </c>
      <c r="I1120">
        <f t="shared" si="17"/>
        <v>-770</v>
      </c>
    </row>
    <row r="1121" spans="1:9" x14ac:dyDescent="0.25">
      <c r="A1121">
        <v>2</v>
      </c>
      <c r="B1121" t="s">
        <v>2053</v>
      </c>
      <c r="C1121" t="s">
        <v>3624</v>
      </c>
      <c r="D1121" t="s">
        <v>3617</v>
      </c>
      <c r="E1121">
        <v>0</v>
      </c>
      <c r="F1121">
        <v>770</v>
      </c>
      <c r="G1121" s="2">
        <v>45322</v>
      </c>
      <c r="H1121" t="s">
        <v>3618</v>
      </c>
      <c r="I1121">
        <f t="shared" si="17"/>
        <v>-770</v>
      </c>
    </row>
    <row r="1122" spans="1:9" x14ac:dyDescent="0.25">
      <c r="A1122">
        <v>2</v>
      </c>
      <c r="B1122" t="s">
        <v>2053</v>
      </c>
      <c r="C1122" t="s">
        <v>3624</v>
      </c>
      <c r="D1122" t="s">
        <v>3617</v>
      </c>
      <c r="E1122">
        <v>0</v>
      </c>
      <c r="F1122">
        <v>3500</v>
      </c>
      <c r="G1122" s="2">
        <v>45322</v>
      </c>
      <c r="H1122" t="s">
        <v>3618</v>
      </c>
      <c r="I1122">
        <f t="shared" si="17"/>
        <v>-3500</v>
      </c>
    </row>
    <row r="1123" spans="1:9" x14ac:dyDescent="0.25">
      <c r="A1123">
        <v>2</v>
      </c>
      <c r="B1123" t="s">
        <v>2053</v>
      </c>
      <c r="C1123" t="s">
        <v>3624</v>
      </c>
      <c r="D1123" t="s">
        <v>3617</v>
      </c>
      <c r="E1123">
        <v>0</v>
      </c>
      <c r="F1123">
        <v>2000</v>
      </c>
      <c r="G1123" s="2">
        <v>45322</v>
      </c>
      <c r="H1123" t="s">
        <v>3618</v>
      </c>
      <c r="I1123">
        <f t="shared" si="17"/>
        <v>-2000</v>
      </c>
    </row>
    <row r="1124" spans="1:9" x14ac:dyDescent="0.25">
      <c r="A1124">
        <v>2</v>
      </c>
      <c r="B1124" t="s">
        <v>2053</v>
      </c>
      <c r="C1124" t="s">
        <v>3624</v>
      </c>
      <c r="D1124" t="s">
        <v>3617</v>
      </c>
      <c r="E1124">
        <v>0</v>
      </c>
      <c r="F1124">
        <v>2000</v>
      </c>
      <c r="G1124" s="2">
        <v>45322</v>
      </c>
      <c r="H1124" t="s">
        <v>3618</v>
      </c>
      <c r="I1124">
        <f t="shared" si="17"/>
        <v>-2000</v>
      </c>
    </row>
    <row r="1125" spans="1:9" x14ac:dyDescent="0.25">
      <c r="A1125">
        <v>2</v>
      </c>
      <c r="B1125" t="s">
        <v>2053</v>
      </c>
      <c r="C1125" t="s">
        <v>3624</v>
      </c>
      <c r="D1125" t="s">
        <v>3617</v>
      </c>
      <c r="E1125">
        <v>0</v>
      </c>
      <c r="F1125">
        <v>2000</v>
      </c>
      <c r="G1125" s="2">
        <v>45322</v>
      </c>
      <c r="H1125" t="s">
        <v>3618</v>
      </c>
      <c r="I1125">
        <f t="shared" si="17"/>
        <v>-2000</v>
      </c>
    </row>
    <row r="1126" spans="1:9" x14ac:dyDescent="0.25">
      <c r="A1126">
        <v>4</v>
      </c>
      <c r="B1126" t="s">
        <v>2053</v>
      </c>
      <c r="C1126" t="s">
        <v>3625</v>
      </c>
      <c r="D1126" t="s">
        <v>3617</v>
      </c>
      <c r="E1126">
        <v>0</v>
      </c>
      <c r="F1126">
        <v>125</v>
      </c>
      <c r="G1126" s="2">
        <v>45322</v>
      </c>
      <c r="H1126" t="s">
        <v>3618</v>
      </c>
      <c r="I1126">
        <f t="shared" si="17"/>
        <v>-125</v>
      </c>
    </row>
    <row r="1127" spans="1:9" x14ac:dyDescent="0.25">
      <c r="A1127">
        <v>4</v>
      </c>
      <c r="B1127" t="s">
        <v>2053</v>
      </c>
      <c r="C1127" t="s">
        <v>3625</v>
      </c>
      <c r="D1127" t="s">
        <v>3617</v>
      </c>
      <c r="E1127">
        <v>0</v>
      </c>
      <c r="F1127">
        <v>768</v>
      </c>
      <c r="G1127" s="2">
        <v>45322</v>
      </c>
      <c r="H1127" t="s">
        <v>3618</v>
      </c>
      <c r="I1127">
        <f t="shared" si="17"/>
        <v>-768</v>
      </c>
    </row>
    <row r="1128" spans="1:9" x14ac:dyDescent="0.25">
      <c r="A1128">
        <v>4</v>
      </c>
      <c r="B1128" t="s">
        <v>2053</v>
      </c>
      <c r="C1128" t="s">
        <v>3625</v>
      </c>
      <c r="D1128" t="s">
        <v>3617</v>
      </c>
      <c r="E1128">
        <v>0</v>
      </c>
      <c r="F1128">
        <v>1200</v>
      </c>
      <c r="G1128" s="2">
        <v>45322</v>
      </c>
      <c r="H1128" t="s">
        <v>3618</v>
      </c>
      <c r="I1128">
        <f t="shared" si="17"/>
        <v>-1200</v>
      </c>
    </row>
    <row r="1129" spans="1:9" x14ac:dyDescent="0.25">
      <c r="A1129">
        <v>4</v>
      </c>
      <c r="B1129" t="s">
        <v>2053</v>
      </c>
      <c r="C1129" t="s">
        <v>3625</v>
      </c>
      <c r="D1129" t="s">
        <v>3617</v>
      </c>
      <c r="E1129">
        <v>0</v>
      </c>
      <c r="F1129">
        <v>180</v>
      </c>
      <c r="G1129" s="2">
        <v>45322</v>
      </c>
      <c r="H1129" t="s">
        <v>3618</v>
      </c>
      <c r="I1129">
        <f t="shared" si="17"/>
        <v>-180</v>
      </c>
    </row>
    <row r="1130" spans="1:9" x14ac:dyDescent="0.25">
      <c r="A1130">
        <v>4</v>
      </c>
      <c r="B1130" t="s">
        <v>2053</v>
      </c>
      <c r="C1130" t="s">
        <v>3625</v>
      </c>
      <c r="D1130" t="s">
        <v>3617</v>
      </c>
      <c r="E1130">
        <v>0</v>
      </c>
      <c r="F1130">
        <v>84</v>
      </c>
      <c r="G1130" s="2">
        <v>45322</v>
      </c>
      <c r="H1130" t="s">
        <v>3618</v>
      </c>
      <c r="I1130">
        <f t="shared" si="17"/>
        <v>-84</v>
      </c>
    </row>
    <row r="1131" spans="1:9" x14ac:dyDescent="0.25">
      <c r="A1131">
        <v>4</v>
      </c>
      <c r="B1131" t="s">
        <v>2053</v>
      </c>
      <c r="C1131" t="s">
        <v>3625</v>
      </c>
      <c r="D1131" t="s">
        <v>3617</v>
      </c>
      <c r="E1131">
        <v>0</v>
      </c>
      <c r="F1131">
        <v>360</v>
      </c>
      <c r="G1131" s="2">
        <v>45322</v>
      </c>
      <c r="H1131" t="s">
        <v>3618</v>
      </c>
      <c r="I1131">
        <f t="shared" si="17"/>
        <v>-360</v>
      </c>
    </row>
    <row r="1132" spans="1:9" x14ac:dyDescent="0.25">
      <c r="A1132">
        <v>4</v>
      </c>
      <c r="B1132" t="s">
        <v>2053</v>
      </c>
      <c r="C1132" t="s">
        <v>3625</v>
      </c>
      <c r="D1132" t="s">
        <v>3617</v>
      </c>
      <c r="E1132">
        <v>0</v>
      </c>
      <c r="F1132">
        <v>180</v>
      </c>
      <c r="G1132" s="2">
        <v>45322</v>
      </c>
      <c r="H1132" t="s">
        <v>3618</v>
      </c>
      <c r="I1132">
        <f t="shared" si="17"/>
        <v>-180</v>
      </c>
    </row>
    <row r="1133" spans="1:9" x14ac:dyDescent="0.25">
      <c r="A1133">
        <v>4</v>
      </c>
      <c r="B1133" t="s">
        <v>2053</v>
      </c>
      <c r="C1133" t="s">
        <v>3625</v>
      </c>
      <c r="D1133" t="s">
        <v>3617</v>
      </c>
      <c r="E1133">
        <v>0</v>
      </c>
      <c r="F1133">
        <v>180</v>
      </c>
      <c r="G1133" s="2">
        <v>45322</v>
      </c>
      <c r="H1133" t="s">
        <v>3618</v>
      </c>
      <c r="I1133">
        <f t="shared" si="17"/>
        <v>-180</v>
      </c>
    </row>
    <row r="1134" spans="1:9" x14ac:dyDescent="0.25">
      <c r="A1134">
        <v>4</v>
      </c>
      <c r="B1134" t="s">
        <v>2053</v>
      </c>
      <c r="C1134" t="s">
        <v>3625</v>
      </c>
      <c r="D1134" t="s">
        <v>3617</v>
      </c>
      <c r="E1134">
        <v>0</v>
      </c>
      <c r="F1134">
        <v>420</v>
      </c>
      <c r="G1134" s="2">
        <v>45322</v>
      </c>
      <c r="H1134" t="s">
        <v>3618</v>
      </c>
      <c r="I1134">
        <f t="shared" si="17"/>
        <v>-420</v>
      </c>
    </row>
    <row r="1135" spans="1:9" x14ac:dyDescent="0.25">
      <c r="A1135">
        <v>4</v>
      </c>
      <c r="B1135" t="s">
        <v>2053</v>
      </c>
      <c r="C1135" t="s">
        <v>3625</v>
      </c>
      <c r="D1135" t="s">
        <v>3617</v>
      </c>
      <c r="E1135">
        <v>0</v>
      </c>
      <c r="F1135">
        <v>420</v>
      </c>
      <c r="G1135" s="2">
        <v>45322</v>
      </c>
      <c r="H1135" t="s">
        <v>3618</v>
      </c>
      <c r="I1135">
        <f t="shared" si="17"/>
        <v>-420</v>
      </c>
    </row>
    <row r="1136" spans="1:9" x14ac:dyDescent="0.25">
      <c r="A1136">
        <v>4</v>
      </c>
      <c r="B1136" t="s">
        <v>2053</v>
      </c>
      <c r="C1136" t="s">
        <v>3625</v>
      </c>
      <c r="D1136" t="s">
        <v>3617</v>
      </c>
      <c r="E1136">
        <v>0</v>
      </c>
      <c r="F1136">
        <v>144</v>
      </c>
      <c r="G1136" s="2">
        <v>45322</v>
      </c>
      <c r="H1136" t="s">
        <v>3618</v>
      </c>
      <c r="I1136">
        <f t="shared" si="17"/>
        <v>-144</v>
      </c>
    </row>
    <row r="1137" spans="1:9" x14ac:dyDescent="0.25">
      <c r="A1137">
        <v>4</v>
      </c>
      <c r="B1137" t="s">
        <v>2053</v>
      </c>
      <c r="C1137" t="s">
        <v>3625</v>
      </c>
      <c r="D1137" t="s">
        <v>3617</v>
      </c>
      <c r="E1137">
        <v>0</v>
      </c>
      <c r="F1137">
        <v>144</v>
      </c>
      <c r="G1137" s="2">
        <v>45322</v>
      </c>
      <c r="H1137" t="s">
        <v>3618</v>
      </c>
      <c r="I1137">
        <f t="shared" si="17"/>
        <v>-144</v>
      </c>
    </row>
    <row r="1138" spans="1:9" x14ac:dyDescent="0.25">
      <c r="A1138">
        <v>4</v>
      </c>
      <c r="B1138" t="s">
        <v>2053</v>
      </c>
      <c r="C1138" t="s">
        <v>3625</v>
      </c>
      <c r="D1138" t="s">
        <v>3617</v>
      </c>
      <c r="E1138">
        <v>0</v>
      </c>
      <c r="F1138">
        <v>3000</v>
      </c>
      <c r="G1138" s="2">
        <v>45322</v>
      </c>
      <c r="H1138" t="s">
        <v>3618</v>
      </c>
      <c r="I1138">
        <f t="shared" si="17"/>
        <v>-3000</v>
      </c>
    </row>
    <row r="1139" spans="1:9" x14ac:dyDescent="0.25">
      <c r="A1139">
        <v>4</v>
      </c>
      <c r="B1139" t="s">
        <v>2053</v>
      </c>
      <c r="C1139" t="s">
        <v>3625</v>
      </c>
      <c r="D1139" t="s">
        <v>3617</v>
      </c>
      <c r="E1139">
        <v>0</v>
      </c>
      <c r="F1139">
        <v>144</v>
      </c>
      <c r="G1139" s="2">
        <v>45322</v>
      </c>
      <c r="H1139" t="s">
        <v>3618</v>
      </c>
      <c r="I1139">
        <f t="shared" si="17"/>
        <v>-144</v>
      </c>
    </row>
    <row r="1140" spans="1:9" x14ac:dyDescent="0.25">
      <c r="A1140">
        <v>4</v>
      </c>
      <c r="B1140" t="s">
        <v>2053</v>
      </c>
      <c r="C1140" t="s">
        <v>3625</v>
      </c>
      <c r="D1140" t="s">
        <v>3617</v>
      </c>
      <c r="E1140">
        <v>0</v>
      </c>
      <c r="F1140">
        <v>264</v>
      </c>
      <c r="G1140" s="2">
        <v>45322</v>
      </c>
      <c r="H1140" t="s">
        <v>3618</v>
      </c>
      <c r="I1140">
        <f t="shared" si="17"/>
        <v>-264</v>
      </c>
    </row>
    <row r="1141" spans="1:9" x14ac:dyDescent="0.25">
      <c r="A1141">
        <v>4</v>
      </c>
      <c r="B1141" t="s">
        <v>2053</v>
      </c>
      <c r="C1141" t="s">
        <v>3625</v>
      </c>
      <c r="D1141" t="s">
        <v>3617</v>
      </c>
      <c r="E1141">
        <v>0</v>
      </c>
      <c r="F1141">
        <v>1200</v>
      </c>
      <c r="G1141" s="2">
        <v>45322</v>
      </c>
      <c r="H1141" t="s">
        <v>3618</v>
      </c>
      <c r="I1141">
        <f t="shared" si="17"/>
        <v>-1200</v>
      </c>
    </row>
    <row r="1142" spans="1:9" x14ac:dyDescent="0.25">
      <c r="A1142">
        <v>4</v>
      </c>
      <c r="B1142" t="s">
        <v>2053</v>
      </c>
      <c r="C1142" t="s">
        <v>3625</v>
      </c>
      <c r="D1142" t="s">
        <v>3617</v>
      </c>
      <c r="E1142">
        <v>0</v>
      </c>
      <c r="F1142">
        <v>1200</v>
      </c>
      <c r="G1142" s="2">
        <v>45322</v>
      </c>
      <c r="H1142" t="s">
        <v>3618</v>
      </c>
      <c r="I1142">
        <f t="shared" si="17"/>
        <v>-1200</v>
      </c>
    </row>
    <row r="1143" spans="1:9" x14ac:dyDescent="0.25">
      <c r="A1143">
        <v>4</v>
      </c>
      <c r="B1143" t="s">
        <v>2053</v>
      </c>
      <c r="C1143" t="s">
        <v>3625</v>
      </c>
      <c r="D1143" t="s">
        <v>3617</v>
      </c>
      <c r="E1143">
        <v>0</v>
      </c>
      <c r="F1143">
        <v>1200</v>
      </c>
      <c r="G1143" s="2">
        <v>45322</v>
      </c>
      <c r="H1143" t="s">
        <v>3618</v>
      </c>
      <c r="I1143">
        <f t="shared" si="17"/>
        <v>-1200</v>
      </c>
    </row>
    <row r="1144" spans="1:9" x14ac:dyDescent="0.25">
      <c r="A1144">
        <v>4</v>
      </c>
      <c r="B1144" t="s">
        <v>2053</v>
      </c>
      <c r="C1144" t="s">
        <v>3625</v>
      </c>
      <c r="D1144" t="s">
        <v>3617</v>
      </c>
      <c r="E1144">
        <v>0</v>
      </c>
      <c r="F1144">
        <v>696</v>
      </c>
      <c r="G1144" s="2">
        <v>45322</v>
      </c>
      <c r="H1144" t="s">
        <v>3618</v>
      </c>
      <c r="I1144">
        <f t="shared" si="17"/>
        <v>-696</v>
      </c>
    </row>
    <row r="1145" spans="1:9" x14ac:dyDescent="0.25">
      <c r="A1145">
        <v>4</v>
      </c>
      <c r="B1145" t="s">
        <v>2053</v>
      </c>
      <c r="C1145" t="s">
        <v>3625</v>
      </c>
      <c r="D1145" t="s">
        <v>3617</v>
      </c>
      <c r="E1145">
        <v>0</v>
      </c>
      <c r="F1145">
        <v>252</v>
      </c>
      <c r="G1145" s="2">
        <v>45322</v>
      </c>
      <c r="H1145" t="s">
        <v>3618</v>
      </c>
      <c r="I1145">
        <f t="shared" si="17"/>
        <v>-252</v>
      </c>
    </row>
    <row r="1146" spans="1:9" x14ac:dyDescent="0.25">
      <c r="A1146">
        <v>4</v>
      </c>
      <c r="B1146" t="s">
        <v>2053</v>
      </c>
      <c r="C1146" t="s">
        <v>3625</v>
      </c>
      <c r="D1146" t="s">
        <v>3617</v>
      </c>
      <c r="E1146">
        <v>0</v>
      </c>
      <c r="F1146">
        <v>1200</v>
      </c>
      <c r="G1146" s="2">
        <v>45322</v>
      </c>
      <c r="H1146" t="s">
        <v>3618</v>
      </c>
      <c r="I1146">
        <f t="shared" si="17"/>
        <v>-1200</v>
      </c>
    </row>
    <row r="1147" spans="1:9" x14ac:dyDescent="0.25">
      <c r="A1147">
        <v>4</v>
      </c>
      <c r="B1147" t="s">
        <v>2053</v>
      </c>
      <c r="C1147" t="s">
        <v>3625</v>
      </c>
      <c r="D1147" t="s">
        <v>3617</v>
      </c>
      <c r="E1147">
        <v>0</v>
      </c>
      <c r="F1147">
        <v>1200</v>
      </c>
      <c r="G1147" s="2">
        <v>45322</v>
      </c>
      <c r="H1147" t="s">
        <v>3618</v>
      </c>
      <c r="I1147">
        <f t="shared" si="17"/>
        <v>-1200</v>
      </c>
    </row>
    <row r="1148" spans="1:9" x14ac:dyDescent="0.25">
      <c r="A1148">
        <v>4</v>
      </c>
      <c r="B1148" t="s">
        <v>2053</v>
      </c>
      <c r="C1148" t="s">
        <v>3625</v>
      </c>
      <c r="D1148" t="s">
        <v>3617</v>
      </c>
      <c r="E1148">
        <v>0</v>
      </c>
      <c r="F1148">
        <v>1200</v>
      </c>
      <c r="G1148" s="2">
        <v>45322</v>
      </c>
      <c r="H1148" t="s">
        <v>3618</v>
      </c>
      <c r="I1148">
        <f t="shared" si="17"/>
        <v>-1200</v>
      </c>
    </row>
    <row r="1149" spans="1:9" x14ac:dyDescent="0.25">
      <c r="A1149">
        <v>4</v>
      </c>
      <c r="B1149" t="s">
        <v>2053</v>
      </c>
      <c r="C1149" t="s">
        <v>3625</v>
      </c>
      <c r="D1149" t="s">
        <v>3617</v>
      </c>
      <c r="E1149">
        <v>0</v>
      </c>
      <c r="F1149">
        <v>180</v>
      </c>
      <c r="G1149" s="2">
        <v>45322</v>
      </c>
      <c r="H1149" t="s">
        <v>3618</v>
      </c>
      <c r="I1149">
        <f t="shared" si="17"/>
        <v>-180</v>
      </c>
    </row>
    <row r="1150" spans="1:9" x14ac:dyDescent="0.25">
      <c r="A1150">
        <v>4</v>
      </c>
      <c r="B1150" t="s">
        <v>2053</v>
      </c>
      <c r="C1150" t="s">
        <v>3625</v>
      </c>
      <c r="D1150" t="s">
        <v>3617</v>
      </c>
      <c r="E1150">
        <v>0</v>
      </c>
      <c r="F1150">
        <v>140</v>
      </c>
      <c r="G1150" s="2">
        <v>45322</v>
      </c>
      <c r="H1150" t="s">
        <v>3618</v>
      </c>
      <c r="I1150">
        <f t="shared" si="17"/>
        <v>-140</v>
      </c>
    </row>
    <row r="1151" spans="1:9" x14ac:dyDescent="0.25">
      <c r="A1151">
        <v>4</v>
      </c>
      <c r="B1151" t="s">
        <v>2053</v>
      </c>
      <c r="C1151" t="s">
        <v>3625</v>
      </c>
      <c r="D1151" t="s">
        <v>3617</v>
      </c>
      <c r="E1151">
        <v>0</v>
      </c>
      <c r="F1151">
        <v>140</v>
      </c>
      <c r="G1151" s="2">
        <v>45322</v>
      </c>
      <c r="H1151" t="s">
        <v>3618</v>
      </c>
      <c r="I1151">
        <f t="shared" si="17"/>
        <v>-140</v>
      </c>
    </row>
    <row r="1152" spans="1:9" x14ac:dyDescent="0.25">
      <c r="A1152">
        <v>4</v>
      </c>
      <c r="B1152" t="s">
        <v>2053</v>
      </c>
      <c r="C1152" t="s">
        <v>3625</v>
      </c>
      <c r="D1152" t="s">
        <v>3617</v>
      </c>
      <c r="E1152">
        <v>0</v>
      </c>
      <c r="F1152">
        <v>140</v>
      </c>
      <c r="G1152" s="2">
        <v>45322</v>
      </c>
      <c r="H1152" t="s">
        <v>3618</v>
      </c>
      <c r="I1152">
        <f t="shared" si="17"/>
        <v>-140</v>
      </c>
    </row>
    <row r="1153" spans="1:9" x14ac:dyDescent="0.25">
      <c r="A1153">
        <v>4</v>
      </c>
      <c r="B1153" t="s">
        <v>2053</v>
      </c>
      <c r="C1153" t="s">
        <v>3625</v>
      </c>
      <c r="D1153" t="s">
        <v>3617</v>
      </c>
      <c r="E1153">
        <v>0</v>
      </c>
      <c r="F1153">
        <v>2000</v>
      </c>
      <c r="G1153" s="2">
        <v>45322</v>
      </c>
      <c r="H1153" t="s">
        <v>3618</v>
      </c>
      <c r="I1153">
        <f t="shared" si="17"/>
        <v>-2000</v>
      </c>
    </row>
    <row r="1154" spans="1:9" x14ac:dyDescent="0.25">
      <c r="A1154">
        <v>2</v>
      </c>
      <c r="B1154" t="s">
        <v>2024</v>
      </c>
      <c r="C1154" t="s">
        <v>2036</v>
      </c>
      <c r="D1154" t="s">
        <v>3626</v>
      </c>
      <c r="E1154">
        <v>0</v>
      </c>
      <c r="F1154">
        <v>4929.87</v>
      </c>
      <c r="G1154" s="2">
        <v>45322</v>
      </c>
      <c r="H1154" t="s">
        <v>753</v>
      </c>
      <c r="I1154">
        <f t="shared" ref="I1154:I1217" si="18">E1154-F1154</f>
        <v>-4929.87</v>
      </c>
    </row>
    <row r="1155" spans="1:9" x14ac:dyDescent="0.25">
      <c r="A1155">
        <v>2</v>
      </c>
      <c r="B1155" t="s">
        <v>2022</v>
      </c>
      <c r="C1155" t="s">
        <v>2023</v>
      </c>
      <c r="D1155" t="s">
        <v>2020</v>
      </c>
      <c r="E1155">
        <v>286.61</v>
      </c>
      <c r="F1155">
        <v>0</v>
      </c>
      <c r="G1155" s="2">
        <v>45352</v>
      </c>
      <c r="H1155" t="s">
        <v>2021</v>
      </c>
      <c r="I1155">
        <f t="shared" si="18"/>
        <v>286.61</v>
      </c>
    </row>
    <row r="1156" spans="1:9" x14ac:dyDescent="0.25">
      <c r="A1156">
        <v>3</v>
      </c>
      <c r="B1156" t="s">
        <v>2040</v>
      </c>
      <c r="C1156" t="s">
        <v>3716</v>
      </c>
      <c r="D1156" t="s">
        <v>2020</v>
      </c>
      <c r="E1156">
        <v>3174.56</v>
      </c>
      <c r="F1156">
        <v>0</v>
      </c>
      <c r="G1156" s="2">
        <v>45355</v>
      </c>
      <c r="H1156" t="s">
        <v>2021</v>
      </c>
      <c r="I1156">
        <f t="shared" si="18"/>
        <v>3174.56</v>
      </c>
    </row>
    <row r="1157" spans="1:9" x14ac:dyDescent="0.25">
      <c r="A1157">
        <v>2</v>
      </c>
      <c r="B1157" t="s">
        <v>2038</v>
      </c>
      <c r="C1157" t="s">
        <v>2039</v>
      </c>
      <c r="D1157" t="s">
        <v>2020</v>
      </c>
      <c r="E1157">
        <v>14.31</v>
      </c>
      <c r="F1157">
        <v>0</v>
      </c>
      <c r="G1157" s="2">
        <v>45355</v>
      </c>
      <c r="H1157" t="s">
        <v>2021</v>
      </c>
      <c r="I1157">
        <f t="shared" si="18"/>
        <v>14.31</v>
      </c>
    </row>
    <row r="1158" spans="1:9" x14ac:dyDescent="0.25">
      <c r="A1158">
        <v>2</v>
      </c>
      <c r="B1158" t="s">
        <v>2038</v>
      </c>
      <c r="C1158" t="s">
        <v>2039</v>
      </c>
      <c r="D1158" t="s">
        <v>2020</v>
      </c>
      <c r="E1158">
        <v>107.55</v>
      </c>
      <c r="F1158">
        <v>0</v>
      </c>
      <c r="G1158" s="2">
        <v>45355</v>
      </c>
      <c r="H1158" t="s">
        <v>2021</v>
      </c>
      <c r="I1158">
        <f t="shared" si="18"/>
        <v>107.55</v>
      </c>
    </row>
    <row r="1159" spans="1:9" x14ac:dyDescent="0.25">
      <c r="A1159">
        <v>2</v>
      </c>
      <c r="B1159" t="s">
        <v>2038</v>
      </c>
      <c r="C1159" t="s">
        <v>2039</v>
      </c>
      <c r="D1159" t="s">
        <v>2020</v>
      </c>
      <c r="E1159">
        <v>129.25</v>
      </c>
      <c r="F1159">
        <v>0</v>
      </c>
      <c r="G1159" s="2">
        <v>45355</v>
      </c>
      <c r="H1159" t="s">
        <v>2021</v>
      </c>
      <c r="I1159">
        <f t="shared" si="18"/>
        <v>129.25</v>
      </c>
    </row>
    <row r="1160" spans="1:9" x14ac:dyDescent="0.25">
      <c r="A1160">
        <v>2</v>
      </c>
      <c r="B1160" t="s">
        <v>2019</v>
      </c>
      <c r="C1160" t="s">
        <v>2027</v>
      </c>
      <c r="D1160" t="s">
        <v>2020</v>
      </c>
      <c r="E1160">
        <v>534.76</v>
      </c>
      <c r="F1160">
        <v>0</v>
      </c>
      <c r="G1160" s="2">
        <v>45355</v>
      </c>
      <c r="H1160" t="s">
        <v>2021</v>
      </c>
      <c r="I1160">
        <f t="shared" si="18"/>
        <v>534.76</v>
      </c>
    </row>
    <row r="1161" spans="1:9" x14ac:dyDescent="0.25">
      <c r="A1161">
        <v>4</v>
      </c>
      <c r="B1161" t="s">
        <v>2019</v>
      </c>
      <c r="C1161" t="s">
        <v>3602</v>
      </c>
      <c r="D1161" t="s">
        <v>2020</v>
      </c>
      <c r="E1161">
        <v>593.08000000000004</v>
      </c>
      <c r="F1161">
        <v>0</v>
      </c>
      <c r="G1161" s="2">
        <v>45355</v>
      </c>
      <c r="H1161" t="s">
        <v>2021</v>
      </c>
      <c r="I1161">
        <f t="shared" si="18"/>
        <v>593.08000000000004</v>
      </c>
    </row>
    <row r="1162" spans="1:9" x14ac:dyDescent="0.25">
      <c r="A1162">
        <v>2</v>
      </c>
      <c r="B1162" t="s">
        <v>2022</v>
      </c>
      <c r="C1162" t="s">
        <v>2023</v>
      </c>
      <c r="D1162" t="s">
        <v>2020</v>
      </c>
      <c r="E1162">
        <v>127.75</v>
      </c>
      <c r="F1162">
        <v>0</v>
      </c>
      <c r="G1162" s="2">
        <v>45357</v>
      </c>
      <c r="H1162" t="s">
        <v>2021</v>
      </c>
      <c r="I1162">
        <f t="shared" si="18"/>
        <v>127.75</v>
      </c>
    </row>
    <row r="1163" spans="1:9" x14ac:dyDescent="0.25">
      <c r="A1163">
        <v>2</v>
      </c>
      <c r="B1163" t="s">
        <v>2022</v>
      </c>
      <c r="C1163" t="s">
        <v>2023</v>
      </c>
      <c r="D1163" t="s">
        <v>2020</v>
      </c>
      <c r="E1163">
        <v>388.8</v>
      </c>
      <c r="F1163">
        <v>0</v>
      </c>
      <c r="G1163" s="2">
        <v>45323</v>
      </c>
      <c r="H1163" t="s">
        <v>2021</v>
      </c>
      <c r="I1163">
        <f t="shared" si="18"/>
        <v>388.8</v>
      </c>
    </row>
    <row r="1164" spans="1:9" x14ac:dyDescent="0.25">
      <c r="A1164">
        <v>2</v>
      </c>
      <c r="B1164" t="s">
        <v>2024</v>
      </c>
      <c r="C1164" t="s">
        <v>2036</v>
      </c>
      <c r="D1164" t="s">
        <v>2020</v>
      </c>
      <c r="E1164">
        <v>246.1</v>
      </c>
      <c r="F1164">
        <v>0</v>
      </c>
      <c r="G1164" s="2">
        <v>45323</v>
      </c>
      <c r="H1164" t="s">
        <v>2021</v>
      </c>
      <c r="I1164">
        <f t="shared" si="18"/>
        <v>246.1</v>
      </c>
    </row>
    <row r="1165" spans="1:9" x14ac:dyDescent="0.25">
      <c r="A1165">
        <v>2</v>
      </c>
      <c r="B1165" t="s">
        <v>2019</v>
      </c>
      <c r="C1165" t="s">
        <v>2027</v>
      </c>
      <c r="D1165" t="s">
        <v>2020</v>
      </c>
      <c r="E1165">
        <v>166.4</v>
      </c>
      <c r="F1165">
        <v>0</v>
      </c>
      <c r="G1165" s="2">
        <v>45323</v>
      </c>
      <c r="H1165" t="s">
        <v>2021</v>
      </c>
      <c r="I1165">
        <f t="shared" si="18"/>
        <v>166.4</v>
      </c>
    </row>
    <row r="1166" spans="1:9" x14ac:dyDescent="0.25">
      <c r="A1166">
        <v>2</v>
      </c>
      <c r="B1166" t="s">
        <v>2019</v>
      </c>
      <c r="C1166" t="s">
        <v>2027</v>
      </c>
      <c r="D1166" t="s">
        <v>2020</v>
      </c>
      <c r="E1166">
        <v>33.5</v>
      </c>
      <c r="F1166">
        <v>0</v>
      </c>
      <c r="G1166" s="2">
        <v>45323</v>
      </c>
      <c r="H1166" t="s">
        <v>2021</v>
      </c>
      <c r="I1166">
        <f t="shared" si="18"/>
        <v>33.5</v>
      </c>
    </row>
    <row r="1167" spans="1:9" x14ac:dyDescent="0.25">
      <c r="A1167">
        <v>8</v>
      </c>
      <c r="B1167" t="s">
        <v>2063</v>
      </c>
      <c r="C1167" t="s">
        <v>3495</v>
      </c>
      <c r="D1167" t="s">
        <v>3539</v>
      </c>
      <c r="E1167">
        <v>351.31</v>
      </c>
      <c r="F1167">
        <v>0</v>
      </c>
      <c r="G1167" s="2">
        <v>45362</v>
      </c>
      <c r="H1167" t="s">
        <v>3243</v>
      </c>
      <c r="I1167">
        <f t="shared" si="18"/>
        <v>351.31</v>
      </c>
    </row>
    <row r="1168" spans="1:9" x14ac:dyDescent="0.25">
      <c r="A1168">
        <v>2</v>
      </c>
      <c r="B1168" t="s">
        <v>2024</v>
      </c>
      <c r="C1168" t="s">
        <v>2036</v>
      </c>
      <c r="D1168" t="s">
        <v>2020</v>
      </c>
      <c r="E1168">
        <v>137.94999999999999</v>
      </c>
      <c r="F1168">
        <v>0</v>
      </c>
      <c r="G1168" s="2">
        <v>45356</v>
      </c>
      <c r="H1168" t="s">
        <v>2021</v>
      </c>
      <c r="I1168">
        <f t="shared" si="18"/>
        <v>137.94999999999999</v>
      </c>
    </row>
    <row r="1169" spans="1:9" x14ac:dyDescent="0.25">
      <c r="A1169">
        <v>2</v>
      </c>
      <c r="B1169" t="s">
        <v>2038</v>
      </c>
      <c r="C1169" t="s">
        <v>2039</v>
      </c>
      <c r="D1169" t="s">
        <v>2020</v>
      </c>
      <c r="E1169">
        <v>469.02</v>
      </c>
      <c r="F1169">
        <v>0</v>
      </c>
      <c r="G1169" s="2">
        <v>45356</v>
      </c>
      <c r="H1169" t="s">
        <v>2021</v>
      </c>
      <c r="I1169">
        <f t="shared" si="18"/>
        <v>469.02</v>
      </c>
    </row>
    <row r="1170" spans="1:9" x14ac:dyDescent="0.25">
      <c r="A1170">
        <v>2</v>
      </c>
      <c r="B1170" t="s">
        <v>2024</v>
      </c>
      <c r="C1170" t="s">
        <v>2036</v>
      </c>
      <c r="D1170" t="s">
        <v>2020</v>
      </c>
      <c r="E1170">
        <v>2690.38</v>
      </c>
      <c r="F1170">
        <v>0</v>
      </c>
      <c r="G1170" s="2">
        <v>45352</v>
      </c>
      <c r="H1170" t="s">
        <v>2021</v>
      </c>
      <c r="I1170">
        <f t="shared" si="18"/>
        <v>2690.38</v>
      </c>
    </row>
    <row r="1171" spans="1:9" x14ac:dyDescent="0.25">
      <c r="A1171">
        <v>2</v>
      </c>
      <c r="B1171" t="s">
        <v>2022</v>
      </c>
      <c r="C1171" t="s">
        <v>2023</v>
      </c>
      <c r="D1171" t="s">
        <v>2020</v>
      </c>
      <c r="E1171">
        <v>977.05</v>
      </c>
      <c r="F1171">
        <v>0</v>
      </c>
      <c r="G1171" s="2">
        <v>45356</v>
      </c>
      <c r="H1171" t="s">
        <v>2021</v>
      </c>
      <c r="I1171">
        <f t="shared" si="18"/>
        <v>977.05</v>
      </c>
    </row>
    <row r="1172" spans="1:9" x14ac:dyDescent="0.25">
      <c r="A1172">
        <v>2</v>
      </c>
      <c r="B1172" t="s">
        <v>2024</v>
      </c>
      <c r="C1172" t="s">
        <v>2036</v>
      </c>
      <c r="D1172" t="s">
        <v>2020</v>
      </c>
      <c r="E1172">
        <v>318.35000000000002</v>
      </c>
      <c r="F1172">
        <v>0</v>
      </c>
      <c r="G1172" s="2">
        <v>45357</v>
      </c>
      <c r="H1172" t="s">
        <v>2021</v>
      </c>
      <c r="I1172">
        <f t="shared" si="18"/>
        <v>318.35000000000002</v>
      </c>
    </row>
    <row r="1173" spans="1:9" x14ac:dyDescent="0.25">
      <c r="A1173">
        <v>2</v>
      </c>
      <c r="B1173" t="s">
        <v>2024</v>
      </c>
      <c r="C1173" t="s">
        <v>2036</v>
      </c>
      <c r="D1173" t="s">
        <v>2020</v>
      </c>
      <c r="E1173">
        <v>258.75</v>
      </c>
      <c r="F1173">
        <v>0</v>
      </c>
      <c r="G1173" s="2">
        <v>45345</v>
      </c>
      <c r="H1173" t="s">
        <v>2021</v>
      </c>
      <c r="I1173">
        <f t="shared" si="18"/>
        <v>258.75</v>
      </c>
    </row>
    <row r="1174" spans="1:9" x14ac:dyDescent="0.25">
      <c r="A1174">
        <v>2</v>
      </c>
      <c r="B1174" t="s">
        <v>2024</v>
      </c>
      <c r="C1174" t="s">
        <v>2036</v>
      </c>
      <c r="D1174" t="s">
        <v>2020</v>
      </c>
      <c r="E1174">
        <v>8163.73</v>
      </c>
      <c r="F1174">
        <v>0</v>
      </c>
      <c r="G1174" s="2">
        <v>45358</v>
      </c>
      <c r="H1174" t="s">
        <v>2021</v>
      </c>
      <c r="I1174">
        <f t="shared" si="18"/>
        <v>8163.73</v>
      </c>
    </row>
    <row r="1175" spans="1:9" x14ac:dyDescent="0.25">
      <c r="A1175">
        <v>2</v>
      </c>
      <c r="B1175" t="s">
        <v>2047</v>
      </c>
      <c r="C1175" t="s">
        <v>3204</v>
      </c>
      <c r="D1175" t="s">
        <v>2020</v>
      </c>
      <c r="E1175">
        <v>340.57</v>
      </c>
      <c r="F1175">
        <v>0</v>
      </c>
      <c r="G1175" s="2">
        <v>45358</v>
      </c>
      <c r="H1175" t="s">
        <v>2021</v>
      </c>
      <c r="I1175">
        <f t="shared" si="18"/>
        <v>340.57</v>
      </c>
    </row>
    <row r="1176" spans="1:9" x14ac:dyDescent="0.25">
      <c r="A1176">
        <v>2</v>
      </c>
      <c r="B1176" t="s">
        <v>2019</v>
      </c>
      <c r="C1176" t="s">
        <v>2027</v>
      </c>
      <c r="D1176" t="s">
        <v>2020</v>
      </c>
      <c r="E1176">
        <v>267.33999999999997</v>
      </c>
      <c r="F1176">
        <v>0</v>
      </c>
      <c r="G1176" s="2">
        <v>45363</v>
      </c>
      <c r="H1176" t="s">
        <v>2021</v>
      </c>
      <c r="I1176">
        <f t="shared" si="18"/>
        <v>267.33999999999997</v>
      </c>
    </row>
    <row r="1177" spans="1:9" x14ac:dyDescent="0.25">
      <c r="A1177">
        <v>2</v>
      </c>
      <c r="B1177" t="s">
        <v>2028</v>
      </c>
      <c r="C1177" t="s">
        <v>2029</v>
      </c>
      <c r="D1177" t="s">
        <v>2030</v>
      </c>
      <c r="E1177">
        <v>13045.64</v>
      </c>
      <c r="F1177">
        <v>0</v>
      </c>
      <c r="G1177" s="2">
        <v>45360</v>
      </c>
      <c r="H1177" t="s">
        <v>2018</v>
      </c>
      <c r="I1177">
        <f t="shared" si="18"/>
        <v>13045.64</v>
      </c>
    </row>
    <row r="1178" spans="1:9" x14ac:dyDescent="0.25">
      <c r="A1178">
        <v>4</v>
      </c>
      <c r="B1178" t="s">
        <v>2028</v>
      </c>
      <c r="C1178" t="s">
        <v>2031</v>
      </c>
      <c r="D1178" t="s">
        <v>2030</v>
      </c>
      <c r="E1178">
        <v>1169.26</v>
      </c>
      <c r="F1178">
        <v>0</v>
      </c>
      <c r="G1178" s="2">
        <v>45360</v>
      </c>
      <c r="H1178" t="s">
        <v>2018</v>
      </c>
      <c r="I1178">
        <f t="shared" si="18"/>
        <v>1169.26</v>
      </c>
    </row>
    <row r="1179" spans="1:9" x14ac:dyDescent="0.25">
      <c r="A1179">
        <v>2</v>
      </c>
      <c r="B1179" t="s">
        <v>2024</v>
      </c>
      <c r="C1179" t="s">
        <v>2036</v>
      </c>
      <c r="D1179" t="s">
        <v>2020</v>
      </c>
      <c r="E1179">
        <v>2590.62</v>
      </c>
      <c r="F1179">
        <v>0</v>
      </c>
      <c r="G1179" s="2">
        <v>45356</v>
      </c>
      <c r="H1179" t="s">
        <v>2021</v>
      </c>
      <c r="I1179">
        <f t="shared" si="18"/>
        <v>2590.62</v>
      </c>
    </row>
    <row r="1180" spans="1:9" x14ac:dyDescent="0.25">
      <c r="A1180">
        <v>3</v>
      </c>
      <c r="B1180" t="s">
        <v>2053</v>
      </c>
      <c r="C1180" t="s">
        <v>3616</v>
      </c>
      <c r="D1180" t="s">
        <v>3617</v>
      </c>
      <c r="E1180">
        <v>0</v>
      </c>
      <c r="F1180">
        <v>1320</v>
      </c>
      <c r="G1180" s="2">
        <v>45382</v>
      </c>
      <c r="H1180" t="s">
        <v>3618</v>
      </c>
      <c r="I1180">
        <f t="shared" si="18"/>
        <v>-1320</v>
      </c>
    </row>
    <row r="1181" spans="1:9" x14ac:dyDescent="0.25">
      <c r="A1181">
        <v>3</v>
      </c>
      <c r="B1181" t="s">
        <v>2053</v>
      </c>
      <c r="C1181" t="s">
        <v>3616</v>
      </c>
      <c r="D1181" t="s">
        <v>3617</v>
      </c>
      <c r="E1181">
        <v>0</v>
      </c>
      <c r="F1181">
        <v>1320</v>
      </c>
      <c r="G1181" s="2">
        <v>45382</v>
      </c>
      <c r="H1181" t="s">
        <v>3618</v>
      </c>
      <c r="I1181">
        <f t="shared" si="18"/>
        <v>-1320</v>
      </c>
    </row>
    <row r="1182" spans="1:9" x14ac:dyDescent="0.25">
      <c r="A1182">
        <v>3</v>
      </c>
      <c r="B1182" t="s">
        <v>2053</v>
      </c>
      <c r="C1182" t="s">
        <v>3616</v>
      </c>
      <c r="D1182" t="s">
        <v>3617</v>
      </c>
      <c r="E1182">
        <v>0</v>
      </c>
      <c r="F1182">
        <v>2375</v>
      </c>
      <c r="G1182" s="2">
        <v>45382</v>
      </c>
      <c r="H1182" t="s">
        <v>3618</v>
      </c>
      <c r="I1182">
        <f t="shared" si="18"/>
        <v>-2375</v>
      </c>
    </row>
    <row r="1183" spans="1:9" x14ac:dyDescent="0.25">
      <c r="A1183">
        <v>3</v>
      </c>
      <c r="B1183" t="s">
        <v>2053</v>
      </c>
      <c r="C1183" t="s">
        <v>3616</v>
      </c>
      <c r="D1183" t="s">
        <v>3617</v>
      </c>
      <c r="E1183">
        <v>0</v>
      </c>
      <c r="F1183">
        <v>276</v>
      </c>
      <c r="G1183" s="2">
        <v>45382</v>
      </c>
      <c r="H1183" t="s">
        <v>3618</v>
      </c>
      <c r="I1183">
        <f t="shared" si="18"/>
        <v>-276</v>
      </c>
    </row>
    <row r="1184" spans="1:9" x14ac:dyDescent="0.25">
      <c r="A1184">
        <v>3</v>
      </c>
      <c r="B1184" t="s">
        <v>2053</v>
      </c>
      <c r="C1184" t="s">
        <v>3616</v>
      </c>
      <c r="D1184" t="s">
        <v>3617</v>
      </c>
      <c r="E1184">
        <v>0</v>
      </c>
      <c r="F1184">
        <v>300</v>
      </c>
      <c r="G1184" s="2">
        <v>45382</v>
      </c>
      <c r="H1184" t="s">
        <v>3618</v>
      </c>
      <c r="I1184">
        <f t="shared" si="18"/>
        <v>-300</v>
      </c>
    </row>
    <row r="1185" spans="1:9" x14ac:dyDescent="0.25">
      <c r="A1185">
        <v>3</v>
      </c>
      <c r="B1185" t="s">
        <v>2053</v>
      </c>
      <c r="C1185" t="s">
        <v>3616</v>
      </c>
      <c r="D1185" t="s">
        <v>3617</v>
      </c>
      <c r="E1185">
        <v>0</v>
      </c>
      <c r="F1185">
        <v>600</v>
      </c>
      <c r="G1185" s="2">
        <v>45382</v>
      </c>
      <c r="H1185" t="s">
        <v>3618</v>
      </c>
      <c r="I1185">
        <f t="shared" si="18"/>
        <v>-600</v>
      </c>
    </row>
    <row r="1186" spans="1:9" x14ac:dyDescent="0.25">
      <c r="A1186">
        <v>3</v>
      </c>
      <c r="B1186" t="s">
        <v>2053</v>
      </c>
      <c r="C1186" t="s">
        <v>3616</v>
      </c>
      <c r="D1186" t="s">
        <v>3617</v>
      </c>
      <c r="E1186">
        <v>0</v>
      </c>
      <c r="F1186">
        <v>108</v>
      </c>
      <c r="G1186" s="2">
        <v>45382</v>
      </c>
      <c r="H1186" t="s">
        <v>3618</v>
      </c>
      <c r="I1186">
        <f t="shared" si="18"/>
        <v>-108</v>
      </c>
    </row>
    <row r="1187" spans="1:9" x14ac:dyDescent="0.25">
      <c r="A1187">
        <v>3</v>
      </c>
      <c r="B1187" t="s">
        <v>2053</v>
      </c>
      <c r="C1187" t="s">
        <v>3616</v>
      </c>
      <c r="D1187" t="s">
        <v>3617</v>
      </c>
      <c r="E1187">
        <v>0</v>
      </c>
      <c r="F1187">
        <v>1200</v>
      </c>
      <c r="G1187" s="2">
        <v>45382</v>
      </c>
      <c r="H1187" t="s">
        <v>3618</v>
      </c>
      <c r="I1187">
        <f t="shared" si="18"/>
        <v>-1200</v>
      </c>
    </row>
    <row r="1188" spans="1:9" x14ac:dyDescent="0.25">
      <c r="A1188">
        <v>3</v>
      </c>
      <c r="B1188" t="s">
        <v>2053</v>
      </c>
      <c r="C1188" t="s">
        <v>3616</v>
      </c>
      <c r="D1188" t="s">
        <v>3617</v>
      </c>
      <c r="E1188">
        <v>0</v>
      </c>
      <c r="F1188">
        <v>1180</v>
      </c>
      <c r="G1188" s="2">
        <v>45382</v>
      </c>
      <c r="H1188" t="s">
        <v>3618</v>
      </c>
      <c r="I1188">
        <f t="shared" si="18"/>
        <v>-1180</v>
      </c>
    </row>
    <row r="1189" spans="1:9" x14ac:dyDescent="0.25">
      <c r="A1189">
        <v>3</v>
      </c>
      <c r="B1189" t="s">
        <v>2053</v>
      </c>
      <c r="C1189" t="s">
        <v>3616</v>
      </c>
      <c r="D1189" t="s">
        <v>3617</v>
      </c>
      <c r="E1189">
        <v>0</v>
      </c>
      <c r="F1189">
        <v>1520</v>
      </c>
      <c r="G1189" s="2">
        <v>45382</v>
      </c>
      <c r="H1189" t="s">
        <v>3618</v>
      </c>
      <c r="I1189">
        <f t="shared" si="18"/>
        <v>-1520</v>
      </c>
    </row>
    <row r="1190" spans="1:9" x14ac:dyDescent="0.25">
      <c r="A1190">
        <v>3</v>
      </c>
      <c r="B1190" t="s">
        <v>2053</v>
      </c>
      <c r="C1190" t="s">
        <v>3616</v>
      </c>
      <c r="D1190" t="s">
        <v>3617</v>
      </c>
      <c r="E1190">
        <v>0</v>
      </c>
      <c r="F1190">
        <v>380</v>
      </c>
      <c r="G1190" s="2">
        <v>45382</v>
      </c>
      <c r="H1190" t="s">
        <v>3618</v>
      </c>
      <c r="I1190">
        <f t="shared" si="18"/>
        <v>-380</v>
      </c>
    </row>
    <row r="1191" spans="1:9" x14ac:dyDescent="0.25">
      <c r="A1191">
        <v>3</v>
      </c>
      <c r="B1191" t="s">
        <v>2053</v>
      </c>
      <c r="C1191" t="s">
        <v>3616</v>
      </c>
      <c r="D1191" t="s">
        <v>3617</v>
      </c>
      <c r="E1191">
        <v>0</v>
      </c>
      <c r="F1191">
        <v>100</v>
      </c>
      <c r="G1191" s="2">
        <v>45382</v>
      </c>
      <c r="H1191" t="s">
        <v>3618</v>
      </c>
      <c r="I1191">
        <f t="shared" si="18"/>
        <v>-100</v>
      </c>
    </row>
    <row r="1192" spans="1:9" x14ac:dyDescent="0.25">
      <c r="A1192">
        <v>3</v>
      </c>
      <c r="B1192" t="s">
        <v>2053</v>
      </c>
      <c r="C1192" t="s">
        <v>3616</v>
      </c>
      <c r="D1192" t="s">
        <v>3617</v>
      </c>
      <c r="E1192">
        <v>0</v>
      </c>
      <c r="F1192">
        <v>1240</v>
      </c>
      <c r="G1192" s="2">
        <v>45382</v>
      </c>
      <c r="H1192" t="s">
        <v>3618</v>
      </c>
      <c r="I1192">
        <f t="shared" si="18"/>
        <v>-1240</v>
      </c>
    </row>
    <row r="1193" spans="1:9" x14ac:dyDescent="0.25">
      <c r="A1193">
        <v>3</v>
      </c>
      <c r="B1193" t="s">
        <v>2053</v>
      </c>
      <c r="C1193" t="s">
        <v>3616</v>
      </c>
      <c r="D1193" t="s">
        <v>3617</v>
      </c>
      <c r="E1193">
        <v>0</v>
      </c>
      <c r="F1193">
        <v>1620</v>
      </c>
      <c r="G1193" s="2">
        <v>45382</v>
      </c>
      <c r="H1193" t="s">
        <v>3618</v>
      </c>
      <c r="I1193">
        <f t="shared" si="18"/>
        <v>-1620</v>
      </c>
    </row>
    <row r="1194" spans="1:9" x14ac:dyDescent="0.25">
      <c r="A1194">
        <v>3</v>
      </c>
      <c r="B1194" t="s">
        <v>2053</v>
      </c>
      <c r="C1194" t="s">
        <v>3616</v>
      </c>
      <c r="D1194" t="s">
        <v>3617</v>
      </c>
      <c r="E1194">
        <v>0</v>
      </c>
      <c r="F1194">
        <v>1050</v>
      </c>
      <c r="G1194" s="2">
        <v>45382</v>
      </c>
      <c r="H1194" t="s">
        <v>3618</v>
      </c>
      <c r="I1194">
        <f t="shared" si="18"/>
        <v>-1050</v>
      </c>
    </row>
    <row r="1195" spans="1:9" x14ac:dyDescent="0.25">
      <c r="A1195">
        <v>3</v>
      </c>
      <c r="B1195" t="s">
        <v>2053</v>
      </c>
      <c r="C1195" t="s">
        <v>3616</v>
      </c>
      <c r="D1195" t="s">
        <v>3617</v>
      </c>
      <c r="E1195">
        <v>0</v>
      </c>
      <c r="F1195">
        <v>3000</v>
      </c>
      <c r="G1195" s="2">
        <v>45382</v>
      </c>
      <c r="H1195" t="s">
        <v>3618</v>
      </c>
      <c r="I1195">
        <f t="shared" si="18"/>
        <v>-3000</v>
      </c>
    </row>
    <row r="1196" spans="1:9" x14ac:dyDescent="0.25">
      <c r="A1196">
        <v>3</v>
      </c>
      <c r="B1196" t="s">
        <v>2053</v>
      </c>
      <c r="C1196" t="s">
        <v>3616</v>
      </c>
      <c r="D1196" t="s">
        <v>3617</v>
      </c>
      <c r="E1196">
        <v>0</v>
      </c>
      <c r="F1196">
        <v>4500</v>
      </c>
      <c r="G1196" s="2">
        <v>45382</v>
      </c>
      <c r="H1196" t="s">
        <v>3618</v>
      </c>
      <c r="I1196">
        <f t="shared" si="18"/>
        <v>-4500</v>
      </c>
    </row>
    <row r="1197" spans="1:9" x14ac:dyDescent="0.25">
      <c r="A1197">
        <v>3</v>
      </c>
      <c r="B1197" t="s">
        <v>2053</v>
      </c>
      <c r="C1197" t="s">
        <v>3616</v>
      </c>
      <c r="D1197" t="s">
        <v>3617</v>
      </c>
      <c r="E1197">
        <v>0</v>
      </c>
      <c r="F1197">
        <v>1250</v>
      </c>
      <c r="G1197" s="2">
        <v>45382</v>
      </c>
      <c r="H1197" t="s">
        <v>3618</v>
      </c>
      <c r="I1197">
        <f t="shared" si="18"/>
        <v>-1250</v>
      </c>
    </row>
    <row r="1198" spans="1:9" x14ac:dyDescent="0.25">
      <c r="A1198">
        <v>3</v>
      </c>
      <c r="B1198" t="s">
        <v>2053</v>
      </c>
      <c r="C1198" t="s">
        <v>3616</v>
      </c>
      <c r="D1198" t="s">
        <v>3617</v>
      </c>
      <c r="E1198">
        <v>0</v>
      </c>
      <c r="F1198">
        <v>3300</v>
      </c>
      <c r="G1198" s="2">
        <v>45382</v>
      </c>
      <c r="H1198" t="s">
        <v>3618</v>
      </c>
      <c r="I1198">
        <f t="shared" si="18"/>
        <v>-3300</v>
      </c>
    </row>
    <row r="1199" spans="1:9" x14ac:dyDescent="0.25">
      <c r="A1199">
        <v>3</v>
      </c>
      <c r="B1199" t="s">
        <v>2053</v>
      </c>
      <c r="C1199" t="s">
        <v>3616</v>
      </c>
      <c r="D1199" t="s">
        <v>3617</v>
      </c>
      <c r="E1199">
        <v>0</v>
      </c>
      <c r="F1199">
        <v>204</v>
      </c>
      <c r="G1199" s="2">
        <v>45382</v>
      </c>
      <c r="H1199" t="s">
        <v>3618</v>
      </c>
      <c r="I1199">
        <f t="shared" si="18"/>
        <v>-204</v>
      </c>
    </row>
    <row r="1200" spans="1:9" x14ac:dyDescent="0.25">
      <c r="A1200">
        <v>3</v>
      </c>
      <c r="B1200" t="s">
        <v>2053</v>
      </c>
      <c r="C1200" t="s">
        <v>3616</v>
      </c>
      <c r="D1200" t="s">
        <v>3617</v>
      </c>
      <c r="E1200">
        <v>0</v>
      </c>
      <c r="F1200">
        <v>48</v>
      </c>
      <c r="G1200" s="2">
        <v>45382</v>
      </c>
      <c r="H1200" t="s">
        <v>3618</v>
      </c>
      <c r="I1200">
        <f t="shared" si="18"/>
        <v>-48</v>
      </c>
    </row>
    <row r="1201" spans="1:9" x14ac:dyDescent="0.25">
      <c r="A1201">
        <v>3</v>
      </c>
      <c r="B1201" t="s">
        <v>2053</v>
      </c>
      <c r="C1201" t="s">
        <v>3616</v>
      </c>
      <c r="D1201" t="s">
        <v>3617</v>
      </c>
      <c r="E1201">
        <v>0</v>
      </c>
      <c r="F1201">
        <v>1200</v>
      </c>
      <c r="G1201" s="2">
        <v>45382</v>
      </c>
      <c r="H1201" t="s">
        <v>3618</v>
      </c>
      <c r="I1201">
        <f t="shared" si="18"/>
        <v>-1200</v>
      </c>
    </row>
    <row r="1202" spans="1:9" x14ac:dyDescent="0.25">
      <c r="A1202">
        <v>3</v>
      </c>
      <c r="B1202" t="s">
        <v>2053</v>
      </c>
      <c r="C1202" t="s">
        <v>3616</v>
      </c>
      <c r="D1202" t="s">
        <v>3617</v>
      </c>
      <c r="E1202">
        <v>0</v>
      </c>
      <c r="F1202">
        <v>1200</v>
      </c>
      <c r="G1202" s="2">
        <v>45382</v>
      </c>
      <c r="H1202" t="s">
        <v>3618</v>
      </c>
      <c r="I1202">
        <f t="shared" si="18"/>
        <v>-1200</v>
      </c>
    </row>
    <row r="1203" spans="1:9" x14ac:dyDescent="0.25">
      <c r="A1203">
        <v>3</v>
      </c>
      <c r="B1203" t="s">
        <v>2053</v>
      </c>
      <c r="C1203" t="s">
        <v>3616</v>
      </c>
      <c r="D1203" t="s">
        <v>3617</v>
      </c>
      <c r="E1203">
        <v>0</v>
      </c>
      <c r="F1203">
        <v>1200</v>
      </c>
      <c r="G1203" s="2">
        <v>45382</v>
      </c>
      <c r="H1203" t="s">
        <v>3618</v>
      </c>
      <c r="I1203">
        <f t="shared" si="18"/>
        <v>-1200</v>
      </c>
    </row>
    <row r="1204" spans="1:9" x14ac:dyDescent="0.25">
      <c r="A1204">
        <v>3</v>
      </c>
      <c r="B1204" t="s">
        <v>2053</v>
      </c>
      <c r="C1204" t="s">
        <v>3616</v>
      </c>
      <c r="D1204" t="s">
        <v>3617</v>
      </c>
      <c r="E1204">
        <v>0</v>
      </c>
      <c r="F1204">
        <v>492</v>
      </c>
      <c r="G1204" s="2">
        <v>45382</v>
      </c>
      <c r="H1204" t="s">
        <v>3618</v>
      </c>
      <c r="I1204">
        <f t="shared" si="18"/>
        <v>-492</v>
      </c>
    </row>
    <row r="1205" spans="1:9" x14ac:dyDescent="0.25">
      <c r="A1205">
        <v>3</v>
      </c>
      <c r="B1205" t="s">
        <v>2053</v>
      </c>
      <c r="C1205" t="s">
        <v>3616</v>
      </c>
      <c r="D1205" t="s">
        <v>3617</v>
      </c>
      <c r="E1205">
        <v>0</v>
      </c>
      <c r="F1205">
        <v>1200</v>
      </c>
      <c r="G1205" s="2">
        <v>45382</v>
      </c>
      <c r="H1205" t="s">
        <v>3618</v>
      </c>
      <c r="I1205">
        <f t="shared" si="18"/>
        <v>-1200</v>
      </c>
    </row>
    <row r="1206" spans="1:9" x14ac:dyDescent="0.25">
      <c r="A1206">
        <v>3</v>
      </c>
      <c r="B1206" t="s">
        <v>2053</v>
      </c>
      <c r="C1206" t="s">
        <v>3616</v>
      </c>
      <c r="D1206" t="s">
        <v>3617</v>
      </c>
      <c r="E1206">
        <v>0</v>
      </c>
      <c r="F1206">
        <v>36</v>
      </c>
      <c r="G1206" s="2">
        <v>45382</v>
      </c>
      <c r="H1206" t="s">
        <v>3618</v>
      </c>
      <c r="I1206">
        <f t="shared" si="18"/>
        <v>-36</v>
      </c>
    </row>
    <row r="1207" spans="1:9" x14ac:dyDescent="0.25">
      <c r="A1207">
        <v>3</v>
      </c>
      <c r="B1207" t="s">
        <v>2053</v>
      </c>
      <c r="C1207" t="s">
        <v>3616</v>
      </c>
      <c r="D1207" t="s">
        <v>3617</v>
      </c>
      <c r="E1207">
        <v>0</v>
      </c>
      <c r="F1207">
        <v>420</v>
      </c>
      <c r="G1207" s="2">
        <v>45382</v>
      </c>
      <c r="H1207" t="s">
        <v>3618</v>
      </c>
      <c r="I1207">
        <f t="shared" si="18"/>
        <v>-420</v>
      </c>
    </row>
    <row r="1208" spans="1:9" x14ac:dyDescent="0.25">
      <c r="A1208">
        <v>3</v>
      </c>
      <c r="B1208" t="s">
        <v>2053</v>
      </c>
      <c r="C1208" t="s">
        <v>3616</v>
      </c>
      <c r="D1208" t="s">
        <v>3617</v>
      </c>
      <c r="E1208">
        <v>0</v>
      </c>
      <c r="F1208">
        <v>1200</v>
      </c>
      <c r="G1208" s="2">
        <v>45382</v>
      </c>
      <c r="H1208" t="s">
        <v>3618</v>
      </c>
      <c r="I1208">
        <f t="shared" si="18"/>
        <v>-1200</v>
      </c>
    </row>
    <row r="1209" spans="1:9" x14ac:dyDescent="0.25">
      <c r="A1209">
        <v>3</v>
      </c>
      <c r="B1209" t="s">
        <v>2053</v>
      </c>
      <c r="C1209" t="s">
        <v>3616</v>
      </c>
      <c r="D1209" t="s">
        <v>3617</v>
      </c>
      <c r="E1209">
        <v>0</v>
      </c>
      <c r="F1209">
        <v>84</v>
      </c>
      <c r="G1209" s="2">
        <v>45382</v>
      </c>
      <c r="H1209" t="s">
        <v>3618</v>
      </c>
      <c r="I1209">
        <f t="shared" si="18"/>
        <v>-84</v>
      </c>
    </row>
    <row r="1210" spans="1:9" x14ac:dyDescent="0.25">
      <c r="A1210">
        <v>3</v>
      </c>
      <c r="B1210" t="s">
        <v>2053</v>
      </c>
      <c r="C1210" t="s">
        <v>3616</v>
      </c>
      <c r="D1210" t="s">
        <v>3617</v>
      </c>
      <c r="E1210">
        <v>0</v>
      </c>
      <c r="F1210">
        <v>456</v>
      </c>
      <c r="G1210" s="2">
        <v>45382</v>
      </c>
      <c r="H1210" t="s">
        <v>3618</v>
      </c>
      <c r="I1210">
        <f t="shared" si="18"/>
        <v>-456</v>
      </c>
    </row>
    <row r="1211" spans="1:9" x14ac:dyDescent="0.25">
      <c r="A1211">
        <v>3</v>
      </c>
      <c r="B1211" t="s">
        <v>2053</v>
      </c>
      <c r="C1211" t="s">
        <v>3616</v>
      </c>
      <c r="D1211" t="s">
        <v>3617</v>
      </c>
      <c r="E1211">
        <v>0</v>
      </c>
      <c r="F1211">
        <v>2000</v>
      </c>
      <c r="G1211" s="2">
        <v>45382</v>
      </c>
      <c r="H1211" t="s">
        <v>3618</v>
      </c>
      <c r="I1211">
        <f t="shared" si="18"/>
        <v>-2000</v>
      </c>
    </row>
    <row r="1212" spans="1:9" x14ac:dyDescent="0.25">
      <c r="A1212">
        <v>3</v>
      </c>
      <c r="B1212" t="s">
        <v>2053</v>
      </c>
      <c r="C1212" t="s">
        <v>3616</v>
      </c>
      <c r="D1212" t="s">
        <v>3617</v>
      </c>
      <c r="E1212">
        <v>0</v>
      </c>
      <c r="F1212">
        <v>1000</v>
      </c>
      <c r="G1212" s="2">
        <v>45382</v>
      </c>
      <c r="H1212" t="s">
        <v>3618</v>
      </c>
      <c r="I1212">
        <f t="shared" si="18"/>
        <v>-1000</v>
      </c>
    </row>
    <row r="1213" spans="1:9" x14ac:dyDescent="0.25">
      <c r="A1213">
        <v>3</v>
      </c>
      <c r="B1213" t="s">
        <v>2053</v>
      </c>
      <c r="C1213" t="s">
        <v>3616</v>
      </c>
      <c r="D1213" t="s">
        <v>3617</v>
      </c>
      <c r="E1213">
        <v>0</v>
      </c>
      <c r="F1213">
        <v>1500</v>
      </c>
      <c r="G1213" s="2">
        <v>45382</v>
      </c>
      <c r="H1213" t="s">
        <v>3618</v>
      </c>
      <c r="I1213">
        <f t="shared" si="18"/>
        <v>-1500</v>
      </c>
    </row>
    <row r="1214" spans="1:9" x14ac:dyDescent="0.25">
      <c r="A1214">
        <v>3</v>
      </c>
      <c r="B1214" t="s">
        <v>2053</v>
      </c>
      <c r="C1214" t="s">
        <v>3616</v>
      </c>
      <c r="D1214" t="s">
        <v>3617</v>
      </c>
      <c r="E1214">
        <v>0</v>
      </c>
      <c r="F1214">
        <v>1000</v>
      </c>
      <c r="G1214" s="2">
        <v>45382</v>
      </c>
      <c r="H1214" t="s">
        <v>3618</v>
      </c>
      <c r="I1214">
        <f t="shared" si="18"/>
        <v>-1000</v>
      </c>
    </row>
    <row r="1215" spans="1:9" x14ac:dyDescent="0.25">
      <c r="A1215">
        <v>3</v>
      </c>
      <c r="B1215" t="s">
        <v>2053</v>
      </c>
      <c r="C1215" t="s">
        <v>3616</v>
      </c>
      <c r="D1215" t="s">
        <v>3617</v>
      </c>
      <c r="E1215">
        <v>0</v>
      </c>
      <c r="F1215">
        <v>2000</v>
      </c>
      <c r="G1215" s="2">
        <v>45382</v>
      </c>
      <c r="H1215" t="s">
        <v>3618</v>
      </c>
      <c r="I1215">
        <f t="shared" si="18"/>
        <v>-2000</v>
      </c>
    </row>
    <row r="1216" spans="1:9" x14ac:dyDescent="0.25">
      <c r="A1216">
        <v>3</v>
      </c>
      <c r="B1216" t="s">
        <v>2053</v>
      </c>
      <c r="C1216" t="s">
        <v>3616</v>
      </c>
      <c r="D1216" t="s">
        <v>3617</v>
      </c>
      <c r="E1216">
        <v>0</v>
      </c>
      <c r="F1216">
        <v>95.79</v>
      </c>
      <c r="G1216" s="2">
        <v>45382</v>
      </c>
      <c r="H1216" t="s">
        <v>3618</v>
      </c>
      <c r="I1216">
        <f t="shared" si="18"/>
        <v>-95.79</v>
      </c>
    </row>
    <row r="1217" spans="1:9" x14ac:dyDescent="0.25">
      <c r="A1217">
        <v>3</v>
      </c>
      <c r="B1217" t="s">
        <v>2053</v>
      </c>
      <c r="C1217" t="s">
        <v>3616</v>
      </c>
      <c r="D1217" t="s">
        <v>3617</v>
      </c>
      <c r="E1217">
        <v>0</v>
      </c>
      <c r="F1217">
        <v>670.53</v>
      </c>
      <c r="G1217" s="2">
        <v>45382</v>
      </c>
      <c r="H1217" t="s">
        <v>3618</v>
      </c>
      <c r="I1217">
        <f t="shared" si="18"/>
        <v>-670.53</v>
      </c>
    </row>
    <row r="1218" spans="1:9" x14ac:dyDescent="0.25">
      <c r="A1218">
        <v>3</v>
      </c>
      <c r="B1218" t="s">
        <v>2053</v>
      </c>
      <c r="C1218" t="s">
        <v>3616</v>
      </c>
      <c r="D1218" t="s">
        <v>3617</v>
      </c>
      <c r="E1218">
        <v>0</v>
      </c>
      <c r="F1218">
        <v>4950</v>
      </c>
      <c r="G1218" s="2">
        <v>45382</v>
      </c>
      <c r="H1218" t="s">
        <v>3618</v>
      </c>
      <c r="I1218">
        <f t="shared" ref="I1218:I1281" si="19">E1218-F1218</f>
        <v>-4950</v>
      </c>
    </row>
    <row r="1219" spans="1:9" x14ac:dyDescent="0.25">
      <c r="A1219">
        <v>3</v>
      </c>
      <c r="B1219" t="s">
        <v>2053</v>
      </c>
      <c r="C1219" t="s">
        <v>3616</v>
      </c>
      <c r="D1219" t="s">
        <v>3617</v>
      </c>
      <c r="E1219">
        <v>0</v>
      </c>
      <c r="F1219">
        <v>105</v>
      </c>
      <c r="G1219" s="2">
        <v>45382</v>
      </c>
      <c r="H1219" t="s">
        <v>3618</v>
      </c>
      <c r="I1219">
        <f t="shared" si="19"/>
        <v>-105</v>
      </c>
    </row>
    <row r="1220" spans="1:9" x14ac:dyDescent="0.25">
      <c r="A1220">
        <v>3</v>
      </c>
      <c r="B1220" t="s">
        <v>2053</v>
      </c>
      <c r="C1220" t="s">
        <v>3616</v>
      </c>
      <c r="D1220" t="s">
        <v>3617</v>
      </c>
      <c r="E1220">
        <v>0</v>
      </c>
      <c r="F1220">
        <v>3290</v>
      </c>
      <c r="G1220" s="2">
        <v>45382</v>
      </c>
      <c r="H1220" t="s">
        <v>3618</v>
      </c>
      <c r="I1220">
        <f t="shared" si="19"/>
        <v>-3290</v>
      </c>
    </row>
    <row r="1221" spans="1:9" x14ac:dyDescent="0.25">
      <c r="A1221">
        <v>3</v>
      </c>
      <c r="B1221" t="s">
        <v>2053</v>
      </c>
      <c r="C1221" t="s">
        <v>3616</v>
      </c>
      <c r="D1221" t="s">
        <v>3617</v>
      </c>
      <c r="E1221">
        <v>0</v>
      </c>
      <c r="F1221">
        <v>2000</v>
      </c>
      <c r="G1221" s="2">
        <v>45382</v>
      </c>
      <c r="H1221" t="s">
        <v>3618</v>
      </c>
      <c r="I1221">
        <f t="shared" si="19"/>
        <v>-2000</v>
      </c>
    </row>
    <row r="1222" spans="1:9" x14ac:dyDescent="0.25">
      <c r="A1222">
        <v>3</v>
      </c>
      <c r="B1222" t="s">
        <v>2053</v>
      </c>
      <c r="C1222" t="s">
        <v>3616</v>
      </c>
      <c r="D1222" t="s">
        <v>3617</v>
      </c>
      <c r="E1222">
        <v>0</v>
      </c>
      <c r="F1222">
        <v>2000</v>
      </c>
      <c r="G1222" s="2">
        <v>45382</v>
      </c>
      <c r="H1222" t="s">
        <v>3618</v>
      </c>
      <c r="I1222">
        <f t="shared" si="19"/>
        <v>-2000</v>
      </c>
    </row>
    <row r="1223" spans="1:9" x14ac:dyDescent="0.25">
      <c r="A1223">
        <v>3</v>
      </c>
      <c r="B1223" t="s">
        <v>2053</v>
      </c>
      <c r="C1223" t="s">
        <v>3616</v>
      </c>
      <c r="D1223" t="s">
        <v>3617</v>
      </c>
      <c r="E1223">
        <v>0</v>
      </c>
      <c r="F1223">
        <v>2000</v>
      </c>
      <c r="G1223" s="2">
        <v>45382</v>
      </c>
      <c r="H1223" t="s">
        <v>3618</v>
      </c>
      <c r="I1223">
        <f t="shared" si="19"/>
        <v>-2000</v>
      </c>
    </row>
    <row r="1224" spans="1:9" x14ac:dyDescent="0.25">
      <c r="A1224">
        <v>3</v>
      </c>
      <c r="B1224" t="s">
        <v>2053</v>
      </c>
      <c r="C1224" t="s">
        <v>3616</v>
      </c>
      <c r="D1224" t="s">
        <v>3617</v>
      </c>
      <c r="E1224">
        <v>0</v>
      </c>
      <c r="F1224">
        <v>4185</v>
      </c>
      <c r="G1224" s="2">
        <v>45382</v>
      </c>
      <c r="H1224" t="s">
        <v>3618</v>
      </c>
      <c r="I1224">
        <f t="shared" si="19"/>
        <v>-4185</v>
      </c>
    </row>
    <row r="1225" spans="1:9" x14ac:dyDescent="0.25">
      <c r="A1225">
        <v>3</v>
      </c>
      <c r="B1225" t="s">
        <v>2053</v>
      </c>
      <c r="C1225" t="s">
        <v>3616</v>
      </c>
      <c r="D1225" t="s">
        <v>3617</v>
      </c>
      <c r="E1225">
        <v>0</v>
      </c>
      <c r="F1225">
        <v>4000</v>
      </c>
      <c r="G1225" s="2">
        <v>45382</v>
      </c>
      <c r="H1225" t="s">
        <v>3618</v>
      </c>
      <c r="I1225">
        <f t="shared" si="19"/>
        <v>-4000</v>
      </c>
    </row>
    <row r="1226" spans="1:9" x14ac:dyDescent="0.25">
      <c r="A1226">
        <v>2</v>
      </c>
      <c r="B1226" t="s">
        <v>2055</v>
      </c>
      <c r="C1226" t="s">
        <v>3619</v>
      </c>
      <c r="D1226" t="s">
        <v>3809</v>
      </c>
      <c r="E1226">
        <v>68824.39</v>
      </c>
      <c r="F1226">
        <v>0</v>
      </c>
      <c r="G1226" s="2">
        <v>45382</v>
      </c>
      <c r="H1226" t="s">
        <v>3265</v>
      </c>
      <c r="I1226">
        <f t="shared" si="19"/>
        <v>68824.39</v>
      </c>
    </row>
    <row r="1227" spans="1:9" x14ac:dyDescent="0.25">
      <c r="A1227">
        <v>3</v>
      </c>
      <c r="B1227" t="s">
        <v>2055</v>
      </c>
      <c r="C1227" t="s">
        <v>3621</v>
      </c>
      <c r="D1227" t="s">
        <v>3809</v>
      </c>
      <c r="E1227">
        <v>9028.67</v>
      </c>
      <c r="F1227">
        <v>0</v>
      </c>
      <c r="G1227" s="2">
        <v>45382</v>
      </c>
      <c r="H1227" t="s">
        <v>3265</v>
      </c>
      <c r="I1227">
        <f t="shared" si="19"/>
        <v>9028.67</v>
      </c>
    </row>
    <row r="1228" spans="1:9" x14ac:dyDescent="0.25">
      <c r="A1228">
        <v>4</v>
      </c>
      <c r="B1228" t="s">
        <v>2055</v>
      </c>
      <c r="C1228" t="s">
        <v>3622</v>
      </c>
      <c r="D1228" t="s">
        <v>3809</v>
      </c>
      <c r="E1228">
        <v>12157.15</v>
      </c>
      <c r="F1228">
        <v>0</v>
      </c>
      <c r="G1228" s="2">
        <v>45382</v>
      </c>
      <c r="H1228" t="s">
        <v>3265</v>
      </c>
      <c r="I1228">
        <f t="shared" si="19"/>
        <v>12157.15</v>
      </c>
    </row>
    <row r="1229" spans="1:9" x14ac:dyDescent="0.25">
      <c r="A1229">
        <v>8</v>
      </c>
      <c r="B1229" t="s">
        <v>2055</v>
      </c>
      <c r="C1229" t="s">
        <v>3623</v>
      </c>
      <c r="D1229" t="s">
        <v>3809</v>
      </c>
      <c r="E1229">
        <v>1132.1400000000001</v>
      </c>
      <c r="F1229">
        <v>0</v>
      </c>
      <c r="G1229" s="2">
        <v>45382</v>
      </c>
      <c r="H1229" t="s">
        <v>3265</v>
      </c>
      <c r="I1229">
        <f t="shared" si="19"/>
        <v>1132.1400000000001</v>
      </c>
    </row>
    <row r="1230" spans="1:9" x14ac:dyDescent="0.25">
      <c r="A1230">
        <v>8</v>
      </c>
      <c r="B1230" t="s">
        <v>2055</v>
      </c>
      <c r="C1230" t="s">
        <v>3623</v>
      </c>
      <c r="D1230" t="s">
        <v>3810</v>
      </c>
      <c r="E1230">
        <v>0</v>
      </c>
      <c r="F1230">
        <v>4601.82</v>
      </c>
      <c r="G1230" s="2">
        <v>45382</v>
      </c>
      <c r="H1230" t="s">
        <v>3265</v>
      </c>
      <c r="I1230">
        <f t="shared" si="19"/>
        <v>-4601.82</v>
      </c>
    </row>
    <row r="1231" spans="1:9" x14ac:dyDescent="0.25">
      <c r="A1231">
        <v>8</v>
      </c>
      <c r="B1231" t="s">
        <v>2063</v>
      </c>
      <c r="C1231" t="s">
        <v>3495</v>
      </c>
      <c r="D1231" t="s">
        <v>3810</v>
      </c>
      <c r="E1231">
        <v>0</v>
      </c>
      <c r="F1231">
        <v>39214.14</v>
      </c>
      <c r="G1231" s="2">
        <v>45382</v>
      </c>
      <c r="H1231" t="s">
        <v>3265</v>
      </c>
      <c r="I1231">
        <f t="shared" si="19"/>
        <v>-39214.14</v>
      </c>
    </row>
    <row r="1232" spans="1:9" x14ac:dyDescent="0.25">
      <c r="A1232">
        <v>8</v>
      </c>
      <c r="B1232" t="s">
        <v>2050</v>
      </c>
      <c r="C1232" t="s">
        <v>3575</v>
      </c>
      <c r="D1232" t="s">
        <v>3810</v>
      </c>
      <c r="E1232">
        <v>0</v>
      </c>
      <c r="F1232">
        <v>7935.95</v>
      </c>
      <c r="G1232" s="2">
        <v>45382</v>
      </c>
      <c r="H1232" t="s">
        <v>3265</v>
      </c>
      <c r="I1232">
        <f t="shared" si="19"/>
        <v>-7935.95</v>
      </c>
    </row>
    <row r="1233" spans="1:9" x14ac:dyDescent="0.25">
      <c r="A1233">
        <v>8</v>
      </c>
      <c r="B1233" t="s">
        <v>2065</v>
      </c>
      <c r="C1233" t="s">
        <v>3397</v>
      </c>
      <c r="D1233" t="s">
        <v>3810</v>
      </c>
      <c r="E1233">
        <v>0</v>
      </c>
      <c r="F1233">
        <v>14330.62</v>
      </c>
      <c r="G1233" s="2">
        <v>45382</v>
      </c>
      <c r="H1233" t="s">
        <v>3265</v>
      </c>
      <c r="I1233">
        <f t="shared" si="19"/>
        <v>-14330.62</v>
      </c>
    </row>
    <row r="1234" spans="1:9" x14ac:dyDescent="0.25">
      <c r="A1234">
        <v>8</v>
      </c>
      <c r="B1234" t="s">
        <v>2017</v>
      </c>
      <c r="C1234" t="s">
        <v>3723</v>
      </c>
      <c r="D1234" t="s">
        <v>3810</v>
      </c>
      <c r="E1234">
        <v>0</v>
      </c>
      <c r="F1234">
        <v>8615.7999999999993</v>
      </c>
      <c r="G1234" s="2">
        <v>45382</v>
      </c>
      <c r="H1234" t="s">
        <v>3265</v>
      </c>
      <c r="I1234">
        <f t="shared" si="19"/>
        <v>-8615.7999999999993</v>
      </c>
    </row>
    <row r="1235" spans="1:9" x14ac:dyDescent="0.25">
      <c r="A1235">
        <v>2</v>
      </c>
      <c r="B1235" t="s">
        <v>2017</v>
      </c>
      <c r="C1235" t="s">
        <v>3811</v>
      </c>
      <c r="D1235" t="s">
        <v>3810</v>
      </c>
      <c r="E1235">
        <v>8615.7999999999993</v>
      </c>
      <c r="F1235">
        <v>0</v>
      </c>
      <c r="G1235" s="2">
        <v>45382</v>
      </c>
      <c r="H1235" t="s">
        <v>3265</v>
      </c>
      <c r="I1235">
        <f t="shared" si="19"/>
        <v>8615.7999999999993</v>
      </c>
    </row>
    <row r="1236" spans="1:9" x14ac:dyDescent="0.25">
      <c r="A1236">
        <v>2</v>
      </c>
      <c r="B1236" t="s">
        <v>2055</v>
      </c>
      <c r="C1236" t="s">
        <v>3619</v>
      </c>
      <c r="D1236" t="s">
        <v>3810</v>
      </c>
      <c r="E1236">
        <v>2300.9</v>
      </c>
      <c r="F1236">
        <v>0</v>
      </c>
      <c r="G1236" s="2">
        <v>45382</v>
      </c>
      <c r="H1236" t="s">
        <v>3265</v>
      </c>
      <c r="I1236">
        <f t="shared" si="19"/>
        <v>2300.9</v>
      </c>
    </row>
    <row r="1237" spans="1:9" x14ac:dyDescent="0.25">
      <c r="A1237">
        <v>3</v>
      </c>
      <c r="B1237" t="s">
        <v>2055</v>
      </c>
      <c r="C1237" t="s">
        <v>3621</v>
      </c>
      <c r="D1237" t="s">
        <v>3810</v>
      </c>
      <c r="E1237">
        <v>1150.46</v>
      </c>
      <c r="F1237">
        <v>0</v>
      </c>
      <c r="G1237" s="2">
        <v>45382</v>
      </c>
      <c r="H1237" t="s">
        <v>3265</v>
      </c>
      <c r="I1237">
        <f t="shared" si="19"/>
        <v>1150.46</v>
      </c>
    </row>
    <row r="1238" spans="1:9" x14ac:dyDescent="0.25">
      <c r="A1238">
        <v>4</v>
      </c>
      <c r="B1238" t="s">
        <v>2055</v>
      </c>
      <c r="C1238" t="s">
        <v>3622</v>
      </c>
      <c r="D1238" t="s">
        <v>3810</v>
      </c>
      <c r="E1238">
        <v>1150.46</v>
      </c>
      <c r="F1238">
        <v>0</v>
      </c>
      <c r="G1238" s="2">
        <v>45382</v>
      </c>
      <c r="H1238" t="s">
        <v>3265</v>
      </c>
      <c r="I1238">
        <f t="shared" si="19"/>
        <v>1150.46</v>
      </c>
    </row>
    <row r="1239" spans="1:9" x14ac:dyDescent="0.25">
      <c r="A1239">
        <v>2</v>
      </c>
      <c r="B1239" t="s">
        <v>2063</v>
      </c>
      <c r="C1239" t="s">
        <v>3812</v>
      </c>
      <c r="D1239" t="s">
        <v>3810</v>
      </c>
      <c r="E1239">
        <v>19607.060000000001</v>
      </c>
      <c r="F1239">
        <v>0</v>
      </c>
      <c r="G1239" s="2">
        <v>45382</v>
      </c>
      <c r="H1239" t="s">
        <v>3265</v>
      </c>
      <c r="I1239">
        <f t="shared" si="19"/>
        <v>19607.060000000001</v>
      </c>
    </row>
    <row r="1240" spans="1:9" x14ac:dyDescent="0.25">
      <c r="A1240">
        <v>3</v>
      </c>
      <c r="B1240" t="s">
        <v>2063</v>
      </c>
      <c r="C1240" t="s">
        <v>3813</v>
      </c>
      <c r="D1240" t="s">
        <v>3810</v>
      </c>
      <c r="E1240">
        <v>9803.5400000000009</v>
      </c>
      <c r="F1240">
        <v>0</v>
      </c>
      <c r="G1240" s="2">
        <v>45382</v>
      </c>
      <c r="H1240" t="s">
        <v>3265</v>
      </c>
      <c r="I1240">
        <f t="shared" si="19"/>
        <v>9803.5400000000009</v>
      </c>
    </row>
    <row r="1241" spans="1:9" x14ac:dyDescent="0.25">
      <c r="A1241">
        <v>4</v>
      </c>
      <c r="B1241" t="s">
        <v>2063</v>
      </c>
      <c r="C1241" t="s">
        <v>3814</v>
      </c>
      <c r="D1241" t="s">
        <v>3810</v>
      </c>
      <c r="E1241">
        <v>9803.5400000000009</v>
      </c>
      <c r="F1241">
        <v>0</v>
      </c>
      <c r="G1241" s="2">
        <v>45382</v>
      </c>
      <c r="H1241" t="s">
        <v>3265</v>
      </c>
      <c r="I1241">
        <f t="shared" si="19"/>
        <v>9803.5400000000009</v>
      </c>
    </row>
    <row r="1242" spans="1:9" x14ac:dyDescent="0.25">
      <c r="A1242">
        <v>2</v>
      </c>
      <c r="B1242" t="s">
        <v>2050</v>
      </c>
      <c r="C1242" t="s">
        <v>3600</v>
      </c>
      <c r="D1242" t="s">
        <v>3810</v>
      </c>
      <c r="E1242">
        <v>3967.97</v>
      </c>
      <c r="F1242">
        <v>0</v>
      </c>
      <c r="G1242" s="2">
        <v>45382</v>
      </c>
      <c r="H1242" t="s">
        <v>3265</v>
      </c>
      <c r="I1242">
        <f t="shared" si="19"/>
        <v>3967.97</v>
      </c>
    </row>
    <row r="1243" spans="1:9" x14ac:dyDescent="0.25">
      <c r="A1243">
        <v>3</v>
      </c>
      <c r="B1243" t="s">
        <v>2050</v>
      </c>
      <c r="C1243" t="s">
        <v>3815</v>
      </c>
      <c r="D1243" t="s">
        <v>3810</v>
      </c>
      <c r="E1243">
        <v>1983.99</v>
      </c>
      <c r="F1243">
        <v>0</v>
      </c>
      <c r="G1243" s="2">
        <v>45382</v>
      </c>
      <c r="H1243" t="s">
        <v>3265</v>
      </c>
      <c r="I1243">
        <f t="shared" si="19"/>
        <v>1983.99</v>
      </c>
    </row>
    <row r="1244" spans="1:9" x14ac:dyDescent="0.25">
      <c r="A1244">
        <v>4</v>
      </c>
      <c r="B1244" t="s">
        <v>2050</v>
      </c>
      <c r="C1244" t="s">
        <v>3601</v>
      </c>
      <c r="D1244" t="s">
        <v>3810</v>
      </c>
      <c r="E1244">
        <v>1983.99</v>
      </c>
      <c r="F1244">
        <v>0</v>
      </c>
      <c r="G1244" s="2">
        <v>45382</v>
      </c>
      <c r="H1244" t="s">
        <v>3265</v>
      </c>
      <c r="I1244">
        <f t="shared" si="19"/>
        <v>1983.99</v>
      </c>
    </row>
    <row r="1245" spans="1:9" x14ac:dyDescent="0.25">
      <c r="A1245">
        <v>2</v>
      </c>
      <c r="B1245" t="s">
        <v>2065</v>
      </c>
      <c r="C1245" t="s">
        <v>3375</v>
      </c>
      <c r="D1245" t="s">
        <v>3810</v>
      </c>
      <c r="E1245">
        <v>7165.3</v>
      </c>
      <c r="F1245">
        <v>0</v>
      </c>
      <c r="G1245" s="2">
        <v>45382</v>
      </c>
      <c r="H1245" t="s">
        <v>3265</v>
      </c>
      <c r="I1245">
        <f t="shared" si="19"/>
        <v>7165.3</v>
      </c>
    </row>
    <row r="1246" spans="1:9" x14ac:dyDescent="0.25">
      <c r="A1246">
        <v>3</v>
      </c>
      <c r="B1246" t="s">
        <v>2065</v>
      </c>
      <c r="C1246" t="s">
        <v>3376</v>
      </c>
      <c r="D1246" t="s">
        <v>3810</v>
      </c>
      <c r="E1246">
        <v>3582.66</v>
      </c>
      <c r="F1246">
        <v>0</v>
      </c>
      <c r="G1246" s="2">
        <v>45382</v>
      </c>
      <c r="H1246" t="s">
        <v>3265</v>
      </c>
      <c r="I1246">
        <f t="shared" si="19"/>
        <v>3582.66</v>
      </c>
    </row>
    <row r="1247" spans="1:9" x14ac:dyDescent="0.25">
      <c r="A1247">
        <v>4</v>
      </c>
      <c r="B1247" t="s">
        <v>2065</v>
      </c>
      <c r="C1247" t="s">
        <v>3377</v>
      </c>
      <c r="D1247" t="s">
        <v>3810</v>
      </c>
      <c r="E1247">
        <v>3582.66</v>
      </c>
      <c r="F1247">
        <v>0</v>
      </c>
      <c r="G1247" s="2">
        <v>45382</v>
      </c>
      <c r="H1247" t="s">
        <v>3265</v>
      </c>
      <c r="I1247">
        <f t="shared" si="19"/>
        <v>3582.66</v>
      </c>
    </row>
    <row r="1248" spans="1:9" x14ac:dyDescent="0.25">
      <c r="A1248">
        <v>2</v>
      </c>
      <c r="B1248" t="s">
        <v>2024</v>
      </c>
      <c r="C1248" t="s">
        <v>2036</v>
      </c>
      <c r="D1248" t="s">
        <v>2020</v>
      </c>
      <c r="E1248">
        <v>0</v>
      </c>
      <c r="F1248">
        <v>8163.73</v>
      </c>
      <c r="G1248" s="2">
        <v>45383</v>
      </c>
      <c r="H1248" t="s">
        <v>2021</v>
      </c>
      <c r="I1248">
        <f t="shared" si="19"/>
        <v>-8163.73</v>
      </c>
    </row>
    <row r="1249" spans="1:9" x14ac:dyDescent="0.25">
      <c r="A1249">
        <v>2</v>
      </c>
      <c r="B1249" t="s">
        <v>2044</v>
      </c>
      <c r="C1249" t="s">
        <v>2045</v>
      </c>
      <c r="D1249" t="s">
        <v>2020</v>
      </c>
      <c r="E1249">
        <v>319.19</v>
      </c>
      <c r="F1249">
        <v>0</v>
      </c>
      <c r="G1249" s="2">
        <v>45404</v>
      </c>
      <c r="H1249" t="s">
        <v>2021</v>
      </c>
      <c r="I1249">
        <f t="shared" si="19"/>
        <v>319.19</v>
      </c>
    </row>
    <row r="1250" spans="1:9" x14ac:dyDescent="0.25">
      <c r="A1250">
        <v>2</v>
      </c>
      <c r="B1250" t="s">
        <v>2028</v>
      </c>
      <c r="C1250" t="s">
        <v>2029</v>
      </c>
      <c r="D1250" t="s">
        <v>2030</v>
      </c>
      <c r="E1250">
        <v>18416.98</v>
      </c>
      <c r="F1250">
        <v>0</v>
      </c>
      <c r="G1250" s="2">
        <v>45402</v>
      </c>
      <c r="H1250" t="s">
        <v>2018</v>
      </c>
      <c r="I1250">
        <f t="shared" si="19"/>
        <v>18416.98</v>
      </c>
    </row>
    <row r="1251" spans="1:9" x14ac:dyDescent="0.25">
      <c r="A1251">
        <v>4</v>
      </c>
      <c r="B1251" t="s">
        <v>2028</v>
      </c>
      <c r="C1251" t="s">
        <v>2031</v>
      </c>
      <c r="D1251" t="s">
        <v>2030</v>
      </c>
      <c r="E1251">
        <v>1167.49</v>
      </c>
      <c r="F1251">
        <v>0</v>
      </c>
      <c r="G1251" s="2">
        <v>45402</v>
      </c>
      <c r="H1251" t="s">
        <v>2018</v>
      </c>
      <c r="I1251">
        <f t="shared" si="19"/>
        <v>1167.49</v>
      </c>
    </row>
    <row r="1252" spans="1:9" x14ac:dyDescent="0.25">
      <c r="A1252">
        <v>2</v>
      </c>
      <c r="B1252" t="s">
        <v>2042</v>
      </c>
      <c r="C1252" t="s">
        <v>2043</v>
      </c>
      <c r="D1252" t="s">
        <v>2020</v>
      </c>
      <c r="E1252">
        <v>101.85</v>
      </c>
      <c r="F1252">
        <v>0</v>
      </c>
      <c r="G1252" s="2">
        <v>45401</v>
      </c>
      <c r="H1252" t="s">
        <v>2021</v>
      </c>
      <c r="I1252">
        <f t="shared" si="19"/>
        <v>101.85</v>
      </c>
    </row>
    <row r="1253" spans="1:9" x14ac:dyDescent="0.25">
      <c r="A1253">
        <v>3</v>
      </c>
      <c r="B1253" t="s">
        <v>2042</v>
      </c>
      <c r="C1253" t="s">
        <v>2058</v>
      </c>
      <c r="D1253" t="s">
        <v>2020</v>
      </c>
      <c r="E1253">
        <v>50.93</v>
      </c>
      <c r="F1253">
        <v>0</v>
      </c>
      <c r="G1253" s="2">
        <v>45401</v>
      </c>
      <c r="H1253" t="s">
        <v>2021</v>
      </c>
      <c r="I1253">
        <f t="shared" si="19"/>
        <v>50.93</v>
      </c>
    </row>
    <row r="1254" spans="1:9" x14ac:dyDescent="0.25">
      <c r="A1254">
        <v>2</v>
      </c>
      <c r="B1254" t="s">
        <v>2024</v>
      </c>
      <c r="C1254" t="s">
        <v>2036</v>
      </c>
      <c r="D1254" t="s">
        <v>3875</v>
      </c>
      <c r="E1254">
        <v>0</v>
      </c>
      <c r="F1254">
        <v>58.16</v>
      </c>
      <c r="G1254" s="2">
        <v>45384</v>
      </c>
      <c r="H1254" t="s">
        <v>3265</v>
      </c>
      <c r="I1254">
        <f t="shared" si="19"/>
        <v>-58.16</v>
      </c>
    </row>
    <row r="1255" spans="1:9" x14ac:dyDescent="0.25">
      <c r="A1255">
        <v>2</v>
      </c>
      <c r="B1255" t="s">
        <v>2053</v>
      </c>
      <c r="C1255" t="s">
        <v>3624</v>
      </c>
      <c r="D1255" t="s">
        <v>3617</v>
      </c>
      <c r="E1255">
        <v>0</v>
      </c>
      <c r="F1255">
        <v>44</v>
      </c>
      <c r="G1255" s="2">
        <v>45412</v>
      </c>
      <c r="H1255" t="s">
        <v>3618</v>
      </c>
      <c r="I1255">
        <f t="shared" si="19"/>
        <v>-44</v>
      </c>
    </row>
    <row r="1256" spans="1:9" x14ac:dyDescent="0.25">
      <c r="A1256">
        <v>2</v>
      </c>
      <c r="B1256" t="s">
        <v>2053</v>
      </c>
      <c r="C1256" t="s">
        <v>3624</v>
      </c>
      <c r="D1256" t="s">
        <v>3617</v>
      </c>
      <c r="E1256">
        <v>0</v>
      </c>
      <c r="F1256">
        <v>56</v>
      </c>
      <c r="G1256" s="2">
        <v>45412</v>
      </c>
      <c r="H1256" t="s">
        <v>3618</v>
      </c>
      <c r="I1256">
        <f t="shared" si="19"/>
        <v>-56</v>
      </c>
    </row>
    <row r="1257" spans="1:9" x14ac:dyDescent="0.25">
      <c r="A1257">
        <v>2</v>
      </c>
      <c r="B1257" t="s">
        <v>2053</v>
      </c>
      <c r="C1257" t="s">
        <v>3624</v>
      </c>
      <c r="D1257" t="s">
        <v>3617</v>
      </c>
      <c r="E1257">
        <v>0</v>
      </c>
      <c r="F1257">
        <v>112</v>
      </c>
      <c r="G1257" s="2">
        <v>45412</v>
      </c>
      <c r="H1257" t="s">
        <v>3618</v>
      </c>
      <c r="I1257">
        <f t="shared" si="19"/>
        <v>-112</v>
      </c>
    </row>
    <row r="1258" spans="1:9" x14ac:dyDescent="0.25">
      <c r="A1258">
        <v>2</v>
      </c>
      <c r="B1258" t="s">
        <v>2053</v>
      </c>
      <c r="C1258" t="s">
        <v>3624</v>
      </c>
      <c r="D1258" t="s">
        <v>3617</v>
      </c>
      <c r="E1258">
        <v>0</v>
      </c>
      <c r="F1258">
        <v>22</v>
      </c>
      <c r="G1258" s="2">
        <v>45412</v>
      </c>
      <c r="H1258" t="s">
        <v>3618</v>
      </c>
      <c r="I1258">
        <f t="shared" si="19"/>
        <v>-22</v>
      </c>
    </row>
    <row r="1259" spans="1:9" x14ac:dyDescent="0.25">
      <c r="A1259">
        <v>2</v>
      </c>
      <c r="B1259" t="s">
        <v>2053</v>
      </c>
      <c r="C1259" t="s">
        <v>3624</v>
      </c>
      <c r="D1259" t="s">
        <v>3617</v>
      </c>
      <c r="E1259">
        <v>0</v>
      </c>
      <c r="F1259">
        <v>175</v>
      </c>
      <c r="G1259" s="2">
        <v>45412</v>
      </c>
      <c r="H1259" t="s">
        <v>3618</v>
      </c>
      <c r="I1259">
        <f t="shared" si="19"/>
        <v>-175</v>
      </c>
    </row>
    <row r="1260" spans="1:9" x14ac:dyDescent="0.25">
      <c r="A1260">
        <v>2</v>
      </c>
      <c r="B1260" t="s">
        <v>2053</v>
      </c>
      <c r="C1260" t="s">
        <v>3624</v>
      </c>
      <c r="D1260" t="s">
        <v>3617</v>
      </c>
      <c r="E1260">
        <v>0</v>
      </c>
      <c r="F1260">
        <v>1175</v>
      </c>
      <c r="G1260" s="2">
        <v>45412</v>
      </c>
      <c r="H1260" t="s">
        <v>3618</v>
      </c>
      <c r="I1260">
        <f t="shared" si="19"/>
        <v>-1175</v>
      </c>
    </row>
    <row r="1261" spans="1:9" x14ac:dyDescent="0.25">
      <c r="A1261">
        <v>2</v>
      </c>
      <c r="B1261" t="s">
        <v>2053</v>
      </c>
      <c r="C1261" t="s">
        <v>3624</v>
      </c>
      <c r="D1261" t="s">
        <v>3617</v>
      </c>
      <c r="E1261">
        <v>0</v>
      </c>
      <c r="F1261">
        <v>2500</v>
      </c>
      <c r="G1261" s="2">
        <v>45412</v>
      </c>
      <c r="H1261" t="s">
        <v>3618</v>
      </c>
      <c r="I1261">
        <f t="shared" si="19"/>
        <v>-2500</v>
      </c>
    </row>
    <row r="1262" spans="1:9" x14ac:dyDescent="0.25">
      <c r="A1262">
        <v>2</v>
      </c>
      <c r="B1262" t="s">
        <v>2053</v>
      </c>
      <c r="C1262" t="s">
        <v>3624</v>
      </c>
      <c r="D1262" t="s">
        <v>3617</v>
      </c>
      <c r="E1262">
        <v>0</v>
      </c>
      <c r="F1262">
        <v>475</v>
      </c>
      <c r="G1262" s="2">
        <v>45412</v>
      </c>
      <c r="H1262" t="s">
        <v>3618</v>
      </c>
      <c r="I1262">
        <f t="shared" si="19"/>
        <v>-475</v>
      </c>
    </row>
    <row r="1263" spans="1:9" x14ac:dyDescent="0.25">
      <c r="A1263">
        <v>2</v>
      </c>
      <c r="B1263" t="s">
        <v>2053</v>
      </c>
      <c r="C1263" t="s">
        <v>3624</v>
      </c>
      <c r="D1263" t="s">
        <v>3617</v>
      </c>
      <c r="E1263">
        <v>0</v>
      </c>
      <c r="F1263">
        <v>2025</v>
      </c>
      <c r="G1263" s="2">
        <v>45412</v>
      </c>
      <c r="H1263" t="s">
        <v>3618</v>
      </c>
      <c r="I1263">
        <f t="shared" si="19"/>
        <v>-2025</v>
      </c>
    </row>
    <row r="1264" spans="1:9" x14ac:dyDescent="0.25">
      <c r="A1264">
        <v>2</v>
      </c>
      <c r="B1264" t="s">
        <v>2053</v>
      </c>
      <c r="C1264" t="s">
        <v>3624</v>
      </c>
      <c r="D1264" t="s">
        <v>3617</v>
      </c>
      <c r="E1264">
        <v>0</v>
      </c>
      <c r="F1264">
        <v>2150</v>
      </c>
      <c r="G1264" s="2">
        <v>45412</v>
      </c>
      <c r="H1264" t="s">
        <v>3618</v>
      </c>
      <c r="I1264">
        <f t="shared" si="19"/>
        <v>-2150</v>
      </c>
    </row>
    <row r="1265" spans="1:9" x14ac:dyDescent="0.25">
      <c r="A1265">
        <v>2</v>
      </c>
      <c r="B1265" t="s">
        <v>2053</v>
      </c>
      <c r="C1265" t="s">
        <v>3624</v>
      </c>
      <c r="D1265" t="s">
        <v>3617</v>
      </c>
      <c r="E1265">
        <v>0</v>
      </c>
      <c r="F1265">
        <v>350</v>
      </c>
      <c r="G1265" s="2">
        <v>45412</v>
      </c>
      <c r="H1265" t="s">
        <v>3618</v>
      </c>
      <c r="I1265">
        <f t="shared" si="19"/>
        <v>-350</v>
      </c>
    </row>
    <row r="1266" spans="1:9" x14ac:dyDescent="0.25">
      <c r="A1266">
        <v>2</v>
      </c>
      <c r="B1266" t="s">
        <v>2053</v>
      </c>
      <c r="C1266" t="s">
        <v>3624</v>
      </c>
      <c r="D1266" t="s">
        <v>3617</v>
      </c>
      <c r="E1266">
        <v>0</v>
      </c>
      <c r="F1266">
        <v>1200</v>
      </c>
      <c r="G1266" s="2">
        <v>45412</v>
      </c>
      <c r="H1266" t="s">
        <v>3618</v>
      </c>
      <c r="I1266">
        <f t="shared" si="19"/>
        <v>-1200</v>
      </c>
    </row>
    <row r="1267" spans="1:9" x14ac:dyDescent="0.25">
      <c r="A1267">
        <v>2</v>
      </c>
      <c r="B1267" t="s">
        <v>2053</v>
      </c>
      <c r="C1267" t="s">
        <v>3624</v>
      </c>
      <c r="D1267" t="s">
        <v>3617</v>
      </c>
      <c r="E1267">
        <v>0</v>
      </c>
      <c r="F1267">
        <v>1200</v>
      </c>
      <c r="G1267" s="2">
        <v>45412</v>
      </c>
      <c r="H1267" t="s">
        <v>3618</v>
      </c>
      <c r="I1267">
        <f t="shared" si="19"/>
        <v>-1200</v>
      </c>
    </row>
    <row r="1268" spans="1:9" x14ac:dyDescent="0.25">
      <c r="A1268">
        <v>2</v>
      </c>
      <c r="B1268" t="s">
        <v>2053</v>
      </c>
      <c r="C1268" t="s">
        <v>3624</v>
      </c>
      <c r="D1268" t="s">
        <v>3617</v>
      </c>
      <c r="E1268">
        <v>0</v>
      </c>
      <c r="F1268">
        <v>72</v>
      </c>
      <c r="G1268" s="2">
        <v>45412</v>
      </c>
      <c r="H1268" t="s">
        <v>3618</v>
      </c>
      <c r="I1268">
        <f t="shared" si="19"/>
        <v>-72</v>
      </c>
    </row>
    <row r="1269" spans="1:9" x14ac:dyDescent="0.25">
      <c r="A1269">
        <v>2</v>
      </c>
      <c r="B1269" t="s">
        <v>2053</v>
      </c>
      <c r="C1269" t="s">
        <v>3624</v>
      </c>
      <c r="D1269" t="s">
        <v>3617</v>
      </c>
      <c r="E1269">
        <v>0</v>
      </c>
      <c r="F1269">
        <v>384</v>
      </c>
      <c r="G1269" s="2">
        <v>45412</v>
      </c>
      <c r="H1269" t="s">
        <v>3618</v>
      </c>
      <c r="I1269">
        <f t="shared" si="19"/>
        <v>-384</v>
      </c>
    </row>
    <row r="1270" spans="1:9" x14ac:dyDescent="0.25">
      <c r="A1270">
        <v>2</v>
      </c>
      <c r="B1270" t="s">
        <v>2053</v>
      </c>
      <c r="C1270" t="s">
        <v>3624</v>
      </c>
      <c r="D1270" t="s">
        <v>3617</v>
      </c>
      <c r="E1270">
        <v>0</v>
      </c>
      <c r="F1270">
        <v>1200</v>
      </c>
      <c r="G1270" s="2">
        <v>45412</v>
      </c>
      <c r="H1270" t="s">
        <v>3618</v>
      </c>
      <c r="I1270">
        <f t="shared" si="19"/>
        <v>-1200</v>
      </c>
    </row>
    <row r="1271" spans="1:9" x14ac:dyDescent="0.25">
      <c r="A1271">
        <v>2</v>
      </c>
      <c r="B1271" t="s">
        <v>2053</v>
      </c>
      <c r="C1271" t="s">
        <v>3624</v>
      </c>
      <c r="D1271" t="s">
        <v>3617</v>
      </c>
      <c r="E1271">
        <v>0</v>
      </c>
      <c r="F1271">
        <v>1200</v>
      </c>
      <c r="G1271" s="2">
        <v>45412</v>
      </c>
      <c r="H1271" t="s">
        <v>3618</v>
      </c>
      <c r="I1271">
        <f t="shared" si="19"/>
        <v>-1200</v>
      </c>
    </row>
    <row r="1272" spans="1:9" x14ac:dyDescent="0.25">
      <c r="A1272">
        <v>2</v>
      </c>
      <c r="B1272" t="s">
        <v>2053</v>
      </c>
      <c r="C1272" t="s">
        <v>3624</v>
      </c>
      <c r="D1272" t="s">
        <v>3617</v>
      </c>
      <c r="E1272">
        <v>0</v>
      </c>
      <c r="F1272">
        <v>7817.04</v>
      </c>
      <c r="G1272" s="2">
        <v>45412</v>
      </c>
      <c r="H1272" t="s">
        <v>3618</v>
      </c>
      <c r="I1272">
        <f t="shared" si="19"/>
        <v>-7817.04</v>
      </c>
    </row>
    <row r="1273" spans="1:9" x14ac:dyDescent="0.25">
      <c r="A1273">
        <v>2</v>
      </c>
      <c r="B1273" t="s">
        <v>2053</v>
      </c>
      <c r="C1273" t="s">
        <v>3624</v>
      </c>
      <c r="D1273" t="s">
        <v>3617</v>
      </c>
      <c r="E1273">
        <v>0</v>
      </c>
      <c r="F1273">
        <v>2500</v>
      </c>
      <c r="G1273" s="2">
        <v>45412</v>
      </c>
      <c r="H1273" t="s">
        <v>3618</v>
      </c>
      <c r="I1273">
        <f t="shared" si="19"/>
        <v>-2500</v>
      </c>
    </row>
    <row r="1274" spans="1:9" x14ac:dyDescent="0.25">
      <c r="A1274">
        <v>2</v>
      </c>
      <c r="B1274" t="s">
        <v>2053</v>
      </c>
      <c r="C1274" t="s">
        <v>3624</v>
      </c>
      <c r="D1274" t="s">
        <v>3617</v>
      </c>
      <c r="E1274">
        <v>0</v>
      </c>
      <c r="F1274">
        <v>2500</v>
      </c>
      <c r="G1274" s="2">
        <v>45412</v>
      </c>
      <c r="H1274" t="s">
        <v>3618</v>
      </c>
      <c r="I1274">
        <f t="shared" si="19"/>
        <v>-2500</v>
      </c>
    </row>
    <row r="1275" spans="1:9" x14ac:dyDescent="0.25">
      <c r="A1275">
        <v>2</v>
      </c>
      <c r="B1275" t="s">
        <v>2053</v>
      </c>
      <c r="C1275" t="s">
        <v>3624</v>
      </c>
      <c r="D1275" t="s">
        <v>3617</v>
      </c>
      <c r="E1275">
        <v>0</v>
      </c>
      <c r="F1275">
        <v>12500</v>
      </c>
      <c r="G1275" s="2">
        <v>45412</v>
      </c>
      <c r="H1275" t="s">
        <v>3618</v>
      </c>
      <c r="I1275">
        <f t="shared" si="19"/>
        <v>-12500</v>
      </c>
    </row>
    <row r="1276" spans="1:9" x14ac:dyDescent="0.25">
      <c r="A1276">
        <v>2</v>
      </c>
      <c r="B1276" t="s">
        <v>2053</v>
      </c>
      <c r="C1276" t="s">
        <v>3624</v>
      </c>
      <c r="D1276" t="s">
        <v>3617</v>
      </c>
      <c r="E1276">
        <v>0</v>
      </c>
      <c r="F1276">
        <v>200</v>
      </c>
      <c r="G1276" s="2">
        <v>45412</v>
      </c>
      <c r="H1276" t="s">
        <v>3618</v>
      </c>
      <c r="I1276">
        <f t="shared" si="19"/>
        <v>-200</v>
      </c>
    </row>
    <row r="1277" spans="1:9" x14ac:dyDescent="0.25">
      <c r="A1277">
        <v>2</v>
      </c>
      <c r="B1277" t="s">
        <v>2053</v>
      </c>
      <c r="C1277" t="s">
        <v>3624</v>
      </c>
      <c r="D1277" t="s">
        <v>3617</v>
      </c>
      <c r="E1277">
        <v>0</v>
      </c>
      <c r="F1277">
        <v>200</v>
      </c>
      <c r="G1277" s="2">
        <v>45412</v>
      </c>
      <c r="H1277" t="s">
        <v>3618</v>
      </c>
      <c r="I1277">
        <f t="shared" si="19"/>
        <v>-200</v>
      </c>
    </row>
    <row r="1278" spans="1:9" x14ac:dyDescent="0.25">
      <c r="A1278">
        <v>2</v>
      </c>
      <c r="B1278" t="s">
        <v>2053</v>
      </c>
      <c r="C1278" t="s">
        <v>3624</v>
      </c>
      <c r="D1278" t="s">
        <v>3617</v>
      </c>
      <c r="E1278">
        <v>0</v>
      </c>
      <c r="F1278">
        <v>1295</v>
      </c>
      <c r="G1278" s="2">
        <v>45412</v>
      </c>
      <c r="H1278" t="s">
        <v>3618</v>
      </c>
      <c r="I1278">
        <f t="shared" si="19"/>
        <v>-1295</v>
      </c>
    </row>
    <row r="1279" spans="1:9" x14ac:dyDescent="0.25">
      <c r="A1279">
        <v>2</v>
      </c>
      <c r="B1279" t="s">
        <v>2053</v>
      </c>
      <c r="C1279" t="s">
        <v>3624</v>
      </c>
      <c r="D1279" t="s">
        <v>3617</v>
      </c>
      <c r="E1279">
        <v>0</v>
      </c>
      <c r="F1279">
        <v>5500</v>
      </c>
      <c r="G1279" s="2">
        <v>45412</v>
      </c>
      <c r="H1279" t="s">
        <v>3618</v>
      </c>
      <c r="I1279">
        <f t="shared" si="19"/>
        <v>-5500</v>
      </c>
    </row>
    <row r="1280" spans="1:9" x14ac:dyDescent="0.25">
      <c r="A1280">
        <v>2</v>
      </c>
      <c r="B1280" t="s">
        <v>2053</v>
      </c>
      <c r="C1280" t="s">
        <v>3624</v>
      </c>
      <c r="D1280" t="s">
        <v>3617</v>
      </c>
      <c r="E1280">
        <v>0</v>
      </c>
      <c r="F1280">
        <v>4500</v>
      </c>
      <c r="G1280" s="2">
        <v>45412</v>
      </c>
      <c r="H1280" t="s">
        <v>3618</v>
      </c>
      <c r="I1280">
        <f t="shared" si="19"/>
        <v>-4500</v>
      </c>
    </row>
    <row r="1281" spans="1:9" x14ac:dyDescent="0.25">
      <c r="A1281">
        <v>2</v>
      </c>
      <c r="B1281" t="s">
        <v>2053</v>
      </c>
      <c r="C1281" t="s">
        <v>3624</v>
      </c>
      <c r="D1281" t="s">
        <v>3617</v>
      </c>
      <c r="E1281">
        <v>0</v>
      </c>
      <c r="F1281">
        <v>5500</v>
      </c>
      <c r="G1281" s="2">
        <v>45412</v>
      </c>
      <c r="H1281" t="s">
        <v>3618</v>
      </c>
      <c r="I1281">
        <f t="shared" si="19"/>
        <v>-5500</v>
      </c>
    </row>
    <row r="1282" spans="1:9" x14ac:dyDescent="0.25">
      <c r="A1282">
        <v>2</v>
      </c>
      <c r="B1282" t="s">
        <v>2053</v>
      </c>
      <c r="C1282" t="s">
        <v>3624</v>
      </c>
      <c r="D1282" t="s">
        <v>3617</v>
      </c>
      <c r="E1282">
        <v>0</v>
      </c>
      <c r="F1282">
        <v>1215</v>
      </c>
      <c r="G1282" s="2">
        <v>45412</v>
      </c>
      <c r="H1282" t="s">
        <v>3618</v>
      </c>
      <c r="I1282">
        <f t="shared" ref="I1282:I1345" si="20">E1282-F1282</f>
        <v>-1215</v>
      </c>
    </row>
    <row r="1283" spans="1:9" x14ac:dyDescent="0.25">
      <c r="A1283">
        <v>2</v>
      </c>
      <c r="B1283" t="s">
        <v>2053</v>
      </c>
      <c r="C1283" t="s">
        <v>3624</v>
      </c>
      <c r="D1283" t="s">
        <v>3617</v>
      </c>
      <c r="E1283">
        <v>0</v>
      </c>
      <c r="F1283">
        <v>700</v>
      </c>
      <c r="G1283" s="2">
        <v>45412</v>
      </c>
      <c r="H1283" t="s">
        <v>3618</v>
      </c>
      <c r="I1283">
        <f t="shared" si="20"/>
        <v>-700</v>
      </c>
    </row>
    <row r="1284" spans="1:9" x14ac:dyDescent="0.25">
      <c r="A1284">
        <v>2</v>
      </c>
      <c r="B1284" t="s">
        <v>2053</v>
      </c>
      <c r="C1284" t="s">
        <v>3624</v>
      </c>
      <c r="D1284" t="s">
        <v>3617</v>
      </c>
      <c r="E1284">
        <v>0</v>
      </c>
      <c r="F1284">
        <v>1700</v>
      </c>
      <c r="G1284" s="2">
        <v>45412</v>
      </c>
      <c r="H1284" t="s">
        <v>3618</v>
      </c>
      <c r="I1284">
        <f t="shared" si="20"/>
        <v>-1700</v>
      </c>
    </row>
    <row r="1285" spans="1:9" x14ac:dyDescent="0.25">
      <c r="A1285">
        <v>2</v>
      </c>
      <c r="B1285" t="s">
        <v>2053</v>
      </c>
      <c r="C1285" t="s">
        <v>3624</v>
      </c>
      <c r="D1285" t="s">
        <v>3617</v>
      </c>
      <c r="E1285">
        <v>0</v>
      </c>
      <c r="F1285">
        <v>51</v>
      </c>
      <c r="G1285" s="2">
        <v>45412</v>
      </c>
      <c r="H1285" t="s">
        <v>3618</v>
      </c>
      <c r="I1285">
        <f t="shared" si="20"/>
        <v>-51</v>
      </c>
    </row>
    <row r="1286" spans="1:9" x14ac:dyDescent="0.25">
      <c r="A1286">
        <v>2</v>
      </c>
      <c r="B1286" t="s">
        <v>2053</v>
      </c>
      <c r="C1286" t="s">
        <v>3624</v>
      </c>
      <c r="D1286" t="s">
        <v>3617</v>
      </c>
      <c r="E1286">
        <v>0</v>
      </c>
      <c r="F1286">
        <v>51</v>
      </c>
      <c r="G1286" s="2">
        <v>45412</v>
      </c>
      <c r="H1286" t="s">
        <v>3618</v>
      </c>
      <c r="I1286">
        <f t="shared" si="20"/>
        <v>-51</v>
      </c>
    </row>
    <row r="1287" spans="1:9" x14ac:dyDescent="0.25">
      <c r="A1287">
        <v>2</v>
      </c>
      <c r="B1287" t="s">
        <v>2053</v>
      </c>
      <c r="C1287" t="s">
        <v>3624</v>
      </c>
      <c r="D1287" t="s">
        <v>3617</v>
      </c>
      <c r="E1287">
        <v>0</v>
      </c>
      <c r="F1287">
        <v>1300</v>
      </c>
      <c r="G1287" s="2">
        <v>45412</v>
      </c>
      <c r="H1287" t="s">
        <v>3618</v>
      </c>
      <c r="I1287">
        <f t="shared" si="20"/>
        <v>-1300</v>
      </c>
    </row>
    <row r="1288" spans="1:9" x14ac:dyDescent="0.25">
      <c r="A1288">
        <v>2</v>
      </c>
      <c r="B1288" t="s">
        <v>2053</v>
      </c>
      <c r="C1288" t="s">
        <v>3624</v>
      </c>
      <c r="D1288" t="s">
        <v>3617</v>
      </c>
      <c r="E1288">
        <v>0</v>
      </c>
      <c r="F1288">
        <v>1300</v>
      </c>
      <c r="G1288" s="2">
        <v>45412</v>
      </c>
      <c r="H1288" t="s">
        <v>3618</v>
      </c>
      <c r="I1288">
        <f t="shared" si="20"/>
        <v>-1300</v>
      </c>
    </row>
    <row r="1289" spans="1:9" x14ac:dyDescent="0.25">
      <c r="A1289">
        <v>2</v>
      </c>
      <c r="B1289" t="s">
        <v>2053</v>
      </c>
      <c r="C1289" t="s">
        <v>3624</v>
      </c>
      <c r="D1289" t="s">
        <v>3617</v>
      </c>
      <c r="E1289">
        <v>0</v>
      </c>
      <c r="F1289">
        <v>273</v>
      </c>
      <c r="G1289" s="2">
        <v>45412</v>
      </c>
      <c r="H1289" t="s">
        <v>3618</v>
      </c>
      <c r="I1289">
        <f t="shared" si="20"/>
        <v>-273</v>
      </c>
    </row>
    <row r="1290" spans="1:9" x14ac:dyDescent="0.25">
      <c r="A1290">
        <v>2</v>
      </c>
      <c r="B1290" t="s">
        <v>2053</v>
      </c>
      <c r="C1290" t="s">
        <v>3624</v>
      </c>
      <c r="D1290" t="s">
        <v>3617</v>
      </c>
      <c r="E1290">
        <v>0</v>
      </c>
      <c r="F1290">
        <v>65</v>
      </c>
      <c r="G1290" s="2">
        <v>45412</v>
      </c>
      <c r="H1290" t="s">
        <v>3618</v>
      </c>
      <c r="I1290">
        <f t="shared" si="20"/>
        <v>-65</v>
      </c>
    </row>
    <row r="1291" spans="1:9" x14ac:dyDescent="0.25">
      <c r="A1291">
        <v>2</v>
      </c>
      <c r="B1291" t="s">
        <v>2053</v>
      </c>
      <c r="C1291" t="s">
        <v>3624</v>
      </c>
      <c r="D1291" t="s">
        <v>3617</v>
      </c>
      <c r="E1291">
        <v>0</v>
      </c>
      <c r="F1291">
        <v>104</v>
      </c>
      <c r="G1291" s="2">
        <v>45412</v>
      </c>
      <c r="H1291" t="s">
        <v>3618</v>
      </c>
      <c r="I1291">
        <f t="shared" si="20"/>
        <v>-104</v>
      </c>
    </row>
    <row r="1292" spans="1:9" x14ac:dyDescent="0.25">
      <c r="A1292">
        <v>2</v>
      </c>
      <c r="B1292" t="s">
        <v>2053</v>
      </c>
      <c r="C1292" t="s">
        <v>3624</v>
      </c>
      <c r="D1292" t="s">
        <v>3617</v>
      </c>
      <c r="E1292">
        <v>0</v>
      </c>
      <c r="F1292">
        <v>143</v>
      </c>
      <c r="G1292" s="2">
        <v>45412</v>
      </c>
      <c r="H1292" t="s">
        <v>3618</v>
      </c>
      <c r="I1292">
        <f t="shared" si="20"/>
        <v>-143</v>
      </c>
    </row>
    <row r="1293" spans="1:9" x14ac:dyDescent="0.25">
      <c r="A1293">
        <v>2</v>
      </c>
      <c r="B1293" t="s">
        <v>2053</v>
      </c>
      <c r="C1293" t="s">
        <v>3624</v>
      </c>
      <c r="D1293" t="s">
        <v>3617</v>
      </c>
      <c r="E1293">
        <v>0</v>
      </c>
      <c r="F1293">
        <v>104</v>
      </c>
      <c r="G1293" s="2">
        <v>45412</v>
      </c>
      <c r="H1293" t="s">
        <v>3618</v>
      </c>
      <c r="I1293">
        <f t="shared" si="20"/>
        <v>-104</v>
      </c>
    </row>
    <row r="1294" spans="1:9" x14ac:dyDescent="0.25">
      <c r="A1294">
        <v>2</v>
      </c>
      <c r="B1294" t="s">
        <v>2053</v>
      </c>
      <c r="C1294" t="s">
        <v>3624</v>
      </c>
      <c r="D1294" t="s">
        <v>3617</v>
      </c>
      <c r="E1294">
        <v>0</v>
      </c>
      <c r="F1294">
        <v>104</v>
      </c>
      <c r="G1294" s="2">
        <v>45412</v>
      </c>
      <c r="H1294" t="s">
        <v>3618</v>
      </c>
      <c r="I1294">
        <f t="shared" si="20"/>
        <v>-104</v>
      </c>
    </row>
    <row r="1295" spans="1:9" x14ac:dyDescent="0.25">
      <c r="A1295">
        <v>2</v>
      </c>
      <c r="B1295" t="s">
        <v>2053</v>
      </c>
      <c r="C1295" t="s">
        <v>3624</v>
      </c>
      <c r="D1295" t="s">
        <v>3617</v>
      </c>
      <c r="E1295">
        <v>0</v>
      </c>
      <c r="F1295">
        <v>130</v>
      </c>
      <c r="G1295" s="2">
        <v>45412</v>
      </c>
      <c r="H1295" t="s">
        <v>3618</v>
      </c>
      <c r="I1295">
        <f t="shared" si="20"/>
        <v>-130</v>
      </c>
    </row>
    <row r="1296" spans="1:9" x14ac:dyDescent="0.25">
      <c r="A1296">
        <v>2</v>
      </c>
      <c r="B1296" t="s">
        <v>2053</v>
      </c>
      <c r="C1296" t="s">
        <v>3624</v>
      </c>
      <c r="D1296" t="s">
        <v>3617</v>
      </c>
      <c r="E1296">
        <v>0</v>
      </c>
      <c r="F1296">
        <v>130</v>
      </c>
      <c r="G1296" s="2">
        <v>45412</v>
      </c>
      <c r="H1296" t="s">
        <v>3618</v>
      </c>
      <c r="I1296">
        <f t="shared" si="20"/>
        <v>-130</v>
      </c>
    </row>
    <row r="1297" spans="1:9" x14ac:dyDescent="0.25">
      <c r="A1297">
        <v>2</v>
      </c>
      <c r="B1297" t="s">
        <v>2053</v>
      </c>
      <c r="C1297" t="s">
        <v>3624</v>
      </c>
      <c r="D1297" t="s">
        <v>3617</v>
      </c>
      <c r="E1297">
        <v>0</v>
      </c>
      <c r="F1297">
        <v>117</v>
      </c>
      <c r="G1297" s="2">
        <v>45412</v>
      </c>
      <c r="H1297" t="s">
        <v>3618</v>
      </c>
      <c r="I1297">
        <f t="shared" si="20"/>
        <v>-117</v>
      </c>
    </row>
    <row r="1298" spans="1:9" x14ac:dyDescent="0.25">
      <c r="A1298">
        <v>2</v>
      </c>
      <c r="B1298" t="s">
        <v>2053</v>
      </c>
      <c r="C1298" t="s">
        <v>3624</v>
      </c>
      <c r="D1298" t="s">
        <v>3617</v>
      </c>
      <c r="E1298">
        <v>0</v>
      </c>
      <c r="F1298">
        <v>1248</v>
      </c>
      <c r="G1298" s="2">
        <v>45412</v>
      </c>
      <c r="H1298" t="s">
        <v>3618</v>
      </c>
      <c r="I1298">
        <f t="shared" si="20"/>
        <v>-1248</v>
      </c>
    </row>
    <row r="1299" spans="1:9" x14ac:dyDescent="0.25">
      <c r="A1299">
        <v>2</v>
      </c>
      <c r="B1299" t="s">
        <v>2053</v>
      </c>
      <c r="C1299" t="s">
        <v>3624</v>
      </c>
      <c r="D1299" t="s">
        <v>3617</v>
      </c>
      <c r="E1299">
        <v>0</v>
      </c>
      <c r="F1299">
        <v>52</v>
      </c>
      <c r="G1299" s="2">
        <v>45412</v>
      </c>
      <c r="H1299" t="s">
        <v>3618</v>
      </c>
      <c r="I1299">
        <f t="shared" si="20"/>
        <v>-52</v>
      </c>
    </row>
    <row r="1300" spans="1:9" x14ac:dyDescent="0.25">
      <c r="A1300">
        <v>2</v>
      </c>
      <c r="B1300" t="s">
        <v>2053</v>
      </c>
      <c r="C1300" t="s">
        <v>3624</v>
      </c>
      <c r="D1300" t="s">
        <v>3617</v>
      </c>
      <c r="E1300">
        <v>0</v>
      </c>
      <c r="F1300">
        <v>1300</v>
      </c>
      <c r="G1300" s="2">
        <v>45412</v>
      </c>
      <c r="H1300" t="s">
        <v>3618</v>
      </c>
      <c r="I1300">
        <f t="shared" si="20"/>
        <v>-1300</v>
      </c>
    </row>
    <row r="1301" spans="1:9" x14ac:dyDescent="0.25">
      <c r="A1301">
        <v>2</v>
      </c>
      <c r="B1301" t="s">
        <v>2053</v>
      </c>
      <c r="C1301" t="s">
        <v>3624</v>
      </c>
      <c r="D1301" t="s">
        <v>3617</v>
      </c>
      <c r="E1301">
        <v>0</v>
      </c>
      <c r="F1301">
        <v>91</v>
      </c>
      <c r="G1301" s="2">
        <v>45412</v>
      </c>
      <c r="H1301" t="s">
        <v>3618</v>
      </c>
      <c r="I1301">
        <f t="shared" si="20"/>
        <v>-91</v>
      </c>
    </row>
    <row r="1302" spans="1:9" x14ac:dyDescent="0.25">
      <c r="A1302">
        <v>2</v>
      </c>
      <c r="B1302" t="s">
        <v>2053</v>
      </c>
      <c r="C1302" t="s">
        <v>3624</v>
      </c>
      <c r="D1302" t="s">
        <v>3617</v>
      </c>
      <c r="E1302">
        <v>0</v>
      </c>
      <c r="F1302">
        <v>130</v>
      </c>
      <c r="G1302" s="2">
        <v>45412</v>
      </c>
      <c r="H1302" t="s">
        <v>3618</v>
      </c>
      <c r="I1302">
        <f t="shared" si="20"/>
        <v>-130</v>
      </c>
    </row>
    <row r="1303" spans="1:9" x14ac:dyDescent="0.25">
      <c r="A1303">
        <v>2</v>
      </c>
      <c r="B1303" t="s">
        <v>2053</v>
      </c>
      <c r="C1303" t="s">
        <v>3624</v>
      </c>
      <c r="D1303" t="s">
        <v>3617</v>
      </c>
      <c r="E1303">
        <v>0</v>
      </c>
      <c r="F1303">
        <v>403</v>
      </c>
      <c r="G1303" s="2">
        <v>45412</v>
      </c>
      <c r="H1303" t="s">
        <v>3618</v>
      </c>
      <c r="I1303">
        <f t="shared" si="20"/>
        <v>-403</v>
      </c>
    </row>
    <row r="1304" spans="1:9" x14ac:dyDescent="0.25">
      <c r="A1304">
        <v>2</v>
      </c>
      <c r="B1304" t="s">
        <v>2053</v>
      </c>
      <c r="C1304" t="s">
        <v>3624</v>
      </c>
      <c r="D1304" t="s">
        <v>3617</v>
      </c>
      <c r="E1304">
        <v>0</v>
      </c>
      <c r="F1304">
        <v>169</v>
      </c>
      <c r="G1304" s="2">
        <v>45412</v>
      </c>
      <c r="H1304" t="s">
        <v>3618</v>
      </c>
      <c r="I1304">
        <f t="shared" si="20"/>
        <v>-169</v>
      </c>
    </row>
    <row r="1305" spans="1:9" x14ac:dyDescent="0.25">
      <c r="A1305">
        <v>2</v>
      </c>
      <c r="B1305" t="s">
        <v>2053</v>
      </c>
      <c r="C1305" t="s">
        <v>3624</v>
      </c>
      <c r="D1305" t="s">
        <v>3617</v>
      </c>
      <c r="E1305">
        <v>0</v>
      </c>
      <c r="F1305">
        <v>91</v>
      </c>
      <c r="G1305" s="2">
        <v>45412</v>
      </c>
      <c r="H1305" t="s">
        <v>3618</v>
      </c>
      <c r="I1305">
        <f t="shared" si="20"/>
        <v>-91</v>
      </c>
    </row>
    <row r="1306" spans="1:9" x14ac:dyDescent="0.25">
      <c r="A1306">
        <v>2</v>
      </c>
      <c r="B1306" t="s">
        <v>2053</v>
      </c>
      <c r="C1306" t="s">
        <v>3624</v>
      </c>
      <c r="D1306" t="s">
        <v>3617</v>
      </c>
      <c r="E1306">
        <v>0</v>
      </c>
      <c r="F1306">
        <v>65</v>
      </c>
      <c r="G1306" s="2">
        <v>45412</v>
      </c>
      <c r="H1306" t="s">
        <v>3618</v>
      </c>
      <c r="I1306">
        <f t="shared" si="20"/>
        <v>-65</v>
      </c>
    </row>
    <row r="1307" spans="1:9" x14ac:dyDescent="0.25">
      <c r="A1307">
        <v>2</v>
      </c>
      <c r="B1307" t="s">
        <v>2053</v>
      </c>
      <c r="C1307" t="s">
        <v>3624</v>
      </c>
      <c r="D1307" t="s">
        <v>3617</v>
      </c>
      <c r="E1307">
        <v>0</v>
      </c>
      <c r="F1307">
        <v>1300</v>
      </c>
      <c r="G1307" s="2">
        <v>45412</v>
      </c>
      <c r="H1307" t="s">
        <v>3618</v>
      </c>
      <c r="I1307">
        <f t="shared" si="20"/>
        <v>-1300</v>
      </c>
    </row>
    <row r="1308" spans="1:9" x14ac:dyDescent="0.25">
      <c r="A1308">
        <v>2</v>
      </c>
      <c r="B1308" t="s">
        <v>2053</v>
      </c>
      <c r="C1308" t="s">
        <v>3624</v>
      </c>
      <c r="D1308" t="s">
        <v>3617</v>
      </c>
      <c r="E1308">
        <v>0</v>
      </c>
      <c r="F1308">
        <v>1300</v>
      </c>
      <c r="G1308" s="2">
        <v>45412</v>
      </c>
      <c r="H1308" t="s">
        <v>3618</v>
      </c>
      <c r="I1308">
        <f t="shared" si="20"/>
        <v>-1300</v>
      </c>
    </row>
    <row r="1309" spans="1:9" x14ac:dyDescent="0.25">
      <c r="A1309">
        <v>2</v>
      </c>
      <c r="B1309" t="s">
        <v>2053</v>
      </c>
      <c r="C1309" t="s">
        <v>3624</v>
      </c>
      <c r="D1309" t="s">
        <v>3617</v>
      </c>
      <c r="E1309">
        <v>0</v>
      </c>
      <c r="F1309">
        <v>390</v>
      </c>
      <c r="G1309" s="2">
        <v>45412</v>
      </c>
      <c r="H1309" t="s">
        <v>3618</v>
      </c>
      <c r="I1309">
        <f t="shared" si="20"/>
        <v>-390</v>
      </c>
    </row>
    <row r="1310" spans="1:9" x14ac:dyDescent="0.25">
      <c r="A1310">
        <v>2</v>
      </c>
      <c r="B1310" t="s">
        <v>2053</v>
      </c>
      <c r="C1310" t="s">
        <v>3624</v>
      </c>
      <c r="D1310" t="s">
        <v>3617</v>
      </c>
      <c r="E1310">
        <v>0</v>
      </c>
      <c r="F1310">
        <v>75</v>
      </c>
      <c r="G1310" s="2">
        <v>45412</v>
      </c>
      <c r="H1310" t="s">
        <v>3618</v>
      </c>
      <c r="I1310">
        <f t="shared" si="20"/>
        <v>-75</v>
      </c>
    </row>
    <row r="1311" spans="1:9" x14ac:dyDescent="0.25">
      <c r="A1311">
        <v>2</v>
      </c>
      <c r="B1311" t="s">
        <v>2053</v>
      </c>
      <c r="C1311" t="s">
        <v>3624</v>
      </c>
      <c r="D1311" t="s">
        <v>3617</v>
      </c>
      <c r="E1311">
        <v>0</v>
      </c>
      <c r="F1311">
        <v>260</v>
      </c>
      <c r="G1311" s="2">
        <v>45412</v>
      </c>
      <c r="H1311" t="s">
        <v>3618</v>
      </c>
      <c r="I1311">
        <f t="shared" si="20"/>
        <v>-260</v>
      </c>
    </row>
    <row r="1312" spans="1:9" x14ac:dyDescent="0.25">
      <c r="A1312">
        <v>2</v>
      </c>
      <c r="B1312" t="s">
        <v>2053</v>
      </c>
      <c r="C1312" t="s">
        <v>3624</v>
      </c>
      <c r="D1312" t="s">
        <v>3617</v>
      </c>
      <c r="E1312">
        <v>0</v>
      </c>
      <c r="F1312">
        <v>65</v>
      </c>
      <c r="G1312" s="2">
        <v>45412</v>
      </c>
      <c r="H1312" t="s">
        <v>3618</v>
      </c>
      <c r="I1312">
        <f t="shared" si="20"/>
        <v>-65</v>
      </c>
    </row>
    <row r="1313" spans="1:9" x14ac:dyDescent="0.25">
      <c r="A1313">
        <v>2</v>
      </c>
      <c r="B1313" t="s">
        <v>2053</v>
      </c>
      <c r="C1313" t="s">
        <v>3624</v>
      </c>
      <c r="D1313" t="s">
        <v>3617</v>
      </c>
      <c r="E1313">
        <v>0</v>
      </c>
      <c r="F1313">
        <v>39</v>
      </c>
      <c r="G1313" s="2">
        <v>45412</v>
      </c>
      <c r="H1313" t="s">
        <v>3618</v>
      </c>
      <c r="I1313">
        <f t="shared" si="20"/>
        <v>-39</v>
      </c>
    </row>
    <row r="1314" spans="1:9" x14ac:dyDescent="0.25">
      <c r="A1314">
        <v>2</v>
      </c>
      <c r="B1314" t="s">
        <v>2053</v>
      </c>
      <c r="C1314" t="s">
        <v>3624</v>
      </c>
      <c r="D1314" t="s">
        <v>3617</v>
      </c>
      <c r="E1314">
        <v>0</v>
      </c>
      <c r="F1314">
        <v>39</v>
      </c>
      <c r="G1314" s="2">
        <v>45412</v>
      </c>
      <c r="H1314" t="s">
        <v>3618</v>
      </c>
      <c r="I1314">
        <f t="shared" si="20"/>
        <v>-39</v>
      </c>
    </row>
    <row r="1315" spans="1:9" x14ac:dyDescent="0.25">
      <c r="A1315">
        <v>2</v>
      </c>
      <c r="B1315" t="s">
        <v>2053</v>
      </c>
      <c r="C1315" t="s">
        <v>3624</v>
      </c>
      <c r="D1315" t="s">
        <v>3617</v>
      </c>
      <c r="E1315">
        <v>0</v>
      </c>
      <c r="F1315">
        <v>39</v>
      </c>
      <c r="G1315" s="2">
        <v>45412</v>
      </c>
      <c r="H1315" t="s">
        <v>3618</v>
      </c>
      <c r="I1315">
        <f t="shared" si="20"/>
        <v>-39</v>
      </c>
    </row>
    <row r="1316" spans="1:9" x14ac:dyDescent="0.25">
      <c r="A1316">
        <v>2</v>
      </c>
      <c r="B1316" t="s">
        <v>2053</v>
      </c>
      <c r="C1316" t="s">
        <v>3624</v>
      </c>
      <c r="D1316" t="s">
        <v>3617</v>
      </c>
      <c r="E1316">
        <v>0</v>
      </c>
      <c r="F1316">
        <v>234</v>
      </c>
      <c r="G1316" s="2">
        <v>45412</v>
      </c>
      <c r="H1316" t="s">
        <v>3618</v>
      </c>
      <c r="I1316">
        <f t="shared" si="20"/>
        <v>-234</v>
      </c>
    </row>
    <row r="1317" spans="1:9" x14ac:dyDescent="0.25">
      <c r="A1317">
        <v>2</v>
      </c>
      <c r="B1317" t="s">
        <v>2053</v>
      </c>
      <c r="C1317" t="s">
        <v>3624</v>
      </c>
      <c r="D1317" t="s">
        <v>3617</v>
      </c>
      <c r="E1317">
        <v>0</v>
      </c>
      <c r="F1317">
        <v>221</v>
      </c>
      <c r="G1317" s="2">
        <v>45412</v>
      </c>
      <c r="H1317" t="s">
        <v>3618</v>
      </c>
      <c r="I1317">
        <f t="shared" si="20"/>
        <v>-221</v>
      </c>
    </row>
    <row r="1318" spans="1:9" x14ac:dyDescent="0.25">
      <c r="A1318">
        <v>2</v>
      </c>
      <c r="B1318" t="s">
        <v>2053</v>
      </c>
      <c r="C1318" t="s">
        <v>3624</v>
      </c>
      <c r="D1318" t="s">
        <v>3617</v>
      </c>
      <c r="E1318">
        <v>0</v>
      </c>
      <c r="F1318">
        <v>91</v>
      </c>
      <c r="G1318" s="2">
        <v>45412</v>
      </c>
      <c r="H1318" t="s">
        <v>3618</v>
      </c>
      <c r="I1318">
        <f t="shared" si="20"/>
        <v>-91</v>
      </c>
    </row>
    <row r="1319" spans="1:9" x14ac:dyDescent="0.25">
      <c r="A1319">
        <v>2</v>
      </c>
      <c r="B1319" t="s">
        <v>2053</v>
      </c>
      <c r="C1319" t="s">
        <v>3624</v>
      </c>
      <c r="D1319" t="s">
        <v>3617</v>
      </c>
      <c r="E1319">
        <v>0</v>
      </c>
      <c r="F1319">
        <v>234</v>
      </c>
      <c r="G1319" s="2">
        <v>45412</v>
      </c>
      <c r="H1319" t="s">
        <v>3618</v>
      </c>
      <c r="I1319">
        <f t="shared" si="20"/>
        <v>-234</v>
      </c>
    </row>
    <row r="1320" spans="1:9" x14ac:dyDescent="0.25">
      <c r="A1320">
        <v>2</v>
      </c>
      <c r="B1320" t="s">
        <v>2053</v>
      </c>
      <c r="C1320" t="s">
        <v>3624</v>
      </c>
      <c r="D1320" t="s">
        <v>3617</v>
      </c>
      <c r="E1320">
        <v>0</v>
      </c>
      <c r="F1320">
        <v>39</v>
      </c>
      <c r="G1320" s="2">
        <v>45412</v>
      </c>
      <c r="H1320" t="s">
        <v>3618</v>
      </c>
      <c r="I1320">
        <f t="shared" si="20"/>
        <v>-39</v>
      </c>
    </row>
    <row r="1321" spans="1:9" x14ac:dyDescent="0.25">
      <c r="A1321">
        <v>2</v>
      </c>
      <c r="B1321" t="s">
        <v>2053</v>
      </c>
      <c r="C1321" t="s">
        <v>3624</v>
      </c>
      <c r="D1321" t="s">
        <v>3617</v>
      </c>
      <c r="E1321">
        <v>0</v>
      </c>
      <c r="F1321">
        <v>39</v>
      </c>
      <c r="G1321" s="2">
        <v>45412</v>
      </c>
      <c r="H1321" t="s">
        <v>3618</v>
      </c>
      <c r="I1321">
        <f t="shared" si="20"/>
        <v>-39</v>
      </c>
    </row>
    <row r="1322" spans="1:9" x14ac:dyDescent="0.25">
      <c r="A1322">
        <v>2</v>
      </c>
      <c r="B1322" t="s">
        <v>2053</v>
      </c>
      <c r="C1322" t="s">
        <v>3624</v>
      </c>
      <c r="D1322" t="s">
        <v>3617</v>
      </c>
      <c r="E1322">
        <v>0</v>
      </c>
      <c r="F1322">
        <v>52</v>
      </c>
      <c r="G1322" s="2">
        <v>45412</v>
      </c>
      <c r="H1322" t="s">
        <v>3618</v>
      </c>
      <c r="I1322">
        <f t="shared" si="20"/>
        <v>-52</v>
      </c>
    </row>
    <row r="1323" spans="1:9" x14ac:dyDescent="0.25">
      <c r="A1323">
        <v>2</v>
      </c>
      <c r="B1323" t="s">
        <v>2053</v>
      </c>
      <c r="C1323" t="s">
        <v>3624</v>
      </c>
      <c r="D1323" t="s">
        <v>3617</v>
      </c>
      <c r="E1323">
        <v>0</v>
      </c>
      <c r="F1323">
        <v>117</v>
      </c>
      <c r="G1323" s="2">
        <v>45412</v>
      </c>
      <c r="H1323" t="s">
        <v>3618</v>
      </c>
      <c r="I1323">
        <f t="shared" si="20"/>
        <v>-117</v>
      </c>
    </row>
    <row r="1324" spans="1:9" x14ac:dyDescent="0.25">
      <c r="A1324">
        <v>2</v>
      </c>
      <c r="B1324" t="s">
        <v>2053</v>
      </c>
      <c r="C1324" t="s">
        <v>3624</v>
      </c>
      <c r="D1324" t="s">
        <v>3617</v>
      </c>
      <c r="E1324">
        <v>0</v>
      </c>
      <c r="F1324">
        <v>104</v>
      </c>
      <c r="G1324" s="2">
        <v>45412</v>
      </c>
      <c r="H1324" t="s">
        <v>3618</v>
      </c>
      <c r="I1324">
        <f t="shared" si="20"/>
        <v>-104</v>
      </c>
    </row>
    <row r="1325" spans="1:9" x14ac:dyDescent="0.25">
      <c r="A1325">
        <v>2</v>
      </c>
      <c r="B1325" t="s">
        <v>2053</v>
      </c>
      <c r="C1325" t="s">
        <v>3624</v>
      </c>
      <c r="D1325" t="s">
        <v>3617</v>
      </c>
      <c r="E1325">
        <v>0</v>
      </c>
      <c r="F1325">
        <v>130</v>
      </c>
      <c r="G1325" s="2">
        <v>45412</v>
      </c>
      <c r="H1325" t="s">
        <v>3618</v>
      </c>
      <c r="I1325">
        <f t="shared" si="20"/>
        <v>-130</v>
      </c>
    </row>
    <row r="1326" spans="1:9" x14ac:dyDescent="0.25">
      <c r="A1326">
        <v>2</v>
      </c>
      <c r="B1326" t="s">
        <v>2053</v>
      </c>
      <c r="C1326" t="s">
        <v>3624</v>
      </c>
      <c r="D1326" t="s">
        <v>3617</v>
      </c>
      <c r="E1326">
        <v>0</v>
      </c>
      <c r="F1326">
        <v>117</v>
      </c>
      <c r="G1326" s="2">
        <v>45412</v>
      </c>
      <c r="H1326" t="s">
        <v>3618</v>
      </c>
      <c r="I1326">
        <f t="shared" si="20"/>
        <v>-117</v>
      </c>
    </row>
    <row r="1327" spans="1:9" x14ac:dyDescent="0.25">
      <c r="A1327">
        <v>2</v>
      </c>
      <c r="B1327" t="s">
        <v>2053</v>
      </c>
      <c r="C1327" t="s">
        <v>3624</v>
      </c>
      <c r="D1327" t="s">
        <v>3617</v>
      </c>
      <c r="E1327">
        <v>0</v>
      </c>
      <c r="F1327">
        <v>130</v>
      </c>
      <c r="G1327" s="2">
        <v>45412</v>
      </c>
      <c r="H1327" t="s">
        <v>3618</v>
      </c>
      <c r="I1327">
        <f t="shared" si="20"/>
        <v>-130</v>
      </c>
    </row>
    <row r="1328" spans="1:9" x14ac:dyDescent="0.25">
      <c r="A1328">
        <v>2</v>
      </c>
      <c r="B1328" t="s">
        <v>2053</v>
      </c>
      <c r="C1328" t="s">
        <v>3624</v>
      </c>
      <c r="D1328" t="s">
        <v>3617</v>
      </c>
      <c r="E1328">
        <v>0</v>
      </c>
      <c r="F1328">
        <v>130</v>
      </c>
      <c r="G1328" s="2">
        <v>45412</v>
      </c>
      <c r="H1328" t="s">
        <v>3618</v>
      </c>
      <c r="I1328">
        <f t="shared" si="20"/>
        <v>-130</v>
      </c>
    </row>
    <row r="1329" spans="1:9" x14ac:dyDescent="0.25">
      <c r="A1329">
        <v>2</v>
      </c>
      <c r="B1329" t="s">
        <v>2053</v>
      </c>
      <c r="C1329" t="s">
        <v>3624</v>
      </c>
      <c r="D1329" t="s">
        <v>3617</v>
      </c>
      <c r="E1329">
        <v>0</v>
      </c>
      <c r="F1329">
        <v>130</v>
      </c>
      <c r="G1329" s="2">
        <v>45412</v>
      </c>
      <c r="H1329" t="s">
        <v>3618</v>
      </c>
      <c r="I1329">
        <f t="shared" si="20"/>
        <v>-130</v>
      </c>
    </row>
    <row r="1330" spans="1:9" x14ac:dyDescent="0.25">
      <c r="A1330">
        <v>2</v>
      </c>
      <c r="B1330" t="s">
        <v>2053</v>
      </c>
      <c r="C1330" t="s">
        <v>3624</v>
      </c>
      <c r="D1330" t="s">
        <v>3617</v>
      </c>
      <c r="E1330">
        <v>0</v>
      </c>
      <c r="F1330">
        <v>130</v>
      </c>
      <c r="G1330" s="2">
        <v>45412</v>
      </c>
      <c r="H1330" t="s">
        <v>3618</v>
      </c>
      <c r="I1330">
        <f t="shared" si="20"/>
        <v>-130</v>
      </c>
    </row>
    <row r="1331" spans="1:9" x14ac:dyDescent="0.25">
      <c r="A1331">
        <v>2</v>
      </c>
      <c r="B1331" t="s">
        <v>2053</v>
      </c>
      <c r="C1331" t="s">
        <v>3624</v>
      </c>
      <c r="D1331" t="s">
        <v>3617</v>
      </c>
      <c r="E1331">
        <v>0</v>
      </c>
      <c r="F1331">
        <v>45</v>
      </c>
      <c r="G1331" s="2">
        <v>45412</v>
      </c>
      <c r="H1331" t="s">
        <v>3618</v>
      </c>
      <c r="I1331">
        <f t="shared" si="20"/>
        <v>-45</v>
      </c>
    </row>
    <row r="1332" spans="1:9" x14ac:dyDescent="0.25">
      <c r="A1332">
        <v>2</v>
      </c>
      <c r="B1332" t="s">
        <v>2053</v>
      </c>
      <c r="C1332" t="s">
        <v>3624</v>
      </c>
      <c r="D1332" t="s">
        <v>3617</v>
      </c>
      <c r="E1332">
        <v>0</v>
      </c>
      <c r="F1332">
        <v>615</v>
      </c>
      <c r="G1332" s="2">
        <v>45412</v>
      </c>
      <c r="H1332" t="s">
        <v>3618</v>
      </c>
      <c r="I1332">
        <f t="shared" si="20"/>
        <v>-615</v>
      </c>
    </row>
    <row r="1333" spans="1:9" x14ac:dyDescent="0.25">
      <c r="A1333">
        <v>2</v>
      </c>
      <c r="B1333" t="s">
        <v>2053</v>
      </c>
      <c r="C1333" t="s">
        <v>3624</v>
      </c>
      <c r="D1333" t="s">
        <v>3617</v>
      </c>
      <c r="E1333">
        <v>0</v>
      </c>
      <c r="F1333">
        <v>975</v>
      </c>
      <c r="G1333" s="2">
        <v>45412</v>
      </c>
      <c r="H1333" t="s">
        <v>3618</v>
      </c>
      <c r="I1333">
        <f t="shared" si="20"/>
        <v>-975</v>
      </c>
    </row>
    <row r="1334" spans="1:9" x14ac:dyDescent="0.25">
      <c r="A1334">
        <v>2</v>
      </c>
      <c r="B1334" t="s">
        <v>2053</v>
      </c>
      <c r="C1334" t="s">
        <v>3624</v>
      </c>
      <c r="D1334" t="s">
        <v>3617</v>
      </c>
      <c r="E1334">
        <v>0</v>
      </c>
      <c r="F1334">
        <v>325</v>
      </c>
      <c r="G1334" s="2">
        <v>45412</v>
      </c>
      <c r="H1334" t="s">
        <v>3618</v>
      </c>
      <c r="I1334">
        <f t="shared" si="20"/>
        <v>-325</v>
      </c>
    </row>
    <row r="1335" spans="1:9" x14ac:dyDescent="0.25">
      <c r="A1335">
        <v>2</v>
      </c>
      <c r="B1335" t="s">
        <v>2053</v>
      </c>
      <c r="C1335" t="s">
        <v>3624</v>
      </c>
      <c r="D1335" t="s">
        <v>3617</v>
      </c>
      <c r="E1335">
        <v>0</v>
      </c>
      <c r="F1335">
        <v>120</v>
      </c>
      <c r="G1335" s="2">
        <v>45412</v>
      </c>
      <c r="H1335" t="s">
        <v>3618</v>
      </c>
      <c r="I1335">
        <f t="shared" si="20"/>
        <v>-120</v>
      </c>
    </row>
    <row r="1336" spans="1:9" x14ac:dyDescent="0.25">
      <c r="A1336">
        <v>2</v>
      </c>
      <c r="B1336" t="s">
        <v>2053</v>
      </c>
      <c r="C1336" t="s">
        <v>3624</v>
      </c>
      <c r="D1336" t="s">
        <v>3617</v>
      </c>
      <c r="E1336">
        <v>0</v>
      </c>
      <c r="F1336">
        <v>870</v>
      </c>
      <c r="G1336" s="2">
        <v>45412</v>
      </c>
      <c r="H1336" t="s">
        <v>3618</v>
      </c>
      <c r="I1336">
        <f t="shared" si="20"/>
        <v>-870</v>
      </c>
    </row>
    <row r="1337" spans="1:9" x14ac:dyDescent="0.25">
      <c r="A1337">
        <v>2</v>
      </c>
      <c r="B1337" t="s">
        <v>2053</v>
      </c>
      <c r="C1337" t="s">
        <v>3624</v>
      </c>
      <c r="D1337" t="s">
        <v>3617</v>
      </c>
      <c r="E1337">
        <v>0</v>
      </c>
      <c r="F1337">
        <v>330</v>
      </c>
      <c r="G1337" s="2">
        <v>45412</v>
      </c>
      <c r="H1337" t="s">
        <v>3618</v>
      </c>
      <c r="I1337">
        <f t="shared" si="20"/>
        <v>-330</v>
      </c>
    </row>
    <row r="1338" spans="1:9" x14ac:dyDescent="0.25">
      <c r="A1338">
        <v>2</v>
      </c>
      <c r="B1338" t="s">
        <v>2053</v>
      </c>
      <c r="C1338" t="s">
        <v>3624</v>
      </c>
      <c r="D1338" t="s">
        <v>3617</v>
      </c>
      <c r="E1338">
        <v>0</v>
      </c>
      <c r="F1338">
        <v>180</v>
      </c>
      <c r="G1338" s="2">
        <v>45412</v>
      </c>
      <c r="H1338" t="s">
        <v>3618</v>
      </c>
      <c r="I1338">
        <f t="shared" si="20"/>
        <v>-180</v>
      </c>
    </row>
    <row r="1339" spans="1:9" x14ac:dyDescent="0.25">
      <c r="A1339">
        <v>2</v>
      </c>
      <c r="B1339" t="s">
        <v>2053</v>
      </c>
      <c r="C1339" t="s">
        <v>3624</v>
      </c>
      <c r="D1339" t="s">
        <v>3617</v>
      </c>
      <c r="E1339">
        <v>0</v>
      </c>
      <c r="F1339">
        <v>60</v>
      </c>
      <c r="G1339" s="2">
        <v>45412</v>
      </c>
      <c r="H1339" t="s">
        <v>3618</v>
      </c>
      <c r="I1339">
        <f t="shared" si="20"/>
        <v>-60</v>
      </c>
    </row>
    <row r="1340" spans="1:9" x14ac:dyDescent="0.25">
      <c r="A1340">
        <v>2</v>
      </c>
      <c r="B1340" t="s">
        <v>2053</v>
      </c>
      <c r="C1340" t="s">
        <v>3624</v>
      </c>
      <c r="D1340" t="s">
        <v>3617</v>
      </c>
      <c r="E1340">
        <v>0</v>
      </c>
      <c r="F1340">
        <v>225</v>
      </c>
      <c r="G1340" s="2">
        <v>45412</v>
      </c>
      <c r="H1340" t="s">
        <v>3618</v>
      </c>
      <c r="I1340">
        <f t="shared" si="20"/>
        <v>-225</v>
      </c>
    </row>
    <row r="1341" spans="1:9" x14ac:dyDescent="0.25">
      <c r="A1341">
        <v>2</v>
      </c>
      <c r="B1341" t="s">
        <v>2053</v>
      </c>
      <c r="C1341" t="s">
        <v>3624</v>
      </c>
      <c r="D1341" t="s">
        <v>3617</v>
      </c>
      <c r="E1341">
        <v>0</v>
      </c>
      <c r="F1341">
        <v>390</v>
      </c>
      <c r="G1341" s="2">
        <v>45412</v>
      </c>
      <c r="H1341" t="s">
        <v>3618</v>
      </c>
      <c r="I1341">
        <f t="shared" si="20"/>
        <v>-390</v>
      </c>
    </row>
    <row r="1342" spans="1:9" x14ac:dyDescent="0.25">
      <c r="A1342">
        <v>2</v>
      </c>
      <c r="B1342" t="s">
        <v>2053</v>
      </c>
      <c r="C1342" t="s">
        <v>3624</v>
      </c>
      <c r="D1342" t="s">
        <v>3617</v>
      </c>
      <c r="E1342">
        <v>0</v>
      </c>
      <c r="F1342">
        <v>270</v>
      </c>
      <c r="G1342" s="2">
        <v>45412</v>
      </c>
      <c r="H1342" t="s">
        <v>3618</v>
      </c>
      <c r="I1342">
        <f t="shared" si="20"/>
        <v>-270</v>
      </c>
    </row>
    <row r="1343" spans="1:9" x14ac:dyDescent="0.25">
      <c r="A1343">
        <v>2</v>
      </c>
      <c r="B1343" t="s">
        <v>2053</v>
      </c>
      <c r="C1343" t="s">
        <v>3624</v>
      </c>
      <c r="D1343" t="s">
        <v>3617</v>
      </c>
      <c r="E1343">
        <v>0</v>
      </c>
      <c r="F1343">
        <v>1105</v>
      </c>
      <c r="G1343" s="2">
        <v>45412</v>
      </c>
      <c r="H1343" t="s">
        <v>3618</v>
      </c>
      <c r="I1343">
        <f t="shared" si="20"/>
        <v>-1105</v>
      </c>
    </row>
    <row r="1344" spans="1:9" x14ac:dyDescent="0.25">
      <c r="A1344">
        <v>2</v>
      </c>
      <c r="B1344" t="s">
        <v>2053</v>
      </c>
      <c r="C1344" t="s">
        <v>3624</v>
      </c>
      <c r="D1344" t="s">
        <v>3617</v>
      </c>
      <c r="E1344">
        <v>0</v>
      </c>
      <c r="F1344">
        <v>195</v>
      </c>
      <c r="G1344" s="2">
        <v>45412</v>
      </c>
      <c r="H1344" t="s">
        <v>3618</v>
      </c>
      <c r="I1344">
        <f t="shared" si="20"/>
        <v>-195</v>
      </c>
    </row>
    <row r="1345" spans="1:9" x14ac:dyDescent="0.25">
      <c r="A1345">
        <v>2</v>
      </c>
      <c r="B1345" t="s">
        <v>2053</v>
      </c>
      <c r="C1345" t="s">
        <v>3624</v>
      </c>
      <c r="D1345" t="s">
        <v>3617</v>
      </c>
      <c r="E1345">
        <v>0</v>
      </c>
      <c r="F1345">
        <v>150</v>
      </c>
      <c r="G1345" s="2">
        <v>45412</v>
      </c>
      <c r="H1345" t="s">
        <v>3618</v>
      </c>
      <c r="I1345">
        <f t="shared" si="20"/>
        <v>-150</v>
      </c>
    </row>
    <row r="1346" spans="1:9" x14ac:dyDescent="0.25">
      <c r="A1346">
        <v>2</v>
      </c>
      <c r="B1346" t="s">
        <v>2053</v>
      </c>
      <c r="C1346" t="s">
        <v>3624</v>
      </c>
      <c r="D1346" t="s">
        <v>3617</v>
      </c>
      <c r="E1346">
        <v>0</v>
      </c>
      <c r="F1346">
        <v>150</v>
      </c>
      <c r="G1346" s="2">
        <v>45412</v>
      </c>
      <c r="H1346" t="s">
        <v>3618</v>
      </c>
      <c r="I1346">
        <f t="shared" ref="I1346:I1409" si="21">E1346-F1346</f>
        <v>-150</v>
      </c>
    </row>
    <row r="1347" spans="1:9" x14ac:dyDescent="0.25">
      <c r="A1347">
        <v>2</v>
      </c>
      <c r="B1347" t="s">
        <v>2053</v>
      </c>
      <c r="C1347" t="s">
        <v>3624</v>
      </c>
      <c r="D1347" t="s">
        <v>3617</v>
      </c>
      <c r="E1347">
        <v>0</v>
      </c>
      <c r="F1347">
        <v>450</v>
      </c>
      <c r="G1347" s="2">
        <v>45412</v>
      </c>
      <c r="H1347" t="s">
        <v>3618</v>
      </c>
      <c r="I1347">
        <f t="shared" si="21"/>
        <v>-450</v>
      </c>
    </row>
    <row r="1348" spans="1:9" x14ac:dyDescent="0.25">
      <c r="A1348">
        <v>2</v>
      </c>
      <c r="B1348" t="s">
        <v>2053</v>
      </c>
      <c r="C1348" t="s">
        <v>3624</v>
      </c>
      <c r="D1348" t="s">
        <v>3617</v>
      </c>
      <c r="E1348">
        <v>0</v>
      </c>
      <c r="F1348">
        <v>1500</v>
      </c>
      <c r="G1348" s="2">
        <v>45412</v>
      </c>
      <c r="H1348" t="s">
        <v>3618</v>
      </c>
      <c r="I1348">
        <f t="shared" si="21"/>
        <v>-1500</v>
      </c>
    </row>
    <row r="1349" spans="1:9" x14ac:dyDescent="0.25">
      <c r="A1349">
        <v>2</v>
      </c>
      <c r="B1349" t="s">
        <v>2053</v>
      </c>
      <c r="C1349" t="s">
        <v>3624</v>
      </c>
      <c r="D1349" t="s">
        <v>3617</v>
      </c>
      <c r="E1349">
        <v>0</v>
      </c>
      <c r="F1349">
        <v>45</v>
      </c>
      <c r="G1349" s="2">
        <v>45412</v>
      </c>
      <c r="H1349" t="s">
        <v>3618</v>
      </c>
      <c r="I1349">
        <f t="shared" si="21"/>
        <v>-45</v>
      </c>
    </row>
    <row r="1350" spans="1:9" x14ac:dyDescent="0.25">
      <c r="A1350">
        <v>2</v>
      </c>
      <c r="B1350" t="s">
        <v>2053</v>
      </c>
      <c r="C1350" t="s">
        <v>3624</v>
      </c>
      <c r="D1350" t="s">
        <v>3617</v>
      </c>
      <c r="E1350">
        <v>0</v>
      </c>
      <c r="F1350">
        <v>225</v>
      </c>
      <c r="G1350" s="2">
        <v>45412</v>
      </c>
      <c r="H1350" t="s">
        <v>3618</v>
      </c>
      <c r="I1350">
        <f t="shared" si="21"/>
        <v>-225</v>
      </c>
    </row>
    <row r="1351" spans="1:9" x14ac:dyDescent="0.25">
      <c r="A1351">
        <v>2</v>
      </c>
      <c r="B1351" t="s">
        <v>2053</v>
      </c>
      <c r="C1351" t="s">
        <v>3624</v>
      </c>
      <c r="D1351" t="s">
        <v>3617</v>
      </c>
      <c r="E1351">
        <v>0</v>
      </c>
      <c r="F1351">
        <v>120</v>
      </c>
      <c r="G1351" s="2">
        <v>45412</v>
      </c>
      <c r="H1351" t="s">
        <v>3618</v>
      </c>
      <c r="I1351">
        <f t="shared" si="21"/>
        <v>-120</v>
      </c>
    </row>
    <row r="1352" spans="1:9" x14ac:dyDescent="0.25">
      <c r="A1352">
        <v>2</v>
      </c>
      <c r="B1352" t="s">
        <v>2053</v>
      </c>
      <c r="C1352" t="s">
        <v>3624</v>
      </c>
      <c r="D1352" t="s">
        <v>3617</v>
      </c>
      <c r="E1352">
        <v>0</v>
      </c>
      <c r="F1352">
        <v>150</v>
      </c>
      <c r="G1352" s="2">
        <v>45412</v>
      </c>
      <c r="H1352" t="s">
        <v>3618</v>
      </c>
      <c r="I1352">
        <f t="shared" si="21"/>
        <v>-150</v>
      </c>
    </row>
    <row r="1353" spans="1:9" x14ac:dyDescent="0.25">
      <c r="A1353">
        <v>2</v>
      </c>
      <c r="B1353" t="s">
        <v>2053</v>
      </c>
      <c r="C1353" t="s">
        <v>3624</v>
      </c>
      <c r="D1353" t="s">
        <v>3617</v>
      </c>
      <c r="E1353">
        <v>0</v>
      </c>
      <c r="F1353">
        <v>375</v>
      </c>
      <c r="G1353" s="2">
        <v>45412</v>
      </c>
      <c r="H1353" t="s">
        <v>3618</v>
      </c>
      <c r="I1353">
        <f t="shared" si="21"/>
        <v>-375</v>
      </c>
    </row>
    <row r="1354" spans="1:9" x14ac:dyDescent="0.25">
      <c r="A1354">
        <v>2</v>
      </c>
      <c r="B1354" t="s">
        <v>2053</v>
      </c>
      <c r="C1354" t="s">
        <v>3624</v>
      </c>
      <c r="D1354" t="s">
        <v>3617</v>
      </c>
      <c r="E1354">
        <v>0</v>
      </c>
      <c r="F1354">
        <v>195</v>
      </c>
      <c r="G1354" s="2">
        <v>45412</v>
      </c>
      <c r="H1354" t="s">
        <v>3618</v>
      </c>
      <c r="I1354">
        <f t="shared" si="21"/>
        <v>-195</v>
      </c>
    </row>
    <row r="1355" spans="1:9" x14ac:dyDescent="0.25">
      <c r="A1355">
        <v>2</v>
      </c>
      <c r="B1355" t="s">
        <v>2053</v>
      </c>
      <c r="C1355" t="s">
        <v>3624</v>
      </c>
      <c r="D1355" t="s">
        <v>3617</v>
      </c>
      <c r="E1355">
        <v>0</v>
      </c>
      <c r="F1355">
        <v>270</v>
      </c>
      <c r="G1355" s="2">
        <v>45412</v>
      </c>
      <c r="H1355" t="s">
        <v>3618</v>
      </c>
      <c r="I1355">
        <f t="shared" si="21"/>
        <v>-270</v>
      </c>
    </row>
    <row r="1356" spans="1:9" x14ac:dyDescent="0.25">
      <c r="A1356">
        <v>2</v>
      </c>
      <c r="B1356" t="s">
        <v>2053</v>
      </c>
      <c r="C1356" t="s">
        <v>3624</v>
      </c>
      <c r="D1356" t="s">
        <v>3617</v>
      </c>
      <c r="E1356">
        <v>0</v>
      </c>
      <c r="F1356">
        <v>120</v>
      </c>
      <c r="G1356" s="2">
        <v>45412</v>
      </c>
      <c r="H1356" t="s">
        <v>3618</v>
      </c>
      <c r="I1356">
        <f t="shared" si="21"/>
        <v>-120</v>
      </c>
    </row>
    <row r="1357" spans="1:9" x14ac:dyDescent="0.25">
      <c r="A1357">
        <v>2</v>
      </c>
      <c r="B1357" t="s">
        <v>2053</v>
      </c>
      <c r="C1357" t="s">
        <v>3624</v>
      </c>
      <c r="D1357" t="s">
        <v>3617</v>
      </c>
      <c r="E1357">
        <v>0</v>
      </c>
      <c r="F1357">
        <v>1500</v>
      </c>
      <c r="G1357" s="2">
        <v>45412</v>
      </c>
      <c r="H1357" t="s">
        <v>3618</v>
      </c>
      <c r="I1357">
        <f t="shared" si="21"/>
        <v>-1500</v>
      </c>
    </row>
    <row r="1358" spans="1:9" x14ac:dyDescent="0.25">
      <c r="A1358">
        <v>2</v>
      </c>
      <c r="B1358" t="s">
        <v>2053</v>
      </c>
      <c r="C1358" t="s">
        <v>3624</v>
      </c>
      <c r="D1358" t="s">
        <v>3617</v>
      </c>
      <c r="E1358">
        <v>0</v>
      </c>
      <c r="F1358">
        <v>150</v>
      </c>
      <c r="G1358" s="2">
        <v>45412</v>
      </c>
      <c r="H1358" t="s">
        <v>3618</v>
      </c>
      <c r="I1358">
        <f t="shared" si="21"/>
        <v>-150</v>
      </c>
    </row>
    <row r="1359" spans="1:9" x14ac:dyDescent="0.25">
      <c r="A1359">
        <v>2</v>
      </c>
      <c r="B1359" t="s">
        <v>2053</v>
      </c>
      <c r="C1359" t="s">
        <v>3624</v>
      </c>
      <c r="D1359" t="s">
        <v>3617</v>
      </c>
      <c r="E1359">
        <v>0</v>
      </c>
      <c r="F1359">
        <v>975</v>
      </c>
      <c r="G1359" s="2">
        <v>45412</v>
      </c>
      <c r="H1359" t="s">
        <v>3618</v>
      </c>
      <c r="I1359">
        <f t="shared" si="21"/>
        <v>-975</v>
      </c>
    </row>
    <row r="1360" spans="1:9" x14ac:dyDescent="0.25">
      <c r="A1360">
        <v>2</v>
      </c>
      <c r="B1360" t="s">
        <v>2053</v>
      </c>
      <c r="C1360" t="s">
        <v>3624</v>
      </c>
      <c r="D1360" t="s">
        <v>3617</v>
      </c>
      <c r="E1360">
        <v>0</v>
      </c>
      <c r="F1360">
        <v>375</v>
      </c>
      <c r="G1360" s="2">
        <v>45412</v>
      </c>
      <c r="H1360" t="s">
        <v>3618</v>
      </c>
      <c r="I1360">
        <f t="shared" si="21"/>
        <v>-375</v>
      </c>
    </row>
    <row r="1361" spans="1:9" x14ac:dyDescent="0.25">
      <c r="A1361">
        <v>2</v>
      </c>
      <c r="B1361" t="s">
        <v>2053</v>
      </c>
      <c r="C1361" t="s">
        <v>3624</v>
      </c>
      <c r="D1361" t="s">
        <v>3617</v>
      </c>
      <c r="E1361">
        <v>0</v>
      </c>
      <c r="F1361">
        <v>1500</v>
      </c>
      <c r="G1361" s="2">
        <v>45412</v>
      </c>
      <c r="H1361" t="s">
        <v>3618</v>
      </c>
      <c r="I1361">
        <f t="shared" si="21"/>
        <v>-1500</v>
      </c>
    </row>
    <row r="1362" spans="1:9" x14ac:dyDescent="0.25">
      <c r="A1362">
        <v>2</v>
      </c>
      <c r="B1362" t="s">
        <v>2053</v>
      </c>
      <c r="C1362" t="s">
        <v>3624</v>
      </c>
      <c r="D1362" t="s">
        <v>3617</v>
      </c>
      <c r="E1362">
        <v>0</v>
      </c>
      <c r="F1362">
        <v>715</v>
      </c>
      <c r="G1362" s="2">
        <v>45412</v>
      </c>
      <c r="H1362" t="s">
        <v>3618</v>
      </c>
      <c r="I1362">
        <f t="shared" si="21"/>
        <v>-715</v>
      </c>
    </row>
    <row r="1363" spans="1:9" x14ac:dyDescent="0.25">
      <c r="A1363">
        <v>2</v>
      </c>
      <c r="B1363" t="s">
        <v>2053</v>
      </c>
      <c r="C1363" t="s">
        <v>3624</v>
      </c>
      <c r="D1363" t="s">
        <v>3617</v>
      </c>
      <c r="E1363">
        <v>0</v>
      </c>
      <c r="F1363">
        <v>585</v>
      </c>
      <c r="G1363" s="2">
        <v>45412</v>
      </c>
      <c r="H1363" t="s">
        <v>3618</v>
      </c>
      <c r="I1363">
        <f t="shared" si="21"/>
        <v>-585</v>
      </c>
    </row>
    <row r="1364" spans="1:9" x14ac:dyDescent="0.25">
      <c r="A1364">
        <v>2</v>
      </c>
      <c r="B1364" t="s">
        <v>2053</v>
      </c>
      <c r="C1364" t="s">
        <v>3624</v>
      </c>
      <c r="D1364" t="s">
        <v>3617</v>
      </c>
      <c r="E1364">
        <v>0</v>
      </c>
      <c r="F1364">
        <v>750</v>
      </c>
      <c r="G1364" s="2">
        <v>45412</v>
      </c>
      <c r="H1364" t="s">
        <v>3618</v>
      </c>
      <c r="I1364">
        <f t="shared" si="21"/>
        <v>-750</v>
      </c>
    </row>
    <row r="1365" spans="1:9" x14ac:dyDescent="0.25">
      <c r="A1365">
        <v>2</v>
      </c>
      <c r="B1365" t="s">
        <v>2053</v>
      </c>
      <c r="C1365" t="s">
        <v>3624</v>
      </c>
      <c r="D1365" t="s">
        <v>3617</v>
      </c>
      <c r="E1365">
        <v>0</v>
      </c>
      <c r="F1365">
        <v>750</v>
      </c>
      <c r="G1365" s="2">
        <v>45412</v>
      </c>
      <c r="H1365" t="s">
        <v>3618</v>
      </c>
      <c r="I1365">
        <f t="shared" si="21"/>
        <v>-750</v>
      </c>
    </row>
    <row r="1366" spans="1:9" x14ac:dyDescent="0.25">
      <c r="A1366">
        <v>2</v>
      </c>
      <c r="B1366" t="s">
        <v>2053</v>
      </c>
      <c r="C1366" t="s">
        <v>3624</v>
      </c>
      <c r="D1366" t="s">
        <v>3617</v>
      </c>
      <c r="E1366">
        <v>0</v>
      </c>
      <c r="F1366">
        <v>45</v>
      </c>
      <c r="G1366" s="2">
        <v>45412</v>
      </c>
      <c r="H1366" t="s">
        <v>3618</v>
      </c>
      <c r="I1366">
        <f t="shared" si="21"/>
        <v>-45</v>
      </c>
    </row>
    <row r="1367" spans="1:9" x14ac:dyDescent="0.25">
      <c r="A1367">
        <v>2</v>
      </c>
      <c r="B1367" t="s">
        <v>2053</v>
      </c>
      <c r="C1367" t="s">
        <v>3624</v>
      </c>
      <c r="D1367" t="s">
        <v>3617</v>
      </c>
      <c r="E1367">
        <v>0</v>
      </c>
      <c r="F1367">
        <v>75</v>
      </c>
      <c r="G1367" s="2">
        <v>45412</v>
      </c>
      <c r="H1367" t="s">
        <v>3618</v>
      </c>
      <c r="I1367">
        <f t="shared" si="21"/>
        <v>-75</v>
      </c>
    </row>
    <row r="1368" spans="1:9" x14ac:dyDescent="0.25">
      <c r="A1368">
        <v>2</v>
      </c>
      <c r="B1368" t="s">
        <v>2053</v>
      </c>
      <c r="C1368" t="s">
        <v>3624</v>
      </c>
      <c r="D1368" t="s">
        <v>3617</v>
      </c>
      <c r="E1368">
        <v>0</v>
      </c>
      <c r="F1368">
        <v>1380</v>
      </c>
      <c r="G1368" s="2">
        <v>45412</v>
      </c>
      <c r="H1368" t="s">
        <v>3618</v>
      </c>
      <c r="I1368">
        <f t="shared" si="21"/>
        <v>-1380</v>
      </c>
    </row>
    <row r="1369" spans="1:9" x14ac:dyDescent="0.25">
      <c r="A1369">
        <v>2</v>
      </c>
      <c r="B1369" t="s">
        <v>2053</v>
      </c>
      <c r="C1369" t="s">
        <v>3624</v>
      </c>
      <c r="D1369" t="s">
        <v>3617</v>
      </c>
      <c r="E1369">
        <v>0</v>
      </c>
      <c r="F1369">
        <v>1500</v>
      </c>
      <c r="G1369" s="2">
        <v>45412</v>
      </c>
      <c r="H1369" t="s">
        <v>3618</v>
      </c>
      <c r="I1369">
        <f t="shared" si="21"/>
        <v>-1500</v>
      </c>
    </row>
    <row r="1370" spans="1:9" x14ac:dyDescent="0.25">
      <c r="A1370">
        <v>2</v>
      </c>
      <c r="B1370" t="s">
        <v>2053</v>
      </c>
      <c r="C1370" t="s">
        <v>3624</v>
      </c>
      <c r="D1370" t="s">
        <v>3617</v>
      </c>
      <c r="E1370">
        <v>0</v>
      </c>
      <c r="F1370">
        <v>885</v>
      </c>
      <c r="G1370" s="2">
        <v>45412</v>
      </c>
      <c r="H1370" t="s">
        <v>3618</v>
      </c>
      <c r="I1370">
        <f t="shared" si="21"/>
        <v>-885</v>
      </c>
    </row>
    <row r="1371" spans="1:9" x14ac:dyDescent="0.25">
      <c r="A1371">
        <v>2</v>
      </c>
      <c r="B1371" t="s">
        <v>2053</v>
      </c>
      <c r="C1371" t="s">
        <v>3624</v>
      </c>
      <c r="D1371" t="s">
        <v>3617</v>
      </c>
      <c r="E1371">
        <v>0</v>
      </c>
      <c r="F1371">
        <v>615</v>
      </c>
      <c r="G1371" s="2">
        <v>45412</v>
      </c>
      <c r="H1371" t="s">
        <v>3618</v>
      </c>
      <c r="I1371">
        <f t="shared" si="21"/>
        <v>-615</v>
      </c>
    </row>
    <row r="1372" spans="1:9" x14ac:dyDescent="0.25">
      <c r="A1372">
        <v>2</v>
      </c>
      <c r="B1372" t="s">
        <v>2053</v>
      </c>
      <c r="C1372" t="s">
        <v>3624</v>
      </c>
      <c r="D1372" t="s">
        <v>3617</v>
      </c>
      <c r="E1372">
        <v>0</v>
      </c>
      <c r="F1372">
        <v>130</v>
      </c>
      <c r="G1372" s="2">
        <v>45412</v>
      </c>
      <c r="H1372" t="s">
        <v>3618</v>
      </c>
      <c r="I1372">
        <f t="shared" si="21"/>
        <v>-130</v>
      </c>
    </row>
    <row r="1373" spans="1:9" x14ac:dyDescent="0.25">
      <c r="A1373">
        <v>2</v>
      </c>
      <c r="B1373" t="s">
        <v>2053</v>
      </c>
      <c r="C1373" t="s">
        <v>3624</v>
      </c>
      <c r="D1373" t="s">
        <v>3617</v>
      </c>
      <c r="E1373">
        <v>0</v>
      </c>
      <c r="F1373">
        <v>780</v>
      </c>
      <c r="G1373" s="2">
        <v>45412</v>
      </c>
      <c r="H1373" t="s">
        <v>3618</v>
      </c>
      <c r="I1373">
        <f t="shared" si="21"/>
        <v>-780</v>
      </c>
    </row>
    <row r="1374" spans="1:9" x14ac:dyDescent="0.25">
      <c r="A1374">
        <v>2</v>
      </c>
      <c r="B1374" t="s">
        <v>2053</v>
      </c>
      <c r="C1374" t="s">
        <v>3624</v>
      </c>
      <c r="D1374" t="s">
        <v>3617</v>
      </c>
      <c r="E1374">
        <v>0</v>
      </c>
      <c r="F1374">
        <v>65</v>
      </c>
      <c r="G1374" s="2">
        <v>45412</v>
      </c>
      <c r="H1374" t="s">
        <v>3618</v>
      </c>
      <c r="I1374">
        <f t="shared" si="21"/>
        <v>-65</v>
      </c>
    </row>
    <row r="1375" spans="1:9" x14ac:dyDescent="0.25">
      <c r="A1375">
        <v>2</v>
      </c>
      <c r="B1375" t="s">
        <v>2053</v>
      </c>
      <c r="C1375" t="s">
        <v>3624</v>
      </c>
      <c r="D1375" t="s">
        <v>3617</v>
      </c>
      <c r="E1375">
        <v>0</v>
      </c>
      <c r="F1375">
        <v>65</v>
      </c>
      <c r="G1375" s="2">
        <v>45412</v>
      </c>
      <c r="H1375" t="s">
        <v>3618</v>
      </c>
      <c r="I1375">
        <f t="shared" si="21"/>
        <v>-65</v>
      </c>
    </row>
    <row r="1376" spans="1:9" x14ac:dyDescent="0.25">
      <c r="A1376">
        <v>2</v>
      </c>
      <c r="B1376" t="s">
        <v>2053</v>
      </c>
      <c r="C1376" t="s">
        <v>3624</v>
      </c>
      <c r="D1376" t="s">
        <v>3617</v>
      </c>
      <c r="E1376">
        <v>0</v>
      </c>
      <c r="F1376">
        <v>65</v>
      </c>
      <c r="G1376" s="2">
        <v>45412</v>
      </c>
      <c r="H1376" t="s">
        <v>3618</v>
      </c>
      <c r="I1376">
        <f t="shared" si="21"/>
        <v>-65</v>
      </c>
    </row>
    <row r="1377" spans="1:9" x14ac:dyDescent="0.25">
      <c r="A1377">
        <v>2</v>
      </c>
      <c r="B1377" t="s">
        <v>2053</v>
      </c>
      <c r="C1377" t="s">
        <v>3624</v>
      </c>
      <c r="D1377" t="s">
        <v>3617</v>
      </c>
      <c r="E1377">
        <v>0</v>
      </c>
      <c r="F1377">
        <v>117</v>
      </c>
      <c r="G1377" s="2">
        <v>45412</v>
      </c>
      <c r="H1377" t="s">
        <v>3618</v>
      </c>
      <c r="I1377">
        <f t="shared" si="21"/>
        <v>-117</v>
      </c>
    </row>
    <row r="1378" spans="1:9" x14ac:dyDescent="0.25">
      <c r="A1378">
        <v>2</v>
      </c>
      <c r="B1378" t="s">
        <v>2053</v>
      </c>
      <c r="C1378" t="s">
        <v>3624</v>
      </c>
      <c r="D1378" t="s">
        <v>3617</v>
      </c>
      <c r="E1378">
        <v>0</v>
      </c>
      <c r="F1378">
        <v>130</v>
      </c>
      <c r="G1378" s="2">
        <v>45412</v>
      </c>
      <c r="H1378" t="s">
        <v>3618</v>
      </c>
      <c r="I1378">
        <f t="shared" si="21"/>
        <v>-130</v>
      </c>
    </row>
    <row r="1379" spans="1:9" x14ac:dyDescent="0.25">
      <c r="A1379">
        <v>2</v>
      </c>
      <c r="B1379" t="s">
        <v>2053</v>
      </c>
      <c r="C1379" t="s">
        <v>3624</v>
      </c>
      <c r="D1379" t="s">
        <v>3617</v>
      </c>
      <c r="E1379">
        <v>0</v>
      </c>
      <c r="F1379">
        <v>104</v>
      </c>
      <c r="G1379" s="2">
        <v>45412</v>
      </c>
      <c r="H1379" t="s">
        <v>3618</v>
      </c>
      <c r="I1379">
        <f t="shared" si="21"/>
        <v>-104</v>
      </c>
    </row>
    <row r="1380" spans="1:9" x14ac:dyDescent="0.25">
      <c r="A1380">
        <v>2</v>
      </c>
      <c r="B1380" t="s">
        <v>2053</v>
      </c>
      <c r="C1380" t="s">
        <v>3624</v>
      </c>
      <c r="D1380" t="s">
        <v>3617</v>
      </c>
      <c r="E1380">
        <v>0</v>
      </c>
      <c r="F1380">
        <v>169</v>
      </c>
      <c r="G1380" s="2">
        <v>45412</v>
      </c>
      <c r="H1380" t="s">
        <v>3618</v>
      </c>
      <c r="I1380">
        <f t="shared" si="21"/>
        <v>-169</v>
      </c>
    </row>
    <row r="1381" spans="1:9" x14ac:dyDescent="0.25">
      <c r="A1381">
        <v>2</v>
      </c>
      <c r="B1381" t="s">
        <v>2053</v>
      </c>
      <c r="C1381" t="s">
        <v>3624</v>
      </c>
      <c r="D1381" t="s">
        <v>3617</v>
      </c>
      <c r="E1381">
        <v>0</v>
      </c>
      <c r="F1381">
        <v>130</v>
      </c>
      <c r="G1381" s="2">
        <v>45412</v>
      </c>
      <c r="H1381" t="s">
        <v>3618</v>
      </c>
      <c r="I1381">
        <f t="shared" si="21"/>
        <v>-130</v>
      </c>
    </row>
    <row r="1382" spans="1:9" x14ac:dyDescent="0.25">
      <c r="A1382">
        <v>2</v>
      </c>
      <c r="B1382" t="s">
        <v>2053</v>
      </c>
      <c r="C1382" t="s">
        <v>3624</v>
      </c>
      <c r="D1382" t="s">
        <v>3617</v>
      </c>
      <c r="E1382">
        <v>0</v>
      </c>
      <c r="F1382">
        <v>117</v>
      </c>
      <c r="G1382" s="2">
        <v>45412</v>
      </c>
      <c r="H1382" t="s">
        <v>3618</v>
      </c>
      <c r="I1382">
        <f t="shared" si="21"/>
        <v>-117</v>
      </c>
    </row>
    <row r="1383" spans="1:9" x14ac:dyDescent="0.25">
      <c r="A1383">
        <v>2</v>
      </c>
      <c r="B1383" t="s">
        <v>2053</v>
      </c>
      <c r="C1383" t="s">
        <v>3624</v>
      </c>
      <c r="D1383" t="s">
        <v>3617</v>
      </c>
      <c r="E1383">
        <v>0</v>
      </c>
      <c r="F1383">
        <v>65</v>
      </c>
      <c r="G1383" s="2">
        <v>45412</v>
      </c>
      <c r="H1383" t="s">
        <v>3618</v>
      </c>
      <c r="I1383">
        <f t="shared" si="21"/>
        <v>-65</v>
      </c>
    </row>
    <row r="1384" spans="1:9" x14ac:dyDescent="0.25">
      <c r="A1384">
        <v>2</v>
      </c>
      <c r="B1384" t="s">
        <v>2053</v>
      </c>
      <c r="C1384" t="s">
        <v>3624</v>
      </c>
      <c r="D1384" t="s">
        <v>3617</v>
      </c>
      <c r="E1384">
        <v>0</v>
      </c>
      <c r="F1384">
        <v>65</v>
      </c>
      <c r="G1384" s="2">
        <v>45412</v>
      </c>
      <c r="H1384" t="s">
        <v>3618</v>
      </c>
      <c r="I1384">
        <f t="shared" si="21"/>
        <v>-65</v>
      </c>
    </row>
    <row r="1385" spans="1:9" x14ac:dyDescent="0.25">
      <c r="A1385">
        <v>2</v>
      </c>
      <c r="B1385" t="s">
        <v>2053</v>
      </c>
      <c r="C1385" t="s">
        <v>3624</v>
      </c>
      <c r="D1385" t="s">
        <v>3617</v>
      </c>
      <c r="E1385">
        <v>0</v>
      </c>
      <c r="F1385">
        <v>65</v>
      </c>
      <c r="G1385" s="2">
        <v>45412</v>
      </c>
      <c r="H1385" t="s">
        <v>3618</v>
      </c>
      <c r="I1385">
        <f t="shared" si="21"/>
        <v>-65</v>
      </c>
    </row>
    <row r="1386" spans="1:9" x14ac:dyDescent="0.25">
      <c r="A1386">
        <v>2</v>
      </c>
      <c r="B1386" t="s">
        <v>2053</v>
      </c>
      <c r="C1386" t="s">
        <v>3624</v>
      </c>
      <c r="D1386" t="s">
        <v>3617</v>
      </c>
      <c r="E1386">
        <v>0</v>
      </c>
      <c r="F1386">
        <v>65</v>
      </c>
      <c r="G1386" s="2">
        <v>45412</v>
      </c>
      <c r="H1386" t="s">
        <v>3618</v>
      </c>
      <c r="I1386">
        <f t="shared" si="21"/>
        <v>-65</v>
      </c>
    </row>
    <row r="1387" spans="1:9" x14ac:dyDescent="0.25">
      <c r="A1387">
        <v>2</v>
      </c>
      <c r="B1387" t="s">
        <v>2053</v>
      </c>
      <c r="C1387" t="s">
        <v>3624</v>
      </c>
      <c r="D1387" t="s">
        <v>3617</v>
      </c>
      <c r="E1387">
        <v>0</v>
      </c>
      <c r="F1387">
        <v>65</v>
      </c>
      <c r="G1387" s="2">
        <v>45412</v>
      </c>
      <c r="H1387" t="s">
        <v>3618</v>
      </c>
      <c r="I1387">
        <f t="shared" si="21"/>
        <v>-65</v>
      </c>
    </row>
    <row r="1388" spans="1:9" x14ac:dyDescent="0.25">
      <c r="A1388">
        <v>2</v>
      </c>
      <c r="B1388" t="s">
        <v>2053</v>
      </c>
      <c r="C1388" t="s">
        <v>3624</v>
      </c>
      <c r="D1388" t="s">
        <v>3617</v>
      </c>
      <c r="E1388">
        <v>0</v>
      </c>
      <c r="F1388">
        <v>169</v>
      </c>
      <c r="G1388" s="2">
        <v>45412</v>
      </c>
      <c r="H1388" t="s">
        <v>3618</v>
      </c>
      <c r="I1388">
        <f t="shared" si="21"/>
        <v>-169</v>
      </c>
    </row>
    <row r="1389" spans="1:9" x14ac:dyDescent="0.25">
      <c r="A1389">
        <v>2</v>
      </c>
      <c r="B1389" t="s">
        <v>2053</v>
      </c>
      <c r="C1389" t="s">
        <v>3624</v>
      </c>
      <c r="D1389" t="s">
        <v>3617</v>
      </c>
      <c r="E1389">
        <v>0</v>
      </c>
      <c r="F1389">
        <v>91</v>
      </c>
      <c r="G1389" s="2">
        <v>45412</v>
      </c>
      <c r="H1389" t="s">
        <v>3618</v>
      </c>
      <c r="I1389">
        <f t="shared" si="21"/>
        <v>-91</v>
      </c>
    </row>
    <row r="1390" spans="1:9" x14ac:dyDescent="0.25">
      <c r="A1390">
        <v>2</v>
      </c>
      <c r="B1390" t="s">
        <v>2053</v>
      </c>
      <c r="C1390" t="s">
        <v>3624</v>
      </c>
      <c r="D1390" t="s">
        <v>3617</v>
      </c>
      <c r="E1390">
        <v>0</v>
      </c>
      <c r="F1390">
        <v>143</v>
      </c>
      <c r="G1390" s="2">
        <v>45412</v>
      </c>
      <c r="H1390" t="s">
        <v>3618</v>
      </c>
      <c r="I1390">
        <f t="shared" si="21"/>
        <v>-143</v>
      </c>
    </row>
    <row r="1391" spans="1:9" x14ac:dyDescent="0.25">
      <c r="A1391">
        <v>2</v>
      </c>
      <c r="B1391" t="s">
        <v>2053</v>
      </c>
      <c r="C1391" t="s">
        <v>3624</v>
      </c>
      <c r="D1391" t="s">
        <v>3617</v>
      </c>
      <c r="E1391">
        <v>0</v>
      </c>
      <c r="F1391">
        <v>702</v>
      </c>
      <c r="G1391" s="2">
        <v>45412</v>
      </c>
      <c r="H1391" t="s">
        <v>3618</v>
      </c>
      <c r="I1391">
        <f t="shared" si="21"/>
        <v>-702</v>
      </c>
    </row>
    <row r="1392" spans="1:9" x14ac:dyDescent="0.25">
      <c r="A1392">
        <v>2</v>
      </c>
      <c r="B1392" t="s">
        <v>2053</v>
      </c>
      <c r="C1392" t="s">
        <v>3624</v>
      </c>
      <c r="D1392" t="s">
        <v>3617</v>
      </c>
      <c r="E1392">
        <v>0</v>
      </c>
      <c r="F1392">
        <v>156</v>
      </c>
      <c r="G1392" s="2">
        <v>45412</v>
      </c>
      <c r="H1392" t="s">
        <v>3618</v>
      </c>
      <c r="I1392">
        <f t="shared" si="21"/>
        <v>-156</v>
      </c>
    </row>
    <row r="1393" spans="1:9" x14ac:dyDescent="0.25">
      <c r="A1393">
        <v>2</v>
      </c>
      <c r="B1393" t="s">
        <v>2053</v>
      </c>
      <c r="C1393" t="s">
        <v>3624</v>
      </c>
      <c r="D1393" t="s">
        <v>3617</v>
      </c>
      <c r="E1393">
        <v>0</v>
      </c>
      <c r="F1393">
        <v>156</v>
      </c>
      <c r="G1393" s="2">
        <v>45412</v>
      </c>
      <c r="H1393" t="s">
        <v>3618</v>
      </c>
      <c r="I1393">
        <f t="shared" si="21"/>
        <v>-156</v>
      </c>
    </row>
    <row r="1394" spans="1:9" x14ac:dyDescent="0.25">
      <c r="A1394">
        <v>2</v>
      </c>
      <c r="B1394" t="s">
        <v>2053</v>
      </c>
      <c r="C1394" t="s">
        <v>3624</v>
      </c>
      <c r="D1394" t="s">
        <v>3617</v>
      </c>
      <c r="E1394">
        <v>0</v>
      </c>
      <c r="F1394">
        <v>156</v>
      </c>
      <c r="G1394" s="2">
        <v>45412</v>
      </c>
      <c r="H1394" t="s">
        <v>3618</v>
      </c>
      <c r="I1394">
        <f t="shared" si="21"/>
        <v>-156</v>
      </c>
    </row>
    <row r="1395" spans="1:9" x14ac:dyDescent="0.25">
      <c r="A1395">
        <v>2</v>
      </c>
      <c r="B1395" t="s">
        <v>2053</v>
      </c>
      <c r="C1395" t="s">
        <v>3624</v>
      </c>
      <c r="D1395" t="s">
        <v>3617</v>
      </c>
      <c r="E1395">
        <v>0</v>
      </c>
      <c r="F1395">
        <v>156</v>
      </c>
      <c r="G1395" s="2">
        <v>45412</v>
      </c>
      <c r="H1395" t="s">
        <v>3618</v>
      </c>
      <c r="I1395">
        <f t="shared" si="21"/>
        <v>-156</v>
      </c>
    </row>
    <row r="1396" spans="1:9" x14ac:dyDescent="0.25">
      <c r="A1396">
        <v>2</v>
      </c>
      <c r="B1396" t="s">
        <v>2053</v>
      </c>
      <c r="C1396" t="s">
        <v>3624</v>
      </c>
      <c r="D1396" t="s">
        <v>3617</v>
      </c>
      <c r="E1396">
        <v>0</v>
      </c>
      <c r="F1396">
        <v>338</v>
      </c>
      <c r="G1396" s="2">
        <v>45412</v>
      </c>
      <c r="H1396" t="s">
        <v>3618</v>
      </c>
      <c r="I1396">
        <f t="shared" si="21"/>
        <v>-338</v>
      </c>
    </row>
    <row r="1397" spans="1:9" x14ac:dyDescent="0.25">
      <c r="A1397">
        <v>2</v>
      </c>
      <c r="B1397" t="s">
        <v>2053</v>
      </c>
      <c r="C1397" t="s">
        <v>3624</v>
      </c>
      <c r="D1397" t="s">
        <v>3617</v>
      </c>
      <c r="E1397">
        <v>0</v>
      </c>
      <c r="F1397">
        <v>338</v>
      </c>
      <c r="G1397" s="2">
        <v>45412</v>
      </c>
      <c r="H1397" t="s">
        <v>3618</v>
      </c>
      <c r="I1397">
        <f t="shared" si="21"/>
        <v>-338</v>
      </c>
    </row>
    <row r="1398" spans="1:9" x14ac:dyDescent="0.25">
      <c r="A1398">
        <v>2</v>
      </c>
      <c r="B1398" t="s">
        <v>2053</v>
      </c>
      <c r="C1398" t="s">
        <v>3624</v>
      </c>
      <c r="D1398" t="s">
        <v>3617</v>
      </c>
      <c r="E1398">
        <v>0</v>
      </c>
      <c r="F1398">
        <v>156</v>
      </c>
      <c r="G1398" s="2">
        <v>45412</v>
      </c>
      <c r="H1398" t="s">
        <v>3618</v>
      </c>
      <c r="I1398">
        <f t="shared" si="21"/>
        <v>-156</v>
      </c>
    </row>
    <row r="1399" spans="1:9" x14ac:dyDescent="0.25">
      <c r="A1399">
        <v>2</v>
      </c>
      <c r="B1399" t="s">
        <v>2053</v>
      </c>
      <c r="C1399" t="s">
        <v>3624</v>
      </c>
      <c r="D1399" t="s">
        <v>3617</v>
      </c>
      <c r="E1399">
        <v>0</v>
      </c>
      <c r="F1399">
        <v>156</v>
      </c>
      <c r="G1399" s="2">
        <v>45412</v>
      </c>
      <c r="H1399" t="s">
        <v>3618</v>
      </c>
      <c r="I1399">
        <f t="shared" si="21"/>
        <v>-156</v>
      </c>
    </row>
    <row r="1400" spans="1:9" x14ac:dyDescent="0.25">
      <c r="A1400">
        <v>2</v>
      </c>
      <c r="B1400" t="s">
        <v>2053</v>
      </c>
      <c r="C1400" t="s">
        <v>3624</v>
      </c>
      <c r="D1400" t="s">
        <v>3617</v>
      </c>
      <c r="E1400">
        <v>0</v>
      </c>
      <c r="F1400">
        <v>130</v>
      </c>
      <c r="G1400" s="2">
        <v>45412</v>
      </c>
      <c r="H1400" t="s">
        <v>3618</v>
      </c>
      <c r="I1400">
        <f t="shared" si="21"/>
        <v>-130</v>
      </c>
    </row>
    <row r="1401" spans="1:9" x14ac:dyDescent="0.25">
      <c r="A1401">
        <v>2</v>
      </c>
      <c r="B1401" t="s">
        <v>2053</v>
      </c>
      <c r="C1401" t="s">
        <v>3624</v>
      </c>
      <c r="D1401" t="s">
        <v>3617</v>
      </c>
      <c r="E1401">
        <v>0</v>
      </c>
      <c r="F1401">
        <v>390</v>
      </c>
      <c r="G1401" s="2">
        <v>45412</v>
      </c>
      <c r="H1401" t="s">
        <v>3618</v>
      </c>
      <c r="I1401">
        <f t="shared" si="21"/>
        <v>-390</v>
      </c>
    </row>
    <row r="1402" spans="1:9" x14ac:dyDescent="0.25">
      <c r="A1402">
        <v>2</v>
      </c>
      <c r="B1402" t="s">
        <v>2053</v>
      </c>
      <c r="C1402" t="s">
        <v>3624</v>
      </c>
      <c r="D1402" t="s">
        <v>3617</v>
      </c>
      <c r="E1402">
        <v>0</v>
      </c>
      <c r="F1402">
        <v>2000</v>
      </c>
      <c r="G1402" s="2">
        <v>45412</v>
      </c>
      <c r="H1402" t="s">
        <v>3618</v>
      </c>
      <c r="I1402">
        <f t="shared" si="21"/>
        <v>-2000</v>
      </c>
    </row>
    <row r="1403" spans="1:9" x14ac:dyDescent="0.25">
      <c r="A1403">
        <v>2</v>
      </c>
      <c r="B1403" t="s">
        <v>2053</v>
      </c>
      <c r="C1403" t="s">
        <v>3624</v>
      </c>
      <c r="D1403" t="s">
        <v>3617</v>
      </c>
      <c r="E1403">
        <v>0</v>
      </c>
      <c r="F1403">
        <v>100</v>
      </c>
      <c r="G1403" s="2">
        <v>45412</v>
      </c>
      <c r="H1403" t="s">
        <v>3618</v>
      </c>
      <c r="I1403">
        <f t="shared" si="21"/>
        <v>-100</v>
      </c>
    </row>
    <row r="1404" spans="1:9" x14ac:dyDescent="0.25">
      <c r="A1404">
        <v>2</v>
      </c>
      <c r="B1404" t="s">
        <v>2053</v>
      </c>
      <c r="C1404" t="s">
        <v>3624</v>
      </c>
      <c r="D1404" t="s">
        <v>3617</v>
      </c>
      <c r="E1404">
        <v>0</v>
      </c>
      <c r="F1404">
        <v>300</v>
      </c>
      <c r="G1404" s="2">
        <v>45412</v>
      </c>
      <c r="H1404" t="s">
        <v>3618</v>
      </c>
      <c r="I1404">
        <f t="shared" si="21"/>
        <v>-300</v>
      </c>
    </row>
    <row r="1405" spans="1:9" x14ac:dyDescent="0.25">
      <c r="A1405">
        <v>2</v>
      </c>
      <c r="B1405" t="s">
        <v>2053</v>
      </c>
      <c r="C1405" t="s">
        <v>3624</v>
      </c>
      <c r="D1405" t="s">
        <v>3617</v>
      </c>
      <c r="E1405">
        <v>0</v>
      </c>
      <c r="F1405">
        <v>100</v>
      </c>
      <c r="G1405" s="2">
        <v>45412</v>
      </c>
      <c r="H1405" t="s">
        <v>3618</v>
      </c>
      <c r="I1405">
        <f t="shared" si="21"/>
        <v>-100</v>
      </c>
    </row>
    <row r="1406" spans="1:9" x14ac:dyDescent="0.25">
      <c r="A1406">
        <v>2</v>
      </c>
      <c r="B1406" t="s">
        <v>2053</v>
      </c>
      <c r="C1406" t="s">
        <v>3624</v>
      </c>
      <c r="D1406" t="s">
        <v>3617</v>
      </c>
      <c r="E1406">
        <v>0</v>
      </c>
      <c r="F1406">
        <v>100</v>
      </c>
      <c r="G1406" s="2">
        <v>45412</v>
      </c>
      <c r="H1406" t="s">
        <v>3618</v>
      </c>
      <c r="I1406">
        <f t="shared" si="21"/>
        <v>-100</v>
      </c>
    </row>
    <row r="1407" spans="1:9" x14ac:dyDescent="0.25">
      <c r="A1407">
        <v>2</v>
      </c>
      <c r="B1407" t="s">
        <v>2053</v>
      </c>
      <c r="C1407" t="s">
        <v>3624</v>
      </c>
      <c r="D1407" t="s">
        <v>3617</v>
      </c>
      <c r="E1407">
        <v>0</v>
      </c>
      <c r="F1407">
        <v>900</v>
      </c>
      <c r="G1407" s="2">
        <v>45412</v>
      </c>
      <c r="H1407" t="s">
        <v>3618</v>
      </c>
      <c r="I1407">
        <f t="shared" si="21"/>
        <v>-900</v>
      </c>
    </row>
    <row r="1408" spans="1:9" x14ac:dyDescent="0.25">
      <c r="A1408">
        <v>2</v>
      </c>
      <c r="B1408" t="s">
        <v>2053</v>
      </c>
      <c r="C1408" t="s">
        <v>3624</v>
      </c>
      <c r="D1408" t="s">
        <v>3617</v>
      </c>
      <c r="E1408">
        <v>0</v>
      </c>
      <c r="F1408">
        <v>300</v>
      </c>
      <c r="G1408" s="2">
        <v>45412</v>
      </c>
      <c r="H1408" t="s">
        <v>3618</v>
      </c>
      <c r="I1408">
        <f t="shared" si="21"/>
        <v>-300</v>
      </c>
    </row>
    <row r="1409" spans="1:9" x14ac:dyDescent="0.25">
      <c r="A1409">
        <v>2</v>
      </c>
      <c r="B1409" t="s">
        <v>2053</v>
      </c>
      <c r="C1409" t="s">
        <v>3624</v>
      </c>
      <c r="D1409" t="s">
        <v>3617</v>
      </c>
      <c r="E1409">
        <v>0</v>
      </c>
      <c r="F1409">
        <v>200</v>
      </c>
      <c r="G1409" s="2">
        <v>45412</v>
      </c>
      <c r="H1409" t="s">
        <v>3618</v>
      </c>
      <c r="I1409">
        <f t="shared" si="21"/>
        <v>-200</v>
      </c>
    </row>
    <row r="1410" spans="1:9" x14ac:dyDescent="0.25">
      <c r="A1410">
        <v>2</v>
      </c>
      <c r="B1410" t="s">
        <v>2053</v>
      </c>
      <c r="C1410" t="s">
        <v>3624</v>
      </c>
      <c r="D1410" t="s">
        <v>3617</v>
      </c>
      <c r="E1410">
        <v>0</v>
      </c>
      <c r="F1410">
        <v>2000</v>
      </c>
      <c r="G1410" s="2">
        <v>45412</v>
      </c>
      <c r="H1410" t="s">
        <v>3618</v>
      </c>
      <c r="I1410">
        <f t="shared" ref="I1410:I1473" si="22">E1410-F1410</f>
        <v>-2000</v>
      </c>
    </row>
    <row r="1411" spans="1:9" x14ac:dyDescent="0.25">
      <c r="A1411">
        <v>2</v>
      </c>
      <c r="B1411" t="s">
        <v>2053</v>
      </c>
      <c r="C1411" t="s">
        <v>3624</v>
      </c>
      <c r="D1411" t="s">
        <v>3617</v>
      </c>
      <c r="E1411">
        <v>0</v>
      </c>
      <c r="F1411">
        <v>2000</v>
      </c>
      <c r="G1411" s="2">
        <v>45412</v>
      </c>
      <c r="H1411" t="s">
        <v>3618</v>
      </c>
      <c r="I1411">
        <f t="shared" si="22"/>
        <v>-2000</v>
      </c>
    </row>
    <row r="1412" spans="1:9" x14ac:dyDescent="0.25">
      <c r="A1412">
        <v>2</v>
      </c>
      <c r="B1412" t="s">
        <v>2053</v>
      </c>
      <c r="C1412" t="s">
        <v>3624</v>
      </c>
      <c r="D1412" t="s">
        <v>3617</v>
      </c>
      <c r="E1412">
        <v>0</v>
      </c>
      <c r="F1412">
        <v>300</v>
      </c>
      <c r="G1412" s="2">
        <v>45412</v>
      </c>
      <c r="H1412" t="s">
        <v>3618</v>
      </c>
      <c r="I1412">
        <f t="shared" si="22"/>
        <v>-300</v>
      </c>
    </row>
    <row r="1413" spans="1:9" x14ac:dyDescent="0.25">
      <c r="A1413">
        <v>2</v>
      </c>
      <c r="B1413" t="s">
        <v>2053</v>
      </c>
      <c r="C1413" t="s">
        <v>3624</v>
      </c>
      <c r="D1413" t="s">
        <v>3617</v>
      </c>
      <c r="E1413">
        <v>0</v>
      </c>
      <c r="F1413">
        <v>1100</v>
      </c>
      <c r="G1413" s="2">
        <v>45412</v>
      </c>
      <c r="H1413" t="s">
        <v>3618</v>
      </c>
      <c r="I1413">
        <f t="shared" si="22"/>
        <v>-1100</v>
      </c>
    </row>
    <row r="1414" spans="1:9" x14ac:dyDescent="0.25">
      <c r="A1414">
        <v>2</v>
      </c>
      <c r="B1414" t="s">
        <v>2053</v>
      </c>
      <c r="C1414" t="s">
        <v>3624</v>
      </c>
      <c r="D1414" t="s">
        <v>3617</v>
      </c>
      <c r="E1414">
        <v>0</v>
      </c>
      <c r="F1414">
        <v>300</v>
      </c>
      <c r="G1414" s="2">
        <v>45412</v>
      </c>
      <c r="H1414" t="s">
        <v>3618</v>
      </c>
      <c r="I1414">
        <f t="shared" si="22"/>
        <v>-300</v>
      </c>
    </row>
    <row r="1415" spans="1:9" x14ac:dyDescent="0.25">
      <c r="A1415">
        <v>2</v>
      </c>
      <c r="B1415" t="s">
        <v>2053</v>
      </c>
      <c r="C1415" t="s">
        <v>3624</v>
      </c>
      <c r="D1415" t="s">
        <v>3617</v>
      </c>
      <c r="E1415">
        <v>0</v>
      </c>
      <c r="F1415">
        <v>1440</v>
      </c>
      <c r="G1415" s="2">
        <v>45412</v>
      </c>
      <c r="H1415" t="s">
        <v>3618</v>
      </c>
      <c r="I1415">
        <f t="shared" si="22"/>
        <v>-1440</v>
      </c>
    </row>
    <row r="1416" spans="1:9" x14ac:dyDescent="0.25">
      <c r="A1416">
        <v>2</v>
      </c>
      <c r="B1416" t="s">
        <v>2053</v>
      </c>
      <c r="C1416" t="s">
        <v>3624</v>
      </c>
      <c r="D1416" t="s">
        <v>3617</v>
      </c>
      <c r="E1416">
        <v>0</v>
      </c>
      <c r="F1416">
        <v>100</v>
      </c>
      <c r="G1416" s="2">
        <v>45412</v>
      </c>
      <c r="H1416" t="s">
        <v>3618</v>
      </c>
      <c r="I1416">
        <f t="shared" si="22"/>
        <v>-100</v>
      </c>
    </row>
    <row r="1417" spans="1:9" x14ac:dyDescent="0.25">
      <c r="A1417">
        <v>2</v>
      </c>
      <c r="B1417" t="s">
        <v>2053</v>
      </c>
      <c r="C1417" t="s">
        <v>3624</v>
      </c>
      <c r="D1417" t="s">
        <v>3617</v>
      </c>
      <c r="E1417">
        <v>0</v>
      </c>
      <c r="F1417">
        <v>460</v>
      </c>
      <c r="G1417" s="2">
        <v>45412</v>
      </c>
      <c r="H1417" t="s">
        <v>3618</v>
      </c>
      <c r="I1417">
        <f t="shared" si="22"/>
        <v>-460</v>
      </c>
    </row>
    <row r="1418" spans="1:9" x14ac:dyDescent="0.25">
      <c r="A1418">
        <v>2</v>
      </c>
      <c r="B1418" t="s">
        <v>2053</v>
      </c>
      <c r="C1418" t="s">
        <v>3624</v>
      </c>
      <c r="D1418" t="s">
        <v>3617</v>
      </c>
      <c r="E1418">
        <v>0</v>
      </c>
      <c r="F1418">
        <v>1900</v>
      </c>
      <c r="G1418" s="2">
        <v>45412</v>
      </c>
      <c r="H1418" t="s">
        <v>3618</v>
      </c>
      <c r="I1418">
        <f t="shared" si="22"/>
        <v>-1900</v>
      </c>
    </row>
    <row r="1419" spans="1:9" x14ac:dyDescent="0.25">
      <c r="A1419">
        <v>2</v>
      </c>
      <c r="B1419" t="s">
        <v>2053</v>
      </c>
      <c r="C1419" t="s">
        <v>3624</v>
      </c>
      <c r="D1419" t="s">
        <v>3617</v>
      </c>
      <c r="E1419">
        <v>0</v>
      </c>
      <c r="F1419">
        <v>100</v>
      </c>
      <c r="G1419" s="2">
        <v>45412</v>
      </c>
      <c r="H1419" t="s">
        <v>3618</v>
      </c>
      <c r="I1419">
        <f t="shared" si="22"/>
        <v>-100</v>
      </c>
    </row>
    <row r="1420" spans="1:9" x14ac:dyDescent="0.25">
      <c r="A1420">
        <v>2</v>
      </c>
      <c r="B1420" t="s">
        <v>2053</v>
      </c>
      <c r="C1420" t="s">
        <v>3624</v>
      </c>
      <c r="D1420" t="s">
        <v>3617</v>
      </c>
      <c r="E1420">
        <v>0</v>
      </c>
      <c r="F1420">
        <v>200</v>
      </c>
      <c r="G1420" s="2">
        <v>45412</v>
      </c>
      <c r="H1420" t="s">
        <v>3618</v>
      </c>
      <c r="I1420">
        <f t="shared" si="22"/>
        <v>-200</v>
      </c>
    </row>
    <row r="1421" spans="1:9" x14ac:dyDescent="0.25">
      <c r="A1421">
        <v>2</v>
      </c>
      <c r="B1421" t="s">
        <v>2053</v>
      </c>
      <c r="C1421" t="s">
        <v>3624</v>
      </c>
      <c r="D1421" t="s">
        <v>3617</v>
      </c>
      <c r="E1421">
        <v>0</v>
      </c>
      <c r="F1421">
        <v>300</v>
      </c>
      <c r="G1421" s="2">
        <v>45412</v>
      </c>
      <c r="H1421" t="s">
        <v>3618</v>
      </c>
      <c r="I1421">
        <f t="shared" si="22"/>
        <v>-300</v>
      </c>
    </row>
    <row r="1422" spans="1:9" x14ac:dyDescent="0.25">
      <c r="A1422">
        <v>2</v>
      </c>
      <c r="B1422" t="s">
        <v>2053</v>
      </c>
      <c r="C1422" t="s">
        <v>3624</v>
      </c>
      <c r="D1422" t="s">
        <v>3617</v>
      </c>
      <c r="E1422">
        <v>0</v>
      </c>
      <c r="F1422">
        <v>200</v>
      </c>
      <c r="G1422" s="2">
        <v>45412</v>
      </c>
      <c r="H1422" t="s">
        <v>3618</v>
      </c>
      <c r="I1422">
        <f t="shared" si="22"/>
        <v>-200</v>
      </c>
    </row>
    <row r="1423" spans="1:9" x14ac:dyDescent="0.25">
      <c r="A1423">
        <v>2</v>
      </c>
      <c r="B1423" t="s">
        <v>2053</v>
      </c>
      <c r="C1423" t="s">
        <v>3624</v>
      </c>
      <c r="D1423" t="s">
        <v>3617</v>
      </c>
      <c r="E1423">
        <v>0</v>
      </c>
      <c r="F1423">
        <v>600</v>
      </c>
      <c r="G1423" s="2">
        <v>45412</v>
      </c>
      <c r="H1423" t="s">
        <v>3618</v>
      </c>
      <c r="I1423">
        <f t="shared" si="22"/>
        <v>-600</v>
      </c>
    </row>
    <row r="1424" spans="1:9" x14ac:dyDescent="0.25">
      <c r="A1424">
        <v>2</v>
      </c>
      <c r="B1424" t="s">
        <v>2053</v>
      </c>
      <c r="C1424" t="s">
        <v>3624</v>
      </c>
      <c r="D1424" t="s">
        <v>3617</v>
      </c>
      <c r="E1424">
        <v>0</v>
      </c>
      <c r="F1424">
        <v>200</v>
      </c>
      <c r="G1424" s="2">
        <v>45412</v>
      </c>
      <c r="H1424" t="s">
        <v>3618</v>
      </c>
      <c r="I1424">
        <f t="shared" si="22"/>
        <v>-200</v>
      </c>
    </row>
    <row r="1425" spans="1:9" x14ac:dyDescent="0.25">
      <c r="A1425">
        <v>2</v>
      </c>
      <c r="B1425" t="s">
        <v>2053</v>
      </c>
      <c r="C1425" t="s">
        <v>3624</v>
      </c>
      <c r="D1425" t="s">
        <v>3617</v>
      </c>
      <c r="E1425">
        <v>0</v>
      </c>
      <c r="F1425">
        <v>200</v>
      </c>
      <c r="G1425" s="2">
        <v>45412</v>
      </c>
      <c r="H1425" t="s">
        <v>3618</v>
      </c>
      <c r="I1425">
        <f t="shared" si="22"/>
        <v>-200</v>
      </c>
    </row>
    <row r="1426" spans="1:9" x14ac:dyDescent="0.25">
      <c r="A1426">
        <v>2</v>
      </c>
      <c r="B1426" t="s">
        <v>2053</v>
      </c>
      <c r="C1426" t="s">
        <v>3624</v>
      </c>
      <c r="D1426" t="s">
        <v>3617</v>
      </c>
      <c r="E1426">
        <v>0</v>
      </c>
      <c r="F1426">
        <v>2000</v>
      </c>
      <c r="G1426" s="2">
        <v>45412</v>
      </c>
      <c r="H1426" t="s">
        <v>3618</v>
      </c>
      <c r="I1426">
        <f t="shared" si="22"/>
        <v>-2000</v>
      </c>
    </row>
    <row r="1427" spans="1:9" x14ac:dyDescent="0.25">
      <c r="A1427">
        <v>2</v>
      </c>
      <c r="B1427" t="s">
        <v>2053</v>
      </c>
      <c r="C1427" t="s">
        <v>3624</v>
      </c>
      <c r="D1427" t="s">
        <v>3617</v>
      </c>
      <c r="E1427">
        <v>0</v>
      </c>
      <c r="F1427">
        <v>180</v>
      </c>
      <c r="G1427" s="2">
        <v>45412</v>
      </c>
      <c r="H1427" t="s">
        <v>3618</v>
      </c>
      <c r="I1427">
        <f t="shared" si="22"/>
        <v>-180</v>
      </c>
    </row>
    <row r="1428" spans="1:9" x14ac:dyDescent="0.25">
      <c r="A1428">
        <v>2</v>
      </c>
      <c r="B1428" t="s">
        <v>2053</v>
      </c>
      <c r="C1428" t="s">
        <v>3624</v>
      </c>
      <c r="D1428" t="s">
        <v>3617</v>
      </c>
      <c r="E1428">
        <v>0</v>
      </c>
      <c r="F1428">
        <v>1820</v>
      </c>
      <c r="G1428" s="2">
        <v>45412</v>
      </c>
      <c r="H1428" t="s">
        <v>3618</v>
      </c>
      <c r="I1428">
        <f t="shared" si="22"/>
        <v>-1820</v>
      </c>
    </row>
    <row r="1429" spans="1:9" x14ac:dyDescent="0.25">
      <c r="A1429">
        <v>2</v>
      </c>
      <c r="B1429" t="s">
        <v>2053</v>
      </c>
      <c r="C1429" t="s">
        <v>3624</v>
      </c>
      <c r="D1429" t="s">
        <v>3617</v>
      </c>
      <c r="E1429">
        <v>0</v>
      </c>
      <c r="F1429">
        <v>100</v>
      </c>
      <c r="G1429" s="2">
        <v>45412</v>
      </c>
      <c r="H1429" t="s">
        <v>3618</v>
      </c>
      <c r="I1429">
        <f t="shared" si="22"/>
        <v>-100</v>
      </c>
    </row>
    <row r="1430" spans="1:9" x14ac:dyDescent="0.25">
      <c r="A1430">
        <v>2</v>
      </c>
      <c r="B1430" t="s">
        <v>2053</v>
      </c>
      <c r="C1430" t="s">
        <v>3624</v>
      </c>
      <c r="D1430" t="s">
        <v>3617</v>
      </c>
      <c r="E1430">
        <v>0</v>
      </c>
      <c r="F1430">
        <v>84</v>
      </c>
      <c r="G1430" s="2">
        <v>45412</v>
      </c>
      <c r="H1430" t="s">
        <v>3618</v>
      </c>
      <c r="I1430">
        <f t="shared" si="22"/>
        <v>-84</v>
      </c>
    </row>
    <row r="1431" spans="1:9" x14ac:dyDescent="0.25">
      <c r="A1431">
        <v>2</v>
      </c>
      <c r="B1431" t="s">
        <v>2053</v>
      </c>
      <c r="C1431" t="s">
        <v>3624</v>
      </c>
      <c r="D1431" t="s">
        <v>3617</v>
      </c>
      <c r="E1431">
        <v>0</v>
      </c>
      <c r="F1431">
        <v>900</v>
      </c>
      <c r="G1431" s="2">
        <v>45412</v>
      </c>
      <c r="H1431" t="s">
        <v>3618</v>
      </c>
      <c r="I1431">
        <f t="shared" si="22"/>
        <v>-900</v>
      </c>
    </row>
    <row r="1432" spans="1:9" x14ac:dyDescent="0.25">
      <c r="A1432">
        <v>2</v>
      </c>
      <c r="B1432" t="s">
        <v>2053</v>
      </c>
      <c r="C1432" t="s">
        <v>3624</v>
      </c>
      <c r="D1432" t="s">
        <v>3617</v>
      </c>
      <c r="E1432">
        <v>0</v>
      </c>
      <c r="F1432">
        <v>4900</v>
      </c>
      <c r="G1432" s="2">
        <v>45412</v>
      </c>
      <c r="H1432" t="s">
        <v>3618</v>
      </c>
      <c r="I1432">
        <f t="shared" si="22"/>
        <v>-4900</v>
      </c>
    </row>
    <row r="1433" spans="1:9" x14ac:dyDescent="0.25">
      <c r="A1433">
        <v>2</v>
      </c>
      <c r="B1433" t="s">
        <v>2053</v>
      </c>
      <c r="C1433" t="s">
        <v>3624</v>
      </c>
      <c r="D1433" t="s">
        <v>3617</v>
      </c>
      <c r="E1433">
        <v>0</v>
      </c>
      <c r="F1433">
        <v>700</v>
      </c>
      <c r="G1433" s="2">
        <v>45412</v>
      </c>
      <c r="H1433" t="s">
        <v>3618</v>
      </c>
      <c r="I1433">
        <f t="shared" si="22"/>
        <v>-700</v>
      </c>
    </row>
    <row r="1434" spans="1:9" x14ac:dyDescent="0.25">
      <c r="A1434">
        <v>2</v>
      </c>
      <c r="B1434" t="s">
        <v>2053</v>
      </c>
      <c r="C1434" t="s">
        <v>3624</v>
      </c>
      <c r="D1434" t="s">
        <v>3617</v>
      </c>
      <c r="E1434">
        <v>0</v>
      </c>
      <c r="F1434">
        <v>3850</v>
      </c>
      <c r="G1434" s="2">
        <v>45412</v>
      </c>
      <c r="H1434" t="s">
        <v>3618</v>
      </c>
      <c r="I1434">
        <f t="shared" si="22"/>
        <v>-3850</v>
      </c>
    </row>
    <row r="1435" spans="1:9" x14ac:dyDescent="0.25">
      <c r="A1435">
        <v>2</v>
      </c>
      <c r="B1435" t="s">
        <v>2053</v>
      </c>
      <c r="C1435" t="s">
        <v>3624</v>
      </c>
      <c r="D1435" t="s">
        <v>3617</v>
      </c>
      <c r="E1435">
        <v>0</v>
      </c>
      <c r="F1435">
        <v>5000</v>
      </c>
      <c r="G1435" s="2">
        <v>45412</v>
      </c>
      <c r="H1435" t="s">
        <v>3618</v>
      </c>
      <c r="I1435">
        <f t="shared" si="22"/>
        <v>-5000</v>
      </c>
    </row>
    <row r="1436" spans="1:9" x14ac:dyDescent="0.25">
      <c r="A1436">
        <v>2</v>
      </c>
      <c r="B1436" t="s">
        <v>2053</v>
      </c>
      <c r="C1436" t="s">
        <v>3624</v>
      </c>
      <c r="D1436" t="s">
        <v>3617</v>
      </c>
      <c r="E1436">
        <v>0</v>
      </c>
      <c r="F1436">
        <v>650</v>
      </c>
      <c r="G1436" s="2">
        <v>45412</v>
      </c>
      <c r="H1436" t="s">
        <v>3618</v>
      </c>
      <c r="I1436">
        <f t="shared" si="22"/>
        <v>-650</v>
      </c>
    </row>
    <row r="1437" spans="1:9" x14ac:dyDescent="0.25">
      <c r="A1437">
        <v>2</v>
      </c>
      <c r="B1437" t="s">
        <v>2053</v>
      </c>
      <c r="C1437" t="s">
        <v>3624</v>
      </c>
      <c r="D1437" t="s">
        <v>3617</v>
      </c>
      <c r="E1437">
        <v>0</v>
      </c>
      <c r="F1437">
        <v>650</v>
      </c>
      <c r="G1437" s="2">
        <v>45412</v>
      </c>
      <c r="H1437" t="s">
        <v>3618</v>
      </c>
      <c r="I1437">
        <f t="shared" si="22"/>
        <v>-650</v>
      </c>
    </row>
    <row r="1438" spans="1:9" x14ac:dyDescent="0.25">
      <c r="A1438">
        <v>2</v>
      </c>
      <c r="B1438" t="s">
        <v>2053</v>
      </c>
      <c r="C1438" t="s">
        <v>3624</v>
      </c>
      <c r="D1438" t="s">
        <v>3617</v>
      </c>
      <c r="E1438">
        <v>0</v>
      </c>
      <c r="F1438">
        <v>1500</v>
      </c>
      <c r="G1438" s="2">
        <v>45412</v>
      </c>
      <c r="H1438" t="s">
        <v>3618</v>
      </c>
      <c r="I1438">
        <f t="shared" si="22"/>
        <v>-1500</v>
      </c>
    </row>
    <row r="1439" spans="1:9" x14ac:dyDescent="0.25">
      <c r="A1439">
        <v>2</v>
      </c>
      <c r="B1439" t="s">
        <v>2053</v>
      </c>
      <c r="C1439" t="s">
        <v>3624</v>
      </c>
      <c r="D1439" t="s">
        <v>3617</v>
      </c>
      <c r="E1439">
        <v>0</v>
      </c>
      <c r="F1439">
        <v>650</v>
      </c>
      <c r="G1439" s="2">
        <v>45412</v>
      </c>
      <c r="H1439" t="s">
        <v>3618</v>
      </c>
      <c r="I1439">
        <f t="shared" si="22"/>
        <v>-650</v>
      </c>
    </row>
    <row r="1440" spans="1:9" x14ac:dyDescent="0.25">
      <c r="A1440">
        <v>2</v>
      </c>
      <c r="B1440" t="s">
        <v>2053</v>
      </c>
      <c r="C1440" t="s">
        <v>3624</v>
      </c>
      <c r="D1440" t="s">
        <v>3617</v>
      </c>
      <c r="E1440">
        <v>0</v>
      </c>
      <c r="F1440">
        <v>650</v>
      </c>
      <c r="G1440" s="2">
        <v>45412</v>
      </c>
      <c r="H1440" t="s">
        <v>3618</v>
      </c>
      <c r="I1440">
        <f t="shared" si="22"/>
        <v>-650</v>
      </c>
    </row>
    <row r="1441" spans="1:9" x14ac:dyDescent="0.25">
      <c r="A1441">
        <v>2</v>
      </c>
      <c r="B1441" t="s">
        <v>2053</v>
      </c>
      <c r="C1441" t="s">
        <v>3624</v>
      </c>
      <c r="D1441" t="s">
        <v>3617</v>
      </c>
      <c r="E1441">
        <v>0</v>
      </c>
      <c r="F1441">
        <v>182</v>
      </c>
      <c r="G1441" s="2">
        <v>45412</v>
      </c>
      <c r="H1441" t="s">
        <v>3618</v>
      </c>
      <c r="I1441">
        <f t="shared" si="22"/>
        <v>-182</v>
      </c>
    </row>
    <row r="1442" spans="1:9" x14ac:dyDescent="0.25">
      <c r="A1442">
        <v>2</v>
      </c>
      <c r="B1442" t="s">
        <v>2053</v>
      </c>
      <c r="C1442" t="s">
        <v>3624</v>
      </c>
      <c r="D1442" t="s">
        <v>3617</v>
      </c>
      <c r="E1442">
        <v>0</v>
      </c>
      <c r="F1442">
        <v>1118</v>
      </c>
      <c r="G1442" s="2">
        <v>45412</v>
      </c>
      <c r="H1442" t="s">
        <v>3618</v>
      </c>
      <c r="I1442">
        <f t="shared" si="22"/>
        <v>-1118</v>
      </c>
    </row>
    <row r="1443" spans="1:9" x14ac:dyDescent="0.25">
      <c r="A1443">
        <v>2</v>
      </c>
      <c r="B1443" t="s">
        <v>2053</v>
      </c>
      <c r="C1443" t="s">
        <v>3624</v>
      </c>
      <c r="D1443" t="s">
        <v>3617</v>
      </c>
      <c r="E1443">
        <v>0</v>
      </c>
      <c r="F1443">
        <v>286</v>
      </c>
      <c r="G1443" s="2">
        <v>45412</v>
      </c>
      <c r="H1443" t="s">
        <v>3618</v>
      </c>
      <c r="I1443">
        <f t="shared" si="22"/>
        <v>-286</v>
      </c>
    </row>
    <row r="1444" spans="1:9" x14ac:dyDescent="0.25">
      <c r="A1444">
        <v>2</v>
      </c>
      <c r="B1444" t="s">
        <v>2053</v>
      </c>
      <c r="C1444" t="s">
        <v>3624</v>
      </c>
      <c r="D1444" t="s">
        <v>3617</v>
      </c>
      <c r="E1444">
        <v>0</v>
      </c>
      <c r="F1444">
        <v>975</v>
      </c>
      <c r="G1444" s="2">
        <v>45412</v>
      </c>
      <c r="H1444" t="s">
        <v>3618</v>
      </c>
      <c r="I1444">
        <f t="shared" si="22"/>
        <v>-975</v>
      </c>
    </row>
    <row r="1445" spans="1:9" x14ac:dyDescent="0.25">
      <c r="A1445">
        <v>2</v>
      </c>
      <c r="B1445" t="s">
        <v>2053</v>
      </c>
      <c r="C1445" t="s">
        <v>3624</v>
      </c>
      <c r="D1445" t="s">
        <v>3617</v>
      </c>
      <c r="E1445">
        <v>0</v>
      </c>
      <c r="F1445">
        <v>39</v>
      </c>
      <c r="G1445" s="2">
        <v>45412</v>
      </c>
      <c r="H1445" t="s">
        <v>3618</v>
      </c>
      <c r="I1445">
        <f t="shared" si="22"/>
        <v>-39</v>
      </c>
    </row>
    <row r="1446" spans="1:9" x14ac:dyDescent="0.25">
      <c r="A1446">
        <v>2</v>
      </c>
      <c r="B1446" t="s">
        <v>2053</v>
      </c>
      <c r="C1446" t="s">
        <v>3624</v>
      </c>
      <c r="D1446" t="s">
        <v>3617</v>
      </c>
      <c r="E1446">
        <v>0</v>
      </c>
      <c r="F1446">
        <v>260</v>
      </c>
      <c r="G1446" s="2">
        <v>45412</v>
      </c>
      <c r="H1446" t="s">
        <v>3618</v>
      </c>
      <c r="I1446">
        <f t="shared" si="22"/>
        <v>-260</v>
      </c>
    </row>
    <row r="1447" spans="1:9" x14ac:dyDescent="0.25">
      <c r="A1447">
        <v>2</v>
      </c>
      <c r="B1447" t="s">
        <v>2053</v>
      </c>
      <c r="C1447" t="s">
        <v>3624</v>
      </c>
      <c r="D1447" t="s">
        <v>3617</v>
      </c>
      <c r="E1447">
        <v>0</v>
      </c>
      <c r="F1447">
        <v>260</v>
      </c>
      <c r="G1447" s="2">
        <v>45412</v>
      </c>
      <c r="H1447" t="s">
        <v>3618</v>
      </c>
      <c r="I1447">
        <f t="shared" si="22"/>
        <v>-260</v>
      </c>
    </row>
    <row r="1448" spans="1:9" x14ac:dyDescent="0.25">
      <c r="A1448">
        <v>2</v>
      </c>
      <c r="B1448" t="s">
        <v>2053</v>
      </c>
      <c r="C1448" t="s">
        <v>3624</v>
      </c>
      <c r="D1448" t="s">
        <v>3617</v>
      </c>
      <c r="E1448">
        <v>0</v>
      </c>
      <c r="F1448">
        <v>65</v>
      </c>
      <c r="G1448" s="2">
        <v>45412</v>
      </c>
      <c r="H1448" t="s">
        <v>3618</v>
      </c>
      <c r="I1448">
        <f t="shared" si="22"/>
        <v>-65</v>
      </c>
    </row>
    <row r="1449" spans="1:9" x14ac:dyDescent="0.25">
      <c r="A1449">
        <v>2</v>
      </c>
      <c r="B1449" t="s">
        <v>2053</v>
      </c>
      <c r="C1449" t="s">
        <v>3624</v>
      </c>
      <c r="D1449" t="s">
        <v>3617</v>
      </c>
      <c r="E1449">
        <v>0</v>
      </c>
      <c r="F1449">
        <v>130</v>
      </c>
      <c r="G1449" s="2">
        <v>45412</v>
      </c>
      <c r="H1449" t="s">
        <v>3618</v>
      </c>
      <c r="I1449">
        <f t="shared" si="22"/>
        <v>-130</v>
      </c>
    </row>
    <row r="1450" spans="1:9" x14ac:dyDescent="0.25">
      <c r="A1450">
        <v>2</v>
      </c>
      <c r="B1450" t="s">
        <v>2053</v>
      </c>
      <c r="C1450" t="s">
        <v>3624</v>
      </c>
      <c r="D1450" t="s">
        <v>3617</v>
      </c>
      <c r="E1450">
        <v>0</v>
      </c>
      <c r="F1450">
        <v>65</v>
      </c>
      <c r="G1450" s="2">
        <v>45412</v>
      </c>
      <c r="H1450" t="s">
        <v>3618</v>
      </c>
      <c r="I1450">
        <f t="shared" si="22"/>
        <v>-65</v>
      </c>
    </row>
    <row r="1451" spans="1:9" x14ac:dyDescent="0.25">
      <c r="A1451">
        <v>2</v>
      </c>
      <c r="B1451" t="s">
        <v>2053</v>
      </c>
      <c r="C1451" t="s">
        <v>3624</v>
      </c>
      <c r="D1451" t="s">
        <v>3617</v>
      </c>
      <c r="E1451">
        <v>0</v>
      </c>
      <c r="F1451">
        <v>65</v>
      </c>
      <c r="G1451" s="2">
        <v>45412</v>
      </c>
      <c r="H1451" t="s">
        <v>3618</v>
      </c>
      <c r="I1451">
        <f t="shared" si="22"/>
        <v>-65</v>
      </c>
    </row>
    <row r="1452" spans="1:9" x14ac:dyDescent="0.25">
      <c r="A1452">
        <v>2</v>
      </c>
      <c r="B1452" t="s">
        <v>2053</v>
      </c>
      <c r="C1452" t="s">
        <v>3624</v>
      </c>
      <c r="D1452" t="s">
        <v>3617</v>
      </c>
      <c r="E1452">
        <v>0</v>
      </c>
      <c r="F1452">
        <v>65</v>
      </c>
      <c r="G1452" s="2">
        <v>45412</v>
      </c>
      <c r="H1452" t="s">
        <v>3618</v>
      </c>
      <c r="I1452">
        <f t="shared" si="22"/>
        <v>-65</v>
      </c>
    </row>
    <row r="1453" spans="1:9" x14ac:dyDescent="0.25">
      <c r="A1453">
        <v>2</v>
      </c>
      <c r="B1453" t="s">
        <v>2053</v>
      </c>
      <c r="C1453" t="s">
        <v>3624</v>
      </c>
      <c r="D1453" t="s">
        <v>3617</v>
      </c>
      <c r="E1453">
        <v>0</v>
      </c>
      <c r="F1453">
        <v>65</v>
      </c>
      <c r="G1453" s="2">
        <v>45412</v>
      </c>
      <c r="H1453" t="s">
        <v>3618</v>
      </c>
      <c r="I1453">
        <f t="shared" si="22"/>
        <v>-65</v>
      </c>
    </row>
    <row r="1454" spans="1:9" x14ac:dyDescent="0.25">
      <c r="A1454">
        <v>2</v>
      </c>
      <c r="B1454" t="s">
        <v>2053</v>
      </c>
      <c r="C1454" t="s">
        <v>3624</v>
      </c>
      <c r="D1454" t="s">
        <v>3617</v>
      </c>
      <c r="E1454">
        <v>0</v>
      </c>
      <c r="F1454">
        <v>65</v>
      </c>
      <c r="G1454" s="2">
        <v>45412</v>
      </c>
      <c r="H1454" t="s">
        <v>3618</v>
      </c>
      <c r="I1454">
        <f t="shared" si="22"/>
        <v>-65</v>
      </c>
    </row>
    <row r="1455" spans="1:9" x14ac:dyDescent="0.25">
      <c r="A1455">
        <v>2</v>
      </c>
      <c r="B1455" t="s">
        <v>2053</v>
      </c>
      <c r="C1455" t="s">
        <v>3624</v>
      </c>
      <c r="D1455" t="s">
        <v>3617</v>
      </c>
      <c r="E1455">
        <v>0</v>
      </c>
      <c r="F1455">
        <v>208</v>
      </c>
      <c r="G1455" s="2">
        <v>45412</v>
      </c>
      <c r="H1455" t="s">
        <v>3618</v>
      </c>
      <c r="I1455">
        <f t="shared" si="22"/>
        <v>-208</v>
      </c>
    </row>
    <row r="1456" spans="1:9" x14ac:dyDescent="0.25">
      <c r="A1456">
        <v>2</v>
      </c>
      <c r="B1456" t="s">
        <v>2053</v>
      </c>
      <c r="C1456" t="s">
        <v>3624</v>
      </c>
      <c r="D1456" t="s">
        <v>3617</v>
      </c>
      <c r="E1456">
        <v>0</v>
      </c>
      <c r="F1456">
        <v>494</v>
      </c>
      <c r="G1456" s="2">
        <v>45412</v>
      </c>
      <c r="H1456" t="s">
        <v>3618</v>
      </c>
      <c r="I1456">
        <f t="shared" si="22"/>
        <v>-494</v>
      </c>
    </row>
    <row r="1457" spans="1:9" x14ac:dyDescent="0.25">
      <c r="A1457">
        <v>2</v>
      </c>
      <c r="B1457" t="s">
        <v>2053</v>
      </c>
      <c r="C1457" t="s">
        <v>3624</v>
      </c>
      <c r="D1457" t="s">
        <v>3617</v>
      </c>
      <c r="E1457">
        <v>0</v>
      </c>
      <c r="F1457">
        <v>39</v>
      </c>
      <c r="G1457" s="2">
        <v>45412</v>
      </c>
      <c r="H1457" t="s">
        <v>3618</v>
      </c>
      <c r="I1457">
        <f t="shared" si="22"/>
        <v>-39</v>
      </c>
    </row>
    <row r="1458" spans="1:9" x14ac:dyDescent="0.25">
      <c r="A1458">
        <v>2</v>
      </c>
      <c r="B1458" t="s">
        <v>2053</v>
      </c>
      <c r="C1458" t="s">
        <v>3624</v>
      </c>
      <c r="D1458" t="s">
        <v>3617</v>
      </c>
      <c r="E1458">
        <v>0</v>
      </c>
      <c r="F1458">
        <v>364</v>
      </c>
      <c r="G1458" s="2">
        <v>45412</v>
      </c>
      <c r="H1458" t="s">
        <v>3618</v>
      </c>
      <c r="I1458">
        <f t="shared" si="22"/>
        <v>-364</v>
      </c>
    </row>
    <row r="1459" spans="1:9" x14ac:dyDescent="0.25">
      <c r="A1459">
        <v>2</v>
      </c>
      <c r="B1459" t="s">
        <v>2053</v>
      </c>
      <c r="C1459" t="s">
        <v>3624</v>
      </c>
      <c r="D1459" t="s">
        <v>3617</v>
      </c>
      <c r="E1459">
        <v>0</v>
      </c>
      <c r="F1459">
        <v>1290</v>
      </c>
      <c r="G1459" s="2">
        <v>45412</v>
      </c>
      <c r="H1459" t="s">
        <v>3618</v>
      </c>
      <c r="I1459">
        <f t="shared" si="22"/>
        <v>-1290</v>
      </c>
    </row>
    <row r="1460" spans="1:9" x14ac:dyDescent="0.25">
      <c r="A1460">
        <v>2</v>
      </c>
      <c r="B1460" t="s">
        <v>2053</v>
      </c>
      <c r="C1460" t="s">
        <v>3624</v>
      </c>
      <c r="D1460" t="s">
        <v>3617</v>
      </c>
      <c r="E1460">
        <v>0</v>
      </c>
      <c r="F1460">
        <v>105</v>
      </c>
      <c r="G1460" s="2">
        <v>45412</v>
      </c>
      <c r="H1460" t="s">
        <v>3618</v>
      </c>
      <c r="I1460">
        <f t="shared" si="22"/>
        <v>-105</v>
      </c>
    </row>
    <row r="1461" spans="1:9" x14ac:dyDescent="0.25">
      <c r="A1461">
        <v>2</v>
      </c>
      <c r="B1461" t="s">
        <v>2053</v>
      </c>
      <c r="C1461" t="s">
        <v>3624</v>
      </c>
      <c r="D1461" t="s">
        <v>3617</v>
      </c>
      <c r="E1461">
        <v>0</v>
      </c>
      <c r="F1461">
        <v>105</v>
      </c>
      <c r="G1461" s="2">
        <v>45412</v>
      </c>
      <c r="H1461" t="s">
        <v>3618</v>
      </c>
      <c r="I1461">
        <f t="shared" si="22"/>
        <v>-105</v>
      </c>
    </row>
    <row r="1462" spans="1:9" x14ac:dyDescent="0.25">
      <c r="A1462">
        <v>2</v>
      </c>
      <c r="B1462" t="s">
        <v>2053</v>
      </c>
      <c r="C1462" t="s">
        <v>3624</v>
      </c>
      <c r="D1462" t="s">
        <v>3617</v>
      </c>
      <c r="E1462">
        <v>0</v>
      </c>
      <c r="F1462">
        <v>65</v>
      </c>
      <c r="G1462" s="2">
        <v>45412</v>
      </c>
      <c r="H1462" t="s">
        <v>3618</v>
      </c>
      <c r="I1462">
        <f t="shared" si="22"/>
        <v>-65</v>
      </c>
    </row>
    <row r="1463" spans="1:9" x14ac:dyDescent="0.25">
      <c r="A1463">
        <v>2</v>
      </c>
      <c r="B1463" t="s">
        <v>2053</v>
      </c>
      <c r="C1463" t="s">
        <v>3624</v>
      </c>
      <c r="D1463" t="s">
        <v>3617</v>
      </c>
      <c r="E1463">
        <v>0</v>
      </c>
      <c r="F1463">
        <v>65</v>
      </c>
      <c r="G1463" s="2">
        <v>45412</v>
      </c>
      <c r="H1463" t="s">
        <v>3618</v>
      </c>
      <c r="I1463">
        <f t="shared" si="22"/>
        <v>-65</v>
      </c>
    </row>
    <row r="1464" spans="1:9" x14ac:dyDescent="0.25">
      <c r="A1464">
        <v>2</v>
      </c>
      <c r="B1464" t="s">
        <v>2053</v>
      </c>
      <c r="C1464" t="s">
        <v>3624</v>
      </c>
      <c r="D1464" t="s">
        <v>3617</v>
      </c>
      <c r="E1464">
        <v>0</v>
      </c>
      <c r="F1464">
        <v>143</v>
      </c>
      <c r="G1464" s="2">
        <v>45412</v>
      </c>
      <c r="H1464" t="s">
        <v>3618</v>
      </c>
      <c r="I1464">
        <f t="shared" si="22"/>
        <v>-143</v>
      </c>
    </row>
    <row r="1465" spans="1:9" x14ac:dyDescent="0.25">
      <c r="A1465">
        <v>2</v>
      </c>
      <c r="B1465" t="s">
        <v>2053</v>
      </c>
      <c r="C1465" t="s">
        <v>3624</v>
      </c>
      <c r="D1465" t="s">
        <v>3617</v>
      </c>
      <c r="E1465">
        <v>0</v>
      </c>
      <c r="F1465">
        <v>1079</v>
      </c>
      <c r="G1465" s="2">
        <v>45412</v>
      </c>
      <c r="H1465" t="s">
        <v>3618</v>
      </c>
      <c r="I1465">
        <f t="shared" si="22"/>
        <v>-1079</v>
      </c>
    </row>
    <row r="1466" spans="1:9" x14ac:dyDescent="0.25">
      <c r="A1466">
        <v>2</v>
      </c>
      <c r="B1466" t="s">
        <v>2053</v>
      </c>
      <c r="C1466" t="s">
        <v>3624</v>
      </c>
      <c r="D1466" t="s">
        <v>3617</v>
      </c>
      <c r="E1466">
        <v>0</v>
      </c>
      <c r="F1466">
        <v>78</v>
      </c>
      <c r="G1466" s="2">
        <v>45412</v>
      </c>
      <c r="H1466" t="s">
        <v>3618</v>
      </c>
      <c r="I1466">
        <f t="shared" si="22"/>
        <v>-78</v>
      </c>
    </row>
    <row r="1467" spans="1:9" x14ac:dyDescent="0.25">
      <c r="A1467">
        <v>2</v>
      </c>
      <c r="B1467" t="s">
        <v>2053</v>
      </c>
      <c r="C1467" t="s">
        <v>3624</v>
      </c>
      <c r="D1467" t="s">
        <v>3617</v>
      </c>
      <c r="E1467">
        <v>0</v>
      </c>
      <c r="F1467">
        <v>2370</v>
      </c>
      <c r="G1467" s="2">
        <v>45412</v>
      </c>
      <c r="H1467" t="s">
        <v>3618</v>
      </c>
      <c r="I1467">
        <f t="shared" si="22"/>
        <v>-2370</v>
      </c>
    </row>
    <row r="1468" spans="1:9" x14ac:dyDescent="0.25">
      <c r="A1468">
        <v>2</v>
      </c>
      <c r="B1468" t="s">
        <v>2053</v>
      </c>
      <c r="C1468" t="s">
        <v>3624</v>
      </c>
      <c r="D1468" t="s">
        <v>3617</v>
      </c>
      <c r="E1468">
        <v>0</v>
      </c>
      <c r="F1468">
        <v>390</v>
      </c>
      <c r="G1468" s="2">
        <v>45412</v>
      </c>
      <c r="H1468" t="s">
        <v>3618</v>
      </c>
      <c r="I1468">
        <f t="shared" si="22"/>
        <v>-390</v>
      </c>
    </row>
    <row r="1469" spans="1:9" x14ac:dyDescent="0.25">
      <c r="A1469">
        <v>2</v>
      </c>
      <c r="B1469" t="s">
        <v>2053</v>
      </c>
      <c r="C1469" t="s">
        <v>3624</v>
      </c>
      <c r="D1469" t="s">
        <v>3617</v>
      </c>
      <c r="E1469">
        <v>0</v>
      </c>
      <c r="F1469">
        <v>270</v>
      </c>
      <c r="G1469" s="2">
        <v>45412</v>
      </c>
      <c r="H1469" t="s">
        <v>3618</v>
      </c>
      <c r="I1469">
        <f t="shared" si="22"/>
        <v>-270</v>
      </c>
    </row>
    <row r="1470" spans="1:9" x14ac:dyDescent="0.25">
      <c r="A1470">
        <v>4</v>
      </c>
      <c r="B1470" t="s">
        <v>2042</v>
      </c>
      <c r="C1470" t="s">
        <v>2057</v>
      </c>
      <c r="D1470" t="s">
        <v>2020</v>
      </c>
      <c r="E1470">
        <v>50.93</v>
      </c>
      <c r="F1470">
        <v>0</v>
      </c>
      <c r="G1470" s="2">
        <v>45401</v>
      </c>
      <c r="H1470" t="s">
        <v>2021</v>
      </c>
      <c r="I1470">
        <f t="shared" si="22"/>
        <v>50.93</v>
      </c>
    </row>
    <row r="1471" spans="1:9" x14ac:dyDescent="0.25">
      <c r="A1471">
        <v>2</v>
      </c>
      <c r="B1471" t="s">
        <v>2026</v>
      </c>
      <c r="C1471" t="s">
        <v>3603</v>
      </c>
      <c r="D1471" t="s">
        <v>2020</v>
      </c>
      <c r="E1471">
        <v>159.69</v>
      </c>
      <c r="F1471">
        <v>0</v>
      </c>
      <c r="G1471" s="2">
        <v>45404</v>
      </c>
      <c r="H1471" t="s">
        <v>2021</v>
      </c>
      <c r="I1471">
        <f t="shared" si="22"/>
        <v>159.69</v>
      </c>
    </row>
    <row r="1472" spans="1:9" x14ac:dyDescent="0.25">
      <c r="A1472">
        <v>2</v>
      </c>
      <c r="B1472" t="s">
        <v>2040</v>
      </c>
      <c r="C1472" t="s">
        <v>3580</v>
      </c>
      <c r="D1472" t="s">
        <v>2020</v>
      </c>
      <c r="E1472">
        <v>434.26</v>
      </c>
      <c r="F1472">
        <v>0</v>
      </c>
      <c r="G1472" s="2">
        <v>45404</v>
      </c>
      <c r="H1472" t="s">
        <v>2021</v>
      </c>
      <c r="I1472">
        <f t="shared" si="22"/>
        <v>434.26</v>
      </c>
    </row>
    <row r="1473" spans="1:9" x14ac:dyDescent="0.25">
      <c r="A1473">
        <v>2</v>
      </c>
      <c r="B1473" t="s">
        <v>2024</v>
      </c>
      <c r="C1473" t="s">
        <v>2036</v>
      </c>
      <c r="D1473" t="s">
        <v>2020</v>
      </c>
      <c r="E1473">
        <v>5504.31</v>
      </c>
      <c r="F1473">
        <v>0</v>
      </c>
      <c r="G1473" s="2">
        <v>45404</v>
      </c>
      <c r="H1473" t="s">
        <v>2021</v>
      </c>
      <c r="I1473">
        <f t="shared" si="22"/>
        <v>5504.31</v>
      </c>
    </row>
    <row r="1474" spans="1:9" x14ac:dyDescent="0.25">
      <c r="A1474">
        <v>2</v>
      </c>
      <c r="B1474" t="s">
        <v>2032</v>
      </c>
      <c r="C1474" t="s">
        <v>2033</v>
      </c>
      <c r="D1474" t="s">
        <v>2020</v>
      </c>
      <c r="E1474">
        <v>178.56</v>
      </c>
      <c r="F1474">
        <v>0</v>
      </c>
      <c r="G1474" s="2">
        <v>45404</v>
      </c>
      <c r="H1474" t="s">
        <v>2021</v>
      </c>
      <c r="I1474">
        <f t="shared" ref="I1474:I1537" si="23">E1474-F1474</f>
        <v>178.56</v>
      </c>
    </row>
    <row r="1475" spans="1:9" x14ac:dyDescent="0.25">
      <c r="A1475">
        <v>2</v>
      </c>
      <c r="B1475" t="s">
        <v>2032</v>
      </c>
      <c r="C1475" t="s">
        <v>2033</v>
      </c>
      <c r="D1475" t="s">
        <v>2020</v>
      </c>
      <c r="E1475">
        <v>1081.83</v>
      </c>
      <c r="F1475">
        <v>0</v>
      </c>
      <c r="G1475" s="2">
        <v>45404</v>
      </c>
      <c r="H1475" t="s">
        <v>2021</v>
      </c>
      <c r="I1475">
        <f t="shared" si="23"/>
        <v>1081.83</v>
      </c>
    </row>
    <row r="1476" spans="1:9" x14ac:dyDescent="0.25">
      <c r="A1476">
        <v>2</v>
      </c>
      <c r="B1476" t="s">
        <v>2032</v>
      </c>
      <c r="C1476" t="s">
        <v>2033</v>
      </c>
      <c r="D1476" t="s">
        <v>2020</v>
      </c>
      <c r="E1476">
        <v>966.05</v>
      </c>
      <c r="F1476">
        <v>0</v>
      </c>
      <c r="G1476" s="2">
        <v>45404</v>
      </c>
      <c r="H1476" t="s">
        <v>2021</v>
      </c>
      <c r="I1476">
        <f t="shared" si="23"/>
        <v>966.05</v>
      </c>
    </row>
    <row r="1477" spans="1:9" x14ac:dyDescent="0.25">
      <c r="A1477">
        <v>2</v>
      </c>
      <c r="B1477" t="s">
        <v>2019</v>
      </c>
      <c r="C1477" t="s">
        <v>2027</v>
      </c>
      <c r="D1477" t="s">
        <v>2020</v>
      </c>
      <c r="E1477">
        <v>640.5</v>
      </c>
      <c r="F1477">
        <v>0</v>
      </c>
      <c r="G1477" s="2">
        <v>45405</v>
      </c>
      <c r="H1477" t="s">
        <v>2021</v>
      </c>
      <c r="I1477">
        <f t="shared" si="23"/>
        <v>640.5</v>
      </c>
    </row>
    <row r="1478" spans="1:9" x14ac:dyDescent="0.25">
      <c r="A1478">
        <v>2</v>
      </c>
      <c r="B1478" t="s">
        <v>2032</v>
      </c>
      <c r="C1478" t="s">
        <v>2033</v>
      </c>
      <c r="D1478" t="s">
        <v>2020</v>
      </c>
      <c r="E1478">
        <v>33.14</v>
      </c>
      <c r="F1478">
        <v>0</v>
      </c>
      <c r="G1478" s="2">
        <v>45405</v>
      </c>
      <c r="H1478" t="s">
        <v>2021</v>
      </c>
      <c r="I1478">
        <f t="shared" si="23"/>
        <v>33.14</v>
      </c>
    </row>
    <row r="1479" spans="1:9" x14ac:dyDescent="0.25">
      <c r="A1479">
        <v>2</v>
      </c>
      <c r="B1479" t="s">
        <v>2054</v>
      </c>
      <c r="C1479" t="s">
        <v>3816</v>
      </c>
      <c r="D1479" t="s">
        <v>2020</v>
      </c>
      <c r="E1479">
        <v>463.96</v>
      </c>
      <c r="F1479">
        <v>0</v>
      </c>
      <c r="G1479" s="2">
        <v>45398</v>
      </c>
      <c r="H1479" t="s">
        <v>2021</v>
      </c>
      <c r="I1479">
        <f t="shared" si="23"/>
        <v>463.96</v>
      </c>
    </row>
    <row r="1480" spans="1:9" x14ac:dyDescent="0.25">
      <c r="A1480">
        <v>2</v>
      </c>
      <c r="B1480" t="s">
        <v>2024</v>
      </c>
      <c r="C1480" t="s">
        <v>2036</v>
      </c>
      <c r="D1480" t="s">
        <v>2020</v>
      </c>
      <c r="E1480">
        <v>227.31</v>
      </c>
      <c r="F1480">
        <v>0</v>
      </c>
      <c r="G1480" s="2">
        <v>45399</v>
      </c>
      <c r="H1480" t="s">
        <v>2021</v>
      </c>
      <c r="I1480">
        <f t="shared" si="23"/>
        <v>227.31</v>
      </c>
    </row>
    <row r="1481" spans="1:9" x14ac:dyDescent="0.25">
      <c r="A1481">
        <v>2</v>
      </c>
      <c r="B1481" t="s">
        <v>2024</v>
      </c>
      <c r="C1481" t="s">
        <v>2036</v>
      </c>
      <c r="D1481" t="s">
        <v>2020</v>
      </c>
      <c r="E1481">
        <v>135.31</v>
      </c>
      <c r="F1481">
        <v>0</v>
      </c>
      <c r="G1481" s="2">
        <v>45398</v>
      </c>
      <c r="H1481" t="s">
        <v>2021</v>
      </c>
      <c r="I1481">
        <f t="shared" si="23"/>
        <v>135.31</v>
      </c>
    </row>
    <row r="1482" spans="1:9" x14ac:dyDescent="0.25">
      <c r="A1482">
        <v>2</v>
      </c>
      <c r="B1482" t="s">
        <v>2024</v>
      </c>
      <c r="C1482" t="s">
        <v>2036</v>
      </c>
      <c r="D1482" t="s">
        <v>3626</v>
      </c>
      <c r="E1482">
        <v>0</v>
      </c>
      <c r="F1482">
        <v>4835.0600000000004</v>
      </c>
      <c r="G1482" s="2">
        <v>45382</v>
      </c>
      <c r="H1482" t="s">
        <v>753</v>
      </c>
      <c r="I1482">
        <f t="shared" si="23"/>
        <v>-4835.0600000000004</v>
      </c>
    </row>
    <row r="1483" spans="1:9" x14ac:dyDescent="0.25">
      <c r="A1483">
        <v>2</v>
      </c>
      <c r="B1483" t="s">
        <v>2032</v>
      </c>
      <c r="C1483" t="s">
        <v>2033</v>
      </c>
      <c r="D1483" t="s">
        <v>2020</v>
      </c>
      <c r="E1483">
        <v>0</v>
      </c>
      <c r="F1483">
        <v>857.38</v>
      </c>
      <c r="G1483" s="2">
        <v>45405</v>
      </c>
      <c r="H1483" t="s">
        <v>2021</v>
      </c>
      <c r="I1483">
        <f t="shared" si="23"/>
        <v>-857.38</v>
      </c>
    </row>
    <row r="1484" spans="1:9" x14ac:dyDescent="0.25">
      <c r="A1484">
        <v>2</v>
      </c>
      <c r="B1484" t="s">
        <v>2038</v>
      </c>
      <c r="C1484" t="s">
        <v>2039</v>
      </c>
      <c r="D1484" t="s">
        <v>2020</v>
      </c>
      <c r="E1484">
        <v>81.709999999999994</v>
      </c>
      <c r="F1484">
        <v>0</v>
      </c>
      <c r="G1484" s="2">
        <v>45405</v>
      </c>
      <c r="H1484" t="s">
        <v>2021</v>
      </c>
      <c r="I1484">
        <f t="shared" si="23"/>
        <v>81.709999999999994</v>
      </c>
    </row>
    <row r="1485" spans="1:9" x14ac:dyDescent="0.25">
      <c r="A1485">
        <v>2</v>
      </c>
      <c r="B1485" t="s">
        <v>2044</v>
      </c>
      <c r="C1485" t="s">
        <v>2045</v>
      </c>
      <c r="D1485" t="s">
        <v>2020</v>
      </c>
      <c r="E1485">
        <v>40.880000000000003</v>
      </c>
      <c r="F1485">
        <v>0</v>
      </c>
      <c r="G1485" s="2">
        <v>45405</v>
      </c>
      <c r="H1485" t="s">
        <v>2021</v>
      </c>
      <c r="I1485">
        <f t="shared" si="23"/>
        <v>40.880000000000003</v>
      </c>
    </row>
    <row r="1486" spans="1:9" x14ac:dyDescent="0.25">
      <c r="A1486">
        <v>2</v>
      </c>
      <c r="B1486" t="s">
        <v>2032</v>
      </c>
      <c r="C1486" t="s">
        <v>2033</v>
      </c>
      <c r="D1486" t="s">
        <v>2020</v>
      </c>
      <c r="E1486">
        <v>340.5</v>
      </c>
      <c r="F1486">
        <v>0</v>
      </c>
      <c r="G1486" s="2">
        <v>45405</v>
      </c>
      <c r="H1486" t="s">
        <v>2021</v>
      </c>
      <c r="I1486">
        <f t="shared" si="23"/>
        <v>340.5</v>
      </c>
    </row>
    <row r="1487" spans="1:9" x14ac:dyDescent="0.25">
      <c r="A1487">
        <v>2</v>
      </c>
      <c r="B1487" t="s">
        <v>2032</v>
      </c>
      <c r="C1487" t="s">
        <v>2033</v>
      </c>
      <c r="D1487" t="s">
        <v>2020</v>
      </c>
      <c r="E1487">
        <v>1305.23</v>
      </c>
      <c r="F1487">
        <v>0</v>
      </c>
      <c r="G1487" s="2">
        <v>45405</v>
      </c>
      <c r="H1487" t="s">
        <v>2021</v>
      </c>
      <c r="I1487">
        <f t="shared" si="23"/>
        <v>1305.23</v>
      </c>
    </row>
    <row r="1488" spans="1:9" x14ac:dyDescent="0.25">
      <c r="A1488">
        <v>2</v>
      </c>
      <c r="B1488" t="s">
        <v>2022</v>
      </c>
      <c r="C1488" t="s">
        <v>2023</v>
      </c>
      <c r="D1488" t="s">
        <v>2020</v>
      </c>
      <c r="E1488">
        <v>152.44</v>
      </c>
      <c r="F1488">
        <v>0</v>
      </c>
      <c r="G1488" s="2">
        <v>45406</v>
      </c>
      <c r="H1488" t="s">
        <v>2021</v>
      </c>
      <c r="I1488">
        <f t="shared" si="23"/>
        <v>152.44</v>
      </c>
    </row>
    <row r="1489" spans="1:9" x14ac:dyDescent="0.25">
      <c r="A1489">
        <v>2</v>
      </c>
      <c r="B1489" t="s">
        <v>2024</v>
      </c>
      <c r="C1489" t="s">
        <v>2036</v>
      </c>
      <c r="D1489" t="s">
        <v>2020</v>
      </c>
      <c r="E1489">
        <v>298.85000000000002</v>
      </c>
      <c r="F1489">
        <v>0</v>
      </c>
      <c r="G1489" s="2">
        <v>45397</v>
      </c>
      <c r="H1489" t="s">
        <v>2021</v>
      </c>
      <c r="I1489">
        <f t="shared" si="23"/>
        <v>298.85000000000002</v>
      </c>
    </row>
    <row r="1490" spans="1:9" x14ac:dyDescent="0.25">
      <c r="A1490">
        <v>2</v>
      </c>
      <c r="B1490" t="s">
        <v>2037</v>
      </c>
      <c r="C1490" t="s">
        <v>3262</v>
      </c>
      <c r="D1490" t="s">
        <v>2020</v>
      </c>
      <c r="E1490">
        <v>1165.77</v>
      </c>
      <c r="F1490">
        <v>0</v>
      </c>
      <c r="G1490" s="2">
        <v>45406</v>
      </c>
      <c r="H1490" t="s">
        <v>2021</v>
      </c>
      <c r="I1490">
        <f t="shared" si="23"/>
        <v>1165.77</v>
      </c>
    </row>
    <row r="1491" spans="1:9" x14ac:dyDescent="0.25">
      <c r="A1491">
        <v>2</v>
      </c>
      <c r="B1491" t="s">
        <v>2032</v>
      </c>
      <c r="C1491" t="s">
        <v>2033</v>
      </c>
      <c r="D1491" t="s">
        <v>2020</v>
      </c>
      <c r="E1491">
        <v>240.05</v>
      </c>
      <c r="F1491">
        <v>0</v>
      </c>
      <c r="G1491" s="2">
        <v>45406</v>
      </c>
      <c r="H1491" t="s">
        <v>2021</v>
      </c>
      <c r="I1491">
        <f t="shared" si="23"/>
        <v>240.05</v>
      </c>
    </row>
    <row r="1492" spans="1:9" x14ac:dyDescent="0.25">
      <c r="A1492">
        <v>2</v>
      </c>
      <c r="B1492" t="s">
        <v>2038</v>
      </c>
      <c r="C1492" t="s">
        <v>2039</v>
      </c>
      <c r="D1492" t="s">
        <v>2020</v>
      </c>
      <c r="E1492">
        <v>1233.8800000000001</v>
      </c>
      <c r="F1492">
        <v>0</v>
      </c>
      <c r="G1492" s="2">
        <v>45406</v>
      </c>
      <c r="H1492" t="s">
        <v>2021</v>
      </c>
      <c r="I1492">
        <f t="shared" si="23"/>
        <v>1233.8800000000001</v>
      </c>
    </row>
    <row r="1493" spans="1:9" x14ac:dyDescent="0.25">
      <c r="A1493">
        <v>2</v>
      </c>
      <c r="B1493" t="s">
        <v>2024</v>
      </c>
      <c r="C1493" t="s">
        <v>2036</v>
      </c>
      <c r="D1493" t="s">
        <v>2020</v>
      </c>
      <c r="E1493">
        <v>250</v>
      </c>
      <c r="F1493">
        <v>0</v>
      </c>
      <c r="G1493" s="2">
        <v>45406</v>
      </c>
      <c r="H1493" t="s">
        <v>2021</v>
      </c>
      <c r="I1493">
        <f t="shared" si="23"/>
        <v>250</v>
      </c>
    </row>
    <row r="1494" spans="1:9" x14ac:dyDescent="0.25">
      <c r="A1494">
        <v>2</v>
      </c>
      <c r="B1494" t="s">
        <v>2024</v>
      </c>
      <c r="C1494" t="s">
        <v>2036</v>
      </c>
      <c r="D1494" t="s">
        <v>2020</v>
      </c>
      <c r="E1494">
        <v>250</v>
      </c>
      <c r="F1494">
        <v>0</v>
      </c>
      <c r="G1494" s="2">
        <v>45406</v>
      </c>
      <c r="H1494" t="s">
        <v>2021</v>
      </c>
      <c r="I1494">
        <f t="shared" si="23"/>
        <v>250</v>
      </c>
    </row>
    <row r="1495" spans="1:9" x14ac:dyDescent="0.25">
      <c r="A1495">
        <v>2</v>
      </c>
      <c r="B1495" t="s">
        <v>2024</v>
      </c>
      <c r="C1495" t="s">
        <v>2036</v>
      </c>
      <c r="D1495" t="s">
        <v>2020</v>
      </c>
      <c r="E1495">
        <v>250</v>
      </c>
      <c r="F1495">
        <v>0</v>
      </c>
      <c r="G1495" s="2">
        <v>45406</v>
      </c>
      <c r="H1495" t="s">
        <v>2021</v>
      </c>
      <c r="I1495">
        <f t="shared" si="23"/>
        <v>250</v>
      </c>
    </row>
    <row r="1496" spans="1:9" x14ac:dyDescent="0.25">
      <c r="A1496">
        <v>2</v>
      </c>
      <c r="B1496" t="s">
        <v>2024</v>
      </c>
      <c r="C1496" t="s">
        <v>2036</v>
      </c>
      <c r="D1496" t="s">
        <v>2020</v>
      </c>
      <c r="E1496">
        <v>250</v>
      </c>
      <c r="F1496">
        <v>0</v>
      </c>
      <c r="G1496" s="2">
        <v>45406</v>
      </c>
      <c r="H1496" t="s">
        <v>2021</v>
      </c>
      <c r="I1496">
        <f t="shared" si="23"/>
        <v>250</v>
      </c>
    </row>
    <row r="1497" spans="1:9" x14ac:dyDescent="0.25">
      <c r="A1497">
        <v>2</v>
      </c>
      <c r="B1497" t="s">
        <v>2024</v>
      </c>
      <c r="C1497" t="s">
        <v>2036</v>
      </c>
      <c r="D1497" t="s">
        <v>2020</v>
      </c>
      <c r="E1497">
        <v>250</v>
      </c>
      <c r="F1497">
        <v>0</v>
      </c>
      <c r="G1497" s="2">
        <v>45406</v>
      </c>
      <c r="H1497" t="s">
        <v>2021</v>
      </c>
      <c r="I1497">
        <f t="shared" si="23"/>
        <v>250</v>
      </c>
    </row>
    <row r="1498" spans="1:9" x14ac:dyDescent="0.25">
      <c r="A1498">
        <v>2</v>
      </c>
      <c r="B1498" t="s">
        <v>2024</v>
      </c>
      <c r="C1498" t="s">
        <v>2036</v>
      </c>
      <c r="D1498" t="s">
        <v>2020</v>
      </c>
      <c r="E1498">
        <v>250</v>
      </c>
      <c r="F1498">
        <v>0</v>
      </c>
      <c r="G1498" s="2">
        <v>45406</v>
      </c>
      <c r="H1498" t="s">
        <v>2021</v>
      </c>
      <c r="I1498">
        <f t="shared" si="23"/>
        <v>250</v>
      </c>
    </row>
    <row r="1499" spans="1:9" x14ac:dyDescent="0.25">
      <c r="A1499">
        <v>2</v>
      </c>
      <c r="B1499" t="s">
        <v>2024</v>
      </c>
      <c r="C1499" t="s">
        <v>2036</v>
      </c>
      <c r="D1499" t="s">
        <v>2020</v>
      </c>
      <c r="E1499">
        <v>250</v>
      </c>
      <c r="F1499">
        <v>0</v>
      </c>
      <c r="G1499" s="2">
        <v>45406</v>
      </c>
      <c r="H1499" t="s">
        <v>2021</v>
      </c>
      <c r="I1499">
        <f t="shared" si="23"/>
        <v>250</v>
      </c>
    </row>
    <row r="1500" spans="1:9" x14ac:dyDescent="0.25">
      <c r="A1500">
        <v>2</v>
      </c>
      <c r="B1500" t="s">
        <v>2024</v>
      </c>
      <c r="C1500" t="s">
        <v>2036</v>
      </c>
      <c r="D1500" t="s">
        <v>2020</v>
      </c>
      <c r="E1500">
        <v>6251.44</v>
      </c>
      <c r="F1500">
        <v>0</v>
      </c>
      <c r="G1500" s="2">
        <v>45394</v>
      </c>
      <c r="H1500" t="s">
        <v>2021</v>
      </c>
      <c r="I1500">
        <f t="shared" si="23"/>
        <v>6251.44</v>
      </c>
    </row>
    <row r="1501" spans="1:9" x14ac:dyDescent="0.25">
      <c r="A1501">
        <v>2</v>
      </c>
      <c r="B1501" t="s">
        <v>2041</v>
      </c>
      <c r="C1501" t="s">
        <v>3593</v>
      </c>
      <c r="D1501" t="s">
        <v>2020</v>
      </c>
      <c r="E1501">
        <v>414.77</v>
      </c>
      <c r="F1501">
        <v>0</v>
      </c>
      <c r="G1501" s="2">
        <v>45383</v>
      </c>
      <c r="H1501" t="s">
        <v>2021</v>
      </c>
      <c r="I1501">
        <f t="shared" si="23"/>
        <v>414.77</v>
      </c>
    </row>
    <row r="1502" spans="1:9" x14ac:dyDescent="0.25">
      <c r="A1502">
        <v>2</v>
      </c>
      <c r="B1502" t="s">
        <v>2041</v>
      </c>
      <c r="C1502" t="s">
        <v>3593</v>
      </c>
      <c r="D1502" t="s">
        <v>2020</v>
      </c>
      <c r="E1502">
        <v>466.56</v>
      </c>
      <c r="F1502">
        <v>0</v>
      </c>
      <c r="G1502" s="2">
        <v>45383</v>
      </c>
      <c r="H1502" t="s">
        <v>2021</v>
      </c>
      <c r="I1502">
        <f t="shared" si="23"/>
        <v>466.56</v>
      </c>
    </row>
    <row r="1503" spans="1:9" x14ac:dyDescent="0.25">
      <c r="A1503">
        <v>8</v>
      </c>
      <c r="B1503" t="s">
        <v>2063</v>
      </c>
      <c r="C1503" t="s">
        <v>3495</v>
      </c>
      <c r="D1503" t="s">
        <v>3497</v>
      </c>
      <c r="E1503">
        <v>1353.59</v>
      </c>
      <c r="F1503">
        <v>0</v>
      </c>
      <c r="G1503" s="2">
        <v>45411</v>
      </c>
      <c r="H1503" t="s">
        <v>3243</v>
      </c>
      <c r="I1503">
        <f t="shared" si="23"/>
        <v>1353.59</v>
      </c>
    </row>
    <row r="1504" spans="1:9" x14ac:dyDescent="0.25">
      <c r="A1504">
        <v>3</v>
      </c>
      <c r="B1504" t="s">
        <v>2044</v>
      </c>
      <c r="C1504" t="s">
        <v>3266</v>
      </c>
      <c r="D1504" t="s">
        <v>2020</v>
      </c>
      <c r="E1504">
        <v>966.64</v>
      </c>
      <c r="F1504">
        <v>0</v>
      </c>
      <c r="G1504" s="2">
        <v>45406</v>
      </c>
      <c r="H1504" t="s">
        <v>2021</v>
      </c>
      <c r="I1504">
        <f t="shared" si="23"/>
        <v>966.64</v>
      </c>
    </row>
    <row r="1505" spans="1:9" x14ac:dyDescent="0.25">
      <c r="A1505">
        <v>2</v>
      </c>
      <c r="B1505" t="s">
        <v>2024</v>
      </c>
      <c r="C1505" t="s">
        <v>2036</v>
      </c>
      <c r="D1505" t="s">
        <v>2020</v>
      </c>
      <c r="E1505">
        <v>250</v>
      </c>
      <c r="F1505">
        <v>0</v>
      </c>
      <c r="G1505" s="2">
        <v>45407</v>
      </c>
      <c r="H1505" t="s">
        <v>2021</v>
      </c>
      <c r="I1505">
        <f t="shared" si="23"/>
        <v>250</v>
      </c>
    </row>
    <row r="1506" spans="1:9" x14ac:dyDescent="0.25">
      <c r="A1506">
        <v>2</v>
      </c>
      <c r="B1506" t="s">
        <v>2022</v>
      </c>
      <c r="C1506" t="s">
        <v>2023</v>
      </c>
      <c r="D1506" t="s">
        <v>2020</v>
      </c>
      <c r="E1506">
        <v>213.64</v>
      </c>
      <c r="F1506">
        <v>0</v>
      </c>
      <c r="G1506" s="2">
        <v>45407</v>
      </c>
      <c r="H1506" t="s">
        <v>2021</v>
      </c>
      <c r="I1506">
        <f t="shared" si="23"/>
        <v>213.64</v>
      </c>
    </row>
    <row r="1507" spans="1:9" x14ac:dyDescent="0.25">
      <c r="A1507">
        <v>2</v>
      </c>
      <c r="B1507" t="s">
        <v>2032</v>
      </c>
      <c r="C1507" t="s">
        <v>2033</v>
      </c>
      <c r="D1507" t="s">
        <v>2020</v>
      </c>
      <c r="E1507">
        <v>478.85</v>
      </c>
      <c r="F1507">
        <v>0</v>
      </c>
      <c r="G1507" s="2">
        <v>45400</v>
      </c>
      <c r="H1507" t="s">
        <v>2021</v>
      </c>
      <c r="I1507">
        <f t="shared" si="23"/>
        <v>478.85</v>
      </c>
    </row>
    <row r="1508" spans="1:9" x14ac:dyDescent="0.25">
      <c r="A1508">
        <v>2</v>
      </c>
      <c r="B1508" t="s">
        <v>2019</v>
      </c>
      <c r="C1508" t="s">
        <v>2027</v>
      </c>
      <c r="D1508" t="s">
        <v>2020</v>
      </c>
      <c r="E1508">
        <v>105.78</v>
      </c>
      <c r="F1508">
        <v>0</v>
      </c>
      <c r="G1508" s="2">
        <v>45391</v>
      </c>
      <c r="H1508" t="s">
        <v>2021</v>
      </c>
      <c r="I1508">
        <f t="shared" si="23"/>
        <v>105.78</v>
      </c>
    </row>
    <row r="1509" spans="1:9" x14ac:dyDescent="0.25">
      <c r="A1509">
        <v>2</v>
      </c>
      <c r="B1509" t="s">
        <v>2024</v>
      </c>
      <c r="C1509" t="s">
        <v>2036</v>
      </c>
      <c r="D1509" t="s">
        <v>2020</v>
      </c>
      <c r="E1509">
        <v>517.22</v>
      </c>
      <c r="F1509">
        <v>0</v>
      </c>
      <c r="G1509" s="2">
        <v>45399</v>
      </c>
      <c r="H1509" t="s">
        <v>2021</v>
      </c>
      <c r="I1509">
        <f t="shared" si="23"/>
        <v>517.22</v>
      </c>
    </row>
    <row r="1510" spans="1:9" x14ac:dyDescent="0.25">
      <c r="A1510">
        <v>2</v>
      </c>
      <c r="B1510" t="s">
        <v>2019</v>
      </c>
      <c r="C1510" t="s">
        <v>2027</v>
      </c>
      <c r="D1510" t="s">
        <v>2020</v>
      </c>
      <c r="E1510">
        <v>62.51</v>
      </c>
      <c r="F1510">
        <v>0</v>
      </c>
      <c r="G1510" s="2">
        <v>45394</v>
      </c>
      <c r="H1510" t="s">
        <v>2021</v>
      </c>
      <c r="I1510">
        <f t="shared" si="23"/>
        <v>62.51</v>
      </c>
    </row>
    <row r="1511" spans="1:9" x14ac:dyDescent="0.25">
      <c r="A1511">
        <v>2</v>
      </c>
      <c r="B1511" t="s">
        <v>2019</v>
      </c>
      <c r="C1511" t="s">
        <v>2027</v>
      </c>
      <c r="D1511" t="s">
        <v>2020</v>
      </c>
      <c r="E1511">
        <v>132.38</v>
      </c>
      <c r="F1511">
        <v>0</v>
      </c>
      <c r="G1511" s="2">
        <v>45383</v>
      </c>
      <c r="H1511" t="s">
        <v>2021</v>
      </c>
      <c r="I1511">
        <f t="shared" si="23"/>
        <v>132.38</v>
      </c>
    </row>
    <row r="1512" spans="1:9" x14ac:dyDescent="0.25">
      <c r="A1512">
        <v>8</v>
      </c>
      <c r="B1512" t="s">
        <v>2063</v>
      </c>
      <c r="C1512" t="s">
        <v>3495</v>
      </c>
      <c r="D1512" t="s">
        <v>3499</v>
      </c>
      <c r="E1512">
        <v>1796.76</v>
      </c>
      <c r="F1512">
        <v>0</v>
      </c>
      <c r="G1512" s="2">
        <v>45411</v>
      </c>
      <c r="H1512" t="s">
        <v>3243</v>
      </c>
      <c r="I1512">
        <f t="shared" si="23"/>
        <v>1796.76</v>
      </c>
    </row>
    <row r="1513" spans="1:9" x14ac:dyDescent="0.25">
      <c r="A1513">
        <v>8</v>
      </c>
      <c r="B1513" t="s">
        <v>2063</v>
      </c>
      <c r="C1513" t="s">
        <v>3495</v>
      </c>
      <c r="D1513" t="s">
        <v>3500</v>
      </c>
      <c r="E1513">
        <v>922.27</v>
      </c>
      <c r="F1513">
        <v>0</v>
      </c>
      <c r="G1513" s="2">
        <v>45411</v>
      </c>
      <c r="H1513" t="s">
        <v>3243</v>
      </c>
      <c r="I1513">
        <f t="shared" si="23"/>
        <v>922.27</v>
      </c>
    </row>
    <row r="1514" spans="1:9" x14ac:dyDescent="0.25">
      <c r="A1514">
        <v>2</v>
      </c>
      <c r="B1514" t="s">
        <v>2044</v>
      </c>
      <c r="C1514" t="s">
        <v>2045</v>
      </c>
      <c r="D1514" t="s">
        <v>2020</v>
      </c>
      <c r="E1514">
        <v>184.6</v>
      </c>
      <c r="F1514">
        <v>0</v>
      </c>
      <c r="G1514" s="2">
        <v>45408</v>
      </c>
      <c r="H1514" t="s">
        <v>2021</v>
      </c>
      <c r="I1514">
        <f t="shared" si="23"/>
        <v>184.6</v>
      </c>
    </row>
    <row r="1515" spans="1:9" x14ac:dyDescent="0.25">
      <c r="A1515">
        <v>2</v>
      </c>
      <c r="B1515" t="s">
        <v>2038</v>
      </c>
      <c r="C1515" t="s">
        <v>2039</v>
      </c>
      <c r="D1515" t="s">
        <v>2020</v>
      </c>
      <c r="E1515">
        <v>0</v>
      </c>
      <c r="F1515">
        <v>243.04</v>
      </c>
      <c r="G1515" s="2">
        <v>45408</v>
      </c>
      <c r="H1515" t="s">
        <v>2021</v>
      </c>
      <c r="I1515">
        <f t="shared" si="23"/>
        <v>-243.04</v>
      </c>
    </row>
    <row r="1516" spans="1:9" x14ac:dyDescent="0.25">
      <c r="A1516">
        <v>2</v>
      </c>
      <c r="B1516" t="s">
        <v>2032</v>
      </c>
      <c r="C1516" t="s">
        <v>2033</v>
      </c>
      <c r="D1516" t="s">
        <v>2020</v>
      </c>
      <c r="E1516">
        <v>361.02</v>
      </c>
      <c r="F1516">
        <v>0</v>
      </c>
      <c r="G1516" s="2">
        <v>45408</v>
      </c>
      <c r="H1516" t="s">
        <v>2021</v>
      </c>
      <c r="I1516">
        <f t="shared" si="23"/>
        <v>361.02</v>
      </c>
    </row>
    <row r="1517" spans="1:9" x14ac:dyDescent="0.25">
      <c r="A1517">
        <v>2</v>
      </c>
      <c r="B1517" t="s">
        <v>2032</v>
      </c>
      <c r="C1517" t="s">
        <v>2033</v>
      </c>
      <c r="D1517" t="s">
        <v>2020</v>
      </c>
      <c r="E1517">
        <v>276.29000000000002</v>
      </c>
      <c r="F1517">
        <v>0</v>
      </c>
      <c r="G1517" s="2">
        <v>45408</v>
      </c>
      <c r="H1517" t="s">
        <v>2021</v>
      </c>
      <c r="I1517">
        <f t="shared" si="23"/>
        <v>276.29000000000002</v>
      </c>
    </row>
    <row r="1518" spans="1:9" x14ac:dyDescent="0.25">
      <c r="A1518">
        <v>2</v>
      </c>
      <c r="B1518" t="s">
        <v>2022</v>
      </c>
      <c r="C1518" t="s">
        <v>2023</v>
      </c>
      <c r="D1518" t="s">
        <v>2020</v>
      </c>
      <c r="E1518">
        <v>1123.68</v>
      </c>
      <c r="F1518">
        <v>0</v>
      </c>
      <c r="G1518" s="2">
        <v>45408</v>
      </c>
      <c r="H1518" t="s">
        <v>2021</v>
      </c>
      <c r="I1518">
        <f t="shared" si="23"/>
        <v>1123.68</v>
      </c>
    </row>
    <row r="1519" spans="1:9" x14ac:dyDescent="0.25">
      <c r="A1519">
        <v>2</v>
      </c>
      <c r="B1519" t="s">
        <v>2038</v>
      </c>
      <c r="C1519" t="s">
        <v>2039</v>
      </c>
      <c r="D1519" t="s">
        <v>2020</v>
      </c>
      <c r="E1519">
        <v>138.77000000000001</v>
      </c>
      <c r="F1519">
        <v>0</v>
      </c>
      <c r="G1519" s="2">
        <v>45408</v>
      </c>
      <c r="H1519" t="s">
        <v>2021</v>
      </c>
      <c r="I1519">
        <f t="shared" si="23"/>
        <v>138.77000000000001</v>
      </c>
    </row>
    <row r="1520" spans="1:9" x14ac:dyDescent="0.25">
      <c r="A1520">
        <v>2</v>
      </c>
      <c r="B1520" t="s">
        <v>2044</v>
      </c>
      <c r="C1520" t="s">
        <v>2045</v>
      </c>
      <c r="D1520" t="s">
        <v>2020</v>
      </c>
      <c r="E1520">
        <v>103.04</v>
      </c>
      <c r="F1520">
        <v>0</v>
      </c>
      <c r="G1520" s="2">
        <v>45411</v>
      </c>
      <c r="H1520" t="s">
        <v>2021</v>
      </c>
      <c r="I1520">
        <f t="shared" si="23"/>
        <v>103.04</v>
      </c>
    </row>
    <row r="1521" spans="1:9" x14ac:dyDescent="0.25">
      <c r="A1521">
        <v>2</v>
      </c>
      <c r="B1521" t="s">
        <v>2044</v>
      </c>
      <c r="C1521" t="s">
        <v>2045</v>
      </c>
      <c r="D1521" t="s">
        <v>2020</v>
      </c>
      <c r="E1521">
        <v>80.73</v>
      </c>
      <c r="F1521">
        <v>0</v>
      </c>
      <c r="G1521" s="2">
        <v>45411</v>
      </c>
      <c r="H1521" t="s">
        <v>2021</v>
      </c>
      <c r="I1521">
        <f t="shared" si="23"/>
        <v>80.73</v>
      </c>
    </row>
    <row r="1522" spans="1:9" x14ac:dyDescent="0.25">
      <c r="A1522">
        <v>2</v>
      </c>
      <c r="B1522" t="s">
        <v>2044</v>
      </c>
      <c r="C1522" t="s">
        <v>2045</v>
      </c>
      <c r="D1522" t="s">
        <v>2020</v>
      </c>
      <c r="E1522">
        <v>149.93</v>
      </c>
      <c r="F1522">
        <v>0</v>
      </c>
      <c r="G1522" s="2">
        <v>45411</v>
      </c>
      <c r="H1522" t="s">
        <v>2021</v>
      </c>
      <c r="I1522">
        <f t="shared" si="23"/>
        <v>149.93</v>
      </c>
    </row>
    <row r="1523" spans="1:9" x14ac:dyDescent="0.25">
      <c r="A1523">
        <v>2</v>
      </c>
      <c r="B1523" t="s">
        <v>2022</v>
      </c>
      <c r="C1523" t="s">
        <v>2023</v>
      </c>
      <c r="D1523" t="s">
        <v>2020</v>
      </c>
      <c r="E1523">
        <v>299.55</v>
      </c>
      <c r="F1523">
        <v>0</v>
      </c>
      <c r="G1523" s="2">
        <v>45411</v>
      </c>
      <c r="H1523" t="s">
        <v>2021</v>
      </c>
      <c r="I1523">
        <f t="shared" si="23"/>
        <v>299.55</v>
      </c>
    </row>
    <row r="1524" spans="1:9" x14ac:dyDescent="0.25">
      <c r="A1524">
        <v>2</v>
      </c>
      <c r="B1524" t="s">
        <v>2028</v>
      </c>
      <c r="C1524" t="s">
        <v>2029</v>
      </c>
      <c r="D1524" t="s">
        <v>2030</v>
      </c>
      <c r="E1524">
        <v>15086.64</v>
      </c>
      <c r="F1524">
        <v>0</v>
      </c>
      <c r="G1524" s="2">
        <v>45409</v>
      </c>
      <c r="H1524" t="s">
        <v>2018</v>
      </c>
      <c r="I1524">
        <f t="shared" si="23"/>
        <v>15086.64</v>
      </c>
    </row>
    <row r="1525" spans="1:9" x14ac:dyDescent="0.25">
      <c r="A1525">
        <v>4</v>
      </c>
      <c r="B1525" t="s">
        <v>2028</v>
      </c>
      <c r="C1525" t="s">
        <v>2031</v>
      </c>
      <c r="D1525" t="s">
        <v>2030</v>
      </c>
      <c r="E1525">
        <v>1167.49</v>
      </c>
      <c r="F1525">
        <v>0</v>
      </c>
      <c r="G1525" s="2">
        <v>45409</v>
      </c>
      <c r="H1525" t="s">
        <v>2018</v>
      </c>
      <c r="I1525">
        <f t="shared" si="23"/>
        <v>1167.49</v>
      </c>
    </row>
    <row r="1526" spans="1:9" x14ac:dyDescent="0.25">
      <c r="A1526">
        <v>2</v>
      </c>
      <c r="B1526" t="s">
        <v>2024</v>
      </c>
      <c r="C1526" t="s">
        <v>2036</v>
      </c>
      <c r="D1526" t="s">
        <v>2020</v>
      </c>
      <c r="E1526">
        <v>0</v>
      </c>
      <c r="F1526">
        <v>1791.59</v>
      </c>
      <c r="G1526" s="2">
        <v>45383</v>
      </c>
      <c r="H1526" t="s">
        <v>2021</v>
      </c>
      <c r="I1526">
        <f t="shared" si="23"/>
        <v>-1791.59</v>
      </c>
    </row>
    <row r="1527" spans="1:9" x14ac:dyDescent="0.25">
      <c r="A1527">
        <v>3</v>
      </c>
      <c r="B1527" t="s">
        <v>2024</v>
      </c>
      <c r="C1527" t="s">
        <v>3263</v>
      </c>
      <c r="D1527" t="s">
        <v>2020</v>
      </c>
      <c r="E1527">
        <v>701.97</v>
      </c>
      <c r="F1527">
        <v>0</v>
      </c>
      <c r="G1527" s="2">
        <v>45401</v>
      </c>
      <c r="H1527" t="s">
        <v>2021</v>
      </c>
      <c r="I1527">
        <f t="shared" si="23"/>
        <v>701.97</v>
      </c>
    </row>
    <row r="1528" spans="1:9" x14ac:dyDescent="0.25">
      <c r="A1528">
        <v>2</v>
      </c>
      <c r="B1528" t="s">
        <v>2024</v>
      </c>
      <c r="C1528" t="s">
        <v>2036</v>
      </c>
      <c r="D1528" t="s">
        <v>2020</v>
      </c>
      <c r="E1528">
        <v>5434.75</v>
      </c>
      <c r="F1528">
        <v>0</v>
      </c>
      <c r="G1528" s="2">
        <v>45411</v>
      </c>
      <c r="H1528" t="s">
        <v>2021</v>
      </c>
      <c r="I1528">
        <f t="shared" si="23"/>
        <v>5434.75</v>
      </c>
    </row>
    <row r="1529" spans="1:9" x14ac:dyDescent="0.25">
      <c r="A1529">
        <v>4</v>
      </c>
      <c r="B1529" t="s">
        <v>2024</v>
      </c>
      <c r="C1529" t="s">
        <v>2025</v>
      </c>
      <c r="D1529" t="s">
        <v>2020</v>
      </c>
      <c r="E1529">
        <v>2382.7399999999998</v>
      </c>
      <c r="F1529">
        <v>0</v>
      </c>
      <c r="G1529" s="2">
        <v>45411</v>
      </c>
      <c r="H1529" t="s">
        <v>2021</v>
      </c>
      <c r="I1529">
        <f t="shared" si="23"/>
        <v>2382.7399999999998</v>
      </c>
    </row>
    <row r="1530" spans="1:9" x14ac:dyDescent="0.25">
      <c r="A1530">
        <v>2</v>
      </c>
      <c r="B1530" t="s">
        <v>2044</v>
      </c>
      <c r="C1530" t="s">
        <v>2045</v>
      </c>
      <c r="D1530" t="s">
        <v>2020</v>
      </c>
      <c r="E1530">
        <v>1615</v>
      </c>
      <c r="F1530">
        <v>0</v>
      </c>
      <c r="G1530" s="2">
        <v>45406</v>
      </c>
      <c r="H1530" t="s">
        <v>2021</v>
      </c>
      <c r="I1530">
        <f t="shared" si="23"/>
        <v>1615</v>
      </c>
    </row>
    <row r="1531" spans="1:9" x14ac:dyDescent="0.25">
      <c r="A1531">
        <v>2</v>
      </c>
      <c r="B1531" t="s">
        <v>2022</v>
      </c>
      <c r="C1531" t="s">
        <v>2023</v>
      </c>
      <c r="D1531" t="s">
        <v>2020</v>
      </c>
      <c r="E1531">
        <v>516.05999999999995</v>
      </c>
      <c r="F1531">
        <v>0</v>
      </c>
      <c r="G1531" s="2">
        <v>45411</v>
      </c>
      <c r="H1531" t="s">
        <v>2021</v>
      </c>
      <c r="I1531">
        <f t="shared" si="23"/>
        <v>516.05999999999995</v>
      </c>
    </row>
    <row r="1532" spans="1:9" x14ac:dyDescent="0.25">
      <c r="A1532">
        <v>2</v>
      </c>
      <c r="B1532" t="s">
        <v>2026</v>
      </c>
      <c r="C1532" t="s">
        <v>3603</v>
      </c>
      <c r="D1532" t="s">
        <v>2020</v>
      </c>
      <c r="E1532">
        <v>212.67</v>
      </c>
      <c r="F1532">
        <v>0</v>
      </c>
      <c r="G1532" s="2">
        <v>45408</v>
      </c>
      <c r="H1532" t="s">
        <v>2021</v>
      </c>
      <c r="I1532">
        <f t="shared" si="23"/>
        <v>212.67</v>
      </c>
    </row>
    <row r="1533" spans="1:9" x14ac:dyDescent="0.25">
      <c r="A1533">
        <v>2</v>
      </c>
      <c r="B1533" t="s">
        <v>2024</v>
      </c>
      <c r="C1533" t="s">
        <v>2036</v>
      </c>
      <c r="D1533" t="s">
        <v>2020</v>
      </c>
      <c r="E1533">
        <v>450.57</v>
      </c>
      <c r="F1533">
        <v>0</v>
      </c>
      <c r="G1533" s="2">
        <v>45413</v>
      </c>
      <c r="H1533" t="s">
        <v>2021</v>
      </c>
      <c r="I1533">
        <f t="shared" si="23"/>
        <v>450.57</v>
      </c>
    </row>
    <row r="1534" spans="1:9" x14ac:dyDescent="0.25">
      <c r="A1534">
        <v>2</v>
      </c>
      <c r="B1534" t="s">
        <v>2019</v>
      </c>
      <c r="C1534" t="s">
        <v>2027</v>
      </c>
      <c r="D1534" t="s">
        <v>2020</v>
      </c>
      <c r="E1534">
        <v>692.8</v>
      </c>
      <c r="F1534">
        <v>0</v>
      </c>
      <c r="G1534" s="2">
        <v>45413</v>
      </c>
      <c r="H1534" t="s">
        <v>2021</v>
      </c>
      <c r="I1534">
        <f t="shared" si="23"/>
        <v>692.8</v>
      </c>
    </row>
    <row r="1535" spans="1:9" x14ac:dyDescent="0.25">
      <c r="A1535">
        <v>2</v>
      </c>
      <c r="B1535" t="s">
        <v>2024</v>
      </c>
      <c r="C1535" t="s">
        <v>2036</v>
      </c>
      <c r="D1535" t="s">
        <v>2020</v>
      </c>
      <c r="E1535">
        <v>104.63</v>
      </c>
      <c r="F1535">
        <v>0</v>
      </c>
      <c r="G1535" s="2">
        <v>45412</v>
      </c>
      <c r="H1535" t="s">
        <v>2021</v>
      </c>
      <c r="I1535">
        <f t="shared" si="23"/>
        <v>104.63</v>
      </c>
    </row>
    <row r="1536" spans="1:9" x14ac:dyDescent="0.25">
      <c r="A1536">
        <v>2</v>
      </c>
      <c r="B1536" t="s">
        <v>2047</v>
      </c>
      <c r="C1536" t="s">
        <v>3204</v>
      </c>
      <c r="D1536" t="s">
        <v>2020</v>
      </c>
      <c r="E1536">
        <v>614.04</v>
      </c>
      <c r="F1536">
        <v>0</v>
      </c>
      <c r="G1536" s="2">
        <v>45412</v>
      </c>
      <c r="H1536" t="s">
        <v>2021</v>
      </c>
      <c r="I1536">
        <f t="shared" si="23"/>
        <v>614.04</v>
      </c>
    </row>
    <row r="1537" spans="1:9" x14ac:dyDescent="0.25">
      <c r="A1537">
        <v>2</v>
      </c>
      <c r="B1537" t="s">
        <v>2032</v>
      </c>
      <c r="C1537" t="s">
        <v>2033</v>
      </c>
      <c r="D1537" t="s">
        <v>2020</v>
      </c>
      <c r="E1537">
        <v>259.75</v>
      </c>
      <c r="F1537">
        <v>0</v>
      </c>
      <c r="G1537" s="2">
        <v>45413</v>
      </c>
      <c r="H1537" t="s">
        <v>2021</v>
      </c>
      <c r="I1537">
        <f t="shared" si="23"/>
        <v>259.75</v>
      </c>
    </row>
    <row r="1538" spans="1:9" x14ac:dyDescent="0.25">
      <c r="A1538">
        <v>2</v>
      </c>
      <c r="B1538" t="s">
        <v>2024</v>
      </c>
      <c r="C1538" t="s">
        <v>2036</v>
      </c>
      <c r="D1538" t="s">
        <v>2020</v>
      </c>
      <c r="E1538">
        <v>40</v>
      </c>
      <c r="F1538">
        <v>0</v>
      </c>
      <c r="G1538" s="2">
        <v>45413</v>
      </c>
      <c r="H1538" t="s">
        <v>2021</v>
      </c>
      <c r="I1538">
        <f t="shared" ref="I1538:I1601" si="24">E1538-F1538</f>
        <v>40</v>
      </c>
    </row>
    <row r="1539" spans="1:9" x14ac:dyDescent="0.25">
      <c r="A1539">
        <v>2</v>
      </c>
      <c r="B1539" t="s">
        <v>2024</v>
      </c>
      <c r="C1539" t="s">
        <v>2036</v>
      </c>
      <c r="D1539" t="s">
        <v>2020</v>
      </c>
      <c r="E1539">
        <v>40</v>
      </c>
      <c r="F1539">
        <v>0</v>
      </c>
      <c r="G1539" s="2">
        <v>45413</v>
      </c>
      <c r="H1539" t="s">
        <v>2021</v>
      </c>
      <c r="I1539">
        <f t="shared" si="24"/>
        <v>40</v>
      </c>
    </row>
    <row r="1540" spans="1:9" x14ac:dyDescent="0.25">
      <c r="A1540">
        <v>2</v>
      </c>
      <c r="B1540" t="s">
        <v>2024</v>
      </c>
      <c r="C1540" t="s">
        <v>2036</v>
      </c>
      <c r="D1540" t="s">
        <v>2020</v>
      </c>
      <c r="E1540">
        <v>40</v>
      </c>
      <c r="F1540">
        <v>0</v>
      </c>
      <c r="G1540" s="2">
        <v>45413</v>
      </c>
      <c r="H1540" t="s">
        <v>2021</v>
      </c>
      <c r="I1540">
        <f t="shared" si="24"/>
        <v>40</v>
      </c>
    </row>
    <row r="1541" spans="1:9" x14ac:dyDescent="0.25">
      <c r="A1541">
        <v>2</v>
      </c>
      <c r="B1541" t="s">
        <v>2024</v>
      </c>
      <c r="C1541" t="s">
        <v>2036</v>
      </c>
      <c r="D1541" t="s">
        <v>2020</v>
      </c>
      <c r="E1541">
        <v>40</v>
      </c>
      <c r="F1541">
        <v>0</v>
      </c>
      <c r="G1541" s="2">
        <v>45413</v>
      </c>
      <c r="H1541" t="s">
        <v>2021</v>
      </c>
      <c r="I1541">
        <f t="shared" si="24"/>
        <v>40</v>
      </c>
    </row>
    <row r="1542" spans="1:9" x14ac:dyDescent="0.25">
      <c r="A1542">
        <v>3</v>
      </c>
      <c r="B1542" t="s">
        <v>2044</v>
      </c>
      <c r="C1542" t="s">
        <v>3266</v>
      </c>
      <c r="D1542" t="s">
        <v>2020</v>
      </c>
      <c r="E1542">
        <v>598.67999999999995</v>
      </c>
      <c r="F1542">
        <v>0</v>
      </c>
      <c r="G1542" s="2">
        <v>45414</v>
      </c>
      <c r="H1542" t="s">
        <v>2021</v>
      </c>
      <c r="I1542">
        <f t="shared" si="24"/>
        <v>598.67999999999995</v>
      </c>
    </row>
    <row r="1543" spans="1:9" x14ac:dyDescent="0.25">
      <c r="A1543">
        <v>3</v>
      </c>
      <c r="B1543" t="s">
        <v>2038</v>
      </c>
      <c r="C1543" t="s">
        <v>3264</v>
      </c>
      <c r="D1543" t="s">
        <v>2020</v>
      </c>
      <c r="E1543">
        <v>3598</v>
      </c>
      <c r="F1543">
        <v>0</v>
      </c>
      <c r="G1543" s="2">
        <v>45414</v>
      </c>
      <c r="H1543" t="s">
        <v>2021</v>
      </c>
      <c r="I1543">
        <f t="shared" si="24"/>
        <v>3598</v>
      </c>
    </row>
    <row r="1544" spans="1:9" x14ac:dyDescent="0.25">
      <c r="A1544">
        <v>2</v>
      </c>
      <c r="B1544" t="s">
        <v>2024</v>
      </c>
      <c r="C1544" t="s">
        <v>2036</v>
      </c>
      <c r="D1544" t="s">
        <v>2020</v>
      </c>
      <c r="E1544">
        <v>250</v>
      </c>
      <c r="F1544">
        <v>0</v>
      </c>
      <c r="G1544" s="2">
        <v>45414</v>
      </c>
      <c r="H1544" t="s">
        <v>2021</v>
      </c>
      <c r="I1544">
        <f t="shared" si="24"/>
        <v>250</v>
      </c>
    </row>
    <row r="1545" spans="1:9" x14ac:dyDescent="0.25">
      <c r="A1545">
        <v>2</v>
      </c>
      <c r="B1545" t="s">
        <v>2024</v>
      </c>
      <c r="C1545" t="s">
        <v>2036</v>
      </c>
      <c r="D1545" t="s">
        <v>2020</v>
      </c>
      <c r="E1545">
        <v>250</v>
      </c>
      <c r="F1545">
        <v>0</v>
      </c>
      <c r="G1545" s="2">
        <v>45414</v>
      </c>
      <c r="H1545" t="s">
        <v>2021</v>
      </c>
      <c r="I1545">
        <f t="shared" si="24"/>
        <v>250</v>
      </c>
    </row>
    <row r="1546" spans="1:9" x14ac:dyDescent="0.25">
      <c r="A1546">
        <v>2</v>
      </c>
      <c r="B1546" t="s">
        <v>2024</v>
      </c>
      <c r="C1546" t="s">
        <v>2036</v>
      </c>
      <c r="D1546" t="s">
        <v>2020</v>
      </c>
      <c r="E1546">
        <v>250</v>
      </c>
      <c r="F1546">
        <v>0</v>
      </c>
      <c r="G1546" s="2">
        <v>45414</v>
      </c>
      <c r="H1546" t="s">
        <v>2021</v>
      </c>
      <c r="I1546">
        <f t="shared" si="24"/>
        <v>250</v>
      </c>
    </row>
    <row r="1547" spans="1:9" x14ac:dyDescent="0.25">
      <c r="A1547">
        <v>2</v>
      </c>
      <c r="B1547" t="s">
        <v>2028</v>
      </c>
      <c r="C1547" t="s">
        <v>2029</v>
      </c>
      <c r="D1547" t="s">
        <v>2030</v>
      </c>
      <c r="E1547">
        <v>13702.81</v>
      </c>
      <c r="F1547">
        <v>0</v>
      </c>
      <c r="G1547" s="2">
        <v>45367</v>
      </c>
      <c r="H1547" t="s">
        <v>2018</v>
      </c>
      <c r="I1547">
        <f t="shared" si="24"/>
        <v>13702.81</v>
      </c>
    </row>
    <row r="1548" spans="1:9" x14ac:dyDescent="0.25">
      <c r="A1548">
        <v>4</v>
      </c>
      <c r="B1548" t="s">
        <v>2028</v>
      </c>
      <c r="C1548" t="s">
        <v>2031</v>
      </c>
      <c r="D1548" t="s">
        <v>2030</v>
      </c>
      <c r="E1548">
        <v>29.89</v>
      </c>
      <c r="F1548">
        <v>0</v>
      </c>
      <c r="G1548" s="2">
        <v>45367</v>
      </c>
      <c r="H1548" t="s">
        <v>2018</v>
      </c>
      <c r="I1548">
        <f t="shared" si="24"/>
        <v>29.89</v>
      </c>
    </row>
    <row r="1549" spans="1:9" x14ac:dyDescent="0.25">
      <c r="A1549">
        <v>2</v>
      </c>
      <c r="B1549" t="s">
        <v>2028</v>
      </c>
      <c r="C1549" t="s">
        <v>2029</v>
      </c>
      <c r="D1549" t="s">
        <v>3710</v>
      </c>
      <c r="E1549">
        <v>1049</v>
      </c>
      <c r="F1549">
        <v>1284.6099999999999</v>
      </c>
      <c r="G1549" s="2">
        <v>45332</v>
      </c>
      <c r="H1549" t="s">
        <v>3711</v>
      </c>
      <c r="I1549">
        <f t="shared" si="24"/>
        <v>-235.6099999999999</v>
      </c>
    </row>
    <row r="1550" spans="1:9" x14ac:dyDescent="0.25">
      <c r="A1550">
        <v>2</v>
      </c>
      <c r="B1550" t="s">
        <v>2024</v>
      </c>
      <c r="C1550" t="s">
        <v>2036</v>
      </c>
      <c r="D1550" t="s">
        <v>2020</v>
      </c>
      <c r="E1550">
        <v>85</v>
      </c>
      <c r="F1550">
        <v>0</v>
      </c>
      <c r="G1550" s="2">
        <v>45369</v>
      </c>
      <c r="H1550" t="s">
        <v>2021</v>
      </c>
      <c r="I1550">
        <f t="shared" si="24"/>
        <v>85</v>
      </c>
    </row>
    <row r="1551" spans="1:9" x14ac:dyDescent="0.25">
      <c r="A1551">
        <v>2</v>
      </c>
      <c r="B1551" t="s">
        <v>2024</v>
      </c>
      <c r="C1551" t="s">
        <v>2036</v>
      </c>
      <c r="D1551" t="s">
        <v>2020</v>
      </c>
      <c r="E1551">
        <v>472.65</v>
      </c>
      <c r="F1551">
        <v>0</v>
      </c>
      <c r="G1551" s="2">
        <v>45370</v>
      </c>
      <c r="H1551" t="s">
        <v>2021</v>
      </c>
      <c r="I1551">
        <f t="shared" si="24"/>
        <v>472.65</v>
      </c>
    </row>
    <row r="1552" spans="1:9" x14ac:dyDescent="0.25">
      <c r="A1552">
        <v>2</v>
      </c>
      <c r="B1552" t="s">
        <v>2038</v>
      </c>
      <c r="C1552" t="s">
        <v>2039</v>
      </c>
      <c r="D1552" t="s">
        <v>2020</v>
      </c>
      <c r="E1552">
        <v>34394.629999999997</v>
      </c>
      <c r="F1552">
        <v>0</v>
      </c>
      <c r="G1552" s="2">
        <v>45369</v>
      </c>
      <c r="H1552" t="s">
        <v>2021</v>
      </c>
      <c r="I1552">
        <f t="shared" si="24"/>
        <v>34394.629999999997</v>
      </c>
    </row>
    <row r="1553" spans="1:9" x14ac:dyDescent="0.25">
      <c r="A1553">
        <v>2</v>
      </c>
      <c r="B1553" t="s">
        <v>2024</v>
      </c>
      <c r="C1553" t="s">
        <v>2036</v>
      </c>
      <c r="D1553" t="s">
        <v>2020</v>
      </c>
      <c r="E1553">
        <v>124.49</v>
      </c>
      <c r="F1553">
        <v>0</v>
      </c>
      <c r="G1553" s="2">
        <v>45366</v>
      </c>
      <c r="H1553" t="s">
        <v>2021</v>
      </c>
      <c r="I1553">
        <f t="shared" si="24"/>
        <v>124.49</v>
      </c>
    </row>
    <row r="1554" spans="1:9" x14ac:dyDescent="0.25">
      <c r="A1554">
        <v>2</v>
      </c>
      <c r="B1554" t="s">
        <v>2032</v>
      </c>
      <c r="C1554" t="s">
        <v>2033</v>
      </c>
      <c r="D1554" t="s">
        <v>2020</v>
      </c>
      <c r="E1554">
        <v>3725.97</v>
      </c>
      <c r="F1554">
        <v>0</v>
      </c>
      <c r="G1554" s="2">
        <v>45370</v>
      </c>
      <c r="H1554" t="s">
        <v>2021</v>
      </c>
      <c r="I1554">
        <f t="shared" si="24"/>
        <v>3725.97</v>
      </c>
    </row>
    <row r="1555" spans="1:9" x14ac:dyDescent="0.25">
      <c r="A1555">
        <v>2</v>
      </c>
      <c r="B1555" t="s">
        <v>2034</v>
      </c>
      <c r="C1555" t="s">
        <v>2035</v>
      </c>
      <c r="D1555" t="s">
        <v>2020</v>
      </c>
      <c r="E1555">
        <v>213.34</v>
      </c>
      <c r="F1555">
        <v>0</v>
      </c>
      <c r="G1555" s="2">
        <v>45370</v>
      </c>
      <c r="H1555" t="s">
        <v>2021</v>
      </c>
      <c r="I1555">
        <f t="shared" si="24"/>
        <v>213.34</v>
      </c>
    </row>
    <row r="1556" spans="1:9" x14ac:dyDescent="0.25">
      <c r="A1556">
        <v>2</v>
      </c>
      <c r="B1556" t="s">
        <v>2038</v>
      </c>
      <c r="C1556" t="s">
        <v>2039</v>
      </c>
      <c r="D1556" t="s">
        <v>2020</v>
      </c>
      <c r="E1556">
        <v>1212.53</v>
      </c>
      <c r="F1556">
        <v>0</v>
      </c>
      <c r="G1556" s="2">
        <v>45370</v>
      </c>
      <c r="H1556" t="s">
        <v>2021</v>
      </c>
      <c r="I1556">
        <f t="shared" si="24"/>
        <v>1212.53</v>
      </c>
    </row>
    <row r="1557" spans="1:9" x14ac:dyDescent="0.25">
      <c r="A1557">
        <v>3</v>
      </c>
      <c r="B1557" t="s">
        <v>2038</v>
      </c>
      <c r="C1557" t="s">
        <v>3264</v>
      </c>
      <c r="D1557" t="s">
        <v>2020</v>
      </c>
      <c r="E1557">
        <v>2531.2600000000002</v>
      </c>
      <c r="F1557">
        <v>0</v>
      </c>
      <c r="G1557" s="2">
        <v>45370</v>
      </c>
      <c r="H1557" t="s">
        <v>2021</v>
      </c>
      <c r="I1557">
        <f t="shared" si="24"/>
        <v>2531.2600000000002</v>
      </c>
    </row>
    <row r="1558" spans="1:9" x14ac:dyDescent="0.25">
      <c r="A1558">
        <v>2</v>
      </c>
      <c r="B1558" t="s">
        <v>2040</v>
      </c>
      <c r="C1558" t="s">
        <v>3580</v>
      </c>
      <c r="D1558" t="s">
        <v>2020</v>
      </c>
      <c r="E1558">
        <v>990</v>
      </c>
      <c r="F1558">
        <v>0</v>
      </c>
      <c r="G1558" s="2">
        <v>45370</v>
      </c>
      <c r="H1558" t="s">
        <v>2021</v>
      </c>
      <c r="I1558">
        <f t="shared" si="24"/>
        <v>990</v>
      </c>
    </row>
    <row r="1559" spans="1:9" x14ac:dyDescent="0.25">
      <c r="A1559">
        <v>2</v>
      </c>
      <c r="B1559" t="s">
        <v>2049</v>
      </c>
      <c r="C1559" t="s">
        <v>3595</v>
      </c>
      <c r="D1559" t="s">
        <v>2020</v>
      </c>
      <c r="E1559">
        <v>37.53</v>
      </c>
      <c r="F1559">
        <v>0</v>
      </c>
      <c r="G1559" s="2">
        <v>45370</v>
      </c>
      <c r="H1559" t="s">
        <v>2021</v>
      </c>
      <c r="I1559">
        <f t="shared" si="24"/>
        <v>37.53</v>
      </c>
    </row>
    <row r="1560" spans="1:9" x14ac:dyDescent="0.25">
      <c r="A1560">
        <v>2</v>
      </c>
      <c r="B1560" t="s">
        <v>2047</v>
      </c>
      <c r="C1560" t="s">
        <v>3204</v>
      </c>
      <c r="D1560" t="s">
        <v>2020</v>
      </c>
      <c r="E1560">
        <v>362.18</v>
      </c>
      <c r="F1560">
        <v>0</v>
      </c>
      <c r="G1560" s="2">
        <v>45371</v>
      </c>
      <c r="H1560" t="s">
        <v>2021</v>
      </c>
      <c r="I1560">
        <f t="shared" si="24"/>
        <v>362.18</v>
      </c>
    </row>
    <row r="1561" spans="1:9" x14ac:dyDescent="0.25">
      <c r="A1561">
        <v>2</v>
      </c>
      <c r="B1561" t="s">
        <v>2032</v>
      </c>
      <c r="C1561" t="s">
        <v>2033</v>
      </c>
      <c r="D1561" t="s">
        <v>2020</v>
      </c>
      <c r="E1561">
        <v>659.33</v>
      </c>
      <c r="F1561">
        <v>0</v>
      </c>
      <c r="G1561" s="2">
        <v>45371</v>
      </c>
      <c r="H1561" t="s">
        <v>2021</v>
      </c>
      <c r="I1561">
        <f t="shared" si="24"/>
        <v>659.33</v>
      </c>
    </row>
    <row r="1562" spans="1:9" x14ac:dyDescent="0.25">
      <c r="A1562">
        <v>2</v>
      </c>
      <c r="B1562" t="s">
        <v>2022</v>
      </c>
      <c r="C1562" t="s">
        <v>2023</v>
      </c>
      <c r="D1562" t="s">
        <v>2020</v>
      </c>
      <c r="E1562">
        <v>2994.1</v>
      </c>
      <c r="F1562">
        <v>0</v>
      </c>
      <c r="G1562" s="2">
        <v>45371</v>
      </c>
      <c r="H1562" t="s">
        <v>2021</v>
      </c>
      <c r="I1562">
        <f t="shared" si="24"/>
        <v>2994.1</v>
      </c>
    </row>
    <row r="1563" spans="1:9" x14ac:dyDescent="0.25">
      <c r="A1563">
        <v>2</v>
      </c>
      <c r="B1563" t="s">
        <v>2055</v>
      </c>
      <c r="C1563" t="s">
        <v>3619</v>
      </c>
      <c r="D1563" t="s">
        <v>3712</v>
      </c>
      <c r="E1563">
        <v>65147.03</v>
      </c>
      <c r="F1563">
        <v>0</v>
      </c>
      <c r="G1563" s="2">
        <v>45351</v>
      </c>
      <c r="H1563" t="s">
        <v>3265</v>
      </c>
      <c r="I1563">
        <f t="shared" si="24"/>
        <v>65147.03</v>
      </c>
    </row>
    <row r="1564" spans="1:9" x14ac:dyDescent="0.25">
      <c r="A1564">
        <v>3</v>
      </c>
      <c r="B1564" t="s">
        <v>2055</v>
      </c>
      <c r="C1564" t="s">
        <v>3621</v>
      </c>
      <c r="D1564" t="s">
        <v>3712</v>
      </c>
      <c r="E1564">
        <v>9868.34</v>
      </c>
      <c r="F1564">
        <v>0</v>
      </c>
      <c r="G1564" s="2">
        <v>45351</v>
      </c>
      <c r="H1564" t="s">
        <v>3265</v>
      </c>
      <c r="I1564">
        <f t="shared" si="24"/>
        <v>9868.34</v>
      </c>
    </row>
    <row r="1565" spans="1:9" x14ac:dyDescent="0.25">
      <c r="A1565">
        <v>4</v>
      </c>
      <c r="B1565" t="s">
        <v>2055</v>
      </c>
      <c r="C1565" t="s">
        <v>3622</v>
      </c>
      <c r="D1565" t="s">
        <v>3712</v>
      </c>
      <c r="E1565">
        <v>11942.96</v>
      </c>
      <c r="F1565">
        <v>0</v>
      </c>
      <c r="G1565" s="2">
        <v>45351</v>
      </c>
      <c r="H1565" t="s">
        <v>3265</v>
      </c>
      <c r="I1565">
        <f t="shared" si="24"/>
        <v>11942.96</v>
      </c>
    </row>
    <row r="1566" spans="1:9" x14ac:dyDescent="0.25">
      <c r="A1566">
        <v>8</v>
      </c>
      <c r="B1566" t="s">
        <v>2055</v>
      </c>
      <c r="C1566" t="s">
        <v>3623</v>
      </c>
      <c r="D1566" t="s">
        <v>3712</v>
      </c>
      <c r="E1566">
        <v>1734.84</v>
      </c>
      <c r="F1566">
        <v>0</v>
      </c>
      <c r="G1566" s="2">
        <v>45351</v>
      </c>
      <c r="H1566" t="s">
        <v>3265</v>
      </c>
      <c r="I1566">
        <f t="shared" si="24"/>
        <v>1734.84</v>
      </c>
    </row>
    <row r="1567" spans="1:9" x14ac:dyDescent="0.25">
      <c r="A1567">
        <v>3</v>
      </c>
      <c r="B1567" t="s">
        <v>2044</v>
      </c>
      <c r="C1567" t="s">
        <v>3266</v>
      </c>
      <c r="D1567" t="s">
        <v>2020</v>
      </c>
      <c r="E1567">
        <v>29913.17</v>
      </c>
      <c r="F1567">
        <v>0</v>
      </c>
      <c r="G1567" s="2">
        <v>45338</v>
      </c>
      <c r="H1567" t="s">
        <v>2021</v>
      </c>
      <c r="I1567">
        <f t="shared" si="24"/>
        <v>29913.17</v>
      </c>
    </row>
    <row r="1568" spans="1:9" x14ac:dyDescent="0.25">
      <c r="A1568">
        <v>2</v>
      </c>
      <c r="B1568" t="s">
        <v>2053</v>
      </c>
      <c r="C1568" t="s">
        <v>3624</v>
      </c>
      <c r="D1568" t="s">
        <v>3617</v>
      </c>
      <c r="E1568">
        <v>0</v>
      </c>
      <c r="F1568">
        <v>1350</v>
      </c>
      <c r="G1568" s="2">
        <v>45351</v>
      </c>
      <c r="H1568" t="s">
        <v>3618</v>
      </c>
      <c r="I1568">
        <f t="shared" si="24"/>
        <v>-1350</v>
      </c>
    </row>
    <row r="1569" spans="1:9" x14ac:dyDescent="0.25">
      <c r="A1569">
        <v>2</v>
      </c>
      <c r="B1569" t="s">
        <v>2053</v>
      </c>
      <c r="C1569" t="s">
        <v>3624</v>
      </c>
      <c r="D1569" t="s">
        <v>3617</v>
      </c>
      <c r="E1569">
        <v>0</v>
      </c>
      <c r="F1569">
        <v>2375</v>
      </c>
      <c r="G1569" s="2">
        <v>45351</v>
      </c>
      <c r="H1569" t="s">
        <v>3618</v>
      </c>
      <c r="I1569">
        <f t="shared" si="24"/>
        <v>-2375</v>
      </c>
    </row>
    <row r="1570" spans="1:9" x14ac:dyDescent="0.25">
      <c r="A1570">
        <v>2</v>
      </c>
      <c r="B1570" t="s">
        <v>2053</v>
      </c>
      <c r="C1570" t="s">
        <v>3624</v>
      </c>
      <c r="D1570" t="s">
        <v>3617</v>
      </c>
      <c r="E1570">
        <v>0</v>
      </c>
      <c r="F1570">
        <v>2500</v>
      </c>
      <c r="G1570" s="2">
        <v>45351</v>
      </c>
      <c r="H1570" t="s">
        <v>3618</v>
      </c>
      <c r="I1570">
        <f t="shared" si="24"/>
        <v>-2500</v>
      </c>
    </row>
    <row r="1571" spans="1:9" x14ac:dyDescent="0.25">
      <c r="A1571">
        <v>2</v>
      </c>
      <c r="B1571" t="s">
        <v>2053</v>
      </c>
      <c r="C1571" t="s">
        <v>3624</v>
      </c>
      <c r="D1571" t="s">
        <v>3617</v>
      </c>
      <c r="E1571">
        <v>0</v>
      </c>
      <c r="F1571">
        <v>2500</v>
      </c>
      <c r="G1571" s="2">
        <v>45351</v>
      </c>
      <c r="H1571" t="s">
        <v>3618</v>
      </c>
      <c r="I1571">
        <f t="shared" si="24"/>
        <v>-2500</v>
      </c>
    </row>
    <row r="1572" spans="1:9" x14ac:dyDescent="0.25">
      <c r="A1572">
        <v>2</v>
      </c>
      <c r="B1572" t="s">
        <v>2053</v>
      </c>
      <c r="C1572" t="s">
        <v>3624</v>
      </c>
      <c r="D1572" t="s">
        <v>3617</v>
      </c>
      <c r="E1572">
        <v>0</v>
      </c>
      <c r="F1572">
        <v>1200</v>
      </c>
      <c r="G1572" s="2">
        <v>45351</v>
      </c>
      <c r="H1572" t="s">
        <v>3618</v>
      </c>
      <c r="I1572">
        <f t="shared" si="24"/>
        <v>-1200</v>
      </c>
    </row>
    <row r="1573" spans="1:9" x14ac:dyDescent="0.25">
      <c r="A1573">
        <v>2</v>
      </c>
      <c r="B1573" t="s">
        <v>2053</v>
      </c>
      <c r="C1573" t="s">
        <v>3624</v>
      </c>
      <c r="D1573" t="s">
        <v>3617</v>
      </c>
      <c r="E1573">
        <v>0</v>
      </c>
      <c r="F1573">
        <v>924</v>
      </c>
      <c r="G1573" s="2">
        <v>45351</v>
      </c>
      <c r="H1573" t="s">
        <v>3618</v>
      </c>
      <c r="I1573">
        <f t="shared" si="24"/>
        <v>-924</v>
      </c>
    </row>
    <row r="1574" spans="1:9" x14ac:dyDescent="0.25">
      <c r="A1574">
        <v>2</v>
      </c>
      <c r="B1574" t="s">
        <v>2053</v>
      </c>
      <c r="C1574" t="s">
        <v>3624</v>
      </c>
      <c r="D1574" t="s">
        <v>3617</v>
      </c>
      <c r="E1574">
        <v>0</v>
      </c>
      <c r="F1574">
        <v>1200</v>
      </c>
      <c r="G1574" s="2">
        <v>45351</v>
      </c>
      <c r="H1574" t="s">
        <v>3618</v>
      </c>
      <c r="I1574">
        <f t="shared" si="24"/>
        <v>-1200</v>
      </c>
    </row>
    <row r="1575" spans="1:9" x14ac:dyDescent="0.25">
      <c r="A1575">
        <v>2</v>
      </c>
      <c r="B1575" t="s">
        <v>2053</v>
      </c>
      <c r="C1575" t="s">
        <v>3624</v>
      </c>
      <c r="D1575" t="s">
        <v>3617</v>
      </c>
      <c r="E1575">
        <v>0</v>
      </c>
      <c r="F1575">
        <v>1200</v>
      </c>
      <c r="G1575" s="2">
        <v>45351</v>
      </c>
      <c r="H1575" t="s">
        <v>3618</v>
      </c>
      <c r="I1575">
        <f t="shared" si="24"/>
        <v>-1200</v>
      </c>
    </row>
    <row r="1576" spans="1:9" x14ac:dyDescent="0.25">
      <c r="A1576">
        <v>2</v>
      </c>
      <c r="B1576" t="s">
        <v>2053</v>
      </c>
      <c r="C1576" t="s">
        <v>3624</v>
      </c>
      <c r="D1576" t="s">
        <v>3617</v>
      </c>
      <c r="E1576">
        <v>0</v>
      </c>
      <c r="F1576">
        <v>2544</v>
      </c>
      <c r="G1576" s="2">
        <v>45351</v>
      </c>
      <c r="H1576" t="s">
        <v>3618</v>
      </c>
      <c r="I1576">
        <f t="shared" si="24"/>
        <v>-2544</v>
      </c>
    </row>
    <row r="1577" spans="1:9" x14ac:dyDescent="0.25">
      <c r="A1577">
        <v>2</v>
      </c>
      <c r="B1577" t="s">
        <v>2053</v>
      </c>
      <c r="C1577" t="s">
        <v>3624</v>
      </c>
      <c r="D1577" t="s">
        <v>3617</v>
      </c>
      <c r="E1577">
        <v>0</v>
      </c>
      <c r="F1577">
        <v>2500</v>
      </c>
      <c r="G1577" s="2">
        <v>45351</v>
      </c>
      <c r="H1577" t="s">
        <v>3618</v>
      </c>
      <c r="I1577">
        <f t="shared" si="24"/>
        <v>-2500</v>
      </c>
    </row>
    <row r="1578" spans="1:9" x14ac:dyDescent="0.25">
      <c r="A1578">
        <v>2</v>
      </c>
      <c r="B1578" t="s">
        <v>2053</v>
      </c>
      <c r="C1578" t="s">
        <v>3624</v>
      </c>
      <c r="D1578" t="s">
        <v>3617</v>
      </c>
      <c r="E1578">
        <v>0</v>
      </c>
      <c r="F1578">
        <v>2500</v>
      </c>
      <c r="G1578" s="2">
        <v>45351</v>
      </c>
      <c r="H1578" t="s">
        <v>3618</v>
      </c>
      <c r="I1578">
        <f t="shared" si="24"/>
        <v>-2500</v>
      </c>
    </row>
    <row r="1579" spans="1:9" x14ac:dyDescent="0.25">
      <c r="A1579">
        <v>2</v>
      </c>
      <c r="B1579" t="s">
        <v>2053</v>
      </c>
      <c r="C1579" t="s">
        <v>3624</v>
      </c>
      <c r="D1579" t="s">
        <v>3617</v>
      </c>
      <c r="E1579">
        <v>0</v>
      </c>
      <c r="F1579">
        <v>12500</v>
      </c>
      <c r="G1579" s="2">
        <v>45351</v>
      </c>
      <c r="H1579" t="s">
        <v>3618</v>
      </c>
      <c r="I1579">
        <f t="shared" si="24"/>
        <v>-12500</v>
      </c>
    </row>
    <row r="1580" spans="1:9" x14ac:dyDescent="0.25">
      <c r="A1580">
        <v>2</v>
      </c>
      <c r="B1580" t="s">
        <v>2053</v>
      </c>
      <c r="C1580" t="s">
        <v>3624</v>
      </c>
      <c r="D1580" t="s">
        <v>3617</v>
      </c>
      <c r="E1580">
        <v>0</v>
      </c>
      <c r="F1580">
        <v>200</v>
      </c>
      <c r="G1580" s="2">
        <v>45351</v>
      </c>
      <c r="H1580" t="s">
        <v>3618</v>
      </c>
      <c r="I1580">
        <f t="shared" si="24"/>
        <v>-200</v>
      </c>
    </row>
    <row r="1581" spans="1:9" x14ac:dyDescent="0.25">
      <c r="A1581">
        <v>2</v>
      </c>
      <c r="B1581" t="s">
        <v>2053</v>
      </c>
      <c r="C1581" t="s">
        <v>3624</v>
      </c>
      <c r="D1581" t="s">
        <v>3617</v>
      </c>
      <c r="E1581">
        <v>0</v>
      </c>
      <c r="F1581">
        <v>4500</v>
      </c>
      <c r="G1581" s="2">
        <v>45351</v>
      </c>
      <c r="H1581" t="s">
        <v>3618</v>
      </c>
      <c r="I1581">
        <f t="shared" si="24"/>
        <v>-4500</v>
      </c>
    </row>
    <row r="1582" spans="1:9" x14ac:dyDescent="0.25">
      <c r="A1582">
        <v>2</v>
      </c>
      <c r="B1582" t="s">
        <v>2053</v>
      </c>
      <c r="C1582" t="s">
        <v>3624</v>
      </c>
      <c r="D1582" t="s">
        <v>3617</v>
      </c>
      <c r="E1582">
        <v>0</v>
      </c>
      <c r="F1582">
        <v>1610</v>
      </c>
      <c r="G1582" s="2">
        <v>45351</v>
      </c>
      <c r="H1582" t="s">
        <v>3618</v>
      </c>
      <c r="I1582">
        <f t="shared" si="24"/>
        <v>-1610</v>
      </c>
    </row>
    <row r="1583" spans="1:9" x14ac:dyDescent="0.25">
      <c r="A1583">
        <v>2</v>
      </c>
      <c r="B1583" t="s">
        <v>2053</v>
      </c>
      <c r="C1583" t="s">
        <v>3624</v>
      </c>
      <c r="D1583" t="s">
        <v>3617</v>
      </c>
      <c r="E1583">
        <v>0</v>
      </c>
      <c r="F1583">
        <v>4500</v>
      </c>
      <c r="G1583" s="2">
        <v>45351</v>
      </c>
      <c r="H1583" t="s">
        <v>3618</v>
      </c>
      <c r="I1583">
        <f t="shared" si="24"/>
        <v>-4500</v>
      </c>
    </row>
    <row r="1584" spans="1:9" x14ac:dyDescent="0.25">
      <c r="A1584">
        <v>2</v>
      </c>
      <c r="B1584" t="s">
        <v>2053</v>
      </c>
      <c r="C1584" t="s">
        <v>3624</v>
      </c>
      <c r="D1584" t="s">
        <v>3617</v>
      </c>
      <c r="E1584">
        <v>0</v>
      </c>
      <c r="F1584">
        <v>1500</v>
      </c>
      <c r="G1584" s="2">
        <v>45351</v>
      </c>
      <c r="H1584" t="s">
        <v>3618</v>
      </c>
      <c r="I1584">
        <f t="shared" si="24"/>
        <v>-1500</v>
      </c>
    </row>
    <row r="1585" spans="1:9" x14ac:dyDescent="0.25">
      <c r="A1585">
        <v>2</v>
      </c>
      <c r="B1585" t="s">
        <v>2053</v>
      </c>
      <c r="C1585" t="s">
        <v>3624</v>
      </c>
      <c r="D1585" t="s">
        <v>3617</v>
      </c>
      <c r="E1585">
        <v>0</v>
      </c>
      <c r="F1585">
        <v>45</v>
      </c>
      <c r="G1585" s="2">
        <v>45351</v>
      </c>
      <c r="H1585" t="s">
        <v>3618</v>
      </c>
      <c r="I1585">
        <f t="shared" si="24"/>
        <v>-45</v>
      </c>
    </row>
    <row r="1586" spans="1:9" x14ac:dyDescent="0.25">
      <c r="A1586">
        <v>2</v>
      </c>
      <c r="B1586" t="s">
        <v>2053</v>
      </c>
      <c r="C1586" t="s">
        <v>3624</v>
      </c>
      <c r="D1586" t="s">
        <v>3617</v>
      </c>
      <c r="E1586">
        <v>0</v>
      </c>
      <c r="F1586">
        <v>1200</v>
      </c>
      <c r="G1586" s="2">
        <v>45351</v>
      </c>
      <c r="H1586" t="s">
        <v>3618</v>
      </c>
      <c r="I1586">
        <f t="shared" si="24"/>
        <v>-1200</v>
      </c>
    </row>
    <row r="1587" spans="1:9" x14ac:dyDescent="0.25">
      <c r="A1587">
        <v>2</v>
      </c>
      <c r="B1587" t="s">
        <v>2053</v>
      </c>
      <c r="C1587" t="s">
        <v>3624</v>
      </c>
      <c r="D1587" t="s">
        <v>3617</v>
      </c>
      <c r="E1587">
        <v>0</v>
      </c>
      <c r="F1587">
        <v>1200</v>
      </c>
      <c r="G1587" s="2">
        <v>45351</v>
      </c>
      <c r="H1587" t="s">
        <v>3618</v>
      </c>
      <c r="I1587">
        <f t="shared" si="24"/>
        <v>-1200</v>
      </c>
    </row>
    <row r="1588" spans="1:9" x14ac:dyDescent="0.25">
      <c r="A1588">
        <v>2</v>
      </c>
      <c r="B1588" t="s">
        <v>2053</v>
      </c>
      <c r="C1588" t="s">
        <v>3624</v>
      </c>
      <c r="D1588" t="s">
        <v>3617</v>
      </c>
      <c r="E1588">
        <v>0</v>
      </c>
      <c r="F1588">
        <v>1200</v>
      </c>
      <c r="G1588" s="2">
        <v>45351</v>
      </c>
      <c r="H1588" t="s">
        <v>3618</v>
      </c>
      <c r="I1588">
        <f t="shared" si="24"/>
        <v>-1200</v>
      </c>
    </row>
    <row r="1589" spans="1:9" x14ac:dyDescent="0.25">
      <c r="A1589">
        <v>2</v>
      </c>
      <c r="B1589" t="s">
        <v>2053</v>
      </c>
      <c r="C1589" t="s">
        <v>3624</v>
      </c>
      <c r="D1589" t="s">
        <v>3617</v>
      </c>
      <c r="E1589">
        <v>0</v>
      </c>
      <c r="F1589">
        <v>192</v>
      </c>
      <c r="G1589" s="2">
        <v>45351</v>
      </c>
      <c r="H1589" t="s">
        <v>3618</v>
      </c>
      <c r="I1589">
        <f t="shared" si="24"/>
        <v>-192</v>
      </c>
    </row>
    <row r="1590" spans="1:9" x14ac:dyDescent="0.25">
      <c r="A1590">
        <v>2</v>
      </c>
      <c r="B1590" t="s">
        <v>2053</v>
      </c>
      <c r="C1590" t="s">
        <v>3624</v>
      </c>
      <c r="D1590" t="s">
        <v>3617</v>
      </c>
      <c r="E1590">
        <v>0</v>
      </c>
      <c r="F1590">
        <v>72</v>
      </c>
      <c r="G1590" s="2">
        <v>45351</v>
      </c>
      <c r="H1590" t="s">
        <v>3618</v>
      </c>
      <c r="I1590">
        <f t="shared" si="24"/>
        <v>-72</v>
      </c>
    </row>
    <row r="1591" spans="1:9" x14ac:dyDescent="0.25">
      <c r="A1591">
        <v>2</v>
      </c>
      <c r="B1591" t="s">
        <v>2053</v>
      </c>
      <c r="C1591" t="s">
        <v>3624</v>
      </c>
      <c r="D1591" t="s">
        <v>3617</v>
      </c>
      <c r="E1591">
        <v>0</v>
      </c>
      <c r="F1591">
        <v>192</v>
      </c>
      <c r="G1591" s="2">
        <v>45351</v>
      </c>
      <c r="H1591" t="s">
        <v>3618</v>
      </c>
      <c r="I1591">
        <f t="shared" si="24"/>
        <v>-192</v>
      </c>
    </row>
    <row r="1592" spans="1:9" x14ac:dyDescent="0.25">
      <c r="A1592">
        <v>2</v>
      </c>
      <c r="B1592" t="s">
        <v>2053</v>
      </c>
      <c r="C1592" t="s">
        <v>3624</v>
      </c>
      <c r="D1592" t="s">
        <v>3617</v>
      </c>
      <c r="E1592">
        <v>0</v>
      </c>
      <c r="F1592">
        <v>72</v>
      </c>
      <c r="G1592" s="2">
        <v>45351</v>
      </c>
      <c r="H1592" t="s">
        <v>3618</v>
      </c>
      <c r="I1592">
        <f t="shared" si="24"/>
        <v>-72</v>
      </c>
    </row>
    <row r="1593" spans="1:9" x14ac:dyDescent="0.25">
      <c r="A1593">
        <v>2</v>
      </c>
      <c r="B1593" t="s">
        <v>2053</v>
      </c>
      <c r="C1593" t="s">
        <v>3624</v>
      </c>
      <c r="D1593" t="s">
        <v>3617</v>
      </c>
      <c r="E1593">
        <v>0</v>
      </c>
      <c r="F1593">
        <v>120</v>
      </c>
      <c r="G1593" s="2">
        <v>45351</v>
      </c>
      <c r="H1593" t="s">
        <v>3618</v>
      </c>
      <c r="I1593">
        <f t="shared" si="24"/>
        <v>-120</v>
      </c>
    </row>
    <row r="1594" spans="1:9" x14ac:dyDescent="0.25">
      <c r="A1594">
        <v>2</v>
      </c>
      <c r="B1594" t="s">
        <v>2053</v>
      </c>
      <c r="C1594" t="s">
        <v>3624</v>
      </c>
      <c r="D1594" t="s">
        <v>3617</v>
      </c>
      <c r="E1594">
        <v>0</v>
      </c>
      <c r="F1594">
        <v>144</v>
      </c>
      <c r="G1594" s="2">
        <v>45351</v>
      </c>
      <c r="H1594" t="s">
        <v>3618</v>
      </c>
      <c r="I1594">
        <f t="shared" si="24"/>
        <v>-144</v>
      </c>
    </row>
    <row r="1595" spans="1:9" x14ac:dyDescent="0.25">
      <c r="A1595">
        <v>2</v>
      </c>
      <c r="B1595" t="s">
        <v>2053</v>
      </c>
      <c r="C1595" t="s">
        <v>3624</v>
      </c>
      <c r="D1595" t="s">
        <v>3617</v>
      </c>
      <c r="E1595">
        <v>0</v>
      </c>
      <c r="F1595">
        <v>144</v>
      </c>
      <c r="G1595" s="2">
        <v>45351</v>
      </c>
      <c r="H1595" t="s">
        <v>3618</v>
      </c>
      <c r="I1595">
        <f t="shared" si="24"/>
        <v>-144</v>
      </c>
    </row>
    <row r="1596" spans="1:9" x14ac:dyDescent="0.25">
      <c r="A1596">
        <v>2</v>
      </c>
      <c r="B1596" t="s">
        <v>2053</v>
      </c>
      <c r="C1596" t="s">
        <v>3624</v>
      </c>
      <c r="D1596" t="s">
        <v>3617</v>
      </c>
      <c r="E1596">
        <v>0</v>
      </c>
      <c r="F1596">
        <v>84</v>
      </c>
      <c r="G1596" s="2">
        <v>45351</v>
      </c>
      <c r="H1596" t="s">
        <v>3618</v>
      </c>
      <c r="I1596">
        <f t="shared" si="24"/>
        <v>-84</v>
      </c>
    </row>
    <row r="1597" spans="1:9" x14ac:dyDescent="0.25">
      <c r="A1597">
        <v>2</v>
      </c>
      <c r="B1597" t="s">
        <v>2053</v>
      </c>
      <c r="C1597" t="s">
        <v>3624</v>
      </c>
      <c r="D1597" t="s">
        <v>3617</v>
      </c>
      <c r="E1597">
        <v>0</v>
      </c>
      <c r="F1597">
        <v>96</v>
      </c>
      <c r="G1597" s="2">
        <v>45351</v>
      </c>
      <c r="H1597" t="s">
        <v>3618</v>
      </c>
      <c r="I1597">
        <f t="shared" si="24"/>
        <v>-96</v>
      </c>
    </row>
    <row r="1598" spans="1:9" x14ac:dyDescent="0.25">
      <c r="A1598">
        <v>2</v>
      </c>
      <c r="B1598" t="s">
        <v>2053</v>
      </c>
      <c r="C1598" t="s">
        <v>3624</v>
      </c>
      <c r="D1598" t="s">
        <v>3617</v>
      </c>
      <c r="E1598">
        <v>0</v>
      </c>
      <c r="F1598">
        <v>36</v>
      </c>
      <c r="G1598" s="2">
        <v>45351</v>
      </c>
      <c r="H1598" t="s">
        <v>3618</v>
      </c>
      <c r="I1598">
        <f t="shared" si="24"/>
        <v>-36</v>
      </c>
    </row>
    <row r="1599" spans="1:9" x14ac:dyDescent="0.25">
      <c r="A1599">
        <v>2</v>
      </c>
      <c r="B1599" t="s">
        <v>2053</v>
      </c>
      <c r="C1599" t="s">
        <v>3624</v>
      </c>
      <c r="D1599" t="s">
        <v>3617</v>
      </c>
      <c r="E1599">
        <v>0</v>
      </c>
      <c r="F1599">
        <v>1200</v>
      </c>
      <c r="G1599" s="2">
        <v>45351</v>
      </c>
      <c r="H1599" t="s">
        <v>3618</v>
      </c>
      <c r="I1599">
        <f t="shared" si="24"/>
        <v>-1200</v>
      </c>
    </row>
    <row r="1600" spans="1:9" x14ac:dyDescent="0.25">
      <c r="A1600">
        <v>2</v>
      </c>
      <c r="B1600" t="s">
        <v>2053</v>
      </c>
      <c r="C1600" t="s">
        <v>3624</v>
      </c>
      <c r="D1600" t="s">
        <v>3617</v>
      </c>
      <c r="E1600">
        <v>0</v>
      </c>
      <c r="F1600">
        <v>1200</v>
      </c>
      <c r="G1600" s="2">
        <v>45351</v>
      </c>
      <c r="H1600" t="s">
        <v>3618</v>
      </c>
      <c r="I1600">
        <f t="shared" si="24"/>
        <v>-1200</v>
      </c>
    </row>
    <row r="1601" spans="1:9" x14ac:dyDescent="0.25">
      <c r="A1601">
        <v>2</v>
      </c>
      <c r="B1601" t="s">
        <v>2053</v>
      </c>
      <c r="C1601" t="s">
        <v>3624</v>
      </c>
      <c r="D1601" t="s">
        <v>3617</v>
      </c>
      <c r="E1601">
        <v>0</v>
      </c>
      <c r="F1601">
        <v>84</v>
      </c>
      <c r="G1601" s="2">
        <v>45351</v>
      </c>
      <c r="H1601" t="s">
        <v>3618</v>
      </c>
      <c r="I1601">
        <f t="shared" si="24"/>
        <v>-84</v>
      </c>
    </row>
    <row r="1602" spans="1:9" x14ac:dyDescent="0.25">
      <c r="A1602">
        <v>2</v>
      </c>
      <c r="B1602" t="s">
        <v>2053</v>
      </c>
      <c r="C1602" t="s">
        <v>3624</v>
      </c>
      <c r="D1602" t="s">
        <v>3617</v>
      </c>
      <c r="E1602">
        <v>0</v>
      </c>
      <c r="F1602">
        <v>132</v>
      </c>
      <c r="G1602" s="2">
        <v>45351</v>
      </c>
      <c r="H1602" t="s">
        <v>3618</v>
      </c>
      <c r="I1602">
        <f t="shared" ref="I1602:I1665" si="25">E1602-F1602</f>
        <v>-132</v>
      </c>
    </row>
    <row r="1603" spans="1:9" x14ac:dyDescent="0.25">
      <c r="A1603">
        <v>2</v>
      </c>
      <c r="B1603" t="s">
        <v>2053</v>
      </c>
      <c r="C1603" t="s">
        <v>3624</v>
      </c>
      <c r="D1603" t="s">
        <v>3617</v>
      </c>
      <c r="E1603">
        <v>0</v>
      </c>
      <c r="F1603">
        <v>36</v>
      </c>
      <c r="G1603" s="2">
        <v>45351</v>
      </c>
      <c r="H1603" t="s">
        <v>3618</v>
      </c>
      <c r="I1603">
        <f t="shared" si="25"/>
        <v>-36</v>
      </c>
    </row>
    <row r="1604" spans="1:9" x14ac:dyDescent="0.25">
      <c r="A1604">
        <v>2</v>
      </c>
      <c r="B1604" t="s">
        <v>2053</v>
      </c>
      <c r="C1604" t="s">
        <v>3624</v>
      </c>
      <c r="D1604" t="s">
        <v>3617</v>
      </c>
      <c r="E1604">
        <v>0</v>
      </c>
      <c r="F1604">
        <v>72</v>
      </c>
      <c r="G1604" s="2">
        <v>45351</v>
      </c>
      <c r="H1604" t="s">
        <v>3618</v>
      </c>
      <c r="I1604">
        <f t="shared" si="25"/>
        <v>-72</v>
      </c>
    </row>
    <row r="1605" spans="1:9" x14ac:dyDescent="0.25">
      <c r="A1605">
        <v>2</v>
      </c>
      <c r="B1605" t="s">
        <v>2053</v>
      </c>
      <c r="C1605" t="s">
        <v>3624</v>
      </c>
      <c r="D1605" t="s">
        <v>3617</v>
      </c>
      <c r="E1605">
        <v>0</v>
      </c>
      <c r="F1605">
        <v>84</v>
      </c>
      <c r="G1605" s="2">
        <v>45351</v>
      </c>
      <c r="H1605" t="s">
        <v>3618</v>
      </c>
      <c r="I1605">
        <f t="shared" si="25"/>
        <v>-84</v>
      </c>
    </row>
    <row r="1606" spans="1:9" x14ac:dyDescent="0.25">
      <c r="A1606">
        <v>2</v>
      </c>
      <c r="B1606" t="s">
        <v>2053</v>
      </c>
      <c r="C1606" t="s">
        <v>3624</v>
      </c>
      <c r="D1606" t="s">
        <v>3617</v>
      </c>
      <c r="E1606">
        <v>0</v>
      </c>
      <c r="F1606">
        <v>156</v>
      </c>
      <c r="G1606" s="2">
        <v>45351</v>
      </c>
      <c r="H1606" t="s">
        <v>3618</v>
      </c>
      <c r="I1606">
        <f t="shared" si="25"/>
        <v>-156</v>
      </c>
    </row>
    <row r="1607" spans="1:9" x14ac:dyDescent="0.25">
      <c r="A1607">
        <v>2</v>
      </c>
      <c r="B1607" t="s">
        <v>2053</v>
      </c>
      <c r="C1607" t="s">
        <v>3624</v>
      </c>
      <c r="D1607" t="s">
        <v>3617</v>
      </c>
      <c r="E1607">
        <v>0</v>
      </c>
      <c r="F1607">
        <v>156</v>
      </c>
      <c r="G1607" s="2">
        <v>45351</v>
      </c>
      <c r="H1607" t="s">
        <v>3618</v>
      </c>
      <c r="I1607">
        <f t="shared" si="25"/>
        <v>-156</v>
      </c>
    </row>
    <row r="1608" spans="1:9" x14ac:dyDescent="0.25">
      <c r="A1608">
        <v>2</v>
      </c>
      <c r="B1608" t="s">
        <v>2053</v>
      </c>
      <c r="C1608" t="s">
        <v>3624</v>
      </c>
      <c r="D1608" t="s">
        <v>3617</v>
      </c>
      <c r="E1608">
        <v>0</v>
      </c>
      <c r="F1608">
        <v>84</v>
      </c>
      <c r="G1608" s="2">
        <v>45351</v>
      </c>
      <c r="H1608" t="s">
        <v>3618</v>
      </c>
      <c r="I1608">
        <f t="shared" si="25"/>
        <v>-84</v>
      </c>
    </row>
    <row r="1609" spans="1:9" x14ac:dyDescent="0.25">
      <c r="A1609">
        <v>2</v>
      </c>
      <c r="B1609" t="s">
        <v>2053</v>
      </c>
      <c r="C1609" t="s">
        <v>3624</v>
      </c>
      <c r="D1609" t="s">
        <v>3617</v>
      </c>
      <c r="E1609">
        <v>0</v>
      </c>
      <c r="F1609">
        <v>36</v>
      </c>
      <c r="G1609" s="2">
        <v>45351</v>
      </c>
      <c r="H1609" t="s">
        <v>3618</v>
      </c>
      <c r="I1609">
        <f t="shared" si="25"/>
        <v>-36</v>
      </c>
    </row>
    <row r="1610" spans="1:9" x14ac:dyDescent="0.25">
      <c r="A1610">
        <v>2</v>
      </c>
      <c r="B1610" t="s">
        <v>2053</v>
      </c>
      <c r="C1610" t="s">
        <v>3624</v>
      </c>
      <c r="D1610" t="s">
        <v>3617</v>
      </c>
      <c r="E1610">
        <v>0</v>
      </c>
      <c r="F1610">
        <v>60</v>
      </c>
      <c r="G1610" s="2">
        <v>45351</v>
      </c>
      <c r="H1610" t="s">
        <v>3618</v>
      </c>
      <c r="I1610">
        <f t="shared" si="25"/>
        <v>-60</v>
      </c>
    </row>
    <row r="1611" spans="1:9" x14ac:dyDescent="0.25">
      <c r="A1611">
        <v>2</v>
      </c>
      <c r="B1611" t="s">
        <v>2053</v>
      </c>
      <c r="C1611" t="s">
        <v>3624</v>
      </c>
      <c r="D1611" t="s">
        <v>3617</v>
      </c>
      <c r="E1611">
        <v>0</v>
      </c>
      <c r="F1611">
        <v>36</v>
      </c>
      <c r="G1611" s="2">
        <v>45351</v>
      </c>
      <c r="H1611" t="s">
        <v>3618</v>
      </c>
      <c r="I1611">
        <f t="shared" si="25"/>
        <v>-36</v>
      </c>
    </row>
    <row r="1612" spans="1:9" x14ac:dyDescent="0.25">
      <c r="A1612">
        <v>2</v>
      </c>
      <c r="B1612" t="s">
        <v>2053</v>
      </c>
      <c r="C1612" t="s">
        <v>3624</v>
      </c>
      <c r="D1612" t="s">
        <v>3617</v>
      </c>
      <c r="E1612">
        <v>0</v>
      </c>
      <c r="F1612">
        <v>1200</v>
      </c>
      <c r="G1612" s="2">
        <v>45351</v>
      </c>
      <c r="H1612" t="s">
        <v>3618</v>
      </c>
      <c r="I1612">
        <f t="shared" si="25"/>
        <v>-1200</v>
      </c>
    </row>
    <row r="1613" spans="1:9" x14ac:dyDescent="0.25">
      <c r="A1613">
        <v>2</v>
      </c>
      <c r="B1613" t="s">
        <v>2053</v>
      </c>
      <c r="C1613" t="s">
        <v>3624</v>
      </c>
      <c r="D1613" t="s">
        <v>3617</v>
      </c>
      <c r="E1613">
        <v>0</v>
      </c>
      <c r="F1613">
        <v>1200</v>
      </c>
      <c r="G1613" s="2">
        <v>45351</v>
      </c>
      <c r="H1613" t="s">
        <v>3618</v>
      </c>
      <c r="I1613">
        <f t="shared" si="25"/>
        <v>-1200</v>
      </c>
    </row>
    <row r="1614" spans="1:9" x14ac:dyDescent="0.25">
      <c r="A1614">
        <v>2</v>
      </c>
      <c r="B1614" t="s">
        <v>2053</v>
      </c>
      <c r="C1614" t="s">
        <v>3624</v>
      </c>
      <c r="D1614" t="s">
        <v>3617</v>
      </c>
      <c r="E1614">
        <v>0</v>
      </c>
      <c r="F1614">
        <v>120</v>
      </c>
      <c r="G1614" s="2">
        <v>45351</v>
      </c>
      <c r="H1614" t="s">
        <v>3618</v>
      </c>
      <c r="I1614">
        <f t="shared" si="25"/>
        <v>-120</v>
      </c>
    </row>
    <row r="1615" spans="1:9" x14ac:dyDescent="0.25">
      <c r="A1615">
        <v>2</v>
      </c>
      <c r="B1615" t="s">
        <v>2053</v>
      </c>
      <c r="C1615" t="s">
        <v>3624</v>
      </c>
      <c r="D1615" t="s">
        <v>3617</v>
      </c>
      <c r="E1615">
        <v>0</v>
      </c>
      <c r="F1615">
        <v>120</v>
      </c>
      <c r="G1615" s="2">
        <v>45351</v>
      </c>
      <c r="H1615" t="s">
        <v>3618</v>
      </c>
      <c r="I1615">
        <f t="shared" si="25"/>
        <v>-120</v>
      </c>
    </row>
    <row r="1616" spans="1:9" x14ac:dyDescent="0.25">
      <c r="A1616">
        <v>2</v>
      </c>
      <c r="B1616" t="s">
        <v>2053</v>
      </c>
      <c r="C1616" t="s">
        <v>3624</v>
      </c>
      <c r="D1616" t="s">
        <v>3617</v>
      </c>
      <c r="E1616">
        <v>0</v>
      </c>
      <c r="F1616">
        <v>180</v>
      </c>
      <c r="G1616" s="2">
        <v>45351</v>
      </c>
      <c r="H1616" t="s">
        <v>3618</v>
      </c>
      <c r="I1616">
        <f t="shared" si="25"/>
        <v>-180</v>
      </c>
    </row>
    <row r="1617" spans="1:9" x14ac:dyDescent="0.25">
      <c r="A1617">
        <v>2</v>
      </c>
      <c r="B1617" t="s">
        <v>2053</v>
      </c>
      <c r="C1617" t="s">
        <v>3624</v>
      </c>
      <c r="D1617" t="s">
        <v>3617</v>
      </c>
      <c r="E1617">
        <v>0</v>
      </c>
      <c r="F1617">
        <v>144</v>
      </c>
      <c r="G1617" s="2">
        <v>45351</v>
      </c>
      <c r="H1617" t="s">
        <v>3618</v>
      </c>
      <c r="I1617">
        <f t="shared" si="25"/>
        <v>-144</v>
      </c>
    </row>
    <row r="1618" spans="1:9" x14ac:dyDescent="0.25">
      <c r="A1618">
        <v>2</v>
      </c>
      <c r="B1618" t="s">
        <v>2053</v>
      </c>
      <c r="C1618" t="s">
        <v>3624</v>
      </c>
      <c r="D1618" t="s">
        <v>3617</v>
      </c>
      <c r="E1618">
        <v>0</v>
      </c>
      <c r="F1618">
        <v>216</v>
      </c>
      <c r="G1618" s="2">
        <v>45351</v>
      </c>
      <c r="H1618" t="s">
        <v>3618</v>
      </c>
      <c r="I1618">
        <f t="shared" si="25"/>
        <v>-216</v>
      </c>
    </row>
    <row r="1619" spans="1:9" x14ac:dyDescent="0.25">
      <c r="A1619">
        <v>2</v>
      </c>
      <c r="B1619" t="s">
        <v>2053</v>
      </c>
      <c r="C1619" t="s">
        <v>3624</v>
      </c>
      <c r="D1619" t="s">
        <v>3617</v>
      </c>
      <c r="E1619">
        <v>0</v>
      </c>
      <c r="F1619">
        <v>156</v>
      </c>
      <c r="G1619" s="2">
        <v>45351</v>
      </c>
      <c r="H1619" t="s">
        <v>3618</v>
      </c>
      <c r="I1619">
        <f t="shared" si="25"/>
        <v>-156</v>
      </c>
    </row>
    <row r="1620" spans="1:9" x14ac:dyDescent="0.25">
      <c r="A1620">
        <v>2</v>
      </c>
      <c r="B1620" t="s">
        <v>2053</v>
      </c>
      <c r="C1620" t="s">
        <v>3624</v>
      </c>
      <c r="D1620" t="s">
        <v>3617</v>
      </c>
      <c r="E1620">
        <v>0</v>
      </c>
      <c r="F1620">
        <v>36</v>
      </c>
      <c r="G1620" s="2">
        <v>45351</v>
      </c>
      <c r="H1620" t="s">
        <v>3618</v>
      </c>
      <c r="I1620">
        <f t="shared" si="25"/>
        <v>-36</v>
      </c>
    </row>
    <row r="1621" spans="1:9" x14ac:dyDescent="0.25">
      <c r="A1621">
        <v>2</v>
      </c>
      <c r="B1621" t="s">
        <v>2053</v>
      </c>
      <c r="C1621" t="s">
        <v>3624</v>
      </c>
      <c r="D1621" t="s">
        <v>3617</v>
      </c>
      <c r="E1621">
        <v>0</v>
      </c>
      <c r="F1621">
        <v>108</v>
      </c>
      <c r="G1621" s="2">
        <v>45351</v>
      </c>
      <c r="H1621" t="s">
        <v>3618</v>
      </c>
      <c r="I1621">
        <f t="shared" si="25"/>
        <v>-108</v>
      </c>
    </row>
    <row r="1622" spans="1:9" x14ac:dyDescent="0.25">
      <c r="A1622">
        <v>2</v>
      </c>
      <c r="B1622" t="s">
        <v>2053</v>
      </c>
      <c r="C1622" t="s">
        <v>3624</v>
      </c>
      <c r="D1622" t="s">
        <v>3617</v>
      </c>
      <c r="E1622">
        <v>0</v>
      </c>
      <c r="F1622">
        <v>36</v>
      </c>
      <c r="G1622" s="2">
        <v>45351</v>
      </c>
      <c r="H1622" t="s">
        <v>3618</v>
      </c>
      <c r="I1622">
        <f t="shared" si="25"/>
        <v>-36</v>
      </c>
    </row>
    <row r="1623" spans="1:9" x14ac:dyDescent="0.25">
      <c r="A1623">
        <v>2</v>
      </c>
      <c r="B1623" t="s">
        <v>2053</v>
      </c>
      <c r="C1623" t="s">
        <v>3624</v>
      </c>
      <c r="D1623" t="s">
        <v>3617</v>
      </c>
      <c r="E1623">
        <v>0</v>
      </c>
      <c r="F1623">
        <v>1200</v>
      </c>
      <c r="G1623" s="2">
        <v>45351</v>
      </c>
      <c r="H1623" t="s">
        <v>3618</v>
      </c>
      <c r="I1623">
        <f t="shared" si="25"/>
        <v>-1200</v>
      </c>
    </row>
    <row r="1624" spans="1:9" x14ac:dyDescent="0.25">
      <c r="A1624">
        <v>2</v>
      </c>
      <c r="B1624" t="s">
        <v>2053</v>
      </c>
      <c r="C1624" t="s">
        <v>3624</v>
      </c>
      <c r="D1624" t="s">
        <v>3617</v>
      </c>
      <c r="E1624">
        <v>0</v>
      </c>
      <c r="F1624">
        <v>168</v>
      </c>
      <c r="G1624" s="2">
        <v>45351</v>
      </c>
      <c r="H1624" t="s">
        <v>3618</v>
      </c>
      <c r="I1624">
        <f t="shared" si="25"/>
        <v>-168</v>
      </c>
    </row>
    <row r="1625" spans="1:9" x14ac:dyDescent="0.25">
      <c r="A1625">
        <v>2</v>
      </c>
      <c r="B1625" t="s">
        <v>2053</v>
      </c>
      <c r="C1625" t="s">
        <v>3624</v>
      </c>
      <c r="D1625" t="s">
        <v>3617</v>
      </c>
      <c r="E1625">
        <v>0</v>
      </c>
      <c r="F1625">
        <v>168</v>
      </c>
      <c r="G1625" s="2">
        <v>45351</v>
      </c>
      <c r="H1625" t="s">
        <v>3618</v>
      </c>
      <c r="I1625">
        <f t="shared" si="25"/>
        <v>-168</v>
      </c>
    </row>
    <row r="1626" spans="1:9" x14ac:dyDescent="0.25">
      <c r="A1626">
        <v>2</v>
      </c>
      <c r="B1626" t="s">
        <v>2053</v>
      </c>
      <c r="C1626" t="s">
        <v>3624</v>
      </c>
      <c r="D1626" t="s">
        <v>3617</v>
      </c>
      <c r="E1626">
        <v>0</v>
      </c>
      <c r="F1626">
        <v>168</v>
      </c>
      <c r="G1626" s="2">
        <v>45351</v>
      </c>
      <c r="H1626" t="s">
        <v>3618</v>
      </c>
      <c r="I1626">
        <f t="shared" si="25"/>
        <v>-168</v>
      </c>
    </row>
    <row r="1627" spans="1:9" x14ac:dyDescent="0.25">
      <c r="A1627">
        <v>2</v>
      </c>
      <c r="B1627" t="s">
        <v>2053</v>
      </c>
      <c r="C1627" t="s">
        <v>3624</v>
      </c>
      <c r="D1627" t="s">
        <v>3617</v>
      </c>
      <c r="E1627">
        <v>0</v>
      </c>
      <c r="F1627">
        <v>180</v>
      </c>
      <c r="G1627" s="2">
        <v>45351</v>
      </c>
      <c r="H1627" t="s">
        <v>3618</v>
      </c>
      <c r="I1627">
        <f t="shared" si="25"/>
        <v>-180</v>
      </c>
    </row>
    <row r="1628" spans="1:9" x14ac:dyDescent="0.25">
      <c r="A1628">
        <v>2</v>
      </c>
      <c r="B1628" t="s">
        <v>2053</v>
      </c>
      <c r="C1628" t="s">
        <v>3624</v>
      </c>
      <c r="D1628" t="s">
        <v>3617</v>
      </c>
      <c r="E1628">
        <v>0</v>
      </c>
      <c r="F1628">
        <v>180</v>
      </c>
      <c r="G1628" s="2">
        <v>45351</v>
      </c>
      <c r="H1628" t="s">
        <v>3618</v>
      </c>
      <c r="I1628">
        <f t="shared" si="25"/>
        <v>-180</v>
      </c>
    </row>
    <row r="1629" spans="1:9" x14ac:dyDescent="0.25">
      <c r="A1629">
        <v>2</v>
      </c>
      <c r="B1629" t="s">
        <v>2053</v>
      </c>
      <c r="C1629" t="s">
        <v>3624</v>
      </c>
      <c r="D1629" t="s">
        <v>3617</v>
      </c>
      <c r="E1629">
        <v>0</v>
      </c>
      <c r="F1629">
        <v>1200</v>
      </c>
      <c r="G1629" s="2">
        <v>45351</v>
      </c>
      <c r="H1629" t="s">
        <v>3618</v>
      </c>
      <c r="I1629">
        <f t="shared" si="25"/>
        <v>-1200</v>
      </c>
    </row>
    <row r="1630" spans="1:9" x14ac:dyDescent="0.25">
      <c r="A1630">
        <v>2</v>
      </c>
      <c r="B1630" t="s">
        <v>2053</v>
      </c>
      <c r="C1630" t="s">
        <v>3624</v>
      </c>
      <c r="D1630" t="s">
        <v>3617</v>
      </c>
      <c r="E1630">
        <v>0</v>
      </c>
      <c r="F1630">
        <v>552</v>
      </c>
      <c r="G1630" s="2">
        <v>45351</v>
      </c>
      <c r="H1630" t="s">
        <v>3618</v>
      </c>
      <c r="I1630">
        <f t="shared" si="25"/>
        <v>-552</v>
      </c>
    </row>
    <row r="1631" spans="1:9" x14ac:dyDescent="0.25">
      <c r="A1631">
        <v>2</v>
      </c>
      <c r="B1631" t="s">
        <v>2053</v>
      </c>
      <c r="C1631" t="s">
        <v>3624</v>
      </c>
      <c r="D1631" t="s">
        <v>3617</v>
      </c>
      <c r="E1631">
        <v>0</v>
      </c>
      <c r="F1631">
        <v>48</v>
      </c>
      <c r="G1631" s="2">
        <v>45351</v>
      </c>
      <c r="H1631" t="s">
        <v>3618</v>
      </c>
      <c r="I1631">
        <f t="shared" si="25"/>
        <v>-48</v>
      </c>
    </row>
    <row r="1632" spans="1:9" x14ac:dyDescent="0.25">
      <c r="A1632">
        <v>2</v>
      </c>
      <c r="B1632" t="s">
        <v>2053</v>
      </c>
      <c r="C1632" t="s">
        <v>3624</v>
      </c>
      <c r="D1632" t="s">
        <v>3617</v>
      </c>
      <c r="E1632">
        <v>0</v>
      </c>
      <c r="F1632">
        <v>288</v>
      </c>
      <c r="G1632" s="2">
        <v>45351</v>
      </c>
      <c r="H1632" t="s">
        <v>3618</v>
      </c>
      <c r="I1632">
        <f t="shared" si="25"/>
        <v>-288</v>
      </c>
    </row>
    <row r="1633" spans="1:9" x14ac:dyDescent="0.25">
      <c r="A1633">
        <v>2</v>
      </c>
      <c r="B1633" t="s">
        <v>2053</v>
      </c>
      <c r="C1633" t="s">
        <v>3624</v>
      </c>
      <c r="D1633" t="s">
        <v>3617</v>
      </c>
      <c r="E1633">
        <v>0</v>
      </c>
      <c r="F1633">
        <v>48</v>
      </c>
      <c r="G1633" s="2">
        <v>45351</v>
      </c>
      <c r="H1633" t="s">
        <v>3618</v>
      </c>
      <c r="I1633">
        <f t="shared" si="25"/>
        <v>-48</v>
      </c>
    </row>
    <row r="1634" spans="1:9" x14ac:dyDescent="0.25">
      <c r="A1634">
        <v>2</v>
      </c>
      <c r="B1634" t="s">
        <v>2053</v>
      </c>
      <c r="C1634" t="s">
        <v>3624</v>
      </c>
      <c r="D1634" t="s">
        <v>3617</v>
      </c>
      <c r="E1634">
        <v>0</v>
      </c>
      <c r="F1634">
        <v>144</v>
      </c>
      <c r="G1634" s="2">
        <v>45351</v>
      </c>
      <c r="H1634" t="s">
        <v>3618</v>
      </c>
      <c r="I1634">
        <f t="shared" si="25"/>
        <v>-144</v>
      </c>
    </row>
    <row r="1635" spans="1:9" x14ac:dyDescent="0.25">
      <c r="A1635">
        <v>2</v>
      </c>
      <c r="B1635" t="s">
        <v>2053</v>
      </c>
      <c r="C1635" t="s">
        <v>3624</v>
      </c>
      <c r="D1635" t="s">
        <v>3617</v>
      </c>
      <c r="E1635">
        <v>0</v>
      </c>
      <c r="F1635">
        <v>48</v>
      </c>
      <c r="G1635" s="2">
        <v>45351</v>
      </c>
      <c r="H1635" t="s">
        <v>3618</v>
      </c>
      <c r="I1635">
        <f t="shared" si="25"/>
        <v>-48</v>
      </c>
    </row>
    <row r="1636" spans="1:9" x14ac:dyDescent="0.25">
      <c r="A1636">
        <v>2</v>
      </c>
      <c r="B1636" t="s">
        <v>2053</v>
      </c>
      <c r="C1636" t="s">
        <v>3624</v>
      </c>
      <c r="D1636" t="s">
        <v>3617</v>
      </c>
      <c r="E1636">
        <v>0</v>
      </c>
      <c r="F1636">
        <v>72</v>
      </c>
      <c r="G1636" s="2">
        <v>45351</v>
      </c>
      <c r="H1636" t="s">
        <v>3618</v>
      </c>
      <c r="I1636">
        <f t="shared" si="25"/>
        <v>-72</v>
      </c>
    </row>
    <row r="1637" spans="1:9" x14ac:dyDescent="0.25">
      <c r="A1637">
        <v>2</v>
      </c>
      <c r="B1637" t="s">
        <v>2053</v>
      </c>
      <c r="C1637" t="s">
        <v>3624</v>
      </c>
      <c r="D1637" t="s">
        <v>3617</v>
      </c>
      <c r="E1637">
        <v>0</v>
      </c>
      <c r="F1637">
        <v>120</v>
      </c>
      <c r="G1637" s="2">
        <v>45351</v>
      </c>
      <c r="H1637" t="s">
        <v>3618</v>
      </c>
      <c r="I1637">
        <f t="shared" si="25"/>
        <v>-120</v>
      </c>
    </row>
    <row r="1638" spans="1:9" x14ac:dyDescent="0.25">
      <c r="A1638">
        <v>2</v>
      </c>
      <c r="B1638" t="s">
        <v>2053</v>
      </c>
      <c r="C1638" t="s">
        <v>3624</v>
      </c>
      <c r="D1638" t="s">
        <v>3617</v>
      </c>
      <c r="E1638">
        <v>0</v>
      </c>
      <c r="F1638">
        <v>12</v>
      </c>
      <c r="G1638" s="2">
        <v>45351</v>
      </c>
      <c r="H1638" t="s">
        <v>3618</v>
      </c>
      <c r="I1638">
        <f t="shared" si="25"/>
        <v>-12</v>
      </c>
    </row>
    <row r="1639" spans="1:9" x14ac:dyDescent="0.25">
      <c r="A1639">
        <v>2</v>
      </c>
      <c r="B1639" t="s">
        <v>2053</v>
      </c>
      <c r="C1639" t="s">
        <v>3624</v>
      </c>
      <c r="D1639" t="s">
        <v>3617</v>
      </c>
      <c r="E1639">
        <v>0</v>
      </c>
      <c r="F1639">
        <v>72</v>
      </c>
      <c r="G1639" s="2">
        <v>45351</v>
      </c>
      <c r="H1639" t="s">
        <v>3618</v>
      </c>
      <c r="I1639">
        <f t="shared" si="25"/>
        <v>-72</v>
      </c>
    </row>
    <row r="1640" spans="1:9" x14ac:dyDescent="0.25">
      <c r="A1640">
        <v>2</v>
      </c>
      <c r="B1640" t="s">
        <v>2053</v>
      </c>
      <c r="C1640" t="s">
        <v>3624</v>
      </c>
      <c r="D1640" t="s">
        <v>3617</v>
      </c>
      <c r="E1640">
        <v>0</v>
      </c>
      <c r="F1640">
        <v>12</v>
      </c>
      <c r="G1640" s="2">
        <v>45351</v>
      </c>
      <c r="H1640" t="s">
        <v>3618</v>
      </c>
      <c r="I1640">
        <f t="shared" si="25"/>
        <v>-12</v>
      </c>
    </row>
    <row r="1641" spans="1:9" x14ac:dyDescent="0.25">
      <c r="A1641">
        <v>2</v>
      </c>
      <c r="B1641" t="s">
        <v>2053</v>
      </c>
      <c r="C1641" t="s">
        <v>3624</v>
      </c>
      <c r="D1641" t="s">
        <v>3617</v>
      </c>
      <c r="E1641">
        <v>0</v>
      </c>
      <c r="F1641">
        <v>24</v>
      </c>
      <c r="G1641" s="2">
        <v>45351</v>
      </c>
      <c r="H1641" t="s">
        <v>3618</v>
      </c>
      <c r="I1641">
        <f t="shared" si="25"/>
        <v>-24</v>
      </c>
    </row>
    <row r="1642" spans="1:9" x14ac:dyDescent="0.25">
      <c r="A1642">
        <v>2</v>
      </c>
      <c r="B1642" t="s">
        <v>2053</v>
      </c>
      <c r="C1642" t="s">
        <v>3624</v>
      </c>
      <c r="D1642" t="s">
        <v>3617</v>
      </c>
      <c r="E1642">
        <v>0</v>
      </c>
      <c r="F1642">
        <v>72</v>
      </c>
      <c r="G1642" s="2">
        <v>45351</v>
      </c>
      <c r="H1642" t="s">
        <v>3618</v>
      </c>
      <c r="I1642">
        <f t="shared" si="25"/>
        <v>-72</v>
      </c>
    </row>
    <row r="1643" spans="1:9" x14ac:dyDescent="0.25">
      <c r="A1643">
        <v>2</v>
      </c>
      <c r="B1643" t="s">
        <v>2053</v>
      </c>
      <c r="C1643" t="s">
        <v>3624</v>
      </c>
      <c r="D1643" t="s">
        <v>3617</v>
      </c>
      <c r="E1643">
        <v>0</v>
      </c>
      <c r="F1643">
        <v>2000</v>
      </c>
      <c r="G1643" s="2">
        <v>45351</v>
      </c>
      <c r="H1643" t="s">
        <v>3618</v>
      </c>
      <c r="I1643">
        <f t="shared" si="25"/>
        <v>-2000</v>
      </c>
    </row>
    <row r="1644" spans="1:9" x14ac:dyDescent="0.25">
      <c r="A1644">
        <v>2</v>
      </c>
      <c r="B1644" t="s">
        <v>2053</v>
      </c>
      <c r="C1644" t="s">
        <v>3624</v>
      </c>
      <c r="D1644" t="s">
        <v>3617</v>
      </c>
      <c r="E1644">
        <v>0</v>
      </c>
      <c r="F1644">
        <v>180</v>
      </c>
      <c r="G1644" s="2">
        <v>45351</v>
      </c>
      <c r="H1644" t="s">
        <v>3618</v>
      </c>
      <c r="I1644">
        <f t="shared" si="25"/>
        <v>-180</v>
      </c>
    </row>
    <row r="1645" spans="1:9" x14ac:dyDescent="0.25">
      <c r="A1645">
        <v>2</v>
      </c>
      <c r="B1645" t="s">
        <v>2053</v>
      </c>
      <c r="C1645" t="s">
        <v>3624</v>
      </c>
      <c r="D1645" t="s">
        <v>3617</v>
      </c>
      <c r="E1645">
        <v>0</v>
      </c>
      <c r="F1645">
        <v>1760</v>
      </c>
      <c r="G1645" s="2">
        <v>45351</v>
      </c>
      <c r="H1645" t="s">
        <v>3618</v>
      </c>
      <c r="I1645">
        <f t="shared" si="25"/>
        <v>-1760</v>
      </c>
    </row>
    <row r="1646" spans="1:9" x14ac:dyDescent="0.25">
      <c r="A1646">
        <v>2</v>
      </c>
      <c r="B1646" t="s">
        <v>2053</v>
      </c>
      <c r="C1646" t="s">
        <v>3624</v>
      </c>
      <c r="D1646" t="s">
        <v>3617</v>
      </c>
      <c r="E1646">
        <v>0</v>
      </c>
      <c r="F1646">
        <v>60</v>
      </c>
      <c r="G1646" s="2">
        <v>45351</v>
      </c>
      <c r="H1646" t="s">
        <v>3618</v>
      </c>
      <c r="I1646">
        <f t="shared" si="25"/>
        <v>-60</v>
      </c>
    </row>
    <row r="1647" spans="1:9" x14ac:dyDescent="0.25">
      <c r="A1647">
        <v>2</v>
      </c>
      <c r="B1647" t="s">
        <v>2053</v>
      </c>
      <c r="C1647" t="s">
        <v>3624</v>
      </c>
      <c r="D1647" t="s">
        <v>3617</v>
      </c>
      <c r="E1647">
        <v>0</v>
      </c>
      <c r="F1647">
        <v>2000</v>
      </c>
      <c r="G1647" s="2">
        <v>45351</v>
      </c>
      <c r="H1647" t="s">
        <v>3618</v>
      </c>
      <c r="I1647">
        <f t="shared" si="25"/>
        <v>-2000</v>
      </c>
    </row>
    <row r="1648" spans="1:9" x14ac:dyDescent="0.25">
      <c r="A1648">
        <v>2</v>
      </c>
      <c r="B1648" t="s">
        <v>2053</v>
      </c>
      <c r="C1648" t="s">
        <v>3624</v>
      </c>
      <c r="D1648" t="s">
        <v>3617</v>
      </c>
      <c r="E1648">
        <v>0</v>
      </c>
      <c r="F1648">
        <v>2000</v>
      </c>
      <c r="G1648" s="2">
        <v>45351</v>
      </c>
      <c r="H1648" t="s">
        <v>3618</v>
      </c>
      <c r="I1648">
        <f t="shared" si="25"/>
        <v>-2000</v>
      </c>
    </row>
    <row r="1649" spans="1:9" x14ac:dyDescent="0.25">
      <c r="A1649">
        <v>2</v>
      </c>
      <c r="B1649" t="s">
        <v>2053</v>
      </c>
      <c r="C1649" t="s">
        <v>3624</v>
      </c>
      <c r="D1649" t="s">
        <v>3617</v>
      </c>
      <c r="E1649">
        <v>0</v>
      </c>
      <c r="F1649">
        <v>540</v>
      </c>
      <c r="G1649" s="2">
        <v>45351</v>
      </c>
      <c r="H1649" t="s">
        <v>3618</v>
      </c>
      <c r="I1649">
        <f t="shared" si="25"/>
        <v>-540</v>
      </c>
    </row>
    <row r="1650" spans="1:9" x14ac:dyDescent="0.25">
      <c r="A1650">
        <v>2</v>
      </c>
      <c r="B1650" t="s">
        <v>2053</v>
      </c>
      <c r="C1650" t="s">
        <v>3624</v>
      </c>
      <c r="D1650" t="s">
        <v>3617</v>
      </c>
      <c r="E1650">
        <v>0</v>
      </c>
      <c r="F1650">
        <v>760</v>
      </c>
      <c r="G1650" s="2">
        <v>45351</v>
      </c>
      <c r="H1650" t="s">
        <v>3618</v>
      </c>
      <c r="I1650">
        <f t="shared" si="25"/>
        <v>-760</v>
      </c>
    </row>
    <row r="1651" spans="1:9" x14ac:dyDescent="0.25">
      <c r="A1651">
        <v>2</v>
      </c>
      <c r="B1651" t="s">
        <v>2053</v>
      </c>
      <c r="C1651" t="s">
        <v>3624</v>
      </c>
      <c r="D1651" t="s">
        <v>3617</v>
      </c>
      <c r="E1651">
        <v>0</v>
      </c>
      <c r="F1651">
        <v>240</v>
      </c>
      <c r="G1651" s="2">
        <v>45351</v>
      </c>
      <c r="H1651" t="s">
        <v>3618</v>
      </c>
      <c r="I1651">
        <f t="shared" si="25"/>
        <v>-240</v>
      </c>
    </row>
    <row r="1652" spans="1:9" x14ac:dyDescent="0.25">
      <c r="A1652">
        <v>2</v>
      </c>
      <c r="B1652" t="s">
        <v>2053</v>
      </c>
      <c r="C1652" t="s">
        <v>3624</v>
      </c>
      <c r="D1652" t="s">
        <v>3617</v>
      </c>
      <c r="E1652">
        <v>0</v>
      </c>
      <c r="F1652">
        <v>60</v>
      </c>
      <c r="G1652" s="2">
        <v>45351</v>
      </c>
      <c r="H1652" t="s">
        <v>3618</v>
      </c>
      <c r="I1652">
        <f t="shared" si="25"/>
        <v>-60</v>
      </c>
    </row>
    <row r="1653" spans="1:9" x14ac:dyDescent="0.25">
      <c r="A1653">
        <v>2</v>
      </c>
      <c r="B1653" t="s">
        <v>2053</v>
      </c>
      <c r="C1653" t="s">
        <v>3624</v>
      </c>
      <c r="D1653" t="s">
        <v>3617</v>
      </c>
      <c r="E1653">
        <v>0</v>
      </c>
      <c r="F1653">
        <v>600</v>
      </c>
      <c r="G1653" s="2">
        <v>45351</v>
      </c>
      <c r="H1653" t="s">
        <v>3618</v>
      </c>
      <c r="I1653">
        <f t="shared" si="25"/>
        <v>-600</v>
      </c>
    </row>
    <row r="1654" spans="1:9" x14ac:dyDescent="0.25">
      <c r="A1654">
        <v>2</v>
      </c>
      <c r="B1654" t="s">
        <v>2053</v>
      </c>
      <c r="C1654" t="s">
        <v>3624</v>
      </c>
      <c r="D1654" t="s">
        <v>3617</v>
      </c>
      <c r="E1654">
        <v>0</v>
      </c>
      <c r="F1654">
        <v>120</v>
      </c>
      <c r="G1654" s="2">
        <v>45351</v>
      </c>
      <c r="H1654" t="s">
        <v>3618</v>
      </c>
      <c r="I1654">
        <f t="shared" si="25"/>
        <v>-120</v>
      </c>
    </row>
    <row r="1655" spans="1:9" x14ac:dyDescent="0.25">
      <c r="A1655">
        <v>2</v>
      </c>
      <c r="B1655" t="s">
        <v>2053</v>
      </c>
      <c r="C1655" t="s">
        <v>3624</v>
      </c>
      <c r="D1655" t="s">
        <v>3617</v>
      </c>
      <c r="E1655">
        <v>0</v>
      </c>
      <c r="F1655">
        <v>100</v>
      </c>
      <c r="G1655" s="2">
        <v>45351</v>
      </c>
      <c r="H1655" t="s">
        <v>3618</v>
      </c>
      <c r="I1655">
        <f t="shared" si="25"/>
        <v>-100</v>
      </c>
    </row>
    <row r="1656" spans="1:9" x14ac:dyDescent="0.25">
      <c r="A1656">
        <v>2</v>
      </c>
      <c r="B1656" t="s">
        <v>2053</v>
      </c>
      <c r="C1656" t="s">
        <v>3624</v>
      </c>
      <c r="D1656" t="s">
        <v>3617</v>
      </c>
      <c r="E1656">
        <v>0</v>
      </c>
      <c r="F1656">
        <v>1480</v>
      </c>
      <c r="G1656" s="2">
        <v>45351</v>
      </c>
      <c r="H1656" t="s">
        <v>3618</v>
      </c>
      <c r="I1656">
        <f t="shared" si="25"/>
        <v>-1480</v>
      </c>
    </row>
    <row r="1657" spans="1:9" x14ac:dyDescent="0.25">
      <c r="A1657">
        <v>2</v>
      </c>
      <c r="B1657" t="s">
        <v>2053</v>
      </c>
      <c r="C1657" t="s">
        <v>3624</v>
      </c>
      <c r="D1657" t="s">
        <v>3617</v>
      </c>
      <c r="E1657">
        <v>0</v>
      </c>
      <c r="F1657">
        <v>1395</v>
      </c>
      <c r="G1657" s="2">
        <v>45351</v>
      </c>
      <c r="H1657" t="s">
        <v>3618</v>
      </c>
      <c r="I1657">
        <f t="shared" si="25"/>
        <v>-1395</v>
      </c>
    </row>
    <row r="1658" spans="1:9" x14ac:dyDescent="0.25">
      <c r="A1658">
        <v>2</v>
      </c>
      <c r="B1658" t="s">
        <v>2053</v>
      </c>
      <c r="C1658" t="s">
        <v>3624</v>
      </c>
      <c r="D1658" t="s">
        <v>3617</v>
      </c>
      <c r="E1658">
        <v>0</v>
      </c>
      <c r="F1658">
        <v>1200</v>
      </c>
      <c r="G1658" s="2">
        <v>45351</v>
      </c>
      <c r="H1658" t="s">
        <v>3618</v>
      </c>
      <c r="I1658">
        <f t="shared" si="25"/>
        <v>-1200</v>
      </c>
    </row>
    <row r="1659" spans="1:9" x14ac:dyDescent="0.25">
      <c r="A1659">
        <v>2</v>
      </c>
      <c r="B1659" t="s">
        <v>2053</v>
      </c>
      <c r="C1659" t="s">
        <v>3624</v>
      </c>
      <c r="D1659" t="s">
        <v>3617</v>
      </c>
      <c r="E1659">
        <v>0</v>
      </c>
      <c r="F1659">
        <v>5000</v>
      </c>
      <c r="G1659" s="2">
        <v>45351</v>
      </c>
      <c r="H1659" t="s">
        <v>3618</v>
      </c>
      <c r="I1659">
        <f t="shared" si="25"/>
        <v>-5000</v>
      </c>
    </row>
    <row r="1660" spans="1:9" x14ac:dyDescent="0.25">
      <c r="A1660">
        <v>2</v>
      </c>
      <c r="B1660" t="s">
        <v>2053</v>
      </c>
      <c r="C1660" t="s">
        <v>3624</v>
      </c>
      <c r="D1660" t="s">
        <v>3617</v>
      </c>
      <c r="E1660">
        <v>0</v>
      </c>
      <c r="F1660">
        <v>4500</v>
      </c>
      <c r="G1660" s="2">
        <v>45351</v>
      </c>
      <c r="H1660" t="s">
        <v>3618</v>
      </c>
      <c r="I1660">
        <f t="shared" si="25"/>
        <v>-4500</v>
      </c>
    </row>
    <row r="1661" spans="1:9" x14ac:dyDescent="0.25">
      <c r="A1661">
        <v>2</v>
      </c>
      <c r="B1661" t="s">
        <v>2053</v>
      </c>
      <c r="C1661" t="s">
        <v>3624</v>
      </c>
      <c r="D1661" t="s">
        <v>3617</v>
      </c>
      <c r="E1661">
        <v>0</v>
      </c>
      <c r="F1661">
        <v>3025</v>
      </c>
      <c r="G1661" s="2">
        <v>45351</v>
      </c>
      <c r="H1661" t="s">
        <v>3618</v>
      </c>
      <c r="I1661">
        <f t="shared" si="25"/>
        <v>-3025</v>
      </c>
    </row>
    <row r="1662" spans="1:9" x14ac:dyDescent="0.25">
      <c r="A1662">
        <v>2</v>
      </c>
      <c r="B1662" t="s">
        <v>2053</v>
      </c>
      <c r="C1662" t="s">
        <v>3624</v>
      </c>
      <c r="D1662" t="s">
        <v>3617</v>
      </c>
      <c r="E1662">
        <v>0</v>
      </c>
      <c r="F1662">
        <v>3000</v>
      </c>
      <c r="G1662" s="2">
        <v>45351</v>
      </c>
      <c r="H1662" t="s">
        <v>3618</v>
      </c>
      <c r="I1662">
        <f t="shared" si="25"/>
        <v>-3000</v>
      </c>
    </row>
    <row r="1663" spans="1:9" x14ac:dyDescent="0.25">
      <c r="A1663">
        <v>2</v>
      </c>
      <c r="B1663" t="s">
        <v>2053</v>
      </c>
      <c r="C1663" t="s">
        <v>3624</v>
      </c>
      <c r="D1663" t="s">
        <v>3617</v>
      </c>
      <c r="E1663">
        <v>0</v>
      </c>
      <c r="F1663">
        <v>660</v>
      </c>
      <c r="G1663" s="2">
        <v>45351</v>
      </c>
      <c r="H1663" t="s">
        <v>3618</v>
      </c>
      <c r="I1663">
        <f t="shared" si="25"/>
        <v>-660</v>
      </c>
    </row>
    <row r="1664" spans="1:9" x14ac:dyDescent="0.25">
      <c r="A1664">
        <v>2</v>
      </c>
      <c r="B1664" t="s">
        <v>2053</v>
      </c>
      <c r="C1664" t="s">
        <v>3624</v>
      </c>
      <c r="D1664" t="s">
        <v>3617</v>
      </c>
      <c r="E1664">
        <v>0</v>
      </c>
      <c r="F1664">
        <v>900</v>
      </c>
      <c r="G1664" s="2">
        <v>45351</v>
      </c>
      <c r="H1664" t="s">
        <v>3618</v>
      </c>
      <c r="I1664">
        <f t="shared" si="25"/>
        <v>-900</v>
      </c>
    </row>
    <row r="1665" spans="1:9" x14ac:dyDescent="0.25">
      <c r="A1665">
        <v>2</v>
      </c>
      <c r="B1665" t="s">
        <v>2053</v>
      </c>
      <c r="C1665" t="s">
        <v>3624</v>
      </c>
      <c r="D1665" t="s">
        <v>3617</v>
      </c>
      <c r="E1665">
        <v>0</v>
      </c>
      <c r="F1665">
        <v>1050</v>
      </c>
      <c r="G1665" s="2">
        <v>45351</v>
      </c>
      <c r="H1665" t="s">
        <v>3618</v>
      </c>
      <c r="I1665">
        <f t="shared" si="25"/>
        <v>-1050</v>
      </c>
    </row>
    <row r="1666" spans="1:9" x14ac:dyDescent="0.25">
      <c r="A1666">
        <v>2</v>
      </c>
      <c r="B1666" t="s">
        <v>2053</v>
      </c>
      <c r="C1666" t="s">
        <v>3624</v>
      </c>
      <c r="D1666" t="s">
        <v>3617</v>
      </c>
      <c r="E1666">
        <v>0</v>
      </c>
      <c r="F1666">
        <v>3800</v>
      </c>
      <c r="G1666" s="2">
        <v>45351</v>
      </c>
      <c r="H1666" t="s">
        <v>3618</v>
      </c>
      <c r="I1666">
        <f t="shared" ref="I1666:I1729" si="26">E1666-F1666</f>
        <v>-3800</v>
      </c>
    </row>
    <row r="1667" spans="1:9" x14ac:dyDescent="0.25">
      <c r="A1667">
        <v>2</v>
      </c>
      <c r="B1667" t="s">
        <v>2053</v>
      </c>
      <c r="C1667" t="s">
        <v>3624</v>
      </c>
      <c r="D1667" t="s">
        <v>3617</v>
      </c>
      <c r="E1667">
        <v>0</v>
      </c>
      <c r="F1667">
        <v>3000</v>
      </c>
      <c r="G1667" s="2">
        <v>45351</v>
      </c>
      <c r="H1667" t="s">
        <v>3618</v>
      </c>
      <c r="I1667">
        <f t="shared" si="26"/>
        <v>-3000</v>
      </c>
    </row>
    <row r="1668" spans="1:9" x14ac:dyDescent="0.25">
      <c r="A1668">
        <v>2</v>
      </c>
      <c r="B1668" t="s">
        <v>2053</v>
      </c>
      <c r="C1668" t="s">
        <v>3624</v>
      </c>
      <c r="D1668" t="s">
        <v>3617</v>
      </c>
      <c r="E1668">
        <v>0</v>
      </c>
      <c r="F1668">
        <v>4620</v>
      </c>
      <c r="G1668" s="2">
        <v>45351</v>
      </c>
      <c r="H1668" t="s">
        <v>3618</v>
      </c>
      <c r="I1668">
        <f t="shared" si="26"/>
        <v>-4620</v>
      </c>
    </row>
    <row r="1669" spans="1:9" x14ac:dyDescent="0.25">
      <c r="A1669">
        <v>2</v>
      </c>
      <c r="B1669" t="s">
        <v>2053</v>
      </c>
      <c r="C1669" t="s">
        <v>3624</v>
      </c>
      <c r="D1669" t="s">
        <v>3617</v>
      </c>
      <c r="E1669">
        <v>0</v>
      </c>
      <c r="F1669">
        <v>9100</v>
      </c>
      <c r="G1669" s="2">
        <v>45351</v>
      </c>
      <c r="H1669" t="s">
        <v>3618</v>
      </c>
      <c r="I1669">
        <f t="shared" si="26"/>
        <v>-9100</v>
      </c>
    </row>
    <row r="1670" spans="1:9" x14ac:dyDescent="0.25">
      <c r="A1670">
        <v>2</v>
      </c>
      <c r="B1670" t="s">
        <v>2053</v>
      </c>
      <c r="C1670" t="s">
        <v>3624</v>
      </c>
      <c r="D1670" t="s">
        <v>3617</v>
      </c>
      <c r="E1670">
        <v>0</v>
      </c>
      <c r="F1670">
        <v>900</v>
      </c>
      <c r="G1670" s="2">
        <v>45351</v>
      </c>
      <c r="H1670" t="s">
        <v>3618</v>
      </c>
      <c r="I1670">
        <f t="shared" si="26"/>
        <v>-900</v>
      </c>
    </row>
    <row r="1671" spans="1:9" x14ac:dyDescent="0.25">
      <c r="A1671">
        <v>2</v>
      </c>
      <c r="B1671" t="s">
        <v>2053</v>
      </c>
      <c r="C1671" t="s">
        <v>3624</v>
      </c>
      <c r="D1671" t="s">
        <v>3617</v>
      </c>
      <c r="E1671">
        <v>0</v>
      </c>
      <c r="F1671">
        <v>5000</v>
      </c>
      <c r="G1671" s="2">
        <v>45351</v>
      </c>
      <c r="H1671" t="s">
        <v>3618</v>
      </c>
      <c r="I1671">
        <f t="shared" si="26"/>
        <v>-5000</v>
      </c>
    </row>
    <row r="1672" spans="1:9" x14ac:dyDescent="0.25">
      <c r="A1672">
        <v>2</v>
      </c>
      <c r="B1672" t="s">
        <v>2053</v>
      </c>
      <c r="C1672" t="s">
        <v>3624</v>
      </c>
      <c r="D1672" t="s">
        <v>3617</v>
      </c>
      <c r="E1672">
        <v>0</v>
      </c>
      <c r="F1672">
        <v>250</v>
      </c>
      <c r="G1672" s="2">
        <v>45351</v>
      </c>
      <c r="H1672" t="s">
        <v>3618</v>
      </c>
      <c r="I1672">
        <f t="shared" si="26"/>
        <v>-250</v>
      </c>
    </row>
    <row r="1673" spans="1:9" x14ac:dyDescent="0.25">
      <c r="A1673">
        <v>2</v>
      </c>
      <c r="B1673" t="s">
        <v>2053</v>
      </c>
      <c r="C1673" t="s">
        <v>3624</v>
      </c>
      <c r="D1673" t="s">
        <v>3617</v>
      </c>
      <c r="E1673">
        <v>0</v>
      </c>
      <c r="F1673">
        <v>4500</v>
      </c>
      <c r="G1673" s="2">
        <v>45351</v>
      </c>
      <c r="H1673" t="s">
        <v>3618</v>
      </c>
      <c r="I1673">
        <f t="shared" si="26"/>
        <v>-4500</v>
      </c>
    </row>
    <row r="1674" spans="1:9" x14ac:dyDescent="0.25">
      <c r="A1674">
        <v>2</v>
      </c>
      <c r="B1674" t="s">
        <v>2053</v>
      </c>
      <c r="C1674" t="s">
        <v>3624</v>
      </c>
      <c r="D1674" t="s">
        <v>3617</v>
      </c>
      <c r="E1674">
        <v>0</v>
      </c>
      <c r="F1674">
        <v>625</v>
      </c>
      <c r="G1674" s="2">
        <v>45351</v>
      </c>
      <c r="H1674" t="s">
        <v>3618</v>
      </c>
      <c r="I1674">
        <f t="shared" si="26"/>
        <v>-625</v>
      </c>
    </row>
    <row r="1675" spans="1:9" x14ac:dyDescent="0.25">
      <c r="A1675">
        <v>2</v>
      </c>
      <c r="B1675" t="s">
        <v>2053</v>
      </c>
      <c r="C1675" t="s">
        <v>3624</v>
      </c>
      <c r="D1675" t="s">
        <v>3617</v>
      </c>
      <c r="E1675">
        <v>0</v>
      </c>
      <c r="F1675">
        <v>487.5</v>
      </c>
      <c r="G1675" s="2">
        <v>45351</v>
      </c>
      <c r="H1675" t="s">
        <v>3618</v>
      </c>
      <c r="I1675">
        <f t="shared" si="26"/>
        <v>-487.5</v>
      </c>
    </row>
    <row r="1676" spans="1:9" x14ac:dyDescent="0.25">
      <c r="A1676">
        <v>2</v>
      </c>
      <c r="B1676" t="s">
        <v>2053</v>
      </c>
      <c r="C1676" t="s">
        <v>3624</v>
      </c>
      <c r="D1676" t="s">
        <v>3617</v>
      </c>
      <c r="E1676">
        <v>0</v>
      </c>
      <c r="F1676">
        <v>125</v>
      </c>
      <c r="G1676" s="2">
        <v>45351</v>
      </c>
      <c r="H1676" t="s">
        <v>3618</v>
      </c>
      <c r="I1676">
        <f t="shared" si="26"/>
        <v>-125</v>
      </c>
    </row>
    <row r="1677" spans="1:9" x14ac:dyDescent="0.25">
      <c r="A1677">
        <v>2</v>
      </c>
      <c r="B1677" t="s">
        <v>2053</v>
      </c>
      <c r="C1677" t="s">
        <v>3624</v>
      </c>
      <c r="D1677" t="s">
        <v>3617</v>
      </c>
      <c r="E1677">
        <v>0</v>
      </c>
      <c r="F1677">
        <v>412.5</v>
      </c>
      <c r="G1677" s="2">
        <v>45351</v>
      </c>
      <c r="H1677" t="s">
        <v>3618</v>
      </c>
      <c r="I1677">
        <f t="shared" si="26"/>
        <v>-412.5</v>
      </c>
    </row>
    <row r="1678" spans="1:9" x14ac:dyDescent="0.25">
      <c r="A1678">
        <v>2</v>
      </c>
      <c r="B1678" t="s">
        <v>2053</v>
      </c>
      <c r="C1678" t="s">
        <v>3624</v>
      </c>
      <c r="D1678" t="s">
        <v>3617</v>
      </c>
      <c r="E1678">
        <v>0</v>
      </c>
      <c r="F1678">
        <v>1250</v>
      </c>
      <c r="G1678" s="2">
        <v>45351</v>
      </c>
      <c r="H1678" t="s">
        <v>3618</v>
      </c>
      <c r="I1678">
        <f t="shared" si="26"/>
        <v>-1250</v>
      </c>
    </row>
    <row r="1679" spans="1:9" x14ac:dyDescent="0.25">
      <c r="A1679">
        <v>2</v>
      </c>
      <c r="B1679" t="s">
        <v>2053</v>
      </c>
      <c r="C1679" t="s">
        <v>3624</v>
      </c>
      <c r="D1679" t="s">
        <v>3617</v>
      </c>
      <c r="E1679">
        <v>0</v>
      </c>
      <c r="F1679">
        <v>1250</v>
      </c>
      <c r="G1679" s="2">
        <v>45351</v>
      </c>
      <c r="H1679" t="s">
        <v>3618</v>
      </c>
      <c r="I1679">
        <f t="shared" si="26"/>
        <v>-1250</v>
      </c>
    </row>
    <row r="1680" spans="1:9" x14ac:dyDescent="0.25">
      <c r="A1680">
        <v>2</v>
      </c>
      <c r="B1680" t="s">
        <v>2053</v>
      </c>
      <c r="C1680" t="s">
        <v>3624</v>
      </c>
      <c r="D1680" t="s">
        <v>3617</v>
      </c>
      <c r="E1680">
        <v>0</v>
      </c>
      <c r="F1680">
        <v>2500</v>
      </c>
      <c r="G1680" s="2">
        <v>45351</v>
      </c>
      <c r="H1680" t="s">
        <v>3618</v>
      </c>
      <c r="I1680">
        <f t="shared" si="26"/>
        <v>-2500</v>
      </c>
    </row>
    <row r="1681" spans="1:9" x14ac:dyDescent="0.25">
      <c r="A1681">
        <v>2</v>
      </c>
      <c r="B1681" t="s">
        <v>2053</v>
      </c>
      <c r="C1681" t="s">
        <v>3624</v>
      </c>
      <c r="D1681" t="s">
        <v>3617</v>
      </c>
      <c r="E1681">
        <v>0</v>
      </c>
      <c r="F1681">
        <v>2325</v>
      </c>
      <c r="G1681" s="2">
        <v>45351</v>
      </c>
      <c r="H1681" t="s">
        <v>3618</v>
      </c>
      <c r="I1681">
        <f t="shared" si="26"/>
        <v>-2325</v>
      </c>
    </row>
    <row r="1682" spans="1:9" x14ac:dyDescent="0.25">
      <c r="A1682">
        <v>2</v>
      </c>
      <c r="B1682" t="s">
        <v>2053</v>
      </c>
      <c r="C1682" t="s">
        <v>3624</v>
      </c>
      <c r="D1682" t="s">
        <v>3617</v>
      </c>
      <c r="E1682">
        <v>0</v>
      </c>
      <c r="F1682">
        <v>225</v>
      </c>
      <c r="G1682" s="2">
        <v>45351</v>
      </c>
      <c r="H1682" t="s">
        <v>3618</v>
      </c>
      <c r="I1682">
        <f t="shared" si="26"/>
        <v>-225</v>
      </c>
    </row>
    <row r="1683" spans="1:9" x14ac:dyDescent="0.25">
      <c r="A1683">
        <v>2</v>
      </c>
      <c r="B1683" t="s">
        <v>2053</v>
      </c>
      <c r="C1683" t="s">
        <v>3624</v>
      </c>
      <c r="D1683" t="s">
        <v>3617</v>
      </c>
      <c r="E1683">
        <v>0</v>
      </c>
      <c r="F1683">
        <v>300</v>
      </c>
      <c r="G1683" s="2">
        <v>45351</v>
      </c>
      <c r="H1683" t="s">
        <v>3618</v>
      </c>
      <c r="I1683">
        <f t="shared" si="26"/>
        <v>-300</v>
      </c>
    </row>
    <row r="1684" spans="1:9" x14ac:dyDescent="0.25">
      <c r="A1684">
        <v>2</v>
      </c>
      <c r="B1684" t="s">
        <v>2053</v>
      </c>
      <c r="C1684" t="s">
        <v>3624</v>
      </c>
      <c r="D1684" t="s">
        <v>3617</v>
      </c>
      <c r="E1684">
        <v>0</v>
      </c>
      <c r="F1684">
        <v>75</v>
      </c>
      <c r="G1684" s="2">
        <v>45351</v>
      </c>
      <c r="H1684" t="s">
        <v>3618</v>
      </c>
      <c r="I1684">
        <f t="shared" si="26"/>
        <v>-75</v>
      </c>
    </row>
    <row r="1685" spans="1:9" x14ac:dyDescent="0.25">
      <c r="A1685">
        <v>2</v>
      </c>
      <c r="B1685" t="s">
        <v>2053</v>
      </c>
      <c r="C1685" t="s">
        <v>3624</v>
      </c>
      <c r="D1685" t="s">
        <v>3617</v>
      </c>
      <c r="E1685">
        <v>0</v>
      </c>
      <c r="F1685">
        <v>75</v>
      </c>
      <c r="G1685" s="2">
        <v>45351</v>
      </c>
      <c r="H1685" t="s">
        <v>3618</v>
      </c>
      <c r="I1685">
        <f t="shared" si="26"/>
        <v>-75</v>
      </c>
    </row>
    <row r="1686" spans="1:9" x14ac:dyDescent="0.25">
      <c r="A1686">
        <v>2</v>
      </c>
      <c r="B1686" t="s">
        <v>2053</v>
      </c>
      <c r="C1686" t="s">
        <v>3624</v>
      </c>
      <c r="D1686" t="s">
        <v>3617</v>
      </c>
      <c r="E1686">
        <v>0</v>
      </c>
      <c r="F1686">
        <v>45</v>
      </c>
      <c r="G1686" s="2">
        <v>45351</v>
      </c>
      <c r="H1686" t="s">
        <v>3618</v>
      </c>
      <c r="I1686">
        <f t="shared" si="26"/>
        <v>-45</v>
      </c>
    </row>
    <row r="1687" spans="1:9" x14ac:dyDescent="0.25">
      <c r="A1687">
        <v>2</v>
      </c>
      <c r="B1687" t="s">
        <v>2053</v>
      </c>
      <c r="C1687" t="s">
        <v>3624</v>
      </c>
      <c r="D1687" t="s">
        <v>3617</v>
      </c>
      <c r="E1687">
        <v>0</v>
      </c>
      <c r="F1687">
        <v>60</v>
      </c>
      <c r="G1687" s="2">
        <v>45351</v>
      </c>
      <c r="H1687" t="s">
        <v>3618</v>
      </c>
      <c r="I1687">
        <f t="shared" si="26"/>
        <v>-60</v>
      </c>
    </row>
    <row r="1688" spans="1:9" x14ac:dyDescent="0.25">
      <c r="A1688">
        <v>2</v>
      </c>
      <c r="B1688" t="s">
        <v>2053</v>
      </c>
      <c r="C1688" t="s">
        <v>3624</v>
      </c>
      <c r="D1688" t="s">
        <v>3617</v>
      </c>
      <c r="E1688">
        <v>0</v>
      </c>
      <c r="F1688">
        <v>225</v>
      </c>
      <c r="G1688" s="2">
        <v>45351</v>
      </c>
      <c r="H1688" t="s">
        <v>3618</v>
      </c>
      <c r="I1688">
        <f t="shared" si="26"/>
        <v>-225</v>
      </c>
    </row>
    <row r="1689" spans="1:9" x14ac:dyDescent="0.25">
      <c r="A1689">
        <v>2</v>
      </c>
      <c r="B1689" t="s">
        <v>2053</v>
      </c>
      <c r="C1689" t="s">
        <v>3624</v>
      </c>
      <c r="D1689" t="s">
        <v>3617</v>
      </c>
      <c r="E1689">
        <v>0</v>
      </c>
      <c r="F1689">
        <v>45</v>
      </c>
      <c r="G1689" s="2">
        <v>45351</v>
      </c>
      <c r="H1689" t="s">
        <v>3618</v>
      </c>
      <c r="I1689">
        <f t="shared" si="26"/>
        <v>-45</v>
      </c>
    </row>
    <row r="1690" spans="1:9" x14ac:dyDescent="0.25">
      <c r="A1690">
        <v>2</v>
      </c>
      <c r="B1690" t="s">
        <v>2053</v>
      </c>
      <c r="C1690" t="s">
        <v>3624</v>
      </c>
      <c r="D1690" t="s">
        <v>3617</v>
      </c>
      <c r="E1690">
        <v>0</v>
      </c>
      <c r="F1690">
        <v>90</v>
      </c>
      <c r="G1690" s="2">
        <v>45351</v>
      </c>
      <c r="H1690" t="s">
        <v>3618</v>
      </c>
      <c r="I1690">
        <f t="shared" si="26"/>
        <v>-90</v>
      </c>
    </row>
    <row r="1691" spans="1:9" x14ac:dyDescent="0.25">
      <c r="A1691">
        <v>2</v>
      </c>
      <c r="B1691" t="s">
        <v>2053</v>
      </c>
      <c r="C1691" t="s">
        <v>3624</v>
      </c>
      <c r="D1691" t="s">
        <v>3617</v>
      </c>
      <c r="E1691">
        <v>0</v>
      </c>
      <c r="F1691">
        <v>210</v>
      </c>
      <c r="G1691" s="2">
        <v>45351</v>
      </c>
      <c r="H1691" t="s">
        <v>3618</v>
      </c>
      <c r="I1691">
        <f t="shared" si="26"/>
        <v>-210</v>
      </c>
    </row>
    <row r="1692" spans="1:9" x14ac:dyDescent="0.25">
      <c r="A1692">
        <v>2</v>
      </c>
      <c r="B1692" t="s">
        <v>2053</v>
      </c>
      <c r="C1692" t="s">
        <v>3624</v>
      </c>
      <c r="D1692" t="s">
        <v>3617</v>
      </c>
      <c r="E1692">
        <v>0</v>
      </c>
      <c r="F1692">
        <v>195</v>
      </c>
      <c r="G1692" s="2">
        <v>45351</v>
      </c>
      <c r="H1692" t="s">
        <v>3618</v>
      </c>
      <c r="I1692">
        <f t="shared" si="26"/>
        <v>-195</v>
      </c>
    </row>
    <row r="1693" spans="1:9" x14ac:dyDescent="0.25">
      <c r="A1693">
        <v>2</v>
      </c>
      <c r="B1693" t="s">
        <v>2053</v>
      </c>
      <c r="C1693" t="s">
        <v>3624</v>
      </c>
      <c r="D1693" t="s">
        <v>3617</v>
      </c>
      <c r="E1693">
        <v>0</v>
      </c>
      <c r="F1693">
        <v>45</v>
      </c>
      <c r="G1693" s="2">
        <v>45351</v>
      </c>
      <c r="H1693" t="s">
        <v>3618</v>
      </c>
      <c r="I1693">
        <f t="shared" si="26"/>
        <v>-45</v>
      </c>
    </row>
    <row r="1694" spans="1:9" x14ac:dyDescent="0.25">
      <c r="A1694">
        <v>2</v>
      </c>
      <c r="B1694" t="s">
        <v>2053</v>
      </c>
      <c r="C1694" t="s">
        <v>3624</v>
      </c>
      <c r="D1694" t="s">
        <v>3617</v>
      </c>
      <c r="E1694">
        <v>0</v>
      </c>
      <c r="F1694">
        <v>1200</v>
      </c>
      <c r="G1694" s="2">
        <v>45351</v>
      </c>
      <c r="H1694" t="s">
        <v>3618</v>
      </c>
      <c r="I1694">
        <f t="shared" si="26"/>
        <v>-1200</v>
      </c>
    </row>
    <row r="1695" spans="1:9" x14ac:dyDescent="0.25">
      <c r="A1695">
        <v>2</v>
      </c>
      <c r="B1695" t="s">
        <v>2053</v>
      </c>
      <c r="C1695" t="s">
        <v>3624</v>
      </c>
      <c r="D1695" t="s">
        <v>3617</v>
      </c>
      <c r="E1695">
        <v>0</v>
      </c>
      <c r="F1695">
        <v>60</v>
      </c>
      <c r="G1695" s="2">
        <v>45351</v>
      </c>
      <c r="H1695" t="s">
        <v>3618</v>
      </c>
      <c r="I1695">
        <f t="shared" si="26"/>
        <v>-60</v>
      </c>
    </row>
    <row r="1696" spans="1:9" x14ac:dyDescent="0.25">
      <c r="A1696">
        <v>2</v>
      </c>
      <c r="B1696" t="s">
        <v>2053</v>
      </c>
      <c r="C1696" t="s">
        <v>3624</v>
      </c>
      <c r="D1696" t="s">
        <v>3617</v>
      </c>
      <c r="E1696">
        <v>0</v>
      </c>
      <c r="F1696">
        <v>192</v>
      </c>
      <c r="G1696" s="2">
        <v>45351</v>
      </c>
      <c r="H1696" t="s">
        <v>3618</v>
      </c>
      <c r="I1696">
        <f t="shared" si="26"/>
        <v>-192</v>
      </c>
    </row>
    <row r="1697" spans="1:9" x14ac:dyDescent="0.25">
      <c r="A1697">
        <v>2</v>
      </c>
      <c r="B1697" t="s">
        <v>2053</v>
      </c>
      <c r="C1697" t="s">
        <v>3624</v>
      </c>
      <c r="D1697" t="s">
        <v>3617</v>
      </c>
      <c r="E1697">
        <v>0</v>
      </c>
      <c r="F1697">
        <v>60</v>
      </c>
      <c r="G1697" s="2">
        <v>45351</v>
      </c>
      <c r="H1697" t="s">
        <v>3618</v>
      </c>
      <c r="I1697">
        <f t="shared" si="26"/>
        <v>-60</v>
      </c>
    </row>
    <row r="1698" spans="1:9" x14ac:dyDescent="0.25">
      <c r="A1698">
        <v>2</v>
      </c>
      <c r="B1698" t="s">
        <v>2053</v>
      </c>
      <c r="C1698" t="s">
        <v>3624</v>
      </c>
      <c r="D1698" t="s">
        <v>3617</v>
      </c>
      <c r="E1698">
        <v>0</v>
      </c>
      <c r="F1698">
        <v>120</v>
      </c>
      <c r="G1698" s="2">
        <v>45351</v>
      </c>
      <c r="H1698" t="s">
        <v>3618</v>
      </c>
      <c r="I1698">
        <f t="shared" si="26"/>
        <v>-120</v>
      </c>
    </row>
    <row r="1699" spans="1:9" x14ac:dyDescent="0.25">
      <c r="A1699">
        <v>2</v>
      </c>
      <c r="B1699" t="s">
        <v>2053</v>
      </c>
      <c r="C1699" t="s">
        <v>3624</v>
      </c>
      <c r="D1699" t="s">
        <v>3617</v>
      </c>
      <c r="E1699">
        <v>0</v>
      </c>
      <c r="F1699">
        <v>120</v>
      </c>
      <c r="G1699" s="2">
        <v>45351</v>
      </c>
      <c r="H1699" t="s">
        <v>3618</v>
      </c>
      <c r="I1699">
        <f t="shared" si="26"/>
        <v>-120</v>
      </c>
    </row>
    <row r="1700" spans="1:9" x14ac:dyDescent="0.25">
      <c r="A1700">
        <v>2</v>
      </c>
      <c r="B1700" t="s">
        <v>2053</v>
      </c>
      <c r="C1700" t="s">
        <v>3624</v>
      </c>
      <c r="D1700" t="s">
        <v>3617</v>
      </c>
      <c r="E1700">
        <v>0</v>
      </c>
      <c r="F1700">
        <v>120</v>
      </c>
      <c r="G1700" s="2">
        <v>45351</v>
      </c>
      <c r="H1700" t="s">
        <v>3618</v>
      </c>
      <c r="I1700">
        <f t="shared" si="26"/>
        <v>-120</v>
      </c>
    </row>
    <row r="1701" spans="1:9" x14ac:dyDescent="0.25">
      <c r="A1701">
        <v>2</v>
      </c>
      <c r="B1701" t="s">
        <v>2053</v>
      </c>
      <c r="C1701" t="s">
        <v>3624</v>
      </c>
      <c r="D1701" t="s">
        <v>3617</v>
      </c>
      <c r="E1701">
        <v>0</v>
      </c>
      <c r="F1701">
        <v>120</v>
      </c>
      <c r="G1701" s="2">
        <v>45351</v>
      </c>
      <c r="H1701" t="s">
        <v>3618</v>
      </c>
      <c r="I1701">
        <f t="shared" si="26"/>
        <v>-120</v>
      </c>
    </row>
    <row r="1702" spans="1:9" x14ac:dyDescent="0.25">
      <c r="A1702">
        <v>2</v>
      </c>
      <c r="B1702" t="s">
        <v>2053</v>
      </c>
      <c r="C1702" t="s">
        <v>3624</v>
      </c>
      <c r="D1702" t="s">
        <v>3617</v>
      </c>
      <c r="E1702">
        <v>0</v>
      </c>
      <c r="F1702">
        <v>1080</v>
      </c>
      <c r="G1702" s="2">
        <v>45351</v>
      </c>
      <c r="H1702" t="s">
        <v>3618</v>
      </c>
      <c r="I1702">
        <f t="shared" si="26"/>
        <v>-1080</v>
      </c>
    </row>
    <row r="1703" spans="1:9" x14ac:dyDescent="0.25">
      <c r="A1703">
        <v>2</v>
      </c>
      <c r="B1703" t="s">
        <v>2053</v>
      </c>
      <c r="C1703" t="s">
        <v>3624</v>
      </c>
      <c r="D1703" t="s">
        <v>3617</v>
      </c>
      <c r="E1703">
        <v>0</v>
      </c>
      <c r="F1703">
        <v>84</v>
      </c>
      <c r="G1703" s="2">
        <v>45351</v>
      </c>
      <c r="H1703" t="s">
        <v>3618</v>
      </c>
      <c r="I1703">
        <f t="shared" si="26"/>
        <v>-84</v>
      </c>
    </row>
    <row r="1704" spans="1:9" x14ac:dyDescent="0.25">
      <c r="A1704">
        <v>2</v>
      </c>
      <c r="B1704" t="s">
        <v>2053</v>
      </c>
      <c r="C1704" t="s">
        <v>3624</v>
      </c>
      <c r="D1704" t="s">
        <v>3617</v>
      </c>
      <c r="E1704">
        <v>0</v>
      </c>
      <c r="F1704">
        <v>1200</v>
      </c>
      <c r="G1704" s="2">
        <v>45351</v>
      </c>
      <c r="H1704" t="s">
        <v>3618</v>
      </c>
      <c r="I1704">
        <f t="shared" si="26"/>
        <v>-1200</v>
      </c>
    </row>
    <row r="1705" spans="1:9" x14ac:dyDescent="0.25">
      <c r="A1705">
        <v>2</v>
      </c>
      <c r="B1705" t="s">
        <v>2053</v>
      </c>
      <c r="C1705" t="s">
        <v>3624</v>
      </c>
      <c r="D1705" t="s">
        <v>3617</v>
      </c>
      <c r="E1705">
        <v>0</v>
      </c>
      <c r="F1705">
        <v>120</v>
      </c>
      <c r="G1705" s="2">
        <v>45351</v>
      </c>
      <c r="H1705" t="s">
        <v>3618</v>
      </c>
      <c r="I1705">
        <f t="shared" si="26"/>
        <v>-120</v>
      </c>
    </row>
    <row r="1706" spans="1:9" x14ac:dyDescent="0.25">
      <c r="A1706">
        <v>2</v>
      </c>
      <c r="B1706" t="s">
        <v>2053</v>
      </c>
      <c r="C1706" t="s">
        <v>3624</v>
      </c>
      <c r="D1706" t="s">
        <v>3617</v>
      </c>
      <c r="E1706">
        <v>0</v>
      </c>
      <c r="F1706">
        <v>120</v>
      </c>
      <c r="G1706" s="2">
        <v>45351</v>
      </c>
      <c r="H1706" t="s">
        <v>3618</v>
      </c>
      <c r="I1706">
        <f t="shared" si="26"/>
        <v>-120</v>
      </c>
    </row>
    <row r="1707" spans="1:9" x14ac:dyDescent="0.25">
      <c r="A1707">
        <v>2</v>
      </c>
      <c r="B1707" t="s">
        <v>2053</v>
      </c>
      <c r="C1707" t="s">
        <v>3624</v>
      </c>
      <c r="D1707" t="s">
        <v>3617</v>
      </c>
      <c r="E1707">
        <v>0</v>
      </c>
      <c r="F1707">
        <v>120</v>
      </c>
      <c r="G1707" s="2">
        <v>45351</v>
      </c>
      <c r="H1707" t="s">
        <v>3618</v>
      </c>
      <c r="I1707">
        <f t="shared" si="26"/>
        <v>-120</v>
      </c>
    </row>
    <row r="1708" spans="1:9" x14ac:dyDescent="0.25">
      <c r="A1708">
        <v>2</v>
      </c>
      <c r="B1708" t="s">
        <v>2053</v>
      </c>
      <c r="C1708" t="s">
        <v>3624</v>
      </c>
      <c r="D1708" t="s">
        <v>3617</v>
      </c>
      <c r="E1708">
        <v>0</v>
      </c>
      <c r="F1708">
        <v>60</v>
      </c>
      <c r="G1708" s="2">
        <v>45351</v>
      </c>
      <c r="H1708" t="s">
        <v>3618</v>
      </c>
      <c r="I1708">
        <f t="shared" si="26"/>
        <v>-60</v>
      </c>
    </row>
    <row r="1709" spans="1:9" x14ac:dyDescent="0.25">
      <c r="A1709">
        <v>2</v>
      </c>
      <c r="B1709" t="s">
        <v>2053</v>
      </c>
      <c r="C1709" t="s">
        <v>3624</v>
      </c>
      <c r="D1709" t="s">
        <v>3617</v>
      </c>
      <c r="E1709">
        <v>0</v>
      </c>
      <c r="F1709">
        <v>240</v>
      </c>
      <c r="G1709" s="2">
        <v>45351</v>
      </c>
      <c r="H1709" t="s">
        <v>3618</v>
      </c>
      <c r="I1709">
        <f t="shared" si="26"/>
        <v>-240</v>
      </c>
    </row>
    <row r="1710" spans="1:9" x14ac:dyDescent="0.25">
      <c r="A1710">
        <v>2</v>
      </c>
      <c r="B1710" t="s">
        <v>2053</v>
      </c>
      <c r="C1710" t="s">
        <v>3624</v>
      </c>
      <c r="D1710" t="s">
        <v>3617</v>
      </c>
      <c r="E1710">
        <v>0</v>
      </c>
      <c r="F1710">
        <v>180</v>
      </c>
      <c r="G1710" s="2">
        <v>45351</v>
      </c>
      <c r="H1710" t="s">
        <v>3618</v>
      </c>
      <c r="I1710">
        <f t="shared" si="26"/>
        <v>-180</v>
      </c>
    </row>
    <row r="1711" spans="1:9" x14ac:dyDescent="0.25">
      <c r="A1711">
        <v>2</v>
      </c>
      <c r="B1711" t="s">
        <v>2053</v>
      </c>
      <c r="C1711" t="s">
        <v>3624</v>
      </c>
      <c r="D1711" t="s">
        <v>3617</v>
      </c>
      <c r="E1711">
        <v>0</v>
      </c>
      <c r="F1711">
        <v>60</v>
      </c>
      <c r="G1711" s="2">
        <v>45351</v>
      </c>
      <c r="H1711" t="s">
        <v>3618</v>
      </c>
      <c r="I1711">
        <f t="shared" si="26"/>
        <v>-60</v>
      </c>
    </row>
    <row r="1712" spans="1:9" x14ac:dyDescent="0.25">
      <c r="A1712">
        <v>2</v>
      </c>
      <c r="B1712" t="s">
        <v>2053</v>
      </c>
      <c r="C1712" t="s">
        <v>3624</v>
      </c>
      <c r="D1712" t="s">
        <v>3617</v>
      </c>
      <c r="E1712">
        <v>0</v>
      </c>
      <c r="F1712">
        <v>60</v>
      </c>
      <c r="G1712" s="2">
        <v>45351</v>
      </c>
      <c r="H1712" t="s">
        <v>3618</v>
      </c>
      <c r="I1712">
        <f t="shared" si="26"/>
        <v>-60</v>
      </c>
    </row>
    <row r="1713" spans="1:9" x14ac:dyDescent="0.25">
      <c r="A1713">
        <v>2</v>
      </c>
      <c r="B1713" t="s">
        <v>2053</v>
      </c>
      <c r="C1713" t="s">
        <v>3624</v>
      </c>
      <c r="D1713" t="s">
        <v>3617</v>
      </c>
      <c r="E1713">
        <v>0</v>
      </c>
      <c r="F1713">
        <v>60</v>
      </c>
      <c r="G1713" s="2">
        <v>45351</v>
      </c>
      <c r="H1713" t="s">
        <v>3618</v>
      </c>
      <c r="I1713">
        <f t="shared" si="26"/>
        <v>-60</v>
      </c>
    </row>
    <row r="1714" spans="1:9" x14ac:dyDescent="0.25">
      <c r="A1714">
        <v>2</v>
      </c>
      <c r="B1714" t="s">
        <v>2053</v>
      </c>
      <c r="C1714" t="s">
        <v>3624</v>
      </c>
      <c r="D1714" t="s">
        <v>3617</v>
      </c>
      <c r="E1714">
        <v>0</v>
      </c>
      <c r="F1714">
        <v>180</v>
      </c>
      <c r="G1714" s="2">
        <v>45351</v>
      </c>
      <c r="H1714" t="s">
        <v>3618</v>
      </c>
      <c r="I1714">
        <f t="shared" si="26"/>
        <v>-180</v>
      </c>
    </row>
    <row r="1715" spans="1:9" x14ac:dyDescent="0.25">
      <c r="A1715">
        <v>2</v>
      </c>
      <c r="B1715" t="s">
        <v>2053</v>
      </c>
      <c r="C1715" t="s">
        <v>3624</v>
      </c>
      <c r="D1715" t="s">
        <v>3617</v>
      </c>
      <c r="E1715">
        <v>0</v>
      </c>
      <c r="F1715">
        <v>240</v>
      </c>
      <c r="G1715" s="2">
        <v>45351</v>
      </c>
      <c r="H1715" t="s">
        <v>3618</v>
      </c>
      <c r="I1715">
        <f t="shared" si="26"/>
        <v>-240</v>
      </c>
    </row>
    <row r="1716" spans="1:9" x14ac:dyDescent="0.25">
      <c r="A1716">
        <v>2</v>
      </c>
      <c r="B1716" t="s">
        <v>2053</v>
      </c>
      <c r="C1716" t="s">
        <v>3624</v>
      </c>
      <c r="D1716" t="s">
        <v>3617</v>
      </c>
      <c r="E1716">
        <v>0</v>
      </c>
      <c r="F1716">
        <v>120</v>
      </c>
      <c r="G1716" s="2">
        <v>45351</v>
      </c>
      <c r="H1716" t="s">
        <v>3618</v>
      </c>
      <c r="I1716">
        <f t="shared" si="26"/>
        <v>-120</v>
      </c>
    </row>
    <row r="1717" spans="1:9" x14ac:dyDescent="0.25">
      <c r="A1717">
        <v>2</v>
      </c>
      <c r="B1717" t="s">
        <v>2053</v>
      </c>
      <c r="C1717" t="s">
        <v>3624</v>
      </c>
      <c r="D1717" t="s">
        <v>3617</v>
      </c>
      <c r="E1717">
        <v>0</v>
      </c>
      <c r="F1717">
        <v>48</v>
      </c>
      <c r="G1717" s="2">
        <v>45351</v>
      </c>
      <c r="H1717" t="s">
        <v>3618</v>
      </c>
      <c r="I1717">
        <f t="shared" si="26"/>
        <v>-48</v>
      </c>
    </row>
    <row r="1718" spans="1:9" x14ac:dyDescent="0.25">
      <c r="A1718">
        <v>2</v>
      </c>
      <c r="B1718" t="s">
        <v>2053</v>
      </c>
      <c r="C1718" t="s">
        <v>3624</v>
      </c>
      <c r="D1718" t="s">
        <v>3617</v>
      </c>
      <c r="E1718">
        <v>0</v>
      </c>
      <c r="F1718">
        <v>168</v>
      </c>
      <c r="G1718" s="2">
        <v>45351</v>
      </c>
      <c r="H1718" t="s">
        <v>3618</v>
      </c>
      <c r="I1718">
        <f t="shared" si="26"/>
        <v>-168</v>
      </c>
    </row>
    <row r="1719" spans="1:9" x14ac:dyDescent="0.25">
      <c r="A1719">
        <v>2</v>
      </c>
      <c r="B1719" t="s">
        <v>2053</v>
      </c>
      <c r="C1719" t="s">
        <v>3624</v>
      </c>
      <c r="D1719" t="s">
        <v>3617</v>
      </c>
      <c r="E1719">
        <v>0</v>
      </c>
      <c r="F1719">
        <v>60</v>
      </c>
      <c r="G1719" s="2">
        <v>45351</v>
      </c>
      <c r="H1719" t="s">
        <v>3618</v>
      </c>
      <c r="I1719">
        <f t="shared" si="26"/>
        <v>-60</v>
      </c>
    </row>
    <row r="1720" spans="1:9" x14ac:dyDescent="0.25">
      <c r="A1720">
        <v>2</v>
      </c>
      <c r="B1720" t="s">
        <v>2053</v>
      </c>
      <c r="C1720" t="s">
        <v>3624</v>
      </c>
      <c r="D1720" t="s">
        <v>3617</v>
      </c>
      <c r="E1720">
        <v>0</v>
      </c>
      <c r="F1720">
        <v>636</v>
      </c>
      <c r="G1720" s="2">
        <v>45351</v>
      </c>
      <c r="H1720" t="s">
        <v>3618</v>
      </c>
      <c r="I1720">
        <f t="shared" si="26"/>
        <v>-636</v>
      </c>
    </row>
    <row r="1721" spans="1:9" x14ac:dyDescent="0.25">
      <c r="A1721">
        <v>2</v>
      </c>
      <c r="B1721" t="s">
        <v>2053</v>
      </c>
      <c r="C1721" t="s">
        <v>3624</v>
      </c>
      <c r="D1721" t="s">
        <v>3617</v>
      </c>
      <c r="E1721">
        <v>0</v>
      </c>
      <c r="F1721">
        <v>36</v>
      </c>
      <c r="G1721" s="2">
        <v>45351</v>
      </c>
      <c r="H1721" t="s">
        <v>3618</v>
      </c>
      <c r="I1721">
        <f t="shared" si="26"/>
        <v>-36</v>
      </c>
    </row>
    <row r="1722" spans="1:9" x14ac:dyDescent="0.25">
      <c r="A1722">
        <v>2</v>
      </c>
      <c r="B1722" t="s">
        <v>2053</v>
      </c>
      <c r="C1722" t="s">
        <v>3624</v>
      </c>
      <c r="D1722" t="s">
        <v>3617</v>
      </c>
      <c r="E1722">
        <v>0</v>
      </c>
      <c r="F1722">
        <v>144</v>
      </c>
      <c r="G1722" s="2">
        <v>45351</v>
      </c>
      <c r="H1722" t="s">
        <v>3618</v>
      </c>
      <c r="I1722">
        <f t="shared" si="26"/>
        <v>-144</v>
      </c>
    </row>
    <row r="1723" spans="1:9" x14ac:dyDescent="0.25">
      <c r="A1723">
        <v>2</v>
      </c>
      <c r="B1723" t="s">
        <v>2053</v>
      </c>
      <c r="C1723" t="s">
        <v>3624</v>
      </c>
      <c r="D1723" t="s">
        <v>3617</v>
      </c>
      <c r="E1723">
        <v>0</v>
      </c>
      <c r="F1723">
        <v>60</v>
      </c>
      <c r="G1723" s="2">
        <v>45351</v>
      </c>
      <c r="H1723" t="s">
        <v>3618</v>
      </c>
      <c r="I1723">
        <f t="shared" si="26"/>
        <v>-60</v>
      </c>
    </row>
    <row r="1724" spans="1:9" x14ac:dyDescent="0.25">
      <c r="A1724">
        <v>2</v>
      </c>
      <c r="B1724" t="s">
        <v>2053</v>
      </c>
      <c r="C1724" t="s">
        <v>3624</v>
      </c>
      <c r="D1724" t="s">
        <v>3617</v>
      </c>
      <c r="E1724">
        <v>0</v>
      </c>
      <c r="F1724">
        <v>48</v>
      </c>
      <c r="G1724" s="2">
        <v>45351</v>
      </c>
      <c r="H1724" t="s">
        <v>3618</v>
      </c>
      <c r="I1724">
        <f t="shared" si="26"/>
        <v>-48</v>
      </c>
    </row>
    <row r="1725" spans="1:9" x14ac:dyDescent="0.25">
      <c r="A1725">
        <v>2</v>
      </c>
      <c r="B1725" t="s">
        <v>2053</v>
      </c>
      <c r="C1725" t="s">
        <v>3624</v>
      </c>
      <c r="D1725" t="s">
        <v>3617</v>
      </c>
      <c r="E1725">
        <v>0</v>
      </c>
      <c r="F1725">
        <v>876</v>
      </c>
      <c r="G1725" s="2">
        <v>45351</v>
      </c>
      <c r="H1725" t="s">
        <v>3618</v>
      </c>
      <c r="I1725">
        <f t="shared" si="26"/>
        <v>-876</v>
      </c>
    </row>
    <row r="1726" spans="1:9" x14ac:dyDescent="0.25">
      <c r="A1726">
        <v>2</v>
      </c>
      <c r="B1726" t="s">
        <v>2053</v>
      </c>
      <c r="C1726" t="s">
        <v>3624</v>
      </c>
      <c r="D1726" t="s">
        <v>3617</v>
      </c>
      <c r="E1726">
        <v>0</v>
      </c>
      <c r="F1726">
        <v>276</v>
      </c>
      <c r="G1726" s="2">
        <v>45351</v>
      </c>
      <c r="H1726" t="s">
        <v>3618</v>
      </c>
      <c r="I1726">
        <f t="shared" si="26"/>
        <v>-276</v>
      </c>
    </row>
    <row r="1727" spans="1:9" x14ac:dyDescent="0.25">
      <c r="A1727">
        <v>2</v>
      </c>
      <c r="B1727" t="s">
        <v>2053</v>
      </c>
      <c r="C1727" t="s">
        <v>3624</v>
      </c>
      <c r="D1727" t="s">
        <v>3617</v>
      </c>
      <c r="E1727">
        <v>0</v>
      </c>
      <c r="F1727">
        <v>36</v>
      </c>
      <c r="G1727" s="2">
        <v>45351</v>
      </c>
      <c r="H1727" t="s">
        <v>3618</v>
      </c>
      <c r="I1727">
        <f t="shared" si="26"/>
        <v>-36</v>
      </c>
    </row>
    <row r="1728" spans="1:9" x14ac:dyDescent="0.25">
      <c r="A1728">
        <v>2</v>
      </c>
      <c r="B1728" t="s">
        <v>2053</v>
      </c>
      <c r="C1728" t="s">
        <v>3624</v>
      </c>
      <c r="D1728" t="s">
        <v>3617</v>
      </c>
      <c r="E1728">
        <v>0</v>
      </c>
      <c r="F1728">
        <v>588</v>
      </c>
      <c r="G1728" s="2">
        <v>45351</v>
      </c>
      <c r="H1728" t="s">
        <v>3618</v>
      </c>
      <c r="I1728">
        <f t="shared" si="26"/>
        <v>-588</v>
      </c>
    </row>
    <row r="1729" spans="1:9" x14ac:dyDescent="0.25">
      <c r="A1729">
        <v>2</v>
      </c>
      <c r="B1729" t="s">
        <v>2053</v>
      </c>
      <c r="C1729" t="s">
        <v>3624</v>
      </c>
      <c r="D1729" t="s">
        <v>3617</v>
      </c>
      <c r="E1729">
        <v>0</v>
      </c>
      <c r="F1729">
        <v>180</v>
      </c>
      <c r="G1729" s="2">
        <v>45351</v>
      </c>
      <c r="H1729" t="s">
        <v>3618</v>
      </c>
      <c r="I1729">
        <f t="shared" si="26"/>
        <v>-180</v>
      </c>
    </row>
    <row r="1730" spans="1:9" x14ac:dyDescent="0.25">
      <c r="A1730">
        <v>2</v>
      </c>
      <c r="B1730" t="s">
        <v>2053</v>
      </c>
      <c r="C1730" t="s">
        <v>3624</v>
      </c>
      <c r="D1730" t="s">
        <v>3617</v>
      </c>
      <c r="E1730">
        <v>0</v>
      </c>
      <c r="F1730">
        <v>1200</v>
      </c>
      <c r="G1730" s="2">
        <v>45351</v>
      </c>
      <c r="H1730" t="s">
        <v>3618</v>
      </c>
      <c r="I1730">
        <f t="shared" ref="I1730:I1793" si="27">E1730-F1730</f>
        <v>-1200</v>
      </c>
    </row>
    <row r="1731" spans="1:9" x14ac:dyDescent="0.25">
      <c r="A1731">
        <v>2</v>
      </c>
      <c r="B1731" t="s">
        <v>2053</v>
      </c>
      <c r="C1731" t="s">
        <v>3624</v>
      </c>
      <c r="D1731" t="s">
        <v>3617</v>
      </c>
      <c r="E1731">
        <v>0</v>
      </c>
      <c r="F1731">
        <v>180</v>
      </c>
      <c r="G1731" s="2">
        <v>45351</v>
      </c>
      <c r="H1731" t="s">
        <v>3618</v>
      </c>
      <c r="I1731">
        <f t="shared" si="27"/>
        <v>-180</v>
      </c>
    </row>
    <row r="1732" spans="1:9" x14ac:dyDescent="0.25">
      <c r="A1732">
        <v>2</v>
      </c>
      <c r="B1732" t="s">
        <v>2053</v>
      </c>
      <c r="C1732" t="s">
        <v>3624</v>
      </c>
      <c r="D1732" t="s">
        <v>3617</v>
      </c>
      <c r="E1732">
        <v>0</v>
      </c>
      <c r="F1732">
        <v>756</v>
      </c>
      <c r="G1732" s="2">
        <v>45351</v>
      </c>
      <c r="H1732" t="s">
        <v>3618</v>
      </c>
      <c r="I1732">
        <f t="shared" si="27"/>
        <v>-756</v>
      </c>
    </row>
    <row r="1733" spans="1:9" x14ac:dyDescent="0.25">
      <c r="A1733">
        <v>2</v>
      </c>
      <c r="B1733" t="s">
        <v>2053</v>
      </c>
      <c r="C1733" t="s">
        <v>3624</v>
      </c>
      <c r="D1733" t="s">
        <v>3617</v>
      </c>
      <c r="E1733">
        <v>0</v>
      </c>
      <c r="F1733">
        <v>420</v>
      </c>
      <c r="G1733" s="2">
        <v>45351</v>
      </c>
      <c r="H1733" t="s">
        <v>3618</v>
      </c>
      <c r="I1733">
        <f t="shared" si="27"/>
        <v>-420</v>
      </c>
    </row>
    <row r="1734" spans="1:9" x14ac:dyDescent="0.25">
      <c r="A1734">
        <v>2</v>
      </c>
      <c r="B1734" t="s">
        <v>2053</v>
      </c>
      <c r="C1734" t="s">
        <v>3624</v>
      </c>
      <c r="D1734" t="s">
        <v>3617</v>
      </c>
      <c r="E1734">
        <v>0</v>
      </c>
      <c r="F1734">
        <v>1200</v>
      </c>
      <c r="G1734" s="2">
        <v>45351</v>
      </c>
      <c r="H1734" t="s">
        <v>3618</v>
      </c>
      <c r="I1734">
        <f t="shared" si="27"/>
        <v>-1200</v>
      </c>
    </row>
    <row r="1735" spans="1:9" x14ac:dyDescent="0.25">
      <c r="A1735">
        <v>2</v>
      </c>
      <c r="B1735" t="s">
        <v>2053</v>
      </c>
      <c r="C1735" t="s">
        <v>3624</v>
      </c>
      <c r="D1735" t="s">
        <v>3617</v>
      </c>
      <c r="E1735">
        <v>0</v>
      </c>
      <c r="F1735">
        <v>1200</v>
      </c>
      <c r="G1735" s="2">
        <v>45351</v>
      </c>
      <c r="H1735" t="s">
        <v>3618</v>
      </c>
      <c r="I1735">
        <f t="shared" si="27"/>
        <v>-1200</v>
      </c>
    </row>
    <row r="1736" spans="1:9" x14ac:dyDescent="0.25">
      <c r="A1736">
        <v>2</v>
      </c>
      <c r="B1736" t="s">
        <v>2053</v>
      </c>
      <c r="C1736" t="s">
        <v>3624</v>
      </c>
      <c r="D1736" t="s">
        <v>3617</v>
      </c>
      <c r="E1736">
        <v>0</v>
      </c>
      <c r="F1736">
        <v>204</v>
      </c>
      <c r="G1736" s="2">
        <v>45351</v>
      </c>
      <c r="H1736" t="s">
        <v>3618</v>
      </c>
      <c r="I1736">
        <f t="shared" si="27"/>
        <v>-204</v>
      </c>
    </row>
    <row r="1737" spans="1:9" x14ac:dyDescent="0.25">
      <c r="A1737">
        <v>2</v>
      </c>
      <c r="B1737" t="s">
        <v>2053</v>
      </c>
      <c r="C1737" t="s">
        <v>3624</v>
      </c>
      <c r="D1737" t="s">
        <v>3617</v>
      </c>
      <c r="E1737">
        <v>0</v>
      </c>
      <c r="F1737">
        <v>144</v>
      </c>
      <c r="G1737" s="2">
        <v>45351</v>
      </c>
      <c r="H1737" t="s">
        <v>3618</v>
      </c>
      <c r="I1737">
        <f t="shared" si="27"/>
        <v>-144</v>
      </c>
    </row>
    <row r="1738" spans="1:9" x14ac:dyDescent="0.25">
      <c r="A1738">
        <v>2</v>
      </c>
      <c r="B1738" t="s">
        <v>2053</v>
      </c>
      <c r="C1738" t="s">
        <v>3624</v>
      </c>
      <c r="D1738" t="s">
        <v>3617</v>
      </c>
      <c r="E1738">
        <v>0</v>
      </c>
      <c r="F1738">
        <v>252</v>
      </c>
      <c r="G1738" s="2">
        <v>45351</v>
      </c>
      <c r="H1738" t="s">
        <v>3618</v>
      </c>
      <c r="I1738">
        <f t="shared" si="27"/>
        <v>-252</v>
      </c>
    </row>
    <row r="1739" spans="1:9" x14ac:dyDescent="0.25">
      <c r="A1739">
        <v>2</v>
      </c>
      <c r="B1739" t="s">
        <v>2053</v>
      </c>
      <c r="C1739" t="s">
        <v>3624</v>
      </c>
      <c r="D1739" t="s">
        <v>3617</v>
      </c>
      <c r="E1739">
        <v>0</v>
      </c>
      <c r="F1739">
        <v>84</v>
      </c>
      <c r="G1739" s="2">
        <v>45351</v>
      </c>
      <c r="H1739" t="s">
        <v>3618</v>
      </c>
      <c r="I1739">
        <f t="shared" si="27"/>
        <v>-84</v>
      </c>
    </row>
    <row r="1740" spans="1:9" x14ac:dyDescent="0.25">
      <c r="A1740">
        <v>2</v>
      </c>
      <c r="B1740" t="s">
        <v>2053</v>
      </c>
      <c r="C1740" t="s">
        <v>3624</v>
      </c>
      <c r="D1740" t="s">
        <v>3617</v>
      </c>
      <c r="E1740">
        <v>0</v>
      </c>
      <c r="F1740">
        <v>36</v>
      </c>
      <c r="G1740" s="2">
        <v>45351</v>
      </c>
      <c r="H1740" t="s">
        <v>3618</v>
      </c>
      <c r="I1740">
        <f t="shared" si="27"/>
        <v>-36</v>
      </c>
    </row>
    <row r="1741" spans="1:9" x14ac:dyDescent="0.25">
      <c r="A1741">
        <v>2</v>
      </c>
      <c r="B1741" t="s">
        <v>2053</v>
      </c>
      <c r="C1741" t="s">
        <v>3624</v>
      </c>
      <c r="D1741" t="s">
        <v>3617</v>
      </c>
      <c r="E1741">
        <v>0</v>
      </c>
      <c r="F1741">
        <v>96</v>
      </c>
      <c r="G1741" s="2">
        <v>45351</v>
      </c>
      <c r="H1741" t="s">
        <v>3618</v>
      </c>
      <c r="I1741">
        <f t="shared" si="27"/>
        <v>-96</v>
      </c>
    </row>
    <row r="1742" spans="1:9" x14ac:dyDescent="0.25">
      <c r="A1742">
        <v>2</v>
      </c>
      <c r="B1742" t="s">
        <v>2053</v>
      </c>
      <c r="C1742" t="s">
        <v>3624</v>
      </c>
      <c r="D1742" t="s">
        <v>3617</v>
      </c>
      <c r="E1742">
        <v>0</v>
      </c>
      <c r="F1742">
        <v>240</v>
      </c>
      <c r="G1742" s="2">
        <v>45351</v>
      </c>
      <c r="H1742" t="s">
        <v>3618</v>
      </c>
      <c r="I1742">
        <f t="shared" si="27"/>
        <v>-240</v>
      </c>
    </row>
    <row r="1743" spans="1:9" x14ac:dyDescent="0.25">
      <c r="A1743">
        <v>2</v>
      </c>
      <c r="B1743" t="s">
        <v>2053</v>
      </c>
      <c r="C1743" t="s">
        <v>3624</v>
      </c>
      <c r="D1743" t="s">
        <v>3617</v>
      </c>
      <c r="E1743">
        <v>0</v>
      </c>
      <c r="F1743">
        <v>168</v>
      </c>
      <c r="G1743" s="2">
        <v>45351</v>
      </c>
      <c r="H1743" t="s">
        <v>3618</v>
      </c>
      <c r="I1743">
        <f t="shared" si="27"/>
        <v>-168</v>
      </c>
    </row>
    <row r="1744" spans="1:9" x14ac:dyDescent="0.25">
      <c r="A1744">
        <v>2</v>
      </c>
      <c r="B1744" t="s">
        <v>2053</v>
      </c>
      <c r="C1744" t="s">
        <v>3624</v>
      </c>
      <c r="D1744" t="s">
        <v>3617</v>
      </c>
      <c r="E1744">
        <v>0</v>
      </c>
      <c r="F1744">
        <v>60</v>
      </c>
      <c r="G1744" s="2">
        <v>45351</v>
      </c>
      <c r="H1744" t="s">
        <v>3618</v>
      </c>
      <c r="I1744">
        <f t="shared" si="27"/>
        <v>-60</v>
      </c>
    </row>
    <row r="1745" spans="1:9" x14ac:dyDescent="0.25">
      <c r="A1745">
        <v>2</v>
      </c>
      <c r="B1745" t="s">
        <v>2053</v>
      </c>
      <c r="C1745" t="s">
        <v>3624</v>
      </c>
      <c r="D1745" t="s">
        <v>3617</v>
      </c>
      <c r="E1745">
        <v>0</v>
      </c>
      <c r="F1745">
        <v>60</v>
      </c>
      <c r="G1745" s="2">
        <v>45351</v>
      </c>
      <c r="H1745" t="s">
        <v>3618</v>
      </c>
      <c r="I1745">
        <f t="shared" si="27"/>
        <v>-60</v>
      </c>
    </row>
    <row r="1746" spans="1:9" x14ac:dyDescent="0.25">
      <c r="A1746">
        <v>2</v>
      </c>
      <c r="B1746" t="s">
        <v>2053</v>
      </c>
      <c r="C1746" t="s">
        <v>3624</v>
      </c>
      <c r="D1746" t="s">
        <v>3617</v>
      </c>
      <c r="E1746">
        <v>0</v>
      </c>
      <c r="F1746">
        <v>96</v>
      </c>
      <c r="G1746" s="2">
        <v>45351</v>
      </c>
      <c r="H1746" t="s">
        <v>3618</v>
      </c>
      <c r="I1746">
        <f t="shared" si="27"/>
        <v>-96</v>
      </c>
    </row>
    <row r="1747" spans="1:9" x14ac:dyDescent="0.25">
      <c r="A1747">
        <v>2</v>
      </c>
      <c r="B1747" t="s">
        <v>2053</v>
      </c>
      <c r="C1747" t="s">
        <v>3624</v>
      </c>
      <c r="D1747" t="s">
        <v>3617</v>
      </c>
      <c r="E1747">
        <v>0</v>
      </c>
      <c r="F1747">
        <v>36</v>
      </c>
      <c r="G1747" s="2">
        <v>45351</v>
      </c>
      <c r="H1747" t="s">
        <v>3618</v>
      </c>
      <c r="I1747">
        <f t="shared" si="27"/>
        <v>-36</v>
      </c>
    </row>
    <row r="1748" spans="1:9" x14ac:dyDescent="0.25">
      <c r="A1748">
        <v>2</v>
      </c>
      <c r="B1748" t="s">
        <v>2053</v>
      </c>
      <c r="C1748" t="s">
        <v>3624</v>
      </c>
      <c r="D1748" t="s">
        <v>3617</v>
      </c>
      <c r="E1748">
        <v>0</v>
      </c>
      <c r="F1748">
        <v>156</v>
      </c>
      <c r="G1748" s="2">
        <v>45351</v>
      </c>
      <c r="H1748" t="s">
        <v>3618</v>
      </c>
      <c r="I1748">
        <f t="shared" si="27"/>
        <v>-156</v>
      </c>
    </row>
    <row r="1749" spans="1:9" x14ac:dyDescent="0.25">
      <c r="A1749">
        <v>2</v>
      </c>
      <c r="B1749" t="s">
        <v>2053</v>
      </c>
      <c r="C1749" t="s">
        <v>3624</v>
      </c>
      <c r="D1749" t="s">
        <v>3617</v>
      </c>
      <c r="E1749">
        <v>0</v>
      </c>
      <c r="F1749">
        <v>180</v>
      </c>
      <c r="G1749" s="2">
        <v>45351</v>
      </c>
      <c r="H1749" t="s">
        <v>3618</v>
      </c>
      <c r="I1749">
        <f t="shared" si="27"/>
        <v>-180</v>
      </c>
    </row>
    <row r="1750" spans="1:9" x14ac:dyDescent="0.25">
      <c r="A1750">
        <v>2</v>
      </c>
      <c r="B1750" t="s">
        <v>2053</v>
      </c>
      <c r="C1750" t="s">
        <v>3624</v>
      </c>
      <c r="D1750" t="s">
        <v>3617</v>
      </c>
      <c r="E1750">
        <v>0</v>
      </c>
      <c r="F1750">
        <v>36</v>
      </c>
      <c r="G1750" s="2">
        <v>45351</v>
      </c>
      <c r="H1750" t="s">
        <v>3618</v>
      </c>
      <c r="I1750">
        <f t="shared" si="27"/>
        <v>-36</v>
      </c>
    </row>
    <row r="1751" spans="1:9" x14ac:dyDescent="0.25">
      <c r="A1751">
        <v>2</v>
      </c>
      <c r="B1751" t="s">
        <v>2053</v>
      </c>
      <c r="C1751" t="s">
        <v>3624</v>
      </c>
      <c r="D1751" t="s">
        <v>3617</v>
      </c>
      <c r="E1751">
        <v>0</v>
      </c>
      <c r="F1751">
        <v>72</v>
      </c>
      <c r="G1751" s="2">
        <v>45351</v>
      </c>
      <c r="H1751" t="s">
        <v>3618</v>
      </c>
      <c r="I1751">
        <f t="shared" si="27"/>
        <v>-72</v>
      </c>
    </row>
    <row r="1752" spans="1:9" x14ac:dyDescent="0.25">
      <c r="A1752">
        <v>2</v>
      </c>
      <c r="B1752" t="s">
        <v>2053</v>
      </c>
      <c r="C1752" t="s">
        <v>3624</v>
      </c>
      <c r="D1752" t="s">
        <v>3617</v>
      </c>
      <c r="E1752">
        <v>0</v>
      </c>
      <c r="F1752">
        <v>60</v>
      </c>
      <c r="G1752" s="2">
        <v>45351</v>
      </c>
      <c r="H1752" t="s">
        <v>3618</v>
      </c>
      <c r="I1752">
        <f t="shared" si="27"/>
        <v>-60</v>
      </c>
    </row>
    <row r="1753" spans="1:9" x14ac:dyDescent="0.25">
      <c r="A1753">
        <v>2</v>
      </c>
      <c r="B1753" t="s">
        <v>2053</v>
      </c>
      <c r="C1753" t="s">
        <v>3624</v>
      </c>
      <c r="D1753" t="s">
        <v>3617</v>
      </c>
      <c r="E1753">
        <v>0</v>
      </c>
      <c r="F1753">
        <v>1200</v>
      </c>
      <c r="G1753" s="2">
        <v>45351</v>
      </c>
      <c r="H1753" t="s">
        <v>3618</v>
      </c>
      <c r="I1753">
        <f t="shared" si="27"/>
        <v>-1200</v>
      </c>
    </row>
    <row r="1754" spans="1:9" x14ac:dyDescent="0.25">
      <c r="A1754">
        <v>2</v>
      </c>
      <c r="B1754" t="s">
        <v>2053</v>
      </c>
      <c r="C1754" t="s">
        <v>3624</v>
      </c>
      <c r="D1754" t="s">
        <v>3617</v>
      </c>
      <c r="E1754">
        <v>0</v>
      </c>
      <c r="F1754">
        <v>1200</v>
      </c>
      <c r="G1754" s="2">
        <v>45351</v>
      </c>
      <c r="H1754" t="s">
        <v>3618</v>
      </c>
      <c r="I1754">
        <f t="shared" si="27"/>
        <v>-1200</v>
      </c>
    </row>
    <row r="1755" spans="1:9" x14ac:dyDescent="0.25">
      <c r="A1755">
        <v>2</v>
      </c>
      <c r="B1755" t="s">
        <v>2053</v>
      </c>
      <c r="C1755" t="s">
        <v>3624</v>
      </c>
      <c r="D1755" t="s">
        <v>3617</v>
      </c>
      <c r="E1755">
        <v>0</v>
      </c>
      <c r="F1755">
        <v>168</v>
      </c>
      <c r="G1755" s="2">
        <v>45351</v>
      </c>
      <c r="H1755" t="s">
        <v>3618</v>
      </c>
      <c r="I1755">
        <f t="shared" si="27"/>
        <v>-168</v>
      </c>
    </row>
    <row r="1756" spans="1:9" x14ac:dyDescent="0.25">
      <c r="A1756">
        <v>2</v>
      </c>
      <c r="B1756" t="s">
        <v>2053</v>
      </c>
      <c r="C1756" t="s">
        <v>3624</v>
      </c>
      <c r="D1756" t="s">
        <v>3617</v>
      </c>
      <c r="E1756">
        <v>0</v>
      </c>
      <c r="F1756">
        <v>708</v>
      </c>
      <c r="G1756" s="2">
        <v>45351</v>
      </c>
      <c r="H1756" t="s">
        <v>3618</v>
      </c>
      <c r="I1756">
        <f t="shared" si="27"/>
        <v>-708</v>
      </c>
    </row>
    <row r="1757" spans="1:9" x14ac:dyDescent="0.25">
      <c r="A1757">
        <v>2</v>
      </c>
      <c r="B1757" t="s">
        <v>2053</v>
      </c>
      <c r="C1757" t="s">
        <v>3624</v>
      </c>
      <c r="D1757" t="s">
        <v>3617</v>
      </c>
      <c r="E1757">
        <v>0</v>
      </c>
      <c r="F1757">
        <v>1200</v>
      </c>
      <c r="G1757" s="2">
        <v>45351</v>
      </c>
      <c r="H1757" t="s">
        <v>3618</v>
      </c>
      <c r="I1757">
        <f t="shared" si="27"/>
        <v>-1200</v>
      </c>
    </row>
    <row r="1758" spans="1:9" x14ac:dyDescent="0.25">
      <c r="A1758">
        <v>2</v>
      </c>
      <c r="B1758" t="s">
        <v>2053</v>
      </c>
      <c r="C1758" t="s">
        <v>3624</v>
      </c>
      <c r="D1758" t="s">
        <v>3617</v>
      </c>
      <c r="E1758">
        <v>0</v>
      </c>
      <c r="F1758">
        <v>1200</v>
      </c>
      <c r="G1758" s="2">
        <v>45351</v>
      </c>
      <c r="H1758" t="s">
        <v>3618</v>
      </c>
      <c r="I1758">
        <f t="shared" si="27"/>
        <v>-1200</v>
      </c>
    </row>
    <row r="1759" spans="1:9" x14ac:dyDescent="0.25">
      <c r="A1759">
        <v>2</v>
      </c>
      <c r="B1759" t="s">
        <v>2053</v>
      </c>
      <c r="C1759" t="s">
        <v>3624</v>
      </c>
      <c r="D1759" t="s">
        <v>3617</v>
      </c>
      <c r="E1759">
        <v>0</v>
      </c>
      <c r="F1759">
        <v>168</v>
      </c>
      <c r="G1759" s="2">
        <v>45351</v>
      </c>
      <c r="H1759" t="s">
        <v>3618</v>
      </c>
      <c r="I1759">
        <f t="shared" si="27"/>
        <v>-168</v>
      </c>
    </row>
    <row r="1760" spans="1:9" x14ac:dyDescent="0.25">
      <c r="A1760">
        <v>2</v>
      </c>
      <c r="B1760" t="s">
        <v>2053</v>
      </c>
      <c r="C1760" t="s">
        <v>3624</v>
      </c>
      <c r="D1760" t="s">
        <v>3617</v>
      </c>
      <c r="E1760">
        <v>0</v>
      </c>
      <c r="F1760">
        <v>60</v>
      </c>
      <c r="G1760" s="2">
        <v>45351</v>
      </c>
      <c r="H1760" t="s">
        <v>3618</v>
      </c>
      <c r="I1760">
        <f t="shared" si="27"/>
        <v>-60</v>
      </c>
    </row>
    <row r="1761" spans="1:9" x14ac:dyDescent="0.25">
      <c r="A1761">
        <v>2</v>
      </c>
      <c r="B1761" t="s">
        <v>2053</v>
      </c>
      <c r="C1761" t="s">
        <v>3624</v>
      </c>
      <c r="D1761" t="s">
        <v>3617</v>
      </c>
      <c r="E1761">
        <v>0</v>
      </c>
      <c r="F1761">
        <v>744</v>
      </c>
      <c r="G1761" s="2">
        <v>45351</v>
      </c>
      <c r="H1761" t="s">
        <v>3618</v>
      </c>
      <c r="I1761">
        <f t="shared" si="27"/>
        <v>-744</v>
      </c>
    </row>
    <row r="1762" spans="1:9" x14ac:dyDescent="0.25">
      <c r="A1762">
        <v>2</v>
      </c>
      <c r="B1762" t="s">
        <v>2053</v>
      </c>
      <c r="C1762" t="s">
        <v>3624</v>
      </c>
      <c r="D1762" t="s">
        <v>3617</v>
      </c>
      <c r="E1762">
        <v>0</v>
      </c>
      <c r="F1762">
        <v>36</v>
      </c>
      <c r="G1762" s="2">
        <v>45351</v>
      </c>
      <c r="H1762" t="s">
        <v>3618</v>
      </c>
      <c r="I1762">
        <f t="shared" si="27"/>
        <v>-36</v>
      </c>
    </row>
    <row r="1763" spans="1:9" x14ac:dyDescent="0.25">
      <c r="A1763">
        <v>2</v>
      </c>
      <c r="B1763" t="s">
        <v>2053</v>
      </c>
      <c r="C1763" t="s">
        <v>3624</v>
      </c>
      <c r="D1763" t="s">
        <v>3617</v>
      </c>
      <c r="E1763">
        <v>0</v>
      </c>
      <c r="F1763">
        <v>84</v>
      </c>
      <c r="G1763" s="2">
        <v>45351</v>
      </c>
      <c r="H1763" t="s">
        <v>3618</v>
      </c>
      <c r="I1763">
        <f t="shared" si="27"/>
        <v>-84</v>
      </c>
    </row>
    <row r="1764" spans="1:9" x14ac:dyDescent="0.25">
      <c r="A1764">
        <v>2</v>
      </c>
      <c r="B1764" t="s">
        <v>2053</v>
      </c>
      <c r="C1764" t="s">
        <v>3624</v>
      </c>
      <c r="D1764" t="s">
        <v>3617</v>
      </c>
      <c r="E1764">
        <v>0</v>
      </c>
      <c r="F1764">
        <v>900</v>
      </c>
      <c r="G1764" s="2">
        <v>45412</v>
      </c>
      <c r="H1764" t="s">
        <v>3618</v>
      </c>
      <c r="I1764">
        <f t="shared" si="27"/>
        <v>-900</v>
      </c>
    </row>
    <row r="1765" spans="1:9" x14ac:dyDescent="0.25">
      <c r="A1765">
        <v>2</v>
      </c>
      <c r="B1765" t="s">
        <v>2053</v>
      </c>
      <c r="C1765" t="s">
        <v>3624</v>
      </c>
      <c r="D1765" t="s">
        <v>3617</v>
      </c>
      <c r="E1765">
        <v>0</v>
      </c>
      <c r="F1765">
        <v>180</v>
      </c>
      <c r="G1765" s="2">
        <v>45412</v>
      </c>
      <c r="H1765" t="s">
        <v>3618</v>
      </c>
      <c r="I1765">
        <f t="shared" si="27"/>
        <v>-180</v>
      </c>
    </row>
    <row r="1766" spans="1:9" x14ac:dyDescent="0.25">
      <c r="A1766">
        <v>2</v>
      </c>
      <c r="B1766" t="s">
        <v>2053</v>
      </c>
      <c r="C1766" t="s">
        <v>3624</v>
      </c>
      <c r="D1766" t="s">
        <v>3617</v>
      </c>
      <c r="E1766">
        <v>0</v>
      </c>
      <c r="F1766">
        <v>690</v>
      </c>
      <c r="G1766" s="2">
        <v>45412</v>
      </c>
      <c r="H1766" t="s">
        <v>3618</v>
      </c>
      <c r="I1766">
        <f t="shared" si="27"/>
        <v>-690</v>
      </c>
    </row>
    <row r="1767" spans="1:9" x14ac:dyDescent="0.25">
      <c r="A1767">
        <v>2</v>
      </c>
      <c r="B1767" t="s">
        <v>2053</v>
      </c>
      <c r="C1767" t="s">
        <v>3624</v>
      </c>
      <c r="D1767" t="s">
        <v>3617</v>
      </c>
      <c r="E1767">
        <v>0</v>
      </c>
      <c r="F1767">
        <v>1410</v>
      </c>
      <c r="G1767" s="2">
        <v>45412</v>
      </c>
      <c r="H1767" t="s">
        <v>3618</v>
      </c>
      <c r="I1767">
        <f t="shared" si="27"/>
        <v>-1410</v>
      </c>
    </row>
    <row r="1768" spans="1:9" x14ac:dyDescent="0.25">
      <c r="A1768">
        <v>2</v>
      </c>
      <c r="B1768" t="s">
        <v>2053</v>
      </c>
      <c r="C1768" t="s">
        <v>3624</v>
      </c>
      <c r="D1768" t="s">
        <v>3617</v>
      </c>
      <c r="E1768">
        <v>0</v>
      </c>
      <c r="F1768">
        <v>1500</v>
      </c>
      <c r="G1768" s="2">
        <v>45412</v>
      </c>
      <c r="H1768" t="s">
        <v>3618</v>
      </c>
      <c r="I1768">
        <f t="shared" si="27"/>
        <v>-1500</v>
      </c>
    </row>
    <row r="1769" spans="1:9" x14ac:dyDescent="0.25">
      <c r="A1769">
        <v>2</v>
      </c>
      <c r="B1769" t="s">
        <v>2053</v>
      </c>
      <c r="C1769" t="s">
        <v>3624</v>
      </c>
      <c r="D1769" t="s">
        <v>3617</v>
      </c>
      <c r="E1769">
        <v>0</v>
      </c>
      <c r="F1769">
        <v>2450</v>
      </c>
      <c r="G1769" s="2">
        <v>45412</v>
      </c>
      <c r="H1769" t="s">
        <v>3618</v>
      </c>
      <c r="I1769">
        <f t="shared" si="27"/>
        <v>-2450</v>
      </c>
    </row>
    <row r="1770" spans="1:9" x14ac:dyDescent="0.25">
      <c r="A1770">
        <v>2</v>
      </c>
      <c r="B1770" t="s">
        <v>2053</v>
      </c>
      <c r="C1770" t="s">
        <v>3624</v>
      </c>
      <c r="D1770" t="s">
        <v>3617</v>
      </c>
      <c r="E1770">
        <v>0</v>
      </c>
      <c r="F1770">
        <v>640</v>
      </c>
      <c r="G1770" s="2">
        <v>45412</v>
      </c>
      <c r="H1770" t="s">
        <v>3618</v>
      </c>
      <c r="I1770">
        <f t="shared" si="27"/>
        <v>-640</v>
      </c>
    </row>
    <row r="1771" spans="1:9" x14ac:dyDescent="0.25">
      <c r="A1771">
        <v>2</v>
      </c>
      <c r="B1771" t="s">
        <v>2053</v>
      </c>
      <c r="C1771" t="s">
        <v>3624</v>
      </c>
      <c r="D1771" t="s">
        <v>3617</v>
      </c>
      <c r="E1771">
        <v>0</v>
      </c>
      <c r="F1771">
        <v>480</v>
      </c>
      <c r="G1771" s="2">
        <v>45412</v>
      </c>
      <c r="H1771" t="s">
        <v>3618</v>
      </c>
      <c r="I1771">
        <f t="shared" si="27"/>
        <v>-480</v>
      </c>
    </row>
    <row r="1772" spans="1:9" x14ac:dyDescent="0.25">
      <c r="A1772">
        <v>2</v>
      </c>
      <c r="B1772" t="s">
        <v>2053</v>
      </c>
      <c r="C1772" t="s">
        <v>3624</v>
      </c>
      <c r="D1772" t="s">
        <v>3617</v>
      </c>
      <c r="E1772">
        <v>0</v>
      </c>
      <c r="F1772">
        <v>1640</v>
      </c>
      <c r="G1772" s="2">
        <v>45412</v>
      </c>
      <c r="H1772" t="s">
        <v>3618</v>
      </c>
      <c r="I1772">
        <f t="shared" si="27"/>
        <v>-1640</v>
      </c>
    </row>
    <row r="1773" spans="1:9" x14ac:dyDescent="0.25">
      <c r="A1773">
        <v>2</v>
      </c>
      <c r="B1773" t="s">
        <v>2053</v>
      </c>
      <c r="C1773" t="s">
        <v>3624</v>
      </c>
      <c r="D1773" t="s">
        <v>3617</v>
      </c>
      <c r="E1773">
        <v>0</v>
      </c>
      <c r="F1773">
        <v>360</v>
      </c>
      <c r="G1773" s="2">
        <v>45412</v>
      </c>
      <c r="H1773" t="s">
        <v>3618</v>
      </c>
      <c r="I1773">
        <f t="shared" si="27"/>
        <v>-360</v>
      </c>
    </row>
    <row r="1774" spans="1:9" x14ac:dyDescent="0.25">
      <c r="A1774">
        <v>2</v>
      </c>
      <c r="B1774" t="s">
        <v>2053</v>
      </c>
      <c r="C1774" t="s">
        <v>3624</v>
      </c>
      <c r="D1774" t="s">
        <v>3617</v>
      </c>
      <c r="E1774">
        <v>0</v>
      </c>
      <c r="F1774">
        <v>1300</v>
      </c>
      <c r="G1774" s="2">
        <v>45412</v>
      </c>
      <c r="H1774" t="s">
        <v>3618</v>
      </c>
      <c r="I1774">
        <f t="shared" si="27"/>
        <v>-1300</v>
      </c>
    </row>
    <row r="1775" spans="1:9" x14ac:dyDescent="0.25">
      <c r="A1775">
        <v>2</v>
      </c>
      <c r="B1775" t="s">
        <v>2053</v>
      </c>
      <c r="C1775" t="s">
        <v>3624</v>
      </c>
      <c r="D1775" t="s">
        <v>3617</v>
      </c>
      <c r="E1775">
        <v>0</v>
      </c>
      <c r="F1775">
        <v>80</v>
      </c>
      <c r="G1775" s="2">
        <v>45412</v>
      </c>
      <c r="H1775" t="s">
        <v>3618</v>
      </c>
      <c r="I1775">
        <f t="shared" si="27"/>
        <v>-80</v>
      </c>
    </row>
    <row r="1776" spans="1:9" x14ac:dyDescent="0.25">
      <c r="A1776">
        <v>2</v>
      </c>
      <c r="B1776" t="s">
        <v>2053</v>
      </c>
      <c r="C1776" t="s">
        <v>3624</v>
      </c>
      <c r="D1776" t="s">
        <v>3617</v>
      </c>
      <c r="E1776">
        <v>0</v>
      </c>
      <c r="F1776">
        <v>180</v>
      </c>
      <c r="G1776" s="2">
        <v>45412</v>
      </c>
      <c r="H1776" t="s">
        <v>3618</v>
      </c>
      <c r="I1776">
        <f t="shared" si="27"/>
        <v>-180</v>
      </c>
    </row>
    <row r="1777" spans="1:9" x14ac:dyDescent="0.25">
      <c r="A1777">
        <v>2</v>
      </c>
      <c r="B1777" t="s">
        <v>2053</v>
      </c>
      <c r="C1777" t="s">
        <v>3624</v>
      </c>
      <c r="D1777" t="s">
        <v>3617</v>
      </c>
      <c r="E1777">
        <v>0</v>
      </c>
      <c r="F1777">
        <v>5760</v>
      </c>
      <c r="G1777" s="2">
        <v>45412</v>
      </c>
      <c r="H1777" t="s">
        <v>3618</v>
      </c>
      <c r="I1777">
        <f t="shared" si="27"/>
        <v>-5760</v>
      </c>
    </row>
    <row r="1778" spans="1:9" x14ac:dyDescent="0.25">
      <c r="A1778">
        <v>2</v>
      </c>
      <c r="B1778" t="s">
        <v>2053</v>
      </c>
      <c r="C1778" t="s">
        <v>3624</v>
      </c>
      <c r="D1778" t="s">
        <v>3617</v>
      </c>
      <c r="E1778">
        <v>0</v>
      </c>
      <c r="F1778">
        <v>240</v>
      </c>
      <c r="G1778" s="2">
        <v>45412</v>
      </c>
      <c r="H1778" t="s">
        <v>3618</v>
      </c>
      <c r="I1778">
        <f t="shared" si="27"/>
        <v>-240</v>
      </c>
    </row>
    <row r="1779" spans="1:9" x14ac:dyDescent="0.25">
      <c r="A1779">
        <v>2</v>
      </c>
      <c r="B1779" t="s">
        <v>2053</v>
      </c>
      <c r="C1779" t="s">
        <v>3624</v>
      </c>
      <c r="D1779" t="s">
        <v>3617</v>
      </c>
      <c r="E1779">
        <v>0</v>
      </c>
      <c r="F1779">
        <v>2400</v>
      </c>
      <c r="G1779" s="2">
        <v>45412</v>
      </c>
      <c r="H1779" t="s">
        <v>3618</v>
      </c>
      <c r="I1779">
        <f t="shared" si="27"/>
        <v>-2400</v>
      </c>
    </row>
    <row r="1780" spans="1:9" x14ac:dyDescent="0.25">
      <c r="A1780">
        <v>2</v>
      </c>
      <c r="B1780" t="s">
        <v>2053</v>
      </c>
      <c r="C1780" t="s">
        <v>3624</v>
      </c>
      <c r="D1780" t="s">
        <v>3617</v>
      </c>
      <c r="E1780">
        <v>0</v>
      </c>
      <c r="F1780">
        <v>240</v>
      </c>
      <c r="G1780" s="2">
        <v>45412</v>
      </c>
      <c r="H1780" t="s">
        <v>3618</v>
      </c>
      <c r="I1780">
        <f t="shared" si="27"/>
        <v>-240</v>
      </c>
    </row>
    <row r="1781" spans="1:9" x14ac:dyDescent="0.25">
      <c r="A1781">
        <v>2</v>
      </c>
      <c r="B1781" t="s">
        <v>2053</v>
      </c>
      <c r="C1781" t="s">
        <v>3624</v>
      </c>
      <c r="D1781" t="s">
        <v>3617</v>
      </c>
      <c r="E1781">
        <v>0</v>
      </c>
      <c r="F1781">
        <v>95.79</v>
      </c>
      <c r="G1781" s="2">
        <v>45412</v>
      </c>
      <c r="H1781" t="s">
        <v>3618</v>
      </c>
      <c r="I1781">
        <f t="shared" si="27"/>
        <v>-95.79</v>
      </c>
    </row>
    <row r="1782" spans="1:9" x14ac:dyDescent="0.25">
      <c r="A1782">
        <v>2</v>
      </c>
      <c r="B1782" t="s">
        <v>2053</v>
      </c>
      <c r="C1782" t="s">
        <v>3624</v>
      </c>
      <c r="D1782" t="s">
        <v>3617</v>
      </c>
      <c r="E1782">
        <v>0</v>
      </c>
      <c r="F1782">
        <v>95.79</v>
      </c>
      <c r="G1782" s="2">
        <v>45412</v>
      </c>
      <c r="H1782" t="s">
        <v>3618</v>
      </c>
      <c r="I1782">
        <f t="shared" si="27"/>
        <v>-95.79</v>
      </c>
    </row>
    <row r="1783" spans="1:9" x14ac:dyDescent="0.25">
      <c r="A1783">
        <v>2</v>
      </c>
      <c r="B1783" t="s">
        <v>2053</v>
      </c>
      <c r="C1783" t="s">
        <v>3624</v>
      </c>
      <c r="D1783" t="s">
        <v>3617</v>
      </c>
      <c r="E1783">
        <v>0</v>
      </c>
      <c r="F1783">
        <v>95.79</v>
      </c>
      <c r="G1783" s="2">
        <v>45412</v>
      </c>
      <c r="H1783" t="s">
        <v>3618</v>
      </c>
      <c r="I1783">
        <f t="shared" si="27"/>
        <v>-95.79</v>
      </c>
    </row>
    <row r="1784" spans="1:9" x14ac:dyDescent="0.25">
      <c r="A1784">
        <v>2</v>
      </c>
      <c r="B1784" t="s">
        <v>2053</v>
      </c>
      <c r="C1784" t="s">
        <v>3624</v>
      </c>
      <c r="D1784" t="s">
        <v>3617</v>
      </c>
      <c r="E1784">
        <v>0</v>
      </c>
      <c r="F1784">
        <v>95.79</v>
      </c>
      <c r="G1784" s="2">
        <v>45412</v>
      </c>
      <c r="H1784" t="s">
        <v>3618</v>
      </c>
      <c r="I1784">
        <f t="shared" si="27"/>
        <v>-95.79</v>
      </c>
    </row>
    <row r="1785" spans="1:9" x14ac:dyDescent="0.25">
      <c r="A1785">
        <v>2</v>
      </c>
      <c r="B1785" t="s">
        <v>2053</v>
      </c>
      <c r="C1785" t="s">
        <v>3624</v>
      </c>
      <c r="D1785" t="s">
        <v>3617</v>
      </c>
      <c r="E1785">
        <v>0</v>
      </c>
      <c r="F1785">
        <v>95.79</v>
      </c>
      <c r="G1785" s="2">
        <v>45412</v>
      </c>
      <c r="H1785" t="s">
        <v>3618</v>
      </c>
      <c r="I1785">
        <f t="shared" si="27"/>
        <v>-95.79</v>
      </c>
    </row>
    <row r="1786" spans="1:9" x14ac:dyDescent="0.25">
      <c r="A1786">
        <v>2</v>
      </c>
      <c r="B1786" t="s">
        <v>2053</v>
      </c>
      <c r="C1786" t="s">
        <v>3624</v>
      </c>
      <c r="D1786" t="s">
        <v>3617</v>
      </c>
      <c r="E1786">
        <v>0</v>
      </c>
      <c r="F1786">
        <v>3285</v>
      </c>
      <c r="G1786" s="2">
        <v>45412</v>
      </c>
      <c r="H1786" t="s">
        <v>3618</v>
      </c>
      <c r="I1786">
        <f t="shared" si="27"/>
        <v>-3285</v>
      </c>
    </row>
    <row r="1787" spans="1:9" x14ac:dyDescent="0.25">
      <c r="A1787">
        <v>2</v>
      </c>
      <c r="B1787" t="s">
        <v>2053</v>
      </c>
      <c r="C1787" t="s">
        <v>3624</v>
      </c>
      <c r="D1787" t="s">
        <v>3617</v>
      </c>
      <c r="E1787">
        <v>0</v>
      </c>
      <c r="F1787">
        <v>109.5</v>
      </c>
      <c r="G1787" s="2">
        <v>45412</v>
      </c>
      <c r="H1787" t="s">
        <v>3618</v>
      </c>
      <c r="I1787">
        <f t="shared" si="27"/>
        <v>-109.5</v>
      </c>
    </row>
    <row r="1788" spans="1:9" x14ac:dyDescent="0.25">
      <c r="A1788">
        <v>2</v>
      </c>
      <c r="B1788" t="s">
        <v>2053</v>
      </c>
      <c r="C1788" t="s">
        <v>3624</v>
      </c>
      <c r="D1788" t="s">
        <v>3617</v>
      </c>
      <c r="E1788">
        <v>0</v>
      </c>
      <c r="F1788">
        <v>255.5</v>
      </c>
      <c r="G1788" s="2">
        <v>45412</v>
      </c>
      <c r="H1788" t="s">
        <v>3618</v>
      </c>
      <c r="I1788">
        <f t="shared" si="27"/>
        <v>-255.5</v>
      </c>
    </row>
    <row r="1789" spans="1:9" x14ac:dyDescent="0.25">
      <c r="A1789">
        <v>2</v>
      </c>
      <c r="B1789" t="s">
        <v>2053</v>
      </c>
      <c r="C1789" t="s">
        <v>3624</v>
      </c>
      <c r="D1789" t="s">
        <v>3617</v>
      </c>
      <c r="E1789">
        <v>0</v>
      </c>
      <c r="F1789">
        <v>109.5</v>
      </c>
      <c r="G1789" s="2">
        <v>45412</v>
      </c>
      <c r="H1789" t="s">
        <v>3618</v>
      </c>
      <c r="I1789">
        <f t="shared" si="27"/>
        <v>-109.5</v>
      </c>
    </row>
    <row r="1790" spans="1:9" x14ac:dyDescent="0.25">
      <c r="A1790">
        <v>2</v>
      </c>
      <c r="B1790" t="s">
        <v>2053</v>
      </c>
      <c r="C1790" t="s">
        <v>3624</v>
      </c>
      <c r="D1790" t="s">
        <v>3617</v>
      </c>
      <c r="E1790">
        <v>0</v>
      </c>
      <c r="F1790">
        <v>109.5</v>
      </c>
      <c r="G1790" s="2">
        <v>45412</v>
      </c>
      <c r="H1790" t="s">
        <v>3618</v>
      </c>
      <c r="I1790">
        <f t="shared" si="27"/>
        <v>-109.5</v>
      </c>
    </row>
    <row r="1791" spans="1:9" x14ac:dyDescent="0.25">
      <c r="A1791">
        <v>2</v>
      </c>
      <c r="B1791" t="s">
        <v>2053</v>
      </c>
      <c r="C1791" t="s">
        <v>3624</v>
      </c>
      <c r="D1791" t="s">
        <v>3617</v>
      </c>
      <c r="E1791">
        <v>0</v>
      </c>
      <c r="F1791">
        <v>1825</v>
      </c>
      <c r="G1791" s="2">
        <v>45412</v>
      </c>
      <c r="H1791" t="s">
        <v>3618</v>
      </c>
      <c r="I1791">
        <f t="shared" si="27"/>
        <v>-1825</v>
      </c>
    </row>
    <row r="1792" spans="1:9" x14ac:dyDescent="0.25">
      <c r="A1792">
        <v>2</v>
      </c>
      <c r="B1792" t="s">
        <v>2053</v>
      </c>
      <c r="C1792" t="s">
        <v>3624</v>
      </c>
      <c r="D1792" t="s">
        <v>3617</v>
      </c>
      <c r="E1792">
        <v>0</v>
      </c>
      <c r="F1792">
        <v>3000</v>
      </c>
      <c r="G1792" s="2">
        <v>45412</v>
      </c>
      <c r="H1792" t="s">
        <v>3618</v>
      </c>
      <c r="I1792">
        <f t="shared" si="27"/>
        <v>-3000</v>
      </c>
    </row>
    <row r="1793" spans="1:9" x14ac:dyDescent="0.25">
      <c r="A1793">
        <v>2</v>
      </c>
      <c r="B1793" t="s">
        <v>2053</v>
      </c>
      <c r="C1793" t="s">
        <v>3624</v>
      </c>
      <c r="D1793" t="s">
        <v>3617</v>
      </c>
      <c r="E1793">
        <v>0</v>
      </c>
      <c r="F1793">
        <v>5000</v>
      </c>
      <c r="G1793" s="2">
        <v>45412</v>
      </c>
      <c r="H1793" t="s">
        <v>3618</v>
      </c>
      <c r="I1793">
        <f t="shared" si="27"/>
        <v>-5000</v>
      </c>
    </row>
    <row r="1794" spans="1:9" x14ac:dyDescent="0.25">
      <c r="A1794">
        <v>2</v>
      </c>
      <c r="B1794" t="s">
        <v>2053</v>
      </c>
      <c r="C1794" t="s">
        <v>3624</v>
      </c>
      <c r="D1794" t="s">
        <v>3617</v>
      </c>
      <c r="E1794">
        <v>0</v>
      </c>
      <c r="F1794">
        <v>90</v>
      </c>
      <c r="G1794" s="2">
        <v>45412</v>
      </c>
      <c r="H1794" t="s">
        <v>3618</v>
      </c>
      <c r="I1794">
        <f t="shared" ref="I1794:I1857" si="28">E1794-F1794</f>
        <v>-90</v>
      </c>
    </row>
    <row r="1795" spans="1:9" x14ac:dyDescent="0.25">
      <c r="A1795">
        <v>2</v>
      </c>
      <c r="B1795" t="s">
        <v>2053</v>
      </c>
      <c r="C1795" t="s">
        <v>3624</v>
      </c>
      <c r="D1795" t="s">
        <v>3617</v>
      </c>
      <c r="E1795">
        <v>0</v>
      </c>
      <c r="F1795">
        <v>3000</v>
      </c>
      <c r="G1795" s="2">
        <v>45412</v>
      </c>
      <c r="H1795" t="s">
        <v>3618</v>
      </c>
      <c r="I1795">
        <f t="shared" si="28"/>
        <v>-3000</v>
      </c>
    </row>
    <row r="1796" spans="1:9" x14ac:dyDescent="0.25">
      <c r="A1796">
        <v>2</v>
      </c>
      <c r="B1796" t="s">
        <v>2053</v>
      </c>
      <c r="C1796" t="s">
        <v>3624</v>
      </c>
      <c r="D1796" t="s">
        <v>3617</v>
      </c>
      <c r="E1796">
        <v>0</v>
      </c>
      <c r="F1796">
        <v>2880</v>
      </c>
      <c r="G1796" s="2">
        <v>45412</v>
      </c>
      <c r="H1796" t="s">
        <v>3618</v>
      </c>
      <c r="I1796">
        <f t="shared" si="28"/>
        <v>-2880</v>
      </c>
    </row>
    <row r="1797" spans="1:9" x14ac:dyDescent="0.25">
      <c r="A1797">
        <v>2</v>
      </c>
      <c r="B1797" t="s">
        <v>2053</v>
      </c>
      <c r="C1797" t="s">
        <v>3624</v>
      </c>
      <c r="D1797" t="s">
        <v>3617</v>
      </c>
      <c r="E1797">
        <v>0</v>
      </c>
      <c r="F1797">
        <v>120</v>
      </c>
      <c r="G1797" s="2">
        <v>45412</v>
      </c>
      <c r="H1797" t="s">
        <v>3618</v>
      </c>
      <c r="I1797">
        <f t="shared" si="28"/>
        <v>-120</v>
      </c>
    </row>
    <row r="1798" spans="1:9" x14ac:dyDescent="0.25">
      <c r="A1798">
        <v>2</v>
      </c>
      <c r="B1798" t="s">
        <v>2053</v>
      </c>
      <c r="C1798" t="s">
        <v>3624</v>
      </c>
      <c r="D1798" t="s">
        <v>3617</v>
      </c>
      <c r="E1798">
        <v>0</v>
      </c>
      <c r="F1798">
        <v>3000</v>
      </c>
      <c r="G1798" s="2">
        <v>45412</v>
      </c>
      <c r="H1798" t="s">
        <v>3618</v>
      </c>
      <c r="I1798">
        <f t="shared" si="28"/>
        <v>-3000</v>
      </c>
    </row>
    <row r="1799" spans="1:9" x14ac:dyDescent="0.25">
      <c r="A1799">
        <v>2</v>
      </c>
      <c r="B1799" t="s">
        <v>2053</v>
      </c>
      <c r="C1799" t="s">
        <v>3624</v>
      </c>
      <c r="D1799" t="s">
        <v>3617</v>
      </c>
      <c r="E1799">
        <v>0</v>
      </c>
      <c r="F1799">
        <v>4450</v>
      </c>
      <c r="G1799" s="2">
        <v>45412</v>
      </c>
      <c r="H1799" t="s">
        <v>3618</v>
      </c>
      <c r="I1799">
        <f t="shared" si="28"/>
        <v>-4450</v>
      </c>
    </row>
    <row r="1800" spans="1:9" x14ac:dyDescent="0.25">
      <c r="A1800">
        <v>2</v>
      </c>
      <c r="B1800" t="s">
        <v>2053</v>
      </c>
      <c r="C1800" t="s">
        <v>3624</v>
      </c>
      <c r="D1800" t="s">
        <v>3617</v>
      </c>
      <c r="E1800">
        <v>0</v>
      </c>
      <c r="F1800">
        <v>2310</v>
      </c>
      <c r="G1800" s="2">
        <v>45412</v>
      </c>
      <c r="H1800" t="s">
        <v>3618</v>
      </c>
      <c r="I1800">
        <f t="shared" si="28"/>
        <v>-2310</v>
      </c>
    </row>
    <row r="1801" spans="1:9" x14ac:dyDescent="0.25">
      <c r="A1801">
        <v>2</v>
      </c>
      <c r="B1801" t="s">
        <v>2053</v>
      </c>
      <c r="C1801" t="s">
        <v>3624</v>
      </c>
      <c r="D1801" t="s">
        <v>3617</v>
      </c>
      <c r="E1801">
        <v>0</v>
      </c>
      <c r="F1801">
        <v>9300</v>
      </c>
      <c r="G1801" s="2">
        <v>45412</v>
      </c>
      <c r="H1801" t="s">
        <v>3618</v>
      </c>
      <c r="I1801">
        <f t="shared" si="28"/>
        <v>-9300</v>
      </c>
    </row>
    <row r="1802" spans="1:9" x14ac:dyDescent="0.25">
      <c r="A1802">
        <v>2</v>
      </c>
      <c r="B1802" t="s">
        <v>2053</v>
      </c>
      <c r="C1802" t="s">
        <v>3624</v>
      </c>
      <c r="D1802" t="s">
        <v>3617</v>
      </c>
      <c r="E1802">
        <v>0</v>
      </c>
      <c r="F1802">
        <v>5000</v>
      </c>
      <c r="G1802" s="2">
        <v>45412</v>
      </c>
      <c r="H1802" t="s">
        <v>3618</v>
      </c>
      <c r="I1802">
        <f t="shared" si="28"/>
        <v>-5000</v>
      </c>
    </row>
    <row r="1803" spans="1:9" x14ac:dyDescent="0.25">
      <c r="A1803">
        <v>2</v>
      </c>
      <c r="B1803" t="s">
        <v>2053</v>
      </c>
      <c r="C1803" t="s">
        <v>3624</v>
      </c>
      <c r="D1803" t="s">
        <v>3617</v>
      </c>
      <c r="E1803">
        <v>0</v>
      </c>
      <c r="F1803">
        <v>1000</v>
      </c>
      <c r="G1803" s="2">
        <v>45412</v>
      </c>
      <c r="H1803" t="s">
        <v>3618</v>
      </c>
      <c r="I1803">
        <f t="shared" si="28"/>
        <v>-1000</v>
      </c>
    </row>
    <row r="1804" spans="1:9" x14ac:dyDescent="0.25">
      <c r="A1804">
        <v>2</v>
      </c>
      <c r="B1804" t="s">
        <v>2053</v>
      </c>
      <c r="C1804" t="s">
        <v>3624</v>
      </c>
      <c r="D1804" t="s">
        <v>3617</v>
      </c>
      <c r="E1804">
        <v>0</v>
      </c>
      <c r="F1804">
        <v>750</v>
      </c>
      <c r="G1804" s="2">
        <v>45412</v>
      </c>
      <c r="H1804" t="s">
        <v>3618</v>
      </c>
      <c r="I1804">
        <f t="shared" si="28"/>
        <v>-750</v>
      </c>
    </row>
    <row r="1805" spans="1:9" x14ac:dyDescent="0.25">
      <c r="A1805">
        <v>2</v>
      </c>
      <c r="B1805" t="s">
        <v>2053</v>
      </c>
      <c r="C1805" t="s">
        <v>3624</v>
      </c>
      <c r="D1805" t="s">
        <v>3617</v>
      </c>
      <c r="E1805">
        <v>0</v>
      </c>
      <c r="F1805">
        <v>500</v>
      </c>
      <c r="G1805" s="2">
        <v>45412</v>
      </c>
      <c r="H1805" t="s">
        <v>3618</v>
      </c>
      <c r="I1805">
        <f t="shared" si="28"/>
        <v>-500</v>
      </c>
    </row>
    <row r="1806" spans="1:9" x14ac:dyDescent="0.25">
      <c r="A1806">
        <v>2</v>
      </c>
      <c r="B1806" t="s">
        <v>2053</v>
      </c>
      <c r="C1806" t="s">
        <v>3624</v>
      </c>
      <c r="D1806" t="s">
        <v>3617</v>
      </c>
      <c r="E1806">
        <v>0</v>
      </c>
      <c r="F1806">
        <v>1000</v>
      </c>
      <c r="G1806" s="2">
        <v>45412</v>
      </c>
      <c r="H1806" t="s">
        <v>3618</v>
      </c>
      <c r="I1806">
        <f t="shared" si="28"/>
        <v>-1000</v>
      </c>
    </row>
    <row r="1807" spans="1:9" x14ac:dyDescent="0.25">
      <c r="A1807">
        <v>2</v>
      </c>
      <c r="B1807" t="s">
        <v>2053</v>
      </c>
      <c r="C1807" t="s">
        <v>3624</v>
      </c>
      <c r="D1807" t="s">
        <v>3617</v>
      </c>
      <c r="E1807">
        <v>0</v>
      </c>
      <c r="F1807">
        <v>500</v>
      </c>
      <c r="G1807" s="2">
        <v>45412</v>
      </c>
      <c r="H1807" t="s">
        <v>3618</v>
      </c>
      <c r="I1807">
        <f t="shared" si="28"/>
        <v>-500</v>
      </c>
    </row>
    <row r="1808" spans="1:9" x14ac:dyDescent="0.25">
      <c r="A1808">
        <v>2</v>
      </c>
      <c r="B1808" t="s">
        <v>2053</v>
      </c>
      <c r="C1808" t="s">
        <v>3624</v>
      </c>
      <c r="D1808" t="s">
        <v>3617</v>
      </c>
      <c r="E1808">
        <v>0</v>
      </c>
      <c r="F1808">
        <v>1000</v>
      </c>
      <c r="G1808" s="2">
        <v>45412</v>
      </c>
      <c r="H1808" t="s">
        <v>3618</v>
      </c>
      <c r="I1808">
        <f t="shared" si="28"/>
        <v>-1000</v>
      </c>
    </row>
    <row r="1809" spans="1:9" x14ac:dyDescent="0.25">
      <c r="A1809">
        <v>2</v>
      </c>
      <c r="B1809" t="s">
        <v>2053</v>
      </c>
      <c r="C1809" t="s">
        <v>3624</v>
      </c>
      <c r="D1809" t="s">
        <v>3617</v>
      </c>
      <c r="E1809">
        <v>0</v>
      </c>
      <c r="F1809">
        <v>250</v>
      </c>
      <c r="G1809" s="2">
        <v>45412</v>
      </c>
      <c r="H1809" t="s">
        <v>3618</v>
      </c>
      <c r="I1809">
        <f t="shared" si="28"/>
        <v>-250</v>
      </c>
    </row>
    <row r="1810" spans="1:9" x14ac:dyDescent="0.25">
      <c r="A1810">
        <v>2</v>
      </c>
      <c r="B1810" t="s">
        <v>2053</v>
      </c>
      <c r="C1810" t="s">
        <v>3624</v>
      </c>
      <c r="D1810" t="s">
        <v>3617</v>
      </c>
      <c r="E1810">
        <v>0</v>
      </c>
      <c r="F1810">
        <v>765</v>
      </c>
      <c r="G1810" s="2">
        <v>45412</v>
      </c>
      <c r="H1810" t="s">
        <v>3618</v>
      </c>
      <c r="I1810">
        <f t="shared" si="28"/>
        <v>-765</v>
      </c>
    </row>
    <row r="1811" spans="1:9" x14ac:dyDescent="0.25">
      <c r="A1811">
        <v>2</v>
      </c>
      <c r="B1811" t="s">
        <v>2053</v>
      </c>
      <c r="C1811" t="s">
        <v>3624</v>
      </c>
      <c r="D1811" t="s">
        <v>3617</v>
      </c>
      <c r="E1811">
        <v>0</v>
      </c>
      <c r="F1811">
        <v>1035</v>
      </c>
      <c r="G1811" s="2">
        <v>45412</v>
      </c>
      <c r="H1811" t="s">
        <v>3618</v>
      </c>
      <c r="I1811">
        <f t="shared" si="28"/>
        <v>-1035</v>
      </c>
    </row>
    <row r="1812" spans="1:9" x14ac:dyDescent="0.25">
      <c r="A1812">
        <v>2</v>
      </c>
      <c r="B1812" t="s">
        <v>2053</v>
      </c>
      <c r="C1812" t="s">
        <v>3624</v>
      </c>
      <c r="D1812" t="s">
        <v>3617</v>
      </c>
      <c r="E1812">
        <v>0</v>
      </c>
      <c r="F1812">
        <v>945</v>
      </c>
      <c r="G1812" s="2">
        <v>45412</v>
      </c>
      <c r="H1812" t="s">
        <v>3618</v>
      </c>
      <c r="I1812">
        <f t="shared" si="28"/>
        <v>-945</v>
      </c>
    </row>
    <row r="1813" spans="1:9" x14ac:dyDescent="0.25">
      <c r="A1813">
        <v>2</v>
      </c>
      <c r="B1813" t="s">
        <v>2053</v>
      </c>
      <c r="C1813" t="s">
        <v>3624</v>
      </c>
      <c r="D1813" t="s">
        <v>3617</v>
      </c>
      <c r="E1813">
        <v>0</v>
      </c>
      <c r="F1813">
        <v>1620</v>
      </c>
      <c r="G1813" s="2">
        <v>45412</v>
      </c>
      <c r="H1813" t="s">
        <v>3618</v>
      </c>
      <c r="I1813">
        <f t="shared" si="28"/>
        <v>-1620</v>
      </c>
    </row>
    <row r="1814" spans="1:9" x14ac:dyDescent="0.25">
      <c r="A1814">
        <v>2</v>
      </c>
      <c r="B1814" t="s">
        <v>2053</v>
      </c>
      <c r="C1814" t="s">
        <v>3624</v>
      </c>
      <c r="D1814" t="s">
        <v>3617</v>
      </c>
      <c r="E1814">
        <v>0</v>
      </c>
      <c r="F1814">
        <v>1250</v>
      </c>
      <c r="G1814" s="2">
        <v>45412</v>
      </c>
      <c r="H1814" t="s">
        <v>3618</v>
      </c>
      <c r="I1814">
        <f t="shared" si="28"/>
        <v>-1250</v>
      </c>
    </row>
    <row r="1815" spans="1:9" x14ac:dyDescent="0.25">
      <c r="A1815">
        <v>2</v>
      </c>
      <c r="B1815" t="s">
        <v>2053</v>
      </c>
      <c r="C1815" t="s">
        <v>3624</v>
      </c>
      <c r="D1815" t="s">
        <v>3617</v>
      </c>
      <c r="E1815">
        <v>0</v>
      </c>
      <c r="F1815">
        <v>1037.5</v>
      </c>
      <c r="G1815" s="2">
        <v>45412</v>
      </c>
      <c r="H1815" t="s">
        <v>3618</v>
      </c>
      <c r="I1815">
        <f t="shared" si="28"/>
        <v>-1037.5</v>
      </c>
    </row>
    <row r="1816" spans="1:9" x14ac:dyDescent="0.25">
      <c r="A1816">
        <v>2</v>
      </c>
      <c r="B1816" t="s">
        <v>2053</v>
      </c>
      <c r="C1816" t="s">
        <v>3624</v>
      </c>
      <c r="D1816" t="s">
        <v>3617</v>
      </c>
      <c r="E1816">
        <v>0</v>
      </c>
      <c r="F1816">
        <v>212.5</v>
      </c>
      <c r="G1816" s="2">
        <v>45412</v>
      </c>
      <c r="H1816" t="s">
        <v>3618</v>
      </c>
      <c r="I1816">
        <f t="shared" si="28"/>
        <v>-212.5</v>
      </c>
    </row>
    <row r="1817" spans="1:9" x14ac:dyDescent="0.25">
      <c r="A1817">
        <v>2</v>
      </c>
      <c r="B1817" t="s">
        <v>2053</v>
      </c>
      <c r="C1817" t="s">
        <v>3624</v>
      </c>
      <c r="D1817" t="s">
        <v>3617</v>
      </c>
      <c r="E1817">
        <v>0</v>
      </c>
      <c r="F1817">
        <v>887.5</v>
      </c>
      <c r="G1817" s="2">
        <v>45412</v>
      </c>
      <c r="H1817" t="s">
        <v>3618</v>
      </c>
      <c r="I1817">
        <f t="shared" si="28"/>
        <v>-887.5</v>
      </c>
    </row>
    <row r="1818" spans="1:9" x14ac:dyDescent="0.25">
      <c r="A1818">
        <v>2</v>
      </c>
      <c r="B1818" t="s">
        <v>2053</v>
      </c>
      <c r="C1818" t="s">
        <v>3624</v>
      </c>
      <c r="D1818" t="s">
        <v>3617</v>
      </c>
      <c r="E1818">
        <v>0</v>
      </c>
      <c r="F1818">
        <v>1250</v>
      </c>
      <c r="G1818" s="2">
        <v>45412</v>
      </c>
      <c r="H1818" t="s">
        <v>3618</v>
      </c>
      <c r="I1818">
        <f t="shared" si="28"/>
        <v>-1250</v>
      </c>
    </row>
    <row r="1819" spans="1:9" x14ac:dyDescent="0.25">
      <c r="A1819">
        <v>2</v>
      </c>
      <c r="B1819" t="s">
        <v>2053</v>
      </c>
      <c r="C1819" t="s">
        <v>3624</v>
      </c>
      <c r="D1819" t="s">
        <v>3617</v>
      </c>
      <c r="E1819">
        <v>0</v>
      </c>
      <c r="F1819">
        <v>1250</v>
      </c>
      <c r="G1819" s="2">
        <v>45412</v>
      </c>
      <c r="H1819" t="s">
        <v>3618</v>
      </c>
      <c r="I1819">
        <f t="shared" si="28"/>
        <v>-1250</v>
      </c>
    </row>
    <row r="1820" spans="1:9" x14ac:dyDescent="0.25">
      <c r="A1820">
        <v>2</v>
      </c>
      <c r="B1820" t="s">
        <v>2053</v>
      </c>
      <c r="C1820" t="s">
        <v>3624</v>
      </c>
      <c r="D1820" t="s">
        <v>3617</v>
      </c>
      <c r="E1820">
        <v>0</v>
      </c>
      <c r="F1820">
        <v>1250</v>
      </c>
      <c r="G1820" s="2">
        <v>45412</v>
      </c>
      <c r="H1820" t="s">
        <v>3618</v>
      </c>
      <c r="I1820">
        <f t="shared" si="28"/>
        <v>-1250</v>
      </c>
    </row>
    <row r="1821" spans="1:9" x14ac:dyDescent="0.25">
      <c r="A1821">
        <v>2</v>
      </c>
      <c r="B1821" t="s">
        <v>2053</v>
      </c>
      <c r="C1821" t="s">
        <v>3624</v>
      </c>
      <c r="D1821" t="s">
        <v>3617</v>
      </c>
      <c r="E1821">
        <v>0</v>
      </c>
      <c r="F1821">
        <v>1250</v>
      </c>
      <c r="G1821" s="2">
        <v>45412</v>
      </c>
      <c r="H1821" t="s">
        <v>3618</v>
      </c>
      <c r="I1821">
        <f t="shared" si="28"/>
        <v>-1250</v>
      </c>
    </row>
    <row r="1822" spans="1:9" x14ac:dyDescent="0.25">
      <c r="A1822">
        <v>2</v>
      </c>
      <c r="B1822" t="s">
        <v>2053</v>
      </c>
      <c r="C1822" t="s">
        <v>3624</v>
      </c>
      <c r="D1822" t="s">
        <v>3617</v>
      </c>
      <c r="E1822">
        <v>0</v>
      </c>
      <c r="F1822">
        <v>37.5</v>
      </c>
      <c r="G1822" s="2">
        <v>45412</v>
      </c>
      <c r="H1822" t="s">
        <v>3618</v>
      </c>
      <c r="I1822">
        <f t="shared" si="28"/>
        <v>-37.5</v>
      </c>
    </row>
    <row r="1823" spans="1:9" x14ac:dyDescent="0.25">
      <c r="A1823">
        <v>2</v>
      </c>
      <c r="B1823" t="s">
        <v>2053</v>
      </c>
      <c r="C1823" t="s">
        <v>3624</v>
      </c>
      <c r="D1823" t="s">
        <v>3617</v>
      </c>
      <c r="E1823">
        <v>0</v>
      </c>
      <c r="F1823">
        <v>1037.5</v>
      </c>
      <c r="G1823" s="2">
        <v>45412</v>
      </c>
      <c r="H1823" t="s">
        <v>3618</v>
      </c>
      <c r="I1823">
        <f t="shared" si="28"/>
        <v>-1037.5</v>
      </c>
    </row>
    <row r="1824" spans="1:9" x14ac:dyDescent="0.25">
      <c r="A1824">
        <v>2</v>
      </c>
      <c r="B1824" t="s">
        <v>2053</v>
      </c>
      <c r="C1824" t="s">
        <v>3624</v>
      </c>
      <c r="D1824" t="s">
        <v>3617</v>
      </c>
      <c r="E1824">
        <v>0</v>
      </c>
      <c r="F1824">
        <v>2500</v>
      </c>
      <c r="G1824" s="2">
        <v>45412</v>
      </c>
      <c r="H1824" t="s">
        <v>3618</v>
      </c>
      <c r="I1824">
        <f t="shared" si="28"/>
        <v>-2500</v>
      </c>
    </row>
    <row r="1825" spans="1:9" x14ac:dyDescent="0.25">
      <c r="A1825">
        <v>2</v>
      </c>
      <c r="B1825" t="s">
        <v>2053</v>
      </c>
      <c r="C1825" t="s">
        <v>3624</v>
      </c>
      <c r="D1825" t="s">
        <v>3617</v>
      </c>
      <c r="E1825">
        <v>0</v>
      </c>
      <c r="F1825">
        <v>150</v>
      </c>
      <c r="G1825" s="2">
        <v>45412</v>
      </c>
      <c r="H1825" t="s">
        <v>3618</v>
      </c>
      <c r="I1825">
        <f t="shared" si="28"/>
        <v>-150</v>
      </c>
    </row>
    <row r="1826" spans="1:9" x14ac:dyDescent="0.25">
      <c r="A1826">
        <v>2</v>
      </c>
      <c r="B1826" t="s">
        <v>2053</v>
      </c>
      <c r="C1826" t="s">
        <v>3624</v>
      </c>
      <c r="D1826" t="s">
        <v>3617</v>
      </c>
      <c r="E1826">
        <v>0</v>
      </c>
      <c r="F1826">
        <v>180</v>
      </c>
      <c r="G1826" s="2">
        <v>45412</v>
      </c>
      <c r="H1826" t="s">
        <v>3618</v>
      </c>
      <c r="I1826">
        <f t="shared" si="28"/>
        <v>-180</v>
      </c>
    </row>
    <row r="1827" spans="1:9" x14ac:dyDescent="0.25">
      <c r="A1827">
        <v>2</v>
      </c>
      <c r="B1827" t="s">
        <v>2053</v>
      </c>
      <c r="C1827" t="s">
        <v>3624</v>
      </c>
      <c r="D1827" t="s">
        <v>3617</v>
      </c>
      <c r="E1827">
        <v>0</v>
      </c>
      <c r="F1827">
        <v>60</v>
      </c>
      <c r="G1827" s="2">
        <v>45412</v>
      </c>
      <c r="H1827" t="s">
        <v>3618</v>
      </c>
      <c r="I1827">
        <f t="shared" si="28"/>
        <v>-60</v>
      </c>
    </row>
    <row r="1828" spans="1:9" x14ac:dyDescent="0.25">
      <c r="A1828">
        <v>2</v>
      </c>
      <c r="B1828" t="s">
        <v>2053</v>
      </c>
      <c r="C1828" t="s">
        <v>3624</v>
      </c>
      <c r="D1828" t="s">
        <v>3617</v>
      </c>
      <c r="E1828">
        <v>0</v>
      </c>
      <c r="F1828">
        <v>135</v>
      </c>
      <c r="G1828" s="2">
        <v>45412</v>
      </c>
      <c r="H1828" t="s">
        <v>3618</v>
      </c>
      <c r="I1828">
        <f t="shared" si="28"/>
        <v>-135</v>
      </c>
    </row>
    <row r="1829" spans="1:9" x14ac:dyDescent="0.25">
      <c r="A1829">
        <v>2</v>
      </c>
      <c r="B1829" t="s">
        <v>2053</v>
      </c>
      <c r="C1829" t="s">
        <v>3624</v>
      </c>
      <c r="D1829" t="s">
        <v>3617</v>
      </c>
      <c r="E1829">
        <v>0</v>
      </c>
      <c r="F1829">
        <v>225</v>
      </c>
      <c r="G1829" s="2">
        <v>45412</v>
      </c>
      <c r="H1829" t="s">
        <v>3618</v>
      </c>
      <c r="I1829">
        <f t="shared" si="28"/>
        <v>-225</v>
      </c>
    </row>
    <row r="1830" spans="1:9" x14ac:dyDescent="0.25">
      <c r="A1830">
        <v>2</v>
      </c>
      <c r="B1830" t="s">
        <v>2053</v>
      </c>
      <c r="C1830" t="s">
        <v>3624</v>
      </c>
      <c r="D1830" t="s">
        <v>3617</v>
      </c>
      <c r="E1830">
        <v>0</v>
      </c>
      <c r="F1830">
        <v>75</v>
      </c>
      <c r="G1830" s="2">
        <v>45412</v>
      </c>
      <c r="H1830" t="s">
        <v>3618</v>
      </c>
      <c r="I1830">
        <f t="shared" si="28"/>
        <v>-75</v>
      </c>
    </row>
    <row r="1831" spans="1:9" x14ac:dyDescent="0.25">
      <c r="A1831">
        <v>2</v>
      </c>
      <c r="B1831" t="s">
        <v>2053</v>
      </c>
      <c r="C1831" t="s">
        <v>3624</v>
      </c>
      <c r="D1831" t="s">
        <v>3617</v>
      </c>
      <c r="E1831">
        <v>0</v>
      </c>
      <c r="F1831">
        <v>60</v>
      </c>
      <c r="G1831" s="2">
        <v>45412</v>
      </c>
      <c r="H1831" t="s">
        <v>3618</v>
      </c>
      <c r="I1831">
        <f t="shared" si="28"/>
        <v>-60</v>
      </c>
    </row>
    <row r="1832" spans="1:9" x14ac:dyDescent="0.25">
      <c r="A1832">
        <v>2</v>
      </c>
      <c r="B1832" t="s">
        <v>2053</v>
      </c>
      <c r="C1832" t="s">
        <v>3624</v>
      </c>
      <c r="D1832" t="s">
        <v>3617</v>
      </c>
      <c r="E1832">
        <v>0</v>
      </c>
      <c r="F1832">
        <v>45</v>
      </c>
      <c r="G1832" s="2">
        <v>45412</v>
      </c>
      <c r="H1832" t="s">
        <v>3618</v>
      </c>
      <c r="I1832">
        <f t="shared" si="28"/>
        <v>-45</v>
      </c>
    </row>
    <row r="1833" spans="1:9" x14ac:dyDescent="0.25">
      <c r="A1833">
        <v>2</v>
      </c>
      <c r="B1833" t="s">
        <v>2053</v>
      </c>
      <c r="C1833" t="s">
        <v>3624</v>
      </c>
      <c r="D1833" t="s">
        <v>3617</v>
      </c>
      <c r="E1833">
        <v>0</v>
      </c>
      <c r="F1833">
        <v>75</v>
      </c>
      <c r="G1833" s="2">
        <v>45412</v>
      </c>
      <c r="H1833" t="s">
        <v>3618</v>
      </c>
      <c r="I1833">
        <f t="shared" si="28"/>
        <v>-75</v>
      </c>
    </row>
    <row r="1834" spans="1:9" x14ac:dyDescent="0.25">
      <c r="A1834">
        <v>2</v>
      </c>
      <c r="B1834" t="s">
        <v>2053</v>
      </c>
      <c r="C1834" t="s">
        <v>3624</v>
      </c>
      <c r="D1834" t="s">
        <v>3617</v>
      </c>
      <c r="E1834">
        <v>0</v>
      </c>
      <c r="F1834">
        <v>60</v>
      </c>
      <c r="G1834" s="2">
        <v>45412</v>
      </c>
      <c r="H1834" t="s">
        <v>3618</v>
      </c>
      <c r="I1834">
        <f t="shared" si="28"/>
        <v>-60</v>
      </c>
    </row>
    <row r="1835" spans="1:9" x14ac:dyDescent="0.25">
      <c r="A1835">
        <v>2</v>
      </c>
      <c r="B1835" t="s">
        <v>2053</v>
      </c>
      <c r="C1835" t="s">
        <v>3624</v>
      </c>
      <c r="D1835" t="s">
        <v>3617</v>
      </c>
      <c r="E1835">
        <v>0</v>
      </c>
      <c r="F1835">
        <v>45</v>
      </c>
      <c r="G1835" s="2">
        <v>45412</v>
      </c>
      <c r="H1835" t="s">
        <v>3618</v>
      </c>
      <c r="I1835">
        <f t="shared" si="28"/>
        <v>-45</v>
      </c>
    </row>
    <row r="1836" spans="1:9" x14ac:dyDescent="0.25">
      <c r="A1836">
        <v>2</v>
      </c>
      <c r="B1836" t="s">
        <v>2053</v>
      </c>
      <c r="C1836" t="s">
        <v>3624</v>
      </c>
      <c r="D1836" t="s">
        <v>3617</v>
      </c>
      <c r="E1836">
        <v>0</v>
      </c>
      <c r="F1836">
        <v>624</v>
      </c>
      <c r="G1836" s="2">
        <v>45351</v>
      </c>
      <c r="H1836" t="s">
        <v>3618</v>
      </c>
      <c r="I1836">
        <f t="shared" si="28"/>
        <v>-624</v>
      </c>
    </row>
    <row r="1837" spans="1:9" x14ac:dyDescent="0.25">
      <c r="A1837">
        <v>2</v>
      </c>
      <c r="B1837" t="s">
        <v>2053</v>
      </c>
      <c r="C1837" t="s">
        <v>3624</v>
      </c>
      <c r="D1837" t="s">
        <v>3617</v>
      </c>
      <c r="E1837">
        <v>0</v>
      </c>
      <c r="F1837">
        <v>576</v>
      </c>
      <c r="G1837" s="2">
        <v>45351</v>
      </c>
      <c r="H1837" t="s">
        <v>3618</v>
      </c>
      <c r="I1837">
        <f t="shared" si="28"/>
        <v>-576</v>
      </c>
    </row>
    <row r="1838" spans="1:9" x14ac:dyDescent="0.25">
      <c r="A1838">
        <v>2</v>
      </c>
      <c r="B1838" t="s">
        <v>2053</v>
      </c>
      <c r="C1838" t="s">
        <v>3624</v>
      </c>
      <c r="D1838" t="s">
        <v>3617</v>
      </c>
      <c r="E1838">
        <v>0</v>
      </c>
      <c r="F1838">
        <v>168</v>
      </c>
      <c r="G1838" s="2">
        <v>45351</v>
      </c>
      <c r="H1838" t="s">
        <v>3618</v>
      </c>
      <c r="I1838">
        <f t="shared" si="28"/>
        <v>-168</v>
      </c>
    </row>
    <row r="1839" spans="1:9" x14ac:dyDescent="0.25">
      <c r="A1839">
        <v>2</v>
      </c>
      <c r="B1839" t="s">
        <v>2053</v>
      </c>
      <c r="C1839" t="s">
        <v>3624</v>
      </c>
      <c r="D1839" t="s">
        <v>3617</v>
      </c>
      <c r="E1839">
        <v>0</v>
      </c>
      <c r="F1839">
        <v>1200</v>
      </c>
      <c r="G1839" s="2">
        <v>45351</v>
      </c>
      <c r="H1839" t="s">
        <v>3618</v>
      </c>
      <c r="I1839">
        <f t="shared" si="28"/>
        <v>-1200</v>
      </c>
    </row>
    <row r="1840" spans="1:9" x14ac:dyDescent="0.25">
      <c r="A1840">
        <v>2</v>
      </c>
      <c r="B1840" t="s">
        <v>2053</v>
      </c>
      <c r="C1840" t="s">
        <v>3624</v>
      </c>
      <c r="D1840" t="s">
        <v>3617</v>
      </c>
      <c r="E1840">
        <v>0</v>
      </c>
      <c r="F1840">
        <v>1200</v>
      </c>
      <c r="G1840" s="2">
        <v>45351</v>
      </c>
      <c r="H1840" t="s">
        <v>3618</v>
      </c>
      <c r="I1840">
        <f t="shared" si="28"/>
        <v>-1200</v>
      </c>
    </row>
    <row r="1841" spans="1:9" x14ac:dyDescent="0.25">
      <c r="A1841">
        <v>2</v>
      </c>
      <c r="B1841" t="s">
        <v>2053</v>
      </c>
      <c r="C1841" t="s">
        <v>3624</v>
      </c>
      <c r="D1841" t="s">
        <v>3617</v>
      </c>
      <c r="E1841">
        <v>0</v>
      </c>
      <c r="F1841">
        <v>300</v>
      </c>
      <c r="G1841" s="2">
        <v>45351</v>
      </c>
      <c r="H1841" t="s">
        <v>3618</v>
      </c>
      <c r="I1841">
        <f t="shared" si="28"/>
        <v>-300</v>
      </c>
    </row>
    <row r="1842" spans="1:9" x14ac:dyDescent="0.25">
      <c r="A1842">
        <v>2</v>
      </c>
      <c r="B1842" t="s">
        <v>2053</v>
      </c>
      <c r="C1842" t="s">
        <v>3624</v>
      </c>
      <c r="D1842" t="s">
        <v>3617</v>
      </c>
      <c r="E1842">
        <v>0</v>
      </c>
      <c r="F1842">
        <v>1200</v>
      </c>
      <c r="G1842" s="2">
        <v>45351</v>
      </c>
      <c r="H1842" t="s">
        <v>3618</v>
      </c>
      <c r="I1842">
        <f t="shared" si="28"/>
        <v>-1200</v>
      </c>
    </row>
    <row r="1843" spans="1:9" x14ac:dyDescent="0.25">
      <c r="A1843">
        <v>2</v>
      </c>
      <c r="B1843" t="s">
        <v>2053</v>
      </c>
      <c r="C1843" t="s">
        <v>3624</v>
      </c>
      <c r="D1843" t="s">
        <v>3617</v>
      </c>
      <c r="E1843">
        <v>0</v>
      </c>
      <c r="F1843">
        <v>120</v>
      </c>
      <c r="G1843" s="2">
        <v>45351</v>
      </c>
      <c r="H1843" t="s">
        <v>3618</v>
      </c>
      <c r="I1843">
        <f t="shared" si="28"/>
        <v>-120</v>
      </c>
    </row>
    <row r="1844" spans="1:9" x14ac:dyDescent="0.25">
      <c r="A1844">
        <v>2</v>
      </c>
      <c r="B1844" t="s">
        <v>2053</v>
      </c>
      <c r="C1844" t="s">
        <v>3624</v>
      </c>
      <c r="D1844" t="s">
        <v>3617</v>
      </c>
      <c r="E1844">
        <v>0</v>
      </c>
      <c r="F1844">
        <v>1200</v>
      </c>
      <c r="G1844" s="2">
        <v>45351</v>
      </c>
      <c r="H1844" t="s">
        <v>3618</v>
      </c>
      <c r="I1844">
        <f t="shared" si="28"/>
        <v>-1200</v>
      </c>
    </row>
    <row r="1845" spans="1:9" x14ac:dyDescent="0.25">
      <c r="A1845">
        <v>2</v>
      </c>
      <c r="B1845" t="s">
        <v>2053</v>
      </c>
      <c r="C1845" t="s">
        <v>3624</v>
      </c>
      <c r="D1845" t="s">
        <v>3617</v>
      </c>
      <c r="E1845">
        <v>0</v>
      </c>
      <c r="F1845">
        <v>600</v>
      </c>
      <c r="G1845" s="2">
        <v>45351</v>
      </c>
      <c r="H1845" t="s">
        <v>3618</v>
      </c>
      <c r="I1845">
        <f t="shared" si="28"/>
        <v>-600</v>
      </c>
    </row>
    <row r="1846" spans="1:9" x14ac:dyDescent="0.25">
      <c r="A1846">
        <v>2</v>
      </c>
      <c r="B1846" t="s">
        <v>2053</v>
      </c>
      <c r="C1846" t="s">
        <v>3624</v>
      </c>
      <c r="D1846" t="s">
        <v>3617</v>
      </c>
      <c r="E1846">
        <v>0</v>
      </c>
      <c r="F1846">
        <v>480</v>
      </c>
      <c r="G1846" s="2">
        <v>45351</v>
      </c>
      <c r="H1846" t="s">
        <v>3618</v>
      </c>
      <c r="I1846">
        <f t="shared" si="28"/>
        <v>-480</v>
      </c>
    </row>
    <row r="1847" spans="1:9" x14ac:dyDescent="0.25">
      <c r="A1847">
        <v>2</v>
      </c>
      <c r="B1847" t="s">
        <v>2053</v>
      </c>
      <c r="C1847" t="s">
        <v>3624</v>
      </c>
      <c r="D1847" t="s">
        <v>3617</v>
      </c>
      <c r="E1847">
        <v>0</v>
      </c>
      <c r="F1847">
        <v>120</v>
      </c>
      <c r="G1847" s="2">
        <v>45351</v>
      </c>
      <c r="H1847" t="s">
        <v>3618</v>
      </c>
      <c r="I1847">
        <f t="shared" si="28"/>
        <v>-120</v>
      </c>
    </row>
    <row r="1848" spans="1:9" x14ac:dyDescent="0.25">
      <c r="A1848">
        <v>2</v>
      </c>
      <c r="B1848" t="s">
        <v>2053</v>
      </c>
      <c r="C1848" t="s">
        <v>3624</v>
      </c>
      <c r="D1848" t="s">
        <v>3617</v>
      </c>
      <c r="E1848">
        <v>0</v>
      </c>
      <c r="F1848">
        <v>1200</v>
      </c>
      <c r="G1848" s="2">
        <v>45351</v>
      </c>
      <c r="H1848" t="s">
        <v>3618</v>
      </c>
      <c r="I1848">
        <f t="shared" si="28"/>
        <v>-1200</v>
      </c>
    </row>
    <row r="1849" spans="1:9" x14ac:dyDescent="0.25">
      <c r="A1849">
        <v>2</v>
      </c>
      <c r="B1849" t="s">
        <v>2053</v>
      </c>
      <c r="C1849" t="s">
        <v>3624</v>
      </c>
      <c r="D1849" t="s">
        <v>3617</v>
      </c>
      <c r="E1849">
        <v>0</v>
      </c>
      <c r="F1849">
        <v>780</v>
      </c>
      <c r="G1849" s="2">
        <v>45351</v>
      </c>
      <c r="H1849" t="s">
        <v>3618</v>
      </c>
      <c r="I1849">
        <f t="shared" si="28"/>
        <v>-780</v>
      </c>
    </row>
    <row r="1850" spans="1:9" x14ac:dyDescent="0.25">
      <c r="A1850">
        <v>2</v>
      </c>
      <c r="B1850" t="s">
        <v>2053</v>
      </c>
      <c r="C1850" t="s">
        <v>3624</v>
      </c>
      <c r="D1850" t="s">
        <v>3617</v>
      </c>
      <c r="E1850">
        <v>0</v>
      </c>
      <c r="F1850">
        <v>60</v>
      </c>
      <c r="G1850" s="2">
        <v>45351</v>
      </c>
      <c r="H1850" t="s">
        <v>3618</v>
      </c>
      <c r="I1850">
        <f t="shared" si="28"/>
        <v>-60</v>
      </c>
    </row>
    <row r="1851" spans="1:9" x14ac:dyDescent="0.25">
      <c r="A1851">
        <v>2</v>
      </c>
      <c r="B1851" t="s">
        <v>2053</v>
      </c>
      <c r="C1851" t="s">
        <v>3624</v>
      </c>
      <c r="D1851" t="s">
        <v>3617</v>
      </c>
      <c r="E1851">
        <v>0</v>
      </c>
      <c r="F1851">
        <v>756</v>
      </c>
      <c r="G1851" s="2">
        <v>45351</v>
      </c>
      <c r="H1851" t="s">
        <v>3618</v>
      </c>
      <c r="I1851">
        <f t="shared" si="28"/>
        <v>-756</v>
      </c>
    </row>
    <row r="1852" spans="1:9" x14ac:dyDescent="0.25">
      <c r="A1852">
        <v>2</v>
      </c>
      <c r="B1852" t="s">
        <v>2053</v>
      </c>
      <c r="C1852" t="s">
        <v>3624</v>
      </c>
      <c r="D1852" t="s">
        <v>3617</v>
      </c>
      <c r="E1852">
        <v>0</v>
      </c>
      <c r="F1852">
        <v>492</v>
      </c>
      <c r="G1852" s="2">
        <v>45351</v>
      </c>
      <c r="H1852" t="s">
        <v>3618</v>
      </c>
      <c r="I1852">
        <f t="shared" si="28"/>
        <v>-492</v>
      </c>
    </row>
    <row r="1853" spans="1:9" x14ac:dyDescent="0.25">
      <c r="A1853">
        <v>2</v>
      </c>
      <c r="B1853" t="s">
        <v>2053</v>
      </c>
      <c r="C1853" t="s">
        <v>3624</v>
      </c>
      <c r="D1853" t="s">
        <v>3617</v>
      </c>
      <c r="E1853">
        <v>0</v>
      </c>
      <c r="F1853">
        <v>660</v>
      </c>
      <c r="G1853" s="2">
        <v>45351</v>
      </c>
      <c r="H1853" t="s">
        <v>3618</v>
      </c>
      <c r="I1853">
        <f t="shared" si="28"/>
        <v>-660</v>
      </c>
    </row>
    <row r="1854" spans="1:9" x14ac:dyDescent="0.25">
      <c r="A1854">
        <v>2</v>
      </c>
      <c r="B1854" t="s">
        <v>2053</v>
      </c>
      <c r="C1854" t="s">
        <v>3624</v>
      </c>
      <c r="D1854" t="s">
        <v>3617</v>
      </c>
      <c r="E1854">
        <v>0</v>
      </c>
      <c r="F1854">
        <v>48</v>
      </c>
      <c r="G1854" s="2">
        <v>45351</v>
      </c>
      <c r="H1854" t="s">
        <v>3618</v>
      </c>
      <c r="I1854">
        <f t="shared" si="28"/>
        <v>-48</v>
      </c>
    </row>
    <row r="1855" spans="1:9" x14ac:dyDescent="0.25">
      <c r="A1855">
        <v>2</v>
      </c>
      <c r="B1855" t="s">
        <v>2053</v>
      </c>
      <c r="C1855" t="s">
        <v>3624</v>
      </c>
      <c r="D1855" t="s">
        <v>3617</v>
      </c>
      <c r="E1855">
        <v>0</v>
      </c>
      <c r="F1855">
        <v>276</v>
      </c>
      <c r="G1855" s="2">
        <v>45351</v>
      </c>
      <c r="H1855" t="s">
        <v>3618</v>
      </c>
      <c r="I1855">
        <f t="shared" si="28"/>
        <v>-276</v>
      </c>
    </row>
    <row r="1856" spans="1:9" x14ac:dyDescent="0.25">
      <c r="A1856">
        <v>2</v>
      </c>
      <c r="B1856" t="s">
        <v>2053</v>
      </c>
      <c r="C1856" t="s">
        <v>3624</v>
      </c>
      <c r="D1856" t="s">
        <v>3617</v>
      </c>
      <c r="E1856">
        <v>0</v>
      </c>
      <c r="F1856">
        <v>120</v>
      </c>
      <c r="G1856" s="2">
        <v>45351</v>
      </c>
      <c r="H1856" t="s">
        <v>3618</v>
      </c>
      <c r="I1856">
        <f t="shared" si="28"/>
        <v>-120</v>
      </c>
    </row>
    <row r="1857" spans="1:9" x14ac:dyDescent="0.25">
      <c r="A1857">
        <v>2</v>
      </c>
      <c r="B1857" t="s">
        <v>2053</v>
      </c>
      <c r="C1857" t="s">
        <v>3624</v>
      </c>
      <c r="D1857" t="s">
        <v>3617</v>
      </c>
      <c r="E1857">
        <v>0</v>
      </c>
      <c r="F1857">
        <v>540</v>
      </c>
      <c r="G1857" s="2">
        <v>45351</v>
      </c>
      <c r="H1857" t="s">
        <v>3618</v>
      </c>
      <c r="I1857">
        <f t="shared" si="28"/>
        <v>-540</v>
      </c>
    </row>
    <row r="1858" spans="1:9" x14ac:dyDescent="0.25">
      <c r="A1858">
        <v>2</v>
      </c>
      <c r="B1858" t="s">
        <v>2053</v>
      </c>
      <c r="C1858" t="s">
        <v>3624</v>
      </c>
      <c r="D1858" t="s">
        <v>3617</v>
      </c>
      <c r="E1858">
        <v>0</v>
      </c>
      <c r="F1858">
        <v>84</v>
      </c>
      <c r="G1858" s="2">
        <v>45351</v>
      </c>
      <c r="H1858" t="s">
        <v>3618</v>
      </c>
      <c r="I1858">
        <f t="shared" ref="I1858:I1921" si="29">E1858-F1858</f>
        <v>-84</v>
      </c>
    </row>
    <row r="1859" spans="1:9" x14ac:dyDescent="0.25">
      <c r="A1859">
        <v>2</v>
      </c>
      <c r="B1859" t="s">
        <v>2053</v>
      </c>
      <c r="C1859" t="s">
        <v>3624</v>
      </c>
      <c r="D1859" t="s">
        <v>3617</v>
      </c>
      <c r="E1859">
        <v>0</v>
      </c>
      <c r="F1859">
        <v>60</v>
      </c>
      <c r="G1859" s="2">
        <v>45351</v>
      </c>
      <c r="H1859" t="s">
        <v>3618</v>
      </c>
      <c r="I1859">
        <f t="shared" si="29"/>
        <v>-60</v>
      </c>
    </row>
    <row r="1860" spans="1:9" x14ac:dyDescent="0.25">
      <c r="A1860">
        <v>2</v>
      </c>
      <c r="B1860" t="s">
        <v>2053</v>
      </c>
      <c r="C1860" t="s">
        <v>3624</v>
      </c>
      <c r="D1860" t="s">
        <v>3617</v>
      </c>
      <c r="E1860">
        <v>0</v>
      </c>
      <c r="F1860">
        <v>468</v>
      </c>
      <c r="G1860" s="2">
        <v>45351</v>
      </c>
      <c r="H1860" t="s">
        <v>3618</v>
      </c>
      <c r="I1860">
        <f t="shared" si="29"/>
        <v>-468</v>
      </c>
    </row>
    <row r="1861" spans="1:9" x14ac:dyDescent="0.25">
      <c r="A1861">
        <v>2</v>
      </c>
      <c r="B1861" t="s">
        <v>2053</v>
      </c>
      <c r="C1861" t="s">
        <v>3624</v>
      </c>
      <c r="D1861" t="s">
        <v>3617</v>
      </c>
      <c r="E1861">
        <v>0</v>
      </c>
      <c r="F1861">
        <v>72</v>
      </c>
      <c r="G1861" s="2">
        <v>45351</v>
      </c>
      <c r="H1861" t="s">
        <v>3618</v>
      </c>
      <c r="I1861">
        <f t="shared" si="29"/>
        <v>-72</v>
      </c>
    </row>
    <row r="1862" spans="1:9" x14ac:dyDescent="0.25">
      <c r="A1862">
        <v>2</v>
      </c>
      <c r="B1862" t="s">
        <v>2053</v>
      </c>
      <c r="C1862" t="s">
        <v>3624</v>
      </c>
      <c r="D1862" t="s">
        <v>3617</v>
      </c>
      <c r="E1862">
        <v>0</v>
      </c>
      <c r="F1862">
        <v>576</v>
      </c>
      <c r="G1862" s="2">
        <v>45351</v>
      </c>
      <c r="H1862" t="s">
        <v>3618</v>
      </c>
      <c r="I1862">
        <f t="shared" si="29"/>
        <v>-576</v>
      </c>
    </row>
    <row r="1863" spans="1:9" x14ac:dyDescent="0.25">
      <c r="A1863">
        <v>2</v>
      </c>
      <c r="B1863" t="s">
        <v>2053</v>
      </c>
      <c r="C1863" t="s">
        <v>3624</v>
      </c>
      <c r="D1863" t="s">
        <v>3617</v>
      </c>
      <c r="E1863">
        <v>0</v>
      </c>
      <c r="F1863">
        <v>1200</v>
      </c>
      <c r="G1863" s="2">
        <v>45351</v>
      </c>
      <c r="H1863" t="s">
        <v>3618</v>
      </c>
      <c r="I1863">
        <f t="shared" si="29"/>
        <v>-1200</v>
      </c>
    </row>
    <row r="1864" spans="1:9" x14ac:dyDescent="0.25">
      <c r="A1864">
        <v>2</v>
      </c>
      <c r="B1864" t="s">
        <v>2053</v>
      </c>
      <c r="C1864" t="s">
        <v>3624</v>
      </c>
      <c r="D1864" t="s">
        <v>3617</v>
      </c>
      <c r="E1864">
        <v>0</v>
      </c>
      <c r="F1864">
        <v>1860</v>
      </c>
      <c r="G1864" s="2">
        <v>45351</v>
      </c>
      <c r="H1864" t="s">
        <v>3618</v>
      </c>
      <c r="I1864">
        <f t="shared" si="29"/>
        <v>-1860</v>
      </c>
    </row>
    <row r="1865" spans="1:9" x14ac:dyDescent="0.25">
      <c r="A1865">
        <v>2</v>
      </c>
      <c r="B1865" t="s">
        <v>2053</v>
      </c>
      <c r="C1865" t="s">
        <v>3624</v>
      </c>
      <c r="D1865" t="s">
        <v>3617</v>
      </c>
      <c r="E1865">
        <v>0</v>
      </c>
      <c r="F1865">
        <v>3000</v>
      </c>
      <c r="G1865" s="2">
        <v>45351</v>
      </c>
      <c r="H1865" t="s">
        <v>3618</v>
      </c>
      <c r="I1865">
        <f t="shared" si="29"/>
        <v>-3000</v>
      </c>
    </row>
    <row r="1866" spans="1:9" x14ac:dyDescent="0.25">
      <c r="A1866">
        <v>2</v>
      </c>
      <c r="B1866" t="s">
        <v>2053</v>
      </c>
      <c r="C1866" t="s">
        <v>3624</v>
      </c>
      <c r="D1866" t="s">
        <v>3617</v>
      </c>
      <c r="E1866">
        <v>0</v>
      </c>
      <c r="F1866">
        <v>3000</v>
      </c>
      <c r="G1866" s="2">
        <v>45351</v>
      </c>
      <c r="H1866" t="s">
        <v>3618</v>
      </c>
      <c r="I1866">
        <f t="shared" si="29"/>
        <v>-3000</v>
      </c>
    </row>
    <row r="1867" spans="1:9" x14ac:dyDescent="0.25">
      <c r="A1867">
        <v>2</v>
      </c>
      <c r="B1867" t="s">
        <v>2053</v>
      </c>
      <c r="C1867" t="s">
        <v>3624</v>
      </c>
      <c r="D1867" t="s">
        <v>3617</v>
      </c>
      <c r="E1867">
        <v>0</v>
      </c>
      <c r="F1867">
        <v>405</v>
      </c>
      <c r="G1867" s="2">
        <v>45351</v>
      </c>
      <c r="H1867" t="s">
        <v>3618</v>
      </c>
      <c r="I1867">
        <f t="shared" si="29"/>
        <v>-405</v>
      </c>
    </row>
    <row r="1868" spans="1:9" x14ac:dyDescent="0.25">
      <c r="A1868">
        <v>2</v>
      </c>
      <c r="B1868" t="s">
        <v>2053</v>
      </c>
      <c r="C1868" t="s">
        <v>3624</v>
      </c>
      <c r="D1868" t="s">
        <v>3617</v>
      </c>
      <c r="E1868">
        <v>0</v>
      </c>
      <c r="F1868">
        <v>345</v>
      </c>
      <c r="G1868" s="2">
        <v>45351</v>
      </c>
      <c r="H1868" t="s">
        <v>3618</v>
      </c>
      <c r="I1868">
        <f t="shared" si="29"/>
        <v>-345</v>
      </c>
    </row>
    <row r="1869" spans="1:9" x14ac:dyDescent="0.25">
      <c r="A1869">
        <v>2</v>
      </c>
      <c r="B1869" t="s">
        <v>2053</v>
      </c>
      <c r="C1869" t="s">
        <v>3624</v>
      </c>
      <c r="D1869" t="s">
        <v>3617</v>
      </c>
      <c r="E1869">
        <v>0</v>
      </c>
      <c r="F1869">
        <v>1475</v>
      </c>
      <c r="G1869" s="2">
        <v>45351</v>
      </c>
      <c r="H1869" t="s">
        <v>3618</v>
      </c>
      <c r="I1869">
        <f t="shared" si="29"/>
        <v>-1475</v>
      </c>
    </row>
    <row r="1870" spans="1:9" x14ac:dyDescent="0.25">
      <c r="A1870">
        <v>2</v>
      </c>
      <c r="B1870" t="s">
        <v>2053</v>
      </c>
      <c r="C1870" t="s">
        <v>3624</v>
      </c>
      <c r="D1870" t="s">
        <v>3617</v>
      </c>
      <c r="E1870">
        <v>0</v>
      </c>
      <c r="F1870">
        <v>2000</v>
      </c>
      <c r="G1870" s="2">
        <v>45351</v>
      </c>
      <c r="H1870" t="s">
        <v>3618</v>
      </c>
      <c r="I1870">
        <f t="shared" si="29"/>
        <v>-2000</v>
      </c>
    </row>
    <row r="1871" spans="1:9" x14ac:dyDescent="0.25">
      <c r="A1871">
        <v>2</v>
      </c>
      <c r="B1871" t="s">
        <v>2053</v>
      </c>
      <c r="C1871" t="s">
        <v>3624</v>
      </c>
      <c r="D1871" t="s">
        <v>3617</v>
      </c>
      <c r="E1871">
        <v>0</v>
      </c>
      <c r="F1871">
        <v>1000</v>
      </c>
      <c r="G1871" s="2">
        <v>45351</v>
      </c>
      <c r="H1871" t="s">
        <v>3618</v>
      </c>
      <c r="I1871">
        <f t="shared" si="29"/>
        <v>-1000</v>
      </c>
    </row>
    <row r="1872" spans="1:9" x14ac:dyDescent="0.25">
      <c r="A1872">
        <v>2</v>
      </c>
      <c r="B1872" t="s">
        <v>2053</v>
      </c>
      <c r="C1872" t="s">
        <v>3624</v>
      </c>
      <c r="D1872" t="s">
        <v>3617</v>
      </c>
      <c r="E1872">
        <v>0</v>
      </c>
      <c r="F1872">
        <v>1500</v>
      </c>
      <c r="G1872" s="2">
        <v>45351</v>
      </c>
      <c r="H1872" t="s">
        <v>3618</v>
      </c>
      <c r="I1872">
        <f t="shared" si="29"/>
        <v>-1500</v>
      </c>
    </row>
    <row r="1873" spans="1:9" x14ac:dyDescent="0.25">
      <c r="A1873">
        <v>2</v>
      </c>
      <c r="B1873" t="s">
        <v>2053</v>
      </c>
      <c r="C1873" t="s">
        <v>3624</v>
      </c>
      <c r="D1873" t="s">
        <v>3617</v>
      </c>
      <c r="E1873">
        <v>0</v>
      </c>
      <c r="F1873">
        <v>4860</v>
      </c>
      <c r="G1873" s="2">
        <v>45351</v>
      </c>
      <c r="H1873" t="s">
        <v>3618</v>
      </c>
      <c r="I1873">
        <f t="shared" si="29"/>
        <v>-4860</v>
      </c>
    </row>
    <row r="1874" spans="1:9" x14ac:dyDescent="0.25">
      <c r="A1874">
        <v>2</v>
      </c>
      <c r="B1874" t="s">
        <v>2053</v>
      </c>
      <c r="C1874" t="s">
        <v>3624</v>
      </c>
      <c r="D1874" t="s">
        <v>3617</v>
      </c>
      <c r="E1874">
        <v>0</v>
      </c>
      <c r="F1874">
        <v>300</v>
      </c>
      <c r="G1874" s="2">
        <v>45351</v>
      </c>
      <c r="H1874" t="s">
        <v>3618</v>
      </c>
      <c r="I1874">
        <f t="shared" si="29"/>
        <v>-300</v>
      </c>
    </row>
    <row r="1875" spans="1:9" x14ac:dyDescent="0.25">
      <c r="A1875">
        <v>2</v>
      </c>
      <c r="B1875" t="s">
        <v>2053</v>
      </c>
      <c r="C1875" t="s">
        <v>3624</v>
      </c>
      <c r="D1875" t="s">
        <v>3617</v>
      </c>
      <c r="E1875">
        <v>0</v>
      </c>
      <c r="F1875">
        <v>6000</v>
      </c>
      <c r="G1875" s="2">
        <v>45351</v>
      </c>
      <c r="H1875" t="s">
        <v>3618</v>
      </c>
      <c r="I1875">
        <f t="shared" si="29"/>
        <v>-6000</v>
      </c>
    </row>
    <row r="1876" spans="1:9" x14ac:dyDescent="0.25">
      <c r="A1876">
        <v>2</v>
      </c>
      <c r="B1876" t="s">
        <v>2053</v>
      </c>
      <c r="C1876" t="s">
        <v>3624</v>
      </c>
      <c r="D1876" t="s">
        <v>3617</v>
      </c>
      <c r="E1876">
        <v>0</v>
      </c>
      <c r="F1876">
        <v>360</v>
      </c>
      <c r="G1876" s="2">
        <v>45351</v>
      </c>
      <c r="H1876" t="s">
        <v>3618</v>
      </c>
      <c r="I1876">
        <f t="shared" si="29"/>
        <v>-360</v>
      </c>
    </row>
    <row r="1877" spans="1:9" x14ac:dyDescent="0.25">
      <c r="A1877">
        <v>2</v>
      </c>
      <c r="B1877" t="s">
        <v>2053</v>
      </c>
      <c r="C1877" t="s">
        <v>3624</v>
      </c>
      <c r="D1877" t="s">
        <v>3617</v>
      </c>
      <c r="E1877">
        <v>0</v>
      </c>
      <c r="F1877">
        <v>360</v>
      </c>
      <c r="G1877" s="2">
        <v>45351</v>
      </c>
      <c r="H1877" t="s">
        <v>3618</v>
      </c>
      <c r="I1877">
        <f t="shared" si="29"/>
        <v>-360</v>
      </c>
    </row>
    <row r="1878" spans="1:9" x14ac:dyDescent="0.25">
      <c r="A1878">
        <v>2</v>
      </c>
      <c r="B1878" t="s">
        <v>2053</v>
      </c>
      <c r="C1878" t="s">
        <v>3624</v>
      </c>
      <c r="D1878" t="s">
        <v>3617</v>
      </c>
      <c r="E1878">
        <v>0</v>
      </c>
      <c r="F1878">
        <v>95.79</v>
      </c>
      <c r="G1878" s="2">
        <v>45351</v>
      </c>
      <c r="H1878" t="s">
        <v>3618</v>
      </c>
      <c r="I1878">
        <f t="shared" si="29"/>
        <v>-95.79</v>
      </c>
    </row>
    <row r="1879" spans="1:9" x14ac:dyDescent="0.25">
      <c r="A1879">
        <v>2</v>
      </c>
      <c r="B1879" t="s">
        <v>2053</v>
      </c>
      <c r="C1879" t="s">
        <v>3624</v>
      </c>
      <c r="D1879" t="s">
        <v>3617</v>
      </c>
      <c r="E1879">
        <v>0</v>
      </c>
      <c r="F1879">
        <v>95.79</v>
      </c>
      <c r="G1879" s="2">
        <v>45351</v>
      </c>
      <c r="H1879" t="s">
        <v>3618</v>
      </c>
      <c r="I1879">
        <f t="shared" si="29"/>
        <v>-95.79</v>
      </c>
    </row>
    <row r="1880" spans="1:9" x14ac:dyDescent="0.25">
      <c r="A1880">
        <v>2</v>
      </c>
      <c r="B1880" t="s">
        <v>2053</v>
      </c>
      <c r="C1880" t="s">
        <v>3624</v>
      </c>
      <c r="D1880" t="s">
        <v>3617</v>
      </c>
      <c r="E1880">
        <v>0</v>
      </c>
      <c r="F1880">
        <v>95.79</v>
      </c>
      <c r="G1880" s="2">
        <v>45351</v>
      </c>
      <c r="H1880" t="s">
        <v>3618</v>
      </c>
      <c r="I1880">
        <f t="shared" si="29"/>
        <v>-95.79</v>
      </c>
    </row>
    <row r="1881" spans="1:9" x14ac:dyDescent="0.25">
      <c r="A1881">
        <v>2</v>
      </c>
      <c r="B1881" t="s">
        <v>2053</v>
      </c>
      <c r="C1881" t="s">
        <v>3624</v>
      </c>
      <c r="D1881" t="s">
        <v>3617</v>
      </c>
      <c r="E1881">
        <v>0</v>
      </c>
      <c r="F1881">
        <v>105</v>
      </c>
      <c r="G1881" s="2">
        <v>45351</v>
      </c>
      <c r="H1881" t="s">
        <v>3618</v>
      </c>
      <c r="I1881">
        <f t="shared" si="29"/>
        <v>-105</v>
      </c>
    </row>
    <row r="1882" spans="1:9" x14ac:dyDescent="0.25">
      <c r="A1882">
        <v>2</v>
      </c>
      <c r="B1882" t="s">
        <v>2053</v>
      </c>
      <c r="C1882" t="s">
        <v>3624</v>
      </c>
      <c r="D1882" t="s">
        <v>3617</v>
      </c>
      <c r="E1882">
        <v>0</v>
      </c>
      <c r="F1882">
        <v>3395</v>
      </c>
      <c r="G1882" s="2">
        <v>45351</v>
      </c>
      <c r="H1882" t="s">
        <v>3618</v>
      </c>
      <c r="I1882">
        <f t="shared" si="29"/>
        <v>-3395</v>
      </c>
    </row>
    <row r="1883" spans="1:9" x14ac:dyDescent="0.25">
      <c r="A1883">
        <v>2</v>
      </c>
      <c r="B1883" t="s">
        <v>2053</v>
      </c>
      <c r="C1883" t="s">
        <v>3624</v>
      </c>
      <c r="D1883" t="s">
        <v>3617</v>
      </c>
      <c r="E1883">
        <v>0</v>
      </c>
      <c r="F1883">
        <v>700</v>
      </c>
      <c r="G1883" s="2">
        <v>45351</v>
      </c>
      <c r="H1883" t="s">
        <v>3618</v>
      </c>
      <c r="I1883">
        <f t="shared" si="29"/>
        <v>-700</v>
      </c>
    </row>
    <row r="1884" spans="1:9" x14ac:dyDescent="0.25">
      <c r="A1884">
        <v>2</v>
      </c>
      <c r="B1884" t="s">
        <v>2053</v>
      </c>
      <c r="C1884" t="s">
        <v>3624</v>
      </c>
      <c r="D1884" t="s">
        <v>3617</v>
      </c>
      <c r="E1884">
        <v>0</v>
      </c>
      <c r="F1884">
        <v>3500</v>
      </c>
      <c r="G1884" s="2">
        <v>45351</v>
      </c>
      <c r="H1884" t="s">
        <v>3618</v>
      </c>
      <c r="I1884">
        <f t="shared" si="29"/>
        <v>-3500</v>
      </c>
    </row>
    <row r="1885" spans="1:9" x14ac:dyDescent="0.25">
      <c r="A1885">
        <v>2</v>
      </c>
      <c r="B1885" t="s">
        <v>2053</v>
      </c>
      <c r="C1885" t="s">
        <v>3624</v>
      </c>
      <c r="D1885" t="s">
        <v>3617</v>
      </c>
      <c r="E1885">
        <v>0</v>
      </c>
      <c r="F1885">
        <v>2000</v>
      </c>
      <c r="G1885" s="2">
        <v>45351</v>
      </c>
      <c r="H1885" t="s">
        <v>3618</v>
      </c>
      <c r="I1885">
        <f t="shared" si="29"/>
        <v>-2000</v>
      </c>
    </row>
    <row r="1886" spans="1:9" x14ac:dyDescent="0.25">
      <c r="A1886">
        <v>2</v>
      </c>
      <c r="B1886" t="s">
        <v>2053</v>
      </c>
      <c r="C1886" t="s">
        <v>3624</v>
      </c>
      <c r="D1886" t="s">
        <v>3617</v>
      </c>
      <c r="E1886">
        <v>0</v>
      </c>
      <c r="F1886">
        <v>2000</v>
      </c>
      <c r="G1886" s="2">
        <v>45351</v>
      </c>
      <c r="H1886" t="s">
        <v>3618</v>
      </c>
      <c r="I1886">
        <f t="shared" si="29"/>
        <v>-2000</v>
      </c>
    </row>
    <row r="1887" spans="1:9" x14ac:dyDescent="0.25">
      <c r="A1887">
        <v>2</v>
      </c>
      <c r="B1887" t="s">
        <v>2053</v>
      </c>
      <c r="C1887" t="s">
        <v>3624</v>
      </c>
      <c r="D1887" t="s">
        <v>3617</v>
      </c>
      <c r="E1887">
        <v>0</v>
      </c>
      <c r="F1887">
        <v>2000</v>
      </c>
      <c r="G1887" s="2">
        <v>45351</v>
      </c>
      <c r="H1887" t="s">
        <v>3618</v>
      </c>
      <c r="I1887">
        <f t="shared" si="29"/>
        <v>-2000</v>
      </c>
    </row>
    <row r="1888" spans="1:9" x14ac:dyDescent="0.25">
      <c r="A1888">
        <v>2</v>
      </c>
      <c r="B1888" t="s">
        <v>2053</v>
      </c>
      <c r="C1888" t="s">
        <v>3624</v>
      </c>
      <c r="D1888" t="s">
        <v>3617</v>
      </c>
      <c r="E1888">
        <v>0</v>
      </c>
      <c r="F1888">
        <v>2000</v>
      </c>
      <c r="G1888" s="2">
        <v>45351</v>
      </c>
      <c r="H1888" t="s">
        <v>3618</v>
      </c>
      <c r="I1888">
        <f t="shared" si="29"/>
        <v>-2000</v>
      </c>
    </row>
    <row r="1889" spans="1:9" x14ac:dyDescent="0.25">
      <c r="A1889">
        <v>2</v>
      </c>
      <c r="B1889" t="s">
        <v>2053</v>
      </c>
      <c r="C1889" t="s">
        <v>3624</v>
      </c>
      <c r="D1889" t="s">
        <v>3617</v>
      </c>
      <c r="E1889">
        <v>0</v>
      </c>
      <c r="F1889">
        <v>2000</v>
      </c>
      <c r="G1889" s="2">
        <v>45351</v>
      </c>
      <c r="H1889" t="s">
        <v>3618</v>
      </c>
      <c r="I1889">
        <f t="shared" si="29"/>
        <v>-2000</v>
      </c>
    </row>
    <row r="1890" spans="1:9" x14ac:dyDescent="0.25">
      <c r="A1890">
        <v>2</v>
      </c>
      <c r="B1890" t="s">
        <v>2053</v>
      </c>
      <c r="C1890" t="s">
        <v>3624</v>
      </c>
      <c r="D1890" t="s">
        <v>3617</v>
      </c>
      <c r="E1890">
        <v>0</v>
      </c>
      <c r="F1890">
        <v>2000</v>
      </c>
      <c r="G1890" s="2">
        <v>45351</v>
      </c>
      <c r="H1890" t="s">
        <v>3618</v>
      </c>
      <c r="I1890">
        <f t="shared" si="29"/>
        <v>-2000</v>
      </c>
    </row>
    <row r="1891" spans="1:9" x14ac:dyDescent="0.25">
      <c r="A1891">
        <v>2</v>
      </c>
      <c r="B1891" t="s">
        <v>2053</v>
      </c>
      <c r="C1891" t="s">
        <v>3624</v>
      </c>
      <c r="D1891" t="s">
        <v>3617</v>
      </c>
      <c r="E1891">
        <v>0</v>
      </c>
      <c r="F1891">
        <v>2000</v>
      </c>
      <c r="G1891" s="2">
        <v>45351</v>
      </c>
      <c r="H1891" t="s">
        <v>3618</v>
      </c>
      <c r="I1891">
        <f t="shared" si="29"/>
        <v>-2000</v>
      </c>
    </row>
    <row r="1892" spans="1:9" x14ac:dyDescent="0.25">
      <c r="A1892">
        <v>2</v>
      </c>
      <c r="B1892" t="s">
        <v>2053</v>
      </c>
      <c r="C1892" t="s">
        <v>3624</v>
      </c>
      <c r="D1892" t="s">
        <v>3617</v>
      </c>
      <c r="E1892">
        <v>0</v>
      </c>
      <c r="F1892">
        <v>300</v>
      </c>
      <c r="G1892" s="2">
        <v>45351</v>
      </c>
      <c r="H1892" t="s">
        <v>3618</v>
      </c>
      <c r="I1892">
        <f t="shared" si="29"/>
        <v>-300</v>
      </c>
    </row>
    <row r="1893" spans="1:9" x14ac:dyDescent="0.25">
      <c r="A1893">
        <v>2</v>
      </c>
      <c r="B1893" t="s">
        <v>2053</v>
      </c>
      <c r="C1893" t="s">
        <v>3624</v>
      </c>
      <c r="D1893" t="s">
        <v>3617</v>
      </c>
      <c r="E1893">
        <v>0</v>
      </c>
      <c r="F1893">
        <v>1700</v>
      </c>
      <c r="G1893" s="2">
        <v>45351</v>
      </c>
      <c r="H1893" t="s">
        <v>3618</v>
      </c>
      <c r="I1893">
        <f t="shared" si="29"/>
        <v>-1700</v>
      </c>
    </row>
    <row r="1894" spans="1:9" x14ac:dyDescent="0.25">
      <c r="A1894">
        <v>2</v>
      </c>
      <c r="B1894" t="s">
        <v>2053</v>
      </c>
      <c r="C1894" t="s">
        <v>3624</v>
      </c>
      <c r="D1894" t="s">
        <v>3617</v>
      </c>
      <c r="E1894">
        <v>0</v>
      </c>
      <c r="F1894">
        <v>2000</v>
      </c>
      <c r="G1894" s="2">
        <v>45351</v>
      </c>
      <c r="H1894" t="s">
        <v>3618</v>
      </c>
      <c r="I1894">
        <f t="shared" si="29"/>
        <v>-2000</v>
      </c>
    </row>
    <row r="1895" spans="1:9" x14ac:dyDescent="0.25">
      <c r="A1895">
        <v>2</v>
      </c>
      <c r="B1895" t="s">
        <v>2053</v>
      </c>
      <c r="C1895" t="s">
        <v>3624</v>
      </c>
      <c r="D1895" t="s">
        <v>3617</v>
      </c>
      <c r="E1895">
        <v>0</v>
      </c>
      <c r="F1895">
        <v>260</v>
      </c>
      <c r="G1895" s="2">
        <v>45351</v>
      </c>
      <c r="H1895" t="s">
        <v>3618</v>
      </c>
      <c r="I1895">
        <f t="shared" si="29"/>
        <v>-260</v>
      </c>
    </row>
    <row r="1896" spans="1:9" x14ac:dyDescent="0.25">
      <c r="A1896">
        <v>2</v>
      </c>
      <c r="B1896" t="s">
        <v>2053</v>
      </c>
      <c r="C1896" t="s">
        <v>3624</v>
      </c>
      <c r="D1896" t="s">
        <v>3617</v>
      </c>
      <c r="E1896">
        <v>0</v>
      </c>
      <c r="F1896">
        <v>2000</v>
      </c>
      <c r="G1896" s="2">
        <v>45351</v>
      </c>
      <c r="H1896" t="s">
        <v>3618</v>
      </c>
      <c r="I1896">
        <f t="shared" si="29"/>
        <v>-2000</v>
      </c>
    </row>
    <row r="1897" spans="1:9" x14ac:dyDescent="0.25">
      <c r="A1897">
        <v>2</v>
      </c>
      <c r="B1897" t="s">
        <v>2053</v>
      </c>
      <c r="C1897" t="s">
        <v>3624</v>
      </c>
      <c r="D1897" t="s">
        <v>3617</v>
      </c>
      <c r="E1897">
        <v>0</v>
      </c>
      <c r="F1897">
        <v>640</v>
      </c>
      <c r="G1897" s="2">
        <v>45351</v>
      </c>
      <c r="H1897" t="s">
        <v>3618</v>
      </c>
      <c r="I1897">
        <f t="shared" si="29"/>
        <v>-640</v>
      </c>
    </row>
    <row r="1898" spans="1:9" x14ac:dyDescent="0.25">
      <c r="A1898">
        <v>2</v>
      </c>
      <c r="B1898" t="s">
        <v>2053</v>
      </c>
      <c r="C1898" t="s">
        <v>3624</v>
      </c>
      <c r="D1898" t="s">
        <v>3617</v>
      </c>
      <c r="E1898">
        <v>0</v>
      </c>
      <c r="F1898">
        <v>3000</v>
      </c>
      <c r="G1898" s="2">
        <v>45351</v>
      </c>
      <c r="H1898" t="s">
        <v>3618</v>
      </c>
      <c r="I1898">
        <f t="shared" si="29"/>
        <v>-3000</v>
      </c>
    </row>
    <row r="1899" spans="1:9" x14ac:dyDescent="0.25">
      <c r="A1899">
        <v>2</v>
      </c>
      <c r="B1899" t="s">
        <v>2053</v>
      </c>
      <c r="C1899" t="s">
        <v>3624</v>
      </c>
      <c r="D1899" t="s">
        <v>3617</v>
      </c>
      <c r="E1899">
        <v>0</v>
      </c>
      <c r="F1899">
        <v>3200</v>
      </c>
      <c r="G1899" s="2">
        <v>45351</v>
      </c>
      <c r="H1899" t="s">
        <v>3618</v>
      </c>
      <c r="I1899">
        <f t="shared" si="29"/>
        <v>-3200</v>
      </c>
    </row>
    <row r="1900" spans="1:9" x14ac:dyDescent="0.25">
      <c r="A1900">
        <v>2</v>
      </c>
      <c r="B1900" t="s">
        <v>2053</v>
      </c>
      <c r="C1900" t="s">
        <v>3624</v>
      </c>
      <c r="D1900" t="s">
        <v>3617</v>
      </c>
      <c r="E1900">
        <v>0</v>
      </c>
      <c r="F1900">
        <v>440</v>
      </c>
      <c r="G1900" s="2">
        <v>45351</v>
      </c>
      <c r="H1900" t="s">
        <v>3618</v>
      </c>
      <c r="I1900">
        <f t="shared" si="29"/>
        <v>-440</v>
      </c>
    </row>
    <row r="1901" spans="1:9" x14ac:dyDescent="0.25">
      <c r="A1901">
        <v>2</v>
      </c>
      <c r="B1901" t="s">
        <v>2053</v>
      </c>
      <c r="C1901" t="s">
        <v>3624</v>
      </c>
      <c r="D1901" t="s">
        <v>3617</v>
      </c>
      <c r="E1901">
        <v>0</v>
      </c>
      <c r="F1901">
        <v>360</v>
      </c>
      <c r="G1901" s="2">
        <v>45351</v>
      </c>
      <c r="H1901" t="s">
        <v>3618</v>
      </c>
      <c r="I1901">
        <f t="shared" si="29"/>
        <v>-360</v>
      </c>
    </row>
    <row r="1902" spans="1:9" x14ac:dyDescent="0.25">
      <c r="A1902">
        <v>2</v>
      </c>
      <c r="B1902" t="s">
        <v>2053</v>
      </c>
      <c r="C1902" t="s">
        <v>3624</v>
      </c>
      <c r="D1902" t="s">
        <v>3617</v>
      </c>
      <c r="E1902">
        <v>0</v>
      </c>
      <c r="F1902">
        <v>320</v>
      </c>
      <c r="G1902" s="2">
        <v>45351</v>
      </c>
      <c r="H1902" t="s">
        <v>3618</v>
      </c>
      <c r="I1902">
        <f t="shared" si="29"/>
        <v>-320</v>
      </c>
    </row>
    <row r="1903" spans="1:9" x14ac:dyDescent="0.25">
      <c r="A1903">
        <v>2</v>
      </c>
      <c r="B1903" t="s">
        <v>2053</v>
      </c>
      <c r="C1903" t="s">
        <v>3624</v>
      </c>
      <c r="D1903" t="s">
        <v>3617</v>
      </c>
      <c r="E1903">
        <v>0</v>
      </c>
      <c r="F1903">
        <v>1680</v>
      </c>
      <c r="G1903" s="2">
        <v>45351</v>
      </c>
      <c r="H1903" t="s">
        <v>3618</v>
      </c>
      <c r="I1903">
        <f t="shared" si="29"/>
        <v>-1680</v>
      </c>
    </row>
    <row r="1904" spans="1:9" x14ac:dyDescent="0.25">
      <c r="A1904">
        <v>2</v>
      </c>
      <c r="B1904" t="s">
        <v>2053</v>
      </c>
      <c r="C1904" t="s">
        <v>3624</v>
      </c>
      <c r="D1904" t="s">
        <v>3617</v>
      </c>
      <c r="E1904">
        <v>0</v>
      </c>
      <c r="F1904">
        <v>4000</v>
      </c>
      <c r="G1904" s="2">
        <v>45351</v>
      </c>
      <c r="H1904" t="s">
        <v>3618</v>
      </c>
      <c r="I1904">
        <f t="shared" si="29"/>
        <v>-4000</v>
      </c>
    </row>
    <row r="1905" spans="1:9" x14ac:dyDescent="0.25">
      <c r="A1905">
        <v>2</v>
      </c>
      <c r="B1905" t="s">
        <v>2053</v>
      </c>
      <c r="C1905" t="s">
        <v>3624</v>
      </c>
      <c r="D1905" t="s">
        <v>3617</v>
      </c>
      <c r="E1905">
        <v>0</v>
      </c>
      <c r="F1905">
        <v>1600</v>
      </c>
      <c r="G1905" s="2">
        <v>45351</v>
      </c>
      <c r="H1905" t="s">
        <v>3618</v>
      </c>
      <c r="I1905">
        <f t="shared" si="29"/>
        <v>-1600</v>
      </c>
    </row>
    <row r="1906" spans="1:9" x14ac:dyDescent="0.25">
      <c r="A1906">
        <v>2</v>
      </c>
      <c r="B1906" t="s">
        <v>2053</v>
      </c>
      <c r="C1906" t="s">
        <v>3624</v>
      </c>
      <c r="D1906" t="s">
        <v>3617</v>
      </c>
      <c r="E1906">
        <v>0</v>
      </c>
      <c r="F1906">
        <v>2400</v>
      </c>
      <c r="G1906" s="2">
        <v>45351</v>
      </c>
      <c r="H1906" t="s">
        <v>3618</v>
      </c>
      <c r="I1906">
        <f t="shared" si="29"/>
        <v>-2400</v>
      </c>
    </row>
    <row r="1907" spans="1:9" x14ac:dyDescent="0.25">
      <c r="A1907">
        <v>2</v>
      </c>
      <c r="B1907" t="s">
        <v>2053</v>
      </c>
      <c r="C1907" t="s">
        <v>3624</v>
      </c>
      <c r="D1907" t="s">
        <v>3617</v>
      </c>
      <c r="E1907">
        <v>0</v>
      </c>
      <c r="F1907">
        <v>4000</v>
      </c>
      <c r="G1907" s="2">
        <v>45351</v>
      </c>
      <c r="H1907" t="s">
        <v>3618</v>
      </c>
      <c r="I1907">
        <f t="shared" si="29"/>
        <v>-4000</v>
      </c>
    </row>
    <row r="1908" spans="1:9" x14ac:dyDescent="0.25">
      <c r="A1908">
        <v>2</v>
      </c>
      <c r="B1908" t="s">
        <v>2053</v>
      </c>
      <c r="C1908" t="s">
        <v>3624</v>
      </c>
      <c r="D1908" t="s">
        <v>3617</v>
      </c>
      <c r="E1908">
        <v>0</v>
      </c>
      <c r="F1908">
        <v>4000</v>
      </c>
      <c r="G1908" s="2">
        <v>45351</v>
      </c>
      <c r="H1908" t="s">
        <v>3618</v>
      </c>
      <c r="I1908">
        <f t="shared" si="29"/>
        <v>-4000</v>
      </c>
    </row>
    <row r="1909" spans="1:9" x14ac:dyDescent="0.25">
      <c r="A1909">
        <v>2</v>
      </c>
      <c r="B1909" t="s">
        <v>2053</v>
      </c>
      <c r="C1909" t="s">
        <v>3624</v>
      </c>
      <c r="D1909" t="s">
        <v>3617</v>
      </c>
      <c r="E1909">
        <v>0</v>
      </c>
      <c r="F1909">
        <v>4000</v>
      </c>
      <c r="G1909" s="2">
        <v>45351</v>
      </c>
      <c r="H1909" t="s">
        <v>3618</v>
      </c>
      <c r="I1909">
        <f t="shared" si="29"/>
        <v>-4000</v>
      </c>
    </row>
    <row r="1910" spans="1:9" x14ac:dyDescent="0.25">
      <c r="A1910">
        <v>2</v>
      </c>
      <c r="B1910" t="s">
        <v>2053</v>
      </c>
      <c r="C1910" t="s">
        <v>3624</v>
      </c>
      <c r="D1910" t="s">
        <v>3617</v>
      </c>
      <c r="E1910">
        <v>0</v>
      </c>
      <c r="F1910">
        <v>4000</v>
      </c>
      <c r="G1910" s="2">
        <v>45351</v>
      </c>
      <c r="H1910" t="s">
        <v>3618</v>
      </c>
      <c r="I1910">
        <f t="shared" si="29"/>
        <v>-4000</v>
      </c>
    </row>
    <row r="1911" spans="1:9" x14ac:dyDescent="0.25">
      <c r="A1911">
        <v>2</v>
      </c>
      <c r="B1911" t="s">
        <v>2053</v>
      </c>
      <c r="C1911" t="s">
        <v>3624</v>
      </c>
      <c r="D1911" t="s">
        <v>3617</v>
      </c>
      <c r="E1911">
        <v>0</v>
      </c>
      <c r="F1911">
        <v>3000</v>
      </c>
      <c r="G1911" s="2">
        <v>45351</v>
      </c>
      <c r="H1911" t="s">
        <v>3618</v>
      </c>
      <c r="I1911">
        <f t="shared" si="29"/>
        <v>-3000</v>
      </c>
    </row>
    <row r="1912" spans="1:9" x14ac:dyDescent="0.25">
      <c r="A1912">
        <v>2</v>
      </c>
      <c r="B1912" t="s">
        <v>2053</v>
      </c>
      <c r="C1912" t="s">
        <v>3624</v>
      </c>
      <c r="D1912" t="s">
        <v>3617</v>
      </c>
      <c r="E1912">
        <v>0</v>
      </c>
      <c r="F1912">
        <v>3000</v>
      </c>
      <c r="G1912" s="2">
        <v>45351</v>
      </c>
      <c r="H1912" t="s">
        <v>3618</v>
      </c>
      <c r="I1912">
        <f t="shared" si="29"/>
        <v>-3000</v>
      </c>
    </row>
    <row r="1913" spans="1:9" x14ac:dyDescent="0.25">
      <c r="A1913">
        <v>2</v>
      </c>
      <c r="B1913" t="s">
        <v>2053</v>
      </c>
      <c r="C1913" t="s">
        <v>3624</v>
      </c>
      <c r="D1913" t="s">
        <v>3617</v>
      </c>
      <c r="E1913">
        <v>0</v>
      </c>
      <c r="F1913">
        <v>1500</v>
      </c>
      <c r="G1913" s="2">
        <v>45351</v>
      </c>
      <c r="H1913" t="s">
        <v>3618</v>
      </c>
      <c r="I1913">
        <f t="shared" si="29"/>
        <v>-1500</v>
      </c>
    </row>
    <row r="1914" spans="1:9" x14ac:dyDescent="0.25">
      <c r="A1914">
        <v>2</v>
      </c>
      <c r="B1914" t="s">
        <v>2053</v>
      </c>
      <c r="C1914" t="s">
        <v>3624</v>
      </c>
      <c r="D1914" t="s">
        <v>3617</v>
      </c>
      <c r="E1914">
        <v>0</v>
      </c>
      <c r="F1914">
        <v>3000</v>
      </c>
      <c r="G1914" s="2">
        <v>45351</v>
      </c>
      <c r="H1914" t="s">
        <v>3618</v>
      </c>
      <c r="I1914">
        <f t="shared" si="29"/>
        <v>-3000</v>
      </c>
    </row>
    <row r="1915" spans="1:9" x14ac:dyDescent="0.25">
      <c r="A1915">
        <v>2</v>
      </c>
      <c r="B1915" t="s">
        <v>2053</v>
      </c>
      <c r="C1915" t="s">
        <v>3624</v>
      </c>
      <c r="D1915" t="s">
        <v>3617</v>
      </c>
      <c r="E1915">
        <v>0</v>
      </c>
      <c r="F1915">
        <v>3000</v>
      </c>
      <c r="G1915" s="2">
        <v>45351</v>
      </c>
      <c r="H1915" t="s">
        <v>3618</v>
      </c>
      <c r="I1915">
        <f t="shared" si="29"/>
        <v>-3000</v>
      </c>
    </row>
    <row r="1916" spans="1:9" x14ac:dyDescent="0.25">
      <c r="A1916">
        <v>4</v>
      </c>
      <c r="B1916" t="s">
        <v>2053</v>
      </c>
      <c r="C1916" t="s">
        <v>3625</v>
      </c>
      <c r="D1916" t="s">
        <v>3617</v>
      </c>
      <c r="E1916">
        <v>0</v>
      </c>
      <c r="F1916">
        <v>1200</v>
      </c>
      <c r="G1916" s="2">
        <v>45351</v>
      </c>
      <c r="H1916" t="s">
        <v>3618</v>
      </c>
      <c r="I1916">
        <f t="shared" si="29"/>
        <v>-1200</v>
      </c>
    </row>
    <row r="1917" spans="1:9" x14ac:dyDescent="0.25">
      <c r="A1917">
        <v>4</v>
      </c>
      <c r="B1917" t="s">
        <v>2053</v>
      </c>
      <c r="C1917" t="s">
        <v>3625</v>
      </c>
      <c r="D1917" t="s">
        <v>3617</v>
      </c>
      <c r="E1917">
        <v>0</v>
      </c>
      <c r="F1917">
        <v>168</v>
      </c>
      <c r="G1917" s="2">
        <v>45351</v>
      </c>
      <c r="H1917" t="s">
        <v>3618</v>
      </c>
      <c r="I1917">
        <f t="shared" si="29"/>
        <v>-168</v>
      </c>
    </row>
    <row r="1918" spans="1:9" x14ac:dyDescent="0.25">
      <c r="A1918">
        <v>4</v>
      </c>
      <c r="B1918" t="s">
        <v>2053</v>
      </c>
      <c r="C1918" t="s">
        <v>3625</v>
      </c>
      <c r="D1918" t="s">
        <v>3617</v>
      </c>
      <c r="E1918">
        <v>0</v>
      </c>
      <c r="F1918">
        <v>1200</v>
      </c>
      <c r="G1918" s="2">
        <v>45351</v>
      </c>
      <c r="H1918" t="s">
        <v>3618</v>
      </c>
      <c r="I1918">
        <f t="shared" si="29"/>
        <v>-1200</v>
      </c>
    </row>
    <row r="1919" spans="1:9" x14ac:dyDescent="0.25">
      <c r="A1919">
        <v>4</v>
      </c>
      <c r="B1919" t="s">
        <v>2053</v>
      </c>
      <c r="C1919" t="s">
        <v>3625</v>
      </c>
      <c r="D1919" t="s">
        <v>3617</v>
      </c>
      <c r="E1919">
        <v>0</v>
      </c>
      <c r="F1919">
        <v>600</v>
      </c>
      <c r="G1919" s="2">
        <v>45351</v>
      </c>
      <c r="H1919" t="s">
        <v>3618</v>
      </c>
      <c r="I1919">
        <f t="shared" si="29"/>
        <v>-600</v>
      </c>
    </row>
    <row r="1920" spans="1:9" x14ac:dyDescent="0.25">
      <c r="A1920">
        <v>4</v>
      </c>
      <c r="B1920" t="s">
        <v>2053</v>
      </c>
      <c r="C1920" t="s">
        <v>3625</v>
      </c>
      <c r="D1920" t="s">
        <v>3617</v>
      </c>
      <c r="E1920">
        <v>0</v>
      </c>
      <c r="F1920">
        <v>160</v>
      </c>
      <c r="G1920" s="2">
        <v>45351</v>
      </c>
      <c r="H1920" t="s">
        <v>3618</v>
      </c>
      <c r="I1920">
        <f t="shared" si="29"/>
        <v>-160</v>
      </c>
    </row>
    <row r="1921" spans="1:9" x14ac:dyDescent="0.25">
      <c r="A1921">
        <v>4</v>
      </c>
      <c r="B1921" t="s">
        <v>2053</v>
      </c>
      <c r="C1921" t="s">
        <v>3625</v>
      </c>
      <c r="D1921" t="s">
        <v>3617</v>
      </c>
      <c r="E1921">
        <v>0</v>
      </c>
      <c r="F1921">
        <v>220</v>
      </c>
      <c r="G1921" s="2">
        <v>45351</v>
      </c>
      <c r="H1921" t="s">
        <v>3618</v>
      </c>
      <c r="I1921">
        <f t="shared" si="29"/>
        <v>-220</v>
      </c>
    </row>
    <row r="1922" spans="1:9" x14ac:dyDescent="0.25">
      <c r="A1922">
        <v>4</v>
      </c>
      <c r="B1922" t="s">
        <v>2053</v>
      </c>
      <c r="C1922" t="s">
        <v>3625</v>
      </c>
      <c r="D1922" t="s">
        <v>3617</v>
      </c>
      <c r="E1922">
        <v>0</v>
      </c>
      <c r="F1922">
        <v>36</v>
      </c>
      <c r="G1922" s="2">
        <v>45351</v>
      </c>
      <c r="H1922" t="s">
        <v>3618</v>
      </c>
      <c r="I1922">
        <f t="shared" ref="I1922:I1985" si="30">E1922-F1922</f>
        <v>-36</v>
      </c>
    </row>
    <row r="1923" spans="1:9" x14ac:dyDescent="0.25">
      <c r="A1923">
        <v>4</v>
      </c>
      <c r="B1923" t="s">
        <v>2053</v>
      </c>
      <c r="C1923" t="s">
        <v>3625</v>
      </c>
      <c r="D1923" t="s">
        <v>3617</v>
      </c>
      <c r="E1923">
        <v>0</v>
      </c>
      <c r="F1923">
        <v>120</v>
      </c>
      <c r="G1923" s="2">
        <v>45351</v>
      </c>
      <c r="H1923" t="s">
        <v>3618</v>
      </c>
      <c r="I1923">
        <f t="shared" si="30"/>
        <v>-120</v>
      </c>
    </row>
    <row r="1924" spans="1:9" x14ac:dyDescent="0.25">
      <c r="A1924">
        <v>4</v>
      </c>
      <c r="B1924" t="s">
        <v>2053</v>
      </c>
      <c r="C1924" t="s">
        <v>3625</v>
      </c>
      <c r="D1924" t="s">
        <v>3617</v>
      </c>
      <c r="E1924">
        <v>0</v>
      </c>
      <c r="F1924">
        <v>456</v>
      </c>
      <c r="G1924" s="2">
        <v>45351</v>
      </c>
      <c r="H1924" t="s">
        <v>3618</v>
      </c>
      <c r="I1924">
        <f t="shared" si="30"/>
        <v>-456</v>
      </c>
    </row>
    <row r="1925" spans="1:9" x14ac:dyDescent="0.25">
      <c r="A1925">
        <v>4</v>
      </c>
      <c r="B1925" t="s">
        <v>2053</v>
      </c>
      <c r="C1925" t="s">
        <v>3625</v>
      </c>
      <c r="D1925" t="s">
        <v>3617</v>
      </c>
      <c r="E1925">
        <v>0</v>
      </c>
      <c r="F1925">
        <v>672</v>
      </c>
      <c r="G1925" s="2">
        <v>45351</v>
      </c>
      <c r="H1925" t="s">
        <v>3618</v>
      </c>
      <c r="I1925">
        <f t="shared" si="30"/>
        <v>-672</v>
      </c>
    </row>
    <row r="1926" spans="1:9" x14ac:dyDescent="0.25">
      <c r="A1926">
        <v>4</v>
      </c>
      <c r="B1926" t="s">
        <v>2053</v>
      </c>
      <c r="C1926" t="s">
        <v>3625</v>
      </c>
      <c r="D1926" t="s">
        <v>3617</v>
      </c>
      <c r="E1926">
        <v>0</v>
      </c>
      <c r="F1926">
        <v>72</v>
      </c>
      <c r="G1926" s="2">
        <v>45351</v>
      </c>
      <c r="H1926" t="s">
        <v>3618</v>
      </c>
      <c r="I1926">
        <f t="shared" si="30"/>
        <v>-72</v>
      </c>
    </row>
    <row r="1927" spans="1:9" x14ac:dyDescent="0.25">
      <c r="A1927">
        <v>4</v>
      </c>
      <c r="B1927" t="s">
        <v>2053</v>
      </c>
      <c r="C1927" t="s">
        <v>3625</v>
      </c>
      <c r="D1927" t="s">
        <v>3617</v>
      </c>
      <c r="E1927">
        <v>0</v>
      </c>
      <c r="F1927">
        <v>144</v>
      </c>
      <c r="G1927" s="2">
        <v>45351</v>
      </c>
      <c r="H1927" t="s">
        <v>3618</v>
      </c>
      <c r="I1927">
        <f t="shared" si="30"/>
        <v>-144</v>
      </c>
    </row>
    <row r="1928" spans="1:9" x14ac:dyDescent="0.25">
      <c r="A1928">
        <v>4</v>
      </c>
      <c r="B1928" t="s">
        <v>2053</v>
      </c>
      <c r="C1928" t="s">
        <v>3625</v>
      </c>
      <c r="D1928" t="s">
        <v>3617</v>
      </c>
      <c r="E1928">
        <v>0</v>
      </c>
      <c r="F1928">
        <v>552</v>
      </c>
      <c r="G1928" s="2">
        <v>45351</v>
      </c>
      <c r="H1928" t="s">
        <v>3618</v>
      </c>
      <c r="I1928">
        <f t="shared" si="30"/>
        <v>-552</v>
      </c>
    </row>
    <row r="1929" spans="1:9" x14ac:dyDescent="0.25">
      <c r="A1929">
        <v>4</v>
      </c>
      <c r="B1929" t="s">
        <v>2053</v>
      </c>
      <c r="C1929" t="s">
        <v>3625</v>
      </c>
      <c r="D1929" t="s">
        <v>3617</v>
      </c>
      <c r="E1929">
        <v>0</v>
      </c>
      <c r="F1929">
        <v>972</v>
      </c>
      <c r="G1929" s="2">
        <v>45351</v>
      </c>
      <c r="H1929" t="s">
        <v>3618</v>
      </c>
      <c r="I1929">
        <f t="shared" si="30"/>
        <v>-972</v>
      </c>
    </row>
    <row r="1930" spans="1:9" x14ac:dyDescent="0.25">
      <c r="A1930">
        <v>4</v>
      </c>
      <c r="B1930" t="s">
        <v>2053</v>
      </c>
      <c r="C1930" t="s">
        <v>3625</v>
      </c>
      <c r="D1930" t="s">
        <v>3617</v>
      </c>
      <c r="E1930">
        <v>0</v>
      </c>
      <c r="F1930">
        <v>96</v>
      </c>
      <c r="G1930" s="2">
        <v>45351</v>
      </c>
      <c r="H1930" t="s">
        <v>3618</v>
      </c>
      <c r="I1930">
        <f t="shared" si="30"/>
        <v>-96</v>
      </c>
    </row>
    <row r="1931" spans="1:9" x14ac:dyDescent="0.25">
      <c r="A1931">
        <v>4</v>
      </c>
      <c r="B1931" t="s">
        <v>2053</v>
      </c>
      <c r="C1931" t="s">
        <v>3625</v>
      </c>
      <c r="D1931" t="s">
        <v>3617</v>
      </c>
      <c r="E1931">
        <v>0</v>
      </c>
      <c r="F1931">
        <v>36</v>
      </c>
      <c r="G1931" s="2">
        <v>45351</v>
      </c>
      <c r="H1931" t="s">
        <v>3618</v>
      </c>
      <c r="I1931">
        <f t="shared" si="30"/>
        <v>-36</v>
      </c>
    </row>
    <row r="1932" spans="1:9" x14ac:dyDescent="0.25">
      <c r="A1932">
        <v>4</v>
      </c>
      <c r="B1932" t="s">
        <v>2053</v>
      </c>
      <c r="C1932" t="s">
        <v>3625</v>
      </c>
      <c r="D1932" t="s">
        <v>3617</v>
      </c>
      <c r="E1932">
        <v>0</v>
      </c>
      <c r="F1932">
        <v>60</v>
      </c>
      <c r="G1932" s="2">
        <v>45351</v>
      </c>
      <c r="H1932" t="s">
        <v>3618</v>
      </c>
      <c r="I1932">
        <f t="shared" si="30"/>
        <v>-60</v>
      </c>
    </row>
    <row r="1933" spans="1:9" x14ac:dyDescent="0.25">
      <c r="A1933">
        <v>4</v>
      </c>
      <c r="B1933" t="s">
        <v>2053</v>
      </c>
      <c r="C1933" t="s">
        <v>3625</v>
      </c>
      <c r="D1933" t="s">
        <v>3617</v>
      </c>
      <c r="E1933">
        <v>0</v>
      </c>
      <c r="F1933">
        <v>132</v>
      </c>
      <c r="G1933" s="2">
        <v>45351</v>
      </c>
      <c r="H1933" t="s">
        <v>3618</v>
      </c>
      <c r="I1933">
        <f t="shared" si="30"/>
        <v>-132</v>
      </c>
    </row>
    <row r="1934" spans="1:9" x14ac:dyDescent="0.25">
      <c r="A1934">
        <v>4</v>
      </c>
      <c r="B1934" t="s">
        <v>2053</v>
      </c>
      <c r="C1934" t="s">
        <v>3625</v>
      </c>
      <c r="D1934" t="s">
        <v>3617</v>
      </c>
      <c r="E1934">
        <v>0</v>
      </c>
      <c r="F1934">
        <v>1032</v>
      </c>
      <c r="G1934" s="2">
        <v>45351</v>
      </c>
      <c r="H1934" t="s">
        <v>3618</v>
      </c>
      <c r="I1934">
        <f t="shared" si="30"/>
        <v>-1032</v>
      </c>
    </row>
    <row r="1935" spans="1:9" x14ac:dyDescent="0.25">
      <c r="A1935">
        <v>4</v>
      </c>
      <c r="B1935" t="s">
        <v>2053</v>
      </c>
      <c r="C1935" t="s">
        <v>3625</v>
      </c>
      <c r="D1935" t="s">
        <v>3617</v>
      </c>
      <c r="E1935">
        <v>0</v>
      </c>
      <c r="F1935">
        <v>828</v>
      </c>
      <c r="G1935" s="2">
        <v>45351</v>
      </c>
      <c r="H1935" t="s">
        <v>3618</v>
      </c>
      <c r="I1935">
        <f t="shared" si="30"/>
        <v>-828</v>
      </c>
    </row>
    <row r="1936" spans="1:9" x14ac:dyDescent="0.25">
      <c r="A1936">
        <v>4</v>
      </c>
      <c r="B1936" t="s">
        <v>2053</v>
      </c>
      <c r="C1936" t="s">
        <v>3625</v>
      </c>
      <c r="D1936" t="s">
        <v>3617</v>
      </c>
      <c r="E1936">
        <v>0</v>
      </c>
      <c r="F1936">
        <v>3000</v>
      </c>
      <c r="G1936" s="2">
        <v>45351</v>
      </c>
      <c r="H1936" t="s">
        <v>3618</v>
      </c>
      <c r="I1936">
        <f t="shared" si="30"/>
        <v>-3000</v>
      </c>
    </row>
    <row r="1937" spans="1:9" x14ac:dyDescent="0.25">
      <c r="A1937">
        <v>4</v>
      </c>
      <c r="B1937" t="s">
        <v>2053</v>
      </c>
      <c r="C1937" t="s">
        <v>3625</v>
      </c>
      <c r="D1937" t="s">
        <v>3617</v>
      </c>
      <c r="E1937">
        <v>0</v>
      </c>
      <c r="F1937">
        <v>1420</v>
      </c>
      <c r="G1937" s="2">
        <v>45351</v>
      </c>
      <c r="H1937" t="s">
        <v>3618</v>
      </c>
      <c r="I1937">
        <f t="shared" si="30"/>
        <v>-1420</v>
      </c>
    </row>
    <row r="1938" spans="1:9" x14ac:dyDescent="0.25">
      <c r="A1938">
        <v>4</v>
      </c>
      <c r="B1938" t="s">
        <v>2053</v>
      </c>
      <c r="C1938" t="s">
        <v>3625</v>
      </c>
      <c r="D1938" t="s">
        <v>3617</v>
      </c>
      <c r="E1938">
        <v>0</v>
      </c>
      <c r="F1938">
        <v>1820</v>
      </c>
      <c r="G1938" s="2">
        <v>45351</v>
      </c>
      <c r="H1938" t="s">
        <v>3618</v>
      </c>
      <c r="I1938">
        <f t="shared" si="30"/>
        <v>-1820</v>
      </c>
    </row>
    <row r="1939" spans="1:9" x14ac:dyDescent="0.25">
      <c r="A1939">
        <v>4</v>
      </c>
      <c r="B1939" t="s">
        <v>2053</v>
      </c>
      <c r="C1939" t="s">
        <v>3625</v>
      </c>
      <c r="D1939" t="s">
        <v>3617</v>
      </c>
      <c r="E1939">
        <v>0</v>
      </c>
      <c r="F1939">
        <v>2500</v>
      </c>
      <c r="G1939" s="2">
        <v>45351</v>
      </c>
      <c r="H1939" t="s">
        <v>3618</v>
      </c>
      <c r="I1939">
        <f t="shared" si="30"/>
        <v>-2500</v>
      </c>
    </row>
    <row r="1940" spans="1:9" x14ac:dyDescent="0.25">
      <c r="A1940">
        <v>4</v>
      </c>
      <c r="B1940" t="s">
        <v>2053</v>
      </c>
      <c r="C1940" t="s">
        <v>3625</v>
      </c>
      <c r="D1940" t="s">
        <v>3617</v>
      </c>
      <c r="E1940">
        <v>0</v>
      </c>
      <c r="F1940">
        <v>372</v>
      </c>
      <c r="G1940" s="2">
        <v>45351</v>
      </c>
      <c r="H1940" t="s">
        <v>3618</v>
      </c>
      <c r="I1940">
        <f t="shared" si="30"/>
        <v>-372</v>
      </c>
    </row>
    <row r="1941" spans="1:9" x14ac:dyDescent="0.25">
      <c r="A1941">
        <v>4</v>
      </c>
      <c r="B1941" t="s">
        <v>2053</v>
      </c>
      <c r="C1941" t="s">
        <v>3625</v>
      </c>
      <c r="D1941" t="s">
        <v>3617</v>
      </c>
      <c r="E1941">
        <v>0</v>
      </c>
      <c r="F1941">
        <v>1080</v>
      </c>
      <c r="G1941" s="2">
        <v>45351</v>
      </c>
      <c r="H1941" t="s">
        <v>3618</v>
      </c>
      <c r="I1941">
        <f t="shared" si="30"/>
        <v>-1080</v>
      </c>
    </row>
    <row r="1942" spans="1:9" x14ac:dyDescent="0.25">
      <c r="A1942">
        <v>4</v>
      </c>
      <c r="B1942" t="s">
        <v>2053</v>
      </c>
      <c r="C1942" t="s">
        <v>3625</v>
      </c>
      <c r="D1942" t="s">
        <v>3617</v>
      </c>
      <c r="E1942">
        <v>0</v>
      </c>
      <c r="F1942">
        <v>350</v>
      </c>
      <c r="G1942" s="2">
        <v>45351</v>
      </c>
      <c r="H1942" t="s">
        <v>3618</v>
      </c>
      <c r="I1942">
        <f t="shared" si="30"/>
        <v>-350</v>
      </c>
    </row>
    <row r="1943" spans="1:9" x14ac:dyDescent="0.25">
      <c r="A1943">
        <v>4</v>
      </c>
      <c r="B1943" t="s">
        <v>2053</v>
      </c>
      <c r="C1943" t="s">
        <v>3625</v>
      </c>
      <c r="D1943" t="s">
        <v>3617</v>
      </c>
      <c r="E1943">
        <v>0</v>
      </c>
      <c r="F1943">
        <v>3150</v>
      </c>
      <c r="G1943" s="2">
        <v>45351</v>
      </c>
      <c r="H1943" t="s">
        <v>3618</v>
      </c>
      <c r="I1943">
        <f t="shared" si="30"/>
        <v>-3150</v>
      </c>
    </row>
    <row r="1944" spans="1:9" x14ac:dyDescent="0.25">
      <c r="A1944">
        <v>4</v>
      </c>
      <c r="B1944" t="s">
        <v>2053</v>
      </c>
      <c r="C1944" t="s">
        <v>3625</v>
      </c>
      <c r="D1944" t="s">
        <v>3617</v>
      </c>
      <c r="E1944">
        <v>0</v>
      </c>
      <c r="F1944">
        <v>1032</v>
      </c>
      <c r="G1944" s="2">
        <v>45351</v>
      </c>
      <c r="H1944" t="s">
        <v>3618</v>
      </c>
      <c r="I1944">
        <f t="shared" si="30"/>
        <v>-1032</v>
      </c>
    </row>
    <row r="1945" spans="1:9" x14ac:dyDescent="0.25">
      <c r="A1945">
        <v>4</v>
      </c>
      <c r="B1945" t="s">
        <v>2053</v>
      </c>
      <c r="C1945" t="s">
        <v>3625</v>
      </c>
      <c r="D1945" t="s">
        <v>3617</v>
      </c>
      <c r="E1945">
        <v>0</v>
      </c>
      <c r="F1945">
        <v>120</v>
      </c>
      <c r="G1945" s="2">
        <v>45351</v>
      </c>
      <c r="H1945" t="s">
        <v>3618</v>
      </c>
      <c r="I1945">
        <f t="shared" si="30"/>
        <v>-120</v>
      </c>
    </row>
    <row r="1946" spans="1:9" x14ac:dyDescent="0.25">
      <c r="A1946">
        <v>4</v>
      </c>
      <c r="B1946" t="s">
        <v>2053</v>
      </c>
      <c r="C1946" t="s">
        <v>3625</v>
      </c>
      <c r="D1946" t="s">
        <v>3617</v>
      </c>
      <c r="E1946">
        <v>0</v>
      </c>
      <c r="F1946">
        <v>1200</v>
      </c>
      <c r="G1946" s="2">
        <v>45351</v>
      </c>
      <c r="H1946" t="s">
        <v>3618</v>
      </c>
      <c r="I1946">
        <f t="shared" si="30"/>
        <v>-1200</v>
      </c>
    </row>
    <row r="1947" spans="1:9" x14ac:dyDescent="0.25">
      <c r="A1947">
        <v>3</v>
      </c>
      <c r="B1947" t="s">
        <v>2053</v>
      </c>
      <c r="C1947" t="s">
        <v>3616</v>
      </c>
      <c r="D1947" t="s">
        <v>3617</v>
      </c>
      <c r="E1947">
        <v>0</v>
      </c>
      <c r="F1947">
        <v>48</v>
      </c>
      <c r="G1947" s="2">
        <v>45351</v>
      </c>
      <c r="H1947" t="s">
        <v>3618</v>
      </c>
      <c r="I1947">
        <f t="shared" si="30"/>
        <v>-48</v>
      </c>
    </row>
    <row r="1948" spans="1:9" x14ac:dyDescent="0.25">
      <c r="A1948">
        <v>3</v>
      </c>
      <c r="B1948" t="s">
        <v>2053</v>
      </c>
      <c r="C1948" t="s">
        <v>3616</v>
      </c>
      <c r="D1948" t="s">
        <v>3617</v>
      </c>
      <c r="E1948">
        <v>0</v>
      </c>
      <c r="F1948">
        <v>1200</v>
      </c>
      <c r="G1948" s="2">
        <v>45351</v>
      </c>
      <c r="H1948" t="s">
        <v>3618</v>
      </c>
      <c r="I1948">
        <f t="shared" si="30"/>
        <v>-1200</v>
      </c>
    </row>
    <row r="1949" spans="1:9" x14ac:dyDescent="0.25">
      <c r="A1949">
        <v>3</v>
      </c>
      <c r="B1949" t="s">
        <v>2053</v>
      </c>
      <c r="C1949" t="s">
        <v>3616</v>
      </c>
      <c r="D1949" t="s">
        <v>3617</v>
      </c>
      <c r="E1949">
        <v>0</v>
      </c>
      <c r="F1949">
        <v>264</v>
      </c>
      <c r="G1949" s="2">
        <v>45351</v>
      </c>
      <c r="H1949" t="s">
        <v>3618</v>
      </c>
      <c r="I1949">
        <f t="shared" si="30"/>
        <v>-264</v>
      </c>
    </row>
    <row r="1950" spans="1:9" x14ac:dyDescent="0.25">
      <c r="A1950">
        <v>3</v>
      </c>
      <c r="B1950" t="s">
        <v>2053</v>
      </c>
      <c r="C1950" t="s">
        <v>3616</v>
      </c>
      <c r="D1950" t="s">
        <v>3617</v>
      </c>
      <c r="E1950">
        <v>0</v>
      </c>
      <c r="F1950">
        <v>1200</v>
      </c>
      <c r="G1950" s="2">
        <v>45351</v>
      </c>
      <c r="H1950" t="s">
        <v>3618</v>
      </c>
      <c r="I1950">
        <f t="shared" si="30"/>
        <v>-1200</v>
      </c>
    </row>
    <row r="1951" spans="1:9" x14ac:dyDescent="0.25">
      <c r="A1951">
        <v>3</v>
      </c>
      <c r="B1951" t="s">
        <v>2053</v>
      </c>
      <c r="C1951" t="s">
        <v>3616</v>
      </c>
      <c r="D1951" t="s">
        <v>3617</v>
      </c>
      <c r="E1951">
        <v>0</v>
      </c>
      <c r="F1951">
        <v>48</v>
      </c>
      <c r="G1951" s="2">
        <v>45351</v>
      </c>
      <c r="H1951" t="s">
        <v>3618</v>
      </c>
      <c r="I1951">
        <f t="shared" si="30"/>
        <v>-48</v>
      </c>
    </row>
    <row r="1952" spans="1:9" x14ac:dyDescent="0.25">
      <c r="A1952">
        <v>3</v>
      </c>
      <c r="B1952" t="s">
        <v>2053</v>
      </c>
      <c r="C1952" t="s">
        <v>3616</v>
      </c>
      <c r="D1952" t="s">
        <v>3617</v>
      </c>
      <c r="E1952">
        <v>0</v>
      </c>
      <c r="F1952">
        <v>36</v>
      </c>
      <c r="G1952" s="2">
        <v>45351</v>
      </c>
      <c r="H1952" t="s">
        <v>3618</v>
      </c>
      <c r="I1952">
        <f t="shared" si="30"/>
        <v>-36</v>
      </c>
    </row>
    <row r="1953" spans="1:9" x14ac:dyDescent="0.25">
      <c r="A1953">
        <v>3</v>
      </c>
      <c r="B1953" t="s">
        <v>2053</v>
      </c>
      <c r="C1953" t="s">
        <v>3616</v>
      </c>
      <c r="D1953" t="s">
        <v>3617</v>
      </c>
      <c r="E1953">
        <v>0</v>
      </c>
      <c r="F1953">
        <v>168</v>
      </c>
      <c r="G1953" s="2">
        <v>45351</v>
      </c>
      <c r="H1953" t="s">
        <v>3618</v>
      </c>
      <c r="I1953">
        <f t="shared" si="30"/>
        <v>-168</v>
      </c>
    </row>
    <row r="1954" spans="1:9" x14ac:dyDescent="0.25">
      <c r="A1954">
        <v>3</v>
      </c>
      <c r="B1954" t="s">
        <v>2053</v>
      </c>
      <c r="C1954" t="s">
        <v>3616</v>
      </c>
      <c r="D1954" t="s">
        <v>3617</v>
      </c>
      <c r="E1954">
        <v>0</v>
      </c>
      <c r="F1954">
        <v>180</v>
      </c>
      <c r="G1954" s="2">
        <v>45351</v>
      </c>
      <c r="H1954" t="s">
        <v>3618</v>
      </c>
      <c r="I1954">
        <f t="shared" si="30"/>
        <v>-180</v>
      </c>
    </row>
    <row r="1955" spans="1:9" x14ac:dyDescent="0.25">
      <c r="A1955">
        <v>3</v>
      </c>
      <c r="B1955" t="s">
        <v>2053</v>
      </c>
      <c r="C1955" t="s">
        <v>3616</v>
      </c>
      <c r="D1955" t="s">
        <v>3617</v>
      </c>
      <c r="E1955">
        <v>0</v>
      </c>
      <c r="F1955">
        <v>60</v>
      </c>
      <c r="G1955" s="2">
        <v>45351</v>
      </c>
      <c r="H1955" t="s">
        <v>3618</v>
      </c>
      <c r="I1955">
        <f t="shared" si="30"/>
        <v>-60</v>
      </c>
    </row>
    <row r="1956" spans="1:9" x14ac:dyDescent="0.25">
      <c r="A1956">
        <v>3</v>
      </c>
      <c r="B1956" t="s">
        <v>2053</v>
      </c>
      <c r="C1956" t="s">
        <v>3616</v>
      </c>
      <c r="D1956" t="s">
        <v>3617</v>
      </c>
      <c r="E1956">
        <v>0</v>
      </c>
      <c r="F1956">
        <v>2000</v>
      </c>
      <c r="G1956" s="2">
        <v>45351</v>
      </c>
      <c r="H1956" t="s">
        <v>3618</v>
      </c>
      <c r="I1956">
        <f t="shared" si="30"/>
        <v>-2000</v>
      </c>
    </row>
    <row r="1957" spans="1:9" x14ac:dyDescent="0.25">
      <c r="A1957">
        <v>3</v>
      </c>
      <c r="B1957" t="s">
        <v>2053</v>
      </c>
      <c r="C1957" t="s">
        <v>3616</v>
      </c>
      <c r="D1957" t="s">
        <v>3617</v>
      </c>
      <c r="E1957">
        <v>0</v>
      </c>
      <c r="F1957">
        <v>84</v>
      </c>
      <c r="G1957" s="2">
        <v>45351</v>
      </c>
      <c r="H1957" t="s">
        <v>3618</v>
      </c>
      <c r="I1957">
        <f t="shared" si="30"/>
        <v>-84</v>
      </c>
    </row>
    <row r="1958" spans="1:9" x14ac:dyDescent="0.25">
      <c r="A1958">
        <v>3</v>
      </c>
      <c r="B1958" t="s">
        <v>2053</v>
      </c>
      <c r="C1958" t="s">
        <v>3616</v>
      </c>
      <c r="D1958" t="s">
        <v>3617</v>
      </c>
      <c r="E1958">
        <v>0</v>
      </c>
      <c r="F1958">
        <v>1056</v>
      </c>
      <c r="G1958" s="2">
        <v>45351</v>
      </c>
      <c r="H1958" t="s">
        <v>3618</v>
      </c>
      <c r="I1958">
        <f t="shared" si="30"/>
        <v>-1056</v>
      </c>
    </row>
    <row r="1959" spans="1:9" x14ac:dyDescent="0.25">
      <c r="A1959">
        <v>3</v>
      </c>
      <c r="B1959" t="s">
        <v>2053</v>
      </c>
      <c r="C1959" t="s">
        <v>3616</v>
      </c>
      <c r="D1959" t="s">
        <v>3617</v>
      </c>
      <c r="E1959">
        <v>0</v>
      </c>
      <c r="F1959">
        <v>144</v>
      </c>
      <c r="G1959" s="2">
        <v>45351</v>
      </c>
      <c r="H1959" t="s">
        <v>3618</v>
      </c>
      <c r="I1959">
        <f t="shared" si="30"/>
        <v>-144</v>
      </c>
    </row>
    <row r="1960" spans="1:9" x14ac:dyDescent="0.25">
      <c r="A1960">
        <v>3</v>
      </c>
      <c r="B1960" t="s">
        <v>2053</v>
      </c>
      <c r="C1960" t="s">
        <v>3616</v>
      </c>
      <c r="D1960" t="s">
        <v>3617</v>
      </c>
      <c r="E1960">
        <v>0</v>
      </c>
      <c r="F1960">
        <v>108</v>
      </c>
      <c r="G1960" s="2">
        <v>45351</v>
      </c>
      <c r="H1960" t="s">
        <v>3618</v>
      </c>
      <c r="I1960">
        <f t="shared" si="30"/>
        <v>-108</v>
      </c>
    </row>
    <row r="1961" spans="1:9" x14ac:dyDescent="0.25">
      <c r="A1961">
        <v>3</v>
      </c>
      <c r="B1961" t="s">
        <v>2053</v>
      </c>
      <c r="C1961" t="s">
        <v>3616</v>
      </c>
      <c r="D1961" t="s">
        <v>3617</v>
      </c>
      <c r="E1961">
        <v>0</v>
      </c>
      <c r="F1961">
        <v>1200</v>
      </c>
      <c r="G1961" s="2">
        <v>45351</v>
      </c>
      <c r="H1961" t="s">
        <v>3618</v>
      </c>
      <c r="I1961">
        <f t="shared" si="30"/>
        <v>-1200</v>
      </c>
    </row>
    <row r="1962" spans="1:9" x14ac:dyDescent="0.25">
      <c r="A1962">
        <v>3</v>
      </c>
      <c r="B1962" t="s">
        <v>2053</v>
      </c>
      <c r="C1962" t="s">
        <v>3616</v>
      </c>
      <c r="D1962" t="s">
        <v>3617</v>
      </c>
      <c r="E1962">
        <v>0</v>
      </c>
      <c r="F1962">
        <v>684</v>
      </c>
      <c r="G1962" s="2">
        <v>45351</v>
      </c>
      <c r="H1962" t="s">
        <v>3618</v>
      </c>
      <c r="I1962">
        <f t="shared" si="30"/>
        <v>-684</v>
      </c>
    </row>
    <row r="1963" spans="1:9" x14ac:dyDescent="0.25">
      <c r="A1963">
        <v>3</v>
      </c>
      <c r="B1963" t="s">
        <v>2053</v>
      </c>
      <c r="C1963" t="s">
        <v>3616</v>
      </c>
      <c r="D1963" t="s">
        <v>3617</v>
      </c>
      <c r="E1963">
        <v>0</v>
      </c>
      <c r="F1963">
        <v>312</v>
      </c>
      <c r="G1963" s="2">
        <v>45351</v>
      </c>
      <c r="H1963" t="s">
        <v>3618</v>
      </c>
      <c r="I1963">
        <f t="shared" si="30"/>
        <v>-312</v>
      </c>
    </row>
    <row r="1964" spans="1:9" x14ac:dyDescent="0.25">
      <c r="A1964">
        <v>3</v>
      </c>
      <c r="B1964" t="s">
        <v>2053</v>
      </c>
      <c r="C1964" t="s">
        <v>3616</v>
      </c>
      <c r="D1964" t="s">
        <v>3617</v>
      </c>
      <c r="E1964">
        <v>0</v>
      </c>
      <c r="F1964">
        <v>600</v>
      </c>
      <c r="G1964" s="2">
        <v>45351</v>
      </c>
      <c r="H1964" t="s">
        <v>3618</v>
      </c>
      <c r="I1964">
        <f t="shared" si="30"/>
        <v>-600</v>
      </c>
    </row>
    <row r="1965" spans="1:9" x14ac:dyDescent="0.25">
      <c r="A1965">
        <v>3</v>
      </c>
      <c r="B1965" t="s">
        <v>2053</v>
      </c>
      <c r="C1965" t="s">
        <v>3616</v>
      </c>
      <c r="D1965" t="s">
        <v>3617</v>
      </c>
      <c r="E1965">
        <v>0</v>
      </c>
      <c r="F1965">
        <v>600</v>
      </c>
      <c r="G1965" s="2">
        <v>45351</v>
      </c>
      <c r="H1965" t="s">
        <v>3618</v>
      </c>
      <c r="I1965">
        <f t="shared" si="30"/>
        <v>-600</v>
      </c>
    </row>
    <row r="1966" spans="1:9" x14ac:dyDescent="0.25">
      <c r="A1966">
        <v>3</v>
      </c>
      <c r="B1966" t="s">
        <v>2053</v>
      </c>
      <c r="C1966" t="s">
        <v>3616</v>
      </c>
      <c r="D1966" t="s">
        <v>3617</v>
      </c>
      <c r="E1966">
        <v>0</v>
      </c>
      <c r="F1966">
        <v>1200</v>
      </c>
      <c r="G1966" s="2">
        <v>45351</v>
      </c>
      <c r="H1966" t="s">
        <v>3618</v>
      </c>
      <c r="I1966">
        <f t="shared" si="30"/>
        <v>-1200</v>
      </c>
    </row>
    <row r="1967" spans="1:9" x14ac:dyDescent="0.25">
      <c r="A1967">
        <v>3</v>
      </c>
      <c r="B1967" t="s">
        <v>2053</v>
      </c>
      <c r="C1967" t="s">
        <v>3616</v>
      </c>
      <c r="D1967" t="s">
        <v>3617</v>
      </c>
      <c r="E1967">
        <v>0</v>
      </c>
      <c r="F1967">
        <v>1200</v>
      </c>
      <c r="G1967" s="2">
        <v>45351</v>
      </c>
      <c r="H1967" t="s">
        <v>3618</v>
      </c>
      <c r="I1967">
        <f t="shared" si="30"/>
        <v>-1200</v>
      </c>
    </row>
    <row r="1968" spans="1:9" x14ac:dyDescent="0.25">
      <c r="A1968">
        <v>3</v>
      </c>
      <c r="B1968" t="s">
        <v>2053</v>
      </c>
      <c r="C1968" t="s">
        <v>3616</v>
      </c>
      <c r="D1968" t="s">
        <v>3617</v>
      </c>
      <c r="E1968">
        <v>0</v>
      </c>
      <c r="F1968">
        <v>1200</v>
      </c>
      <c r="G1968" s="2">
        <v>45351</v>
      </c>
      <c r="H1968" t="s">
        <v>3618</v>
      </c>
      <c r="I1968">
        <f t="shared" si="30"/>
        <v>-1200</v>
      </c>
    </row>
    <row r="1969" spans="1:9" x14ac:dyDescent="0.25">
      <c r="A1969">
        <v>3</v>
      </c>
      <c r="B1969" t="s">
        <v>2053</v>
      </c>
      <c r="C1969" t="s">
        <v>3616</v>
      </c>
      <c r="D1969" t="s">
        <v>3617</v>
      </c>
      <c r="E1969">
        <v>0</v>
      </c>
      <c r="F1969">
        <v>408</v>
      </c>
      <c r="G1969" s="2">
        <v>45351</v>
      </c>
      <c r="H1969" t="s">
        <v>3618</v>
      </c>
      <c r="I1969">
        <f t="shared" si="30"/>
        <v>-408</v>
      </c>
    </row>
    <row r="1970" spans="1:9" x14ac:dyDescent="0.25">
      <c r="A1970">
        <v>3</v>
      </c>
      <c r="B1970" t="s">
        <v>2053</v>
      </c>
      <c r="C1970" t="s">
        <v>3616</v>
      </c>
      <c r="D1970" t="s">
        <v>3617</v>
      </c>
      <c r="E1970">
        <v>0</v>
      </c>
      <c r="F1970">
        <v>792</v>
      </c>
      <c r="G1970" s="2">
        <v>45351</v>
      </c>
      <c r="H1970" t="s">
        <v>3618</v>
      </c>
      <c r="I1970">
        <f t="shared" si="30"/>
        <v>-792</v>
      </c>
    </row>
    <row r="1971" spans="1:9" x14ac:dyDescent="0.25">
      <c r="A1971">
        <v>3</v>
      </c>
      <c r="B1971" t="s">
        <v>2053</v>
      </c>
      <c r="C1971" t="s">
        <v>3616</v>
      </c>
      <c r="D1971" t="s">
        <v>3617</v>
      </c>
      <c r="E1971">
        <v>0</v>
      </c>
      <c r="F1971">
        <v>1200</v>
      </c>
      <c r="G1971" s="2">
        <v>45351</v>
      </c>
      <c r="H1971" t="s">
        <v>3618</v>
      </c>
      <c r="I1971">
        <f t="shared" si="30"/>
        <v>-1200</v>
      </c>
    </row>
    <row r="1972" spans="1:9" x14ac:dyDescent="0.25">
      <c r="A1972">
        <v>3</v>
      </c>
      <c r="B1972" t="s">
        <v>2053</v>
      </c>
      <c r="C1972" t="s">
        <v>3616</v>
      </c>
      <c r="D1972" t="s">
        <v>3617</v>
      </c>
      <c r="E1972">
        <v>0</v>
      </c>
      <c r="F1972">
        <v>100</v>
      </c>
      <c r="G1972" s="2">
        <v>45351</v>
      </c>
      <c r="H1972" t="s">
        <v>3618</v>
      </c>
      <c r="I1972">
        <f t="shared" si="30"/>
        <v>-100</v>
      </c>
    </row>
    <row r="1973" spans="1:9" x14ac:dyDescent="0.25">
      <c r="A1973">
        <v>3</v>
      </c>
      <c r="B1973" t="s">
        <v>2053</v>
      </c>
      <c r="C1973" t="s">
        <v>3616</v>
      </c>
      <c r="D1973" t="s">
        <v>3617</v>
      </c>
      <c r="E1973">
        <v>0</v>
      </c>
      <c r="F1973">
        <v>2250</v>
      </c>
      <c r="G1973" s="2">
        <v>45351</v>
      </c>
      <c r="H1973" t="s">
        <v>3618</v>
      </c>
      <c r="I1973">
        <f t="shared" si="30"/>
        <v>-2250</v>
      </c>
    </row>
    <row r="1974" spans="1:9" x14ac:dyDescent="0.25">
      <c r="A1974">
        <v>3</v>
      </c>
      <c r="B1974" t="s">
        <v>2053</v>
      </c>
      <c r="C1974" t="s">
        <v>3616</v>
      </c>
      <c r="D1974" t="s">
        <v>3617</v>
      </c>
      <c r="E1974">
        <v>0</v>
      </c>
      <c r="F1974">
        <v>1250</v>
      </c>
      <c r="G1974" s="2">
        <v>45351</v>
      </c>
      <c r="H1974" t="s">
        <v>3618</v>
      </c>
      <c r="I1974">
        <f t="shared" si="30"/>
        <v>-1250</v>
      </c>
    </row>
    <row r="1975" spans="1:9" x14ac:dyDescent="0.25">
      <c r="A1975">
        <v>3</v>
      </c>
      <c r="B1975" t="s">
        <v>2053</v>
      </c>
      <c r="C1975" t="s">
        <v>3616</v>
      </c>
      <c r="D1975" t="s">
        <v>3617</v>
      </c>
      <c r="E1975">
        <v>0</v>
      </c>
      <c r="F1975">
        <v>420</v>
      </c>
      <c r="G1975" s="2">
        <v>45351</v>
      </c>
      <c r="H1975" t="s">
        <v>3618</v>
      </c>
      <c r="I1975">
        <f t="shared" si="30"/>
        <v>-420</v>
      </c>
    </row>
    <row r="1976" spans="1:9" x14ac:dyDescent="0.25">
      <c r="A1976">
        <v>3</v>
      </c>
      <c r="B1976" t="s">
        <v>2053</v>
      </c>
      <c r="C1976" t="s">
        <v>3616</v>
      </c>
      <c r="D1976" t="s">
        <v>3617</v>
      </c>
      <c r="E1976">
        <v>0</v>
      </c>
      <c r="F1976">
        <v>95.79</v>
      </c>
      <c r="G1976" s="2">
        <v>45351</v>
      </c>
      <c r="H1976" t="s">
        <v>3618</v>
      </c>
      <c r="I1976">
        <f t="shared" si="30"/>
        <v>-95.79</v>
      </c>
    </row>
    <row r="1977" spans="1:9" x14ac:dyDescent="0.25">
      <c r="A1977">
        <v>3</v>
      </c>
      <c r="B1977" t="s">
        <v>2053</v>
      </c>
      <c r="C1977" t="s">
        <v>3616</v>
      </c>
      <c r="D1977" t="s">
        <v>3617</v>
      </c>
      <c r="E1977">
        <v>0</v>
      </c>
      <c r="F1977">
        <v>1750</v>
      </c>
      <c r="G1977" s="2">
        <v>45351</v>
      </c>
      <c r="H1977" t="s">
        <v>3618</v>
      </c>
      <c r="I1977">
        <f t="shared" si="30"/>
        <v>-1750</v>
      </c>
    </row>
    <row r="1978" spans="1:9" x14ac:dyDescent="0.25">
      <c r="A1978">
        <v>3</v>
      </c>
      <c r="B1978" t="s">
        <v>2053</v>
      </c>
      <c r="C1978" t="s">
        <v>3616</v>
      </c>
      <c r="D1978" t="s">
        <v>3617</v>
      </c>
      <c r="E1978">
        <v>0</v>
      </c>
      <c r="F1978">
        <v>360</v>
      </c>
      <c r="G1978" s="2">
        <v>45351</v>
      </c>
      <c r="H1978" t="s">
        <v>3618</v>
      </c>
      <c r="I1978">
        <f t="shared" si="30"/>
        <v>-360</v>
      </c>
    </row>
    <row r="1979" spans="1:9" x14ac:dyDescent="0.25">
      <c r="A1979">
        <v>3</v>
      </c>
      <c r="B1979" t="s">
        <v>2053</v>
      </c>
      <c r="C1979" t="s">
        <v>3616</v>
      </c>
      <c r="D1979" t="s">
        <v>3617</v>
      </c>
      <c r="E1979">
        <v>0</v>
      </c>
      <c r="F1979">
        <v>520</v>
      </c>
      <c r="G1979" s="2">
        <v>45351</v>
      </c>
      <c r="H1979" t="s">
        <v>3618</v>
      </c>
      <c r="I1979">
        <f t="shared" si="30"/>
        <v>-520</v>
      </c>
    </row>
    <row r="1980" spans="1:9" x14ac:dyDescent="0.25">
      <c r="A1980">
        <v>3</v>
      </c>
      <c r="B1980" t="s">
        <v>2053</v>
      </c>
      <c r="C1980" t="s">
        <v>3616</v>
      </c>
      <c r="D1980" t="s">
        <v>3617</v>
      </c>
      <c r="E1980">
        <v>0</v>
      </c>
      <c r="F1980">
        <v>200</v>
      </c>
      <c r="G1980" s="2">
        <v>45351</v>
      </c>
      <c r="H1980" t="s">
        <v>3618</v>
      </c>
      <c r="I1980">
        <f t="shared" si="30"/>
        <v>-200</v>
      </c>
    </row>
    <row r="1981" spans="1:9" x14ac:dyDescent="0.25">
      <c r="A1981">
        <v>3</v>
      </c>
      <c r="B1981" t="s">
        <v>2053</v>
      </c>
      <c r="C1981" t="s">
        <v>3616</v>
      </c>
      <c r="D1981" t="s">
        <v>3617</v>
      </c>
      <c r="E1981">
        <v>0</v>
      </c>
      <c r="F1981">
        <v>2400</v>
      </c>
      <c r="G1981" s="2">
        <v>45351</v>
      </c>
      <c r="H1981" t="s">
        <v>3618</v>
      </c>
      <c r="I1981">
        <f t="shared" si="30"/>
        <v>-2400</v>
      </c>
    </row>
    <row r="1982" spans="1:9" x14ac:dyDescent="0.25">
      <c r="A1982">
        <v>3</v>
      </c>
      <c r="B1982" t="s">
        <v>2053</v>
      </c>
      <c r="C1982" t="s">
        <v>3616</v>
      </c>
      <c r="D1982" t="s">
        <v>3617</v>
      </c>
      <c r="E1982">
        <v>0</v>
      </c>
      <c r="F1982">
        <v>1200</v>
      </c>
      <c r="G1982" s="2">
        <v>45351</v>
      </c>
      <c r="H1982" t="s">
        <v>3618</v>
      </c>
      <c r="I1982">
        <f t="shared" si="30"/>
        <v>-1200</v>
      </c>
    </row>
    <row r="1983" spans="1:9" x14ac:dyDescent="0.25">
      <c r="A1983">
        <v>3</v>
      </c>
      <c r="B1983" t="s">
        <v>2053</v>
      </c>
      <c r="C1983" t="s">
        <v>3616</v>
      </c>
      <c r="D1983" t="s">
        <v>3617</v>
      </c>
      <c r="E1983">
        <v>0</v>
      </c>
      <c r="F1983">
        <v>1250</v>
      </c>
      <c r="G1983" s="2">
        <v>45351</v>
      </c>
      <c r="H1983" t="s">
        <v>3618</v>
      </c>
      <c r="I1983">
        <f t="shared" si="30"/>
        <v>-1250</v>
      </c>
    </row>
    <row r="1984" spans="1:9" x14ac:dyDescent="0.25">
      <c r="A1984">
        <v>3</v>
      </c>
      <c r="B1984" t="s">
        <v>2053</v>
      </c>
      <c r="C1984" t="s">
        <v>3616</v>
      </c>
      <c r="D1984" t="s">
        <v>3617</v>
      </c>
      <c r="E1984">
        <v>0</v>
      </c>
      <c r="F1984">
        <v>4500</v>
      </c>
      <c r="G1984" s="2">
        <v>45351</v>
      </c>
      <c r="H1984" t="s">
        <v>3618</v>
      </c>
      <c r="I1984">
        <f t="shared" si="30"/>
        <v>-4500</v>
      </c>
    </row>
    <row r="1985" spans="1:9" x14ac:dyDescent="0.25">
      <c r="A1985">
        <v>3</v>
      </c>
      <c r="B1985" t="s">
        <v>2053</v>
      </c>
      <c r="C1985" t="s">
        <v>3616</v>
      </c>
      <c r="D1985" t="s">
        <v>3617</v>
      </c>
      <c r="E1985">
        <v>0</v>
      </c>
      <c r="F1985">
        <v>1250</v>
      </c>
      <c r="G1985" s="2">
        <v>45351</v>
      </c>
      <c r="H1985" t="s">
        <v>3618</v>
      </c>
      <c r="I1985">
        <f t="shared" si="30"/>
        <v>-1250</v>
      </c>
    </row>
    <row r="1986" spans="1:9" x14ac:dyDescent="0.25">
      <c r="A1986">
        <v>3</v>
      </c>
      <c r="B1986" t="s">
        <v>2053</v>
      </c>
      <c r="C1986" t="s">
        <v>3616</v>
      </c>
      <c r="D1986" t="s">
        <v>3617</v>
      </c>
      <c r="E1986">
        <v>0</v>
      </c>
      <c r="F1986">
        <v>120</v>
      </c>
      <c r="G1986" s="2">
        <v>45351</v>
      </c>
      <c r="H1986" t="s">
        <v>3618</v>
      </c>
      <c r="I1986">
        <f t="shared" ref="I1986:I2049" si="31">E1986-F1986</f>
        <v>-120</v>
      </c>
    </row>
    <row r="1987" spans="1:9" x14ac:dyDescent="0.25">
      <c r="A1987">
        <v>3</v>
      </c>
      <c r="B1987" t="s">
        <v>2053</v>
      </c>
      <c r="C1987" t="s">
        <v>3616</v>
      </c>
      <c r="D1987" t="s">
        <v>3617</v>
      </c>
      <c r="E1987">
        <v>0</v>
      </c>
      <c r="F1987">
        <v>60</v>
      </c>
      <c r="G1987" s="2">
        <v>45351</v>
      </c>
      <c r="H1987" t="s">
        <v>3618</v>
      </c>
      <c r="I1987">
        <f t="shared" si="31"/>
        <v>-60</v>
      </c>
    </row>
    <row r="1988" spans="1:9" x14ac:dyDescent="0.25">
      <c r="A1988">
        <v>3</v>
      </c>
      <c r="B1988" t="s">
        <v>2053</v>
      </c>
      <c r="C1988" t="s">
        <v>3616</v>
      </c>
      <c r="D1988" t="s">
        <v>3617</v>
      </c>
      <c r="E1988">
        <v>0</v>
      </c>
      <c r="F1988">
        <v>84</v>
      </c>
      <c r="G1988" s="2">
        <v>45351</v>
      </c>
      <c r="H1988" t="s">
        <v>3618</v>
      </c>
      <c r="I1988">
        <f t="shared" si="31"/>
        <v>-84</v>
      </c>
    </row>
    <row r="1989" spans="1:9" x14ac:dyDescent="0.25">
      <c r="A1989">
        <v>3</v>
      </c>
      <c r="B1989" t="s">
        <v>2053</v>
      </c>
      <c r="C1989" t="s">
        <v>3616</v>
      </c>
      <c r="D1989" t="s">
        <v>3617</v>
      </c>
      <c r="E1989">
        <v>0</v>
      </c>
      <c r="F1989">
        <v>2000</v>
      </c>
      <c r="G1989" s="2">
        <v>45351</v>
      </c>
      <c r="H1989" t="s">
        <v>3618</v>
      </c>
      <c r="I1989">
        <f t="shared" si="31"/>
        <v>-2000</v>
      </c>
    </row>
    <row r="1990" spans="1:9" x14ac:dyDescent="0.25">
      <c r="A1990">
        <v>3</v>
      </c>
      <c r="B1990" t="s">
        <v>2053</v>
      </c>
      <c r="C1990" t="s">
        <v>3616</v>
      </c>
      <c r="D1990" t="s">
        <v>3617</v>
      </c>
      <c r="E1990">
        <v>0</v>
      </c>
      <c r="F1990">
        <v>1500</v>
      </c>
      <c r="G1990" s="2">
        <v>45351</v>
      </c>
      <c r="H1990" t="s">
        <v>3618</v>
      </c>
      <c r="I1990">
        <f t="shared" si="31"/>
        <v>-1500</v>
      </c>
    </row>
    <row r="1991" spans="1:9" x14ac:dyDescent="0.25">
      <c r="A1991">
        <v>3</v>
      </c>
      <c r="B1991" t="s">
        <v>2053</v>
      </c>
      <c r="C1991" t="s">
        <v>3616</v>
      </c>
      <c r="D1991" t="s">
        <v>3617</v>
      </c>
      <c r="E1991">
        <v>0</v>
      </c>
      <c r="F1991">
        <v>2000</v>
      </c>
      <c r="G1991" s="2">
        <v>45351</v>
      </c>
      <c r="H1991" t="s">
        <v>3618</v>
      </c>
      <c r="I1991">
        <f t="shared" si="31"/>
        <v>-2000</v>
      </c>
    </row>
    <row r="1992" spans="1:9" x14ac:dyDescent="0.25">
      <c r="A1992">
        <v>3</v>
      </c>
      <c r="B1992" t="s">
        <v>2053</v>
      </c>
      <c r="C1992" t="s">
        <v>3616</v>
      </c>
      <c r="D1992" t="s">
        <v>3617</v>
      </c>
      <c r="E1992">
        <v>0</v>
      </c>
      <c r="F1992">
        <v>2000</v>
      </c>
      <c r="G1992" s="2">
        <v>45351</v>
      </c>
      <c r="H1992" t="s">
        <v>3618</v>
      </c>
      <c r="I1992">
        <f t="shared" si="31"/>
        <v>-2000</v>
      </c>
    </row>
    <row r="1993" spans="1:9" x14ac:dyDescent="0.25">
      <c r="A1993">
        <v>3</v>
      </c>
      <c r="B1993" t="s">
        <v>2053</v>
      </c>
      <c r="C1993" t="s">
        <v>3616</v>
      </c>
      <c r="D1993" t="s">
        <v>3617</v>
      </c>
      <c r="E1993">
        <v>0</v>
      </c>
      <c r="F1993">
        <v>1750</v>
      </c>
      <c r="G1993" s="2">
        <v>45351</v>
      </c>
      <c r="H1993" t="s">
        <v>3618</v>
      </c>
      <c r="I1993">
        <f t="shared" si="31"/>
        <v>-1750</v>
      </c>
    </row>
    <row r="1994" spans="1:9" x14ac:dyDescent="0.25">
      <c r="A1994">
        <v>3</v>
      </c>
      <c r="B1994" t="s">
        <v>2053</v>
      </c>
      <c r="C1994" t="s">
        <v>3616</v>
      </c>
      <c r="D1994" t="s">
        <v>3617</v>
      </c>
      <c r="E1994">
        <v>0</v>
      </c>
      <c r="F1994">
        <v>1640</v>
      </c>
      <c r="G1994" s="2">
        <v>45351</v>
      </c>
      <c r="H1994" t="s">
        <v>3618</v>
      </c>
      <c r="I1994">
        <f t="shared" si="31"/>
        <v>-1640</v>
      </c>
    </row>
    <row r="1995" spans="1:9" x14ac:dyDescent="0.25">
      <c r="A1995">
        <v>3</v>
      </c>
      <c r="B1995" t="s">
        <v>2053</v>
      </c>
      <c r="C1995" t="s">
        <v>3616</v>
      </c>
      <c r="D1995" t="s">
        <v>3617</v>
      </c>
      <c r="E1995">
        <v>0</v>
      </c>
      <c r="F1995">
        <v>1480</v>
      </c>
      <c r="G1995" s="2">
        <v>45351</v>
      </c>
      <c r="H1995" t="s">
        <v>3618</v>
      </c>
      <c r="I1995">
        <f t="shared" si="31"/>
        <v>-1480</v>
      </c>
    </row>
    <row r="1996" spans="1:9" x14ac:dyDescent="0.25">
      <c r="A1996">
        <v>3</v>
      </c>
      <c r="B1996" t="s">
        <v>2053</v>
      </c>
      <c r="C1996" t="s">
        <v>3616</v>
      </c>
      <c r="D1996" t="s">
        <v>3617</v>
      </c>
      <c r="E1996">
        <v>0</v>
      </c>
      <c r="F1996">
        <v>2000</v>
      </c>
      <c r="G1996" s="2">
        <v>45351</v>
      </c>
      <c r="H1996" t="s">
        <v>3618</v>
      </c>
      <c r="I1996">
        <f t="shared" si="31"/>
        <v>-2000</v>
      </c>
    </row>
    <row r="1997" spans="1:9" x14ac:dyDescent="0.25">
      <c r="A1997">
        <v>3</v>
      </c>
      <c r="B1997" t="s">
        <v>2053</v>
      </c>
      <c r="C1997" t="s">
        <v>3616</v>
      </c>
      <c r="D1997" t="s">
        <v>3617</v>
      </c>
      <c r="E1997">
        <v>0</v>
      </c>
      <c r="F1997">
        <v>4000</v>
      </c>
      <c r="G1997" s="2">
        <v>45351</v>
      </c>
      <c r="H1997" t="s">
        <v>3618</v>
      </c>
      <c r="I1997">
        <f t="shared" si="31"/>
        <v>-4000</v>
      </c>
    </row>
    <row r="1998" spans="1:9" x14ac:dyDescent="0.25">
      <c r="A1998">
        <v>2</v>
      </c>
      <c r="B1998" t="s">
        <v>2044</v>
      </c>
      <c r="C1998" t="s">
        <v>2045</v>
      </c>
      <c r="D1998" t="s">
        <v>2020</v>
      </c>
      <c r="E1998">
        <v>626.69000000000005</v>
      </c>
      <c r="F1998">
        <v>0</v>
      </c>
      <c r="G1998" s="2">
        <v>45366</v>
      </c>
      <c r="H1998" t="s">
        <v>2021</v>
      </c>
      <c r="I1998">
        <f t="shared" si="31"/>
        <v>626.69000000000005</v>
      </c>
    </row>
    <row r="1999" spans="1:9" x14ac:dyDescent="0.25">
      <c r="A1999">
        <v>2</v>
      </c>
      <c r="B1999" t="s">
        <v>2044</v>
      </c>
      <c r="C1999" t="s">
        <v>2045</v>
      </c>
      <c r="D1999" t="s">
        <v>2020</v>
      </c>
      <c r="E1999">
        <v>1010</v>
      </c>
      <c r="F1999">
        <v>0</v>
      </c>
      <c r="G1999" s="2">
        <v>45371</v>
      </c>
      <c r="H1999" t="s">
        <v>2021</v>
      </c>
      <c r="I1999">
        <f t="shared" si="31"/>
        <v>1010</v>
      </c>
    </row>
    <row r="2000" spans="1:9" x14ac:dyDescent="0.25">
      <c r="A2000">
        <v>2</v>
      </c>
      <c r="B2000" t="s">
        <v>2022</v>
      </c>
      <c r="C2000" t="s">
        <v>2023</v>
      </c>
      <c r="D2000" t="s">
        <v>2020</v>
      </c>
      <c r="E2000">
        <v>784.38</v>
      </c>
      <c r="F2000">
        <v>0</v>
      </c>
      <c r="G2000" s="2">
        <v>45372</v>
      </c>
      <c r="H2000" t="s">
        <v>2021</v>
      </c>
      <c r="I2000">
        <f t="shared" si="31"/>
        <v>784.38</v>
      </c>
    </row>
    <row r="2001" spans="1:9" x14ac:dyDescent="0.25">
      <c r="A2001">
        <v>2</v>
      </c>
      <c r="B2001" t="s">
        <v>2022</v>
      </c>
      <c r="C2001" t="s">
        <v>2023</v>
      </c>
      <c r="D2001" t="s">
        <v>2020</v>
      </c>
      <c r="E2001">
        <v>331.81</v>
      </c>
      <c r="F2001">
        <v>0</v>
      </c>
      <c r="G2001" s="2">
        <v>45369</v>
      </c>
      <c r="H2001" t="s">
        <v>2021</v>
      </c>
      <c r="I2001">
        <f t="shared" si="31"/>
        <v>331.81</v>
      </c>
    </row>
    <row r="2002" spans="1:9" x14ac:dyDescent="0.25">
      <c r="A2002">
        <v>2</v>
      </c>
      <c r="B2002" t="s">
        <v>2044</v>
      </c>
      <c r="C2002" t="s">
        <v>2045</v>
      </c>
      <c r="D2002" t="s">
        <v>2020</v>
      </c>
      <c r="E2002">
        <v>346.47</v>
      </c>
      <c r="F2002">
        <v>0</v>
      </c>
      <c r="G2002" s="2">
        <v>45373</v>
      </c>
      <c r="H2002" t="s">
        <v>2021</v>
      </c>
      <c r="I2002">
        <f t="shared" si="31"/>
        <v>346.47</v>
      </c>
    </row>
    <row r="2003" spans="1:9" x14ac:dyDescent="0.25">
      <c r="A2003">
        <v>2</v>
      </c>
      <c r="B2003" t="s">
        <v>2022</v>
      </c>
      <c r="C2003" t="s">
        <v>2023</v>
      </c>
      <c r="D2003" t="s">
        <v>2020</v>
      </c>
      <c r="E2003">
        <v>321.43</v>
      </c>
      <c r="F2003">
        <v>0</v>
      </c>
      <c r="G2003" s="2">
        <v>45373</v>
      </c>
      <c r="H2003" t="s">
        <v>2021</v>
      </c>
      <c r="I2003">
        <f t="shared" si="31"/>
        <v>321.43</v>
      </c>
    </row>
    <row r="2004" spans="1:9" x14ac:dyDescent="0.25">
      <c r="A2004">
        <v>2</v>
      </c>
      <c r="B2004" t="s">
        <v>2044</v>
      </c>
      <c r="C2004" t="s">
        <v>2045</v>
      </c>
      <c r="D2004" t="s">
        <v>2020</v>
      </c>
      <c r="E2004">
        <v>820.12</v>
      </c>
      <c r="F2004">
        <v>0</v>
      </c>
      <c r="G2004" s="2">
        <v>45373</v>
      </c>
      <c r="H2004" t="s">
        <v>2021</v>
      </c>
      <c r="I2004">
        <f t="shared" si="31"/>
        <v>820.12</v>
      </c>
    </row>
    <row r="2005" spans="1:9" x14ac:dyDescent="0.25">
      <c r="A2005">
        <v>2</v>
      </c>
      <c r="B2005" t="s">
        <v>2041</v>
      </c>
      <c r="C2005" t="s">
        <v>3593</v>
      </c>
      <c r="D2005" t="s">
        <v>2020</v>
      </c>
      <c r="E2005">
        <v>389.06</v>
      </c>
      <c r="F2005">
        <v>0</v>
      </c>
      <c r="G2005" s="2">
        <v>45372</v>
      </c>
      <c r="H2005" t="s">
        <v>2021</v>
      </c>
      <c r="I2005">
        <f t="shared" si="31"/>
        <v>389.06</v>
      </c>
    </row>
    <row r="2006" spans="1:9" x14ac:dyDescent="0.25">
      <c r="A2006">
        <v>2</v>
      </c>
      <c r="B2006" t="s">
        <v>2042</v>
      </c>
      <c r="C2006" t="s">
        <v>2043</v>
      </c>
      <c r="D2006" t="s">
        <v>2020</v>
      </c>
      <c r="E2006">
        <v>300.95</v>
      </c>
      <c r="F2006">
        <v>0</v>
      </c>
      <c r="G2006" s="2">
        <v>45371</v>
      </c>
      <c r="H2006" t="s">
        <v>2021</v>
      </c>
      <c r="I2006">
        <f t="shared" si="31"/>
        <v>300.95</v>
      </c>
    </row>
    <row r="2007" spans="1:9" x14ac:dyDescent="0.25">
      <c r="A2007">
        <v>3</v>
      </c>
      <c r="B2007" t="s">
        <v>2042</v>
      </c>
      <c r="C2007" t="s">
        <v>2058</v>
      </c>
      <c r="D2007" t="s">
        <v>2020</v>
      </c>
      <c r="E2007">
        <v>76.59</v>
      </c>
      <c r="F2007">
        <v>0</v>
      </c>
      <c r="G2007" s="2">
        <v>45371</v>
      </c>
      <c r="H2007" t="s">
        <v>2021</v>
      </c>
      <c r="I2007">
        <f t="shared" si="31"/>
        <v>76.59</v>
      </c>
    </row>
    <row r="2008" spans="1:9" x14ac:dyDescent="0.25">
      <c r="A2008">
        <v>4</v>
      </c>
      <c r="B2008" t="s">
        <v>2042</v>
      </c>
      <c r="C2008" t="s">
        <v>2057</v>
      </c>
      <c r="D2008" t="s">
        <v>2020</v>
      </c>
      <c r="E2008">
        <v>43</v>
      </c>
      <c r="F2008">
        <v>0</v>
      </c>
      <c r="G2008" s="2">
        <v>45371</v>
      </c>
      <c r="H2008" t="s">
        <v>2021</v>
      </c>
      <c r="I2008">
        <f t="shared" si="31"/>
        <v>43</v>
      </c>
    </row>
    <row r="2009" spans="1:9" x14ac:dyDescent="0.25">
      <c r="A2009">
        <v>2</v>
      </c>
      <c r="B2009" t="s">
        <v>2024</v>
      </c>
      <c r="C2009" t="s">
        <v>2036</v>
      </c>
      <c r="D2009" t="s">
        <v>3598</v>
      </c>
      <c r="E2009">
        <v>10549.87</v>
      </c>
      <c r="F2009">
        <v>0</v>
      </c>
      <c r="G2009" s="2">
        <v>45351</v>
      </c>
      <c r="H2009" t="s">
        <v>3243</v>
      </c>
      <c r="I2009">
        <f t="shared" si="31"/>
        <v>10549.87</v>
      </c>
    </row>
    <row r="2010" spans="1:9" x14ac:dyDescent="0.25">
      <c r="A2010">
        <v>8</v>
      </c>
      <c r="B2010" t="s">
        <v>2050</v>
      </c>
      <c r="C2010" t="s">
        <v>3575</v>
      </c>
      <c r="D2010" t="s">
        <v>3598</v>
      </c>
      <c r="E2010">
        <v>2988.51</v>
      </c>
      <c r="F2010">
        <v>0</v>
      </c>
      <c r="G2010" s="2">
        <v>45351</v>
      </c>
      <c r="H2010" t="s">
        <v>3243</v>
      </c>
      <c r="I2010">
        <f t="shared" si="31"/>
        <v>2988.51</v>
      </c>
    </row>
    <row r="2011" spans="1:9" x14ac:dyDescent="0.25">
      <c r="A2011">
        <v>2</v>
      </c>
      <c r="B2011" t="s">
        <v>2019</v>
      </c>
      <c r="C2011" t="s">
        <v>2027</v>
      </c>
      <c r="D2011" t="s">
        <v>3598</v>
      </c>
      <c r="E2011">
        <v>701.45</v>
      </c>
      <c r="F2011">
        <v>0</v>
      </c>
      <c r="G2011" s="2">
        <v>45351</v>
      </c>
      <c r="H2011" t="s">
        <v>3243</v>
      </c>
      <c r="I2011">
        <f t="shared" si="31"/>
        <v>701.45</v>
      </c>
    </row>
    <row r="2012" spans="1:9" x14ac:dyDescent="0.25">
      <c r="A2012">
        <v>2</v>
      </c>
      <c r="B2012" t="s">
        <v>2077</v>
      </c>
      <c r="C2012" t="s">
        <v>3719</v>
      </c>
      <c r="D2012" t="s">
        <v>3598</v>
      </c>
      <c r="E2012">
        <v>4800</v>
      </c>
      <c r="F2012">
        <v>0</v>
      </c>
      <c r="G2012" s="2">
        <v>45351</v>
      </c>
      <c r="H2012" t="s">
        <v>3243</v>
      </c>
      <c r="I2012">
        <f t="shared" si="31"/>
        <v>4800</v>
      </c>
    </row>
    <row r="2013" spans="1:9" x14ac:dyDescent="0.25">
      <c r="A2013">
        <v>2</v>
      </c>
      <c r="B2013" t="s">
        <v>2034</v>
      </c>
      <c r="C2013" t="s">
        <v>2035</v>
      </c>
      <c r="D2013" t="s">
        <v>3598</v>
      </c>
      <c r="E2013">
        <v>4.97</v>
      </c>
      <c r="F2013">
        <v>0</v>
      </c>
      <c r="G2013" s="2">
        <v>45351</v>
      </c>
      <c r="H2013" t="s">
        <v>3243</v>
      </c>
      <c r="I2013">
        <f t="shared" si="31"/>
        <v>4.97</v>
      </c>
    </row>
    <row r="2014" spans="1:9" x14ac:dyDescent="0.25">
      <c r="A2014">
        <v>2</v>
      </c>
      <c r="B2014" t="s">
        <v>2038</v>
      </c>
      <c r="C2014" t="s">
        <v>2039</v>
      </c>
      <c r="D2014" t="s">
        <v>3598</v>
      </c>
      <c r="E2014">
        <v>632.79999999999995</v>
      </c>
      <c r="F2014">
        <v>0</v>
      </c>
      <c r="G2014" s="2">
        <v>45351</v>
      </c>
      <c r="H2014" t="s">
        <v>3243</v>
      </c>
      <c r="I2014">
        <f t="shared" si="31"/>
        <v>632.79999999999995</v>
      </c>
    </row>
    <row r="2015" spans="1:9" x14ac:dyDescent="0.25">
      <c r="A2015">
        <v>2</v>
      </c>
      <c r="B2015" t="s">
        <v>2037</v>
      </c>
      <c r="C2015" t="s">
        <v>3262</v>
      </c>
      <c r="D2015" t="s">
        <v>3598</v>
      </c>
      <c r="E2015">
        <v>109.49</v>
      </c>
      <c r="F2015">
        <v>0</v>
      </c>
      <c r="G2015" s="2">
        <v>45351</v>
      </c>
      <c r="H2015" t="s">
        <v>3243</v>
      </c>
      <c r="I2015">
        <f t="shared" si="31"/>
        <v>109.49</v>
      </c>
    </row>
    <row r="2016" spans="1:9" x14ac:dyDescent="0.25">
      <c r="A2016">
        <v>2</v>
      </c>
      <c r="B2016" t="s">
        <v>2047</v>
      </c>
      <c r="C2016" t="s">
        <v>3204</v>
      </c>
      <c r="D2016" t="s">
        <v>3598</v>
      </c>
      <c r="E2016">
        <v>75.25</v>
      </c>
      <c r="F2016">
        <v>0</v>
      </c>
      <c r="G2016" s="2">
        <v>45351</v>
      </c>
      <c r="H2016" t="s">
        <v>3243</v>
      </c>
      <c r="I2016">
        <f t="shared" si="31"/>
        <v>75.25</v>
      </c>
    </row>
    <row r="2017" spans="1:9" x14ac:dyDescent="0.25">
      <c r="A2017">
        <v>4</v>
      </c>
      <c r="B2017" t="s">
        <v>2024</v>
      </c>
      <c r="C2017" t="s">
        <v>2025</v>
      </c>
      <c r="D2017" t="s">
        <v>3598</v>
      </c>
      <c r="E2017">
        <v>144.13</v>
      </c>
      <c r="F2017">
        <v>0</v>
      </c>
      <c r="G2017" s="2">
        <v>45351</v>
      </c>
      <c r="H2017" t="s">
        <v>3243</v>
      </c>
      <c r="I2017">
        <f t="shared" si="31"/>
        <v>144.13</v>
      </c>
    </row>
    <row r="2018" spans="1:9" x14ac:dyDescent="0.25">
      <c r="A2018">
        <v>2</v>
      </c>
      <c r="B2018" t="s">
        <v>2022</v>
      </c>
      <c r="C2018" t="s">
        <v>2023</v>
      </c>
      <c r="D2018" t="s">
        <v>3598</v>
      </c>
      <c r="E2018">
        <v>292.11</v>
      </c>
      <c r="F2018">
        <v>0</v>
      </c>
      <c r="G2018" s="2">
        <v>45351</v>
      </c>
      <c r="H2018" t="s">
        <v>3243</v>
      </c>
      <c r="I2018">
        <f t="shared" si="31"/>
        <v>292.11</v>
      </c>
    </row>
    <row r="2019" spans="1:9" x14ac:dyDescent="0.25">
      <c r="A2019">
        <v>3</v>
      </c>
      <c r="B2019" t="s">
        <v>2044</v>
      </c>
      <c r="C2019" t="s">
        <v>3266</v>
      </c>
      <c r="D2019" t="s">
        <v>3598</v>
      </c>
      <c r="E2019">
        <v>183.39</v>
      </c>
      <c r="F2019">
        <v>0</v>
      </c>
      <c r="G2019" s="2">
        <v>45351</v>
      </c>
      <c r="H2019" t="s">
        <v>3243</v>
      </c>
      <c r="I2019">
        <f t="shared" si="31"/>
        <v>183.39</v>
      </c>
    </row>
    <row r="2020" spans="1:9" x14ac:dyDescent="0.25">
      <c r="A2020">
        <v>2</v>
      </c>
      <c r="B2020" t="s">
        <v>2041</v>
      </c>
      <c r="C2020" t="s">
        <v>3593</v>
      </c>
      <c r="D2020" t="s">
        <v>3598</v>
      </c>
      <c r="E2020">
        <v>220.69</v>
      </c>
      <c r="F2020">
        <v>0</v>
      </c>
      <c r="G2020" s="2">
        <v>45351</v>
      </c>
      <c r="H2020" t="s">
        <v>3243</v>
      </c>
      <c r="I2020">
        <f t="shared" si="31"/>
        <v>220.69</v>
      </c>
    </row>
    <row r="2021" spans="1:9" x14ac:dyDescent="0.25">
      <c r="A2021">
        <v>3</v>
      </c>
      <c r="B2021" t="s">
        <v>2024</v>
      </c>
      <c r="C2021" t="s">
        <v>3263</v>
      </c>
      <c r="D2021" t="s">
        <v>3598</v>
      </c>
      <c r="E2021">
        <v>114.15</v>
      </c>
      <c r="F2021">
        <v>0</v>
      </c>
      <c r="G2021" s="2">
        <v>45351</v>
      </c>
      <c r="H2021" t="s">
        <v>3243</v>
      </c>
      <c r="I2021">
        <f t="shared" si="31"/>
        <v>114.15</v>
      </c>
    </row>
    <row r="2022" spans="1:9" x14ac:dyDescent="0.25">
      <c r="A2022">
        <v>2</v>
      </c>
      <c r="B2022" t="s">
        <v>2044</v>
      </c>
      <c r="C2022" t="s">
        <v>2045</v>
      </c>
      <c r="D2022" t="s">
        <v>3598</v>
      </c>
      <c r="E2022">
        <v>417.15</v>
      </c>
      <c r="F2022">
        <v>0</v>
      </c>
      <c r="G2022" s="2">
        <v>45351</v>
      </c>
      <c r="H2022" t="s">
        <v>3243</v>
      </c>
      <c r="I2022">
        <f t="shared" si="31"/>
        <v>417.15</v>
      </c>
    </row>
    <row r="2023" spans="1:9" x14ac:dyDescent="0.25">
      <c r="A2023">
        <v>3</v>
      </c>
      <c r="B2023" t="s">
        <v>2024</v>
      </c>
      <c r="C2023" t="s">
        <v>3263</v>
      </c>
      <c r="D2023" t="s">
        <v>3720</v>
      </c>
      <c r="E2023">
        <v>0</v>
      </c>
      <c r="F2023">
        <v>1383.03</v>
      </c>
      <c r="G2023" s="2">
        <v>45370</v>
      </c>
      <c r="H2023" t="s">
        <v>3265</v>
      </c>
      <c r="I2023">
        <f t="shared" si="31"/>
        <v>-1383.03</v>
      </c>
    </row>
    <row r="2024" spans="1:9" x14ac:dyDescent="0.25">
      <c r="A2024">
        <v>3</v>
      </c>
      <c r="B2024" t="s">
        <v>2044</v>
      </c>
      <c r="C2024" t="s">
        <v>3266</v>
      </c>
      <c r="D2024" t="s">
        <v>2020</v>
      </c>
      <c r="E2024">
        <v>47184.54</v>
      </c>
      <c r="F2024">
        <v>0</v>
      </c>
      <c r="G2024" s="2">
        <v>45344</v>
      </c>
      <c r="H2024" t="s">
        <v>2021</v>
      </c>
      <c r="I2024">
        <f t="shared" si="31"/>
        <v>47184.54</v>
      </c>
    </row>
    <row r="2025" spans="1:9" x14ac:dyDescent="0.25">
      <c r="A2025">
        <v>8</v>
      </c>
      <c r="B2025" t="s">
        <v>2063</v>
      </c>
      <c r="C2025" t="s">
        <v>3495</v>
      </c>
      <c r="D2025" t="s">
        <v>3497</v>
      </c>
      <c r="E2025">
        <v>1393.02</v>
      </c>
      <c r="F2025">
        <v>0</v>
      </c>
      <c r="G2025" s="2">
        <v>45378</v>
      </c>
      <c r="H2025" t="s">
        <v>3243</v>
      </c>
      <c r="I2025">
        <f t="shared" si="31"/>
        <v>1393.02</v>
      </c>
    </row>
    <row r="2026" spans="1:9" x14ac:dyDescent="0.25">
      <c r="A2026">
        <v>2</v>
      </c>
      <c r="B2026" t="s">
        <v>2028</v>
      </c>
      <c r="C2026" t="s">
        <v>2029</v>
      </c>
      <c r="D2026" t="s">
        <v>2030</v>
      </c>
      <c r="E2026">
        <v>15240.65</v>
      </c>
      <c r="F2026">
        <v>0</v>
      </c>
      <c r="G2026" s="2">
        <v>45374</v>
      </c>
      <c r="H2026" t="s">
        <v>2018</v>
      </c>
      <c r="I2026">
        <f t="shared" si="31"/>
        <v>15240.65</v>
      </c>
    </row>
    <row r="2027" spans="1:9" x14ac:dyDescent="0.25">
      <c r="A2027">
        <v>4</v>
      </c>
      <c r="B2027" t="s">
        <v>2028</v>
      </c>
      <c r="C2027" t="s">
        <v>2031</v>
      </c>
      <c r="D2027" t="s">
        <v>2030</v>
      </c>
      <c r="E2027">
        <v>822.86</v>
      </c>
      <c r="F2027">
        <v>0</v>
      </c>
      <c r="G2027" s="2">
        <v>45374</v>
      </c>
      <c r="H2027" t="s">
        <v>2018</v>
      </c>
      <c r="I2027">
        <f t="shared" si="31"/>
        <v>822.86</v>
      </c>
    </row>
    <row r="2028" spans="1:9" x14ac:dyDescent="0.25">
      <c r="A2028">
        <v>3</v>
      </c>
      <c r="B2028" t="s">
        <v>2044</v>
      </c>
      <c r="C2028" t="s">
        <v>3266</v>
      </c>
      <c r="D2028" t="s">
        <v>2020</v>
      </c>
      <c r="E2028">
        <v>1649.25</v>
      </c>
      <c r="F2028">
        <v>0</v>
      </c>
      <c r="G2028" s="2">
        <v>45338</v>
      </c>
      <c r="H2028" t="s">
        <v>2021</v>
      </c>
      <c r="I2028">
        <f t="shared" si="31"/>
        <v>1649.25</v>
      </c>
    </row>
    <row r="2029" spans="1:9" x14ac:dyDescent="0.25">
      <c r="A2029">
        <v>4</v>
      </c>
      <c r="B2029" t="s">
        <v>2044</v>
      </c>
      <c r="C2029" t="s">
        <v>3581</v>
      </c>
      <c r="D2029" t="s">
        <v>2020</v>
      </c>
      <c r="E2029">
        <v>3935.5</v>
      </c>
      <c r="F2029">
        <v>0</v>
      </c>
      <c r="G2029" s="2">
        <v>45331</v>
      </c>
      <c r="H2029" t="s">
        <v>2021</v>
      </c>
      <c r="I2029">
        <f t="shared" si="31"/>
        <v>3935.5</v>
      </c>
    </row>
    <row r="2030" spans="1:9" x14ac:dyDescent="0.25">
      <c r="A2030">
        <v>4</v>
      </c>
      <c r="B2030" t="s">
        <v>2044</v>
      </c>
      <c r="C2030" t="s">
        <v>3581</v>
      </c>
      <c r="D2030" t="s">
        <v>2020</v>
      </c>
      <c r="E2030">
        <v>1397.02</v>
      </c>
      <c r="F2030">
        <v>0</v>
      </c>
      <c r="G2030" s="2">
        <v>45331</v>
      </c>
      <c r="H2030" t="s">
        <v>2021</v>
      </c>
      <c r="I2030">
        <f t="shared" si="31"/>
        <v>1397.02</v>
      </c>
    </row>
    <row r="2031" spans="1:9" x14ac:dyDescent="0.25">
      <c r="A2031">
        <v>2</v>
      </c>
      <c r="B2031" t="s">
        <v>2044</v>
      </c>
      <c r="C2031" t="s">
        <v>2045</v>
      </c>
      <c r="D2031" t="s">
        <v>2020</v>
      </c>
      <c r="E2031">
        <v>1150.54</v>
      </c>
      <c r="F2031">
        <v>0</v>
      </c>
      <c r="G2031" s="2">
        <v>45336</v>
      </c>
      <c r="H2031" t="s">
        <v>2021</v>
      </c>
      <c r="I2031">
        <f t="shared" si="31"/>
        <v>1150.54</v>
      </c>
    </row>
    <row r="2032" spans="1:9" x14ac:dyDescent="0.25">
      <c r="A2032">
        <v>2</v>
      </c>
      <c r="B2032" t="s">
        <v>2019</v>
      </c>
      <c r="C2032" t="s">
        <v>2027</v>
      </c>
      <c r="D2032" t="s">
        <v>2020</v>
      </c>
      <c r="E2032">
        <v>0</v>
      </c>
      <c r="F2032">
        <v>285.13</v>
      </c>
      <c r="G2032" s="2">
        <v>45343</v>
      </c>
      <c r="H2032" t="s">
        <v>2021</v>
      </c>
      <c r="I2032">
        <f t="shared" si="31"/>
        <v>-285.13</v>
      </c>
    </row>
    <row r="2033" spans="1:9" x14ac:dyDescent="0.25">
      <c r="A2033">
        <v>2</v>
      </c>
      <c r="B2033" t="s">
        <v>2022</v>
      </c>
      <c r="C2033" t="s">
        <v>2023</v>
      </c>
      <c r="D2033" t="s">
        <v>2020</v>
      </c>
      <c r="E2033">
        <v>47.55</v>
      </c>
      <c r="F2033">
        <v>0</v>
      </c>
      <c r="G2033" s="2">
        <v>45356</v>
      </c>
      <c r="H2033" t="s">
        <v>2021</v>
      </c>
      <c r="I2033">
        <f t="shared" si="31"/>
        <v>47.55</v>
      </c>
    </row>
    <row r="2034" spans="1:9" x14ac:dyDescent="0.25">
      <c r="A2034">
        <v>3</v>
      </c>
      <c r="B2034" t="s">
        <v>2044</v>
      </c>
      <c r="C2034" t="s">
        <v>3266</v>
      </c>
      <c r="D2034" t="s">
        <v>2020</v>
      </c>
      <c r="E2034">
        <v>0</v>
      </c>
      <c r="F2034">
        <v>1523.19</v>
      </c>
      <c r="G2034" s="2">
        <v>45355</v>
      </c>
      <c r="H2034" t="s">
        <v>2021</v>
      </c>
      <c r="I2034">
        <f t="shared" si="31"/>
        <v>-1523.19</v>
      </c>
    </row>
    <row r="2035" spans="1:9" x14ac:dyDescent="0.25">
      <c r="A2035">
        <v>3</v>
      </c>
      <c r="B2035" t="s">
        <v>2044</v>
      </c>
      <c r="C2035" t="s">
        <v>3266</v>
      </c>
      <c r="D2035" t="s">
        <v>2020</v>
      </c>
      <c r="E2035">
        <v>0</v>
      </c>
      <c r="F2035">
        <v>11814.64</v>
      </c>
      <c r="G2035" s="2">
        <v>45355</v>
      </c>
      <c r="H2035" t="s">
        <v>2021</v>
      </c>
      <c r="I2035">
        <f t="shared" si="31"/>
        <v>-11814.64</v>
      </c>
    </row>
    <row r="2036" spans="1:9" x14ac:dyDescent="0.25">
      <c r="A2036">
        <v>3</v>
      </c>
      <c r="B2036" t="s">
        <v>2044</v>
      </c>
      <c r="C2036" t="s">
        <v>3266</v>
      </c>
      <c r="D2036" t="s">
        <v>2020</v>
      </c>
      <c r="E2036">
        <v>15509.73</v>
      </c>
      <c r="F2036">
        <v>0</v>
      </c>
      <c r="G2036" s="2">
        <v>45356</v>
      </c>
      <c r="H2036" t="s">
        <v>2021</v>
      </c>
      <c r="I2036">
        <f t="shared" si="31"/>
        <v>15509.73</v>
      </c>
    </row>
    <row r="2037" spans="1:9" x14ac:dyDescent="0.25">
      <c r="A2037">
        <v>2</v>
      </c>
      <c r="B2037" t="s">
        <v>2040</v>
      </c>
      <c r="C2037" t="s">
        <v>3580</v>
      </c>
      <c r="D2037" t="s">
        <v>2020</v>
      </c>
      <c r="E2037">
        <v>267.27</v>
      </c>
      <c r="F2037">
        <v>0</v>
      </c>
      <c r="G2037" s="2">
        <v>45369</v>
      </c>
      <c r="H2037" t="s">
        <v>2021</v>
      </c>
      <c r="I2037">
        <f t="shared" si="31"/>
        <v>267.27</v>
      </c>
    </row>
    <row r="2038" spans="1:9" x14ac:dyDescent="0.25">
      <c r="A2038">
        <v>2</v>
      </c>
      <c r="B2038" t="s">
        <v>2038</v>
      </c>
      <c r="C2038" t="s">
        <v>2039</v>
      </c>
      <c r="D2038" t="s">
        <v>2020</v>
      </c>
      <c r="E2038">
        <v>195.75</v>
      </c>
      <c r="F2038">
        <v>0</v>
      </c>
      <c r="G2038" s="2">
        <v>45377</v>
      </c>
      <c r="H2038" t="s">
        <v>2021</v>
      </c>
      <c r="I2038">
        <f t="shared" si="31"/>
        <v>195.75</v>
      </c>
    </row>
    <row r="2039" spans="1:9" x14ac:dyDescent="0.25">
      <c r="A2039">
        <v>2</v>
      </c>
      <c r="B2039" t="s">
        <v>2038</v>
      </c>
      <c r="C2039" t="s">
        <v>2039</v>
      </c>
      <c r="D2039" t="s">
        <v>2020</v>
      </c>
      <c r="E2039">
        <v>163.33000000000001</v>
      </c>
      <c r="F2039">
        <v>0</v>
      </c>
      <c r="G2039" s="2">
        <v>45377</v>
      </c>
      <c r="H2039" t="s">
        <v>2021</v>
      </c>
      <c r="I2039">
        <f t="shared" si="31"/>
        <v>163.33000000000001</v>
      </c>
    </row>
    <row r="2040" spans="1:9" x14ac:dyDescent="0.25">
      <c r="A2040">
        <v>3</v>
      </c>
      <c r="B2040" t="s">
        <v>2040</v>
      </c>
      <c r="C2040" t="s">
        <v>3716</v>
      </c>
      <c r="D2040" t="s">
        <v>2020</v>
      </c>
      <c r="E2040">
        <v>2151.86</v>
      </c>
      <c r="F2040">
        <v>0</v>
      </c>
      <c r="G2040" s="2">
        <v>45377</v>
      </c>
      <c r="H2040" t="s">
        <v>2021</v>
      </c>
      <c r="I2040">
        <f t="shared" si="31"/>
        <v>2151.86</v>
      </c>
    </row>
    <row r="2041" spans="1:9" x14ac:dyDescent="0.25">
      <c r="A2041">
        <v>2</v>
      </c>
      <c r="B2041" t="s">
        <v>2024</v>
      </c>
      <c r="C2041" t="s">
        <v>2036</v>
      </c>
      <c r="D2041" t="s">
        <v>2020</v>
      </c>
      <c r="E2041">
        <v>1190.18</v>
      </c>
      <c r="F2041">
        <v>0</v>
      </c>
      <c r="G2041" s="2">
        <v>45377</v>
      </c>
      <c r="H2041" t="s">
        <v>2021</v>
      </c>
      <c r="I2041">
        <f t="shared" si="31"/>
        <v>1190.18</v>
      </c>
    </row>
    <row r="2042" spans="1:9" x14ac:dyDescent="0.25">
      <c r="A2042">
        <v>2</v>
      </c>
      <c r="B2042" t="s">
        <v>2044</v>
      </c>
      <c r="C2042" t="s">
        <v>2045</v>
      </c>
      <c r="D2042" t="s">
        <v>2020</v>
      </c>
      <c r="E2042">
        <v>28.22</v>
      </c>
      <c r="F2042">
        <v>0</v>
      </c>
      <c r="G2042" s="2">
        <v>45378</v>
      </c>
      <c r="H2042" t="s">
        <v>2021</v>
      </c>
      <c r="I2042">
        <f t="shared" si="31"/>
        <v>28.22</v>
      </c>
    </row>
    <row r="2043" spans="1:9" x14ac:dyDescent="0.25">
      <c r="A2043">
        <v>2</v>
      </c>
      <c r="B2043" t="s">
        <v>2032</v>
      </c>
      <c r="C2043" t="s">
        <v>2033</v>
      </c>
      <c r="D2043" t="s">
        <v>2020</v>
      </c>
      <c r="E2043">
        <v>708.86</v>
      </c>
      <c r="F2043">
        <v>0</v>
      </c>
      <c r="G2043" s="2">
        <v>45378</v>
      </c>
      <c r="H2043" t="s">
        <v>2021</v>
      </c>
      <c r="I2043">
        <f t="shared" si="31"/>
        <v>708.86</v>
      </c>
    </row>
    <row r="2044" spans="1:9" x14ac:dyDescent="0.25">
      <c r="A2044">
        <v>2</v>
      </c>
      <c r="B2044" t="s">
        <v>2044</v>
      </c>
      <c r="C2044" t="s">
        <v>2045</v>
      </c>
      <c r="D2044" t="s">
        <v>2020</v>
      </c>
      <c r="E2044">
        <v>163.19999999999999</v>
      </c>
      <c r="F2044">
        <v>0</v>
      </c>
      <c r="G2044" s="2">
        <v>45378</v>
      </c>
      <c r="H2044" t="s">
        <v>2021</v>
      </c>
      <c r="I2044">
        <f t="shared" si="31"/>
        <v>163.19999999999999</v>
      </c>
    </row>
    <row r="2045" spans="1:9" x14ac:dyDescent="0.25">
      <c r="A2045">
        <v>2</v>
      </c>
      <c r="B2045" t="s">
        <v>2041</v>
      </c>
      <c r="C2045" t="s">
        <v>3593</v>
      </c>
      <c r="D2045" t="s">
        <v>2020</v>
      </c>
      <c r="E2045">
        <v>2673.77</v>
      </c>
      <c r="F2045">
        <v>0</v>
      </c>
      <c r="G2045" s="2">
        <v>45378</v>
      </c>
      <c r="H2045" t="s">
        <v>2021</v>
      </c>
      <c r="I2045">
        <f t="shared" si="31"/>
        <v>2673.77</v>
      </c>
    </row>
    <row r="2046" spans="1:9" x14ac:dyDescent="0.25">
      <c r="A2046">
        <v>2</v>
      </c>
      <c r="B2046" t="s">
        <v>2047</v>
      </c>
      <c r="C2046" t="s">
        <v>3204</v>
      </c>
      <c r="D2046" t="s">
        <v>2020</v>
      </c>
      <c r="E2046">
        <v>745.53</v>
      </c>
      <c r="F2046">
        <v>0</v>
      </c>
      <c r="G2046" s="2">
        <v>45378</v>
      </c>
      <c r="H2046" t="s">
        <v>2021</v>
      </c>
      <c r="I2046">
        <f t="shared" si="31"/>
        <v>745.53</v>
      </c>
    </row>
    <row r="2047" spans="1:9" x14ac:dyDescent="0.25">
      <c r="A2047">
        <v>3</v>
      </c>
      <c r="B2047" t="s">
        <v>2034</v>
      </c>
      <c r="C2047" t="s">
        <v>3721</v>
      </c>
      <c r="D2047" t="s">
        <v>2020</v>
      </c>
      <c r="E2047">
        <v>1258.21</v>
      </c>
      <c r="F2047">
        <v>0</v>
      </c>
      <c r="G2047" s="2">
        <v>45378</v>
      </c>
      <c r="H2047" t="s">
        <v>2021</v>
      </c>
      <c r="I2047">
        <f t="shared" si="31"/>
        <v>1258.21</v>
      </c>
    </row>
    <row r="2048" spans="1:9" x14ac:dyDescent="0.25">
      <c r="A2048">
        <v>2</v>
      </c>
      <c r="B2048" t="s">
        <v>2024</v>
      </c>
      <c r="C2048" t="s">
        <v>2036</v>
      </c>
      <c r="D2048" t="s">
        <v>3626</v>
      </c>
      <c r="E2048">
        <v>0</v>
      </c>
      <c r="F2048">
        <v>1683.77</v>
      </c>
      <c r="G2048" s="2">
        <v>45351</v>
      </c>
      <c r="H2048" t="s">
        <v>753</v>
      </c>
      <c r="I2048">
        <f t="shared" si="31"/>
        <v>-1683.77</v>
      </c>
    </row>
    <row r="2049" spans="1:9" x14ac:dyDescent="0.25">
      <c r="A2049">
        <v>8</v>
      </c>
      <c r="B2049" t="s">
        <v>2063</v>
      </c>
      <c r="C2049" t="s">
        <v>3495</v>
      </c>
      <c r="D2049" t="s">
        <v>3499</v>
      </c>
      <c r="E2049">
        <v>1709.92</v>
      </c>
      <c r="F2049">
        <v>0</v>
      </c>
      <c r="G2049" s="2">
        <v>45380</v>
      </c>
      <c r="H2049" t="s">
        <v>3243</v>
      </c>
      <c r="I2049">
        <f t="shared" si="31"/>
        <v>1709.92</v>
      </c>
    </row>
    <row r="2050" spans="1:9" x14ac:dyDescent="0.25">
      <c r="A2050">
        <v>8</v>
      </c>
      <c r="B2050" t="s">
        <v>2063</v>
      </c>
      <c r="C2050" t="s">
        <v>3495</v>
      </c>
      <c r="D2050" t="s">
        <v>3500</v>
      </c>
      <c r="E2050">
        <v>915.67</v>
      </c>
      <c r="F2050">
        <v>0</v>
      </c>
      <c r="G2050" s="2">
        <v>45380</v>
      </c>
      <c r="H2050" t="s">
        <v>3243</v>
      </c>
      <c r="I2050">
        <f t="shared" ref="I2050:I2113" si="32">E2050-F2050</f>
        <v>915.67</v>
      </c>
    </row>
    <row r="2051" spans="1:9" x14ac:dyDescent="0.25">
      <c r="A2051">
        <v>2</v>
      </c>
      <c r="B2051" t="s">
        <v>2038</v>
      </c>
      <c r="C2051" t="s">
        <v>2039</v>
      </c>
      <c r="D2051" t="s">
        <v>2020</v>
      </c>
      <c r="E2051">
        <v>2576.35</v>
      </c>
      <c r="F2051">
        <v>0</v>
      </c>
      <c r="G2051" s="2">
        <v>45377</v>
      </c>
      <c r="H2051" t="s">
        <v>2021</v>
      </c>
      <c r="I2051">
        <f t="shared" si="32"/>
        <v>2576.35</v>
      </c>
    </row>
    <row r="2052" spans="1:9" x14ac:dyDescent="0.25">
      <c r="A2052">
        <v>2</v>
      </c>
      <c r="B2052" t="s">
        <v>2042</v>
      </c>
      <c r="C2052" t="s">
        <v>2043</v>
      </c>
      <c r="D2052" t="s">
        <v>2020</v>
      </c>
      <c r="E2052">
        <v>650.21</v>
      </c>
      <c r="F2052">
        <v>0</v>
      </c>
      <c r="G2052" s="2">
        <v>45379</v>
      </c>
      <c r="H2052" t="s">
        <v>2021</v>
      </c>
      <c r="I2052">
        <f t="shared" si="32"/>
        <v>650.21</v>
      </c>
    </row>
    <row r="2053" spans="1:9" x14ac:dyDescent="0.25">
      <c r="A2053">
        <v>3</v>
      </c>
      <c r="B2053" t="s">
        <v>2042</v>
      </c>
      <c r="C2053" t="s">
        <v>2058</v>
      </c>
      <c r="D2053" t="s">
        <v>2020</v>
      </c>
      <c r="E2053">
        <v>325.11</v>
      </c>
      <c r="F2053">
        <v>0</v>
      </c>
      <c r="G2053" s="2">
        <v>45379</v>
      </c>
      <c r="H2053" t="s">
        <v>2021</v>
      </c>
      <c r="I2053">
        <f t="shared" si="32"/>
        <v>325.11</v>
      </c>
    </row>
    <row r="2054" spans="1:9" x14ac:dyDescent="0.25">
      <c r="A2054">
        <v>4</v>
      </c>
      <c r="B2054" t="s">
        <v>2042</v>
      </c>
      <c r="C2054" t="s">
        <v>2057</v>
      </c>
      <c r="D2054" t="s">
        <v>2020</v>
      </c>
      <c r="E2054">
        <v>325.11</v>
      </c>
      <c r="F2054">
        <v>0</v>
      </c>
      <c r="G2054" s="2">
        <v>45379</v>
      </c>
      <c r="H2054" t="s">
        <v>2021</v>
      </c>
      <c r="I2054">
        <f t="shared" si="32"/>
        <v>325.11</v>
      </c>
    </row>
    <row r="2055" spans="1:9" x14ac:dyDescent="0.25">
      <c r="A2055">
        <v>2</v>
      </c>
      <c r="B2055" t="s">
        <v>2022</v>
      </c>
      <c r="C2055" t="s">
        <v>2023</v>
      </c>
      <c r="D2055" t="s">
        <v>2020</v>
      </c>
      <c r="E2055">
        <v>0</v>
      </c>
      <c r="F2055">
        <v>846.16</v>
      </c>
      <c r="G2055" s="2">
        <v>45391</v>
      </c>
      <c r="H2055" t="s">
        <v>2021</v>
      </c>
      <c r="I2055">
        <f t="shared" si="32"/>
        <v>-846.16</v>
      </c>
    </row>
    <row r="2056" spans="1:9" x14ac:dyDescent="0.25">
      <c r="A2056">
        <v>3</v>
      </c>
      <c r="B2056" t="s">
        <v>2038</v>
      </c>
      <c r="C2056" t="s">
        <v>3264</v>
      </c>
      <c r="D2056" t="s">
        <v>2020</v>
      </c>
      <c r="E2056">
        <v>3936.28</v>
      </c>
      <c r="F2056">
        <v>0</v>
      </c>
      <c r="G2056" s="2">
        <v>45394</v>
      </c>
      <c r="H2056" t="s">
        <v>2021</v>
      </c>
      <c r="I2056">
        <f t="shared" si="32"/>
        <v>3936.28</v>
      </c>
    </row>
    <row r="2057" spans="1:9" x14ac:dyDescent="0.25">
      <c r="A2057">
        <v>2</v>
      </c>
      <c r="B2057" t="s">
        <v>2019</v>
      </c>
      <c r="C2057" t="s">
        <v>2027</v>
      </c>
      <c r="D2057" t="s">
        <v>2020</v>
      </c>
      <c r="E2057">
        <v>0</v>
      </c>
      <c r="F2057">
        <v>116.91</v>
      </c>
      <c r="G2057" s="2">
        <v>45398</v>
      </c>
      <c r="H2057" t="s">
        <v>2021</v>
      </c>
      <c r="I2057">
        <f t="shared" si="32"/>
        <v>-116.91</v>
      </c>
    </row>
    <row r="2058" spans="1:9" x14ac:dyDescent="0.25">
      <c r="A2058">
        <v>3</v>
      </c>
      <c r="B2058" t="s">
        <v>2032</v>
      </c>
      <c r="C2058" t="s">
        <v>3189</v>
      </c>
      <c r="D2058" t="s">
        <v>2020</v>
      </c>
      <c r="E2058">
        <v>12.21</v>
      </c>
      <c r="F2058">
        <v>0</v>
      </c>
      <c r="G2058" s="2">
        <v>45402</v>
      </c>
      <c r="H2058" t="s">
        <v>2021</v>
      </c>
      <c r="I2058">
        <f t="shared" si="32"/>
        <v>12.21</v>
      </c>
    </row>
    <row r="2059" spans="1:9" x14ac:dyDescent="0.25">
      <c r="A2059">
        <v>3</v>
      </c>
      <c r="B2059" t="s">
        <v>2032</v>
      </c>
      <c r="C2059" t="s">
        <v>3189</v>
      </c>
      <c r="D2059" t="s">
        <v>2020</v>
      </c>
      <c r="E2059">
        <v>743.04</v>
      </c>
      <c r="F2059">
        <v>0</v>
      </c>
      <c r="G2059" s="2">
        <v>45402</v>
      </c>
      <c r="H2059" t="s">
        <v>2021</v>
      </c>
      <c r="I2059">
        <f t="shared" si="32"/>
        <v>743.04</v>
      </c>
    </row>
    <row r="2060" spans="1:9" x14ac:dyDescent="0.25">
      <c r="A2060">
        <v>3</v>
      </c>
      <c r="B2060" t="s">
        <v>2032</v>
      </c>
      <c r="C2060" t="s">
        <v>3189</v>
      </c>
      <c r="D2060" t="s">
        <v>2020</v>
      </c>
      <c r="E2060">
        <v>260.14</v>
      </c>
      <c r="F2060">
        <v>0</v>
      </c>
      <c r="G2060" s="2">
        <v>45404</v>
      </c>
      <c r="H2060" t="s">
        <v>2021</v>
      </c>
      <c r="I2060">
        <f t="shared" si="32"/>
        <v>260.14</v>
      </c>
    </row>
    <row r="2061" spans="1:9" x14ac:dyDescent="0.25">
      <c r="A2061">
        <v>2</v>
      </c>
      <c r="B2061" t="s">
        <v>2044</v>
      </c>
      <c r="C2061" t="s">
        <v>2045</v>
      </c>
      <c r="D2061" t="s">
        <v>2020</v>
      </c>
      <c r="E2061">
        <v>91.2</v>
      </c>
      <c r="F2061">
        <v>0</v>
      </c>
      <c r="G2061" s="2">
        <v>45405</v>
      </c>
      <c r="H2061" t="s">
        <v>2021</v>
      </c>
      <c r="I2061">
        <f t="shared" si="32"/>
        <v>91.2</v>
      </c>
    </row>
    <row r="2062" spans="1:9" x14ac:dyDescent="0.25">
      <c r="A2062">
        <v>2</v>
      </c>
      <c r="B2062" t="s">
        <v>2044</v>
      </c>
      <c r="C2062" t="s">
        <v>2045</v>
      </c>
      <c r="D2062" t="s">
        <v>2020</v>
      </c>
      <c r="E2062">
        <v>271.99</v>
      </c>
      <c r="F2062">
        <v>0</v>
      </c>
      <c r="G2062" s="2">
        <v>45406</v>
      </c>
      <c r="H2062" t="s">
        <v>2021</v>
      </c>
      <c r="I2062">
        <f t="shared" si="32"/>
        <v>271.99</v>
      </c>
    </row>
    <row r="2063" spans="1:9" x14ac:dyDescent="0.25">
      <c r="A2063">
        <v>3</v>
      </c>
      <c r="B2063" t="s">
        <v>2032</v>
      </c>
      <c r="C2063" t="s">
        <v>3189</v>
      </c>
      <c r="D2063" t="s">
        <v>2020</v>
      </c>
      <c r="E2063">
        <v>168.65</v>
      </c>
      <c r="F2063">
        <v>0</v>
      </c>
      <c r="G2063" s="2">
        <v>45406</v>
      </c>
      <c r="H2063" t="s">
        <v>2021</v>
      </c>
      <c r="I2063">
        <f t="shared" si="32"/>
        <v>168.65</v>
      </c>
    </row>
    <row r="2064" spans="1:9" x14ac:dyDescent="0.25">
      <c r="A2064">
        <v>2</v>
      </c>
      <c r="B2064" t="s">
        <v>2038</v>
      </c>
      <c r="C2064" t="s">
        <v>2039</v>
      </c>
      <c r="D2064" t="s">
        <v>2020</v>
      </c>
      <c r="E2064">
        <v>2353.92</v>
      </c>
      <c r="F2064">
        <v>0</v>
      </c>
      <c r="G2064" s="2">
        <v>45413</v>
      </c>
      <c r="H2064" t="s">
        <v>2021</v>
      </c>
      <c r="I2064">
        <f t="shared" si="32"/>
        <v>2353.92</v>
      </c>
    </row>
    <row r="2065" spans="1:9" x14ac:dyDescent="0.25">
      <c r="A2065">
        <v>2</v>
      </c>
      <c r="B2065" t="s">
        <v>2032</v>
      </c>
      <c r="C2065" t="s">
        <v>2033</v>
      </c>
      <c r="D2065" t="s">
        <v>2020</v>
      </c>
      <c r="E2065">
        <v>41.26</v>
      </c>
      <c r="F2065">
        <v>0</v>
      </c>
      <c r="G2065" s="2">
        <v>45413</v>
      </c>
      <c r="H2065" t="s">
        <v>2021</v>
      </c>
      <c r="I2065">
        <f t="shared" si="32"/>
        <v>41.26</v>
      </c>
    </row>
    <row r="2066" spans="1:9" x14ac:dyDescent="0.25">
      <c r="A2066">
        <v>2</v>
      </c>
      <c r="B2066" t="s">
        <v>2024</v>
      </c>
      <c r="C2066" t="s">
        <v>2036</v>
      </c>
      <c r="D2066" t="s">
        <v>2020</v>
      </c>
      <c r="E2066">
        <v>1134.76</v>
      </c>
      <c r="F2066">
        <v>0</v>
      </c>
      <c r="G2066" s="2">
        <v>45413</v>
      </c>
      <c r="H2066" t="s">
        <v>2021</v>
      </c>
      <c r="I2066">
        <f t="shared" si="32"/>
        <v>1134.76</v>
      </c>
    </row>
    <row r="2067" spans="1:9" x14ac:dyDescent="0.25">
      <c r="A2067">
        <v>3</v>
      </c>
      <c r="B2067" t="s">
        <v>2022</v>
      </c>
      <c r="C2067" t="s">
        <v>3267</v>
      </c>
      <c r="D2067" t="s">
        <v>2020</v>
      </c>
      <c r="E2067">
        <v>260.62</v>
      </c>
      <c r="F2067">
        <v>0</v>
      </c>
      <c r="G2067" s="2">
        <v>45413</v>
      </c>
      <c r="H2067" t="s">
        <v>2021</v>
      </c>
      <c r="I2067">
        <f t="shared" si="32"/>
        <v>260.62</v>
      </c>
    </row>
    <row r="2068" spans="1:9" x14ac:dyDescent="0.25">
      <c r="A2068">
        <v>2</v>
      </c>
      <c r="B2068" t="s">
        <v>2024</v>
      </c>
      <c r="C2068" t="s">
        <v>2036</v>
      </c>
      <c r="D2068" t="s">
        <v>2020</v>
      </c>
      <c r="E2068">
        <v>250</v>
      </c>
      <c r="F2068">
        <v>0</v>
      </c>
      <c r="G2068" s="2">
        <v>45414</v>
      </c>
      <c r="H2068" t="s">
        <v>2021</v>
      </c>
      <c r="I2068">
        <f t="shared" si="32"/>
        <v>250</v>
      </c>
    </row>
    <row r="2069" spans="1:9" x14ac:dyDescent="0.25">
      <c r="A2069">
        <v>2</v>
      </c>
      <c r="B2069" t="s">
        <v>2024</v>
      </c>
      <c r="C2069" t="s">
        <v>2036</v>
      </c>
      <c r="D2069" t="s">
        <v>2020</v>
      </c>
      <c r="E2069">
        <v>250</v>
      </c>
      <c r="F2069">
        <v>0</v>
      </c>
      <c r="G2069" s="2">
        <v>45414</v>
      </c>
      <c r="H2069" t="s">
        <v>2021</v>
      </c>
      <c r="I2069">
        <f t="shared" si="32"/>
        <v>250</v>
      </c>
    </row>
    <row r="2070" spans="1:9" x14ac:dyDescent="0.25">
      <c r="A2070">
        <v>2</v>
      </c>
      <c r="B2070" t="s">
        <v>2024</v>
      </c>
      <c r="C2070" t="s">
        <v>2036</v>
      </c>
      <c r="D2070" t="s">
        <v>2020</v>
      </c>
      <c r="E2070">
        <v>250</v>
      </c>
      <c r="F2070">
        <v>0</v>
      </c>
      <c r="G2070" s="2">
        <v>45414</v>
      </c>
      <c r="H2070" t="s">
        <v>2021</v>
      </c>
      <c r="I2070">
        <f t="shared" si="32"/>
        <v>250</v>
      </c>
    </row>
    <row r="2071" spans="1:9" x14ac:dyDescent="0.25">
      <c r="A2071">
        <v>2</v>
      </c>
      <c r="B2071" t="s">
        <v>2042</v>
      </c>
      <c r="C2071" t="s">
        <v>2043</v>
      </c>
      <c r="D2071" t="s">
        <v>2020</v>
      </c>
      <c r="E2071">
        <v>4263.5</v>
      </c>
      <c r="F2071">
        <v>0</v>
      </c>
      <c r="G2071" s="2">
        <v>45413</v>
      </c>
      <c r="H2071" t="s">
        <v>2021</v>
      </c>
      <c r="I2071">
        <f t="shared" si="32"/>
        <v>4263.5</v>
      </c>
    </row>
    <row r="2072" spans="1:9" x14ac:dyDescent="0.25">
      <c r="A2072">
        <v>3</v>
      </c>
      <c r="B2072" t="s">
        <v>2042</v>
      </c>
      <c r="C2072" t="s">
        <v>2058</v>
      </c>
      <c r="D2072" t="s">
        <v>2020</v>
      </c>
      <c r="E2072">
        <v>2131.7399999999998</v>
      </c>
      <c r="F2072">
        <v>0</v>
      </c>
      <c r="G2072" s="2">
        <v>45413</v>
      </c>
      <c r="H2072" t="s">
        <v>2021</v>
      </c>
      <c r="I2072">
        <f t="shared" si="32"/>
        <v>2131.7399999999998</v>
      </c>
    </row>
    <row r="2073" spans="1:9" x14ac:dyDescent="0.25">
      <c r="A2073">
        <v>4</v>
      </c>
      <c r="B2073" t="s">
        <v>2042</v>
      </c>
      <c r="C2073" t="s">
        <v>2057</v>
      </c>
      <c r="D2073" t="s">
        <v>2020</v>
      </c>
      <c r="E2073">
        <v>2131.7399999999998</v>
      </c>
      <c r="F2073">
        <v>0</v>
      </c>
      <c r="G2073" s="2">
        <v>45413</v>
      </c>
      <c r="H2073" t="s">
        <v>2021</v>
      </c>
      <c r="I2073">
        <f t="shared" si="32"/>
        <v>2131.7399999999998</v>
      </c>
    </row>
    <row r="2074" spans="1:9" x14ac:dyDescent="0.25">
      <c r="A2074">
        <v>2</v>
      </c>
      <c r="B2074" t="s">
        <v>2042</v>
      </c>
      <c r="C2074" t="s">
        <v>2043</v>
      </c>
      <c r="D2074" t="s">
        <v>2020</v>
      </c>
      <c r="E2074">
        <v>212.93</v>
      </c>
      <c r="F2074">
        <v>0</v>
      </c>
      <c r="G2074" s="2">
        <v>45413</v>
      </c>
      <c r="H2074" t="s">
        <v>2021</v>
      </c>
      <c r="I2074">
        <f t="shared" si="32"/>
        <v>212.93</v>
      </c>
    </row>
    <row r="2075" spans="1:9" x14ac:dyDescent="0.25">
      <c r="A2075">
        <v>2</v>
      </c>
      <c r="B2075" t="s">
        <v>2024</v>
      </c>
      <c r="C2075" t="s">
        <v>2036</v>
      </c>
      <c r="D2075" t="s">
        <v>2020</v>
      </c>
      <c r="E2075">
        <v>178.56</v>
      </c>
      <c r="F2075">
        <v>0</v>
      </c>
      <c r="G2075" s="2">
        <v>45412</v>
      </c>
      <c r="H2075" t="s">
        <v>2021</v>
      </c>
      <c r="I2075">
        <f t="shared" si="32"/>
        <v>178.56</v>
      </c>
    </row>
    <row r="2076" spans="1:9" x14ac:dyDescent="0.25">
      <c r="A2076">
        <v>2</v>
      </c>
      <c r="B2076" t="s">
        <v>2024</v>
      </c>
      <c r="C2076" t="s">
        <v>2036</v>
      </c>
      <c r="D2076" t="s">
        <v>2020</v>
      </c>
      <c r="E2076">
        <v>81.91</v>
      </c>
      <c r="F2076">
        <v>0</v>
      </c>
      <c r="G2076" s="2">
        <v>45384</v>
      </c>
      <c r="H2076" t="s">
        <v>2021</v>
      </c>
      <c r="I2076">
        <f t="shared" si="32"/>
        <v>81.91</v>
      </c>
    </row>
    <row r="2077" spans="1:9" x14ac:dyDescent="0.25">
      <c r="A2077">
        <v>2</v>
      </c>
      <c r="B2077" t="s">
        <v>2019</v>
      </c>
      <c r="C2077" t="s">
        <v>2027</v>
      </c>
      <c r="D2077" t="s">
        <v>2020</v>
      </c>
      <c r="E2077">
        <v>208.04</v>
      </c>
      <c r="F2077">
        <v>0</v>
      </c>
      <c r="G2077" s="2">
        <v>45418</v>
      </c>
      <c r="H2077" t="s">
        <v>2021</v>
      </c>
      <c r="I2077">
        <f t="shared" si="32"/>
        <v>208.04</v>
      </c>
    </row>
    <row r="2078" spans="1:9" x14ac:dyDescent="0.25">
      <c r="A2078">
        <v>2</v>
      </c>
      <c r="B2078" t="s">
        <v>2022</v>
      </c>
      <c r="C2078" t="s">
        <v>2023</v>
      </c>
      <c r="D2078" t="s">
        <v>2020</v>
      </c>
      <c r="E2078">
        <v>1194.04</v>
      </c>
      <c r="F2078">
        <v>0</v>
      </c>
      <c r="G2078" s="2">
        <v>45415</v>
      </c>
      <c r="H2078" t="s">
        <v>2021</v>
      </c>
      <c r="I2078">
        <f t="shared" si="32"/>
        <v>1194.04</v>
      </c>
    </row>
    <row r="2079" spans="1:9" x14ac:dyDescent="0.25">
      <c r="A2079">
        <v>2</v>
      </c>
      <c r="B2079" t="s">
        <v>2024</v>
      </c>
      <c r="C2079" t="s">
        <v>2036</v>
      </c>
      <c r="D2079" t="s">
        <v>2020</v>
      </c>
      <c r="E2079">
        <v>176.6</v>
      </c>
      <c r="F2079">
        <v>0</v>
      </c>
      <c r="G2079" s="2">
        <v>45418</v>
      </c>
      <c r="H2079" t="s">
        <v>2021</v>
      </c>
      <c r="I2079">
        <f t="shared" si="32"/>
        <v>176.6</v>
      </c>
    </row>
    <row r="2080" spans="1:9" x14ac:dyDescent="0.25">
      <c r="A2080">
        <v>2</v>
      </c>
      <c r="B2080" t="s">
        <v>2024</v>
      </c>
      <c r="C2080" t="s">
        <v>2036</v>
      </c>
      <c r="D2080" t="s">
        <v>2020</v>
      </c>
      <c r="E2080">
        <v>1165.6500000000001</v>
      </c>
      <c r="F2080">
        <v>0</v>
      </c>
      <c r="G2080" s="2">
        <v>45415</v>
      </c>
      <c r="H2080" t="s">
        <v>2021</v>
      </c>
      <c r="I2080">
        <f t="shared" si="32"/>
        <v>1165.6500000000001</v>
      </c>
    </row>
    <row r="2081" spans="1:9" x14ac:dyDescent="0.25">
      <c r="A2081">
        <v>2</v>
      </c>
      <c r="B2081" t="s">
        <v>2028</v>
      </c>
      <c r="C2081" t="s">
        <v>2029</v>
      </c>
      <c r="D2081" t="s">
        <v>2030</v>
      </c>
      <c r="E2081">
        <v>18208.060000000001</v>
      </c>
      <c r="F2081">
        <v>0</v>
      </c>
      <c r="G2081" s="2">
        <v>45416</v>
      </c>
      <c r="H2081" t="s">
        <v>2018</v>
      </c>
      <c r="I2081">
        <f t="shared" si="32"/>
        <v>18208.060000000001</v>
      </c>
    </row>
    <row r="2082" spans="1:9" x14ac:dyDescent="0.25">
      <c r="A2082">
        <v>4</v>
      </c>
      <c r="B2082" t="s">
        <v>2028</v>
      </c>
      <c r="C2082" t="s">
        <v>2031</v>
      </c>
      <c r="D2082" t="s">
        <v>2030</v>
      </c>
      <c r="E2082">
        <v>1167.49</v>
      </c>
      <c r="F2082">
        <v>0</v>
      </c>
      <c r="G2082" s="2">
        <v>45416</v>
      </c>
      <c r="H2082" t="s">
        <v>2018</v>
      </c>
      <c r="I2082">
        <f t="shared" si="32"/>
        <v>1167.49</v>
      </c>
    </row>
    <row r="2083" spans="1:9" x14ac:dyDescent="0.25">
      <c r="A2083">
        <v>2</v>
      </c>
      <c r="B2083" t="s">
        <v>2019</v>
      </c>
      <c r="C2083" t="s">
        <v>2027</v>
      </c>
      <c r="D2083" t="s">
        <v>2020</v>
      </c>
      <c r="E2083">
        <v>128.1</v>
      </c>
      <c r="F2083">
        <v>0</v>
      </c>
      <c r="G2083" s="2">
        <v>45414</v>
      </c>
      <c r="H2083" t="s">
        <v>2021</v>
      </c>
      <c r="I2083">
        <f t="shared" si="32"/>
        <v>128.1</v>
      </c>
    </row>
    <row r="2084" spans="1:9" x14ac:dyDescent="0.25">
      <c r="A2084">
        <v>2</v>
      </c>
      <c r="B2084" t="s">
        <v>2032</v>
      </c>
      <c r="C2084" t="s">
        <v>2033</v>
      </c>
      <c r="D2084" t="s">
        <v>2020</v>
      </c>
      <c r="E2084">
        <v>372.65</v>
      </c>
      <c r="F2084">
        <v>0</v>
      </c>
      <c r="G2084" s="2">
        <v>45415</v>
      </c>
      <c r="H2084" t="s">
        <v>2021</v>
      </c>
      <c r="I2084">
        <f t="shared" si="32"/>
        <v>372.65</v>
      </c>
    </row>
    <row r="2085" spans="1:9" x14ac:dyDescent="0.25">
      <c r="A2085">
        <v>2</v>
      </c>
      <c r="B2085" t="s">
        <v>2032</v>
      </c>
      <c r="C2085" t="s">
        <v>2033</v>
      </c>
      <c r="D2085" t="s">
        <v>2020</v>
      </c>
      <c r="E2085">
        <v>106.19</v>
      </c>
      <c r="F2085">
        <v>0</v>
      </c>
      <c r="G2085" s="2">
        <v>45415</v>
      </c>
      <c r="H2085" t="s">
        <v>2021</v>
      </c>
      <c r="I2085">
        <f t="shared" si="32"/>
        <v>106.19</v>
      </c>
    </row>
    <row r="2086" spans="1:9" x14ac:dyDescent="0.25">
      <c r="A2086">
        <v>2</v>
      </c>
      <c r="B2086" t="s">
        <v>2024</v>
      </c>
      <c r="C2086" t="s">
        <v>2036</v>
      </c>
      <c r="D2086" t="s">
        <v>2020</v>
      </c>
      <c r="E2086">
        <v>250</v>
      </c>
      <c r="F2086">
        <v>0</v>
      </c>
      <c r="G2086" s="2">
        <v>45416</v>
      </c>
      <c r="H2086" t="s">
        <v>2021</v>
      </c>
      <c r="I2086">
        <f t="shared" si="32"/>
        <v>250</v>
      </c>
    </row>
    <row r="2087" spans="1:9" x14ac:dyDescent="0.25">
      <c r="A2087">
        <v>2</v>
      </c>
      <c r="B2087" t="s">
        <v>2022</v>
      </c>
      <c r="C2087" t="s">
        <v>2023</v>
      </c>
      <c r="D2087" t="s">
        <v>2020</v>
      </c>
      <c r="E2087">
        <v>73.25</v>
      </c>
      <c r="F2087">
        <v>0</v>
      </c>
      <c r="G2087" s="2">
        <v>45418</v>
      </c>
      <c r="H2087" t="s">
        <v>2021</v>
      </c>
      <c r="I2087">
        <f t="shared" si="32"/>
        <v>73.25</v>
      </c>
    </row>
    <row r="2088" spans="1:9" x14ac:dyDescent="0.25">
      <c r="A2088">
        <v>2</v>
      </c>
      <c r="B2088" t="s">
        <v>2032</v>
      </c>
      <c r="C2088" t="s">
        <v>2033</v>
      </c>
      <c r="D2088" t="s">
        <v>2020</v>
      </c>
      <c r="E2088">
        <v>0</v>
      </c>
      <c r="F2088">
        <v>3201.5</v>
      </c>
      <c r="G2088" s="2">
        <v>45418</v>
      </c>
      <c r="H2088" t="s">
        <v>2021</v>
      </c>
      <c r="I2088">
        <f t="shared" si="32"/>
        <v>-3201.5</v>
      </c>
    </row>
    <row r="2089" spans="1:9" x14ac:dyDescent="0.25">
      <c r="A2089">
        <v>2</v>
      </c>
      <c r="B2089" t="s">
        <v>2032</v>
      </c>
      <c r="C2089" t="s">
        <v>2033</v>
      </c>
      <c r="D2089" t="s">
        <v>2020</v>
      </c>
      <c r="E2089">
        <v>1514.42</v>
      </c>
      <c r="F2089">
        <v>0</v>
      </c>
      <c r="G2089" s="2">
        <v>45418</v>
      </c>
      <c r="H2089" t="s">
        <v>2021</v>
      </c>
      <c r="I2089">
        <f t="shared" si="32"/>
        <v>1514.42</v>
      </c>
    </row>
    <row r="2090" spans="1:9" x14ac:dyDescent="0.25">
      <c r="A2090">
        <v>2</v>
      </c>
      <c r="B2090" t="s">
        <v>2022</v>
      </c>
      <c r="C2090" t="s">
        <v>2023</v>
      </c>
      <c r="D2090" t="s">
        <v>2020</v>
      </c>
      <c r="E2090">
        <v>710.93</v>
      </c>
      <c r="F2090">
        <v>0</v>
      </c>
      <c r="G2090" s="2">
        <v>45418</v>
      </c>
      <c r="H2090" t="s">
        <v>2021</v>
      </c>
      <c r="I2090">
        <f t="shared" si="32"/>
        <v>710.93</v>
      </c>
    </row>
    <row r="2091" spans="1:9" x14ac:dyDescent="0.25">
      <c r="A2091">
        <v>3</v>
      </c>
      <c r="B2091" t="s">
        <v>2024</v>
      </c>
      <c r="C2091" t="s">
        <v>3263</v>
      </c>
      <c r="D2091" t="s">
        <v>2020</v>
      </c>
      <c r="E2091">
        <v>39.549999999999997</v>
      </c>
      <c r="F2091">
        <v>0</v>
      </c>
      <c r="G2091" s="2">
        <v>45420</v>
      </c>
      <c r="H2091" t="s">
        <v>2021</v>
      </c>
      <c r="I2091">
        <f t="shared" si="32"/>
        <v>39.549999999999997</v>
      </c>
    </row>
    <row r="2092" spans="1:9" x14ac:dyDescent="0.25">
      <c r="A2092">
        <v>4</v>
      </c>
      <c r="B2092" t="s">
        <v>2024</v>
      </c>
      <c r="C2092" t="s">
        <v>2025</v>
      </c>
      <c r="D2092" t="s">
        <v>2020</v>
      </c>
      <c r="E2092">
        <v>39.549999999999997</v>
      </c>
      <c r="F2092">
        <v>0</v>
      </c>
      <c r="G2092" s="2">
        <v>45420</v>
      </c>
      <c r="H2092" t="s">
        <v>2021</v>
      </c>
      <c r="I2092">
        <f t="shared" si="32"/>
        <v>39.549999999999997</v>
      </c>
    </row>
    <row r="2093" spans="1:9" x14ac:dyDescent="0.25">
      <c r="A2093">
        <v>3</v>
      </c>
      <c r="B2093" t="s">
        <v>2024</v>
      </c>
      <c r="C2093" t="s">
        <v>3263</v>
      </c>
      <c r="D2093" t="s">
        <v>2020</v>
      </c>
      <c r="E2093">
        <v>33.29</v>
      </c>
      <c r="F2093">
        <v>0</v>
      </c>
      <c r="G2093" s="2">
        <v>45420</v>
      </c>
      <c r="H2093" t="s">
        <v>2021</v>
      </c>
      <c r="I2093">
        <f t="shared" si="32"/>
        <v>33.29</v>
      </c>
    </row>
    <row r="2094" spans="1:9" x14ac:dyDescent="0.25">
      <c r="A2094">
        <v>2</v>
      </c>
      <c r="B2094" t="s">
        <v>2024</v>
      </c>
      <c r="C2094" t="s">
        <v>2036</v>
      </c>
      <c r="D2094" t="s">
        <v>2020</v>
      </c>
      <c r="E2094">
        <v>50.87</v>
      </c>
      <c r="F2094">
        <v>0</v>
      </c>
      <c r="G2094" s="2">
        <v>45412</v>
      </c>
      <c r="H2094" t="s">
        <v>2021</v>
      </c>
      <c r="I2094">
        <f t="shared" si="32"/>
        <v>50.87</v>
      </c>
    </row>
    <row r="2095" spans="1:9" x14ac:dyDescent="0.25">
      <c r="A2095">
        <v>2</v>
      </c>
      <c r="B2095" t="s">
        <v>2019</v>
      </c>
      <c r="C2095" t="s">
        <v>2027</v>
      </c>
      <c r="D2095" t="s">
        <v>2020</v>
      </c>
      <c r="E2095">
        <v>200</v>
      </c>
      <c r="F2095">
        <v>0</v>
      </c>
      <c r="G2095" s="2">
        <v>45409</v>
      </c>
      <c r="H2095" t="s">
        <v>2021</v>
      </c>
      <c r="I2095">
        <f t="shared" si="32"/>
        <v>200</v>
      </c>
    </row>
    <row r="2096" spans="1:9" x14ac:dyDescent="0.25">
      <c r="A2096">
        <v>2</v>
      </c>
      <c r="B2096" t="s">
        <v>2019</v>
      </c>
      <c r="C2096" t="s">
        <v>2027</v>
      </c>
      <c r="D2096" t="s">
        <v>2020</v>
      </c>
      <c r="E2096">
        <v>170</v>
      </c>
      <c r="F2096">
        <v>0</v>
      </c>
      <c r="G2096" s="2">
        <v>45414</v>
      </c>
      <c r="H2096" t="s">
        <v>2021</v>
      </c>
      <c r="I2096">
        <f t="shared" si="32"/>
        <v>170</v>
      </c>
    </row>
    <row r="2097" spans="1:9" x14ac:dyDescent="0.25">
      <c r="A2097">
        <v>2</v>
      </c>
      <c r="B2097" t="s">
        <v>2040</v>
      </c>
      <c r="C2097" t="s">
        <v>3580</v>
      </c>
      <c r="D2097" t="s">
        <v>2020</v>
      </c>
      <c r="E2097">
        <v>849.9</v>
      </c>
      <c r="F2097">
        <v>0</v>
      </c>
      <c r="G2097" s="2">
        <v>45419</v>
      </c>
      <c r="H2097" t="s">
        <v>2021</v>
      </c>
      <c r="I2097">
        <f t="shared" si="32"/>
        <v>849.9</v>
      </c>
    </row>
    <row r="2098" spans="1:9" x14ac:dyDescent="0.25">
      <c r="A2098">
        <v>2</v>
      </c>
      <c r="B2098" t="s">
        <v>2024</v>
      </c>
      <c r="C2098" t="s">
        <v>2036</v>
      </c>
      <c r="D2098" t="s">
        <v>2020</v>
      </c>
      <c r="E2098">
        <v>507.75</v>
      </c>
      <c r="F2098">
        <v>0</v>
      </c>
      <c r="G2098" s="2">
        <v>45420</v>
      </c>
      <c r="H2098" t="s">
        <v>2021</v>
      </c>
      <c r="I2098">
        <f t="shared" si="32"/>
        <v>507.75</v>
      </c>
    </row>
    <row r="2099" spans="1:9" x14ac:dyDescent="0.25">
      <c r="A2099">
        <v>2</v>
      </c>
      <c r="B2099" t="s">
        <v>2026</v>
      </c>
      <c r="C2099" t="s">
        <v>3603</v>
      </c>
      <c r="D2099" t="s">
        <v>2020</v>
      </c>
      <c r="E2099">
        <v>2066.2199999999998</v>
      </c>
      <c r="F2099">
        <v>0</v>
      </c>
      <c r="G2099" s="2">
        <v>45420</v>
      </c>
      <c r="H2099" t="s">
        <v>2021</v>
      </c>
      <c r="I2099">
        <f t="shared" si="32"/>
        <v>2066.2199999999998</v>
      </c>
    </row>
    <row r="2100" spans="1:9" x14ac:dyDescent="0.25">
      <c r="A2100">
        <v>2</v>
      </c>
      <c r="B2100" t="s">
        <v>2024</v>
      </c>
      <c r="C2100" t="s">
        <v>2036</v>
      </c>
      <c r="D2100" t="s">
        <v>2020</v>
      </c>
      <c r="E2100">
        <v>231.96</v>
      </c>
      <c r="F2100">
        <v>0</v>
      </c>
      <c r="G2100" s="2">
        <v>45420</v>
      </c>
      <c r="H2100" t="s">
        <v>2021</v>
      </c>
      <c r="I2100">
        <f t="shared" si="32"/>
        <v>231.96</v>
      </c>
    </row>
    <row r="2101" spans="1:9" x14ac:dyDescent="0.25">
      <c r="A2101">
        <v>2</v>
      </c>
      <c r="B2101" t="s">
        <v>2022</v>
      </c>
      <c r="C2101" t="s">
        <v>2023</v>
      </c>
      <c r="D2101" t="s">
        <v>2020</v>
      </c>
      <c r="E2101">
        <v>180.79</v>
      </c>
      <c r="F2101">
        <v>0</v>
      </c>
      <c r="G2101" s="2">
        <v>45420</v>
      </c>
      <c r="H2101" t="s">
        <v>2021</v>
      </c>
      <c r="I2101">
        <f t="shared" si="32"/>
        <v>180.79</v>
      </c>
    </row>
    <row r="2102" spans="1:9" x14ac:dyDescent="0.25">
      <c r="A2102">
        <v>2</v>
      </c>
      <c r="B2102" t="s">
        <v>2034</v>
      </c>
      <c r="C2102" t="s">
        <v>2035</v>
      </c>
      <c r="D2102" t="s">
        <v>2020</v>
      </c>
      <c r="E2102">
        <v>690.59</v>
      </c>
      <c r="F2102">
        <v>0</v>
      </c>
      <c r="G2102" s="2">
        <v>45420</v>
      </c>
      <c r="H2102" t="s">
        <v>2021</v>
      </c>
      <c r="I2102">
        <f t="shared" si="32"/>
        <v>690.59</v>
      </c>
    </row>
    <row r="2103" spans="1:9" x14ac:dyDescent="0.25">
      <c r="A2103">
        <v>2</v>
      </c>
      <c r="B2103" t="s">
        <v>2034</v>
      </c>
      <c r="C2103" t="s">
        <v>2035</v>
      </c>
      <c r="D2103" t="s">
        <v>2020</v>
      </c>
      <c r="E2103">
        <v>172.44</v>
      </c>
      <c r="F2103">
        <v>0</v>
      </c>
      <c r="G2103" s="2">
        <v>45420</v>
      </c>
      <c r="H2103" t="s">
        <v>2021</v>
      </c>
      <c r="I2103">
        <f t="shared" si="32"/>
        <v>172.44</v>
      </c>
    </row>
    <row r="2104" spans="1:9" x14ac:dyDescent="0.25">
      <c r="A2104">
        <v>2</v>
      </c>
      <c r="B2104" t="s">
        <v>2024</v>
      </c>
      <c r="C2104" t="s">
        <v>2036</v>
      </c>
      <c r="D2104" t="s">
        <v>2020</v>
      </c>
      <c r="E2104">
        <v>227.33</v>
      </c>
      <c r="F2104">
        <v>0</v>
      </c>
      <c r="G2104" s="2">
        <v>45420</v>
      </c>
      <c r="H2104" t="s">
        <v>2021</v>
      </c>
      <c r="I2104">
        <f t="shared" si="32"/>
        <v>227.33</v>
      </c>
    </row>
    <row r="2105" spans="1:9" x14ac:dyDescent="0.25">
      <c r="A2105">
        <v>2</v>
      </c>
      <c r="B2105" t="s">
        <v>2047</v>
      </c>
      <c r="C2105" t="s">
        <v>3204</v>
      </c>
      <c r="D2105" t="s">
        <v>2020</v>
      </c>
      <c r="E2105">
        <v>583.45000000000005</v>
      </c>
      <c r="F2105">
        <v>0</v>
      </c>
      <c r="G2105" s="2">
        <v>45419</v>
      </c>
      <c r="H2105" t="s">
        <v>2021</v>
      </c>
      <c r="I2105">
        <f t="shared" si="32"/>
        <v>583.45000000000005</v>
      </c>
    </row>
    <row r="2106" spans="1:9" x14ac:dyDescent="0.25">
      <c r="A2106">
        <v>2</v>
      </c>
      <c r="B2106" t="s">
        <v>2038</v>
      </c>
      <c r="C2106" t="s">
        <v>2039</v>
      </c>
      <c r="D2106" t="s">
        <v>2020</v>
      </c>
      <c r="E2106">
        <v>683.2</v>
      </c>
      <c r="F2106">
        <v>0</v>
      </c>
      <c r="G2106" s="2">
        <v>45420</v>
      </c>
      <c r="H2106" t="s">
        <v>2021</v>
      </c>
      <c r="I2106">
        <f t="shared" si="32"/>
        <v>683.2</v>
      </c>
    </row>
    <row r="2107" spans="1:9" x14ac:dyDescent="0.25">
      <c r="A2107">
        <v>2</v>
      </c>
      <c r="B2107" t="s">
        <v>2019</v>
      </c>
      <c r="C2107" t="s">
        <v>2027</v>
      </c>
      <c r="D2107" t="s">
        <v>2020</v>
      </c>
      <c r="E2107">
        <v>806.71</v>
      </c>
      <c r="F2107">
        <v>0</v>
      </c>
      <c r="G2107" s="2">
        <v>45420</v>
      </c>
      <c r="H2107" t="s">
        <v>2021</v>
      </c>
      <c r="I2107">
        <f t="shared" si="32"/>
        <v>806.71</v>
      </c>
    </row>
    <row r="2108" spans="1:9" x14ac:dyDescent="0.25">
      <c r="A2108">
        <v>2</v>
      </c>
      <c r="B2108" t="s">
        <v>2024</v>
      </c>
      <c r="C2108" t="s">
        <v>2036</v>
      </c>
      <c r="D2108" t="s">
        <v>2020</v>
      </c>
      <c r="E2108">
        <v>317.67</v>
      </c>
      <c r="F2108">
        <v>0</v>
      </c>
      <c r="G2108" s="2">
        <v>45420</v>
      </c>
      <c r="H2108" t="s">
        <v>2021</v>
      </c>
      <c r="I2108">
        <f t="shared" si="32"/>
        <v>317.67</v>
      </c>
    </row>
    <row r="2109" spans="1:9" x14ac:dyDescent="0.25">
      <c r="A2109">
        <v>2</v>
      </c>
      <c r="B2109" t="s">
        <v>2026</v>
      </c>
      <c r="C2109" t="s">
        <v>3603</v>
      </c>
      <c r="D2109" t="s">
        <v>2020</v>
      </c>
      <c r="E2109">
        <v>75.08</v>
      </c>
      <c r="F2109">
        <v>0</v>
      </c>
      <c r="G2109" s="2">
        <v>45421</v>
      </c>
      <c r="H2109" t="s">
        <v>2021</v>
      </c>
      <c r="I2109">
        <f t="shared" si="32"/>
        <v>75.08</v>
      </c>
    </row>
    <row r="2110" spans="1:9" x14ac:dyDescent="0.25">
      <c r="A2110">
        <v>2</v>
      </c>
      <c r="B2110" t="s">
        <v>2037</v>
      </c>
      <c r="C2110" t="s">
        <v>3262</v>
      </c>
      <c r="D2110" t="s">
        <v>2020</v>
      </c>
      <c r="E2110">
        <v>24.09</v>
      </c>
      <c r="F2110">
        <v>0</v>
      </c>
      <c r="G2110" s="2">
        <v>45421</v>
      </c>
      <c r="H2110" t="s">
        <v>2021</v>
      </c>
      <c r="I2110">
        <f t="shared" si="32"/>
        <v>24.09</v>
      </c>
    </row>
    <row r="2111" spans="1:9" x14ac:dyDescent="0.25">
      <c r="A2111">
        <v>2</v>
      </c>
      <c r="B2111" t="s">
        <v>2032</v>
      </c>
      <c r="C2111" t="s">
        <v>2033</v>
      </c>
      <c r="D2111" t="s">
        <v>2020</v>
      </c>
      <c r="E2111">
        <v>353.39</v>
      </c>
      <c r="F2111">
        <v>0</v>
      </c>
      <c r="G2111" s="2">
        <v>45420</v>
      </c>
      <c r="H2111" t="s">
        <v>2021</v>
      </c>
      <c r="I2111">
        <f t="shared" si="32"/>
        <v>353.39</v>
      </c>
    </row>
    <row r="2112" spans="1:9" x14ac:dyDescent="0.25">
      <c r="A2112">
        <v>3</v>
      </c>
      <c r="B2112" t="s">
        <v>2040</v>
      </c>
      <c r="C2112" t="s">
        <v>3716</v>
      </c>
      <c r="D2112" t="s">
        <v>2020</v>
      </c>
      <c r="E2112">
        <v>725.24</v>
      </c>
      <c r="F2112">
        <v>0</v>
      </c>
      <c r="G2112" s="2">
        <v>45421</v>
      </c>
      <c r="H2112" t="s">
        <v>2021</v>
      </c>
      <c r="I2112">
        <f t="shared" si="32"/>
        <v>725.24</v>
      </c>
    </row>
    <row r="2113" spans="1:9" x14ac:dyDescent="0.25">
      <c r="A2113">
        <v>2</v>
      </c>
      <c r="B2113" t="s">
        <v>2019</v>
      </c>
      <c r="C2113" t="s">
        <v>2027</v>
      </c>
      <c r="D2113" t="s">
        <v>2020</v>
      </c>
      <c r="E2113">
        <v>93.28</v>
      </c>
      <c r="F2113">
        <v>0</v>
      </c>
      <c r="G2113" s="2">
        <v>45413</v>
      </c>
      <c r="H2113" t="s">
        <v>2021</v>
      </c>
      <c r="I2113">
        <f t="shared" si="32"/>
        <v>93.28</v>
      </c>
    </row>
    <row r="2114" spans="1:9" x14ac:dyDescent="0.25">
      <c r="A2114">
        <v>2</v>
      </c>
      <c r="B2114" t="s">
        <v>2019</v>
      </c>
      <c r="C2114" t="s">
        <v>2027</v>
      </c>
      <c r="D2114" t="s">
        <v>2020</v>
      </c>
      <c r="E2114">
        <v>93.28</v>
      </c>
      <c r="F2114">
        <v>0</v>
      </c>
      <c r="G2114" s="2">
        <v>45413</v>
      </c>
      <c r="H2114" t="s">
        <v>2021</v>
      </c>
      <c r="I2114">
        <f t="shared" ref="I2114:I2177" si="33">E2114-F2114</f>
        <v>93.28</v>
      </c>
    </row>
    <row r="2115" spans="1:9" x14ac:dyDescent="0.25">
      <c r="A2115">
        <v>2</v>
      </c>
      <c r="B2115" t="s">
        <v>2019</v>
      </c>
      <c r="C2115" t="s">
        <v>2027</v>
      </c>
      <c r="D2115" t="s">
        <v>2020</v>
      </c>
      <c r="E2115">
        <v>96.31</v>
      </c>
      <c r="F2115">
        <v>0</v>
      </c>
      <c r="G2115" s="2">
        <v>45394</v>
      </c>
      <c r="H2115" t="s">
        <v>2021</v>
      </c>
      <c r="I2115">
        <f t="shared" si="33"/>
        <v>96.31</v>
      </c>
    </row>
    <row r="2116" spans="1:9" x14ac:dyDescent="0.25">
      <c r="A2116">
        <v>2</v>
      </c>
      <c r="B2116" t="s">
        <v>2019</v>
      </c>
      <c r="C2116" t="s">
        <v>2027</v>
      </c>
      <c r="D2116" t="s">
        <v>2020</v>
      </c>
      <c r="E2116">
        <v>96.31</v>
      </c>
      <c r="F2116">
        <v>0</v>
      </c>
      <c r="G2116" s="2">
        <v>45408</v>
      </c>
      <c r="H2116" t="s">
        <v>2021</v>
      </c>
      <c r="I2116">
        <f t="shared" si="33"/>
        <v>96.31</v>
      </c>
    </row>
    <row r="2117" spans="1:9" x14ac:dyDescent="0.25">
      <c r="A2117">
        <v>2</v>
      </c>
      <c r="B2117" t="s">
        <v>2019</v>
      </c>
      <c r="C2117" t="s">
        <v>2027</v>
      </c>
      <c r="D2117" t="s">
        <v>2020</v>
      </c>
      <c r="E2117">
        <v>93.28</v>
      </c>
      <c r="F2117">
        <v>0</v>
      </c>
      <c r="G2117" s="2">
        <v>45413</v>
      </c>
      <c r="H2117" t="s">
        <v>2021</v>
      </c>
      <c r="I2117">
        <f t="shared" si="33"/>
        <v>93.28</v>
      </c>
    </row>
    <row r="2118" spans="1:9" x14ac:dyDescent="0.25">
      <c r="A2118">
        <v>2</v>
      </c>
      <c r="B2118" t="s">
        <v>2024</v>
      </c>
      <c r="C2118" t="s">
        <v>2036</v>
      </c>
      <c r="D2118" t="s">
        <v>2020</v>
      </c>
      <c r="E2118">
        <v>2887.19</v>
      </c>
      <c r="F2118">
        <v>0</v>
      </c>
      <c r="G2118" s="2">
        <v>45421</v>
      </c>
      <c r="H2118" t="s">
        <v>2021</v>
      </c>
      <c r="I2118">
        <f t="shared" si="33"/>
        <v>2887.19</v>
      </c>
    </row>
    <row r="2119" spans="1:9" x14ac:dyDescent="0.25">
      <c r="A2119">
        <v>2</v>
      </c>
      <c r="B2119" t="s">
        <v>2024</v>
      </c>
      <c r="C2119" t="s">
        <v>2036</v>
      </c>
      <c r="D2119" t="s">
        <v>2020</v>
      </c>
      <c r="E2119">
        <v>208.89</v>
      </c>
      <c r="F2119">
        <v>0</v>
      </c>
      <c r="G2119" s="2">
        <v>45420</v>
      </c>
      <c r="H2119" t="s">
        <v>2021</v>
      </c>
      <c r="I2119">
        <f t="shared" si="33"/>
        <v>208.89</v>
      </c>
    </row>
    <row r="2120" spans="1:9" x14ac:dyDescent="0.25">
      <c r="A2120">
        <v>2</v>
      </c>
      <c r="B2120" t="s">
        <v>2034</v>
      </c>
      <c r="C2120" t="s">
        <v>2035</v>
      </c>
      <c r="D2120" t="s">
        <v>2020</v>
      </c>
      <c r="E2120">
        <v>174.5</v>
      </c>
      <c r="F2120">
        <v>0</v>
      </c>
      <c r="G2120" s="2">
        <v>45421</v>
      </c>
      <c r="H2120" t="s">
        <v>2021</v>
      </c>
      <c r="I2120">
        <f t="shared" si="33"/>
        <v>174.5</v>
      </c>
    </row>
    <row r="2121" spans="1:9" x14ac:dyDescent="0.25">
      <c r="A2121">
        <v>2</v>
      </c>
      <c r="B2121" t="s">
        <v>2034</v>
      </c>
      <c r="C2121" t="s">
        <v>2035</v>
      </c>
      <c r="D2121" t="s">
        <v>2020</v>
      </c>
      <c r="E2121">
        <v>55.46</v>
      </c>
      <c r="F2121">
        <v>0</v>
      </c>
      <c r="G2121" s="2">
        <v>45421</v>
      </c>
      <c r="H2121" t="s">
        <v>2021</v>
      </c>
      <c r="I2121">
        <f t="shared" si="33"/>
        <v>55.46</v>
      </c>
    </row>
    <row r="2122" spans="1:9" x14ac:dyDescent="0.25">
      <c r="A2122">
        <v>3</v>
      </c>
      <c r="B2122" t="s">
        <v>2032</v>
      </c>
      <c r="C2122" t="s">
        <v>3189</v>
      </c>
      <c r="D2122" t="s">
        <v>2020</v>
      </c>
      <c r="E2122">
        <v>0</v>
      </c>
      <c r="F2122">
        <v>265.52</v>
      </c>
      <c r="G2122" s="2">
        <v>45421</v>
      </c>
      <c r="H2122" t="s">
        <v>2021</v>
      </c>
      <c r="I2122">
        <f t="shared" si="33"/>
        <v>-265.52</v>
      </c>
    </row>
    <row r="2123" spans="1:9" x14ac:dyDescent="0.25">
      <c r="A2123">
        <v>2</v>
      </c>
      <c r="B2123" t="s">
        <v>2024</v>
      </c>
      <c r="C2123" t="s">
        <v>2036</v>
      </c>
      <c r="D2123" t="s">
        <v>2020</v>
      </c>
      <c r="E2123">
        <v>6554.8</v>
      </c>
      <c r="F2123">
        <v>0</v>
      </c>
      <c r="G2123" s="2">
        <v>45422</v>
      </c>
      <c r="H2123" t="s">
        <v>2021</v>
      </c>
      <c r="I2123">
        <f t="shared" si="33"/>
        <v>6554.8</v>
      </c>
    </row>
    <row r="2124" spans="1:9" x14ac:dyDescent="0.25">
      <c r="A2124">
        <v>2</v>
      </c>
      <c r="B2124" t="s">
        <v>2038</v>
      </c>
      <c r="C2124" t="s">
        <v>2039</v>
      </c>
      <c r="D2124" t="s">
        <v>2020</v>
      </c>
      <c r="E2124">
        <v>760.88</v>
      </c>
      <c r="F2124">
        <v>0</v>
      </c>
      <c r="G2124" s="2">
        <v>45422</v>
      </c>
      <c r="H2124" t="s">
        <v>2021</v>
      </c>
      <c r="I2124">
        <f t="shared" si="33"/>
        <v>760.88</v>
      </c>
    </row>
    <row r="2125" spans="1:9" x14ac:dyDescent="0.25">
      <c r="A2125">
        <v>8</v>
      </c>
      <c r="B2125" t="s">
        <v>2063</v>
      </c>
      <c r="C2125" t="s">
        <v>3495</v>
      </c>
      <c r="D2125" t="s">
        <v>3496</v>
      </c>
      <c r="E2125">
        <v>4411.74</v>
      </c>
      <c r="F2125">
        <v>0</v>
      </c>
      <c r="G2125" s="2">
        <v>45426</v>
      </c>
      <c r="H2125" t="s">
        <v>3243</v>
      </c>
      <c r="I2125">
        <f t="shared" si="33"/>
        <v>4411.74</v>
      </c>
    </row>
    <row r="2126" spans="1:9" x14ac:dyDescent="0.25">
      <c r="A2126">
        <v>8</v>
      </c>
      <c r="B2126" t="s">
        <v>2063</v>
      </c>
      <c r="C2126" t="s">
        <v>3495</v>
      </c>
      <c r="D2126" t="s">
        <v>3539</v>
      </c>
      <c r="E2126">
        <v>291.62</v>
      </c>
      <c r="F2126">
        <v>0</v>
      </c>
      <c r="G2126" s="2">
        <v>45425</v>
      </c>
      <c r="H2126" t="s">
        <v>3243</v>
      </c>
      <c r="I2126">
        <f t="shared" si="33"/>
        <v>291.62</v>
      </c>
    </row>
    <row r="2127" spans="1:9" x14ac:dyDescent="0.25">
      <c r="A2127">
        <v>2</v>
      </c>
      <c r="B2127" t="s">
        <v>2019</v>
      </c>
      <c r="C2127" t="s">
        <v>2027</v>
      </c>
      <c r="D2127" t="s">
        <v>2020</v>
      </c>
      <c r="E2127">
        <v>230.63</v>
      </c>
      <c r="F2127">
        <v>0</v>
      </c>
      <c r="G2127" s="2">
        <v>45391</v>
      </c>
      <c r="H2127" t="s">
        <v>2021</v>
      </c>
      <c r="I2127">
        <f t="shared" si="33"/>
        <v>230.63</v>
      </c>
    </row>
    <row r="2128" spans="1:9" x14ac:dyDescent="0.25">
      <c r="A2128">
        <v>8</v>
      </c>
      <c r="B2128" t="s">
        <v>2063</v>
      </c>
      <c r="C2128" t="s">
        <v>3495</v>
      </c>
      <c r="D2128" t="s">
        <v>3874</v>
      </c>
      <c r="E2128">
        <v>332.96</v>
      </c>
      <c r="F2128">
        <v>0</v>
      </c>
      <c r="G2128" s="2">
        <v>45427</v>
      </c>
      <c r="H2128" t="s">
        <v>3243</v>
      </c>
      <c r="I2128">
        <f t="shared" si="33"/>
        <v>332.96</v>
      </c>
    </row>
    <row r="2129" spans="1:9" x14ac:dyDescent="0.25">
      <c r="A2129">
        <v>2</v>
      </c>
      <c r="B2129" t="s">
        <v>2028</v>
      </c>
      <c r="C2129" t="s">
        <v>2029</v>
      </c>
      <c r="D2129" t="s">
        <v>2030</v>
      </c>
      <c r="E2129">
        <v>9260.57</v>
      </c>
      <c r="F2129">
        <v>0</v>
      </c>
      <c r="G2129" s="2">
        <v>45423</v>
      </c>
      <c r="H2129" t="s">
        <v>2018</v>
      </c>
      <c r="I2129">
        <f t="shared" si="33"/>
        <v>9260.57</v>
      </c>
    </row>
    <row r="2130" spans="1:9" x14ac:dyDescent="0.25">
      <c r="A2130">
        <v>3</v>
      </c>
      <c r="B2130" t="s">
        <v>2028</v>
      </c>
      <c r="C2130" t="s">
        <v>3808</v>
      </c>
      <c r="D2130" t="s">
        <v>2030</v>
      </c>
      <c r="E2130">
        <v>2647.11</v>
      </c>
      <c r="F2130">
        <v>0</v>
      </c>
      <c r="G2130" s="2">
        <v>45423</v>
      </c>
      <c r="H2130" t="s">
        <v>2018</v>
      </c>
      <c r="I2130">
        <f t="shared" si="33"/>
        <v>2647.11</v>
      </c>
    </row>
    <row r="2131" spans="1:9" x14ac:dyDescent="0.25">
      <c r="A2131">
        <v>4</v>
      </c>
      <c r="B2131" t="s">
        <v>2028</v>
      </c>
      <c r="C2131" t="s">
        <v>2031</v>
      </c>
      <c r="D2131" t="s">
        <v>2030</v>
      </c>
      <c r="E2131">
        <v>1167.49</v>
      </c>
      <c r="F2131">
        <v>0</v>
      </c>
      <c r="G2131" s="2">
        <v>45423</v>
      </c>
      <c r="H2131" t="s">
        <v>2018</v>
      </c>
      <c r="I2131">
        <f t="shared" si="33"/>
        <v>1167.49</v>
      </c>
    </row>
    <row r="2132" spans="1:9" x14ac:dyDescent="0.25">
      <c r="A2132">
        <v>3</v>
      </c>
      <c r="B2132" t="s">
        <v>2038</v>
      </c>
      <c r="C2132" t="s">
        <v>3264</v>
      </c>
      <c r="D2132" t="s">
        <v>2020</v>
      </c>
      <c r="E2132">
        <v>20359.47</v>
      </c>
      <c r="F2132">
        <v>0</v>
      </c>
      <c r="G2132" s="2">
        <v>45379</v>
      </c>
      <c r="H2132" t="s">
        <v>2021</v>
      </c>
      <c r="I2132">
        <f t="shared" si="33"/>
        <v>20359.47</v>
      </c>
    </row>
    <row r="2133" spans="1:9" x14ac:dyDescent="0.25">
      <c r="A2133">
        <v>2</v>
      </c>
      <c r="B2133" t="s">
        <v>2032</v>
      </c>
      <c r="C2133" t="s">
        <v>2033</v>
      </c>
      <c r="D2133" t="s">
        <v>2020</v>
      </c>
      <c r="E2133">
        <v>1092.3800000000001</v>
      </c>
      <c r="F2133">
        <v>0</v>
      </c>
      <c r="G2133" s="2">
        <v>45379</v>
      </c>
      <c r="H2133" t="s">
        <v>2021</v>
      </c>
      <c r="I2133">
        <f t="shared" si="33"/>
        <v>1092.3800000000001</v>
      </c>
    </row>
    <row r="2134" spans="1:9" x14ac:dyDescent="0.25">
      <c r="A2134">
        <v>2</v>
      </c>
      <c r="B2134" t="s">
        <v>2044</v>
      </c>
      <c r="C2134" t="s">
        <v>2045</v>
      </c>
      <c r="D2134" t="s">
        <v>2020</v>
      </c>
      <c r="E2134">
        <v>227.49</v>
      </c>
      <c r="F2134">
        <v>0</v>
      </c>
      <c r="G2134" s="2">
        <v>45379</v>
      </c>
      <c r="H2134" t="s">
        <v>2021</v>
      </c>
      <c r="I2134">
        <f t="shared" si="33"/>
        <v>227.49</v>
      </c>
    </row>
    <row r="2135" spans="1:9" x14ac:dyDescent="0.25">
      <c r="A2135">
        <v>2</v>
      </c>
      <c r="B2135" t="s">
        <v>2038</v>
      </c>
      <c r="C2135" t="s">
        <v>2039</v>
      </c>
      <c r="D2135" t="s">
        <v>2020</v>
      </c>
      <c r="E2135">
        <v>78.72</v>
      </c>
      <c r="F2135">
        <v>0</v>
      </c>
      <c r="G2135" s="2">
        <v>45379</v>
      </c>
      <c r="H2135" t="s">
        <v>2021</v>
      </c>
      <c r="I2135">
        <f t="shared" si="33"/>
        <v>78.72</v>
      </c>
    </row>
    <row r="2136" spans="1:9" x14ac:dyDescent="0.25">
      <c r="A2136">
        <v>2</v>
      </c>
      <c r="B2136" t="s">
        <v>2044</v>
      </c>
      <c r="C2136" t="s">
        <v>2045</v>
      </c>
      <c r="D2136" t="s">
        <v>2020</v>
      </c>
      <c r="E2136">
        <v>114.08</v>
      </c>
      <c r="F2136">
        <v>0</v>
      </c>
      <c r="G2136" s="2">
        <v>45380</v>
      </c>
      <c r="H2136" t="s">
        <v>2021</v>
      </c>
      <c r="I2136">
        <f t="shared" si="33"/>
        <v>114.08</v>
      </c>
    </row>
    <row r="2137" spans="1:9" x14ac:dyDescent="0.25">
      <c r="A2137">
        <v>2</v>
      </c>
      <c r="B2137" t="s">
        <v>2019</v>
      </c>
      <c r="C2137" t="s">
        <v>2027</v>
      </c>
      <c r="D2137" t="s">
        <v>2020</v>
      </c>
      <c r="E2137">
        <v>320.02999999999997</v>
      </c>
      <c r="F2137">
        <v>0</v>
      </c>
      <c r="G2137" s="2">
        <v>45370</v>
      </c>
      <c r="H2137" t="s">
        <v>2021</v>
      </c>
      <c r="I2137">
        <f t="shared" si="33"/>
        <v>320.02999999999997</v>
      </c>
    </row>
    <row r="2138" spans="1:9" x14ac:dyDescent="0.25">
      <c r="A2138">
        <v>2</v>
      </c>
      <c r="B2138" t="s">
        <v>2024</v>
      </c>
      <c r="C2138" t="s">
        <v>2036</v>
      </c>
      <c r="D2138" t="s">
        <v>2020</v>
      </c>
      <c r="E2138">
        <v>149.30000000000001</v>
      </c>
      <c r="F2138">
        <v>0</v>
      </c>
      <c r="G2138" s="2">
        <v>45380</v>
      </c>
      <c r="H2138" t="s">
        <v>2021</v>
      </c>
      <c r="I2138">
        <f t="shared" si="33"/>
        <v>149.30000000000001</v>
      </c>
    </row>
    <row r="2139" spans="1:9" x14ac:dyDescent="0.25">
      <c r="A2139">
        <v>2</v>
      </c>
      <c r="B2139" t="s">
        <v>2042</v>
      </c>
      <c r="C2139" t="s">
        <v>2043</v>
      </c>
      <c r="D2139" t="s">
        <v>2020</v>
      </c>
      <c r="E2139">
        <v>4045.46</v>
      </c>
      <c r="F2139">
        <v>0</v>
      </c>
      <c r="G2139" s="2">
        <v>45383</v>
      </c>
      <c r="H2139" t="s">
        <v>2021</v>
      </c>
      <c r="I2139">
        <f t="shared" si="33"/>
        <v>4045.46</v>
      </c>
    </row>
    <row r="2140" spans="1:9" x14ac:dyDescent="0.25">
      <c r="A2140">
        <v>3</v>
      </c>
      <c r="B2140" t="s">
        <v>2042</v>
      </c>
      <c r="C2140" t="s">
        <v>2058</v>
      </c>
      <c r="D2140" t="s">
        <v>2020</v>
      </c>
      <c r="E2140">
        <v>2022.74</v>
      </c>
      <c r="F2140">
        <v>0</v>
      </c>
      <c r="G2140" s="2">
        <v>45383</v>
      </c>
      <c r="H2140" t="s">
        <v>2021</v>
      </c>
      <c r="I2140">
        <f t="shared" si="33"/>
        <v>2022.74</v>
      </c>
    </row>
    <row r="2141" spans="1:9" x14ac:dyDescent="0.25">
      <c r="A2141">
        <v>4</v>
      </c>
      <c r="B2141" t="s">
        <v>2042</v>
      </c>
      <c r="C2141" t="s">
        <v>2057</v>
      </c>
      <c r="D2141" t="s">
        <v>2020</v>
      </c>
      <c r="E2141">
        <v>2022.74</v>
      </c>
      <c r="F2141">
        <v>0</v>
      </c>
      <c r="G2141" s="2">
        <v>45383</v>
      </c>
      <c r="H2141" t="s">
        <v>2021</v>
      </c>
      <c r="I2141">
        <f t="shared" si="33"/>
        <v>2022.74</v>
      </c>
    </row>
    <row r="2142" spans="1:9" x14ac:dyDescent="0.25">
      <c r="A2142">
        <v>2</v>
      </c>
      <c r="B2142" t="s">
        <v>2044</v>
      </c>
      <c r="C2142" t="s">
        <v>2045</v>
      </c>
      <c r="D2142" t="s">
        <v>2020</v>
      </c>
      <c r="E2142">
        <v>212.12</v>
      </c>
      <c r="F2142">
        <v>0</v>
      </c>
      <c r="G2142" s="2">
        <v>45383</v>
      </c>
      <c r="H2142" t="s">
        <v>2021</v>
      </c>
      <c r="I2142">
        <f t="shared" si="33"/>
        <v>212.12</v>
      </c>
    </row>
    <row r="2143" spans="1:9" x14ac:dyDescent="0.25">
      <c r="A2143">
        <v>2</v>
      </c>
      <c r="B2143" t="s">
        <v>2044</v>
      </c>
      <c r="C2143" t="s">
        <v>2045</v>
      </c>
      <c r="D2143" t="s">
        <v>2020</v>
      </c>
      <c r="E2143">
        <v>384.48</v>
      </c>
      <c r="F2143">
        <v>0</v>
      </c>
      <c r="G2143" s="2">
        <v>45383</v>
      </c>
      <c r="H2143" t="s">
        <v>2021</v>
      </c>
      <c r="I2143">
        <f t="shared" si="33"/>
        <v>384.48</v>
      </c>
    </row>
    <row r="2144" spans="1:9" x14ac:dyDescent="0.25">
      <c r="A2144">
        <v>2</v>
      </c>
      <c r="B2144" t="s">
        <v>2024</v>
      </c>
      <c r="C2144" t="s">
        <v>2036</v>
      </c>
      <c r="D2144" t="s">
        <v>2020</v>
      </c>
      <c r="E2144">
        <v>158.47</v>
      </c>
      <c r="F2144">
        <v>0</v>
      </c>
      <c r="G2144" s="2">
        <v>45383</v>
      </c>
      <c r="H2144" t="s">
        <v>2021</v>
      </c>
      <c r="I2144">
        <f t="shared" si="33"/>
        <v>158.47</v>
      </c>
    </row>
    <row r="2145" spans="1:9" x14ac:dyDescent="0.25">
      <c r="A2145">
        <v>2</v>
      </c>
      <c r="B2145" t="s">
        <v>2041</v>
      </c>
      <c r="C2145" t="s">
        <v>3593</v>
      </c>
      <c r="D2145" t="s">
        <v>2020</v>
      </c>
      <c r="E2145">
        <v>85.08</v>
      </c>
      <c r="F2145">
        <v>0</v>
      </c>
      <c r="G2145" s="2">
        <v>45383</v>
      </c>
      <c r="H2145" t="s">
        <v>2021</v>
      </c>
      <c r="I2145">
        <f t="shared" si="33"/>
        <v>85.08</v>
      </c>
    </row>
    <row r="2146" spans="1:9" x14ac:dyDescent="0.25">
      <c r="A2146">
        <v>2</v>
      </c>
      <c r="B2146" t="s">
        <v>2024</v>
      </c>
      <c r="C2146" t="s">
        <v>2036</v>
      </c>
      <c r="D2146" t="s">
        <v>2020</v>
      </c>
      <c r="E2146">
        <v>63.86</v>
      </c>
      <c r="F2146">
        <v>0</v>
      </c>
      <c r="G2146" s="2">
        <v>45383</v>
      </c>
      <c r="H2146" t="s">
        <v>2021</v>
      </c>
      <c r="I2146">
        <f t="shared" si="33"/>
        <v>63.86</v>
      </c>
    </row>
    <row r="2147" spans="1:9" x14ac:dyDescent="0.25">
      <c r="A2147">
        <v>2</v>
      </c>
      <c r="B2147" t="s">
        <v>2019</v>
      </c>
      <c r="C2147" t="s">
        <v>2027</v>
      </c>
      <c r="D2147" t="s">
        <v>2020</v>
      </c>
      <c r="E2147">
        <v>45.78</v>
      </c>
      <c r="F2147">
        <v>0</v>
      </c>
      <c r="G2147" s="2">
        <v>45371</v>
      </c>
      <c r="H2147" t="s">
        <v>2021</v>
      </c>
      <c r="I2147">
        <f t="shared" si="33"/>
        <v>45.78</v>
      </c>
    </row>
    <row r="2148" spans="1:9" x14ac:dyDescent="0.25">
      <c r="A2148">
        <v>2</v>
      </c>
      <c r="B2148" t="s">
        <v>2028</v>
      </c>
      <c r="C2148" t="s">
        <v>2029</v>
      </c>
      <c r="D2148" t="s">
        <v>2030</v>
      </c>
      <c r="E2148">
        <v>15458.33</v>
      </c>
      <c r="F2148">
        <v>0</v>
      </c>
      <c r="G2148" s="2">
        <v>45381</v>
      </c>
      <c r="H2148" t="s">
        <v>2018</v>
      </c>
      <c r="I2148">
        <f t="shared" si="33"/>
        <v>15458.33</v>
      </c>
    </row>
    <row r="2149" spans="1:9" x14ac:dyDescent="0.25">
      <c r="A2149">
        <v>4</v>
      </c>
      <c r="B2149" t="s">
        <v>2028</v>
      </c>
      <c r="C2149" t="s">
        <v>2031</v>
      </c>
      <c r="D2149" t="s">
        <v>2030</v>
      </c>
      <c r="E2149">
        <v>1451.9</v>
      </c>
      <c r="F2149">
        <v>0</v>
      </c>
      <c r="G2149" s="2">
        <v>45381</v>
      </c>
      <c r="H2149" t="s">
        <v>2018</v>
      </c>
      <c r="I2149">
        <f t="shared" si="33"/>
        <v>1451.9</v>
      </c>
    </row>
    <row r="2150" spans="1:9" x14ac:dyDescent="0.25">
      <c r="A2150">
        <v>2</v>
      </c>
      <c r="B2150" t="s">
        <v>2032</v>
      </c>
      <c r="C2150" t="s">
        <v>2033</v>
      </c>
      <c r="D2150" t="s">
        <v>2020</v>
      </c>
      <c r="E2150">
        <v>0</v>
      </c>
      <c r="F2150">
        <v>464.58</v>
      </c>
      <c r="G2150" s="2">
        <v>45365</v>
      </c>
      <c r="H2150" t="s">
        <v>2021</v>
      </c>
      <c r="I2150">
        <f t="shared" si="33"/>
        <v>-464.58</v>
      </c>
    </row>
    <row r="2151" spans="1:9" x14ac:dyDescent="0.25">
      <c r="A2151">
        <v>2</v>
      </c>
      <c r="B2151" t="s">
        <v>2037</v>
      </c>
      <c r="C2151" t="s">
        <v>3262</v>
      </c>
      <c r="D2151" t="s">
        <v>2020</v>
      </c>
      <c r="E2151">
        <v>6434.57</v>
      </c>
      <c r="F2151">
        <v>0</v>
      </c>
      <c r="G2151" s="2">
        <v>45364</v>
      </c>
      <c r="H2151" t="s">
        <v>2021</v>
      </c>
      <c r="I2151">
        <f t="shared" si="33"/>
        <v>6434.57</v>
      </c>
    </row>
    <row r="2152" spans="1:9" x14ac:dyDescent="0.25">
      <c r="A2152">
        <v>2</v>
      </c>
      <c r="B2152" t="s">
        <v>2022</v>
      </c>
      <c r="C2152" t="s">
        <v>2023</v>
      </c>
      <c r="D2152" t="s">
        <v>2020</v>
      </c>
      <c r="E2152">
        <v>0</v>
      </c>
      <c r="F2152">
        <v>1795.37</v>
      </c>
      <c r="G2152" s="2">
        <v>45372</v>
      </c>
      <c r="H2152" t="s">
        <v>2021</v>
      </c>
      <c r="I2152">
        <f t="shared" si="33"/>
        <v>-1795.37</v>
      </c>
    </row>
    <row r="2153" spans="1:9" x14ac:dyDescent="0.25">
      <c r="A2153">
        <v>2</v>
      </c>
      <c r="B2153" t="s">
        <v>2044</v>
      </c>
      <c r="C2153" t="s">
        <v>2045</v>
      </c>
      <c r="D2153" t="s">
        <v>2020</v>
      </c>
      <c r="E2153">
        <v>0</v>
      </c>
      <c r="F2153">
        <v>346.47</v>
      </c>
      <c r="G2153" s="2">
        <v>45377</v>
      </c>
      <c r="H2153" t="s">
        <v>2021</v>
      </c>
      <c r="I2153">
        <f t="shared" si="33"/>
        <v>-346.47</v>
      </c>
    </row>
    <row r="2154" spans="1:9" x14ac:dyDescent="0.25">
      <c r="A2154">
        <v>2</v>
      </c>
      <c r="B2154" t="s">
        <v>2024</v>
      </c>
      <c r="C2154" t="s">
        <v>2036</v>
      </c>
      <c r="D2154" t="s">
        <v>2020</v>
      </c>
      <c r="E2154">
        <v>358.19</v>
      </c>
      <c r="F2154">
        <v>0</v>
      </c>
      <c r="G2154" s="2">
        <v>45380</v>
      </c>
      <c r="H2154" t="s">
        <v>2021</v>
      </c>
      <c r="I2154">
        <f t="shared" si="33"/>
        <v>358.19</v>
      </c>
    </row>
    <row r="2155" spans="1:9" x14ac:dyDescent="0.25">
      <c r="A2155">
        <v>3</v>
      </c>
      <c r="B2155" t="s">
        <v>2024</v>
      </c>
      <c r="C2155" t="s">
        <v>3263</v>
      </c>
      <c r="D2155" t="s">
        <v>2020</v>
      </c>
      <c r="E2155">
        <v>40</v>
      </c>
      <c r="F2155">
        <v>0</v>
      </c>
      <c r="G2155" s="2">
        <v>45352</v>
      </c>
      <c r="H2155" t="s">
        <v>2021</v>
      </c>
      <c r="I2155">
        <f t="shared" si="33"/>
        <v>40</v>
      </c>
    </row>
    <row r="2156" spans="1:9" x14ac:dyDescent="0.25">
      <c r="A2156">
        <v>2</v>
      </c>
      <c r="B2156" t="s">
        <v>2024</v>
      </c>
      <c r="C2156" t="s">
        <v>2036</v>
      </c>
      <c r="D2156" t="s">
        <v>2020</v>
      </c>
      <c r="E2156">
        <v>40</v>
      </c>
      <c r="F2156">
        <v>0</v>
      </c>
      <c r="G2156" s="2">
        <v>45372</v>
      </c>
      <c r="H2156" t="s">
        <v>2021</v>
      </c>
      <c r="I2156">
        <f t="shared" si="33"/>
        <v>40</v>
      </c>
    </row>
    <row r="2157" spans="1:9" x14ac:dyDescent="0.25">
      <c r="A2157">
        <v>2</v>
      </c>
      <c r="B2157" t="s">
        <v>2024</v>
      </c>
      <c r="C2157" t="s">
        <v>2036</v>
      </c>
      <c r="D2157" t="s">
        <v>2020</v>
      </c>
      <c r="E2157">
        <v>40</v>
      </c>
      <c r="F2157">
        <v>0</v>
      </c>
      <c r="G2157" s="2">
        <v>45372</v>
      </c>
      <c r="H2157" t="s">
        <v>2021</v>
      </c>
      <c r="I2157">
        <f t="shared" si="33"/>
        <v>40</v>
      </c>
    </row>
    <row r="2158" spans="1:9" x14ac:dyDescent="0.25">
      <c r="A2158">
        <v>4</v>
      </c>
      <c r="B2158" t="s">
        <v>2066</v>
      </c>
      <c r="C2158" t="s">
        <v>3722</v>
      </c>
      <c r="D2158" t="s">
        <v>2020</v>
      </c>
      <c r="E2158">
        <v>799.96</v>
      </c>
      <c r="F2158">
        <v>0</v>
      </c>
      <c r="G2158" s="2">
        <v>45377</v>
      </c>
      <c r="H2158" t="s">
        <v>2021</v>
      </c>
      <c r="I2158">
        <f t="shared" si="33"/>
        <v>799.96</v>
      </c>
    </row>
    <row r="2159" spans="1:9" x14ac:dyDescent="0.25">
      <c r="A2159">
        <v>2</v>
      </c>
      <c r="B2159" t="s">
        <v>2037</v>
      </c>
      <c r="C2159" t="s">
        <v>3262</v>
      </c>
      <c r="D2159" t="s">
        <v>2020</v>
      </c>
      <c r="E2159">
        <v>10542.47</v>
      </c>
      <c r="F2159">
        <v>0</v>
      </c>
      <c r="G2159" s="2">
        <v>45382</v>
      </c>
      <c r="H2159" t="s">
        <v>2021</v>
      </c>
      <c r="I2159">
        <f t="shared" si="33"/>
        <v>10542.47</v>
      </c>
    </row>
    <row r="2160" spans="1:9" x14ac:dyDescent="0.25">
      <c r="A2160">
        <v>2</v>
      </c>
      <c r="B2160" t="s">
        <v>2037</v>
      </c>
      <c r="C2160" t="s">
        <v>3262</v>
      </c>
      <c r="D2160" t="s">
        <v>2020</v>
      </c>
      <c r="E2160">
        <v>6182.16</v>
      </c>
      <c r="F2160">
        <v>0</v>
      </c>
      <c r="G2160" s="2">
        <v>45382</v>
      </c>
      <c r="H2160" t="s">
        <v>2021</v>
      </c>
      <c r="I2160">
        <f t="shared" si="33"/>
        <v>6182.16</v>
      </c>
    </row>
    <row r="2161" spans="1:9" x14ac:dyDescent="0.25">
      <c r="A2161">
        <v>2</v>
      </c>
      <c r="B2161" t="s">
        <v>2048</v>
      </c>
      <c r="C2161" t="s">
        <v>3579</v>
      </c>
      <c r="D2161" t="s">
        <v>2020</v>
      </c>
      <c r="E2161">
        <v>407.92</v>
      </c>
      <c r="F2161">
        <v>0</v>
      </c>
      <c r="G2161" s="2">
        <v>45369</v>
      </c>
      <c r="H2161" t="s">
        <v>2021</v>
      </c>
      <c r="I2161">
        <f t="shared" si="33"/>
        <v>407.92</v>
      </c>
    </row>
    <row r="2162" spans="1:9" x14ac:dyDescent="0.25">
      <c r="A2162">
        <v>2</v>
      </c>
      <c r="B2162" t="s">
        <v>2048</v>
      </c>
      <c r="C2162" t="s">
        <v>3579</v>
      </c>
      <c r="D2162" t="s">
        <v>2020</v>
      </c>
      <c r="E2162">
        <v>1360.69</v>
      </c>
      <c r="F2162">
        <v>0</v>
      </c>
      <c r="G2162" s="2">
        <v>45380</v>
      </c>
      <c r="H2162" t="s">
        <v>2021</v>
      </c>
      <c r="I2162">
        <f t="shared" si="33"/>
        <v>1360.69</v>
      </c>
    </row>
    <row r="2163" spans="1:9" x14ac:dyDescent="0.25">
      <c r="A2163">
        <v>2</v>
      </c>
      <c r="B2163" t="s">
        <v>2047</v>
      </c>
      <c r="C2163" t="s">
        <v>3204</v>
      </c>
      <c r="D2163" t="s">
        <v>2020</v>
      </c>
      <c r="E2163">
        <v>966.03</v>
      </c>
      <c r="F2163">
        <v>0</v>
      </c>
      <c r="G2163" s="2">
        <v>45380</v>
      </c>
      <c r="H2163" t="s">
        <v>2021</v>
      </c>
      <c r="I2163">
        <f t="shared" si="33"/>
        <v>966.03</v>
      </c>
    </row>
    <row r="2164" spans="1:9" x14ac:dyDescent="0.25">
      <c r="A2164">
        <v>2</v>
      </c>
      <c r="B2164" t="s">
        <v>2019</v>
      </c>
      <c r="C2164" t="s">
        <v>2027</v>
      </c>
      <c r="D2164" t="s">
        <v>2020</v>
      </c>
      <c r="E2164">
        <v>151.57</v>
      </c>
      <c r="F2164">
        <v>0</v>
      </c>
      <c r="G2164" s="2">
        <v>45383</v>
      </c>
      <c r="H2164" t="s">
        <v>2021</v>
      </c>
      <c r="I2164">
        <f t="shared" si="33"/>
        <v>151.57</v>
      </c>
    </row>
    <row r="2165" spans="1:9" x14ac:dyDescent="0.25">
      <c r="A2165">
        <v>8</v>
      </c>
      <c r="B2165" t="s">
        <v>2017</v>
      </c>
      <c r="C2165" t="s">
        <v>3723</v>
      </c>
      <c r="D2165" t="s">
        <v>3724</v>
      </c>
      <c r="E2165">
        <v>8615.7999999999993</v>
      </c>
      <c r="F2165">
        <v>0</v>
      </c>
      <c r="G2165" s="2">
        <v>45381</v>
      </c>
      <c r="H2165" t="s">
        <v>2018</v>
      </c>
      <c r="I2165">
        <f t="shared" si="33"/>
        <v>8615.7999999999993</v>
      </c>
    </row>
    <row r="2166" spans="1:9" x14ac:dyDescent="0.25">
      <c r="A2166">
        <v>2</v>
      </c>
      <c r="B2166" t="s">
        <v>2047</v>
      </c>
      <c r="C2166" t="s">
        <v>3204</v>
      </c>
      <c r="D2166" t="s">
        <v>2020</v>
      </c>
      <c r="E2166">
        <v>497.95</v>
      </c>
      <c r="F2166">
        <v>0</v>
      </c>
      <c r="G2166" s="2">
        <v>45384</v>
      </c>
      <c r="H2166" t="s">
        <v>2021</v>
      </c>
      <c r="I2166">
        <f t="shared" si="33"/>
        <v>497.95</v>
      </c>
    </row>
    <row r="2167" spans="1:9" x14ac:dyDescent="0.25">
      <c r="A2167">
        <v>2</v>
      </c>
      <c r="B2167" t="s">
        <v>2019</v>
      </c>
      <c r="C2167" t="s">
        <v>2027</v>
      </c>
      <c r="D2167" t="s">
        <v>2020</v>
      </c>
      <c r="E2167">
        <v>226.46</v>
      </c>
      <c r="F2167">
        <v>0</v>
      </c>
      <c r="G2167" s="2">
        <v>45383</v>
      </c>
      <c r="H2167" t="s">
        <v>2021</v>
      </c>
      <c r="I2167">
        <f t="shared" si="33"/>
        <v>226.46</v>
      </c>
    </row>
    <row r="2168" spans="1:9" x14ac:dyDescent="0.25">
      <c r="A2168">
        <v>2</v>
      </c>
      <c r="B2168" t="s">
        <v>2038</v>
      </c>
      <c r="C2168" t="s">
        <v>2039</v>
      </c>
      <c r="D2168" t="s">
        <v>2020</v>
      </c>
      <c r="E2168">
        <v>2380.2800000000002</v>
      </c>
      <c r="F2168">
        <v>0</v>
      </c>
      <c r="G2168" s="2">
        <v>45384</v>
      </c>
      <c r="H2168" t="s">
        <v>2021</v>
      </c>
      <c r="I2168">
        <f t="shared" si="33"/>
        <v>2380.2800000000002</v>
      </c>
    </row>
    <row r="2169" spans="1:9" x14ac:dyDescent="0.25">
      <c r="A2169">
        <v>2</v>
      </c>
      <c r="B2169" t="s">
        <v>2032</v>
      </c>
      <c r="C2169" t="s">
        <v>2033</v>
      </c>
      <c r="D2169" t="s">
        <v>2020</v>
      </c>
      <c r="E2169">
        <v>319.02999999999997</v>
      </c>
      <c r="F2169">
        <v>0</v>
      </c>
      <c r="G2169" s="2">
        <v>45384</v>
      </c>
      <c r="H2169" t="s">
        <v>2021</v>
      </c>
      <c r="I2169">
        <f t="shared" si="33"/>
        <v>319.02999999999997</v>
      </c>
    </row>
    <row r="2170" spans="1:9" x14ac:dyDescent="0.25">
      <c r="A2170">
        <v>2</v>
      </c>
      <c r="B2170" t="s">
        <v>2022</v>
      </c>
      <c r="C2170" t="s">
        <v>2023</v>
      </c>
      <c r="D2170" t="s">
        <v>2020</v>
      </c>
      <c r="E2170">
        <v>333.24</v>
      </c>
      <c r="F2170">
        <v>0</v>
      </c>
      <c r="G2170" s="2">
        <v>45385</v>
      </c>
      <c r="H2170" t="s">
        <v>2021</v>
      </c>
      <c r="I2170">
        <f t="shared" si="33"/>
        <v>333.24</v>
      </c>
    </row>
    <row r="2171" spans="1:9" x14ac:dyDescent="0.25">
      <c r="A2171">
        <v>2</v>
      </c>
      <c r="B2171" t="s">
        <v>2024</v>
      </c>
      <c r="C2171" t="s">
        <v>2036</v>
      </c>
      <c r="D2171" t="s">
        <v>2020</v>
      </c>
      <c r="E2171">
        <v>3998.12</v>
      </c>
      <c r="F2171">
        <v>0</v>
      </c>
      <c r="G2171" s="2">
        <v>45384</v>
      </c>
      <c r="H2171" t="s">
        <v>2021</v>
      </c>
      <c r="I2171">
        <f t="shared" si="33"/>
        <v>3998.12</v>
      </c>
    </row>
    <row r="2172" spans="1:9" x14ac:dyDescent="0.25">
      <c r="A2172">
        <v>2</v>
      </c>
      <c r="B2172" t="s">
        <v>2022</v>
      </c>
      <c r="C2172" t="s">
        <v>2023</v>
      </c>
      <c r="D2172" t="s">
        <v>2020</v>
      </c>
      <c r="E2172">
        <v>1756.82</v>
      </c>
      <c r="F2172">
        <v>0</v>
      </c>
      <c r="G2172" s="2">
        <v>45383</v>
      </c>
      <c r="H2172" t="s">
        <v>2021</v>
      </c>
      <c r="I2172">
        <f t="shared" si="33"/>
        <v>1756.82</v>
      </c>
    </row>
    <row r="2173" spans="1:9" x14ac:dyDescent="0.25">
      <c r="A2173">
        <v>2</v>
      </c>
      <c r="B2173" t="s">
        <v>2022</v>
      </c>
      <c r="C2173" t="s">
        <v>2023</v>
      </c>
      <c r="D2173" t="s">
        <v>2020</v>
      </c>
      <c r="E2173">
        <v>551.48</v>
      </c>
      <c r="F2173">
        <v>0</v>
      </c>
      <c r="G2173" s="2">
        <v>45385</v>
      </c>
      <c r="H2173" t="s">
        <v>2021</v>
      </c>
      <c r="I2173">
        <f t="shared" si="33"/>
        <v>551.48</v>
      </c>
    </row>
    <row r="2174" spans="1:9" x14ac:dyDescent="0.25">
      <c r="A2174">
        <v>2</v>
      </c>
      <c r="B2174" t="s">
        <v>2024</v>
      </c>
      <c r="C2174" t="s">
        <v>2036</v>
      </c>
      <c r="D2174" t="s">
        <v>2020</v>
      </c>
      <c r="E2174">
        <v>124.52</v>
      </c>
      <c r="F2174">
        <v>0</v>
      </c>
      <c r="G2174" s="2">
        <v>45359</v>
      </c>
      <c r="H2174" t="s">
        <v>2021</v>
      </c>
      <c r="I2174">
        <f t="shared" si="33"/>
        <v>124.52</v>
      </c>
    </row>
    <row r="2175" spans="1:9" x14ac:dyDescent="0.25">
      <c r="A2175">
        <v>2</v>
      </c>
      <c r="B2175" t="s">
        <v>2044</v>
      </c>
      <c r="C2175" t="s">
        <v>2045</v>
      </c>
      <c r="D2175" t="s">
        <v>2020</v>
      </c>
      <c r="E2175">
        <v>109</v>
      </c>
      <c r="F2175">
        <v>0</v>
      </c>
      <c r="G2175" s="2">
        <v>45355</v>
      </c>
      <c r="H2175" t="s">
        <v>2021</v>
      </c>
      <c r="I2175">
        <f t="shared" si="33"/>
        <v>109</v>
      </c>
    </row>
    <row r="2176" spans="1:9" x14ac:dyDescent="0.25">
      <c r="A2176">
        <v>2</v>
      </c>
      <c r="B2176" t="s">
        <v>2044</v>
      </c>
      <c r="C2176" t="s">
        <v>2045</v>
      </c>
      <c r="D2176" t="s">
        <v>2020</v>
      </c>
      <c r="E2176">
        <v>65.92</v>
      </c>
      <c r="F2176">
        <v>0</v>
      </c>
      <c r="G2176" s="2">
        <v>45356</v>
      </c>
      <c r="H2176" t="s">
        <v>2021</v>
      </c>
      <c r="I2176">
        <f t="shared" si="33"/>
        <v>65.92</v>
      </c>
    </row>
    <row r="2177" spans="1:9" x14ac:dyDescent="0.25">
      <c r="A2177">
        <v>2</v>
      </c>
      <c r="B2177" t="s">
        <v>2026</v>
      </c>
      <c r="C2177" t="s">
        <v>3603</v>
      </c>
      <c r="D2177" t="s">
        <v>2020</v>
      </c>
      <c r="E2177">
        <v>131.19999999999999</v>
      </c>
      <c r="F2177">
        <v>0</v>
      </c>
      <c r="G2177" s="2">
        <v>45357</v>
      </c>
      <c r="H2177" t="s">
        <v>2021</v>
      </c>
      <c r="I2177">
        <f t="shared" si="33"/>
        <v>131.19999999999999</v>
      </c>
    </row>
    <row r="2178" spans="1:9" x14ac:dyDescent="0.25">
      <c r="A2178">
        <v>2</v>
      </c>
      <c r="B2178" t="s">
        <v>2037</v>
      </c>
      <c r="C2178" t="s">
        <v>3262</v>
      </c>
      <c r="D2178" t="s">
        <v>2020</v>
      </c>
      <c r="E2178">
        <v>83.16</v>
      </c>
      <c r="F2178">
        <v>0</v>
      </c>
      <c r="G2178" s="2">
        <v>45369</v>
      </c>
      <c r="H2178" t="s">
        <v>2021</v>
      </c>
      <c r="I2178">
        <f t="shared" ref="I2178:I2241" si="34">E2178-F2178</f>
        <v>83.16</v>
      </c>
    </row>
    <row r="2179" spans="1:9" x14ac:dyDescent="0.25">
      <c r="A2179">
        <v>2</v>
      </c>
      <c r="B2179" t="s">
        <v>2038</v>
      </c>
      <c r="C2179" t="s">
        <v>2039</v>
      </c>
      <c r="D2179" t="s">
        <v>2020</v>
      </c>
      <c r="E2179">
        <v>190.76</v>
      </c>
      <c r="F2179">
        <v>0</v>
      </c>
      <c r="G2179" s="2">
        <v>45386</v>
      </c>
      <c r="H2179" t="s">
        <v>2021</v>
      </c>
      <c r="I2179">
        <f t="shared" si="34"/>
        <v>190.76</v>
      </c>
    </row>
    <row r="2180" spans="1:9" x14ac:dyDescent="0.25">
      <c r="A2180">
        <v>2</v>
      </c>
      <c r="B2180" t="s">
        <v>2032</v>
      </c>
      <c r="C2180" t="s">
        <v>2033</v>
      </c>
      <c r="D2180" t="s">
        <v>2020</v>
      </c>
      <c r="E2180">
        <v>354.71</v>
      </c>
      <c r="F2180">
        <v>0</v>
      </c>
      <c r="G2180" s="2">
        <v>45386</v>
      </c>
      <c r="H2180" t="s">
        <v>2021</v>
      </c>
      <c r="I2180">
        <f t="shared" si="34"/>
        <v>354.71</v>
      </c>
    </row>
    <row r="2181" spans="1:9" x14ac:dyDescent="0.25">
      <c r="A2181">
        <v>2</v>
      </c>
      <c r="B2181" t="s">
        <v>2022</v>
      </c>
      <c r="C2181" t="s">
        <v>2023</v>
      </c>
      <c r="D2181" t="s">
        <v>2020</v>
      </c>
      <c r="E2181">
        <v>109.4</v>
      </c>
      <c r="F2181">
        <v>0</v>
      </c>
      <c r="G2181" s="2">
        <v>45386</v>
      </c>
      <c r="H2181" t="s">
        <v>2021</v>
      </c>
      <c r="I2181">
        <f t="shared" si="34"/>
        <v>109.4</v>
      </c>
    </row>
    <row r="2182" spans="1:9" x14ac:dyDescent="0.25">
      <c r="A2182">
        <v>2</v>
      </c>
      <c r="B2182" t="s">
        <v>2024</v>
      </c>
      <c r="C2182" t="s">
        <v>2036</v>
      </c>
      <c r="D2182" t="s">
        <v>2020</v>
      </c>
      <c r="E2182">
        <v>70.23</v>
      </c>
      <c r="F2182">
        <v>0</v>
      </c>
      <c r="G2182" s="2">
        <v>45383</v>
      </c>
      <c r="H2182" t="s">
        <v>2021</v>
      </c>
      <c r="I2182">
        <f t="shared" si="34"/>
        <v>70.23</v>
      </c>
    </row>
    <row r="2183" spans="1:9" x14ac:dyDescent="0.25">
      <c r="A2183">
        <v>2</v>
      </c>
      <c r="B2183" t="s">
        <v>2040</v>
      </c>
      <c r="C2183" t="s">
        <v>3580</v>
      </c>
      <c r="D2183" t="s">
        <v>2020</v>
      </c>
      <c r="E2183">
        <v>39.340000000000003</v>
      </c>
      <c r="F2183">
        <v>0</v>
      </c>
      <c r="G2183" s="2">
        <v>45383</v>
      </c>
      <c r="H2183" t="s">
        <v>2021</v>
      </c>
      <c r="I2183">
        <f t="shared" si="34"/>
        <v>39.340000000000003</v>
      </c>
    </row>
    <row r="2184" spans="1:9" x14ac:dyDescent="0.25">
      <c r="A2184">
        <v>2</v>
      </c>
      <c r="B2184" t="s">
        <v>2040</v>
      </c>
      <c r="C2184" t="s">
        <v>3580</v>
      </c>
      <c r="D2184" t="s">
        <v>2020</v>
      </c>
      <c r="E2184">
        <v>116.4</v>
      </c>
      <c r="F2184">
        <v>0</v>
      </c>
      <c r="G2184" s="2">
        <v>45383</v>
      </c>
      <c r="H2184" t="s">
        <v>2021</v>
      </c>
      <c r="I2184">
        <f t="shared" si="34"/>
        <v>116.4</v>
      </c>
    </row>
    <row r="2185" spans="1:9" x14ac:dyDescent="0.25">
      <c r="A2185">
        <v>2</v>
      </c>
      <c r="B2185" t="s">
        <v>2026</v>
      </c>
      <c r="C2185" t="s">
        <v>3603</v>
      </c>
      <c r="D2185" t="s">
        <v>2020</v>
      </c>
      <c r="E2185">
        <v>232.78</v>
      </c>
      <c r="F2185">
        <v>0</v>
      </c>
      <c r="G2185" s="2">
        <v>45383</v>
      </c>
      <c r="H2185" t="s">
        <v>2021</v>
      </c>
      <c r="I2185">
        <f t="shared" si="34"/>
        <v>232.78</v>
      </c>
    </row>
    <row r="2186" spans="1:9" x14ac:dyDescent="0.25">
      <c r="A2186">
        <v>2</v>
      </c>
      <c r="B2186" t="s">
        <v>2040</v>
      </c>
      <c r="C2186" t="s">
        <v>3580</v>
      </c>
      <c r="D2186" t="s">
        <v>2020</v>
      </c>
      <c r="E2186">
        <v>175.44</v>
      </c>
      <c r="F2186">
        <v>0</v>
      </c>
      <c r="G2186" s="2">
        <v>45387</v>
      </c>
      <c r="H2186" t="s">
        <v>2021</v>
      </c>
      <c r="I2186">
        <f t="shared" si="34"/>
        <v>175.44</v>
      </c>
    </row>
    <row r="2187" spans="1:9" x14ac:dyDescent="0.25">
      <c r="A2187">
        <v>2</v>
      </c>
      <c r="B2187" t="s">
        <v>2041</v>
      </c>
      <c r="C2187" t="s">
        <v>3593</v>
      </c>
      <c r="D2187" t="s">
        <v>2020</v>
      </c>
      <c r="E2187">
        <v>308.49</v>
      </c>
      <c r="F2187">
        <v>0</v>
      </c>
      <c r="G2187" s="2">
        <v>45383</v>
      </c>
      <c r="H2187" t="s">
        <v>2021</v>
      </c>
      <c r="I2187">
        <f t="shared" si="34"/>
        <v>308.49</v>
      </c>
    </row>
    <row r="2188" spans="1:9" x14ac:dyDescent="0.25">
      <c r="A2188">
        <v>2</v>
      </c>
      <c r="B2188" t="s">
        <v>2024</v>
      </c>
      <c r="C2188" t="s">
        <v>2036</v>
      </c>
      <c r="D2188" t="s">
        <v>2020</v>
      </c>
      <c r="E2188">
        <v>332.52</v>
      </c>
      <c r="F2188">
        <v>0</v>
      </c>
      <c r="G2188" s="2">
        <v>45383</v>
      </c>
      <c r="H2188" t="s">
        <v>2021</v>
      </c>
      <c r="I2188">
        <f t="shared" si="34"/>
        <v>332.52</v>
      </c>
    </row>
    <row r="2189" spans="1:9" x14ac:dyDescent="0.25">
      <c r="A2189">
        <v>2</v>
      </c>
      <c r="B2189" t="s">
        <v>2044</v>
      </c>
      <c r="C2189" t="s">
        <v>2045</v>
      </c>
      <c r="D2189" t="s">
        <v>2020</v>
      </c>
      <c r="E2189">
        <v>123.95</v>
      </c>
      <c r="F2189">
        <v>0</v>
      </c>
      <c r="G2189" s="2">
        <v>45383</v>
      </c>
      <c r="H2189" t="s">
        <v>2021</v>
      </c>
      <c r="I2189">
        <f t="shared" si="34"/>
        <v>123.95</v>
      </c>
    </row>
    <row r="2190" spans="1:9" x14ac:dyDescent="0.25">
      <c r="A2190">
        <v>2</v>
      </c>
      <c r="B2190" t="s">
        <v>2044</v>
      </c>
      <c r="C2190" t="s">
        <v>2045</v>
      </c>
      <c r="D2190" t="s">
        <v>2020</v>
      </c>
      <c r="E2190">
        <v>49.36</v>
      </c>
      <c r="F2190">
        <v>0</v>
      </c>
      <c r="G2190" s="2">
        <v>45383</v>
      </c>
      <c r="H2190" t="s">
        <v>2021</v>
      </c>
      <c r="I2190">
        <f t="shared" si="34"/>
        <v>49.36</v>
      </c>
    </row>
    <row r="2191" spans="1:9" x14ac:dyDescent="0.25">
      <c r="A2191">
        <v>2</v>
      </c>
      <c r="B2191" t="s">
        <v>2044</v>
      </c>
      <c r="C2191" t="s">
        <v>2045</v>
      </c>
      <c r="D2191" t="s">
        <v>2020</v>
      </c>
      <c r="E2191">
        <v>174.92</v>
      </c>
      <c r="F2191">
        <v>0</v>
      </c>
      <c r="G2191" s="2">
        <v>45383</v>
      </c>
      <c r="H2191" t="s">
        <v>2021</v>
      </c>
      <c r="I2191">
        <f t="shared" si="34"/>
        <v>174.92</v>
      </c>
    </row>
    <row r="2192" spans="1:9" x14ac:dyDescent="0.25">
      <c r="A2192">
        <v>2</v>
      </c>
      <c r="B2192" t="s">
        <v>2044</v>
      </c>
      <c r="C2192" t="s">
        <v>2045</v>
      </c>
      <c r="D2192" t="s">
        <v>2020</v>
      </c>
      <c r="E2192">
        <v>49.29</v>
      </c>
      <c r="F2192">
        <v>0</v>
      </c>
      <c r="G2192" s="2">
        <v>45383</v>
      </c>
      <c r="H2192" t="s">
        <v>2021</v>
      </c>
      <c r="I2192">
        <f t="shared" si="34"/>
        <v>49.29</v>
      </c>
    </row>
    <row r="2193" spans="1:9" x14ac:dyDescent="0.25">
      <c r="A2193">
        <v>2</v>
      </c>
      <c r="B2193" t="s">
        <v>2044</v>
      </c>
      <c r="C2193" t="s">
        <v>2045</v>
      </c>
      <c r="D2193" t="s">
        <v>2020</v>
      </c>
      <c r="E2193">
        <v>66.25</v>
      </c>
      <c r="F2193">
        <v>0</v>
      </c>
      <c r="G2193" s="2">
        <v>45383</v>
      </c>
      <c r="H2193" t="s">
        <v>2021</v>
      </c>
      <c r="I2193">
        <f t="shared" si="34"/>
        <v>66.25</v>
      </c>
    </row>
    <row r="2194" spans="1:9" x14ac:dyDescent="0.25">
      <c r="A2194">
        <v>2</v>
      </c>
      <c r="B2194" t="s">
        <v>2024</v>
      </c>
      <c r="C2194" t="s">
        <v>2036</v>
      </c>
      <c r="D2194" t="s">
        <v>2020</v>
      </c>
      <c r="E2194">
        <v>70.23</v>
      </c>
      <c r="F2194">
        <v>0</v>
      </c>
      <c r="G2194" s="2">
        <v>45383</v>
      </c>
      <c r="H2194" t="s">
        <v>2021</v>
      </c>
      <c r="I2194">
        <f t="shared" si="34"/>
        <v>70.23</v>
      </c>
    </row>
    <row r="2195" spans="1:9" x14ac:dyDescent="0.25">
      <c r="A2195">
        <v>2</v>
      </c>
      <c r="B2195" t="s">
        <v>2041</v>
      </c>
      <c r="C2195" t="s">
        <v>3593</v>
      </c>
      <c r="D2195" t="s">
        <v>2020</v>
      </c>
      <c r="E2195">
        <v>182.46</v>
      </c>
      <c r="F2195">
        <v>0</v>
      </c>
      <c r="G2195" s="2">
        <v>45355</v>
      </c>
      <c r="H2195" t="s">
        <v>2021</v>
      </c>
      <c r="I2195">
        <f t="shared" si="34"/>
        <v>182.46</v>
      </c>
    </row>
    <row r="2196" spans="1:9" x14ac:dyDescent="0.25">
      <c r="A2196">
        <v>2</v>
      </c>
      <c r="B2196" t="s">
        <v>2022</v>
      </c>
      <c r="C2196" t="s">
        <v>2023</v>
      </c>
      <c r="D2196" t="s">
        <v>2020</v>
      </c>
      <c r="E2196">
        <v>52.79</v>
      </c>
      <c r="F2196">
        <v>0</v>
      </c>
      <c r="G2196" s="2">
        <v>45369</v>
      </c>
      <c r="H2196" t="s">
        <v>2021</v>
      </c>
      <c r="I2196">
        <f t="shared" si="34"/>
        <v>52.79</v>
      </c>
    </row>
    <row r="2197" spans="1:9" x14ac:dyDescent="0.25">
      <c r="A2197">
        <v>2</v>
      </c>
      <c r="B2197" t="s">
        <v>2044</v>
      </c>
      <c r="C2197" t="s">
        <v>2045</v>
      </c>
      <c r="D2197" t="s">
        <v>2020</v>
      </c>
      <c r="E2197">
        <v>177.32</v>
      </c>
      <c r="F2197">
        <v>0</v>
      </c>
      <c r="G2197" s="2">
        <v>45387</v>
      </c>
      <c r="H2197" t="s">
        <v>2021</v>
      </c>
      <c r="I2197">
        <f t="shared" si="34"/>
        <v>177.32</v>
      </c>
    </row>
    <row r="2198" spans="1:9" x14ac:dyDescent="0.25">
      <c r="A2198">
        <v>2</v>
      </c>
      <c r="B2198" t="s">
        <v>2019</v>
      </c>
      <c r="C2198" t="s">
        <v>2027</v>
      </c>
      <c r="D2198" t="s">
        <v>2020</v>
      </c>
      <c r="E2198">
        <v>205.93</v>
      </c>
      <c r="F2198">
        <v>0</v>
      </c>
      <c r="G2198" s="2">
        <v>45383</v>
      </c>
      <c r="H2198" t="s">
        <v>2021</v>
      </c>
      <c r="I2198">
        <f t="shared" si="34"/>
        <v>205.93</v>
      </c>
    </row>
    <row r="2199" spans="1:9" x14ac:dyDescent="0.25">
      <c r="A2199">
        <v>2</v>
      </c>
      <c r="B2199" t="s">
        <v>2024</v>
      </c>
      <c r="C2199" t="s">
        <v>2036</v>
      </c>
      <c r="D2199" t="s">
        <v>2020</v>
      </c>
      <c r="E2199">
        <v>166.75</v>
      </c>
      <c r="F2199">
        <v>0</v>
      </c>
      <c r="G2199" s="2">
        <v>45384</v>
      </c>
      <c r="H2199" t="s">
        <v>2021</v>
      </c>
      <c r="I2199">
        <f t="shared" si="34"/>
        <v>166.75</v>
      </c>
    </row>
    <row r="2200" spans="1:9" x14ac:dyDescent="0.25">
      <c r="A2200">
        <v>2</v>
      </c>
      <c r="B2200" t="s">
        <v>2032</v>
      </c>
      <c r="C2200" t="s">
        <v>2033</v>
      </c>
      <c r="D2200" t="s">
        <v>2020</v>
      </c>
      <c r="E2200">
        <v>0</v>
      </c>
      <c r="F2200">
        <v>32.33</v>
      </c>
      <c r="G2200" s="2">
        <v>45387</v>
      </c>
      <c r="H2200" t="s">
        <v>2021</v>
      </c>
      <c r="I2200">
        <f t="shared" si="34"/>
        <v>-32.33</v>
      </c>
    </row>
    <row r="2201" spans="1:9" x14ac:dyDescent="0.25">
      <c r="A2201">
        <v>2</v>
      </c>
      <c r="B2201" t="s">
        <v>2032</v>
      </c>
      <c r="C2201" t="s">
        <v>2033</v>
      </c>
      <c r="D2201" t="s">
        <v>2020</v>
      </c>
      <c r="E2201">
        <v>234.53</v>
      </c>
      <c r="F2201">
        <v>0</v>
      </c>
      <c r="G2201" s="2">
        <v>45387</v>
      </c>
      <c r="H2201" t="s">
        <v>2021</v>
      </c>
      <c r="I2201">
        <f t="shared" si="34"/>
        <v>234.53</v>
      </c>
    </row>
    <row r="2202" spans="1:9" x14ac:dyDescent="0.25">
      <c r="A2202">
        <v>2</v>
      </c>
      <c r="B2202" t="s">
        <v>2038</v>
      </c>
      <c r="C2202" t="s">
        <v>2039</v>
      </c>
      <c r="D2202" t="s">
        <v>2020</v>
      </c>
      <c r="E2202">
        <v>1419.27</v>
      </c>
      <c r="F2202">
        <v>0</v>
      </c>
      <c r="G2202" s="2">
        <v>45387</v>
      </c>
      <c r="H2202" t="s">
        <v>2021</v>
      </c>
      <c r="I2202">
        <f t="shared" si="34"/>
        <v>1419.27</v>
      </c>
    </row>
    <row r="2203" spans="1:9" x14ac:dyDescent="0.25">
      <c r="A2203">
        <v>2</v>
      </c>
      <c r="B2203" t="s">
        <v>2032</v>
      </c>
      <c r="C2203" t="s">
        <v>2033</v>
      </c>
      <c r="D2203" t="s">
        <v>2020</v>
      </c>
      <c r="E2203">
        <v>272.83</v>
      </c>
      <c r="F2203">
        <v>0</v>
      </c>
      <c r="G2203" s="2">
        <v>45387</v>
      </c>
      <c r="H2203" t="s">
        <v>2021</v>
      </c>
      <c r="I2203">
        <f t="shared" si="34"/>
        <v>272.83</v>
      </c>
    </row>
    <row r="2204" spans="1:9" x14ac:dyDescent="0.25">
      <c r="A2204">
        <v>2</v>
      </c>
      <c r="B2204" t="s">
        <v>2044</v>
      </c>
      <c r="C2204" t="s">
        <v>2045</v>
      </c>
      <c r="D2204" t="s">
        <v>2020</v>
      </c>
      <c r="E2204">
        <v>205.85</v>
      </c>
      <c r="F2204">
        <v>0</v>
      </c>
      <c r="G2204" s="2">
        <v>45383</v>
      </c>
      <c r="H2204" t="s">
        <v>2021</v>
      </c>
      <c r="I2204">
        <f t="shared" si="34"/>
        <v>205.85</v>
      </c>
    </row>
    <row r="2205" spans="1:9" x14ac:dyDescent="0.25">
      <c r="A2205">
        <v>2</v>
      </c>
      <c r="B2205" t="s">
        <v>2044</v>
      </c>
      <c r="C2205" t="s">
        <v>2045</v>
      </c>
      <c r="D2205" t="s">
        <v>2020</v>
      </c>
      <c r="E2205">
        <v>182.63</v>
      </c>
      <c r="F2205">
        <v>0</v>
      </c>
      <c r="G2205" s="2">
        <v>45383</v>
      </c>
      <c r="H2205" t="s">
        <v>2021</v>
      </c>
      <c r="I2205">
        <f t="shared" si="34"/>
        <v>182.63</v>
      </c>
    </row>
    <row r="2206" spans="1:9" x14ac:dyDescent="0.25">
      <c r="A2206">
        <v>2</v>
      </c>
      <c r="B2206" t="s">
        <v>2019</v>
      </c>
      <c r="C2206" t="s">
        <v>2027</v>
      </c>
      <c r="D2206" t="s">
        <v>2020</v>
      </c>
      <c r="E2206">
        <v>93.28</v>
      </c>
      <c r="F2206">
        <v>0</v>
      </c>
      <c r="G2206" s="2">
        <v>45383</v>
      </c>
      <c r="H2206" t="s">
        <v>2021</v>
      </c>
      <c r="I2206">
        <f t="shared" si="34"/>
        <v>93.28</v>
      </c>
    </row>
    <row r="2207" spans="1:9" x14ac:dyDescent="0.25">
      <c r="A2207">
        <v>2</v>
      </c>
      <c r="B2207" t="s">
        <v>2019</v>
      </c>
      <c r="C2207" t="s">
        <v>2027</v>
      </c>
      <c r="D2207" t="s">
        <v>2020</v>
      </c>
      <c r="E2207">
        <v>93.28</v>
      </c>
      <c r="F2207">
        <v>0</v>
      </c>
      <c r="G2207" s="2">
        <v>45383</v>
      </c>
      <c r="H2207" t="s">
        <v>2021</v>
      </c>
      <c r="I2207">
        <f t="shared" si="34"/>
        <v>93.28</v>
      </c>
    </row>
    <row r="2208" spans="1:9" x14ac:dyDescent="0.25">
      <c r="A2208">
        <v>2</v>
      </c>
      <c r="B2208" t="s">
        <v>2019</v>
      </c>
      <c r="C2208" t="s">
        <v>2027</v>
      </c>
      <c r="D2208" t="s">
        <v>2020</v>
      </c>
      <c r="E2208">
        <v>93.28</v>
      </c>
      <c r="F2208">
        <v>0</v>
      </c>
      <c r="G2208" s="2">
        <v>45383</v>
      </c>
      <c r="H2208" t="s">
        <v>2021</v>
      </c>
      <c r="I2208">
        <f t="shared" si="34"/>
        <v>93.28</v>
      </c>
    </row>
    <row r="2209" spans="1:9" x14ac:dyDescent="0.25">
      <c r="A2209">
        <v>2</v>
      </c>
      <c r="B2209" t="s">
        <v>2019</v>
      </c>
      <c r="C2209" t="s">
        <v>2027</v>
      </c>
      <c r="D2209" t="s">
        <v>2020</v>
      </c>
      <c r="E2209">
        <v>93.28</v>
      </c>
      <c r="F2209">
        <v>0</v>
      </c>
      <c r="G2209" s="2">
        <v>45383</v>
      </c>
      <c r="H2209" t="s">
        <v>2021</v>
      </c>
      <c r="I2209">
        <f t="shared" si="34"/>
        <v>93.28</v>
      </c>
    </row>
    <row r="2210" spans="1:9" x14ac:dyDescent="0.25">
      <c r="A2210">
        <v>2</v>
      </c>
      <c r="B2210" t="s">
        <v>2053</v>
      </c>
      <c r="C2210" t="s">
        <v>3624</v>
      </c>
      <c r="D2210" t="s">
        <v>3617</v>
      </c>
      <c r="E2210">
        <v>0</v>
      </c>
      <c r="F2210">
        <v>60</v>
      </c>
      <c r="G2210" s="2">
        <v>45412</v>
      </c>
      <c r="H2210" t="s">
        <v>3618</v>
      </c>
      <c r="I2210">
        <f t="shared" si="34"/>
        <v>-60</v>
      </c>
    </row>
    <row r="2211" spans="1:9" x14ac:dyDescent="0.25">
      <c r="A2211">
        <v>2</v>
      </c>
      <c r="B2211" t="s">
        <v>2053</v>
      </c>
      <c r="C2211" t="s">
        <v>3624</v>
      </c>
      <c r="D2211" t="s">
        <v>3617</v>
      </c>
      <c r="E2211">
        <v>0</v>
      </c>
      <c r="F2211">
        <v>810</v>
      </c>
      <c r="G2211" s="2">
        <v>45412</v>
      </c>
      <c r="H2211" t="s">
        <v>3618</v>
      </c>
      <c r="I2211">
        <f t="shared" si="34"/>
        <v>-810</v>
      </c>
    </row>
    <row r="2212" spans="1:9" x14ac:dyDescent="0.25">
      <c r="A2212">
        <v>2</v>
      </c>
      <c r="B2212" t="s">
        <v>2053</v>
      </c>
      <c r="C2212" t="s">
        <v>3624</v>
      </c>
      <c r="D2212" t="s">
        <v>3617</v>
      </c>
      <c r="E2212">
        <v>0</v>
      </c>
      <c r="F2212">
        <v>45</v>
      </c>
      <c r="G2212" s="2">
        <v>45412</v>
      </c>
      <c r="H2212" t="s">
        <v>3618</v>
      </c>
      <c r="I2212">
        <f t="shared" si="34"/>
        <v>-45</v>
      </c>
    </row>
    <row r="2213" spans="1:9" x14ac:dyDescent="0.25">
      <c r="A2213">
        <v>2</v>
      </c>
      <c r="B2213" t="s">
        <v>2053</v>
      </c>
      <c r="C2213" t="s">
        <v>3624</v>
      </c>
      <c r="D2213" t="s">
        <v>3617</v>
      </c>
      <c r="E2213">
        <v>0</v>
      </c>
      <c r="F2213">
        <v>45</v>
      </c>
      <c r="G2213" s="2">
        <v>45412</v>
      </c>
      <c r="H2213" t="s">
        <v>3618</v>
      </c>
      <c r="I2213">
        <f t="shared" si="34"/>
        <v>-45</v>
      </c>
    </row>
    <row r="2214" spans="1:9" x14ac:dyDescent="0.25">
      <c r="A2214">
        <v>2</v>
      </c>
      <c r="B2214" t="s">
        <v>2053</v>
      </c>
      <c r="C2214" t="s">
        <v>3624</v>
      </c>
      <c r="D2214" t="s">
        <v>3617</v>
      </c>
      <c r="E2214">
        <v>0</v>
      </c>
      <c r="F2214">
        <v>45</v>
      </c>
      <c r="G2214" s="2">
        <v>45412</v>
      </c>
      <c r="H2214" t="s">
        <v>3618</v>
      </c>
      <c r="I2214">
        <f t="shared" si="34"/>
        <v>-45</v>
      </c>
    </row>
    <row r="2215" spans="1:9" x14ac:dyDescent="0.25">
      <c r="A2215">
        <v>2</v>
      </c>
      <c r="B2215" t="s">
        <v>2053</v>
      </c>
      <c r="C2215" t="s">
        <v>3624</v>
      </c>
      <c r="D2215" t="s">
        <v>3617</v>
      </c>
      <c r="E2215">
        <v>0</v>
      </c>
      <c r="F2215">
        <v>45</v>
      </c>
      <c r="G2215" s="2">
        <v>45412</v>
      </c>
      <c r="H2215" t="s">
        <v>3618</v>
      </c>
      <c r="I2215">
        <f t="shared" si="34"/>
        <v>-45</v>
      </c>
    </row>
    <row r="2216" spans="1:9" x14ac:dyDescent="0.25">
      <c r="A2216">
        <v>2</v>
      </c>
      <c r="B2216" t="s">
        <v>2053</v>
      </c>
      <c r="C2216" t="s">
        <v>3624</v>
      </c>
      <c r="D2216" t="s">
        <v>3617</v>
      </c>
      <c r="E2216">
        <v>0</v>
      </c>
      <c r="F2216">
        <v>60</v>
      </c>
      <c r="G2216" s="2">
        <v>45412</v>
      </c>
      <c r="H2216" t="s">
        <v>3618</v>
      </c>
      <c r="I2216">
        <f t="shared" si="34"/>
        <v>-60</v>
      </c>
    </row>
    <row r="2217" spans="1:9" x14ac:dyDescent="0.25">
      <c r="A2217">
        <v>2</v>
      </c>
      <c r="B2217" t="s">
        <v>2053</v>
      </c>
      <c r="C2217" t="s">
        <v>3624</v>
      </c>
      <c r="D2217" t="s">
        <v>3617</v>
      </c>
      <c r="E2217">
        <v>0</v>
      </c>
      <c r="F2217">
        <v>75</v>
      </c>
      <c r="G2217" s="2">
        <v>45412</v>
      </c>
      <c r="H2217" t="s">
        <v>3618</v>
      </c>
      <c r="I2217">
        <f t="shared" si="34"/>
        <v>-75</v>
      </c>
    </row>
    <row r="2218" spans="1:9" x14ac:dyDescent="0.25">
      <c r="A2218">
        <v>2</v>
      </c>
      <c r="B2218" t="s">
        <v>2053</v>
      </c>
      <c r="C2218" t="s">
        <v>3624</v>
      </c>
      <c r="D2218" t="s">
        <v>3617</v>
      </c>
      <c r="E2218">
        <v>0</v>
      </c>
      <c r="F2218">
        <v>45</v>
      </c>
      <c r="G2218" s="2">
        <v>45412</v>
      </c>
      <c r="H2218" t="s">
        <v>3618</v>
      </c>
      <c r="I2218">
        <f t="shared" si="34"/>
        <v>-45</v>
      </c>
    </row>
    <row r="2219" spans="1:9" x14ac:dyDescent="0.25">
      <c r="A2219">
        <v>2</v>
      </c>
      <c r="B2219" t="s">
        <v>2053</v>
      </c>
      <c r="C2219" t="s">
        <v>3624</v>
      </c>
      <c r="D2219" t="s">
        <v>3617</v>
      </c>
      <c r="E2219">
        <v>0</v>
      </c>
      <c r="F2219">
        <v>1800</v>
      </c>
      <c r="G2219" s="2">
        <v>45412</v>
      </c>
      <c r="H2219" t="s">
        <v>3618</v>
      </c>
      <c r="I2219">
        <f t="shared" si="34"/>
        <v>-1800</v>
      </c>
    </row>
    <row r="2220" spans="1:9" x14ac:dyDescent="0.25">
      <c r="A2220">
        <v>2</v>
      </c>
      <c r="B2220" t="s">
        <v>2053</v>
      </c>
      <c r="C2220" t="s">
        <v>3624</v>
      </c>
      <c r="D2220" t="s">
        <v>3617</v>
      </c>
      <c r="E2220">
        <v>0</v>
      </c>
      <c r="F2220">
        <v>1300</v>
      </c>
      <c r="G2220" s="2">
        <v>45412</v>
      </c>
      <c r="H2220" t="s">
        <v>3618</v>
      </c>
      <c r="I2220">
        <f t="shared" si="34"/>
        <v>-1300</v>
      </c>
    </row>
    <row r="2221" spans="1:9" x14ac:dyDescent="0.25">
      <c r="A2221">
        <v>2</v>
      </c>
      <c r="B2221" t="s">
        <v>2053</v>
      </c>
      <c r="C2221" t="s">
        <v>3624</v>
      </c>
      <c r="D2221" t="s">
        <v>3617</v>
      </c>
      <c r="E2221">
        <v>0</v>
      </c>
      <c r="F2221">
        <v>170</v>
      </c>
      <c r="G2221" s="2">
        <v>45412</v>
      </c>
      <c r="H2221" t="s">
        <v>3618</v>
      </c>
      <c r="I2221">
        <f t="shared" si="34"/>
        <v>-170</v>
      </c>
    </row>
    <row r="2222" spans="1:9" x14ac:dyDescent="0.25">
      <c r="A2222">
        <v>2</v>
      </c>
      <c r="B2222" t="s">
        <v>2053</v>
      </c>
      <c r="C2222" t="s">
        <v>3624</v>
      </c>
      <c r="D2222" t="s">
        <v>3617</v>
      </c>
      <c r="E2222">
        <v>0</v>
      </c>
      <c r="F2222">
        <v>340</v>
      </c>
      <c r="G2222" s="2">
        <v>45412</v>
      </c>
      <c r="H2222" t="s">
        <v>3618</v>
      </c>
      <c r="I2222">
        <f t="shared" si="34"/>
        <v>-340</v>
      </c>
    </row>
    <row r="2223" spans="1:9" x14ac:dyDescent="0.25">
      <c r="A2223">
        <v>2</v>
      </c>
      <c r="B2223" t="s">
        <v>2053</v>
      </c>
      <c r="C2223" t="s">
        <v>3624</v>
      </c>
      <c r="D2223" t="s">
        <v>3617</v>
      </c>
      <c r="E2223">
        <v>0</v>
      </c>
      <c r="F2223">
        <v>170</v>
      </c>
      <c r="G2223" s="2">
        <v>45412</v>
      </c>
      <c r="H2223" t="s">
        <v>3618</v>
      </c>
      <c r="I2223">
        <f t="shared" si="34"/>
        <v>-170</v>
      </c>
    </row>
    <row r="2224" spans="1:9" x14ac:dyDescent="0.25">
      <c r="A2224">
        <v>2</v>
      </c>
      <c r="B2224" t="s">
        <v>2053</v>
      </c>
      <c r="C2224" t="s">
        <v>3624</v>
      </c>
      <c r="D2224" t="s">
        <v>3617</v>
      </c>
      <c r="E2224">
        <v>0</v>
      </c>
      <c r="F2224">
        <v>204</v>
      </c>
      <c r="G2224" s="2">
        <v>45412</v>
      </c>
      <c r="H2224" t="s">
        <v>3618</v>
      </c>
      <c r="I2224">
        <f t="shared" si="34"/>
        <v>-204</v>
      </c>
    </row>
    <row r="2225" spans="1:9" x14ac:dyDescent="0.25">
      <c r="A2225">
        <v>2</v>
      </c>
      <c r="B2225" t="s">
        <v>2053</v>
      </c>
      <c r="C2225" t="s">
        <v>3624</v>
      </c>
      <c r="D2225" t="s">
        <v>3617</v>
      </c>
      <c r="E2225">
        <v>0</v>
      </c>
      <c r="F2225">
        <v>204</v>
      </c>
      <c r="G2225" s="2">
        <v>45412</v>
      </c>
      <c r="H2225" t="s">
        <v>3618</v>
      </c>
      <c r="I2225">
        <f t="shared" si="34"/>
        <v>-204</v>
      </c>
    </row>
    <row r="2226" spans="1:9" x14ac:dyDescent="0.25">
      <c r="A2226">
        <v>2</v>
      </c>
      <c r="B2226" t="s">
        <v>2053</v>
      </c>
      <c r="C2226" t="s">
        <v>3624</v>
      </c>
      <c r="D2226" t="s">
        <v>3617</v>
      </c>
      <c r="E2226">
        <v>0</v>
      </c>
      <c r="F2226">
        <v>204</v>
      </c>
      <c r="G2226" s="2">
        <v>45412</v>
      </c>
      <c r="H2226" t="s">
        <v>3618</v>
      </c>
      <c r="I2226">
        <f t="shared" si="34"/>
        <v>-204</v>
      </c>
    </row>
    <row r="2227" spans="1:9" x14ac:dyDescent="0.25">
      <c r="A2227">
        <v>2</v>
      </c>
      <c r="B2227" t="s">
        <v>2053</v>
      </c>
      <c r="C2227" t="s">
        <v>3624</v>
      </c>
      <c r="D2227" t="s">
        <v>3617</v>
      </c>
      <c r="E2227">
        <v>0</v>
      </c>
      <c r="F2227">
        <v>255.5</v>
      </c>
      <c r="G2227" s="2">
        <v>45412</v>
      </c>
      <c r="H2227" t="s">
        <v>3618</v>
      </c>
      <c r="I2227">
        <f t="shared" si="34"/>
        <v>-255.5</v>
      </c>
    </row>
    <row r="2228" spans="1:9" x14ac:dyDescent="0.25">
      <c r="A2228">
        <v>2</v>
      </c>
      <c r="B2228" t="s">
        <v>2053</v>
      </c>
      <c r="C2228" t="s">
        <v>3624</v>
      </c>
      <c r="D2228" t="s">
        <v>3617</v>
      </c>
      <c r="E2228">
        <v>0</v>
      </c>
      <c r="F2228">
        <v>109.5</v>
      </c>
      <c r="G2228" s="2">
        <v>45412</v>
      </c>
      <c r="H2228" t="s">
        <v>3618</v>
      </c>
      <c r="I2228">
        <f t="shared" si="34"/>
        <v>-109.5</v>
      </c>
    </row>
    <row r="2229" spans="1:9" x14ac:dyDescent="0.25">
      <c r="A2229">
        <v>2</v>
      </c>
      <c r="B2229" t="s">
        <v>2053</v>
      </c>
      <c r="C2229" t="s">
        <v>3624</v>
      </c>
      <c r="D2229" t="s">
        <v>3617</v>
      </c>
      <c r="E2229">
        <v>0</v>
      </c>
      <c r="F2229">
        <v>3029.5</v>
      </c>
      <c r="G2229" s="2">
        <v>45412</v>
      </c>
      <c r="H2229" t="s">
        <v>3618</v>
      </c>
      <c r="I2229">
        <f t="shared" si="34"/>
        <v>-3029.5</v>
      </c>
    </row>
    <row r="2230" spans="1:9" x14ac:dyDescent="0.25">
      <c r="A2230">
        <v>2</v>
      </c>
      <c r="B2230" t="s">
        <v>2053</v>
      </c>
      <c r="C2230" t="s">
        <v>3624</v>
      </c>
      <c r="D2230" t="s">
        <v>3617</v>
      </c>
      <c r="E2230">
        <v>0</v>
      </c>
      <c r="F2230">
        <v>109.5</v>
      </c>
      <c r="G2230" s="2">
        <v>45412</v>
      </c>
      <c r="H2230" t="s">
        <v>3618</v>
      </c>
      <c r="I2230">
        <f t="shared" si="34"/>
        <v>-109.5</v>
      </c>
    </row>
    <row r="2231" spans="1:9" x14ac:dyDescent="0.25">
      <c r="A2231">
        <v>2</v>
      </c>
      <c r="B2231" t="s">
        <v>2053</v>
      </c>
      <c r="C2231" t="s">
        <v>3624</v>
      </c>
      <c r="D2231" t="s">
        <v>3617</v>
      </c>
      <c r="E2231">
        <v>0</v>
      </c>
      <c r="F2231">
        <v>109.5</v>
      </c>
      <c r="G2231" s="2">
        <v>45412</v>
      </c>
      <c r="H2231" t="s">
        <v>3618</v>
      </c>
      <c r="I2231">
        <f t="shared" si="34"/>
        <v>-109.5</v>
      </c>
    </row>
    <row r="2232" spans="1:9" x14ac:dyDescent="0.25">
      <c r="A2232">
        <v>2</v>
      </c>
      <c r="B2232" t="s">
        <v>2053</v>
      </c>
      <c r="C2232" t="s">
        <v>3624</v>
      </c>
      <c r="D2232" t="s">
        <v>3617</v>
      </c>
      <c r="E2232">
        <v>0</v>
      </c>
      <c r="F2232">
        <v>730</v>
      </c>
      <c r="G2232" s="2">
        <v>45412</v>
      </c>
      <c r="H2232" t="s">
        <v>3618</v>
      </c>
      <c r="I2232">
        <f t="shared" si="34"/>
        <v>-730</v>
      </c>
    </row>
    <row r="2233" spans="1:9" x14ac:dyDescent="0.25">
      <c r="A2233">
        <v>2</v>
      </c>
      <c r="B2233" t="s">
        <v>2053</v>
      </c>
      <c r="C2233" t="s">
        <v>3624</v>
      </c>
      <c r="D2233" t="s">
        <v>3617</v>
      </c>
      <c r="E2233">
        <v>0</v>
      </c>
      <c r="F2233">
        <v>3540.5</v>
      </c>
      <c r="G2233" s="2">
        <v>45412</v>
      </c>
      <c r="H2233" t="s">
        <v>3618</v>
      </c>
      <c r="I2233">
        <f t="shared" si="34"/>
        <v>-3540.5</v>
      </c>
    </row>
    <row r="2234" spans="1:9" x14ac:dyDescent="0.25">
      <c r="A2234">
        <v>2</v>
      </c>
      <c r="B2234" t="s">
        <v>2053</v>
      </c>
      <c r="C2234" t="s">
        <v>3624</v>
      </c>
      <c r="D2234" t="s">
        <v>3617</v>
      </c>
      <c r="E2234">
        <v>0</v>
      </c>
      <c r="F2234">
        <v>336</v>
      </c>
      <c r="G2234" s="2">
        <v>45412</v>
      </c>
      <c r="H2234" t="s">
        <v>3618</v>
      </c>
      <c r="I2234">
        <f t="shared" si="34"/>
        <v>-336</v>
      </c>
    </row>
    <row r="2235" spans="1:9" x14ac:dyDescent="0.25">
      <c r="A2235">
        <v>2</v>
      </c>
      <c r="B2235" t="s">
        <v>2053</v>
      </c>
      <c r="C2235" t="s">
        <v>3624</v>
      </c>
      <c r="D2235" t="s">
        <v>3617</v>
      </c>
      <c r="E2235">
        <v>0</v>
      </c>
      <c r="F2235">
        <v>63</v>
      </c>
      <c r="G2235" s="2">
        <v>45412</v>
      </c>
      <c r="H2235" t="s">
        <v>3618</v>
      </c>
      <c r="I2235">
        <f t="shared" si="34"/>
        <v>-63</v>
      </c>
    </row>
    <row r="2236" spans="1:9" x14ac:dyDescent="0.25">
      <c r="A2236">
        <v>2</v>
      </c>
      <c r="B2236" t="s">
        <v>2053</v>
      </c>
      <c r="C2236" t="s">
        <v>3624</v>
      </c>
      <c r="D2236" t="s">
        <v>3617</v>
      </c>
      <c r="E2236">
        <v>0</v>
      </c>
      <c r="F2236">
        <v>567</v>
      </c>
      <c r="G2236" s="2">
        <v>45412</v>
      </c>
      <c r="H2236" t="s">
        <v>3618</v>
      </c>
      <c r="I2236">
        <f t="shared" si="34"/>
        <v>-567</v>
      </c>
    </row>
    <row r="2237" spans="1:9" x14ac:dyDescent="0.25">
      <c r="A2237">
        <v>2</v>
      </c>
      <c r="B2237" t="s">
        <v>2053</v>
      </c>
      <c r="C2237" t="s">
        <v>3624</v>
      </c>
      <c r="D2237" t="s">
        <v>3617</v>
      </c>
      <c r="E2237">
        <v>0</v>
      </c>
      <c r="F2237">
        <v>1533</v>
      </c>
      <c r="G2237" s="2">
        <v>45412</v>
      </c>
      <c r="H2237" t="s">
        <v>3618</v>
      </c>
      <c r="I2237">
        <f t="shared" si="34"/>
        <v>-1533</v>
      </c>
    </row>
    <row r="2238" spans="1:9" x14ac:dyDescent="0.25">
      <c r="A2238">
        <v>2</v>
      </c>
      <c r="B2238" t="s">
        <v>2053</v>
      </c>
      <c r="C2238" t="s">
        <v>3624</v>
      </c>
      <c r="D2238" t="s">
        <v>3617</v>
      </c>
      <c r="E2238">
        <v>0</v>
      </c>
      <c r="F2238">
        <v>1554</v>
      </c>
      <c r="G2238" s="2">
        <v>45412</v>
      </c>
      <c r="H2238" t="s">
        <v>3618</v>
      </c>
      <c r="I2238">
        <f t="shared" si="34"/>
        <v>-1554</v>
      </c>
    </row>
    <row r="2239" spans="1:9" x14ac:dyDescent="0.25">
      <c r="A2239">
        <v>2</v>
      </c>
      <c r="B2239" t="s">
        <v>2053</v>
      </c>
      <c r="C2239" t="s">
        <v>3624</v>
      </c>
      <c r="D2239" t="s">
        <v>3617</v>
      </c>
      <c r="E2239">
        <v>0</v>
      </c>
      <c r="F2239">
        <v>2100</v>
      </c>
      <c r="G2239" s="2">
        <v>45412</v>
      </c>
      <c r="H2239" t="s">
        <v>3618</v>
      </c>
      <c r="I2239">
        <f t="shared" si="34"/>
        <v>-2100</v>
      </c>
    </row>
    <row r="2240" spans="1:9" x14ac:dyDescent="0.25">
      <c r="A2240">
        <v>2</v>
      </c>
      <c r="B2240" t="s">
        <v>2053</v>
      </c>
      <c r="C2240" t="s">
        <v>3624</v>
      </c>
      <c r="D2240" t="s">
        <v>3617</v>
      </c>
      <c r="E2240">
        <v>0</v>
      </c>
      <c r="F2240">
        <v>2100</v>
      </c>
      <c r="G2240" s="2">
        <v>45412</v>
      </c>
      <c r="H2240" t="s">
        <v>3618</v>
      </c>
      <c r="I2240">
        <f t="shared" si="34"/>
        <v>-2100</v>
      </c>
    </row>
    <row r="2241" spans="1:9" x14ac:dyDescent="0.25">
      <c r="A2241">
        <v>2</v>
      </c>
      <c r="B2241" t="s">
        <v>2053</v>
      </c>
      <c r="C2241" t="s">
        <v>3624</v>
      </c>
      <c r="D2241" t="s">
        <v>3617</v>
      </c>
      <c r="E2241">
        <v>0</v>
      </c>
      <c r="F2241">
        <v>1029</v>
      </c>
      <c r="G2241" s="2">
        <v>45412</v>
      </c>
      <c r="H2241" t="s">
        <v>3618</v>
      </c>
      <c r="I2241">
        <f t="shared" si="34"/>
        <v>-1029</v>
      </c>
    </row>
    <row r="2242" spans="1:9" x14ac:dyDescent="0.25">
      <c r="A2242">
        <v>2</v>
      </c>
      <c r="B2242" t="s">
        <v>2053</v>
      </c>
      <c r="C2242" t="s">
        <v>3624</v>
      </c>
      <c r="D2242" t="s">
        <v>3617</v>
      </c>
      <c r="E2242">
        <v>0</v>
      </c>
      <c r="F2242">
        <v>63</v>
      </c>
      <c r="G2242" s="2">
        <v>45412</v>
      </c>
      <c r="H2242" t="s">
        <v>3618</v>
      </c>
      <c r="I2242">
        <f t="shared" ref="I2242:I2305" si="35">E2242-F2242</f>
        <v>-63</v>
      </c>
    </row>
    <row r="2243" spans="1:9" x14ac:dyDescent="0.25">
      <c r="A2243">
        <v>2</v>
      </c>
      <c r="B2243" t="s">
        <v>2053</v>
      </c>
      <c r="C2243" t="s">
        <v>3624</v>
      </c>
      <c r="D2243" t="s">
        <v>3617</v>
      </c>
      <c r="E2243">
        <v>0</v>
      </c>
      <c r="F2243">
        <v>1008</v>
      </c>
      <c r="G2243" s="2">
        <v>45412</v>
      </c>
      <c r="H2243" t="s">
        <v>3618</v>
      </c>
      <c r="I2243">
        <f t="shared" si="35"/>
        <v>-1008</v>
      </c>
    </row>
    <row r="2244" spans="1:9" x14ac:dyDescent="0.25">
      <c r="A2244">
        <v>2</v>
      </c>
      <c r="B2244" t="s">
        <v>2053</v>
      </c>
      <c r="C2244" t="s">
        <v>3624</v>
      </c>
      <c r="D2244" t="s">
        <v>3617</v>
      </c>
      <c r="E2244">
        <v>0</v>
      </c>
      <c r="F2244">
        <v>84</v>
      </c>
      <c r="G2244" s="2">
        <v>45412</v>
      </c>
      <c r="H2244" t="s">
        <v>3618</v>
      </c>
      <c r="I2244">
        <f t="shared" si="35"/>
        <v>-84</v>
      </c>
    </row>
    <row r="2245" spans="1:9" x14ac:dyDescent="0.25">
      <c r="A2245">
        <v>2</v>
      </c>
      <c r="B2245" t="s">
        <v>2053</v>
      </c>
      <c r="C2245" t="s">
        <v>3624</v>
      </c>
      <c r="D2245" t="s">
        <v>3617</v>
      </c>
      <c r="E2245">
        <v>0</v>
      </c>
      <c r="F2245">
        <v>1260</v>
      </c>
      <c r="G2245" s="2">
        <v>45412</v>
      </c>
      <c r="H2245" t="s">
        <v>3618</v>
      </c>
      <c r="I2245">
        <f t="shared" si="35"/>
        <v>-1260</v>
      </c>
    </row>
    <row r="2246" spans="1:9" x14ac:dyDescent="0.25">
      <c r="A2246">
        <v>2</v>
      </c>
      <c r="B2246" t="s">
        <v>2053</v>
      </c>
      <c r="C2246" t="s">
        <v>3624</v>
      </c>
      <c r="D2246" t="s">
        <v>3617</v>
      </c>
      <c r="E2246">
        <v>0</v>
      </c>
      <c r="F2246">
        <v>2100</v>
      </c>
      <c r="G2246" s="2">
        <v>45412</v>
      </c>
      <c r="H2246" t="s">
        <v>3618</v>
      </c>
      <c r="I2246">
        <f t="shared" si="35"/>
        <v>-2100</v>
      </c>
    </row>
    <row r="2247" spans="1:9" x14ac:dyDescent="0.25">
      <c r="A2247">
        <v>2</v>
      </c>
      <c r="B2247" t="s">
        <v>2053</v>
      </c>
      <c r="C2247" t="s">
        <v>3624</v>
      </c>
      <c r="D2247" t="s">
        <v>3617</v>
      </c>
      <c r="E2247">
        <v>0</v>
      </c>
      <c r="F2247">
        <v>2100</v>
      </c>
      <c r="G2247" s="2">
        <v>45412</v>
      </c>
      <c r="H2247" t="s">
        <v>3618</v>
      </c>
      <c r="I2247">
        <f t="shared" si="35"/>
        <v>-2100</v>
      </c>
    </row>
    <row r="2248" spans="1:9" x14ac:dyDescent="0.25">
      <c r="A2248">
        <v>2</v>
      </c>
      <c r="B2248" t="s">
        <v>2053</v>
      </c>
      <c r="C2248" t="s">
        <v>3624</v>
      </c>
      <c r="D2248" t="s">
        <v>3617</v>
      </c>
      <c r="E2248">
        <v>0</v>
      </c>
      <c r="F2248">
        <v>2100</v>
      </c>
      <c r="G2248" s="2">
        <v>45412</v>
      </c>
      <c r="H2248" t="s">
        <v>3618</v>
      </c>
      <c r="I2248">
        <f t="shared" si="35"/>
        <v>-2100</v>
      </c>
    </row>
    <row r="2249" spans="1:9" x14ac:dyDescent="0.25">
      <c r="A2249">
        <v>2</v>
      </c>
      <c r="B2249" t="s">
        <v>2053</v>
      </c>
      <c r="C2249" t="s">
        <v>3624</v>
      </c>
      <c r="D2249" t="s">
        <v>3617</v>
      </c>
      <c r="E2249">
        <v>0</v>
      </c>
      <c r="F2249">
        <v>2100</v>
      </c>
      <c r="G2249" s="2">
        <v>45412</v>
      </c>
      <c r="H2249" t="s">
        <v>3618</v>
      </c>
      <c r="I2249">
        <f t="shared" si="35"/>
        <v>-2100</v>
      </c>
    </row>
    <row r="2250" spans="1:9" x14ac:dyDescent="0.25">
      <c r="A2250">
        <v>2</v>
      </c>
      <c r="B2250" t="s">
        <v>2053</v>
      </c>
      <c r="C2250" t="s">
        <v>3624</v>
      </c>
      <c r="D2250" t="s">
        <v>3617</v>
      </c>
      <c r="E2250">
        <v>0</v>
      </c>
      <c r="F2250">
        <v>693</v>
      </c>
      <c r="G2250" s="2">
        <v>45412</v>
      </c>
      <c r="H2250" t="s">
        <v>3618</v>
      </c>
      <c r="I2250">
        <f t="shared" si="35"/>
        <v>-693</v>
      </c>
    </row>
    <row r="2251" spans="1:9" x14ac:dyDescent="0.25">
      <c r="A2251">
        <v>2</v>
      </c>
      <c r="B2251" t="s">
        <v>2053</v>
      </c>
      <c r="C2251" t="s">
        <v>3624</v>
      </c>
      <c r="D2251" t="s">
        <v>3617</v>
      </c>
      <c r="E2251">
        <v>0</v>
      </c>
      <c r="F2251">
        <v>714</v>
      </c>
      <c r="G2251" s="2">
        <v>45412</v>
      </c>
      <c r="H2251" t="s">
        <v>3618</v>
      </c>
      <c r="I2251">
        <f t="shared" si="35"/>
        <v>-714</v>
      </c>
    </row>
    <row r="2252" spans="1:9" x14ac:dyDescent="0.25">
      <c r="A2252">
        <v>2</v>
      </c>
      <c r="B2252" t="s">
        <v>2053</v>
      </c>
      <c r="C2252" t="s">
        <v>3624</v>
      </c>
      <c r="D2252" t="s">
        <v>3617</v>
      </c>
      <c r="E2252">
        <v>0</v>
      </c>
      <c r="F2252">
        <v>2100</v>
      </c>
      <c r="G2252" s="2">
        <v>45412</v>
      </c>
      <c r="H2252" t="s">
        <v>3618</v>
      </c>
      <c r="I2252">
        <f t="shared" si="35"/>
        <v>-2100</v>
      </c>
    </row>
    <row r="2253" spans="1:9" x14ac:dyDescent="0.25">
      <c r="A2253">
        <v>2</v>
      </c>
      <c r="B2253" t="s">
        <v>2053</v>
      </c>
      <c r="C2253" t="s">
        <v>3624</v>
      </c>
      <c r="D2253" t="s">
        <v>3617</v>
      </c>
      <c r="E2253">
        <v>0</v>
      </c>
      <c r="F2253">
        <v>2100</v>
      </c>
      <c r="G2253" s="2">
        <v>45412</v>
      </c>
      <c r="H2253" t="s">
        <v>3618</v>
      </c>
      <c r="I2253">
        <f t="shared" si="35"/>
        <v>-2100</v>
      </c>
    </row>
    <row r="2254" spans="1:9" x14ac:dyDescent="0.25">
      <c r="A2254">
        <v>2</v>
      </c>
      <c r="B2254" t="s">
        <v>2053</v>
      </c>
      <c r="C2254" t="s">
        <v>3624</v>
      </c>
      <c r="D2254" t="s">
        <v>3617</v>
      </c>
      <c r="E2254">
        <v>0</v>
      </c>
      <c r="F2254">
        <v>2100</v>
      </c>
      <c r="G2254" s="2">
        <v>45412</v>
      </c>
      <c r="H2254" t="s">
        <v>3618</v>
      </c>
      <c r="I2254">
        <f t="shared" si="35"/>
        <v>-2100</v>
      </c>
    </row>
    <row r="2255" spans="1:9" x14ac:dyDescent="0.25">
      <c r="A2255">
        <v>2</v>
      </c>
      <c r="B2255" t="s">
        <v>2053</v>
      </c>
      <c r="C2255" t="s">
        <v>3624</v>
      </c>
      <c r="D2255" t="s">
        <v>3617</v>
      </c>
      <c r="E2255">
        <v>0</v>
      </c>
      <c r="F2255">
        <v>412.5</v>
      </c>
      <c r="G2255" s="2">
        <v>45412</v>
      </c>
      <c r="H2255" t="s">
        <v>3618</v>
      </c>
      <c r="I2255">
        <f t="shared" si="35"/>
        <v>-412.5</v>
      </c>
    </row>
    <row r="2256" spans="1:9" x14ac:dyDescent="0.25">
      <c r="A2256">
        <v>2</v>
      </c>
      <c r="B2256" t="s">
        <v>2053</v>
      </c>
      <c r="C2256" t="s">
        <v>3624</v>
      </c>
      <c r="D2256" t="s">
        <v>3617</v>
      </c>
      <c r="E2256">
        <v>0</v>
      </c>
      <c r="F2256">
        <v>837.5</v>
      </c>
      <c r="G2256" s="2">
        <v>45412</v>
      </c>
      <c r="H2256" t="s">
        <v>3618</v>
      </c>
      <c r="I2256">
        <f t="shared" si="35"/>
        <v>-837.5</v>
      </c>
    </row>
    <row r="2257" spans="1:9" x14ac:dyDescent="0.25">
      <c r="A2257">
        <v>2</v>
      </c>
      <c r="B2257" t="s">
        <v>2053</v>
      </c>
      <c r="C2257" t="s">
        <v>3624</v>
      </c>
      <c r="D2257" t="s">
        <v>3617</v>
      </c>
      <c r="E2257">
        <v>0</v>
      </c>
      <c r="F2257">
        <v>3000</v>
      </c>
      <c r="G2257" s="2">
        <v>45412</v>
      </c>
      <c r="H2257" t="s">
        <v>3618</v>
      </c>
      <c r="I2257">
        <f t="shared" si="35"/>
        <v>-3000</v>
      </c>
    </row>
    <row r="2258" spans="1:9" x14ac:dyDescent="0.25">
      <c r="A2258">
        <v>2</v>
      </c>
      <c r="B2258" t="s">
        <v>2053</v>
      </c>
      <c r="C2258" t="s">
        <v>3624</v>
      </c>
      <c r="D2258" t="s">
        <v>3617</v>
      </c>
      <c r="E2258">
        <v>0</v>
      </c>
      <c r="F2258">
        <v>210</v>
      </c>
      <c r="G2258" s="2">
        <v>45412</v>
      </c>
      <c r="H2258" t="s">
        <v>3618</v>
      </c>
      <c r="I2258">
        <f t="shared" si="35"/>
        <v>-210</v>
      </c>
    </row>
    <row r="2259" spans="1:9" x14ac:dyDescent="0.25">
      <c r="A2259">
        <v>2</v>
      </c>
      <c r="B2259" t="s">
        <v>2053</v>
      </c>
      <c r="C2259" t="s">
        <v>3624</v>
      </c>
      <c r="D2259" t="s">
        <v>3617</v>
      </c>
      <c r="E2259">
        <v>0</v>
      </c>
      <c r="F2259">
        <v>1050</v>
      </c>
      <c r="G2259" s="2">
        <v>45412</v>
      </c>
      <c r="H2259" t="s">
        <v>3618</v>
      </c>
      <c r="I2259">
        <f t="shared" si="35"/>
        <v>-1050</v>
      </c>
    </row>
    <row r="2260" spans="1:9" x14ac:dyDescent="0.25">
      <c r="A2260">
        <v>2</v>
      </c>
      <c r="B2260" t="s">
        <v>2053</v>
      </c>
      <c r="C2260" t="s">
        <v>3624</v>
      </c>
      <c r="D2260" t="s">
        <v>3617</v>
      </c>
      <c r="E2260">
        <v>0</v>
      </c>
      <c r="F2260">
        <v>2940</v>
      </c>
      <c r="G2260" s="2">
        <v>45412</v>
      </c>
      <c r="H2260" t="s">
        <v>3618</v>
      </c>
      <c r="I2260">
        <f t="shared" si="35"/>
        <v>-2940</v>
      </c>
    </row>
    <row r="2261" spans="1:9" x14ac:dyDescent="0.25">
      <c r="A2261">
        <v>2</v>
      </c>
      <c r="B2261" t="s">
        <v>2053</v>
      </c>
      <c r="C2261" t="s">
        <v>3624</v>
      </c>
      <c r="D2261" t="s">
        <v>3617</v>
      </c>
      <c r="E2261">
        <v>0</v>
      </c>
      <c r="F2261">
        <v>1190</v>
      </c>
      <c r="G2261" s="2">
        <v>45412</v>
      </c>
      <c r="H2261" t="s">
        <v>3618</v>
      </c>
      <c r="I2261">
        <f t="shared" si="35"/>
        <v>-1190</v>
      </c>
    </row>
    <row r="2262" spans="1:9" x14ac:dyDescent="0.25">
      <c r="A2262">
        <v>2</v>
      </c>
      <c r="B2262" t="s">
        <v>2053</v>
      </c>
      <c r="C2262" t="s">
        <v>3624</v>
      </c>
      <c r="D2262" t="s">
        <v>3617</v>
      </c>
      <c r="E2262">
        <v>0</v>
      </c>
      <c r="F2262">
        <v>4000</v>
      </c>
      <c r="G2262" s="2">
        <v>45412</v>
      </c>
      <c r="H2262" t="s">
        <v>3618</v>
      </c>
      <c r="I2262">
        <f t="shared" si="35"/>
        <v>-4000</v>
      </c>
    </row>
    <row r="2263" spans="1:9" x14ac:dyDescent="0.25">
      <c r="A2263">
        <v>2</v>
      </c>
      <c r="B2263" t="s">
        <v>2053</v>
      </c>
      <c r="C2263" t="s">
        <v>3624</v>
      </c>
      <c r="D2263" t="s">
        <v>3617</v>
      </c>
      <c r="E2263">
        <v>0</v>
      </c>
      <c r="F2263">
        <v>4000</v>
      </c>
      <c r="G2263" s="2">
        <v>45412</v>
      </c>
      <c r="H2263" t="s">
        <v>3618</v>
      </c>
      <c r="I2263">
        <f t="shared" si="35"/>
        <v>-4000</v>
      </c>
    </row>
    <row r="2264" spans="1:9" x14ac:dyDescent="0.25">
      <c r="A2264">
        <v>2</v>
      </c>
      <c r="B2264" t="s">
        <v>2053</v>
      </c>
      <c r="C2264" t="s">
        <v>3624</v>
      </c>
      <c r="D2264" t="s">
        <v>3617</v>
      </c>
      <c r="E2264">
        <v>0</v>
      </c>
      <c r="F2264">
        <v>4000</v>
      </c>
      <c r="G2264" s="2">
        <v>45412</v>
      </c>
      <c r="H2264" t="s">
        <v>3618</v>
      </c>
      <c r="I2264">
        <f t="shared" si="35"/>
        <v>-4000</v>
      </c>
    </row>
    <row r="2265" spans="1:9" x14ac:dyDescent="0.25">
      <c r="A2265">
        <v>2</v>
      </c>
      <c r="B2265" t="s">
        <v>2053</v>
      </c>
      <c r="C2265" t="s">
        <v>3624</v>
      </c>
      <c r="D2265" t="s">
        <v>3617</v>
      </c>
      <c r="E2265">
        <v>0</v>
      </c>
      <c r="F2265">
        <v>2640</v>
      </c>
      <c r="G2265" s="2">
        <v>45412</v>
      </c>
      <c r="H2265" t="s">
        <v>3618</v>
      </c>
      <c r="I2265">
        <f t="shared" si="35"/>
        <v>-2640</v>
      </c>
    </row>
    <row r="2266" spans="1:9" x14ac:dyDescent="0.25">
      <c r="A2266">
        <v>2</v>
      </c>
      <c r="B2266" t="s">
        <v>2053</v>
      </c>
      <c r="C2266" t="s">
        <v>3624</v>
      </c>
      <c r="D2266" t="s">
        <v>3617</v>
      </c>
      <c r="E2266">
        <v>0</v>
      </c>
      <c r="F2266">
        <v>580</v>
      </c>
      <c r="G2266" s="2">
        <v>45412</v>
      </c>
      <c r="H2266" t="s">
        <v>3618</v>
      </c>
      <c r="I2266">
        <f t="shared" si="35"/>
        <v>-580</v>
      </c>
    </row>
    <row r="2267" spans="1:9" x14ac:dyDescent="0.25">
      <c r="A2267">
        <v>2</v>
      </c>
      <c r="B2267" t="s">
        <v>2053</v>
      </c>
      <c r="C2267" t="s">
        <v>3624</v>
      </c>
      <c r="D2267" t="s">
        <v>3617</v>
      </c>
      <c r="E2267">
        <v>0</v>
      </c>
      <c r="F2267">
        <v>3320</v>
      </c>
      <c r="G2267" s="2">
        <v>45412</v>
      </c>
      <c r="H2267" t="s">
        <v>3618</v>
      </c>
      <c r="I2267">
        <f t="shared" si="35"/>
        <v>-3320</v>
      </c>
    </row>
    <row r="2268" spans="1:9" x14ac:dyDescent="0.25">
      <c r="A2268">
        <v>2</v>
      </c>
      <c r="B2268" t="s">
        <v>2053</v>
      </c>
      <c r="C2268" t="s">
        <v>3624</v>
      </c>
      <c r="D2268" t="s">
        <v>3617</v>
      </c>
      <c r="E2268">
        <v>0</v>
      </c>
      <c r="F2268">
        <v>680</v>
      </c>
      <c r="G2268" s="2">
        <v>45412</v>
      </c>
      <c r="H2268" t="s">
        <v>3618</v>
      </c>
      <c r="I2268">
        <f t="shared" si="35"/>
        <v>-680</v>
      </c>
    </row>
    <row r="2269" spans="1:9" x14ac:dyDescent="0.25">
      <c r="A2269">
        <v>2</v>
      </c>
      <c r="B2269" t="s">
        <v>2053</v>
      </c>
      <c r="C2269" t="s">
        <v>3624</v>
      </c>
      <c r="D2269" t="s">
        <v>3617</v>
      </c>
      <c r="E2269">
        <v>0</v>
      </c>
      <c r="F2269">
        <v>4000</v>
      </c>
      <c r="G2269" s="2">
        <v>45412</v>
      </c>
      <c r="H2269" t="s">
        <v>3618</v>
      </c>
      <c r="I2269">
        <f t="shared" si="35"/>
        <v>-4000</v>
      </c>
    </row>
    <row r="2270" spans="1:9" x14ac:dyDescent="0.25">
      <c r="A2270">
        <v>2</v>
      </c>
      <c r="B2270" t="s">
        <v>2053</v>
      </c>
      <c r="C2270" t="s">
        <v>3624</v>
      </c>
      <c r="D2270" t="s">
        <v>3617</v>
      </c>
      <c r="E2270">
        <v>0</v>
      </c>
      <c r="F2270">
        <v>4000</v>
      </c>
      <c r="G2270" s="2">
        <v>45412</v>
      </c>
      <c r="H2270" t="s">
        <v>3618</v>
      </c>
      <c r="I2270">
        <f t="shared" si="35"/>
        <v>-4000</v>
      </c>
    </row>
    <row r="2271" spans="1:9" x14ac:dyDescent="0.25">
      <c r="A2271">
        <v>2</v>
      </c>
      <c r="B2271" t="s">
        <v>2053</v>
      </c>
      <c r="C2271" t="s">
        <v>3624</v>
      </c>
      <c r="D2271" t="s">
        <v>3617</v>
      </c>
      <c r="E2271">
        <v>0</v>
      </c>
      <c r="F2271">
        <v>4000</v>
      </c>
      <c r="G2271" s="2">
        <v>45412</v>
      </c>
      <c r="H2271" t="s">
        <v>3618</v>
      </c>
      <c r="I2271">
        <f t="shared" si="35"/>
        <v>-4000</v>
      </c>
    </row>
    <row r="2272" spans="1:9" x14ac:dyDescent="0.25">
      <c r="A2272">
        <v>2</v>
      </c>
      <c r="B2272" t="s">
        <v>2053</v>
      </c>
      <c r="C2272" t="s">
        <v>3624</v>
      </c>
      <c r="D2272" t="s">
        <v>3617</v>
      </c>
      <c r="E2272">
        <v>0</v>
      </c>
      <c r="F2272">
        <v>935</v>
      </c>
      <c r="G2272" s="2">
        <v>45412</v>
      </c>
      <c r="H2272" t="s">
        <v>3618</v>
      </c>
      <c r="I2272">
        <f t="shared" si="35"/>
        <v>-935</v>
      </c>
    </row>
    <row r="2273" spans="1:9" x14ac:dyDescent="0.25">
      <c r="A2273">
        <v>2</v>
      </c>
      <c r="B2273" t="s">
        <v>2053</v>
      </c>
      <c r="C2273" t="s">
        <v>3624</v>
      </c>
      <c r="D2273" t="s">
        <v>3617</v>
      </c>
      <c r="E2273">
        <v>0</v>
      </c>
      <c r="F2273">
        <v>3000</v>
      </c>
      <c r="G2273" s="2">
        <v>45412</v>
      </c>
      <c r="H2273" t="s">
        <v>3618</v>
      </c>
      <c r="I2273">
        <f t="shared" si="35"/>
        <v>-3000</v>
      </c>
    </row>
    <row r="2274" spans="1:9" x14ac:dyDescent="0.25">
      <c r="A2274">
        <v>2</v>
      </c>
      <c r="B2274" t="s">
        <v>2053</v>
      </c>
      <c r="C2274" t="s">
        <v>3624</v>
      </c>
      <c r="D2274" t="s">
        <v>3617</v>
      </c>
      <c r="E2274">
        <v>0</v>
      </c>
      <c r="F2274">
        <v>3000</v>
      </c>
      <c r="G2274" s="2">
        <v>45412</v>
      </c>
      <c r="H2274" t="s">
        <v>3618</v>
      </c>
      <c r="I2274">
        <f t="shared" si="35"/>
        <v>-3000</v>
      </c>
    </row>
    <row r="2275" spans="1:9" x14ac:dyDescent="0.25">
      <c r="A2275">
        <v>2</v>
      </c>
      <c r="B2275" t="s">
        <v>2053</v>
      </c>
      <c r="C2275" t="s">
        <v>3624</v>
      </c>
      <c r="D2275" t="s">
        <v>3617</v>
      </c>
      <c r="E2275">
        <v>0</v>
      </c>
      <c r="F2275">
        <v>2550</v>
      </c>
      <c r="G2275" s="2">
        <v>45412</v>
      </c>
      <c r="H2275" t="s">
        <v>3618</v>
      </c>
      <c r="I2275">
        <f t="shared" si="35"/>
        <v>-2550</v>
      </c>
    </row>
    <row r="2276" spans="1:9" x14ac:dyDescent="0.25">
      <c r="A2276">
        <v>2</v>
      </c>
      <c r="B2276" t="s">
        <v>2053</v>
      </c>
      <c r="C2276" t="s">
        <v>3624</v>
      </c>
      <c r="D2276" t="s">
        <v>3617</v>
      </c>
      <c r="E2276">
        <v>0</v>
      </c>
      <c r="F2276">
        <v>450</v>
      </c>
      <c r="G2276" s="2">
        <v>45412</v>
      </c>
      <c r="H2276" t="s">
        <v>3618</v>
      </c>
      <c r="I2276">
        <f t="shared" si="35"/>
        <v>-450</v>
      </c>
    </row>
    <row r="2277" spans="1:9" x14ac:dyDescent="0.25">
      <c r="A2277">
        <v>2</v>
      </c>
      <c r="B2277" t="s">
        <v>2053</v>
      </c>
      <c r="C2277" t="s">
        <v>3624</v>
      </c>
      <c r="D2277" t="s">
        <v>3617</v>
      </c>
      <c r="E2277">
        <v>0</v>
      </c>
      <c r="F2277">
        <v>3000</v>
      </c>
      <c r="G2277" s="2">
        <v>45412</v>
      </c>
      <c r="H2277" t="s">
        <v>3618</v>
      </c>
      <c r="I2277">
        <f t="shared" si="35"/>
        <v>-3000</v>
      </c>
    </row>
    <row r="2278" spans="1:9" x14ac:dyDescent="0.25">
      <c r="A2278">
        <v>2</v>
      </c>
      <c r="B2278" t="s">
        <v>2053</v>
      </c>
      <c r="C2278" t="s">
        <v>3624</v>
      </c>
      <c r="D2278" t="s">
        <v>3617</v>
      </c>
      <c r="E2278">
        <v>0</v>
      </c>
      <c r="F2278">
        <v>3000</v>
      </c>
      <c r="G2278" s="2">
        <v>45412</v>
      </c>
      <c r="H2278" t="s">
        <v>3618</v>
      </c>
      <c r="I2278">
        <f t="shared" si="35"/>
        <v>-3000</v>
      </c>
    </row>
    <row r="2279" spans="1:9" x14ac:dyDescent="0.25">
      <c r="A2279">
        <v>2</v>
      </c>
      <c r="B2279" t="s">
        <v>2053</v>
      </c>
      <c r="C2279" t="s">
        <v>3624</v>
      </c>
      <c r="D2279" t="s">
        <v>3617</v>
      </c>
      <c r="E2279">
        <v>0</v>
      </c>
      <c r="F2279">
        <v>204</v>
      </c>
      <c r="G2279" s="2">
        <v>45412</v>
      </c>
      <c r="H2279" t="s">
        <v>3618</v>
      </c>
      <c r="I2279">
        <f t="shared" si="35"/>
        <v>-204</v>
      </c>
    </row>
    <row r="2280" spans="1:9" x14ac:dyDescent="0.25">
      <c r="A2280">
        <v>2</v>
      </c>
      <c r="B2280" t="s">
        <v>2053</v>
      </c>
      <c r="C2280" t="s">
        <v>3624</v>
      </c>
      <c r="D2280" t="s">
        <v>3617</v>
      </c>
      <c r="E2280">
        <v>0</v>
      </c>
      <c r="F2280">
        <v>204</v>
      </c>
      <c r="G2280" s="2">
        <v>45412</v>
      </c>
      <c r="H2280" t="s">
        <v>3618</v>
      </c>
      <c r="I2280">
        <f t="shared" si="35"/>
        <v>-204</v>
      </c>
    </row>
    <row r="2281" spans="1:9" x14ac:dyDescent="0.25">
      <c r="A2281">
        <v>2</v>
      </c>
      <c r="B2281" t="s">
        <v>2053</v>
      </c>
      <c r="C2281" t="s">
        <v>3624</v>
      </c>
      <c r="D2281" t="s">
        <v>3617</v>
      </c>
      <c r="E2281">
        <v>0</v>
      </c>
      <c r="F2281">
        <v>1300</v>
      </c>
      <c r="G2281" s="2">
        <v>45412</v>
      </c>
      <c r="H2281" t="s">
        <v>3618</v>
      </c>
      <c r="I2281">
        <f t="shared" si="35"/>
        <v>-1300</v>
      </c>
    </row>
    <row r="2282" spans="1:9" x14ac:dyDescent="0.25">
      <c r="A2282">
        <v>2</v>
      </c>
      <c r="B2282" t="s">
        <v>2053</v>
      </c>
      <c r="C2282" t="s">
        <v>3624</v>
      </c>
      <c r="D2282" t="s">
        <v>3617</v>
      </c>
      <c r="E2282">
        <v>0</v>
      </c>
      <c r="F2282">
        <v>130</v>
      </c>
      <c r="G2282" s="2">
        <v>45412</v>
      </c>
      <c r="H2282" t="s">
        <v>3618</v>
      </c>
      <c r="I2282">
        <f t="shared" si="35"/>
        <v>-130</v>
      </c>
    </row>
    <row r="2283" spans="1:9" x14ac:dyDescent="0.25">
      <c r="A2283">
        <v>2</v>
      </c>
      <c r="B2283" t="s">
        <v>2053</v>
      </c>
      <c r="C2283" t="s">
        <v>3624</v>
      </c>
      <c r="D2283" t="s">
        <v>3617</v>
      </c>
      <c r="E2283">
        <v>0</v>
      </c>
      <c r="F2283">
        <v>39</v>
      </c>
      <c r="G2283" s="2">
        <v>45412</v>
      </c>
      <c r="H2283" t="s">
        <v>3618</v>
      </c>
      <c r="I2283">
        <f t="shared" si="35"/>
        <v>-39</v>
      </c>
    </row>
    <row r="2284" spans="1:9" x14ac:dyDescent="0.25">
      <c r="A2284">
        <v>2</v>
      </c>
      <c r="B2284" t="s">
        <v>2053</v>
      </c>
      <c r="C2284" t="s">
        <v>3624</v>
      </c>
      <c r="D2284" t="s">
        <v>3617</v>
      </c>
      <c r="E2284">
        <v>0</v>
      </c>
      <c r="F2284">
        <v>273</v>
      </c>
      <c r="G2284" s="2">
        <v>45412</v>
      </c>
      <c r="H2284" t="s">
        <v>3618</v>
      </c>
      <c r="I2284">
        <f t="shared" si="35"/>
        <v>-273</v>
      </c>
    </row>
    <row r="2285" spans="1:9" x14ac:dyDescent="0.25">
      <c r="A2285">
        <v>2</v>
      </c>
      <c r="B2285" t="s">
        <v>2053</v>
      </c>
      <c r="C2285" t="s">
        <v>3624</v>
      </c>
      <c r="D2285" t="s">
        <v>3617</v>
      </c>
      <c r="E2285">
        <v>0</v>
      </c>
      <c r="F2285">
        <v>143</v>
      </c>
      <c r="G2285" s="2">
        <v>45412</v>
      </c>
      <c r="H2285" t="s">
        <v>3618</v>
      </c>
      <c r="I2285">
        <f t="shared" si="35"/>
        <v>-143</v>
      </c>
    </row>
    <row r="2286" spans="1:9" x14ac:dyDescent="0.25">
      <c r="A2286">
        <v>2</v>
      </c>
      <c r="B2286" t="s">
        <v>2053</v>
      </c>
      <c r="C2286" t="s">
        <v>3624</v>
      </c>
      <c r="D2286" t="s">
        <v>3617</v>
      </c>
      <c r="E2286">
        <v>0</v>
      </c>
      <c r="F2286">
        <v>39</v>
      </c>
      <c r="G2286" s="2">
        <v>45412</v>
      </c>
      <c r="H2286" t="s">
        <v>3618</v>
      </c>
      <c r="I2286">
        <f t="shared" si="35"/>
        <v>-39</v>
      </c>
    </row>
    <row r="2287" spans="1:9" x14ac:dyDescent="0.25">
      <c r="A2287">
        <v>2</v>
      </c>
      <c r="B2287" t="s">
        <v>2053</v>
      </c>
      <c r="C2287" t="s">
        <v>3624</v>
      </c>
      <c r="D2287" t="s">
        <v>3617</v>
      </c>
      <c r="E2287">
        <v>0</v>
      </c>
      <c r="F2287">
        <v>91</v>
      </c>
      <c r="G2287" s="2">
        <v>45412</v>
      </c>
      <c r="H2287" t="s">
        <v>3618</v>
      </c>
      <c r="I2287">
        <f t="shared" si="35"/>
        <v>-91</v>
      </c>
    </row>
    <row r="2288" spans="1:9" x14ac:dyDescent="0.25">
      <c r="A2288">
        <v>2</v>
      </c>
      <c r="B2288" t="s">
        <v>2053</v>
      </c>
      <c r="C2288" t="s">
        <v>3624</v>
      </c>
      <c r="D2288" t="s">
        <v>3617</v>
      </c>
      <c r="E2288">
        <v>0</v>
      </c>
      <c r="F2288">
        <v>182</v>
      </c>
      <c r="G2288" s="2">
        <v>45412</v>
      </c>
      <c r="H2288" t="s">
        <v>3618</v>
      </c>
      <c r="I2288">
        <f t="shared" si="35"/>
        <v>-182</v>
      </c>
    </row>
    <row r="2289" spans="1:9" x14ac:dyDescent="0.25">
      <c r="A2289">
        <v>2</v>
      </c>
      <c r="B2289" t="s">
        <v>2053</v>
      </c>
      <c r="C2289" t="s">
        <v>3624</v>
      </c>
      <c r="D2289" t="s">
        <v>3617</v>
      </c>
      <c r="E2289">
        <v>0</v>
      </c>
      <c r="F2289">
        <v>247</v>
      </c>
      <c r="G2289" s="2">
        <v>45412</v>
      </c>
      <c r="H2289" t="s">
        <v>3618</v>
      </c>
      <c r="I2289">
        <f t="shared" si="35"/>
        <v>-247</v>
      </c>
    </row>
    <row r="2290" spans="1:9" x14ac:dyDescent="0.25">
      <c r="A2290">
        <v>2</v>
      </c>
      <c r="B2290" t="s">
        <v>2053</v>
      </c>
      <c r="C2290" t="s">
        <v>3624</v>
      </c>
      <c r="D2290" t="s">
        <v>3617</v>
      </c>
      <c r="E2290">
        <v>0</v>
      </c>
      <c r="F2290">
        <v>156</v>
      </c>
      <c r="G2290" s="2">
        <v>45412</v>
      </c>
      <c r="H2290" t="s">
        <v>3618</v>
      </c>
      <c r="I2290">
        <f t="shared" si="35"/>
        <v>-156</v>
      </c>
    </row>
    <row r="2291" spans="1:9" x14ac:dyDescent="0.25">
      <c r="A2291">
        <v>2</v>
      </c>
      <c r="B2291" t="s">
        <v>2053</v>
      </c>
      <c r="C2291" t="s">
        <v>3624</v>
      </c>
      <c r="D2291" t="s">
        <v>3617</v>
      </c>
      <c r="E2291">
        <v>0</v>
      </c>
      <c r="F2291">
        <v>1500</v>
      </c>
      <c r="G2291" s="2">
        <v>45412</v>
      </c>
      <c r="H2291" t="s">
        <v>3618</v>
      </c>
      <c r="I2291">
        <f t="shared" si="35"/>
        <v>-1500</v>
      </c>
    </row>
    <row r="2292" spans="1:9" x14ac:dyDescent="0.25">
      <c r="A2292">
        <v>2</v>
      </c>
      <c r="B2292" t="s">
        <v>2053</v>
      </c>
      <c r="C2292" t="s">
        <v>3624</v>
      </c>
      <c r="D2292" t="s">
        <v>3617</v>
      </c>
      <c r="E2292">
        <v>0</v>
      </c>
      <c r="F2292">
        <v>75</v>
      </c>
      <c r="G2292" s="2">
        <v>45412</v>
      </c>
      <c r="H2292" t="s">
        <v>3618</v>
      </c>
      <c r="I2292">
        <f t="shared" si="35"/>
        <v>-75</v>
      </c>
    </row>
    <row r="2293" spans="1:9" x14ac:dyDescent="0.25">
      <c r="A2293">
        <v>2</v>
      </c>
      <c r="B2293" t="s">
        <v>2053</v>
      </c>
      <c r="C2293" t="s">
        <v>3624</v>
      </c>
      <c r="D2293" t="s">
        <v>3617</v>
      </c>
      <c r="E2293">
        <v>0</v>
      </c>
      <c r="F2293">
        <v>45</v>
      </c>
      <c r="G2293" s="2">
        <v>45412</v>
      </c>
      <c r="H2293" t="s">
        <v>3618</v>
      </c>
      <c r="I2293">
        <f t="shared" si="35"/>
        <v>-45</v>
      </c>
    </row>
    <row r="2294" spans="1:9" x14ac:dyDescent="0.25">
      <c r="A2294">
        <v>2</v>
      </c>
      <c r="B2294" t="s">
        <v>2053</v>
      </c>
      <c r="C2294" t="s">
        <v>3624</v>
      </c>
      <c r="D2294" t="s">
        <v>3617</v>
      </c>
      <c r="E2294">
        <v>0</v>
      </c>
      <c r="F2294">
        <v>765</v>
      </c>
      <c r="G2294" s="2">
        <v>45412</v>
      </c>
      <c r="H2294" t="s">
        <v>3618</v>
      </c>
      <c r="I2294">
        <f t="shared" si="35"/>
        <v>-765</v>
      </c>
    </row>
    <row r="2295" spans="1:9" x14ac:dyDescent="0.25">
      <c r="A2295">
        <v>2</v>
      </c>
      <c r="B2295" t="s">
        <v>2053</v>
      </c>
      <c r="C2295" t="s">
        <v>3624</v>
      </c>
      <c r="D2295" t="s">
        <v>3617</v>
      </c>
      <c r="E2295">
        <v>0</v>
      </c>
      <c r="F2295">
        <v>130</v>
      </c>
      <c r="G2295" s="2">
        <v>45412</v>
      </c>
      <c r="H2295" t="s">
        <v>3618</v>
      </c>
      <c r="I2295">
        <f t="shared" si="35"/>
        <v>-130</v>
      </c>
    </row>
    <row r="2296" spans="1:9" x14ac:dyDescent="0.25">
      <c r="A2296">
        <v>2</v>
      </c>
      <c r="B2296" t="s">
        <v>2053</v>
      </c>
      <c r="C2296" t="s">
        <v>3624</v>
      </c>
      <c r="D2296" t="s">
        <v>3617</v>
      </c>
      <c r="E2296">
        <v>0</v>
      </c>
      <c r="F2296">
        <v>221</v>
      </c>
      <c r="G2296" s="2">
        <v>45412</v>
      </c>
      <c r="H2296" t="s">
        <v>3618</v>
      </c>
      <c r="I2296">
        <f t="shared" si="35"/>
        <v>-221</v>
      </c>
    </row>
    <row r="2297" spans="1:9" x14ac:dyDescent="0.25">
      <c r="A2297">
        <v>2</v>
      </c>
      <c r="B2297" t="s">
        <v>2053</v>
      </c>
      <c r="C2297" t="s">
        <v>3624</v>
      </c>
      <c r="D2297" t="s">
        <v>3617</v>
      </c>
      <c r="E2297">
        <v>0</v>
      </c>
      <c r="F2297">
        <v>949</v>
      </c>
      <c r="G2297" s="2">
        <v>45412</v>
      </c>
      <c r="H2297" t="s">
        <v>3618</v>
      </c>
      <c r="I2297">
        <f t="shared" si="35"/>
        <v>-949</v>
      </c>
    </row>
    <row r="2298" spans="1:9" x14ac:dyDescent="0.25">
      <c r="A2298">
        <v>2</v>
      </c>
      <c r="B2298" t="s">
        <v>2053</v>
      </c>
      <c r="C2298" t="s">
        <v>3624</v>
      </c>
      <c r="D2298" t="s">
        <v>3617</v>
      </c>
      <c r="E2298">
        <v>0</v>
      </c>
      <c r="F2298">
        <v>221</v>
      </c>
      <c r="G2298" s="2">
        <v>45412</v>
      </c>
      <c r="H2298" t="s">
        <v>3618</v>
      </c>
      <c r="I2298">
        <f t="shared" si="35"/>
        <v>-221</v>
      </c>
    </row>
    <row r="2299" spans="1:9" x14ac:dyDescent="0.25">
      <c r="A2299">
        <v>2</v>
      </c>
      <c r="B2299" t="s">
        <v>2053</v>
      </c>
      <c r="C2299" t="s">
        <v>3624</v>
      </c>
      <c r="D2299" t="s">
        <v>3617</v>
      </c>
      <c r="E2299">
        <v>0</v>
      </c>
      <c r="F2299">
        <v>221</v>
      </c>
      <c r="G2299" s="2">
        <v>45412</v>
      </c>
      <c r="H2299" t="s">
        <v>3618</v>
      </c>
      <c r="I2299">
        <f t="shared" si="35"/>
        <v>-221</v>
      </c>
    </row>
    <row r="2300" spans="1:9" x14ac:dyDescent="0.25">
      <c r="A2300">
        <v>2</v>
      </c>
      <c r="B2300" t="s">
        <v>2053</v>
      </c>
      <c r="C2300" t="s">
        <v>3624</v>
      </c>
      <c r="D2300" t="s">
        <v>3617</v>
      </c>
      <c r="E2300">
        <v>0</v>
      </c>
      <c r="F2300">
        <v>221</v>
      </c>
      <c r="G2300" s="2">
        <v>45412</v>
      </c>
      <c r="H2300" t="s">
        <v>3618</v>
      </c>
      <c r="I2300">
        <f t="shared" si="35"/>
        <v>-221</v>
      </c>
    </row>
    <row r="2301" spans="1:9" x14ac:dyDescent="0.25">
      <c r="A2301">
        <v>2</v>
      </c>
      <c r="B2301" t="s">
        <v>2053</v>
      </c>
      <c r="C2301" t="s">
        <v>3624</v>
      </c>
      <c r="D2301" t="s">
        <v>3617</v>
      </c>
      <c r="E2301">
        <v>0</v>
      </c>
      <c r="F2301">
        <v>221</v>
      </c>
      <c r="G2301" s="2">
        <v>45412</v>
      </c>
      <c r="H2301" t="s">
        <v>3618</v>
      </c>
      <c r="I2301">
        <f t="shared" si="35"/>
        <v>-221</v>
      </c>
    </row>
    <row r="2302" spans="1:9" x14ac:dyDescent="0.25">
      <c r="A2302">
        <v>2</v>
      </c>
      <c r="B2302" t="s">
        <v>2053</v>
      </c>
      <c r="C2302" t="s">
        <v>3624</v>
      </c>
      <c r="D2302" t="s">
        <v>3617</v>
      </c>
      <c r="E2302">
        <v>0</v>
      </c>
      <c r="F2302">
        <v>195</v>
      </c>
      <c r="G2302" s="2">
        <v>45412</v>
      </c>
      <c r="H2302" t="s">
        <v>3618</v>
      </c>
      <c r="I2302">
        <f t="shared" si="35"/>
        <v>-195</v>
      </c>
    </row>
    <row r="2303" spans="1:9" x14ac:dyDescent="0.25">
      <c r="A2303">
        <v>2</v>
      </c>
      <c r="B2303" t="s">
        <v>2053</v>
      </c>
      <c r="C2303" t="s">
        <v>3624</v>
      </c>
      <c r="D2303" t="s">
        <v>3617</v>
      </c>
      <c r="E2303">
        <v>0</v>
      </c>
      <c r="F2303">
        <v>221</v>
      </c>
      <c r="G2303" s="2">
        <v>45412</v>
      </c>
      <c r="H2303" t="s">
        <v>3618</v>
      </c>
      <c r="I2303">
        <f t="shared" si="35"/>
        <v>-221</v>
      </c>
    </row>
    <row r="2304" spans="1:9" x14ac:dyDescent="0.25">
      <c r="A2304">
        <v>2</v>
      </c>
      <c r="B2304" t="s">
        <v>2053</v>
      </c>
      <c r="C2304" t="s">
        <v>3624</v>
      </c>
      <c r="D2304" t="s">
        <v>3617</v>
      </c>
      <c r="E2304">
        <v>0</v>
      </c>
      <c r="F2304">
        <v>39</v>
      </c>
      <c r="G2304" s="2">
        <v>45412</v>
      </c>
      <c r="H2304" t="s">
        <v>3618</v>
      </c>
      <c r="I2304">
        <f t="shared" si="35"/>
        <v>-39</v>
      </c>
    </row>
    <row r="2305" spans="1:9" x14ac:dyDescent="0.25">
      <c r="A2305">
        <v>2</v>
      </c>
      <c r="B2305" t="s">
        <v>2053</v>
      </c>
      <c r="C2305" t="s">
        <v>3624</v>
      </c>
      <c r="D2305" t="s">
        <v>3617</v>
      </c>
      <c r="E2305">
        <v>0</v>
      </c>
      <c r="F2305">
        <v>78</v>
      </c>
      <c r="G2305" s="2">
        <v>45412</v>
      </c>
      <c r="H2305" t="s">
        <v>3618</v>
      </c>
      <c r="I2305">
        <f t="shared" si="35"/>
        <v>-78</v>
      </c>
    </row>
    <row r="2306" spans="1:9" x14ac:dyDescent="0.25">
      <c r="A2306">
        <v>2</v>
      </c>
      <c r="B2306" t="s">
        <v>2053</v>
      </c>
      <c r="C2306" t="s">
        <v>3624</v>
      </c>
      <c r="D2306" t="s">
        <v>3617</v>
      </c>
      <c r="E2306">
        <v>0</v>
      </c>
      <c r="F2306">
        <v>78</v>
      </c>
      <c r="G2306" s="2">
        <v>45412</v>
      </c>
      <c r="H2306" t="s">
        <v>3618</v>
      </c>
      <c r="I2306">
        <f t="shared" ref="I2306:I2369" si="36">E2306-F2306</f>
        <v>-78</v>
      </c>
    </row>
    <row r="2307" spans="1:9" x14ac:dyDescent="0.25">
      <c r="A2307">
        <v>2</v>
      </c>
      <c r="B2307" t="s">
        <v>2053</v>
      </c>
      <c r="C2307" t="s">
        <v>3624</v>
      </c>
      <c r="D2307" t="s">
        <v>3617</v>
      </c>
      <c r="E2307">
        <v>0</v>
      </c>
      <c r="F2307">
        <v>715</v>
      </c>
      <c r="G2307" s="2">
        <v>45412</v>
      </c>
      <c r="H2307" t="s">
        <v>3618</v>
      </c>
      <c r="I2307">
        <f t="shared" si="36"/>
        <v>-715</v>
      </c>
    </row>
    <row r="2308" spans="1:9" x14ac:dyDescent="0.25">
      <c r="A2308">
        <v>2</v>
      </c>
      <c r="B2308" t="s">
        <v>2053</v>
      </c>
      <c r="C2308" t="s">
        <v>3624</v>
      </c>
      <c r="D2308" t="s">
        <v>3617</v>
      </c>
      <c r="E2308">
        <v>0</v>
      </c>
      <c r="F2308">
        <v>182</v>
      </c>
      <c r="G2308" s="2">
        <v>45412</v>
      </c>
      <c r="H2308" t="s">
        <v>3618</v>
      </c>
      <c r="I2308">
        <f t="shared" si="36"/>
        <v>-182</v>
      </c>
    </row>
    <row r="2309" spans="1:9" x14ac:dyDescent="0.25">
      <c r="A2309">
        <v>2</v>
      </c>
      <c r="B2309" t="s">
        <v>2053</v>
      </c>
      <c r="C2309" t="s">
        <v>3624</v>
      </c>
      <c r="D2309" t="s">
        <v>3617</v>
      </c>
      <c r="E2309">
        <v>0</v>
      </c>
      <c r="F2309">
        <v>65</v>
      </c>
      <c r="G2309" s="2">
        <v>45412</v>
      </c>
      <c r="H2309" t="s">
        <v>3618</v>
      </c>
      <c r="I2309">
        <f t="shared" si="36"/>
        <v>-65</v>
      </c>
    </row>
    <row r="2310" spans="1:9" x14ac:dyDescent="0.25">
      <c r="A2310">
        <v>2</v>
      </c>
      <c r="B2310" t="s">
        <v>2053</v>
      </c>
      <c r="C2310" t="s">
        <v>3624</v>
      </c>
      <c r="D2310" t="s">
        <v>3617</v>
      </c>
      <c r="E2310">
        <v>0</v>
      </c>
      <c r="F2310">
        <v>143</v>
      </c>
      <c r="G2310" s="2">
        <v>45412</v>
      </c>
      <c r="H2310" t="s">
        <v>3618</v>
      </c>
      <c r="I2310">
        <f t="shared" si="36"/>
        <v>-143</v>
      </c>
    </row>
    <row r="2311" spans="1:9" x14ac:dyDescent="0.25">
      <c r="A2311">
        <v>2</v>
      </c>
      <c r="B2311" t="s">
        <v>2053</v>
      </c>
      <c r="C2311" t="s">
        <v>3624</v>
      </c>
      <c r="D2311" t="s">
        <v>3617</v>
      </c>
      <c r="E2311">
        <v>0</v>
      </c>
      <c r="F2311">
        <v>65</v>
      </c>
      <c r="G2311" s="2">
        <v>45412</v>
      </c>
      <c r="H2311" t="s">
        <v>3618</v>
      </c>
      <c r="I2311">
        <f t="shared" si="36"/>
        <v>-65</v>
      </c>
    </row>
    <row r="2312" spans="1:9" x14ac:dyDescent="0.25">
      <c r="A2312">
        <v>2</v>
      </c>
      <c r="B2312" t="s">
        <v>2053</v>
      </c>
      <c r="C2312" t="s">
        <v>3624</v>
      </c>
      <c r="D2312" t="s">
        <v>3617</v>
      </c>
      <c r="E2312">
        <v>0</v>
      </c>
      <c r="F2312">
        <v>143</v>
      </c>
      <c r="G2312" s="2">
        <v>45412</v>
      </c>
      <c r="H2312" t="s">
        <v>3618</v>
      </c>
      <c r="I2312">
        <f t="shared" si="36"/>
        <v>-143</v>
      </c>
    </row>
    <row r="2313" spans="1:9" x14ac:dyDescent="0.25">
      <c r="A2313">
        <v>2</v>
      </c>
      <c r="B2313" t="s">
        <v>2053</v>
      </c>
      <c r="C2313" t="s">
        <v>3624</v>
      </c>
      <c r="D2313" t="s">
        <v>3617</v>
      </c>
      <c r="E2313">
        <v>0</v>
      </c>
      <c r="F2313">
        <v>143</v>
      </c>
      <c r="G2313" s="2">
        <v>45412</v>
      </c>
      <c r="H2313" t="s">
        <v>3618</v>
      </c>
      <c r="I2313">
        <f t="shared" si="36"/>
        <v>-143</v>
      </c>
    </row>
    <row r="2314" spans="1:9" x14ac:dyDescent="0.25">
      <c r="A2314">
        <v>2</v>
      </c>
      <c r="B2314" t="s">
        <v>2053</v>
      </c>
      <c r="C2314" t="s">
        <v>3624</v>
      </c>
      <c r="D2314" t="s">
        <v>3617</v>
      </c>
      <c r="E2314">
        <v>0</v>
      </c>
      <c r="F2314">
        <v>39</v>
      </c>
      <c r="G2314" s="2">
        <v>45412</v>
      </c>
      <c r="H2314" t="s">
        <v>3618</v>
      </c>
      <c r="I2314">
        <f t="shared" si="36"/>
        <v>-39</v>
      </c>
    </row>
    <row r="2315" spans="1:9" x14ac:dyDescent="0.25">
      <c r="A2315">
        <v>2</v>
      </c>
      <c r="B2315" t="s">
        <v>2053</v>
      </c>
      <c r="C2315" t="s">
        <v>3624</v>
      </c>
      <c r="D2315" t="s">
        <v>3617</v>
      </c>
      <c r="E2315">
        <v>0</v>
      </c>
      <c r="F2315">
        <v>143</v>
      </c>
      <c r="G2315" s="2">
        <v>45412</v>
      </c>
      <c r="H2315" t="s">
        <v>3618</v>
      </c>
      <c r="I2315">
        <f t="shared" si="36"/>
        <v>-143</v>
      </c>
    </row>
    <row r="2316" spans="1:9" x14ac:dyDescent="0.25">
      <c r="A2316">
        <v>2</v>
      </c>
      <c r="B2316" t="s">
        <v>2053</v>
      </c>
      <c r="C2316" t="s">
        <v>3624</v>
      </c>
      <c r="D2316" t="s">
        <v>3617</v>
      </c>
      <c r="E2316">
        <v>0</v>
      </c>
      <c r="F2316">
        <v>312</v>
      </c>
      <c r="G2316" s="2">
        <v>45412</v>
      </c>
      <c r="H2316" t="s">
        <v>3618</v>
      </c>
      <c r="I2316">
        <f t="shared" si="36"/>
        <v>-312</v>
      </c>
    </row>
    <row r="2317" spans="1:9" x14ac:dyDescent="0.25">
      <c r="A2317">
        <v>2</v>
      </c>
      <c r="B2317" t="s">
        <v>2053</v>
      </c>
      <c r="C2317" t="s">
        <v>3624</v>
      </c>
      <c r="D2317" t="s">
        <v>3617</v>
      </c>
      <c r="E2317">
        <v>0</v>
      </c>
      <c r="F2317">
        <v>286</v>
      </c>
      <c r="G2317" s="2">
        <v>45412</v>
      </c>
      <c r="H2317" t="s">
        <v>3618</v>
      </c>
      <c r="I2317">
        <f t="shared" si="36"/>
        <v>-286</v>
      </c>
    </row>
    <row r="2318" spans="1:9" x14ac:dyDescent="0.25">
      <c r="A2318">
        <v>2</v>
      </c>
      <c r="B2318" t="s">
        <v>2053</v>
      </c>
      <c r="C2318" t="s">
        <v>3624</v>
      </c>
      <c r="D2318" t="s">
        <v>3617</v>
      </c>
      <c r="E2318">
        <v>0</v>
      </c>
      <c r="F2318">
        <v>130</v>
      </c>
      <c r="G2318" s="2">
        <v>45412</v>
      </c>
      <c r="H2318" t="s">
        <v>3618</v>
      </c>
      <c r="I2318">
        <f t="shared" si="36"/>
        <v>-130</v>
      </c>
    </row>
    <row r="2319" spans="1:9" x14ac:dyDescent="0.25">
      <c r="A2319">
        <v>2</v>
      </c>
      <c r="B2319" t="s">
        <v>2053</v>
      </c>
      <c r="C2319" t="s">
        <v>3624</v>
      </c>
      <c r="D2319" t="s">
        <v>3617</v>
      </c>
      <c r="E2319">
        <v>0</v>
      </c>
      <c r="F2319">
        <v>39</v>
      </c>
      <c r="G2319" s="2">
        <v>45412</v>
      </c>
      <c r="H2319" t="s">
        <v>3618</v>
      </c>
      <c r="I2319">
        <f t="shared" si="36"/>
        <v>-39</v>
      </c>
    </row>
    <row r="2320" spans="1:9" x14ac:dyDescent="0.25">
      <c r="A2320">
        <v>2</v>
      </c>
      <c r="B2320" t="s">
        <v>2053</v>
      </c>
      <c r="C2320" t="s">
        <v>3624</v>
      </c>
      <c r="D2320" t="s">
        <v>3617</v>
      </c>
      <c r="E2320">
        <v>0</v>
      </c>
      <c r="F2320">
        <v>1300</v>
      </c>
      <c r="G2320" s="2">
        <v>45412</v>
      </c>
      <c r="H2320" t="s">
        <v>3618</v>
      </c>
      <c r="I2320">
        <f t="shared" si="36"/>
        <v>-1300</v>
      </c>
    </row>
    <row r="2321" spans="1:9" x14ac:dyDescent="0.25">
      <c r="A2321">
        <v>2</v>
      </c>
      <c r="B2321" t="s">
        <v>2053</v>
      </c>
      <c r="C2321" t="s">
        <v>3624</v>
      </c>
      <c r="D2321" t="s">
        <v>3617</v>
      </c>
      <c r="E2321">
        <v>0</v>
      </c>
      <c r="F2321">
        <v>78</v>
      </c>
      <c r="G2321" s="2">
        <v>45412</v>
      </c>
      <c r="H2321" t="s">
        <v>3618</v>
      </c>
      <c r="I2321">
        <f t="shared" si="36"/>
        <v>-78</v>
      </c>
    </row>
    <row r="2322" spans="1:9" x14ac:dyDescent="0.25">
      <c r="A2322">
        <v>2</v>
      </c>
      <c r="B2322" t="s">
        <v>2053</v>
      </c>
      <c r="C2322" t="s">
        <v>3624</v>
      </c>
      <c r="D2322" t="s">
        <v>3617</v>
      </c>
      <c r="E2322">
        <v>0</v>
      </c>
      <c r="F2322">
        <v>650</v>
      </c>
      <c r="G2322" s="2">
        <v>45412</v>
      </c>
      <c r="H2322" t="s">
        <v>3618</v>
      </c>
      <c r="I2322">
        <f t="shared" si="36"/>
        <v>-650</v>
      </c>
    </row>
    <row r="2323" spans="1:9" x14ac:dyDescent="0.25">
      <c r="A2323">
        <v>2</v>
      </c>
      <c r="B2323" t="s">
        <v>2053</v>
      </c>
      <c r="C2323" t="s">
        <v>3624</v>
      </c>
      <c r="D2323" t="s">
        <v>3617</v>
      </c>
      <c r="E2323">
        <v>0</v>
      </c>
      <c r="F2323">
        <v>169</v>
      </c>
      <c r="G2323" s="2">
        <v>45412</v>
      </c>
      <c r="H2323" t="s">
        <v>3618</v>
      </c>
      <c r="I2323">
        <f t="shared" si="36"/>
        <v>-169</v>
      </c>
    </row>
    <row r="2324" spans="1:9" x14ac:dyDescent="0.25">
      <c r="A2324">
        <v>2</v>
      </c>
      <c r="B2324" t="s">
        <v>2053</v>
      </c>
      <c r="C2324" t="s">
        <v>3624</v>
      </c>
      <c r="D2324" t="s">
        <v>3617</v>
      </c>
      <c r="E2324">
        <v>0</v>
      </c>
      <c r="F2324">
        <v>403</v>
      </c>
      <c r="G2324" s="2">
        <v>45412</v>
      </c>
      <c r="H2324" t="s">
        <v>3618</v>
      </c>
      <c r="I2324">
        <f t="shared" si="36"/>
        <v>-403</v>
      </c>
    </row>
    <row r="2325" spans="1:9" x14ac:dyDescent="0.25">
      <c r="A2325">
        <v>2</v>
      </c>
      <c r="B2325" t="s">
        <v>2053</v>
      </c>
      <c r="C2325" t="s">
        <v>3624</v>
      </c>
      <c r="D2325" t="s">
        <v>3617</v>
      </c>
      <c r="E2325">
        <v>0</v>
      </c>
      <c r="F2325">
        <v>1300</v>
      </c>
      <c r="G2325" s="2">
        <v>45412</v>
      </c>
      <c r="H2325" t="s">
        <v>3618</v>
      </c>
      <c r="I2325">
        <f t="shared" si="36"/>
        <v>-1300</v>
      </c>
    </row>
    <row r="2326" spans="1:9" x14ac:dyDescent="0.25">
      <c r="A2326">
        <v>2</v>
      </c>
      <c r="B2326" t="s">
        <v>2053</v>
      </c>
      <c r="C2326" t="s">
        <v>3624</v>
      </c>
      <c r="D2326" t="s">
        <v>3617</v>
      </c>
      <c r="E2326">
        <v>0</v>
      </c>
      <c r="F2326">
        <v>78</v>
      </c>
      <c r="G2326" s="2">
        <v>45412</v>
      </c>
      <c r="H2326" t="s">
        <v>3618</v>
      </c>
      <c r="I2326">
        <f t="shared" si="36"/>
        <v>-78</v>
      </c>
    </row>
    <row r="2327" spans="1:9" x14ac:dyDescent="0.25">
      <c r="A2327">
        <v>2</v>
      </c>
      <c r="B2327" t="s">
        <v>2053</v>
      </c>
      <c r="C2327" t="s">
        <v>3624</v>
      </c>
      <c r="D2327" t="s">
        <v>3617</v>
      </c>
      <c r="E2327">
        <v>0</v>
      </c>
      <c r="F2327">
        <v>52</v>
      </c>
      <c r="G2327" s="2">
        <v>45412</v>
      </c>
      <c r="H2327" t="s">
        <v>3618</v>
      </c>
      <c r="I2327">
        <f t="shared" si="36"/>
        <v>-52</v>
      </c>
    </row>
    <row r="2328" spans="1:9" x14ac:dyDescent="0.25">
      <c r="A2328">
        <v>2</v>
      </c>
      <c r="B2328" t="s">
        <v>2053</v>
      </c>
      <c r="C2328" t="s">
        <v>3624</v>
      </c>
      <c r="D2328" t="s">
        <v>3617</v>
      </c>
      <c r="E2328">
        <v>0</v>
      </c>
      <c r="F2328">
        <v>117</v>
      </c>
      <c r="G2328" s="2">
        <v>45412</v>
      </c>
      <c r="H2328" t="s">
        <v>3618</v>
      </c>
      <c r="I2328">
        <f t="shared" si="36"/>
        <v>-117</v>
      </c>
    </row>
    <row r="2329" spans="1:9" x14ac:dyDescent="0.25">
      <c r="A2329">
        <v>2</v>
      </c>
      <c r="B2329" t="s">
        <v>2053</v>
      </c>
      <c r="C2329" t="s">
        <v>3624</v>
      </c>
      <c r="D2329" t="s">
        <v>3617</v>
      </c>
      <c r="E2329">
        <v>0</v>
      </c>
      <c r="F2329">
        <v>39</v>
      </c>
      <c r="G2329" s="2">
        <v>45412</v>
      </c>
      <c r="H2329" t="s">
        <v>3618</v>
      </c>
      <c r="I2329">
        <f t="shared" si="36"/>
        <v>-39</v>
      </c>
    </row>
    <row r="2330" spans="1:9" x14ac:dyDescent="0.25">
      <c r="A2330">
        <v>2</v>
      </c>
      <c r="B2330" t="s">
        <v>2053</v>
      </c>
      <c r="C2330" t="s">
        <v>3624</v>
      </c>
      <c r="D2330" t="s">
        <v>3617</v>
      </c>
      <c r="E2330">
        <v>0</v>
      </c>
      <c r="F2330">
        <v>39</v>
      </c>
      <c r="G2330" s="2">
        <v>45412</v>
      </c>
      <c r="H2330" t="s">
        <v>3618</v>
      </c>
      <c r="I2330">
        <f t="shared" si="36"/>
        <v>-39</v>
      </c>
    </row>
    <row r="2331" spans="1:9" x14ac:dyDescent="0.25">
      <c r="A2331">
        <v>2</v>
      </c>
      <c r="B2331" t="s">
        <v>2053</v>
      </c>
      <c r="C2331" t="s">
        <v>3624</v>
      </c>
      <c r="D2331" t="s">
        <v>3617</v>
      </c>
      <c r="E2331">
        <v>0</v>
      </c>
      <c r="F2331">
        <v>130</v>
      </c>
      <c r="G2331" s="2">
        <v>45412</v>
      </c>
      <c r="H2331" t="s">
        <v>3618</v>
      </c>
      <c r="I2331">
        <f t="shared" si="36"/>
        <v>-130</v>
      </c>
    </row>
    <row r="2332" spans="1:9" x14ac:dyDescent="0.25">
      <c r="A2332">
        <v>2</v>
      </c>
      <c r="B2332" t="s">
        <v>2053</v>
      </c>
      <c r="C2332" t="s">
        <v>3624</v>
      </c>
      <c r="D2332" t="s">
        <v>3617</v>
      </c>
      <c r="E2332">
        <v>0</v>
      </c>
      <c r="F2332">
        <v>845</v>
      </c>
      <c r="G2332" s="2">
        <v>45412</v>
      </c>
      <c r="H2332" t="s">
        <v>3618</v>
      </c>
      <c r="I2332">
        <f t="shared" si="36"/>
        <v>-845</v>
      </c>
    </row>
    <row r="2333" spans="1:9" x14ac:dyDescent="0.25">
      <c r="A2333">
        <v>2</v>
      </c>
      <c r="B2333" t="s">
        <v>2053</v>
      </c>
      <c r="C2333" t="s">
        <v>3624</v>
      </c>
      <c r="D2333" t="s">
        <v>3617</v>
      </c>
      <c r="E2333">
        <v>0</v>
      </c>
      <c r="F2333">
        <v>75</v>
      </c>
      <c r="G2333" s="2">
        <v>45412</v>
      </c>
      <c r="H2333" t="s">
        <v>3618</v>
      </c>
      <c r="I2333">
        <f t="shared" si="36"/>
        <v>-75</v>
      </c>
    </row>
    <row r="2334" spans="1:9" x14ac:dyDescent="0.25">
      <c r="A2334">
        <v>2</v>
      </c>
      <c r="B2334" t="s">
        <v>2053</v>
      </c>
      <c r="C2334" t="s">
        <v>3624</v>
      </c>
      <c r="D2334" t="s">
        <v>3617</v>
      </c>
      <c r="E2334">
        <v>0</v>
      </c>
      <c r="F2334">
        <v>45</v>
      </c>
      <c r="G2334" s="2">
        <v>45412</v>
      </c>
      <c r="H2334" t="s">
        <v>3618</v>
      </c>
      <c r="I2334">
        <f t="shared" si="36"/>
        <v>-45</v>
      </c>
    </row>
    <row r="2335" spans="1:9" x14ac:dyDescent="0.25">
      <c r="A2335">
        <v>2</v>
      </c>
      <c r="B2335" t="s">
        <v>2053</v>
      </c>
      <c r="C2335" t="s">
        <v>3624</v>
      </c>
      <c r="D2335" t="s">
        <v>3617</v>
      </c>
      <c r="E2335">
        <v>0</v>
      </c>
      <c r="F2335">
        <v>1215</v>
      </c>
      <c r="G2335" s="2">
        <v>45412</v>
      </c>
      <c r="H2335" t="s">
        <v>3618</v>
      </c>
      <c r="I2335">
        <f t="shared" si="36"/>
        <v>-1215</v>
      </c>
    </row>
    <row r="2336" spans="1:9" x14ac:dyDescent="0.25">
      <c r="A2336">
        <v>2</v>
      </c>
      <c r="B2336" t="s">
        <v>2053</v>
      </c>
      <c r="C2336" t="s">
        <v>3624</v>
      </c>
      <c r="D2336" t="s">
        <v>3617</v>
      </c>
      <c r="E2336">
        <v>0</v>
      </c>
      <c r="F2336">
        <v>105</v>
      </c>
      <c r="G2336" s="2">
        <v>45412</v>
      </c>
      <c r="H2336" t="s">
        <v>3618</v>
      </c>
      <c r="I2336">
        <f t="shared" si="36"/>
        <v>-105</v>
      </c>
    </row>
    <row r="2337" spans="1:9" x14ac:dyDescent="0.25">
      <c r="A2337">
        <v>2</v>
      </c>
      <c r="B2337" t="s">
        <v>2053</v>
      </c>
      <c r="C2337" t="s">
        <v>3624</v>
      </c>
      <c r="D2337" t="s">
        <v>3617</v>
      </c>
      <c r="E2337">
        <v>0</v>
      </c>
      <c r="F2337">
        <v>60</v>
      </c>
      <c r="G2337" s="2">
        <v>45412</v>
      </c>
      <c r="H2337" t="s">
        <v>3618</v>
      </c>
      <c r="I2337">
        <f t="shared" si="36"/>
        <v>-60</v>
      </c>
    </row>
    <row r="2338" spans="1:9" x14ac:dyDescent="0.25">
      <c r="A2338">
        <v>2</v>
      </c>
      <c r="B2338" t="s">
        <v>2053</v>
      </c>
      <c r="C2338" t="s">
        <v>3624</v>
      </c>
      <c r="D2338" t="s">
        <v>3617</v>
      </c>
      <c r="E2338">
        <v>0</v>
      </c>
      <c r="F2338">
        <v>75</v>
      </c>
      <c r="G2338" s="2">
        <v>45412</v>
      </c>
      <c r="H2338" t="s">
        <v>3618</v>
      </c>
      <c r="I2338">
        <f t="shared" si="36"/>
        <v>-75</v>
      </c>
    </row>
    <row r="2339" spans="1:9" x14ac:dyDescent="0.25">
      <c r="A2339">
        <v>2</v>
      </c>
      <c r="B2339" t="s">
        <v>2053</v>
      </c>
      <c r="C2339" t="s">
        <v>3624</v>
      </c>
      <c r="D2339" t="s">
        <v>3617</v>
      </c>
      <c r="E2339">
        <v>0</v>
      </c>
      <c r="F2339">
        <v>525</v>
      </c>
      <c r="G2339" s="2">
        <v>45412</v>
      </c>
      <c r="H2339" t="s">
        <v>3618</v>
      </c>
      <c r="I2339">
        <f t="shared" si="36"/>
        <v>-525</v>
      </c>
    </row>
    <row r="2340" spans="1:9" x14ac:dyDescent="0.25">
      <c r="A2340">
        <v>2</v>
      </c>
      <c r="B2340" t="s">
        <v>2053</v>
      </c>
      <c r="C2340" t="s">
        <v>3624</v>
      </c>
      <c r="D2340" t="s">
        <v>3617</v>
      </c>
      <c r="E2340">
        <v>0</v>
      </c>
      <c r="F2340">
        <v>900</v>
      </c>
      <c r="G2340" s="2">
        <v>45412</v>
      </c>
      <c r="H2340" t="s">
        <v>3618</v>
      </c>
      <c r="I2340">
        <f t="shared" si="36"/>
        <v>-900</v>
      </c>
    </row>
    <row r="2341" spans="1:9" x14ac:dyDescent="0.25">
      <c r="A2341">
        <v>2</v>
      </c>
      <c r="B2341" t="s">
        <v>2053</v>
      </c>
      <c r="C2341" t="s">
        <v>3624</v>
      </c>
      <c r="D2341" t="s">
        <v>3617</v>
      </c>
      <c r="E2341">
        <v>0</v>
      </c>
      <c r="F2341">
        <v>1350</v>
      </c>
      <c r="G2341" s="2">
        <v>45412</v>
      </c>
      <c r="H2341" t="s">
        <v>3618</v>
      </c>
      <c r="I2341">
        <f t="shared" si="36"/>
        <v>-1350</v>
      </c>
    </row>
    <row r="2342" spans="1:9" x14ac:dyDescent="0.25">
      <c r="A2342">
        <v>2</v>
      </c>
      <c r="B2342" t="s">
        <v>2053</v>
      </c>
      <c r="C2342" t="s">
        <v>3624</v>
      </c>
      <c r="D2342" t="s">
        <v>3617</v>
      </c>
      <c r="E2342">
        <v>0</v>
      </c>
      <c r="F2342">
        <v>75</v>
      </c>
      <c r="G2342" s="2">
        <v>45412</v>
      </c>
      <c r="H2342" t="s">
        <v>3618</v>
      </c>
      <c r="I2342">
        <f t="shared" si="36"/>
        <v>-75</v>
      </c>
    </row>
    <row r="2343" spans="1:9" x14ac:dyDescent="0.25">
      <c r="A2343">
        <v>4</v>
      </c>
      <c r="B2343" t="s">
        <v>2053</v>
      </c>
      <c r="C2343" t="s">
        <v>3625</v>
      </c>
      <c r="D2343" t="s">
        <v>3617</v>
      </c>
      <c r="E2343">
        <v>0</v>
      </c>
      <c r="F2343">
        <v>1200</v>
      </c>
      <c r="G2343" s="2">
        <v>45412</v>
      </c>
      <c r="H2343" t="s">
        <v>3618</v>
      </c>
      <c r="I2343">
        <f t="shared" si="36"/>
        <v>-1200</v>
      </c>
    </row>
    <row r="2344" spans="1:9" x14ac:dyDescent="0.25">
      <c r="A2344">
        <v>4</v>
      </c>
      <c r="B2344" t="s">
        <v>2053</v>
      </c>
      <c r="C2344" t="s">
        <v>3625</v>
      </c>
      <c r="D2344" t="s">
        <v>3617</v>
      </c>
      <c r="E2344">
        <v>0</v>
      </c>
      <c r="F2344">
        <v>1065.96</v>
      </c>
      <c r="G2344" s="2">
        <v>45412</v>
      </c>
      <c r="H2344" t="s">
        <v>3618</v>
      </c>
      <c r="I2344">
        <f t="shared" si="36"/>
        <v>-1065.96</v>
      </c>
    </row>
    <row r="2345" spans="1:9" x14ac:dyDescent="0.25">
      <c r="A2345">
        <v>4</v>
      </c>
      <c r="B2345" t="s">
        <v>2053</v>
      </c>
      <c r="C2345" t="s">
        <v>3625</v>
      </c>
      <c r="D2345" t="s">
        <v>3617</v>
      </c>
      <c r="E2345">
        <v>0</v>
      </c>
      <c r="F2345">
        <v>1300</v>
      </c>
      <c r="G2345" s="2">
        <v>45412</v>
      </c>
      <c r="H2345" t="s">
        <v>3618</v>
      </c>
      <c r="I2345">
        <f t="shared" si="36"/>
        <v>-1300</v>
      </c>
    </row>
    <row r="2346" spans="1:9" x14ac:dyDescent="0.25">
      <c r="A2346">
        <v>4</v>
      </c>
      <c r="B2346" t="s">
        <v>2053</v>
      </c>
      <c r="C2346" t="s">
        <v>3625</v>
      </c>
      <c r="D2346" t="s">
        <v>3617</v>
      </c>
      <c r="E2346">
        <v>0</v>
      </c>
      <c r="F2346">
        <v>91</v>
      </c>
      <c r="G2346" s="2">
        <v>45412</v>
      </c>
      <c r="H2346" t="s">
        <v>3618</v>
      </c>
      <c r="I2346">
        <f t="shared" si="36"/>
        <v>-91</v>
      </c>
    </row>
    <row r="2347" spans="1:9" x14ac:dyDescent="0.25">
      <c r="A2347">
        <v>4</v>
      </c>
      <c r="B2347" t="s">
        <v>2053</v>
      </c>
      <c r="C2347" t="s">
        <v>3625</v>
      </c>
      <c r="D2347" t="s">
        <v>3617</v>
      </c>
      <c r="E2347">
        <v>0</v>
      </c>
      <c r="F2347">
        <v>2000</v>
      </c>
      <c r="G2347" s="2">
        <v>45412</v>
      </c>
      <c r="H2347" t="s">
        <v>3618</v>
      </c>
      <c r="I2347">
        <f t="shared" si="36"/>
        <v>-2000</v>
      </c>
    </row>
    <row r="2348" spans="1:9" x14ac:dyDescent="0.25">
      <c r="A2348">
        <v>4</v>
      </c>
      <c r="B2348" t="s">
        <v>2053</v>
      </c>
      <c r="C2348" t="s">
        <v>3625</v>
      </c>
      <c r="D2348" t="s">
        <v>3617</v>
      </c>
      <c r="E2348">
        <v>0</v>
      </c>
      <c r="F2348">
        <v>1900</v>
      </c>
      <c r="G2348" s="2">
        <v>45412</v>
      </c>
      <c r="H2348" t="s">
        <v>3618</v>
      </c>
      <c r="I2348">
        <f t="shared" si="36"/>
        <v>-1900</v>
      </c>
    </row>
    <row r="2349" spans="1:9" x14ac:dyDescent="0.25">
      <c r="A2349">
        <v>4</v>
      </c>
      <c r="B2349" t="s">
        <v>2053</v>
      </c>
      <c r="C2349" t="s">
        <v>3625</v>
      </c>
      <c r="D2349" t="s">
        <v>3617</v>
      </c>
      <c r="E2349">
        <v>0</v>
      </c>
      <c r="F2349">
        <v>3000</v>
      </c>
      <c r="G2349" s="2">
        <v>45412</v>
      </c>
      <c r="H2349" t="s">
        <v>3618</v>
      </c>
      <c r="I2349">
        <f t="shared" si="36"/>
        <v>-3000</v>
      </c>
    </row>
    <row r="2350" spans="1:9" x14ac:dyDescent="0.25">
      <c r="A2350">
        <v>4</v>
      </c>
      <c r="B2350" t="s">
        <v>2053</v>
      </c>
      <c r="C2350" t="s">
        <v>3625</v>
      </c>
      <c r="D2350" t="s">
        <v>3617</v>
      </c>
      <c r="E2350">
        <v>0</v>
      </c>
      <c r="F2350">
        <v>600</v>
      </c>
      <c r="G2350" s="2">
        <v>45412</v>
      </c>
      <c r="H2350" t="s">
        <v>3618</v>
      </c>
      <c r="I2350">
        <f t="shared" si="36"/>
        <v>-600</v>
      </c>
    </row>
    <row r="2351" spans="1:9" x14ac:dyDescent="0.25">
      <c r="A2351">
        <v>4</v>
      </c>
      <c r="B2351" t="s">
        <v>2053</v>
      </c>
      <c r="C2351" t="s">
        <v>3625</v>
      </c>
      <c r="D2351" t="s">
        <v>3617</v>
      </c>
      <c r="E2351">
        <v>0</v>
      </c>
      <c r="F2351">
        <v>345</v>
      </c>
      <c r="G2351" s="2">
        <v>45412</v>
      </c>
      <c r="H2351" t="s">
        <v>3618</v>
      </c>
      <c r="I2351">
        <f t="shared" si="36"/>
        <v>-345</v>
      </c>
    </row>
    <row r="2352" spans="1:9" x14ac:dyDescent="0.25">
      <c r="A2352">
        <v>4</v>
      </c>
      <c r="B2352" t="s">
        <v>2053</v>
      </c>
      <c r="C2352" t="s">
        <v>3625</v>
      </c>
      <c r="D2352" t="s">
        <v>3617</v>
      </c>
      <c r="E2352">
        <v>0</v>
      </c>
      <c r="F2352">
        <v>300</v>
      </c>
      <c r="G2352" s="2">
        <v>45412</v>
      </c>
      <c r="H2352" t="s">
        <v>3618</v>
      </c>
      <c r="I2352">
        <f t="shared" si="36"/>
        <v>-300</v>
      </c>
    </row>
    <row r="2353" spans="1:9" x14ac:dyDescent="0.25">
      <c r="A2353">
        <v>4</v>
      </c>
      <c r="B2353" t="s">
        <v>2053</v>
      </c>
      <c r="C2353" t="s">
        <v>3625</v>
      </c>
      <c r="D2353" t="s">
        <v>3617</v>
      </c>
      <c r="E2353">
        <v>0</v>
      </c>
      <c r="F2353">
        <v>450</v>
      </c>
      <c r="G2353" s="2">
        <v>45412</v>
      </c>
      <c r="H2353" t="s">
        <v>3618</v>
      </c>
      <c r="I2353">
        <f t="shared" si="36"/>
        <v>-450</v>
      </c>
    </row>
    <row r="2354" spans="1:9" x14ac:dyDescent="0.25">
      <c r="A2354">
        <v>4</v>
      </c>
      <c r="B2354" t="s">
        <v>2053</v>
      </c>
      <c r="C2354" t="s">
        <v>3625</v>
      </c>
      <c r="D2354" t="s">
        <v>3617</v>
      </c>
      <c r="E2354">
        <v>0</v>
      </c>
      <c r="F2354">
        <v>611</v>
      </c>
      <c r="G2354" s="2">
        <v>45412</v>
      </c>
      <c r="H2354" t="s">
        <v>3618</v>
      </c>
      <c r="I2354">
        <f t="shared" si="36"/>
        <v>-611</v>
      </c>
    </row>
    <row r="2355" spans="1:9" x14ac:dyDescent="0.25">
      <c r="A2355">
        <v>4</v>
      </c>
      <c r="B2355" t="s">
        <v>2053</v>
      </c>
      <c r="C2355" t="s">
        <v>3625</v>
      </c>
      <c r="D2355" t="s">
        <v>3617</v>
      </c>
      <c r="E2355">
        <v>0</v>
      </c>
      <c r="F2355">
        <v>260</v>
      </c>
      <c r="G2355" s="2">
        <v>45412</v>
      </c>
      <c r="H2355" t="s">
        <v>3618</v>
      </c>
      <c r="I2355">
        <f t="shared" si="36"/>
        <v>-260</v>
      </c>
    </row>
    <row r="2356" spans="1:9" x14ac:dyDescent="0.25">
      <c r="A2356">
        <v>4</v>
      </c>
      <c r="B2356" t="s">
        <v>2053</v>
      </c>
      <c r="C2356" t="s">
        <v>3625</v>
      </c>
      <c r="D2356" t="s">
        <v>3617</v>
      </c>
      <c r="E2356">
        <v>0</v>
      </c>
      <c r="F2356">
        <v>2100</v>
      </c>
      <c r="G2356" s="2">
        <v>45412</v>
      </c>
      <c r="H2356" t="s">
        <v>3618</v>
      </c>
      <c r="I2356">
        <f t="shared" si="36"/>
        <v>-2100</v>
      </c>
    </row>
    <row r="2357" spans="1:9" x14ac:dyDescent="0.25">
      <c r="A2357">
        <v>4</v>
      </c>
      <c r="B2357" t="s">
        <v>2053</v>
      </c>
      <c r="C2357" t="s">
        <v>3625</v>
      </c>
      <c r="D2357" t="s">
        <v>3617</v>
      </c>
      <c r="E2357">
        <v>0</v>
      </c>
      <c r="F2357">
        <v>1420</v>
      </c>
      <c r="G2357" s="2">
        <v>45412</v>
      </c>
      <c r="H2357" t="s">
        <v>3618</v>
      </c>
      <c r="I2357">
        <f t="shared" si="36"/>
        <v>-1420</v>
      </c>
    </row>
    <row r="2358" spans="1:9" x14ac:dyDescent="0.25">
      <c r="A2358">
        <v>4</v>
      </c>
      <c r="B2358" t="s">
        <v>2053</v>
      </c>
      <c r="C2358" t="s">
        <v>3625</v>
      </c>
      <c r="D2358" t="s">
        <v>3617</v>
      </c>
      <c r="E2358">
        <v>0</v>
      </c>
      <c r="F2358">
        <v>1800</v>
      </c>
      <c r="G2358" s="2">
        <v>45412</v>
      </c>
      <c r="H2358" t="s">
        <v>3618</v>
      </c>
      <c r="I2358">
        <f t="shared" si="36"/>
        <v>-1800</v>
      </c>
    </row>
    <row r="2359" spans="1:9" x14ac:dyDescent="0.25">
      <c r="A2359">
        <v>4</v>
      </c>
      <c r="B2359" t="s">
        <v>2053</v>
      </c>
      <c r="C2359" t="s">
        <v>3625</v>
      </c>
      <c r="D2359" t="s">
        <v>3617</v>
      </c>
      <c r="E2359">
        <v>0</v>
      </c>
      <c r="F2359">
        <v>117</v>
      </c>
      <c r="G2359" s="2">
        <v>45412</v>
      </c>
      <c r="H2359" t="s">
        <v>3618</v>
      </c>
      <c r="I2359">
        <f t="shared" si="36"/>
        <v>-117</v>
      </c>
    </row>
    <row r="2360" spans="1:9" x14ac:dyDescent="0.25">
      <c r="A2360">
        <v>4</v>
      </c>
      <c r="B2360" t="s">
        <v>2053</v>
      </c>
      <c r="C2360" t="s">
        <v>3625</v>
      </c>
      <c r="D2360" t="s">
        <v>3617</v>
      </c>
      <c r="E2360">
        <v>0</v>
      </c>
      <c r="F2360">
        <v>650</v>
      </c>
      <c r="G2360" s="2">
        <v>45412</v>
      </c>
      <c r="H2360" t="s">
        <v>3618</v>
      </c>
      <c r="I2360">
        <f t="shared" si="36"/>
        <v>-650</v>
      </c>
    </row>
    <row r="2361" spans="1:9" x14ac:dyDescent="0.25">
      <c r="A2361">
        <v>4</v>
      </c>
      <c r="B2361" t="s">
        <v>2053</v>
      </c>
      <c r="C2361" t="s">
        <v>3625</v>
      </c>
      <c r="D2361" t="s">
        <v>3617</v>
      </c>
      <c r="E2361">
        <v>0</v>
      </c>
      <c r="F2361">
        <v>975</v>
      </c>
      <c r="G2361" s="2">
        <v>45412</v>
      </c>
      <c r="H2361" t="s">
        <v>3618</v>
      </c>
      <c r="I2361">
        <f t="shared" si="36"/>
        <v>-975</v>
      </c>
    </row>
    <row r="2362" spans="1:9" x14ac:dyDescent="0.25">
      <c r="A2362">
        <v>4</v>
      </c>
      <c r="B2362" t="s">
        <v>2053</v>
      </c>
      <c r="C2362" t="s">
        <v>3625</v>
      </c>
      <c r="D2362" t="s">
        <v>3617</v>
      </c>
      <c r="E2362">
        <v>0</v>
      </c>
      <c r="F2362">
        <v>100</v>
      </c>
      <c r="G2362" s="2">
        <v>45412</v>
      </c>
      <c r="H2362" t="s">
        <v>3618</v>
      </c>
      <c r="I2362">
        <f t="shared" si="36"/>
        <v>-100</v>
      </c>
    </row>
    <row r="2363" spans="1:9" x14ac:dyDescent="0.25">
      <c r="A2363">
        <v>4</v>
      </c>
      <c r="B2363" t="s">
        <v>2053</v>
      </c>
      <c r="C2363" t="s">
        <v>3625</v>
      </c>
      <c r="D2363" t="s">
        <v>3617</v>
      </c>
      <c r="E2363">
        <v>0</v>
      </c>
      <c r="F2363">
        <v>3100</v>
      </c>
      <c r="G2363" s="2">
        <v>45412</v>
      </c>
      <c r="H2363" t="s">
        <v>3618</v>
      </c>
      <c r="I2363">
        <f t="shared" si="36"/>
        <v>-3100</v>
      </c>
    </row>
    <row r="2364" spans="1:9" x14ac:dyDescent="0.25">
      <c r="A2364">
        <v>4</v>
      </c>
      <c r="B2364" t="s">
        <v>2053</v>
      </c>
      <c r="C2364" t="s">
        <v>3625</v>
      </c>
      <c r="D2364" t="s">
        <v>3617</v>
      </c>
      <c r="E2364">
        <v>0</v>
      </c>
      <c r="F2364">
        <v>7500</v>
      </c>
      <c r="G2364" s="2">
        <v>45412</v>
      </c>
      <c r="H2364" t="s">
        <v>3618</v>
      </c>
      <c r="I2364">
        <f t="shared" si="36"/>
        <v>-7500</v>
      </c>
    </row>
    <row r="2365" spans="1:9" x14ac:dyDescent="0.25">
      <c r="A2365">
        <v>4</v>
      </c>
      <c r="B2365" t="s">
        <v>2053</v>
      </c>
      <c r="C2365" t="s">
        <v>3625</v>
      </c>
      <c r="D2365" t="s">
        <v>3617</v>
      </c>
      <c r="E2365">
        <v>0</v>
      </c>
      <c r="F2365">
        <v>130</v>
      </c>
      <c r="G2365" s="2">
        <v>45412</v>
      </c>
      <c r="H2365" t="s">
        <v>3618</v>
      </c>
      <c r="I2365">
        <f t="shared" si="36"/>
        <v>-130</v>
      </c>
    </row>
    <row r="2366" spans="1:9" x14ac:dyDescent="0.25">
      <c r="A2366">
        <v>4</v>
      </c>
      <c r="B2366" t="s">
        <v>2053</v>
      </c>
      <c r="C2366" t="s">
        <v>3625</v>
      </c>
      <c r="D2366" t="s">
        <v>3617</v>
      </c>
      <c r="E2366">
        <v>0</v>
      </c>
      <c r="F2366">
        <v>105</v>
      </c>
      <c r="G2366" s="2">
        <v>45412</v>
      </c>
      <c r="H2366" t="s">
        <v>3618</v>
      </c>
      <c r="I2366">
        <f t="shared" si="36"/>
        <v>-105</v>
      </c>
    </row>
    <row r="2367" spans="1:9" x14ac:dyDescent="0.25">
      <c r="A2367">
        <v>4</v>
      </c>
      <c r="B2367" t="s">
        <v>2053</v>
      </c>
      <c r="C2367" t="s">
        <v>3625</v>
      </c>
      <c r="D2367" t="s">
        <v>3617</v>
      </c>
      <c r="E2367">
        <v>0</v>
      </c>
      <c r="F2367">
        <v>1500</v>
      </c>
      <c r="G2367" s="2">
        <v>45412</v>
      </c>
      <c r="H2367" t="s">
        <v>3618</v>
      </c>
      <c r="I2367">
        <f t="shared" si="36"/>
        <v>-1500</v>
      </c>
    </row>
    <row r="2368" spans="1:9" x14ac:dyDescent="0.25">
      <c r="A2368">
        <v>4</v>
      </c>
      <c r="B2368" t="s">
        <v>2053</v>
      </c>
      <c r="C2368" t="s">
        <v>3625</v>
      </c>
      <c r="D2368" t="s">
        <v>3617</v>
      </c>
      <c r="E2368">
        <v>0</v>
      </c>
      <c r="F2368">
        <v>1050</v>
      </c>
      <c r="G2368" s="2">
        <v>45412</v>
      </c>
      <c r="H2368" t="s">
        <v>3618</v>
      </c>
      <c r="I2368">
        <f t="shared" si="36"/>
        <v>-1050</v>
      </c>
    </row>
    <row r="2369" spans="1:9" x14ac:dyDescent="0.25">
      <c r="A2369">
        <v>4</v>
      </c>
      <c r="B2369" t="s">
        <v>2053</v>
      </c>
      <c r="C2369" t="s">
        <v>3625</v>
      </c>
      <c r="D2369" t="s">
        <v>3617</v>
      </c>
      <c r="E2369">
        <v>0</v>
      </c>
      <c r="F2369">
        <v>689</v>
      </c>
      <c r="G2369" s="2">
        <v>45412</v>
      </c>
      <c r="H2369" t="s">
        <v>3618</v>
      </c>
      <c r="I2369">
        <f t="shared" si="36"/>
        <v>-689</v>
      </c>
    </row>
    <row r="2370" spans="1:9" x14ac:dyDescent="0.25">
      <c r="A2370">
        <v>4</v>
      </c>
      <c r="B2370" t="s">
        <v>2053</v>
      </c>
      <c r="C2370" t="s">
        <v>3625</v>
      </c>
      <c r="D2370" t="s">
        <v>3617</v>
      </c>
      <c r="E2370">
        <v>0</v>
      </c>
      <c r="F2370">
        <v>65</v>
      </c>
      <c r="G2370" s="2">
        <v>45412</v>
      </c>
      <c r="H2370" t="s">
        <v>3618</v>
      </c>
      <c r="I2370">
        <f t="shared" ref="I2370:I2433" si="37">E2370-F2370</f>
        <v>-65</v>
      </c>
    </row>
    <row r="2371" spans="1:9" x14ac:dyDescent="0.25">
      <c r="A2371">
        <v>4</v>
      </c>
      <c r="B2371" t="s">
        <v>2053</v>
      </c>
      <c r="C2371" t="s">
        <v>3625</v>
      </c>
      <c r="D2371" t="s">
        <v>3617</v>
      </c>
      <c r="E2371">
        <v>0</v>
      </c>
      <c r="F2371">
        <v>1840</v>
      </c>
      <c r="G2371" s="2">
        <v>45412</v>
      </c>
      <c r="H2371" t="s">
        <v>3618</v>
      </c>
      <c r="I2371">
        <f t="shared" si="37"/>
        <v>-1840</v>
      </c>
    </row>
    <row r="2372" spans="1:9" x14ac:dyDescent="0.25">
      <c r="A2372">
        <v>4</v>
      </c>
      <c r="B2372" t="s">
        <v>2053</v>
      </c>
      <c r="C2372" t="s">
        <v>3625</v>
      </c>
      <c r="D2372" t="s">
        <v>3617</v>
      </c>
      <c r="E2372">
        <v>0</v>
      </c>
      <c r="F2372">
        <v>700</v>
      </c>
      <c r="G2372" s="2">
        <v>45412</v>
      </c>
      <c r="H2372" t="s">
        <v>3618</v>
      </c>
      <c r="I2372">
        <f t="shared" si="37"/>
        <v>-700</v>
      </c>
    </row>
    <row r="2373" spans="1:9" x14ac:dyDescent="0.25">
      <c r="A2373">
        <v>4</v>
      </c>
      <c r="B2373" t="s">
        <v>2053</v>
      </c>
      <c r="C2373" t="s">
        <v>3625</v>
      </c>
      <c r="D2373" t="s">
        <v>3617</v>
      </c>
      <c r="E2373">
        <v>0</v>
      </c>
      <c r="F2373">
        <v>650</v>
      </c>
      <c r="G2373" s="2">
        <v>45412</v>
      </c>
      <c r="H2373" t="s">
        <v>3618</v>
      </c>
      <c r="I2373">
        <f t="shared" si="37"/>
        <v>-650</v>
      </c>
    </row>
    <row r="2374" spans="1:9" x14ac:dyDescent="0.25">
      <c r="A2374">
        <v>4</v>
      </c>
      <c r="B2374" t="s">
        <v>2053</v>
      </c>
      <c r="C2374" t="s">
        <v>3625</v>
      </c>
      <c r="D2374" t="s">
        <v>3617</v>
      </c>
      <c r="E2374">
        <v>0</v>
      </c>
      <c r="F2374">
        <v>325</v>
      </c>
      <c r="G2374" s="2">
        <v>45412</v>
      </c>
      <c r="H2374" t="s">
        <v>3618</v>
      </c>
      <c r="I2374">
        <f t="shared" si="37"/>
        <v>-325</v>
      </c>
    </row>
    <row r="2375" spans="1:9" x14ac:dyDescent="0.25">
      <c r="A2375">
        <v>4</v>
      </c>
      <c r="B2375" t="s">
        <v>2053</v>
      </c>
      <c r="C2375" t="s">
        <v>3625</v>
      </c>
      <c r="D2375" t="s">
        <v>3617</v>
      </c>
      <c r="E2375">
        <v>0</v>
      </c>
      <c r="F2375">
        <v>500</v>
      </c>
      <c r="G2375" s="2">
        <v>45412</v>
      </c>
      <c r="H2375" t="s">
        <v>3618</v>
      </c>
      <c r="I2375">
        <f t="shared" si="37"/>
        <v>-500</v>
      </c>
    </row>
    <row r="2376" spans="1:9" x14ac:dyDescent="0.25">
      <c r="A2376">
        <v>4</v>
      </c>
      <c r="B2376" t="s">
        <v>2053</v>
      </c>
      <c r="C2376" t="s">
        <v>3625</v>
      </c>
      <c r="D2376" t="s">
        <v>3617</v>
      </c>
      <c r="E2376">
        <v>0</v>
      </c>
      <c r="F2376">
        <v>270</v>
      </c>
      <c r="G2376" s="2">
        <v>45412</v>
      </c>
      <c r="H2376" t="s">
        <v>3618</v>
      </c>
      <c r="I2376">
        <f t="shared" si="37"/>
        <v>-270</v>
      </c>
    </row>
    <row r="2377" spans="1:9" x14ac:dyDescent="0.25">
      <c r="A2377">
        <v>4</v>
      </c>
      <c r="B2377" t="s">
        <v>2053</v>
      </c>
      <c r="C2377" t="s">
        <v>3625</v>
      </c>
      <c r="D2377" t="s">
        <v>3617</v>
      </c>
      <c r="E2377">
        <v>0</v>
      </c>
      <c r="F2377">
        <v>435</v>
      </c>
      <c r="G2377" s="2">
        <v>45412</v>
      </c>
      <c r="H2377" t="s">
        <v>3618</v>
      </c>
      <c r="I2377">
        <f t="shared" si="37"/>
        <v>-435</v>
      </c>
    </row>
    <row r="2378" spans="1:9" x14ac:dyDescent="0.25">
      <c r="A2378">
        <v>4</v>
      </c>
      <c r="B2378" t="s">
        <v>2053</v>
      </c>
      <c r="C2378" t="s">
        <v>3625</v>
      </c>
      <c r="D2378" t="s">
        <v>3617</v>
      </c>
      <c r="E2378">
        <v>0</v>
      </c>
      <c r="F2378">
        <v>65</v>
      </c>
      <c r="G2378" s="2">
        <v>45412</v>
      </c>
      <c r="H2378" t="s">
        <v>3618</v>
      </c>
      <c r="I2378">
        <f t="shared" si="37"/>
        <v>-65</v>
      </c>
    </row>
    <row r="2379" spans="1:9" x14ac:dyDescent="0.25">
      <c r="A2379">
        <v>3</v>
      </c>
      <c r="B2379" t="s">
        <v>2053</v>
      </c>
      <c r="C2379" t="s">
        <v>3616</v>
      </c>
      <c r="D2379" t="s">
        <v>3617</v>
      </c>
      <c r="E2379">
        <v>0</v>
      </c>
      <c r="F2379">
        <v>200</v>
      </c>
      <c r="G2379" s="2">
        <v>45412</v>
      </c>
      <c r="H2379" t="s">
        <v>3618</v>
      </c>
      <c r="I2379">
        <f t="shared" si="37"/>
        <v>-200</v>
      </c>
    </row>
    <row r="2380" spans="1:9" x14ac:dyDescent="0.25">
      <c r="A2380">
        <v>3</v>
      </c>
      <c r="B2380" t="s">
        <v>2053</v>
      </c>
      <c r="C2380" t="s">
        <v>3616</v>
      </c>
      <c r="D2380" t="s">
        <v>3617</v>
      </c>
      <c r="E2380">
        <v>0</v>
      </c>
      <c r="F2380">
        <v>2500</v>
      </c>
      <c r="G2380" s="2">
        <v>45412</v>
      </c>
      <c r="H2380" t="s">
        <v>3618</v>
      </c>
      <c r="I2380">
        <f t="shared" si="37"/>
        <v>-2500</v>
      </c>
    </row>
    <row r="2381" spans="1:9" x14ac:dyDescent="0.25">
      <c r="A2381">
        <v>3</v>
      </c>
      <c r="B2381" t="s">
        <v>2053</v>
      </c>
      <c r="C2381" t="s">
        <v>3616</v>
      </c>
      <c r="D2381" t="s">
        <v>3617</v>
      </c>
      <c r="E2381">
        <v>0</v>
      </c>
      <c r="F2381">
        <v>1200</v>
      </c>
      <c r="G2381" s="2">
        <v>45412</v>
      </c>
      <c r="H2381" t="s">
        <v>3618</v>
      </c>
      <c r="I2381">
        <f t="shared" si="37"/>
        <v>-1200</v>
      </c>
    </row>
    <row r="2382" spans="1:9" x14ac:dyDescent="0.25">
      <c r="A2382">
        <v>3</v>
      </c>
      <c r="B2382" t="s">
        <v>2053</v>
      </c>
      <c r="C2382" t="s">
        <v>3616</v>
      </c>
      <c r="D2382" t="s">
        <v>3617</v>
      </c>
      <c r="E2382">
        <v>0</v>
      </c>
      <c r="F2382">
        <v>920</v>
      </c>
      <c r="G2382" s="2">
        <v>45412</v>
      </c>
      <c r="H2382" t="s">
        <v>3618</v>
      </c>
      <c r="I2382">
        <f t="shared" si="37"/>
        <v>-920</v>
      </c>
    </row>
    <row r="2383" spans="1:9" x14ac:dyDescent="0.25">
      <c r="A2383">
        <v>3</v>
      </c>
      <c r="B2383" t="s">
        <v>2053</v>
      </c>
      <c r="C2383" t="s">
        <v>3616</v>
      </c>
      <c r="D2383" t="s">
        <v>3617</v>
      </c>
      <c r="E2383">
        <v>0</v>
      </c>
      <c r="F2383">
        <v>920</v>
      </c>
      <c r="G2383" s="2">
        <v>45412</v>
      </c>
      <c r="H2383" t="s">
        <v>3618</v>
      </c>
      <c r="I2383">
        <f t="shared" si="37"/>
        <v>-920</v>
      </c>
    </row>
    <row r="2384" spans="1:9" x14ac:dyDescent="0.25">
      <c r="A2384">
        <v>3</v>
      </c>
      <c r="B2384" t="s">
        <v>2053</v>
      </c>
      <c r="C2384" t="s">
        <v>3616</v>
      </c>
      <c r="D2384" t="s">
        <v>3617</v>
      </c>
      <c r="E2384">
        <v>0</v>
      </c>
      <c r="F2384">
        <v>400</v>
      </c>
      <c r="G2384" s="2">
        <v>45412</v>
      </c>
      <c r="H2384" t="s">
        <v>3618</v>
      </c>
      <c r="I2384">
        <f t="shared" si="37"/>
        <v>-400</v>
      </c>
    </row>
    <row r="2385" spans="1:9" x14ac:dyDescent="0.25">
      <c r="A2385">
        <v>3</v>
      </c>
      <c r="B2385" t="s">
        <v>2053</v>
      </c>
      <c r="C2385" t="s">
        <v>3616</v>
      </c>
      <c r="D2385" t="s">
        <v>3617</v>
      </c>
      <c r="E2385">
        <v>0</v>
      </c>
      <c r="F2385">
        <v>925</v>
      </c>
      <c r="G2385" s="2">
        <v>45412</v>
      </c>
      <c r="H2385" t="s">
        <v>3618</v>
      </c>
      <c r="I2385">
        <f t="shared" si="37"/>
        <v>-925</v>
      </c>
    </row>
    <row r="2386" spans="1:9" x14ac:dyDescent="0.25">
      <c r="A2386">
        <v>3</v>
      </c>
      <c r="B2386" t="s">
        <v>2053</v>
      </c>
      <c r="C2386" t="s">
        <v>3616</v>
      </c>
      <c r="D2386" t="s">
        <v>3617</v>
      </c>
      <c r="E2386">
        <v>0</v>
      </c>
      <c r="F2386">
        <v>75</v>
      </c>
      <c r="G2386" s="2">
        <v>45412</v>
      </c>
      <c r="H2386" t="s">
        <v>3618</v>
      </c>
      <c r="I2386">
        <f t="shared" si="37"/>
        <v>-75</v>
      </c>
    </row>
    <row r="2387" spans="1:9" x14ac:dyDescent="0.25">
      <c r="A2387">
        <v>3</v>
      </c>
      <c r="B2387" t="s">
        <v>2053</v>
      </c>
      <c r="C2387" t="s">
        <v>3616</v>
      </c>
      <c r="D2387" t="s">
        <v>3617</v>
      </c>
      <c r="E2387">
        <v>0</v>
      </c>
      <c r="F2387">
        <v>130</v>
      </c>
      <c r="G2387" s="2">
        <v>45412</v>
      </c>
      <c r="H2387" t="s">
        <v>3618</v>
      </c>
      <c r="I2387">
        <f t="shared" si="37"/>
        <v>-130</v>
      </c>
    </row>
    <row r="2388" spans="1:9" x14ac:dyDescent="0.25">
      <c r="A2388">
        <v>3</v>
      </c>
      <c r="B2388" t="s">
        <v>2053</v>
      </c>
      <c r="C2388" t="s">
        <v>3616</v>
      </c>
      <c r="D2388" t="s">
        <v>3617</v>
      </c>
      <c r="E2388">
        <v>0</v>
      </c>
      <c r="F2388">
        <v>1300</v>
      </c>
      <c r="G2388" s="2">
        <v>45412</v>
      </c>
      <c r="H2388" t="s">
        <v>3618</v>
      </c>
      <c r="I2388">
        <f t="shared" si="37"/>
        <v>-1300</v>
      </c>
    </row>
    <row r="2389" spans="1:9" x14ac:dyDescent="0.25">
      <c r="A2389">
        <v>3</v>
      </c>
      <c r="B2389" t="s">
        <v>2053</v>
      </c>
      <c r="C2389" t="s">
        <v>3616</v>
      </c>
      <c r="D2389" t="s">
        <v>3617</v>
      </c>
      <c r="E2389">
        <v>0</v>
      </c>
      <c r="F2389">
        <v>221</v>
      </c>
      <c r="G2389" s="2">
        <v>45412</v>
      </c>
      <c r="H2389" t="s">
        <v>3618</v>
      </c>
      <c r="I2389">
        <f t="shared" si="37"/>
        <v>-221</v>
      </c>
    </row>
    <row r="2390" spans="1:9" x14ac:dyDescent="0.25">
      <c r="A2390">
        <v>3</v>
      </c>
      <c r="B2390" t="s">
        <v>2053</v>
      </c>
      <c r="C2390" t="s">
        <v>3616</v>
      </c>
      <c r="D2390" t="s">
        <v>3617</v>
      </c>
      <c r="E2390">
        <v>0</v>
      </c>
      <c r="F2390">
        <v>130</v>
      </c>
      <c r="G2390" s="2">
        <v>45412</v>
      </c>
      <c r="H2390" t="s">
        <v>3618</v>
      </c>
      <c r="I2390">
        <f t="shared" si="37"/>
        <v>-130</v>
      </c>
    </row>
    <row r="2391" spans="1:9" x14ac:dyDescent="0.25">
      <c r="A2391">
        <v>3</v>
      </c>
      <c r="B2391" t="s">
        <v>2053</v>
      </c>
      <c r="C2391" t="s">
        <v>3616</v>
      </c>
      <c r="D2391" t="s">
        <v>3617</v>
      </c>
      <c r="E2391">
        <v>0</v>
      </c>
      <c r="F2391">
        <v>130</v>
      </c>
      <c r="G2391" s="2">
        <v>45412</v>
      </c>
      <c r="H2391" t="s">
        <v>3618</v>
      </c>
      <c r="I2391">
        <f t="shared" si="37"/>
        <v>-130</v>
      </c>
    </row>
    <row r="2392" spans="1:9" x14ac:dyDescent="0.25">
      <c r="A2392">
        <v>3</v>
      </c>
      <c r="B2392" t="s">
        <v>2053</v>
      </c>
      <c r="C2392" t="s">
        <v>3616</v>
      </c>
      <c r="D2392" t="s">
        <v>3617</v>
      </c>
      <c r="E2392">
        <v>0</v>
      </c>
      <c r="F2392">
        <v>234</v>
      </c>
      <c r="G2392" s="2">
        <v>45412</v>
      </c>
      <c r="H2392" t="s">
        <v>3618</v>
      </c>
      <c r="I2392">
        <f t="shared" si="37"/>
        <v>-234</v>
      </c>
    </row>
    <row r="2393" spans="1:9" x14ac:dyDescent="0.25">
      <c r="A2393">
        <v>3</v>
      </c>
      <c r="B2393" t="s">
        <v>2053</v>
      </c>
      <c r="C2393" t="s">
        <v>3616</v>
      </c>
      <c r="D2393" t="s">
        <v>3617</v>
      </c>
      <c r="E2393">
        <v>0</v>
      </c>
      <c r="F2393">
        <v>234</v>
      </c>
      <c r="G2393" s="2">
        <v>45412</v>
      </c>
      <c r="H2393" t="s">
        <v>3618</v>
      </c>
      <c r="I2393">
        <f t="shared" si="37"/>
        <v>-234</v>
      </c>
    </row>
    <row r="2394" spans="1:9" x14ac:dyDescent="0.25">
      <c r="A2394">
        <v>3</v>
      </c>
      <c r="B2394" t="s">
        <v>2053</v>
      </c>
      <c r="C2394" t="s">
        <v>3616</v>
      </c>
      <c r="D2394" t="s">
        <v>3617</v>
      </c>
      <c r="E2394">
        <v>0</v>
      </c>
      <c r="F2394">
        <v>300</v>
      </c>
      <c r="G2394" s="2">
        <v>45412</v>
      </c>
      <c r="H2394" t="s">
        <v>3618</v>
      </c>
      <c r="I2394">
        <f t="shared" si="37"/>
        <v>-300</v>
      </c>
    </row>
    <row r="2395" spans="1:9" x14ac:dyDescent="0.25">
      <c r="A2395">
        <v>3</v>
      </c>
      <c r="B2395" t="s">
        <v>2053</v>
      </c>
      <c r="C2395" t="s">
        <v>3616</v>
      </c>
      <c r="D2395" t="s">
        <v>3617</v>
      </c>
      <c r="E2395">
        <v>0</v>
      </c>
      <c r="F2395">
        <v>1280</v>
      </c>
      <c r="G2395" s="2">
        <v>45412</v>
      </c>
      <c r="H2395" t="s">
        <v>3618</v>
      </c>
      <c r="I2395">
        <f t="shared" si="37"/>
        <v>-1280</v>
      </c>
    </row>
    <row r="2396" spans="1:9" x14ac:dyDescent="0.25">
      <c r="A2396">
        <v>3</v>
      </c>
      <c r="B2396" t="s">
        <v>2053</v>
      </c>
      <c r="C2396" t="s">
        <v>3616</v>
      </c>
      <c r="D2396" t="s">
        <v>3617</v>
      </c>
      <c r="E2396">
        <v>0</v>
      </c>
      <c r="F2396">
        <v>720</v>
      </c>
      <c r="G2396" s="2">
        <v>45412</v>
      </c>
      <c r="H2396" t="s">
        <v>3618</v>
      </c>
      <c r="I2396">
        <f t="shared" si="37"/>
        <v>-720</v>
      </c>
    </row>
    <row r="2397" spans="1:9" x14ac:dyDescent="0.25">
      <c r="A2397">
        <v>3</v>
      </c>
      <c r="B2397" t="s">
        <v>2053</v>
      </c>
      <c r="C2397" t="s">
        <v>3616</v>
      </c>
      <c r="D2397" t="s">
        <v>3617</v>
      </c>
      <c r="E2397">
        <v>0</v>
      </c>
      <c r="F2397">
        <v>300</v>
      </c>
      <c r="G2397" s="2">
        <v>45412</v>
      </c>
      <c r="H2397" t="s">
        <v>3618</v>
      </c>
      <c r="I2397">
        <f t="shared" si="37"/>
        <v>-300</v>
      </c>
    </row>
    <row r="2398" spans="1:9" x14ac:dyDescent="0.25">
      <c r="A2398">
        <v>3</v>
      </c>
      <c r="B2398" t="s">
        <v>2053</v>
      </c>
      <c r="C2398" t="s">
        <v>3616</v>
      </c>
      <c r="D2398" t="s">
        <v>3617</v>
      </c>
      <c r="E2398">
        <v>0</v>
      </c>
      <c r="F2398">
        <v>300</v>
      </c>
      <c r="G2398" s="2">
        <v>45412</v>
      </c>
      <c r="H2398" t="s">
        <v>3618</v>
      </c>
      <c r="I2398">
        <f t="shared" si="37"/>
        <v>-300</v>
      </c>
    </row>
    <row r="2399" spans="1:9" x14ac:dyDescent="0.25">
      <c r="A2399">
        <v>3</v>
      </c>
      <c r="B2399" t="s">
        <v>2053</v>
      </c>
      <c r="C2399" t="s">
        <v>3616</v>
      </c>
      <c r="D2399" t="s">
        <v>3617</v>
      </c>
      <c r="E2399">
        <v>0</v>
      </c>
      <c r="F2399">
        <v>1200</v>
      </c>
      <c r="G2399" s="2">
        <v>45412</v>
      </c>
      <c r="H2399" t="s">
        <v>3618</v>
      </c>
      <c r="I2399">
        <f t="shared" si="37"/>
        <v>-1200</v>
      </c>
    </row>
    <row r="2400" spans="1:9" x14ac:dyDescent="0.25">
      <c r="A2400">
        <v>3</v>
      </c>
      <c r="B2400" t="s">
        <v>2053</v>
      </c>
      <c r="C2400" t="s">
        <v>3616</v>
      </c>
      <c r="D2400" t="s">
        <v>3617</v>
      </c>
      <c r="E2400">
        <v>0</v>
      </c>
      <c r="F2400">
        <v>2000</v>
      </c>
      <c r="G2400" s="2">
        <v>45412</v>
      </c>
      <c r="H2400" t="s">
        <v>3618</v>
      </c>
      <c r="I2400">
        <f t="shared" si="37"/>
        <v>-2000</v>
      </c>
    </row>
    <row r="2401" spans="1:9" x14ac:dyDescent="0.25">
      <c r="A2401">
        <v>3</v>
      </c>
      <c r="B2401" t="s">
        <v>2053</v>
      </c>
      <c r="C2401" t="s">
        <v>3616</v>
      </c>
      <c r="D2401" t="s">
        <v>3617</v>
      </c>
      <c r="E2401">
        <v>0</v>
      </c>
      <c r="F2401">
        <v>1900</v>
      </c>
      <c r="G2401" s="2">
        <v>45412</v>
      </c>
      <c r="H2401" t="s">
        <v>3618</v>
      </c>
      <c r="I2401">
        <f t="shared" si="37"/>
        <v>-1900</v>
      </c>
    </row>
    <row r="2402" spans="1:9" x14ac:dyDescent="0.25">
      <c r="A2402">
        <v>3</v>
      </c>
      <c r="B2402" t="s">
        <v>2053</v>
      </c>
      <c r="C2402" t="s">
        <v>3616</v>
      </c>
      <c r="D2402" t="s">
        <v>3617</v>
      </c>
      <c r="E2402">
        <v>0</v>
      </c>
      <c r="F2402">
        <v>3000</v>
      </c>
      <c r="G2402" s="2">
        <v>45412</v>
      </c>
      <c r="H2402" t="s">
        <v>3618</v>
      </c>
      <c r="I2402">
        <f t="shared" si="37"/>
        <v>-3000</v>
      </c>
    </row>
    <row r="2403" spans="1:9" x14ac:dyDescent="0.25">
      <c r="A2403">
        <v>3</v>
      </c>
      <c r="B2403" t="s">
        <v>2053</v>
      </c>
      <c r="C2403" t="s">
        <v>3616</v>
      </c>
      <c r="D2403" t="s">
        <v>3617</v>
      </c>
      <c r="E2403">
        <v>0</v>
      </c>
      <c r="F2403">
        <v>3000</v>
      </c>
      <c r="G2403" s="2">
        <v>45412</v>
      </c>
      <c r="H2403" t="s">
        <v>3618</v>
      </c>
      <c r="I2403">
        <f t="shared" si="37"/>
        <v>-3000</v>
      </c>
    </row>
    <row r="2404" spans="1:9" x14ac:dyDescent="0.25">
      <c r="A2404">
        <v>3</v>
      </c>
      <c r="B2404" t="s">
        <v>2053</v>
      </c>
      <c r="C2404" t="s">
        <v>3616</v>
      </c>
      <c r="D2404" t="s">
        <v>3617</v>
      </c>
      <c r="E2404">
        <v>0</v>
      </c>
      <c r="F2404">
        <v>4500</v>
      </c>
      <c r="G2404" s="2">
        <v>45412</v>
      </c>
      <c r="H2404" t="s">
        <v>3618</v>
      </c>
      <c r="I2404">
        <f t="shared" si="37"/>
        <v>-4500</v>
      </c>
    </row>
    <row r="2405" spans="1:9" x14ac:dyDescent="0.25">
      <c r="A2405">
        <v>3</v>
      </c>
      <c r="B2405" t="s">
        <v>2053</v>
      </c>
      <c r="C2405" t="s">
        <v>3616</v>
      </c>
      <c r="D2405" t="s">
        <v>3617</v>
      </c>
      <c r="E2405">
        <v>0</v>
      </c>
      <c r="F2405">
        <v>462.5</v>
      </c>
      <c r="G2405" s="2">
        <v>45412</v>
      </c>
      <c r="H2405" t="s">
        <v>3618</v>
      </c>
      <c r="I2405">
        <f t="shared" si="37"/>
        <v>-462.5</v>
      </c>
    </row>
    <row r="2406" spans="1:9" x14ac:dyDescent="0.25">
      <c r="A2406">
        <v>3</v>
      </c>
      <c r="B2406" t="s">
        <v>2053</v>
      </c>
      <c r="C2406" t="s">
        <v>3616</v>
      </c>
      <c r="D2406" t="s">
        <v>3617</v>
      </c>
      <c r="E2406">
        <v>0</v>
      </c>
      <c r="F2406">
        <v>787.5</v>
      </c>
      <c r="G2406" s="2">
        <v>45412</v>
      </c>
      <c r="H2406" t="s">
        <v>3618</v>
      </c>
      <c r="I2406">
        <f t="shared" si="37"/>
        <v>-787.5</v>
      </c>
    </row>
    <row r="2407" spans="1:9" x14ac:dyDescent="0.25">
      <c r="A2407">
        <v>3</v>
      </c>
      <c r="B2407" t="s">
        <v>2053</v>
      </c>
      <c r="C2407" t="s">
        <v>3616</v>
      </c>
      <c r="D2407" t="s">
        <v>3617</v>
      </c>
      <c r="E2407">
        <v>0</v>
      </c>
      <c r="F2407">
        <v>1250</v>
      </c>
      <c r="G2407" s="2">
        <v>45412</v>
      </c>
      <c r="H2407" t="s">
        <v>3618</v>
      </c>
      <c r="I2407">
        <f t="shared" si="37"/>
        <v>-1250</v>
      </c>
    </row>
    <row r="2408" spans="1:9" x14ac:dyDescent="0.25">
      <c r="A2408">
        <v>3</v>
      </c>
      <c r="B2408" t="s">
        <v>2053</v>
      </c>
      <c r="C2408" t="s">
        <v>3616</v>
      </c>
      <c r="D2408" t="s">
        <v>3617</v>
      </c>
      <c r="E2408">
        <v>0</v>
      </c>
      <c r="F2408">
        <v>345</v>
      </c>
      <c r="G2408" s="2">
        <v>45412</v>
      </c>
      <c r="H2408" t="s">
        <v>3618</v>
      </c>
      <c r="I2408">
        <f t="shared" si="37"/>
        <v>-345</v>
      </c>
    </row>
    <row r="2409" spans="1:9" x14ac:dyDescent="0.25">
      <c r="A2409">
        <v>3</v>
      </c>
      <c r="B2409" t="s">
        <v>2053</v>
      </c>
      <c r="C2409" t="s">
        <v>3616</v>
      </c>
      <c r="D2409" t="s">
        <v>3617</v>
      </c>
      <c r="E2409">
        <v>0</v>
      </c>
      <c r="F2409">
        <v>2300</v>
      </c>
      <c r="G2409" s="2">
        <v>45412</v>
      </c>
      <c r="H2409" t="s">
        <v>3618</v>
      </c>
      <c r="I2409">
        <f t="shared" si="37"/>
        <v>-2300</v>
      </c>
    </row>
    <row r="2410" spans="1:9" x14ac:dyDescent="0.25">
      <c r="A2410">
        <v>3</v>
      </c>
      <c r="B2410" t="s">
        <v>2053</v>
      </c>
      <c r="C2410" t="s">
        <v>3616</v>
      </c>
      <c r="D2410" t="s">
        <v>3617</v>
      </c>
      <c r="E2410">
        <v>0</v>
      </c>
      <c r="F2410">
        <v>1300</v>
      </c>
      <c r="G2410" s="2">
        <v>45412</v>
      </c>
      <c r="H2410" t="s">
        <v>3618</v>
      </c>
      <c r="I2410">
        <f t="shared" si="37"/>
        <v>-1300</v>
      </c>
    </row>
    <row r="2411" spans="1:9" x14ac:dyDescent="0.25">
      <c r="A2411">
        <v>3</v>
      </c>
      <c r="B2411" t="s">
        <v>2053</v>
      </c>
      <c r="C2411" t="s">
        <v>3616</v>
      </c>
      <c r="D2411" t="s">
        <v>3617</v>
      </c>
      <c r="E2411">
        <v>0</v>
      </c>
      <c r="F2411">
        <v>130</v>
      </c>
      <c r="G2411" s="2">
        <v>45412</v>
      </c>
      <c r="H2411" t="s">
        <v>3618</v>
      </c>
      <c r="I2411">
        <f t="shared" si="37"/>
        <v>-130</v>
      </c>
    </row>
    <row r="2412" spans="1:9" x14ac:dyDescent="0.25">
      <c r="A2412">
        <v>3</v>
      </c>
      <c r="B2412" t="s">
        <v>2053</v>
      </c>
      <c r="C2412" t="s">
        <v>3616</v>
      </c>
      <c r="D2412" t="s">
        <v>3617</v>
      </c>
      <c r="E2412">
        <v>0</v>
      </c>
      <c r="F2412">
        <v>780</v>
      </c>
      <c r="G2412" s="2">
        <v>45412</v>
      </c>
      <c r="H2412" t="s">
        <v>3618</v>
      </c>
      <c r="I2412">
        <f t="shared" si="37"/>
        <v>-780</v>
      </c>
    </row>
    <row r="2413" spans="1:9" x14ac:dyDescent="0.25">
      <c r="A2413">
        <v>3</v>
      </c>
      <c r="B2413" t="s">
        <v>2053</v>
      </c>
      <c r="C2413" t="s">
        <v>3616</v>
      </c>
      <c r="D2413" t="s">
        <v>3617</v>
      </c>
      <c r="E2413">
        <v>0</v>
      </c>
      <c r="F2413">
        <v>1020</v>
      </c>
      <c r="G2413" s="2">
        <v>45412</v>
      </c>
      <c r="H2413" t="s">
        <v>3618</v>
      </c>
      <c r="I2413">
        <f t="shared" si="37"/>
        <v>-1020</v>
      </c>
    </row>
    <row r="2414" spans="1:9" x14ac:dyDescent="0.25">
      <c r="A2414">
        <v>3</v>
      </c>
      <c r="B2414" t="s">
        <v>2053</v>
      </c>
      <c r="C2414" t="s">
        <v>3616</v>
      </c>
      <c r="D2414" t="s">
        <v>3617</v>
      </c>
      <c r="E2414">
        <v>0</v>
      </c>
      <c r="F2414">
        <v>480</v>
      </c>
      <c r="G2414" s="2">
        <v>45412</v>
      </c>
      <c r="H2414" t="s">
        <v>3618</v>
      </c>
      <c r="I2414">
        <f t="shared" si="37"/>
        <v>-480</v>
      </c>
    </row>
    <row r="2415" spans="1:9" x14ac:dyDescent="0.25">
      <c r="A2415">
        <v>3</v>
      </c>
      <c r="B2415" t="s">
        <v>2053</v>
      </c>
      <c r="C2415" t="s">
        <v>3616</v>
      </c>
      <c r="D2415" t="s">
        <v>3617</v>
      </c>
      <c r="E2415">
        <v>0</v>
      </c>
      <c r="F2415">
        <v>555</v>
      </c>
      <c r="G2415" s="2">
        <v>45412</v>
      </c>
      <c r="H2415" t="s">
        <v>3618</v>
      </c>
      <c r="I2415">
        <f t="shared" si="37"/>
        <v>-555</v>
      </c>
    </row>
    <row r="2416" spans="1:9" x14ac:dyDescent="0.25">
      <c r="A2416">
        <v>3</v>
      </c>
      <c r="B2416" t="s">
        <v>2053</v>
      </c>
      <c r="C2416" t="s">
        <v>3616</v>
      </c>
      <c r="D2416" t="s">
        <v>3617</v>
      </c>
      <c r="E2416">
        <v>0</v>
      </c>
      <c r="F2416">
        <v>1300</v>
      </c>
      <c r="G2416" s="2">
        <v>45412</v>
      </c>
      <c r="H2416" t="s">
        <v>3618</v>
      </c>
      <c r="I2416">
        <f t="shared" si="37"/>
        <v>-1300</v>
      </c>
    </row>
    <row r="2417" spans="1:9" x14ac:dyDescent="0.25">
      <c r="A2417">
        <v>3</v>
      </c>
      <c r="B2417" t="s">
        <v>2053</v>
      </c>
      <c r="C2417" t="s">
        <v>3616</v>
      </c>
      <c r="D2417" t="s">
        <v>3617</v>
      </c>
      <c r="E2417">
        <v>0</v>
      </c>
      <c r="F2417">
        <v>1500</v>
      </c>
      <c r="G2417" s="2">
        <v>45412</v>
      </c>
      <c r="H2417" t="s">
        <v>3618</v>
      </c>
      <c r="I2417">
        <f t="shared" si="37"/>
        <v>-1500</v>
      </c>
    </row>
    <row r="2418" spans="1:9" x14ac:dyDescent="0.25">
      <c r="A2418">
        <v>3</v>
      </c>
      <c r="B2418" t="s">
        <v>2053</v>
      </c>
      <c r="C2418" t="s">
        <v>3616</v>
      </c>
      <c r="D2418" t="s">
        <v>3617</v>
      </c>
      <c r="E2418">
        <v>0</v>
      </c>
      <c r="F2418">
        <v>65</v>
      </c>
      <c r="G2418" s="2">
        <v>45412</v>
      </c>
      <c r="H2418" t="s">
        <v>3618</v>
      </c>
      <c r="I2418">
        <f t="shared" si="37"/>
        <v>-65</v>
      </c>
    </row>
    <row r="2419" spans="1:9" x14ac:dyDescent="0.25">
      <c r="A2419">
        <v>3</v>
      </c>
      <c r="B2419" t="s">
        <v>2053</v>
      </c>
      <c r="C2419" t="s">
        <v>3616</v>
      </c>
      <c r="D2419" t="s">
        <v>3617</v>
      </c>
      <c r="E2419">
        <v>0</v>
      </c>
      <c r="F2419">
        <v>1340</v>
      </c>
      <c r="G2419" s="2">
        <v>45412</v>
      </c>
      <c r="H2419" t="s">
        <v>3618</v>
      </c>
      <c r="I2419">
        <f t="shared" si="37"/>
        <v>-1340</v>
      </c>
    </row>
    <row r="2420" spans="1:9" x14ac:dyDescent="0.25">
      <c r="A2420">
        <v>3</v>
      </c>
      <c r="B2420" t="s">
        <v>2053</v>
      </c>
      <c r="C2420" t="s">
        <v>3616</v>
      </c>
      <c r="D2420" t="s">
        <v>3617</v>
      </c>
      <c r="E2420">
        <v>0</v>
      </c>
      <c r="F2420">
        <v>340</v>
      </c>
      <c r="G2420" s="2">
        <v>45412</v>
      </c>
      <c r="H2420" t="s">
        <v>3618</v>
      </c>
      <c r="I2420">
        <f t="shared" si="37"/>
        <v>-340</v>
      </c>
    </row>
    <row r="2421" spans="1:9" x14ac:dyDescent="0.25">
      <c r="A2421">
        <v>3</v>
      </c>
      <c r="B2421" t="s">
        <v>2053</v>
      </c>
      <c r="C2421" t="s">
        <v>3616</v>
      </c>
      <c r="D2421" t="s">
        <v>3617</v>
      </c>
      <c r="E2421">
        <v>0</v>
      </c>
      <c r="F2421">
        <v>1500</v>
      </c>
      <c r="G2421" s="2">
        <v>45412</v>
      </c>
      <c r="H2421" t="s">
        <v>3618</v>
      </c>
      <c r="I2421">
        <f t="shared" si="37"/>
        <v>-1500</v>
      </c>
    </row>
    <row r="2422" spans="1:9" x14ac:dyDescent="0.25">
      <c r="A2422">
        <v>3</v>
      </c>
      <c r="B2422" t="s">
        <v>2053</v>
      </c>
      <c r="C2422" t="s">
        <v>3616</v>
      </c>
      <c r="D2422" t="s">
        <v>3617</v>
      </c>
      <c r="E2422">
        <v>0</v>
      </c>
      <c r="F2422">
        <v>2000</v>
      </c>
      <c r="G2422" s="2">
        <v>45412</v>
      </c>
      <c r="H2422" t="s">
        <v>3618</v>
      </c>
      <c r="I2422">
        <f t="shared" si="37"/>
        <v>-2000</v>
      </c>
    </row>
    <row r="2423" spans="1:9" x14ac:dyDescent="0.25">
      <c r="A2423">
        <v>3</v>
      </c>
      <c r="B2423" t="s">
        <v>2053</v>
      </c>
      <c r="C2423" t="s">
        <v>3616</v>
      </c>
      <c r="D2423" t="s">
        <v>3617</v>
      </c>
      <c r="E2423">
        <v>0</v>
      </c>
      <c r="F2423">
        <v>580</v>
      </c>
      <c r="G2423" s="2">
        <v>45412</v>
      </c>
      <c r="H2423" t="s">
        <v>3618</v>
      </c>
      <c r="I2423">
        <f t="shared" si="37"/>
        <v>-580</v>
      </c>
    </row>
    <row r="2424" spans="1:9" x14ac:dyDescent="0.25">
      <c r="A2424">
        <v>3</v>
      </c>
      <c r="B2424" t="s">
        <v>2053</v>
      </c>
      <c r="C2424" t="s">
        <v>3616</v>
      </c>
      <c r="D2424" t="s">
        <v>3617</v>
      </c>
      <c r="E2424">
        <v>0</v>
      </c>
      <c r="F2424">
        <v>1420</v>
      </c>
      <c r="G2424" s="2">
        <v>45412</v>
      </c>
      <c r="H2424" t="s">
        <v>3618</v>
      </c>
      <c r="I2424">
        <f t="shared" si="37"/>
        <v>-1420</v>
      </c>
    </row>
    <row r="2425" spans="1:9" x14ac:dyDescent="0.25">
      <c r="A2425">
        <v>3</v>
      </c>
      <c r="B2425" t="s">
        <v>2053</v>
      </c>
      <c r="C2425" t="s">
        <v>3616</v>
      </c>
      <c r="D2425" t="s">
        <v>3617</v>
      </c>
      <c r="E2425">
        <v>0</v>
      </c>
      <c r="F2425">
        <v>3450</v>
      </c>
      <c r="G2425" s="2">
        <v>45412</v>
      </c>
      <c r="H2425" t="s">
        <v>3618</v>
      </c>
      <c r="I2425">
        <f t="shared" si="37"/>
        <v>-3450</v>
      </c>
    </row>
    <row r="2426" spans="1:9" x14ac:dyDescent="0.25">
      <c r="A2426">
        <v>3</v>
      </c>
      <c r="B2426" t="s">
        <v>2053</v>
      </c>
      <c r="C2426" t="s">
        <v>3616</v>
      </c>
      <c r="D2426" t="s">
        <v>3617</v>
      </c>
      <c r="E2426">
        <v>0</v>
      </c>
      <c r="F2426">
        <v>2080.5</v>
      </c>
      <c r="G2426" s="2">
        <v>45412</v>
      </c>
      <c r="H2426" t="s">
        <v>3618</v>
      </c>
      <c r="I2426">
        <f t="shared" si="37"/>
        <v>-2080.5</v>
      </c>
    </row>
    <row r="2427" spans="1:9" x14ac:dyDescent="0.25">
      <c r="A2427">
        <v>3</v>
      </c>
      <c r="B2427" t="s">
        <v>2053</v>
      </c>
      <c r="C2427" t="s">
        <v>3616</v>
      </c>
      <c r="D2427" t="s">
        <v>3617</v>
      </c>
      <c r="E2427">
        <v>0</v>
      </c>
      <c r="F2427">
        <v>985.5</v>
      </c>
      <c r="G2427" s="2">
        <v>45412</v>
      </c>
      <c r="H2427" t="s">
        <v>3618</v>
      </c>
      <c r="I2427">
        <f t="shared" si="37"/>
        <v>-985.5</v>
      </c>
    </row>
    <row r="2428" spans="1:9" x14ac:dyDescent="0.25">
      <c r="A2428">
        <v>3</v>
      </c>
      <c r="B2428" t="s">
        <v>2053</v>
      </c>
      <c r="C2428" t="s">
        <v>3616</v>
      </c>
      <c r="D2428" t="s">
        <v>3617</v>
      </c>
      <c r="E2428">
        <v>0</v>
      </c>
      <c r="F2428">
        <v>2100</v>
      </c>
      <c r="G2428" s="2">
        <v>45412</v>
      </c>
      <c r="H2428" t="s">
        <v>3618</v>
      </c>
      <c r="I2428">
        <f t="shared" si="37"/>
        <v>-2100</v>
      </c>
    </row>
    <row r="2429" spans="1:9" x14ac:dyDescent="0.25">
      <c r="A2429">
        <v>3</v>
      </c>
      <c r="B2429" t="s">
        <v>2053</v>
      </c>
      <c r="C2429" t="s">
        <v>3616</v>
      </c>
      <c r="D2429" t="s">
        <v>3617</v>
      </c>
      <c r="E2429">
        <v>0</v>
      </c>
      <c r="F2429">
        <v>2100</v>
      </c>
      <c r="G2429" s="2">
        <v>45412</v>
      </c>
      <c r="H2429" t="s">
        <v>3618</v>
      </c>
      <c r="I2429">
        <f t="shared" si="37"/>
        <v>-2100</v>
      </c>
    </row>
    <row r="2430" spans="1:9" x14ac:dyDescent="0.25">
      <c r="A2430">
        <v>3</v>
      </c>
      <c r="B2430" t="s">
        <v>2053</v>
      </c>
      <c r="C2430" t="s">
        <v>3616</v>
      </c>
      <c r="D2430" t="s">
        <v>3617</v>
      </c>
      <c r="E2430">
        <v>0</v>
      </c>
      <c r="F2430">
        <v>966</v>
      </c>
      <c r="G2430" s="2">
        <v>45412</v>
      </c>
      <c r="H2430" t="s">
        <v>3618</v>
      </c>
      <c r="I2430">
        <f t="shared" si="37"/>
        <v>-966</v>
      </c>
    </row>
    <row r="2431" spans="1:9" x14ac:dyDescent="0.25">
      <c r="A2431">
        <v>3</v>
      </c>
      <c r="B2431" t="s">
        <v>2053</v>
      </c>
      <c r="C2431" t="s">
        <v>3616</v>
      </c>
      <c r="D2431" t="s">
        <v>3617</v>
      </c>
      <c r="E2431">
        <v>0</v>
      </c>
      <c r="F2431">
        <v>1134</v>
      </c>
      <c r="G2431" s="2">
        <v>45412</v>
      </c>
      <c r="H2431" t="s">
        <v>3618</v>
      </c>
      <c r="I2431">
        <f t="shared" si="37"/>
        <v>-1134</v>
      </c>
    </row>
    <row r="2432" spans="1:9" x14ac:dyDescent="0.25">
      <c r="A2432">
        <v>3</v>
      </c>
      <c r="B2432" t="s">
        <v>2053</v>
      </c>
      <c r="C2432" t="s">
        <v>3616</v>
      </c>
      <c r="D2432" t="s">
        <v>3617</v>
      </c>
      <c r="E2432">
        <v>0</v>
      </c>
      <c r="F2432">
        <v>4320</v>
      </c>
      <c r="G2432" s="2">
        <v>45412</v>
      </c>
      <c r="H2432" t="s">
        <v>3618</v>
      </c>
      <c r="I2432">
        <f t="shared" si="37"/>
        <v>-4320</v>
      </c>
    </row>
    <row r="2433" spans="1:9" x14ac:dyDescent="0.25">
      <c r="A2433">
        <v>3</v>
      </c>
      <c r="B2433" t="s">
        <v>2053</v>
      </c>
      <c r="C2433" t="s">
        <v>3616</v>
      </c>
      <c r="D2433" t="s">
        <v>3617</v>
      </c>
      <c r="E2433">
        <v>0</v>
      </c>
      <c r="F2433">
        <v>180</v>
      </c>
      <c r="G2433" s="2">
        <v>45412</v>
      </c>
      <c r="H2433" t="s">
        <v>3618</v>
      </c>
      <c r="I2433">
        <f t="shared" si="37"/>
        <v>-180</v>
      </c>
    </row>
    <row r="2434" spans="1:9" x14ac:dyDescent="0.25">
      <c r="A2434">
        <v>3</v>
      </c>
      <c r="B2434" t="s">
        <v>2053</v>
      </c>
      <c r="C2434" t="s">
        <v>3616</v>
      </c>
      <c r="D2434" t="s">
        <v>3617</v>
      </c>
      <c r="E2434">
        <v>0</v>
      </c>
      <c r="F2434">
        <v>4000</v>
      </c>
      <c r="G2434" s="2">
        <v>45412</v>
      </c>
      <c r="H2434" t="s">
        <v>3618</v>
      </c>
      <c r="I2434">
        <f t="shared" ref="I2434:I2497" si="38">E2434-F2434</f>
        <v>-4000</v>
      </c>
    </row>
    <row r="2435" spans="1:9" x14ac:dyDescent="0.25">
      <c r="A2435">
        <v>3</v>
      </c>
      <c r="B2435" t="s">
        <v>2053</v>
      </c>
      <c r="C2435" t="s">
        <v>3616</v>
      </c>
      <c r="D2435" t="s">
        <v>3617</v>
      </c>
      <c r="E2435">
        <v>0</v>
      </c>
      <c r="F2435">
        <v>2670</v>
      </c>
      <c r="G2435" s="2">
        <v>45412</v>
      </c>
      <c r="H2435" t="s">
        <v>3618</v>
      </c>
      <c r="I2435">
        <f t="shared" si="38"/>
        <v>-2670</v>
      </c>
    </row>
    <row r="2436" spans="1:9" x14ac:dyDescent="0.25">
      <c r="A2436">
        <v>2</v>
      </c>
      <c r="B2436" t="s">
        <v>2019</v>
      </c>
      <c r="C2436" t="s">
        <v>2027</v>
      </c>
      <c r="D2436" t="s">
        <v>3598</v>
      </c>
      <c r="E2436">
        <v>1699.75</v>
      </c>
      <c r="F2436">
        <v>0</v>
      </c>
      <c r="G2436" s="2">
        <v>45412</v>
      </c>
      <c r="H2436" t="s">
        <v>3243</v>
      </c>
      <c r="I2436">
        <f t="shared" si="38"/>
        <v>1699.75</v>
      </c>
    </row>
    <row r="2437" spans="1:9" x14ac:dyDescent="0.25">
      <c r="A2437">
        <v>2</v>
      </c>
      <c r="B2437" t="s">
        <v>2077</v>
      </c>
      <c r="C2437" t="s">
        <v>3719</v>
      </c>
      <c r="D2437" t="s">
        <v>3598</v>
      </c>
      <c r="E2437">
        <v>500</v>
      </c>
      <c r="F2437">
        <v>0</v>
      </c>
      <c r="G2437" s="2">
        <v>45412</v>
      </c>
      <c r="H2437" t="s">
        <v>3243</v>
      </c>
      <c r="I2437">
        <f t="shared" si="38"/>
        <v>500</v>
      </c>
    </row>
    <row r="2438" spans="1:9" x14ac:dyDescent="0.25">
      <c r="A2438">
        <v>3</v>
      </c>
      <c r="B2438" t="s">
        <v>2077</v>
      </c>
      <c r="C2438" t="s">
        <v>3876</v>
      </c>
      <c r="D2438" t="s">
        <v>3598</v>
      </c>
      <c r="E2438">
        <v>500</v>
      </c>
      <c r="F2438">
        <v>0</v>
      </c>
      <c r="G2438" s="2">
        <v>45412</v>
      </c>
      <c r="H2438" t="s">
        <v>3243</v>
      </c>
      <c r="I2438">
        <f t="shared" si="38"/>
        <v>500</v>
      </c>
    </row>
    <row r="2439" spans="1:9" x14ac:dyDescent="0.25">
      <c r="A2439">
        <v>4</v>
      </c>
      <c r="B2439" t="s">
        <v>2077</v>
      </c>
      <c r="C2439" t="s">
        <v>3877</v>
      </c>
      <c r="D2439" t="s">
        <v>3598</v>
      </c>
      <c r="E2439">
        <v>500</v>
      </c>
      <c r="F2439">
        <v>0</v>
      </c>
      <c r="G2439" s="2">
        <v>45412</v>
      </c>
      <c r="H2439" t="s">
        <v>3243</v>
      </c>
      <c r="I2439">
        <f t="shared" si="38"/>
        <v>500</v>
      </c>
    </row>
    <row r="2440" spans="1:9" x14ac:dyDescent="0.25">
      <c r="A2440">
        <v>4</v>
      </c>
      <c r="B2440" t="s">
        <v>2019</v>
      </c>
      <c r="C2440" t="s">
        <v>3602</v>
      </c>
      <c r="D2440" t="s">
        <v>3598</v>
      </c>
      <c r="E2440">
        <v>10.55</v>
      </c>
      <c r="F2440">
        <v>0</v>
      </c>
      <c r="G2440" s="2">
        <v>45412</v>
      </c>
      <c r="H2440" t="s">
        <v>3243</v>
      </c>
      <c r="I2440">
        <f t="shared" si="38"/>
        <v>10.55</v>
      </c>
    </row>
    <row r="2441" spans="1:9" x14ac:dyDescent="0.25">
      <c r="A2441">
        <v>2</v>
      </c>
      <c r="B2441" t="s">
        <v>2049</v>
      </c>
      <c r="C2441" t="s">
        <v>3595</v>
      </c>
      <c r="D2441" t="s">
        <v>3598</v>
      </c>
      <c r="E2441">
        <v>1715.06</v>
      </c>
      <c r="F2441">
        <v>0</v>
      </c>
      <c r="G2441" s="2">
        <v>45412</v>
      </c>
      <c r="H2441" t="s">
        <v>3243</v>
      </c>
      <c r="I2441">
        <f t="shared" si="38"/>
        <v>1715.06</v>
      </c>
    </row>
    <row r="2442" spans="1:9" x14ac:dyDescent="0.25">
      <c r="A2442">
        <v>2</v>
      </c>
      <c r="B2442" t="s">
        <v>2050</v>
      </c>
      <c r="C2442" t="s">
        <v>3600</v>
      </c>
      <c r="D2442" t="s">
        <v>3598</v>
      </c>
      <c r="E2442">
        <v>72.02</v>
      </c>
      <c r="F2442">
        <v>0</v>
      </c>
      <c r="G2442" s="2">
        <v>45412</v>
      </c>
      <c r="H2442" t="s">
        <v>3243</v>
      </c>
      <c r="I2442">
        <f t="shared" si="38"/>
        <v>72.02</v>
      </c>
    </row>
    <row r="2443" spans="1:9" x14ac:dyDescent="0.25">
      <c r="A2443">
        <v>2</v>
      </c>
      <c r="B2443" t="s">
        <v>2024</v>
      </c>
      <c r="C2443" t="s">
        <v>2036</v>
      </c>
      <c r="D2443" t="s">
        <v>3598</v>
      </c>
      <c r="E2443">
        <v>15285.7</v>
      </c>
      <c r="F2443">
        <v>0</v>
      </c>
      <c r="G2443" s="2">
        <v>45412</v>
      </c>
      <c r="H2443" t="s">
        <v>3243</v>
      </c>
      <c r="I2443">
        <f t="shared" si="38"/>
        <v>15285.7</v>
      </c>
    </row>
    <row r="2444" spans="1:9" x14ac:dyDescent="0.25">
      <c r="A2444">
        <v>2</v>
      </c>
      <c r="B2444" t="s">
        <v>2026</v>
      </c>
      <c r="C2444" t="s">
        <v>3603</v>
      </c>
      <c r="D2444" t="s">
        <v>3598</v>
      </c>
      <c r="E2444">
        <v>374.57</v>
      </c>
      <c r="F2444">
        <v>0</v>
      </c>
      <c r="G2444" s="2">
        <v>45412</v>
      </c>
      <c r="H2444" t="s">
        <v>3243</v>
      </c>
      <c r="I2444">
        <f t="shared" si="38"/>
        <v>374.57</v>
      </c>
    </row>
    <row r="2445" spans="1:9" x14ac:dyDescent="0.25">
      <c r="A2445">
        <v>2</v>
      </c>
      <c r="B2445" t="s">
        <v>2044</v>
      </c>
      <c r="C2445" t="s">
        <v>2045</v>
      </c>
      <c r="D2445" t="s">
        <v>3598</v>
      </c>
      <c r="E2445">
        <v>550.98</v>
      </c>
      <c r="F2445">
        <v>0</v>
      </c>
      <c r="G2445" s="2">
        <v>45412</v>
      </c>
      <c r="H2445" t="s">
        <v>3243</v>
      </c>
      <c r="I2445">
        <f t="shared" si="38"/>
        <v>550.98</v>
      </c>
    </row>
    <row r="2446" spans="1:9" x14ac:dyDescent="0.25">
      <c r="A2446">
        <v>2</v>
      </c>
      <c r="B2446" t="s">
        <v>2037</v>
      </c>
      <c r="C2446" t="s">
        <v>3262</v>
      </c>
      <c r="D2446" t="s">
        <v>3598</v>
      </c>
      <c r="E2446">
        <v>189.92</v>
      </c>
      <c r="F2446">
        <v>0</v>
      </c>
      <c r="G2446" s="2">
        <v>45412</v>
      </c>
      <c r="H2446" t="s">
        <v>3243</v>
      </c>
      <c r="I2446">
        <f t="shared" si="38"/>
        <v>189.92</v>
      </c>
    </row>
    <row r="2447" spans="1:9" x14ac:dyDescent="0.25">
      <c r="A2447">
        <v>3</v>
      </c>
      <c r="B2447" t="s">
        <v>2024</v>
      </c>
      <c r="C2447" t="s">
        <v>3263</v>
      </c>
      <c r="D2447" t="s">
        <v>3598</v>
      </c>
      <c r="E2447">
        <v>881.48</v>
      </c>
      <c r="F2447">
        <v>0</v>
      </c>
      <c r="G2447" s="2">
        <v>45412</v>
      </c>
      <c r="H2447" t="s">
        <v>3243</v>
      </c>
      <c r="I2447">
        <f t="shared" si="38"/>
        <v>881.48</v>
      </c>
    </row>
    <row r="2448" spans="1:9" x14ac:dyDescent="0.25">
      <c r="A2448">
        <v>4</v>
      </c>
      <c r="B2448" t="s">
        <v>2024</v>
      </c>
      <c r="C2448" t="s">
        <v>2025</v>
      </c>
      <c r="D2448" t="s">
        <v>3598</v>
      </c>
      <c r="E2448">
        <v>31.26</v>
      </c>
      <c r="F2448">
        <v>0</v>
      </c>
      <c r="G2448" s="2">
        <v>45412</v>
      </c>
      <c r="H2448" t="s">
        <v>3243</v>
      </c>
      <c r="I2448">
        <f t="shared" si="38"/>
        <v>31.26</v>
      </c>
    </row>
    <row r="2449" spans="1:9" x14ac:dyDescent="0.25">
      <c r="A2449">
        <v>4</v>
      </c>
      <c r="B2449" t="s">
        <v>2022</v>
      </c>
      <c r="C2449" t="s">
        <v>3596</v>
      </c>
      <c r="D2449" t="s">
        <v>3598</v>
      </c>
      <c r="E2449">
        <v>187.44</v>
      </c>
      <c r="F2449">
        <v>0</v>
      </c>
      <c r="G2449" s="2">
        <v>45412</v>
      </c>
      <c r="H2449" t="s">
        <v>3243</v>
      </c>
      <c r="I2449">
        <f t="shared" si="38"/>
        <v>187.44</v>
      </c>
    </row>
    <row r="2450" spans="1:9" x14ac:dyDescent="0.25">
      <c r="A2450">
        <v>2</v>
      </c>
      <c r="B2450" t="s">
        <v>2022</v>
      </c>
      <c r="C2450" t="s">
        <v>2023</v>
      </c>
      <c r="D2450" t="s">
        <v>3598</v>
      </c>
      <c r="E2450">
        <v>682.92</v>
      </c>
      <c r="F2450">
        <v>0</v>
      </c>
      <c r="G2450" s="2">
        <v>45412</v>
      </c>
      <c r="H2450" t="s">
        <v>3243</v>
      </c>
      <c r="I2450">
        <f t="shared" si="38"/>
        <v>682.92</v>
      </c>
    </row>
    <row r="2451" spans="1:9" x14ac:dyDescent="0.25">
      <c r="A2451">
        <v>2</v>
      </c>
      <c r="B2451" t="s">
        <v>2047</v>
      </c>
      <c r="C2451" t="s">
        <v>3204</v>
      </c>
      <c r="D2451" t="s">
        <v>3598</v>
      </c>
      <c r="E2451">
        <v>503.15</v>
      </c>
      <c r="F2451">
        <v>0</v>
      </c>
      <c r="G2451" s="2">
        <v>45412</v>
      </c>
      <c r="H2451" t="s">
        <v>3243</v>
      </c>
      <c r="I2451">
        <f t="shared" si="38"/>
        <v>503.15</v>
      </c>
    </row>
    <row r="2452" spans="1:9" x14ac:dyDescent="0.25">
      <c r="A2452">
        <v>3</v>
      </c>
      <c r="B2452" t="s">
        <v>2044</v>
      </c>
      <c r="C2452" t="s">
        <v>3266</v>
      </c>
      <c r="D2452" t="s">
        <v>3598</v>
      </c>
      <c r="E2452">
        <v>13.5</v>
      </c>
      <c r="F2452">
        <v>0</v>
      </c>
      <c r="G2452" s="2">
        <v>45412</v>
      </c>
      <c r="H2452" t="s">
        <v>3243</v>
      </c>
      <c r="I2452">
        <f t="shared" si="38"/>
        <v>13.5</v>
      </c>
    </row>
    <row r="2453" spans="1:9" x14ac:dyDescent="0.25">
      <c r="A2453">
        <v>2</v>
      </c>
      <c r="B2453" t="s">
        <v>2032</v>
      </c>
      <c r="C2453" t="s">
        <v>2033</v>
      </c>
      <c r="D2453" t="s">
        <v>3598</v>
      </c>
      <c r="E2453">
        <v>131.35</v>
      </c>
      <c r="F2453">
        <v>0</v>
      </c>
      <c r="G2453" s="2">
        <v>45412</v>
      </c>
      <c r="H2453" t="s">
        <v>3243</v>
      </c>
      <c r="I2453">
        <f t="shared" si="38"/>
        <v>131.35</v>
      </c>
    </row>
    <row r="2454" spans="1:9" x14ac:dyDescent="0.25">
      <c r="A2454">
        <v>2</v>
      </c>
      <c r="B2454" t="s">
        <v>2041</v>
      </c>
      <c r="C2454" t="s">
        <v>3593</v>
      </c>
      <c r="D2454" t="s">
        <v>3598</v>
      </c>
      <c r="E2454">
        <v>1671.58</v>
      </c>
      <c r="F2454">
        <v>0</v>
      </c>
      <c r="G2454" s="2">
        <v>45412</v>
      </c>
      <c r="H2454" t="s">
        <v>3243</v>
      </c>
      <c r="I2454">
        <f t="shared" si="38"/>
        <v>1671.58</v>
      </c>
    </row>
    <row r="2455" spans="1:9" x14ac:dyDescent="0.25">
      <c r="A2455">
        <v>3</v>
      </c>
      <c r="B2455" t="s">
        <v>2024</v>
      </c>
      <c r="C2455" t="s">
        <v>3263</v>
      </c>
      <c r="D2455" t="s">
        <v>2020</v>
      </c>
      <c r="E2455">
        <v>0</v>
      </c>
      <c r="F2455">
        <v>701.97</v>
      </c>
      <c r="G2455" s="2">
        <v>45401</v>
      </c>
      <c r="H2455" t="s">
        <v>2021</v>
      </c>
      <c r="I2455">
        <f t="shared" si="38"/>
        <v>-701.97</v>
      </c>
    </row>
    <row r="2456" spans="1:9" x14ac:dyDescent="0.25">
      <c r="A2456">
        <v>2</v>
      </c>
      <c r="B2456" t="s">
        <v>2065</v>
      </c>
      <c r="C2456" t="s">
        <v>3375</v>
      </c>
      <c r="D2456" t="s">
        <v>3878</v>
      </c>
      <c r="E2456">
        <v>0</v>
      </c>
      <c r="F2456">
        <v>2913</v>
      </c>
      <c r="G2456" s="2">
        <v>45412</v>
      </c>
      <c r="H2456" t="s">
        <v>3265</v>
      </c>
      <c r="I2456">
        <f t="shared" si="38"/>
        <v>-2913</v>
      </c>
    </row>
    <row r="2457" spans="1:9" x14ac:dyDescent="0.25">
      <c r="A2457">
        <v>2</v>
      </c>
      <c r="B2457" t="s">
        <v>2038</v>
      </c>
      <c r="C2457" t="s">
        <v>2039</v>
      </c>
      <c r="D2457" t="s">
        <v>2020</v>
      </c>
      <c r="E2457">
        <v>829.45</v>
      </c>
      <c r="F2457">
        <v>0</v>
      </c>
      <c r="G2457" s="2">
        <v>45385</v>
      </c>
      <c r="H2457" t="s">
        <v>2021</v>
      </c>
      <c r="I2457">
        <f t="shared" si="38"/>
        <v>829.45</v>
      </c>
    </row>
    <row r="2458" spans="1:9" x14ac:dyDescent="0.25">
      <c r="A2458">
        <v>2</v>
      </c>
      <c r="B2458" t="s">
        <v>2069</v>
      </c>
      <c r="C2458" t="s">
        <v>3879</v>
      </c>
      <c r="D2458" t="s">
        <v>2020</v>
      </c>
      <c r="E2458">
        <v>1060</v>
      </c>
      <c r="F2458">
        <v>0</v>
      </c>
      <c r="G2458" s="2">
        <v>45400</v>
      </c>
      <c r="H2458" t="s">
        <v>2021</v>
      </c>
      <c r="I2458">
        <f t="shared" si="38"/>
        <v>1060</v>
      </c>
    </row>
    <row r="2459" spans="1:9" x14ac:dyDescent="0.25">
      <c r="A2459">
        <v>2</v>
      </c>
      <c r="B2459" t="s">
        <v>2055</v>
      </c>
      <c r="C2459" t="s">
        <v>3619</v>
      </c>
      <c r="D2459" t="s">
        <v>3880</v>
      </c>
      <c r="E2459">
        <v>70658.27</v>
      </c>
      <c r="F2459">
        <v>0</v>
      </c>
      <c r="G2459" s="2">
        <v>45412</v>
      </c>
      <c r="H2459" t="s">
        <v>3265</v>
      </c>
      <c r="I2459">
        <f t="shared" si="38"/>
        <v>70658.27</v>
      </c>
    </row>
    <row r="2460" spans="1:9" x14ac:dyDescent="0.25">
      <c r="A2460">
        <v>3</v>
      </c>
      <c r="B2460" t="s">
        <v>2055</v>
      </c>
      <c r="C2460" t="s">
        <v>3621</v>
      </c>
      <c r="D2460" t="s">
        <v>3880</v>
      </c>
      <c r="E2460">
        <v>6972.84</v>
      </c>
      <c r="F2460">
        <v>0</v>
      </c>
      <c r="G2460" s="2">
        <v>45412</v>
      </c>
      <c r="H2460" t="s">
        <v>3265</v>
      </c>
      <c r="I2460">
        <f t="shared" si="38"/>
        <v>6972.84</v>
      </c>
    </row>
    <row r="2461" spans="1:9" x14ac:dyDescent="0.25">
      <c r="A2461">
        <v>4</v>
      </c>
      <c r="B2461" t="s">
        <v>2055</v>
      </c>
      <c r="C2461" t="s">
        <v>3622</v>
      </c>
      <c r="D2461" t="s">
        <v>3880</v>
      </c>
      <c r="E2461">
        <v>11525.66</v>
      </c>
      <c r="F2461">
        <v>0</v>
      </c>
      <c r="G2461" s="2">
        <v>45412</v>
      </c>
      <c r="H2461" t="s">
        <v>3265</v>
      </c>
      <c r="I2461">
        <f t="shared" si="38"/>
        <v>11525.66</v>
      </c>
    </row>
    <row r="2462" spans="1:9" x14ac:dyDescent="0.25">
      <c r="A2462">
        <v>8</v>
      </c>
      <c r="B2462" t="s">
        <v>2055</v>
      </c>
      <c r="C2462" t="s">
        <v>3623</v>
      </c>
      <c r="D2462" t="s">
        <v>3880</v>
      </c>
      <c r="E2462">
        <v>1396.64</v>
      </c>
      <c r="F2462">
        <v>0</v>
      </c>
      <c r="G2462" s="2">
        <v>45412</v>
      </c>
      <c r="H2462" t="s">
        <v>3265</v>
      </c>
      <c r="I2462">
        <f t="shared" si="38"/>
        <v>1396.64</v>
      </c>
    </row>
    <row r="2463" spans="1:9" x14ac:dyDescent="0.25">
      <c r="A2463">
        <v>8</v>
      </c>
      <c r="B2463" t="s">
        <v>2063</v>
      </c>
      <c r="C2463" t="s">
        <v>3495</v>
      </c>
      <c r="D2463" t="s">
        <v>3497</v>
      </c>
      <c r="E2463">
        <v>1314.06</v>
      </c>
      <c r="F2463">
        <v>0</v>
      </c>
      <c r="G2463" s="2">
        <v>45440</v>
      </c>
      <c r="H2463" t="s">
        <v>3243</v>
      </c>
      <c r="I2463">
        <f t="shared" si="38"/>
        <v>1314.06</v>
      </c>
    </row>
    <row r="2464" spans="1:9" x14ac:dyDescent="0.25">
      <c r="A2464">
        <v>2</v>
      </c>
      <c r="B2464" t="s">
        <v>2019</v>
      </c>
      <c r="C2464" t="s">
        <v>2027</v>
      </c>
      <c r="D2464" t="s">
        <v>2020</v>
      </c>
      <c r="E2464">
        <v>378.88</v>
      </c>
      <c r="F2464">
        <v>0</v>
      </c>
      <c r="G2464" s="2">
        <v>45422</v>
      </c>
      <c r="H2464" t="s">
        <v>2021</v>
      </c>
      <c r="I2464">
        <f t="shared" si="38"/>
        <v>378.88</v>
      </c>
    </row>
    <row r="2465" spans="1:9" x14ac:dyDescent="0.25">
      <c r="A2465">
        <v>2</v>
      </c>
      <c r="B2465" t="s">
        <v>2019</v>
      </c>
      <c r="C2465" t="s">
        <v>2027</v>
      </c>
      <c r="D2465" t="s">
        <v>2020</v>
      </c>
      <c r="E2465">
        <v>378.88</v>
      </c>
      <c r="F2465">
        <v>0</v>
      </c>
      <c r="G2465" s="2">
        <v>45422</v>
      </c>
      <c r="H2465" t="s">
        <v>2021</v>
      </c>
      <c r="I2465">
        <f t="shared" si="38"/>
        <v>378.88</v>
      </c>
    </row>
    <row r="2466" spans="1:9" x14ac:dyDescent="0.25">
      <c r="A2466">
        <v>2</v>
      </c>
      <c r="B2466" t="s">
        <v>2042</v>
      </c>
      <c r="C2466" t="s">
        <v>2043</v>
      </c>
      <c r="D2466" t="s">
        <v>2020</v>
      </c>
      <c r="E2466">
        <v>240.95</v>
      </c>
      <c r="F2466">
        <v>0</v>
      </c>
      <c r="G2466" s="2">
        <v>45440</v>
      </c>
      <c r="H2466" t="s">
        <v>2021</v>
      </c>
      <c r="I2466">
        <f t="shared" si="38"/>
        <v>240.95</v>
      </c>
    </row>
    <row r="2467" spans="1:9" x14ac:dyDescent="0.25">
      <c r="A2467">
        <v>3</v>
      </c>
      <c r="B2467" t="s">
        <v>2042</v>
      </c>
      <c r="C2467" t="s">
        <v>2058</v>
      </c>
      <c r="D2467" t="s">
        <v>2020</v>
      </c>
      <c r="E2467">
        <v>73.94</v>
      </c>
      <c r="F2467">
        <v>0</v>
      </c>
      <c r="G2467" s="2">
        <v>45440</v>
      </c>
      <c r="H2467" t="s">
        <v>2021</v>
      </c>
      <c r="I2467">
        <f t="shared" si="38"/>
        <v>73.94</v>
      </c>
    </row>
    <row r="2468" spans="1:9" x14ac:dyDescent="0.25">
      <c r="A2468">
        <v>4</v>
      </c>
      <c r="B2468" t="s">
        <v>2042</v>
      </c>
      <c r="C2468" t="s">
        <v>2057</v>
      </c>
      <c r="D2468" t="s">
        <v>2020</v>
      </c>
      <c r="E2468">
        <v>77.650000000000006</v>
      </c>
      <c r="F2468">
        <v>0</v>
      </c>
      <c r="G2468" s="2">
        <v>45440</v>
      </c>
      <c r="H2468" t="s">
        <v>2021</v>
      </c>
      <c r="I2468">
        <f t="shared" si="38"/>
        <v>77.650000000000006</v>
      </c>
    </row>
    <row r="2469" spans="1:9" x14ac:dyDescent="0.25">
      <c r="A2469">
        <v>2</v>
      </c>
      <c r="B2469" t="s">
        <v>2065</v>
      </c>
      <c r="C2469" t="s">
        <v>3375</v>
      </c>
      <c r="D2469" t="s">
        <v>3398</v>
      </c>
      <c r="E2469">
        <v>15071.52</v>
      </c>
      <c r="F2469">
        <v>0</v>
      </c>
      <c r="G2469" s="2">
        <v>45441</v>
      </c>
      <c r="H2469" t="s">
        <v>3243</v>
      </c>
      <c r="I2469">
        <f t="shared" si="38"/>
        <v>15071.52</v>
      </c>
    </row>
    <row r="2470" spans="1:9" x14ac:dyDescent="0.25">
      <c r="A2470">
        <v>3</v>
      </c>
      <c r="B2470" t="s">
        <v>2065</v>
      </c>
      <c r="C2470" t="s">
        <v>3376</v>
      </c>
      <c r="D2470" t="s">
        <v>3398</v>
      </c>
      <c r="E2470">
        <v>2908.53</v>
      </c>
      <c r="F2470">
        <v>0</v>
      </c>
      <c r="G2470" s="2">
        <v>45441</v>
      </c>
      <c r="H2470" t="s">
        <v>3243</v>
      </c>
      <c r="I2470">
        <f t="shared" si="38"/>
        <v>2908.53</v>
      </c>
    </row>
    <row r="2471" spans="1:9" x14ac:dyDescent="0.25">
      <c r="A2471">
        <v>4</v>
      </c>
      <c r="B2471" t="s">
        <v>2065</v>
      </c>
      <c r="C2471" t="s">
        <v>3377</v>
      </c>
      <c r="D2471" t="s">
        <v>3398</v>
      </c>
      <c r="E2471">
        <v>2908.53</v>
      </c>
      <c r="F2471">
        <v>0</v>
      </c>
      <c r="G2471" s="2">
        <v>45441</v>
      </c>
      <c r="H2471" t="s">
        <v>3243</v>
      </c>
      <c r="I2471">
        <f t="shared" si="38"/>
        <v>2908.53</v>
      </c>
    </row>
    <row r="2472" spans="1:9" x14ac:dyDescent="0.25">
      <c r="A2472">
        <v>8</v>
      </c>
      <c r="B2472" t="s">
        <v>2063</v>
      </c>
      <c r="C2472" t="s">
        <v>3495</v>
      </c>
      <c r="D2472" t="s">
        <v>3499</v>
      </c>
      <c r="E2472">
        <v>1709.17</v>
      </c>
      <c r="F2472">
        <v>0</v>
      </c>
      <c r="G2472" s="2">
        <v>45440</v>
      </c>
      <c r="H2472" t="s">
        <v>3243</v>
      </c>
      <c r="I2472">
        <f t="shared" si="38"/>
        <v>1709.17</v>
      </c>
    </row>
    <row r="2473" spans="1:9" x14ac:dyDescent="0.25">
      <c r="A2473">
        <v>2</v>
      </c>
      <c r="B2473" t="s">
        <v>2028</v>
      </c>
      <c r="C2473" t="s">
        <v>2029</v>
      </c>
      <c r="D2473" t="s">
        <v>2030</v>
      </c>
      <c r="E2473">
        <v>958.53</v>
      </c>
      <c r="F2473">
        <v>0</v>
      </c>
      <c r="G2473" s="2">
        <v>45437</v>
      </c>
      <c r="H2473" t="s">
        <v>2018</v>
      </c>
      <c r="I2473">
        <f t="shared" si="38"/>
        <v>958.53</v>
      </c>
    </row>
    <row r="2474" spans="1:9" x14ac:dyDescent="0.25">
      <c r="A2474">
        <v>2</v>
      </c>
      <c r="B2474" t="s">
        <v>2028</v>
      </c>
      <c r="C2474" t="s">
        <v>2029</v>
      </c>
      <c r="D2474" t="s">
        <v>2030</v>
      </c>
      <c r="E2474">
        <v>11750.42</v>
      </c>
      <c r="F2474">
        <v>0</v>
      </c>
      <c r="G2474" s="2">
        <v>45437</v>
      </c>
      <c r="H2474" t="s">
        <v>2018</v>
      </c>
      <c r="I2474">
        <f t="shared" si="38"/>
        <v>11750.42</v>
      </c>
    </row>
    <row r="2475" spans="1:9" x14ac:dyDescent="0.25">
      <c r="A2475">
        <v>4</v>
      </c>
      <c r="B2475" t="s">
        <v>2028</v>
      </c>
      <c r="C2475" t="s">
        <v>2031</v>
      </c>
      <c r="D2475" t="s">
        <v>2030</v>
      </c>
      <c r="E2475">
        <v>29.87</v>
      </c>
      <c r="F2475">
        <v>0</v>
      </c>
      <c r="G2475" s="2">
        <v>45437</v>
      </c>
      <c r="H2475" t="s">
        <v>2018</v>
      </c>
      <c r="I2475">
        <f t="shared" si="38"/>
        <v>29.87</v>
      </c>
    </row>
    <row r="2476" spans="1:9" x14ac:dyDescent="0.25">
      <c r="A2476">
        <v>8</v>
      </c>
      <c r="B2476" t="s">
        <v>2017</v>
      </c>
      <c r="C2476" t="s">
        <v>3723</v>
      </c>
      <c r="D2476" t="s">
        <v>2030</v>
      </c>
      <c r="E2476">
        <v>1449.81</v>
      </c>
      <c r="F2476">
        <v>0</v>
      </c>
      <c r="G2476" s="2">
        <v>45437</v>
      </c>
      <c r="H2476" t="s">
        <v>2018</v>
      </c>
      <c r="I2476">
        <f t="shared" si="38"/>
        <v>1449.81</v>
      </c>
    </row>
    <row r="2477" spans="1:9" x14ac:dyDescent="0.25">
      <c r="A2477">
        <v>3</v>
      </c>
      <c r="B2477" t="s">
        <v>2024</v>
      </c>
      <c r="C2477" t="s">
        <v>3263</v>
      </c>
      <c r="D2477" t="s">
        <v>2020</v>
      </c>
      <c r="E2477">
        <v>256.42</v>
      </c>
      <c r="F2477">
        <v>0</v>
      </c>
      <c r="G2477" s="2">
        <v>45427</v>
      </c>
      <c r="H2477" t="s">
        <v>2021</v>
      </c>
      <c r="I2477">
        <f t="shared" si="38"/>
        <v>256.42</v>
      </c>
    </row>
    <row r="2478" spans="1:9" x14ac:dyDescent="0.25">
      <c r="A2478">
        <v>2</v>
      </c>
      <c r="B2478" t="s">
        <v>2024</v>
      </c>
      <c r="C2478" t="s">
        <v>2036</v>
      </c>
      <c r="D2478" t="s">
        <v>2020</v>
      </c>
      <c r="E2478">
        <v>37.78</v>
      </c>
      <c r="F2478">
        <v>0</v>
      </c>
      <c r="G2478" s="2">
        <v>45427</v>
      </c>
      <c r="H2478" t="s">
        <v>2021</v>
      </c>
      <c r="I2478">
        <f t="shared" si="38"/>
        <v>37.78</v>
      </c>
    </row>
    <row r="2479" spans="1:9" x14ac:dyDescent="0.25">
      <c r="A2479">
        <v>2</v>
      </c>
      <c r="B2479" t="s">
        <v>2024</v>
      </c>
      <c r="C2479" t="s">
        <v>2036</v>
      </c>
      <c r="D2479" t="s">
        <v>2020</v>
      </c>
      <c r="E2479">
        <v>860.59</v>
      </c>
      <c r="F2479">
        <v>0</v>
      </c>
      <c r="G2479" s="2">
        <v>45428</v>
      </c>
      <c r="H2479" t="s">
        <v>2021</v>
      </c>
      <c r="I2479">
        <f t="shared" si="38"/>
        <v>860.59</v>
      </c>
    </row>
    <row r="2480" spans="1:9" x14ac:dyDescent="0.25">
      <c r="A2480">
        <v>2</v>
      </c>
      <c r="B2480" t="s">
        <v>2024</v>
      </c>
      <c r="C2480" t="s">
        <v>2036</v>
      </c>
      <c r="D2480" t="s">
        <v>2020</v>
      </c>
      <c r="E2480">
        <v>0</v>
      </c>
      <c r="F2480">
        <v>422.18</v>
      </c>
      <c r="G2480" s="2">
        <v>45428</v>
      </c>
      <c r="H2480" t="s">
        <v>2021</v>
      </c>
      <c r="I2480">
        <f t="shared" si="38"/>
        <v>-422.18</v>
      </c>
    </row>
    <row r="2481" spans="1:9" x14ac:dyDescent="0.25">
      <c r="A2481">
        <v>2</v>
      </c>
      <c r="B2481" t="s">
        <v>2024</v>
      </c>
      <c r="C2481" t="s">
        <v>2036</v>
      </c>
      <c r="D2481" t="s">
        <v>2020</v>
      </c>
      <c r="E2481">
        <v>687.39</v>
      </c>
      <c r="F2481">
        <v>0</v>
      </c>
      <c r="G2481" s="2">
        <v>45428</v>
      </c>
      <c r="H2481" t="s">
        <v>2021</v>
      </c>
      <c r="I2481">
        <f t="shared" si="38"/>
        <v>687.39</v>
      </c>
    </row>
    <row r="2482" spans="1:9" x14ac:dyDescent="0.25">
      <c r="A2482">
        <v>2</v>
      </c>
      <c r="B2482" t="s">
        <v>2044</v>
      </c>
      <c r="C2482" t="s">
        <v>2045</v>
      </c>
      <c r="D2482" t="s">
        <v>2020</v>
      </c>
      <c r="E2482">
        <v>810.53</v>
      </c>
      <c r="F2482">
        <v>0</v>
      </c>
      <c r="G2482" s="2">
        <v>45433</v>
      </c>
      <c r="H2482" t="s">
        <v>2021</v>
      </c>
      <c r="I2482">
        <f t="shared" si="38"/>
        <v>810.53</v>
      </c>
    </row>
    <row r="2483" spans="1:9" x14ac:dyDescent="0.25">
      <c r="A2483">
        <v>3</v>
      </c>
      <c r="B2483" t="s">
        <v>2044</v>
      </c>
      <c r="C2483" t="s">
        <v>3266</v>
      </c>
      <c r="D2483" t="s">
        <v>2020</v>
      </c>
      <c r="E2483">
        <v>1159.98</v>
      </c>
      <c r="F2483">
        <v>0</v>
      </c>
      <c r="G2483" s="2">
        <v>45433</v>
      </c>
      <c r="H2483" t="s">
        <v>2021</v>
      </c>
      <c r="I2483">
        <f t="shared" si="38"/>
        <v>1159.98</v>
      </c>
    </row>
    <row r="2484" spans="1:9" x14ac:dyDescent="0.25">
      <c r="A2484">
        <v>3</v>
      </c>
      <c r="B2484" t="s">
        <v>2032</v>
      </c>
      <c r="C2484" t="s">
        <v>3189</v>
      </c>
      <c r="D2484" t="s">
        <v>2020</v>
      </c>
      <c r="E2484">
        <v>2479.79</v>
      </c>
      <c r="F2484">
        <v>0</v>
      </c>
      <c r="G2484" s="2">
        <v>45432</v>
      </c>
      <c r="H2484" t="s">
        <v>2021</v>
      </c>
      <c r="I2484">
        <f t="shared" si="38"/>
        <v>2479.79</v>
      </c>
    </row>
    <row r="2485" spans="1:9" x14ac:dyDescent="0.25">
      <c r="A2485">
        <v>2</v>
      </c>
      <c r="B2485" t="s">
        <v>2044</v>
      </c>
      <c r="C2485" t="s">
        <v>2045</v>
      </c>
      <c r="D2485" t="s">
        <v>2020</v>
      </c>
      <c r="E2485">
        <v>43.26</v>
      </c>
      <c r="F2485">
        <v>0</v>
      </c>
      <c r="G2485" s="2">
        <v>45434</v>
      </c>
      <c r="H2485" t="s">
        <v>2021</v>
      </c>
      <c r="I2485">
        <f t="shared" si="38"/>
        <v>43.26</v>
      </c>
    </row>
    <row r="2486" spans="1:9" x14ac:dyDescent="0.25">
      <c r="A2486">
        <v>2</v>
      </c>
      <c r="B2486" t="s">
        <v>2032</v>
      </c>
      <c r="C2486" t="s">
        <v>2033</v>
      </c>
      <c r="D2486" t="s">
        <v>2020</v>
      </c>
      <c r="E2486">
        <v>1037.21</v>
      </c>
      <c r="F2486">
        <v>0</v>
      </c>
      <c r="G2486" s="2">
        <v>45434</v>
      </c>
      <c r="H2486" t="s">
        <v>2021</v>
      </c>
      <c r="I2486">
        <f t="shared" si="38"/>
        <v>1037.21</v>
      </c>
    </row>
    <row r="2487" spans="1:9" x14ac:dyDescent="0.25">
      <c r="A2487">
        <v>2</v>
      </c>
      <c r="B2487" t="s">
        <v>2019</v>
      </c>
      <c r="C2487" t="s">
        <v>2027</v>
      </c>
      <c r="D2487" t="s">
        <v>2020</v>
      </c>
      <c r="E2487">
        <v>524.39</v>
      </c>
      <c r="F2487">
        <v>0</v>
      </c>
      <c r="G2487" s="2">
        <v>45434</v>
      </c>
      <c r="H2487" t="s">
        <v>2021</v>
      </c>
      <c r="I2487">
        <f t="shared" si="38"/>
        <v>524.39</v>
      </c>
    </row>
    <row r="2488" spans="1:9" x14ac:dyDescent="0.25">
      <c r="A2488">
        <v>2</v>
      </c>
      <c r="B2488" t="s">
        <v>2019</v>
      </c>
      <c r="C2488" t="s">
        <v>2027</v>
      </c>
      <c r="D2488" t="s">
        <v>2020</v>
      </c>
      <c r="E2488">
        <v>567.91</v>
      </c>
      <c r="F2488">
        <v>0</v>
      </c>
      <c r="G2488" s="2">
        <v>45427</v>
      </c>
      <c r="H2488" t="s">
        <v>2021</v>
      </c>
      <c r="I2488">
        <f t="shared" si="38"/>
        <v>567.91</v>
      </c>
    </row>
    <row r="2489" spans="1:9" x14ac:dyDescent="0.25">
      <c r="A2489">
        <v>2</v>
      </c>
      <c r="B2489" t="s">
        <v>2019</v>
      </c>
      <c r="C2489" t="s">
        <v>2027</v>
      </c>
      <c r="D2489" t="s">
        <v>2020</v>
      </c>
      <c r="E2489">
        <v>347.11</v>
      </c>
      <c r="F2489">
        <v>0</v>
      </c>
      <c r="G2489" s="2">
        <v>45440</v>
      </c>
      <c r="H2489" t="s">
        <v>2021</v>
      </c>
      <c r="I2489">
        <f t="shared" si="38"/>
        <v>347.11</v>
      </c>
    </row>
    <row r="2490" spans="1:9" x14ac:dyDescent="0.25">
      <c r="A2490">
        <v>2</v>
      </c>
      <c r="B2490" t="s">
        <v>2044</v>
      </c>
      <c r="C2490" t="s">
        <v>2045</v>
      </c>
      <c r="D2490" t="s">
        <v>2020</v>
      </c>
      <c r="E2490">
        <v>639.33000000000004</v>
      </c>
      <c r="F2490">
        <v>0</v>
      </c>
      <c r="G2490" s="2">
        <v>45441</v>
      </c>
      <c r="H2490" t="s">
        <v>2021</v>
      </c>
      <c r="I2490">
        <f t="shared" si="38"/>
        <v>639.33000000000004</v>
      </c>
    </row>
    <row r="2491" spans="1:9" x14ac:dyDescent="0.25">
      <c r="A2491">
        <v>2</v>
      </c>
      <c r="B2491" t="s">
        <v>2038</v>
      </c>
      <c r="C2491" t="s">
        <v>2039</v>
      </c>
      <c r="D2491" t="s">
        <v>2020</v>
      </c>
      <c r="E2491">
        <v>430.94</v>
      </c>
      <c r="F2491">
        <v>0</v>
      </c>
      <c r="G2491" s="2">
        <v>45433</v>
      </c>
      <c r="H2491" t="s">
        <v>2021</v>
      </c>
      <c r="I2491">
        <f t="shared" si="38"/>
        <v>430.94</v>
      </c>
    </row>
    <row r="2492" spans="1:9" x14ac:dyDescent="0.25">
      <c r="A2492">
        <v>2</v>
      </c>
      <c r="B2492" t="s">
        <v>2044</v>
      </c>
      <c r="C2492" t="s">
        <v>2045</v>
      </c>
      <c r="D2492" t="s">
        <v>2020</v>
      </c>
      <c r="E2492">
        <v>33.04</v>
      </c>
      <c r="F2492">
        <v>0</v>
      </c>
      <c r="G2492" s="2">
        <v>45434</v>
      </c>
      <c r="H2492" t="s">
        <v>2021</v>
      </c>
      <c r="I2492">
        <f t="shared" si="38"/>
        <v>33.04</v>
      </c>
    </row>
    <row r="2493" spans="1:9" x14ac:dyDescent="0.25">
      <c r="A2493">
        <v>2</v>
      </c>
      <c r="B2493" t="s">
        <v>2044</v>
      </c>
      <c r="C2493" t="s">
        <v>2045</v>
      </c>
      <c r="D2493" t="s">
        <v>2020</v>
      </c>
      <c r="E2493">
        <v>687.43</v>
      </c>
      <c r="F2493">
        <v>0</v>
      </c>
      <c r="G2493" s="2">
        <v>45435</v>
      </c>
      <c r="H2493" t="s">
        <v>2021</v>
      </c>
      <c r="I2493">
        <f t="shared" si="38"/>
        <v>687.43</v>
      </c>
    </row>
    <row r="2494" spans="1:9" x14ac:dyDescent="0.25">
      <c r="A2494">
        <v>2</v>
      </c>
      <c r="B2494" t="s">
        <v>2026</v>
      </c>
      <c r="C2494" t="s">
        <v>3603</v>
      </c>
      <c r="D2494" t="s">
        <v>2020</v>
      </c>
      <c r="E2494">
        <v>620.92999999999995</v>
      </c>
      <c r="F2494">
        <v>0</v>
      </c>
      <c r="G2494" s="2">
        <v>45435</v>
      </c>
      <c r="H2494" t="s">
        <v>2021</v>
      </c>
      <c r="I2494">
        <f t="shared" si="38"/>
        <v>620.92999999999995</v>
      </c>
    </row>
    <row r="2495" spans="1:9" x14ac:dyDescent="0.25">
      <c r="A2495">
        <v>2</v>
      </c>
      <c r="B2495" t="s">
        <v>2026</v>
      </c>
      <c r="C2495" t="s">
        <v>3603</v>
      </c>
      <c r="D2495" t="s">
        <v>2020</v>
      </c>
      <c r="E2495">
        <v>0.87</v>
      </c>
      <c r="F2495">
        <v>0</v>
      </c>
      <c r="G2495" s="2">
        <v>45435</v>
      </c>
      <c r="H2495" t="s">
        <v>2021</v>
      </c>
      <c r="I2495">
        <f t="shared" si="38"/>
        <v>0.87</v>
      </c>
    </row>
    <row r="2496" spans="1:9" x14ac:dyDescent="0.25">
      <c r="A2496">
        <v>2</v>
      </c>
      <c r="B2496" t="s">
        <v>2024</v>
      </c>
      <c r="C2496" t="s">
        <v>2036</v>
      </c>
      <c r="D2496" t="s">
        <v>2020</v>
      </c>
      <c r="E2496">
        <v>721.31</v>
      </c>
      <c r="F2496">
        <v>0</v>
      </c>
      <c r="G2496" s="2">
        <v>45439</v>
      </c>
      <c r="H2496" t="s">
        <v>2021</v>
      </c>
      <c r="I2496">
        <f t="shared" si="38"/>
        <v>721.31</v>
      </c>
    </row>
    <row r="2497" spans="1:9" x14ac:dyDescent="0.25">
      <c r="A2497">
        <v>3</v>
      </c>
      <c r="B2497" t="s">
        <v>2032</v>
      </c>
      <c r="C2497" t="s">
        <v>3189</v>
      </c>
      <c r="D2497" t="s">
        <v>2020</v>
      </c>
      <c r="E2497">
        <v>1430.9</v>
      </c>
      <c r="F2497">
        <v>0</v>
      </c>
      <c r="G2497" s="2">
        <v>45440</v>
      </c>
      <c r="H2497" t="s">
        <v>2021</v>
      </c>
      <c r="I2497">
        <f t="shared" si="38"/>
        <v>1430.9</v>
      </c>
    </row>
    <row r="2498" spans="1:9" x14ac:dyDescent="0.25">
      <c r="A2498">
        <v>2</v>
      </c>
      <c r="B2498" t="s">
        <v>2037</v>
      </c>
      <c r="C2498" t="s">
        <v>3262</v>
      </c>
      <c r="D2498" t="s">
        <v>2020</v>
      </c>
      <c r="E2498">
        <v>753.15</v>
      </c>
      <c r="F2498">
        <v>0</v>
      </c>
      <c r="G2498" s="2">
        <v>45440</v>
      </c>
      <c r="H2498" t="s">
        <v>2021</v>
      </c>
      <c r="I2498">
        <f t="shared" ref="I2498:I2561" si="39">E2498-F2498</f>
        <v>753.15</v>
      </c>
    </row>
    <row r="2499" spans="1:9" x14ac:dyDescent="0.25">
      <c r="A2499">
        <v>2</v>
      </c>
      <c r="B2499" t="s">
        <v>2037</v>
      </c>
      <c r="C2499" t="s">
        <v>3262</v>
      </c>
      <c r="D2499" t="s">
        <v>2020</v>
      </c>
      <c r="E2499">
        <v>1347.65</v>
      </c>
      <c r="F2499">
        <v>0</v>
      </c>
      <c r="G2499" s="2">
        <v>45440</v>
      </c>
      <c r="H2499" t="s">
        <v>2021</v>
      </c>
      <c r="I2499">
        <f t="shared" si="39"/>
        <v>1347.65</v>
      </c>
    </row>
    <row r="2500" spans="1:9" x14ac:dyDescent="0.25">
      <c r="A2500">
        <v>2</v>
      </c>
      <c r="B2500" t="s">
        <v>2024</v>
      </c>
      <c r="C2500" t="s">
        <v>2036</v>
      </c>
      <c r="D2500" t="s">
        <v>2020</v>
      </c>
      <c r="E2500">
        <v>240.63</v>
      </c>
      <c r="F2500">
        <v>0</v>
      </c>
      <c r="G2500" s="2">
        <v>45323</v>
      </c>
      <c r="H2500" t="s">
        <v>2021</v>
      </c>
      <c r="I2500">
        <f t="shared" si="39"/>
        <v>240.63</v>
      </c>
    </row>
    <row r="2501" spans="1:9" x14ac:dyDescent="0.25">
      <c r="A2501">
        <v>2</v>
      </c>
      <c r="B2501" t="s">
        <v>2019</v>
      </c>
      <c r="C2501" t="s">
        <v>2027</v>
      </c>
      <c r="D2501" t="s">
        <v>2020</v>
      </c>
      <c r="E2501">
        <v>107.17</v>
      </c>
      <c r="F2501">
        <v>0</v>
      </c>
      <c r="G2501" s="2">
        <v>45336</v>
      </c>
      <c r="H2501" t="s">
        <v>2021</v>
      </c>
      <c r="I2501">
        <f t="shared" si="39"/>
        <v>107.17</v>
      </c>
    </row>
    <row r="2502" spans="1:9" x14ac:dyDescent="0.25">
      <c r="A2502">
        <v>2</v>
      </c>
      <c r="B2502" t="s">
        <v>2040</v>
      </c>
      <c r="C2502" t="s">
        <v>3580</v>
      </c>
      <c r="D2502" t="s">
        <v>2020</v>
      </c>
      <c r="E2502">
        <v>24.59</v>
      </c>
      <c r="F2502">
        <v>0</v>
      </c>
      <c r="G2502" s="2">
        <v>45359</v>
      </c>
      <c r="H2502" t="s">
        <v>2021</v>
      </c>
      <c r="I2502">
        <f t="shared" si="39"/>
        <v>24.59</v>
      </c>
    </row>
    <row r="2503" spans="1:9" x14ac:dyDescent="0.25">
      <c r="A2503">
        <v>2</v>
      </c>
      <c r="B2503" t="s">
        <v>2041</v>
      </c>
      <c r="C2503" t="s">
        <v>3593</v>
      </c>
      <c r="D2503" t="s">
        <v>2020</v>
      </c>
      <c r="E2503">
        <v>32.75</v>
      </c>
      <c r="F2503">
        <v>0</v>
      </c>
      <c r="G2503" s="2">
        <v>45359</v>
      </c>
      <c r="H2503" t="s">
        <v>2021</v>
      </c>
      <c r="I2503">
        <f t="shared" si="39"/>
        <v>32.75</v>
      </c>
    </row>
    <row r="2504" spans="1:9" x14ac:dyDescent="0.25">
      <c r="A2504">
        <v>2</v>
      </c>
      <c r="B2504" t="s">
        <v>2024</v>
      </c>
      <c r="C2504" t="s">
        <v>2036</v>
      </c>
      <c r="D2504" t="s">
        <v>2020</v>
      </c>
      <c r="E2504">
        <v>316.25</v>
      </c>
      <c r="F2504">
        <v>0</v>
      </c>
      <c r="G2504" s="2">
        <v>45356</v>
      </c>
      <c r="H2504" t="s">
        <v>2021</v>
      </c>
      <c r="I2504">
        <f t="shared" si="39"/>
        <v>316.25</v>
      </c>
    </row>
    <row r="2505" spans="1:9" x14ac:dyDescent="0.25">
      <c r="A2505">
        <v>3</v>
      </c>
      <c r="B2505" t="s">
        <v>2040</v>
      </c>
      <c r="C2505" t="s">
        <v>3716</v>
      </c>
      <c r="D2505" t="s">
        <v>2020</v>
      </c>
      <c r="E2505">
        <v>2794.65</v>
      </c>
      <c r="F2505">
        <v>0</v>
      </c>
      <c r="G2505" s="2">
        <v>45359</v>
      </c>
      <c r="H2505" t="s">
        <v>2021</v>
      </c>
      <c r="I2505">
        <f t="shared" si="39"/>
        <v>2794.65</v>
      </c>
    </row>
    <row r="2506" spans="1:9" x14ac:dyDescent="0.25">
      <c r="A2506">
        <v>4</v>
      </c>
      <c r="B2506" t="s">
        <v>2047</v>
      </c>
      <c r="C2506" t="s">
        <v>3582</v>
      </c>
      <c r="D2506" t="s">
        <v>2020</v>
      </c>
      <c r="E2506">
        <v>1428.9</v>
      </c>
      <c r="F2506">
        <v>0</v>
      </c>
      <c r="G2506" s="2">
        <v>45359</v>
      </c>
      <c r="H2506" t="s">
        <v>2021</v>
      </c>
      <c r="I2506">
        <f t="shared" si="39"/>
        <v>1428.9</v>
      </c>
    </row>
    <row r="2507" spans="1:9" x14ac:dyDescent="0.25">
      <c r="A2507">
        <v>3</v>
      </c>
      <c r="B2507" t="s">
        <v>2024</v>
      </c>
      <c r="C2507" t="s">
        <v>3263</v>
      </c>
      <c r="D2507" t="s">
        <v>2020</v>
      </c>
      <c r="E2507">
        <v>643.13</v>
      </c>
      <c r="F2507">
        <v>0</v>
      </c>
      <c r="G2507" s="2">
        <v>45358</v>
      </c>
      <c r="H2507" t="s">
        <v>2021</v>
      </c>
      <c r="I2507">
        <f t="shared" si="39"/>
        <v>643.13</v>
      </c>
    </row>
    <row r="2508" spans="1:9" x14ac:dyDescent="0.25">
      <c r="A2508">
        <v>2</v>
      </c>
      <c r="B2508" t="s">
        <v>2042</v>
      </c>
      <c r="C2508" t="s">
        <v>2043</v>
      </c>
      <c r="D2508" t="s">
        <v>2020</v>
      </c>
      <c r="E2508">
        <v>101.85</v>
      </c>
      <c r="F2508">
        <v>0</v>
      </c>
      <c r="G2508" s="2">
        <v>45362</v>
      </c>
      <c r="H2508" t="s">
        <v>2021</v>
      </c>
      <c r="I2508">
        <f t="shared" si="39"/>
        <v>101.85</v>
      </c>
    </row>
    <row r="2509" spans="1:9" x14ac:dyDescent="0.25">
      <c r="A2509">
        <v>3</v>
      </c>
      <c r="B2509" t="s">
        <v>2042</v>
      </c>
      <c r="C2509" t="s">
        <v>2058</v>
      </c>
      <c r="D2509" t="s">
        <v>2020</v>
      </c>
      <c r="E2509">
        <v>50.93</v>
      </c>
      <c r="F2509">
        <v>0</v>
      </c>
      <c r="G2509" s="2">
        <v>45362</v>
      </c>
      <c r="H2509" t="s">
        <v>2021</v>
      </c>
      <c r="I2509">
        <f t="shared" si="39"/>
        <v>50.93</v>
      </c>
    </row>
    <row r="2510" spans="1:9" x14ac:dyDescent="0.25">
      <c r="A2510">
        <v>4</v>
      </c>
      <c r="B2510" t="s">
        <v>2042</v>
      </c>
      <c r="C2510" t="s">
        <v>2057</v>
      </c>
      <c r="D2510" t="s">
        <v>2020</v>
      </c>
      <c r="E2510">
        <v>50.93</v>
      </c>
      <c r="F2510">
        <v>0</v>
      </c>
      <c r="G2510" s="2">
        <v>45362</v>
      </c>
      <c r="H2510" t="s">
        <v>2021</v>
      </c>
      <c r="I2510">
        <f t="shared" si="39"/>
        <v>50.93</v>
      </c>
    </row>
    <row r="2511" spans="1:9" x14ac:dyDescent="0.25">
      <c r="A2511">
        <v>2</v>
      </c>
      <c r="B2511" t="s">
        <v>2032</v>
      </c>
      <c r="C2511" t="s">
        <v>2033</v>
      </c>
      <c r="D2511" t="s">
        <v>2020</v>
      </c>
      <c r="E2511">
        <v>457.31</v>
      </c>
      <c r="F2511">
        <v>0</v>
      </c>
      <c r="G2511" s="2">
        <v>45359</v>
      </c>
      <c r="H2511" t="s">
        <v>2021</v>
      </c>
      <c r="I2511">
        <f t="shared" si="39"/>
        <v>457.31</v>
      </c>
    </row>
    <row r="2512" spans="1:9" x14ac:dyDescent="0.25">
      <c r="A2512">
        <v>2</v>
      </c>
      <c r="B2512" t="s">
        <v>2019</v>
      </c>
      <c r="C2512" t="s">
        <v>2027</v>
      </c>
      <c r="D2512" t="s">
        <v>2020</v>
      </c>
      <c r="E2512">
        <v>123.84</v>
      </c>
      <c r="F2512">
        <v>0</v>
      </c>
      <c r="G2512" s="2">
        <v>45351</v>
      </c>
      <c r="H2512" t="s">
        <v>2021</v>
      </c>
      <c r="I2512">
        <f t="shared" si="39"/>
        <v>123.84</v>
      </c>
    </row>
    <row r="2513" spans="1:9" x14ac:dyDescent="0.25">
      <c r="A2513">
        <v>2</v>
      </c>
      <c r="B2513" t="s">
        <v>2022</v>
      </c>
      <c r="C2513" t="s">
        <v>2023</v>
      </c>
      <c r="D2513" t="s">
        <v>2020</v>
      </c>
      <c r="E2513">
        <v>484.89</v>
      </c>
      <c r="F2513">
        <v>0</v>
      </c>
      <c r="G2513" s="2">
        <v>45362</v>
      </c>
      <c r="H2513" t="s">
        <v>2021</v>
      </c>
      <c r="I2513">
        <f t="shared" si="39"/>
        <v>484.89</v>
      </c>
    </row>
    <row r="2514" spans="1:9" x14ac:dyDescent="0.25">
      <c r="A2514">
        <v>3</v>
      </c>
      <c r="B2514" t="s">
        <v>2044</v>
      </c>
      <c r="C2514" t="s">
        <v>3266</v>
      </c>
      <c r="D2514" t="s">
        <v>2020</v>
      </c>
      <c r="E2514">
        <v>2146.84</v>
      </c>
      <c r="F2514">
        <v>0</v>
      </c>
      <c r="G2514" s="2">
        <v>45359</v>
      </c>
      <c r="H2514" t="s">
        <v>2021</v>
      </c>
      <c r="I2514">
        <f t="shared" si="39"/>
        <v>2146.84</v>
      </c>
    </row>
    <row r="2515" spans="1:9" x14ac:dyDescent="0.25">
      <c r="A2515">
        <v>2</v>
      </c>
      <c r="B2515" t="s">
        <v>2040</v>
      </c>
      <c r="C2515" t="s">
        <v>3580</v>
      </c>
      <c r="D2515" t="s">
        <v>2020</v>
      </c>
      <c r="E2515">
        <v>37.58</v>
      </c>
      <c r="F2515">
        <v>0</v>
      </c>
      <c r="G2515" s="2">
        <v>45359</v>
      </c>
      <c r="H2515" t="s">
        <v>2021</v>
      </c>
      <c r="I2515">
        <f t="shared" si="39"/>
        <v>37.58</v>
      </c>
    </row>
    <row r="2516" spans="1:9" x14ac:dyDescent="0.25">
      <c r="A2516">
        <v>2</v>
      </c>
      <c r="B2516" t="s">
        <v>2019</v>
      </c>
      <c r="C2516" t="s">
        <v>2027</v>
      </c>
      <c r="D2516" t="s">
        <v>2020</v>
      </c>
      <c r="E2516">
        <v>61.92</v>
      </c>
      <c r="F2516">
        <v>0</v>
      </c>
      <c r="G2516" s="2">
        <v>45351</v>
      </c>
      <c r="H2516" t="s">
        <v>2021</v>
      </c>
      <c r="I2516">
        <f t="shared" si="39"/>
        <v>61.92</v>
      </c>
    </row>
    <row r="2517" spans="1:9" x14ac:dyDescent="0.25">
      <c r="A2517">
        <v>4</v>
      </c>
      <c r="B2517" t="s">
        <v>2032</v>
      </c>
      <c r="C2517" t="s">
        <v>3717</v>
      </c>
      <c r="D2517" t="s">
        <v>2020</v>
      </c>
      <c r="E2517">
        <v>3478.97</v>
      </c>
      <c r="F2517">
        <v>0</v>
      </c>
      <c r="G2517" s="2">
        <v>45363</v>
      </c>
      <c r="H2517" t="s">
        <v>2021</v>
      </c>
      <c r="I2517">
        <f t="shared" si="39"/>
        <v>3478.97</v>
      </c>
    </row>
    <row r="2518" spans="1:9" x14ac:dyDescent="0.25">
      <c r="A2518">
        <v>2</v>
      </c>
      <c r="B2518" t="s">
        <v>2022</v>
      </c>
      <c r="C2518" t="s">
        <v>2023</v>
      </c>
      <c r="D2518" t="s">
        <v>2020</v>
      </c>
      <c r="E2518">
        <v>314.49</v>
      </c>
      <c r="F2518">
        <v>0</v>
      </c>
      <c r="G2518" s="2">
        <v>45363</v>
      </c>
      <c r="H2518" t="s">
        <v>2021</v>
      </c>
      <c r="I2518">
        <f t="shared" si="39"/>
        <v>314.49</v>
      </c>
    </row>
    <row r="2519" spans="1:9" x14ac:dyDescent="0.25">
      <c r="A2519">
        <v>2</v>
      </c>
      <c r="B2519" t="s">
        <v>2022</v>
      </c>
      <c r="C2519" t="s">
        <v>2023</v>
      </c>
      <c r="D2519" t="s">
        <v>2020</v>
      </c>
      <c r="E2519">
        <v>15.93</v>
      </c>
      <c r="F2519">
        <v>0</v>
      </c>
      <c r="G2519" s="2">
        <v>45363</v>
      </c>
      <c r="H2519" t="s">
        <v>2021</v>
      </c>
      <c r="I2519">
        <f t="shared" si="39"/>
        <v>15.93</v>
      </c>
    </row>
    <row r="2520" spans="1:9" x14ac:dyDescent="0.25">
      <c r="A2520">
        <v>8</v>
      </c>
      <c r="B2520" t="s">
        <v>2063</v>
      </c>
      <c r="C2520" t="s">
        <v>3495</v>
      </c>
      <c r="D2520" t="s">
        <v>3718</v>
      </c>
      <c r="E2520">
        <v>355.29</v>
      </c>
      <c r="F2520">
        <v>0</v>
      </c>
      <c r="G2520" s="2">
        <v>45366</v>
      </c>
      <c r="H2520" t="s">
        <v>3243</v>
      </c>
      <c r="I2520">
        <f t="shared" si="39"/>
        <v>355.29</v>
      </c>
    </row>
    <row r="2521" spans="1:9" x14ac:dyDescent="0.25">
      <c r="A2521">
        <v>8</v>
      </c>
      <c r="B2521" t="s">
        <v>2063</v>
      </c>
      <c r="C2521" t="s">
        <v>3495</v>
      </c>
      <c r="D2521" t="s">
        <v>3496</v>
      </c>
      <c r="E2521">
        <v>4453.13</v>
      </c>
      <c r="F2521">
        <v>0</v>
      </c>
      <c r="G2521" s="2">
        <v>45366</v>
      </c>
      <c r="H2521" t="s">
        <v>3243</v>
      </c>
      <c r="I2521">
        <f t="shared" si="39"/>
        <v>4453.13</v>
      </c>
    </row>
    <row r="2522" spans="1:9" x14ac:dyDescent="0.25">
      <c r="A2522">
        <v>2</v>
      </c>
      <c r="B2522" t="s">
        <v>2052</v>
      </c>
      <c r="C2522" t="s">
        <v>3578</v>
      </c>
      <c r="D2522" t="s">
        <v>3614</v>
      </c>
      <c r="E2522">
        <v>329.76</v>
      </c>
      <c r="F2522">
        <v>0</v>
      </c>
      <c r="G2522" s="2">
        <v>45351</v>
      </c>
      <c r="H2522" t="s">
        <v>3243</v>
      </c>
      <c r="I2522">
        <f t="shared" si="39"/>
        <v>329.76</v>
      </c>
    </row>
    <row r="2523" spans="1:9" x14ac:dyDescent="0.25">
      <c r="A2523">
        <v>2</v>
      </c>
      <c r="B2523" t="s">
        <v>2024</v>
      </c>
      <c r="C2523" t="s">
        <v>2036</v>
      </c>
      <c r="D2523" t="s">
        <v>3609</v>
      </c>
      <c r="E2523">
        <v>30931.05</v>
      </c>
      <c r="F2523">
        <v>0</v>
      </c>
      <c r="G2523" s="2">
        <v>45342</v>
      </c>
      <c r="H2523" t="s">
        <v>3243</v>
      </c>
      <c r="I2523">
        <f t="shared" si="39"/>
        <v>30931.05</v>
      </c>
    </row>
    <row r="2524" spans="1:9" x14ac:dyDescent="0.25">
      <c r="A2524">
        <v>4</v>
      </c>
      <c r="B2524" t="s">
        <v>2024</v>
      </c>
      <c r="C2524" t="s">
        <v>2025</v>
      </c>
      <c r="D2524" t="s">
        <v>3609</v>
      </c>
      <c r="E2524">
        <v>6134.73</v>
      </c>
      <c r="F2524">
        <v>0</v>
      </c>
      <c r="G2524" s="2">
        <v>45342</v>
      </c>
      <c r="H2524" t="s">
        <v>3243</v>
      </c>
      <c r="I2524">
        <f t="shared" si="39"/>
        <v>6134.73</v>
      </c>
    </row>
    <row r="2525" spans="1:9" x14ac:dyDescent="0.25">
      <c r="A2525">
        <v>3</v>
      </c>
      <c r="B2525" t="s">
        <v>2024</v>
      </c>
      <c r="C2525" t="s">
        <v>3263</v>
      </c>
      <c r="D2525" t="s">
        <v>3609</v>
      </c>
      <c r="E2525">
        <v>3451.12</v>
      </c>
      <c r="F2525">
        <v>0</v>
      </c>
      <c r="G2525" s="2">
        <v>45342</v>
      </c>
      <c r="H2525" t="s">
        <v>3243</v>
      </c>
      <c r="I2525">
        <f t="shared" si="39"/>
        <v>3451.12</v>
      </c>
    </row>
    <row r="2526" spans="1:9" x14ac:dyDescent="0.25">
      <c r="A2526">
        <v>2</v>
      </c>
      <c r="B2526" t="s">
        <v>2024</v>
      </c>
      <c r="C2526" t="s">
        <v>2036</v>
      </c>
      <c r="D2526" t="s">
        <v>3609</v>
      </c>
      <c r="E2526">
        <v>1683.77</v>
      </c>
      <c r="F2526">
        <v>0</v>
      </c>
      <c r="G2526" s="2">
        <v>45342</v>
      </c>
      <c r="H2526" t="s">
        <v>3243</v>
      </c>
      <c r="I2526">
        <f t="shared" si="39"/>
        <v>1683.77</v>
      </c>
    </row>
    <row r="2527" spans="1:9" x14ac:dyDescent="0.25">
      <c r="A2527">
        <v>2</v>
      </c>
      <c r="B2527" t="s">
        <v>2944</v>
      </c>
      <c r="C2527" t="s">
        <v>3611</v>
      </c>
      <c r="D2527" t="s">
        <v>3609</v>
      </c>
      <c r="E2527">
        <v>705.08</v>
      </c>
      <c r="F2527">
        <v>0</v>
      </c>
      <c r="G2527" s="2">
        <v>45342</v>
      </c>
      <c r="H2527" t="s">
        <v>3243</v>
      </c>
      <c r="I2527">
        <f t="shared" si="39"/>
        <v>705.08</v>
      </c>
    </row>
    <row r="2528" spans="1:9" x14ac:dyDescent="0.25">
      <c r="A2528">
        <v>4</v>
      </c>
      <c r="B2528" t="s">
        <v>2944</v>
      </c>
      <c r="C2528" t="s">
        <v>3612</v>
      </c>
      <c r="D2528" t="s">
        <v>3609</v>
      </c>
      <c r="E2528">
        <v>180</v>
      </c>
      <c r="F2528">
        <v>0</v>
      </c>
      <c r="G2528" s="2">
        <v>45342</v>
      </c>
      <c r="H2528" t="s">
        <v>3243</v>
      </c>
      <c r="I2528">
        <f t="shared" si="39"/>
        <v>180</v>
      </c>
    </row>
    <row r="2529" spans="1:9" x14ac:dyDescent="0.25">
      <c r="A2529">
        <v>3</v>
      </c>
      <c r="B2529" t="s">
        <v>2944</v>
      </c>
      <c r="C2529" t="s">
        <v>3613</v>
      </c>
      <c r="D2529" t="s">
        <v>3609</v>
      </c>
      <c r="E2529">
        <v>45</v>
      </c>
      <c r="F2529">
        <v>0</v>
      </c>
      <c r="G2529" s="2">
        <v>45342</v>
      </c>
      <c r="H2529" t="s">
        <v>3243</v>
      </c>
      <c r="I2529">
        <f t="shared" si="39"/>
        <v>45</v>
      </c>
    </row>
    <row r="2530" spans="1:9" x14ac:dyDescent="0.25">
      <c r="A2530">
        <v>8</v>
      </c>
      <c r="B2530" t="s">
        <v>2063</v>
      </c>
      <c r="C2530" t="s">
        <v>3495</v>
      </c>
      <c r="D2530" t="s">
        <v>3498</v>
      </c>
      <c r="E2530">
        <v>2127.67</v>
      </c>
      <c r="F2530">
        <v>0</v>
      </c>
      <c r="G2530" s="2">
        <v>45369</v>
      </c>
      <c r="H2530" t="s">
        <v>3243</v>
      </c>
      <c r="I2530">
        <f t="shared" si="39"/>
        <v>2127.67</v>
      </c>
    </row>
    <row r="2531" spans="1:9" x14ac:dyDescent="0.25">
      <c r="A2531">
        <v>8</v>
      </c>
      <c r="B2531" t="s">
        <v>2063</v>
      </c>
      <c r="C2531" t="s">
        <v>3495</v>
      </c>
      <c r="D2531" t="s">
        <v>3540</v>
      </c>
      <c r="E2531">
        <v>1058.98</v>
      </c>
      <c r="F2531">
        <v>0</v>
      </c>
      <c r="G2531" s="2">
        <v>45369</v>
      </c>
      <c r="H2531" t="s">
        <v>3243</v>
      </c>
      <c r="I2531">
        <f t="shared" si="39"/>
        <v>1058.98</v>
      </c>
    </row>
    <row r="2532" spans="1:9" x14ac:dyDescent="0.25">
      <c r="A2532">
        <v>2</v>
      </c>
      <c r="B2532" t="s">
        <v>2065</v>
      </c>
      <c r="C2532" t="s">
        <v>3375</v>
      </c>
      <c r="D2532" t="s">
        <v>3398</v>
      </c>
      <c r="E2532">
        <v>15071.52</v>
      </c>
      <c r="F2532">
        <v>0</v>
      </c>
      <c r="G2532" s="2">
        <v>45357</v>
      </c>
      <c r="H2532" t="s">
        <v>3243</v>
      </c>
      <c r="I2532">
        <f t="shared" si="39"/>
        <v>15071.52</v>
      </c>
    </row>
    <row r="2533" spans="1:9" x14ac:dyDescent="0.25">
      <c r="A2533">
        <v>3</v>
      </c>
      <c r="B2533" t="s">
        <v>2065</v>
      </c>
      <c r="C2533" t="s">
        <v>3376</v>
      </c>
      <c r="D2533" t="s">
        <v>3398</v>
      </c>
      <c r="E2533">
        <v>2908.53</v>
      </c>
      <c r="F2533">
        <v>0</v>
      </c>
      <c r="G2533" s="2">
        <v>45357</v>
      </c>
      <c r="H2533" t="s">
        <v>3243</v>
      </c>
      <c r="I2533">
        <f t="shared" si="39"/>
        <v>2908.53</v>
      </c>
    </row>
    <row r="2534" spans="1:9" x14ac:dyDescent="0.25">
      <c r="A2534">
        <v>4</v>
      </c>
      <c r="B2534" t="s">
        <v>2065</v>
      </c>
      <c r="C2534" t="s">
        <v>3377</v>
      </c>
      <c r="D2534" t="s">
        <v>3398</v>
      </c>
      <c r="E2534">
        <v>2908.53</v>
      </c>
      <c r="F2534">
        <v>0</v>
      </c>
      <c r="G2534" s="2">
        <v>45357</v>
      </c>
      <c r="H2534" t="s">
        <v>3243</v>
      </c>
      <c r="I2534">
        <f t="shared" si="39"/>
        <v>2908.53</v>
      </c>
    </row>
    <row r="2535" spans="1:9" x14ac:dyDescent="0.25">
      <c r="A2535">
        <v>2</v>
      </c>
      <c r="B2535" t="s">
        <v>2041</v>
      </c>
      <c r="C2535" t="s">
        <v>3593</v>
      </c>
      <c r="D2535" t="s">
        <v>2020</v>
      </c>
      <c r="E2535">
        <v>4302.9399999999996</v>
      </c>
      <c r="F2535">
        <v>0</v>
      </c>
      <c r="G2535" s="2">
        <v>45351</v>
      </c>
      <c r="H2535" t="s">
        <v>2021</v>
      </c>
      <c r="I2535">
        <f t="shared" si="39"/>
        <v>4302.9399999999996</v>
      </c>
    </row>
    <row r="2536" spans="1:9" x14ac:dyDescent="0.25">
      <c r="A2536">
        <v>2</v>
      </c>
      <c r="B2536" t="s">
        <v>2049</v>
      </c>
      <c r="C2536" t="s">
        <v>3595</v>
      </c>
      <c r="D2536" t="s">
        <v>2020</v>
      </c>
      <c r="E2536">
        <v>385.04</v>
      </c>
      <c r="F2536">
        <v>0</v>
      </c>
      <c r="G2536" s="2">
        <v>45364</v>
      </c>
      <c r="H2536" t="s">
        <v>2021</v>
      </c>
      <c r="I2536">
        <f t="shared" si="39"/>
        <v>385.04</v>
      </c>
    </row>
    <row r="2537" spans="1:9" x14ac:dyDescent="0.25">
      <c r="A2537">
        <v>2</v>
      </c>
      <c r="B2537" t="s">
        <v>2024</v>
      </c>
      <c r="C2537" t="s">
        <v>2036</v>
      </c>
      <c r="D2537" t="s">
        <v>2020</v>
      </c>
      <c r="E2537">
        <v>40</v>
      </c>
      <c r="F2537">
        <v>0</v>
      </c>
      <c r="G2537" s="2">
        <v>45365</v>
      </c>
      <c r="H2537" t="s">
        <v>2021</v>
      </c>
      <c r="I2537">
        <f t="shared" si="39"/>
        <v>40</v>
      </c>
    </row>
    <row r="2538" spans="1:9" x14ac:dyDescent="0.25">
      <c r="A2538">
        <v>2</v>
      </c>
      <c r="B2538" t="s">
        <v>2041</v>
      </c>
      <c r="C2538" t="s">
        <v>3593</v>
      </c>
      <c r="D2538" t="s">
        <v>2020</v>
      </c>
      <c r="E2538">
        <v>75.14</v>
      </c>
      <c r="F2538">
        <v>0</v>
      </c>
      <c r="G2538" s="2">
        <v>45365</v>
      </c>
      <c r="H2538" t="s">
        <v>2021</v>
      </c>
      <c r="I2538">
        <f t="shared" si="39"/>
        <v>75.14</v>
      </c>
    </row>
    <row r="2539" spans="1:9" x14ac:dyDescent="0.25">
      <c r="A2539">
        <v>2</v>
      </c>
      <c r="B2539" t="s">
        <v>2032</v>
      </c>
      <c r="C2539" t="s">
        <v>2033</v>
      </c>
      <c r="D2539" t="s">
        <v>2020</v>
      </c>
      <c r="E2539">
        <v>729.82</v>
      </c>
      <c r="F2539">
        <v>0</v>
      </c>
      <c r="G2539" s="2">
        <v>45365</v>
      </c>
      <c r="H2539" t="s">
        <v>2021</v>
      </c>
      <c r="I2539">
        <f t="shared" si="39"/>
        <v>729.82</v>
      </c>
    </row>
    <row r="2540" spans="1:9" x14ac:dyDescent="0.25">
      <c r="A2540">
        <v>2</v>
      </c>
      <c r="B2540" t="s">
        <v>2032</v>
      </c>
      <c r="C2540" t="s">
        <v>2033</v>
      </c>
      <c r="D2540" t="s">
        <v>2020</v>
      </c>
      <c r="E2540">
        <v>521.74</v>
      </c>
      <c r="F2540">
        <v>0</v>
      </c>
      <c r="G2540" s="2">
        <v>45365</v>
      </c>
      <c r="H2540" t="s">
        <v>2021</v>
      </c>
      <c r="I2540">
        <f t="shared" si="39"/>
        <v>521.74</v>
      </c>
    </row>
    <row r="2541" spans="1:9" x14ac:dyDescent="0.25">
      <c r="A2541">
        <v>2</v>
      </c>
      <c r="B2541" t="s">
        <v>2044</v>
      </c>
      <c r="C2541" t="s">
        <v>2045</v>
      </c>
      <c r="D2541" t="s">
        <v>2020</v>
      </c>
      <c r="E2541">
        <v>211.09</v>
      </c>
      <c r="F2541">
        <v>0</v>
      </c>
      <c r="G2541" s="2">
        <v>45365</v>
      </c>
      <c r="H2541" t="s">
        <v>2021</v>
      </c>
      <c r="I2541">
        <f t="shared" si="39"/>
        <v>211.09</v>
      </c>
    </row>
    <row r="2542" spans="1:9" x14ac:dyDescent="0.25">
      <c r="A2542">
        <v>2</v>
      </c>
      <c r="B2542" t="s">
        <v>2044</v>
      </c>
      <c r="C2542" t="s">
        <v>2045</v>
      </c>
      <c r="D2542" t="s">
        <v>2020</v>
      </c>
      <c r="E2542">
        <v>476.66</v>
      </c>
      <c r="F2542">
        <v>0</v>
      </c>
      <c r="G2542" s="2">
        <v>45366</v>
      </c>
      <c r="H2542" t="s">
        <v>2021</v>
      </c>
      <c r="I2542">
        <f t="shared" si="39"/>
        <v>476.66</v>
      </c>
    </row>
    <row r="2543" spans="1:9" x14ac:dyDescent="0.25">
      <c r="A2543">
        <v>2</v>
      </c>
      <c r="B2543" t="s">
        <v>2044</v>
      </c>
      <c r="C2543" t="s">
        <v>2045</v>
      </c>
      <c r="D2543" t="s">
        <v>2020</v>
      </c>
      <c r="E2543">
        <v>2740.98</v>
      </c>
      <c r="F2543">
        <v>0</v>
      </c>
      <c r="G2543" s="2">
        <v>45366</v>
      </c>
      <c r="H2543" t="s">
        <v>2021</v>
      </c>
      <c r="I2543">
        <f t="shared" si="39"/>
        <v>2740.98</v>
      </c>
    </row>
    <row r="2544" spans="1:9" x14ac:dyDescent="0.25">
      <c r="A2544">
        <v>2</v>
      </c>
      <c r="B2544" t="s">
        <v>2041</v>
      </c>
      <c r="C2544" t="s">
        <v>3593</v>
      </c>
      <c r="D2544" t="s">
        <v>2020</v>
      </c>
      <c r="E2544">
        <v>285.39</v>
      </c>
      <c r="F2544">
        <v>0</v>
      </c>
      <c r="G2544" s="2">
        <v>45365</v>
      </c>
      <c r="H2544" t="s">
        <v>2021</v>
      </c>
      <c r="I2544">
        <f t="shared" si="39"/>
        <v>285.39</v>
      </c>
    </row>
    <row r="2545" spans="1:9" x14ac:dyDescent="0.25">
      <c r="A2545">
        <v>2</v>
      </c>
      <c r="B2545" t="s">
        <v>2044</v>
      </c>
      <c r="C2545" t="s">
        <v>2045</v>
      </c>
      <c r="D2545" t="s">
        <v>2020</v>
      </c>
      <c r="E2545">
        <v>383.2</v>
      </c>
      <c r="F2545">
        <v>0</v>
      </c>
      <c r="G2545" s="2">
        <v>45366</v>
      </c>
      <c r="H2545" t="s">
        <v>2021</v>
      </c>
      <c r="I2545">
        <f t="shared" si="39"/>
        <v>383.2</v>
      </c>
    </row>
    <row r="2546" spans="1:9" x14ac:dyDescent="0.25">
      <c r="A2546">
        <v>2</v>
      </c>
      <c r="B2546" t="s">
        <v>2044</v>
      </c>
      <c r="C2546" t="s">
        <v>2045</v>
      </c>
      <c r="D2546" t="s">
        <v>2020</v>
      </c>
      <c r="E2546">
        <v>1219.96</v>
      </c>
      <c r="F2546">
        <v>0</v>
      </c>
      <c r="G2546" s="2">
        <v>45365</v>
      </c>
      <c r="H2546" t="s">
        <v>2021</v>
      </c>
      <c r="I2546">
        <f t="shared" si="39"/>
        <v>1219.96</v>
      </c>
    </row>
    <row r="2547" spans="1:9" x14ac:dyDescent="0.25">
      <c r="A2547">
        <v>2</v>
      </c>
      <c r="B2547" t="s">
        <v>2022</v>
      </c>
      <c r="C2547" t="s">
        <v>2023</v>
      </c>
      <c r="D2547" t="s">
        <v>2020</v>
      </c>
      <c r="E2547">
        <v>49.31</v>
      </c>
      <c r="F2547">
        <v>0</v>
      </c>
      <c r="G2547" s="2">
        <v>45366</v>
      </c>
      <c r="H2547" t="s">
        <v>2021</v>
      </c>
      <c r="I2547">
        <f t="shared" si="39"/>
        <v>49.31</v>
      </c>
    </row>
    <row r="2548" spans="1:9" x14ac:dyDescent="0.25">
      <c r="A2548">
        <v>2</v>
      </c>
      <c r="B2548" t="s">
        <v>2022</v>
      </c>
      <c r="C2548" t="s">
        <v>2023</v>
      </c>
      <c r="D2548" t="s">
        <v>2020</v>
      </c>
      <c r="E2548">
        <v>30.02</v>
      </c>
      <c r="F2548">
        <v>0</v>
      </c>
      <c r="G2548" s="2">
        <v>45366</v>
      </c>
      <c r="H2548" t="s">
        <v>2021</v>
      </c>
      <c r="I2548">
        <f t="shared" si="39"/>
        <v>30.02</v>
      </c>
    </row>
    <row r="2549" spans="1:9" x14ac:dyDescent="0.25">
      <c r="A2549">
        <v>2</v>
      </c>
      <c r="B2549" t="s">
        <v>2019</v>
      </c>
      <c r="C2549" t="s">
        <v>2027</v>
      </c>
      <c r="D2549" t="s">
        <v>2020</v>
      </c>
      <c r="E2549">
        <v>798.36</v>
      </c>
      <c r="F2549">
        <v>0</v>
      </c>
      <c r="G2549" s="2">
        <v>45364</v>
      </c>
      <c r="H2549" t="s">
        <v>2021</v>
      </c>
      <c r="I2549">
        <f t="shared" si="39"/>
        <v>798.36</v>
      </c>
    </row>
    <row r="2550" spans="1:9" x14ac:dyDescent="0.25">
      <c r="A2550">
        <v>2</v>
      </c>
      <c r="B2550" t="s">
        <v>2038</v>
      </c>
      <c r="C2550" t="s">
        <v>2039</v>
      </c>
      <c r="D2550" t="s">
        <v>2020</v>
      </c>
      <c r="E2550">
        <v>84.83</v>
      </c>
      <c r="F2550">
        <v>0</v>
      </c>
      <c r="G2550" s="2">
        <v>45366</v>
      </c>
      <c r="H2550" t="s">
        <v>2021</v>
      </c>
      <c r="I2550">
        <f t="shared" si="39"/>
        <v>84.83</v>
      </c>
    </row>
    <row r="2551" spans="1:9" x14ac:dyDescent="0.25">
      <c r="A2551">
        <v>2</v>
      </c>
      <c r="B2551" t="s">
        <v>2019</v>
      </c>
      <c r="C2551" t="s">
        <v>2027</v>
      </c>
      <c r="D2551" t="s">
        <v>2020</v>
      </c>
      <c r="E2551">
        <v>699.43</v>
      </c>
      <c r="F2551">
        <v>0</v>
      </c>
      <c r="G2551" s="2">
        <v>45323</v>
      </c>
      <c r="H2551" t="s">
        <v>2021</v>
      </c>
      <c r="I2551">
        <f t="shared" si="39"/>
        <v>699.43</v>
      </c>
    </row>
    <row r="2552" spans="1:9" x14ac:dyDescent="0.25">
      <c r="A2552">
        <v>2</v>
      </c>
      <c r="B2552" t="s">
        <v>2022</v>
      </c>
      <c r="C2552" t="s">
        <v>2023</v>
      </c>
      <c r="D2552" t="s">
        <v>2020</v>
      </c>
      <c r="E2552">
        <v>1630.33</v>
      </c>
      <c r="F2552">
        <v>0</v>
      </c>
      <c r="G2552" s="2">
        <v>45369</v>
      </c>
      <c r="H2552" t="s">
        <v>2021</v>
      </c>
      <c r="I2552">
        <f t="shared" si="39"/>
        <v>1630.33</v>
      </c>
    </row>
    <row r="2553" spans="1:9" x14ac:dyDescent="0.25">
      <c r="A2553">
        <v>2</v>
      </c>
      <c r="B2553" t="s">
        <v>2028</v>
      </c>
      <c r="C2553" t="s">
        <v>2029</v>
      </c>
      <c r="D2553" t="s">
        <v>2030</v>
      </c>
      <c r="E2553">
        <v>13377.68</v>
      </c>
      <c r="F2553">
        <v>0</v>
      </c>
      <c r="G2553" s="2">
        <v>45458</v>
      </c>
      <c r="H2553" t="s">
        <v>2018</v>
      </c>
      <c r="I2553">
        <f t="shared" si="39"/>
        <v>13377.68</v>
      </c>
    </row>
    <row r="2554" spans="1:9" x14ac:dyDescent="0.25">
      <c r="A2554">
        <v>8</v>
      </c>
      <c r="B2554" t="s">
        <v>2017</v>
      </c>
      <c r="C2554" t="s">
        <v>3723</v>
      </c>
      <c r="D2554" t="s">
        <v>2030</v>
      </c>
      <c r="E2554">
        <v>1449.81</v>
      </c>
      <c r="F2554">
        <v>0</v>
      </c>
      <c r="G2554" s="2">
        <v>45458</v>
      </c>
      <c r="H2554" t="s">
        <v>2018</v>
      </c>
      <c r="I2554">
        <f t="shared" si="39"/>
        <v>1449.81</v>
      </c>
    </row>
    <row r="2555" spans="1:9" x14ac:dyDescent="0.25">
      <c r="A2555">
        <v>2</v>
      </c>
      <c r="B2555" t="s">
        <v>2065</v>
      </c>
      <c r="C2555" t="s">
        <v>3375</v>
      </c>
      <c r="D2555" t="s">
        <v>3398</v>
      </c>
      <c r="E2555">
        <v>15071.52</v>
      </c>
      <c r="F2555">
        <v>0</v>
      </c>
      <c r="G2555" s="2">
        <v>45449</v>
      </c>
      <c r="H2555" t="s">
        <v>3243</v>
      </c>
      <c r="I2555">
        <f t="shared" si="39"/>
        <v>15071.52</v>
      </c>
    </row>
    <row r="2556" spans="1:9" x14ac:dyDescent="0.25">
      <c r="A2556">
        <v>3</v>
      </c>
      <c r="B2556" t="s">
        <v>2065</v>
      </c>
      <c r="C2556" t="s">
        <v>3376</v>
      </c>
      <c r="D2556" t="s">
        <v>3398</v>
      </c>
      <c r="E2556">
        <v>2908.53</v>
      </c>
      <c r="F2556">
        <v>0</v>
      </c>
      <c r="G2556" s="2">
        <v>45449</v>
      </c>
      <c r="H2556" t="s">
        <v>3243</v>
      </c>
      <c r="I2556">
        <f t="shared" si="39"/>
        <v>2908.53</v>
      </c>
    </row>
    <row r="2557" spans="1:9" x14ac:dyDescent="0.25">
      <c r="A2557">
        <v>4</v>
      </c>
      <c r="B2557" t="s">
        <v>2065</v>
      </c>
      <c r="C2557" t="s">
        <v>3377</v>
      </c>
      <c r="D2557" t="s">
        <v>3398</v>
      </c>
      <c r="E2557">
        <v>2908.53</v>
      </c>
      <c r="F2557">
        <v>0</v>
      </c>
      <c r="G2557" s="2">
        <v>45449</v>
      </c>
      <c r="H2557" t="s">
        <v>3243</v>
      </c>
      <c r="I2557">
        <f t="shared" si="39"/>
        <v>2908.53</v>
      </c>
    </row>
    <row r="2558" spans="1:9" x14ac:dyDescent="0.25">
      <c r="A2558">
        <v>2</v>
      </c>
      <c r="B2558" t="s">
        <v>2044</v>
      </c>
      <c r="C2558" t="s">
        <v>2045</v>
      </c>
      <c r="D2558" t="s">
        <v>2020</v>
      </c>
      <c r="E2558">
        <v>189.92</v>
      </c>
      <c r="F2558">
        <v>0</v>
      </c>
      <c r="G2558" s="2">
        <v>45462</v>
      </c>
      <c r="H2558" t="s">
        <v>2021</v>
      </c>
      <c r="I2558">
        <f t="shared" si="39"/>
        <v>189.92</v>
      </c>
    </row>
    <row r="2559" spans="1:9" x14ac:dyDescent="0.25">
      <c r="A2559">
        <v>2</v>
      </c>
      <c r="B2559" t="s">
        <v>2044</v>
      </c>
      <c r="C2559" t="s">
        <v>2045</v>
      </c>
      <c r="D2559" t="s">
        <v>2020</v>
      </c>
      <c r="E2559">
        <v>249.25</v>
      </c>
      <c r="F2559">
        <v>0</v>
      </c>
      <c r="G2559" s="2">
        <v>45462</v>
      </c>
      <c r="H2559" t="s">
        <v>2021</v>
      </c>
      <c r="I2559">
        <f t="shared" si="39"/>
        <v>249.25</v>
      </c>
    </row>
    <row r="2560" spans="1:9" x14ac:dyDescent="0.25">
      <c r="A2560">
        <v>2</v>
      </c>
      <c r="B2560" t="s">
        <v>2038</v>
      </c>
      <c r="C2560" t="s">
        <v>2039</v>
      </c>
      <c r="D2560" t="s">
        <v>2020</v>
      </c>
      <c r="E2560">
        <v>127.78</v>
      </c>
      <c r="F2560">
        <v>0</v>
      </c>
      <c r="G2560" s="2">
        <v>45461</v>
      </c>
      <c r="H2560" t="s">
        <v>2021</v>
      </c>
      <c r="I2560">
        <f t="shared" si="39"/>
        <v>127.78</v>
      </c>
    </row>
    <row r="2561" spans="1:9" x14ac:dyDescent="0.25">
      <c r="A2561">
        <v>2</v>
      </c>
      <c r="B2561" t="s">
        <v>2044</v>
      </c>
      <c r="C2561" t="s">
        <v>2045</v>
      </c>
      <c r="D2561" t="s">
        <v>2020</v>
      </c>
      <c r="E2561">
        <v>1314.7</v>
      </c>
      <c r="F2561">
        <v>0</v>
      </c>
      <c r="G2561" s="2">
        <v>45457</v>
      </c>
      <c r="H2561" t="s">
        <v>2021</v>
      </c>
      <c r="I2561">
        <f t="shared" si="39"/>
        <v>1314.7</v>
      </c>
    </row>
    <row r="2562" spans="1:9" x14ac:dyDescent="0.25">
      <c r="A2562">
        <v>2</v>
      </c>
      <c r="B2562" t="s">
        <v>2026</v>
      </c>
      <c r="C2562" t="s">
        <v>3603</v>
      </c>
      <c r="D2562" t="s">
        <v>2020</v>
      </c>
      <c r="E2562">
        <v>88.71</v>
      </c>
      <c r="F2562">
        <v>0</v>
      </c>
      <c r="G2562" s="2">
        <v>45462</v>
      </c>
      <c r="H2562" t="s">
        <v>2021</v>
      </c>
      <c r="I2562">
        <f t="shared" ref="I2562:I2625" si="40">E2562-F2562</f>
        <v>88.71</v>
      </c>
    </row>
    <row r="2563" spans="1:9" x14ac:dyDescent="0.25">
      <c r="A2563">
        <v>2</v>
      </c>
      <c r="B2563" t="s">
        <v>2026</v>
      </c>
      <c r="C2563" t="s">
        <v>3603</v>
      </c>
      <c r="D2563" t="s">
        <v>2020</v>
      </c>
      <c r="E2563">
        <v>151.97</v>
      </c>
      <c r="F2563">
        <v>0</v>
      </c>
      <c r="G2563" s="2">
        <v>45462</v>
      </c>
      <c r="H2563" t="s">
        <v>2021</v>
      </c>
      <c r="I2563">
        <f t="shared" si="40"/>
        <v>151.97</v>
      </c>
    </row>
    <row r="2564" spans="1:9" x14ac:dyDescent="0.25">
      <c r="A2564">
        <v>2</v>
      </c>
      <c r="B2564" t="s">
        <v>2054</v>
      </c>
      <c r="C2564" t="s">
        <v>3816</v>
      </c>
      <c r="D2564" t="s">
        <v>2020</v>
      </c>
      <c r="E2564">
        <v>147.93</v>
      </c>
      <c r="F2564">
        <v>0</v>
      </c>
      <c r="G2564" s="2">
        <v>45462</v>
      </c>
      <c r="H2564" t="s">
        <v>2021</v>
      </c>
      <c r="I2564">
        <f t="shared" si="40"/>
        <v>147.93</v>
      </c>
    </row>
    <row r="2565" spans="1:9" x14ac:dyDescent="0.25">
      <c r="A2565">
        <v>2</v>
      </c>
      <c r="B2565" t="s">
        <v>2024</v>
      </c>
      <c r="C2565" t="s">
        <v>2036</v>
      </c>
      <c r="D2565" t="s">
        <v>2020</v>
      </c>
      <c r="E2565">
        <v>419.45</v>
      </c>
      <c r="F2565">
        <v>0</v>
      </c>
      <c r="G2565" s="2">
        <v>45460</v>
      </c>
      <c r="H2565" t="s">
        <v>2021</v>
      </c>
      <c r="I2565">
        <f t="shared" si="40"/>
        <v>419.45</v>
      </c>
    </row>
    <row r="2566" spans="1:9" x14ac:dyDescent="0.25">
      <c r="A2566">
        <v>2</v>
      </c>
      <c r="B2566" t="s">
        <v>2032</v>
      </c>
      <c r="C2566" t="s">
        <v>2033</v>
      </c>
      <c r="D2566" t="s">
        <v>2020</v>
      </c>
      <c r="E2566">
        <v>418.47</v>
      </c>
      <c r="F2566">
        <v>0</v>
      </c>
      <c r="G2566" s="2">
        <v>45460</v>
      </c>
      <c r="H2566" t="s">
        <v>2021</v>
      </c>
      <c r="I2566">
        <f t="shared" si="40"/>
        <v>418.47</v>
      </c>
    </row>
    <row r="2567" spans="1:9" x14ac:dyDescent="0.25">
      <c r="A2567">
        <v>2</v>
      </c>
      <c r="B2567" t="s">
        <v>2034</v>
      </c>
      <c r="C2567" t="s">
        <v>2035</v>
      </c>
      <c r="D2567" t="s">
        <v>2020</v>
      </c>
      <c r="E2567">
        <v>235.5</v>
      </c>
      <c r="F2567">
        <v>0</v>
      </c>
      <c r="G2567" s="2">
        <v>45460</v>
      </c>
      <c r="H2567" t="s">
        <v>2021</v>
      </c>
      <c r="I2567">
        <f t="shared" si="40"/>
        <v>235.5</v>
      </c>
    </row>
    <row r="2568" spans="1:9" x14ac:dyDescent="0.25">
      <c r="A2568">
        <v>3</v>
      </c>
      <c r="B2568" t="s">
        <v>2032</v>
      </c>
      <c r="C2568" t="s">
        <v>3189</v>
      </c>
      <c r="D2568" t="s">
        <v>2020</v>
      </c>
      <c r="E2568">
        <v>283.97000000000003</v>
      </c>
      <c r="F2568">
        <v>0</v>
      </c>
      <c r="G2568" s="2">
        <v>45444</v>
      </c>
      <c r="H2568" t="s">
        <v>2021</v>
      </c>
      <c r="I2568">
        <f t="shared" si="40"/>
        <v>283.97000000000003</v>
      </c>
    </row>
    <row r="2569" spans="1:9" x14ac:dyDescent="0.25">
      <c r="A2569">
        <v>3</v>
      </c>
      <c r="B2569" t="s">
        <v>2038</v>
      </c>
      <c r="C2569" t="s">
        <v>3264</v>
      </c>
      <c r="D2569" t="s">
        <v>2020</v>
      </c>
      <c r="E2569">
        <v>578.02</v>
      </c>
      <c r="F2569">
        <v>0</v>
      </c>
      <c r="G2569" s="2">
        <v>45444</v>
      </c>
      <c r="H2569" t="s">
        <v>2021</v>
      </c>
      <c r="I2569">
        <f t="shared" si="40"/>
        <v>578.02</v>
      </c>
    </row>
    <row r="2570" spans="1:9" x14ac:dyDescent="0.25">
      <c r="A2570">
        <v>3</v>
      </c>
      <c r="B2570" t="s">
        <v>2038</v>
      </c>
      <c r="C2570" t="s">
        <v>3264</v>
      </c>
      <c r="D2570" t="s">
        <v>2020</v>
      </c>
      <c r="E2570">
        <v>1268.54</v>
      </c>
      <c r="F2570">
        <v>0</v>
      </c>
      <c r="G2570" s="2">
        <v>45444</v>
      </c>
      <c r="H2570" t="s">
        <v>2021</v>
      </c>
      <c r="I2570">
        <f t="shared" si="40"/>
        <v>1268.54</v>
      </c>
    </row>
    <row r="2571" spans="1:9" x14ac:dyDescent="0.25">
      <c r="A2571">
        <v>3</v>
      </c>
      <c r="B2571" t="s">
        <v>2024</v>
      </c>
      <c r="C2571" t="s">
        <v>3263</v>
      </c>
      <c r="D2571" t="s">
        <v>2020</v>
      </c>
      <c r="E2571">
        <v>39.24</v>
      </c>
      <c r="F2571">
        <v>0</v>
      </c>
      <c r="G2571" s="2">
        <v>45456</v>
      </c>
      <c r="H2571" t="s">
        <v>2021</v>
      </c>
      <c r="I2571">
        <f t="shared" si="40"/>
        <v>39.24</v>
      </c>
    </row>
    <row r="2572" spans="1:9" x14ac:dyDescent="0.25">
      <c r="A2572">
        <v>2</v>
      </c>
      <c r="B2572" t="s">
        <v>2019</v>
      </c>
      <c r="C2572" t="s">
        <v>2027</v>
      </c>
      <c r="D2572" t="s">
        <v>2020</v>
      </c>
      <c r="E2572">
        <v>484.93</v>
      </c>
      <c r="F2572">
        <v>0</v>
      </c>
      <c r="G2572" s="2">
        <v>45463</v>
      </c>
      <c r="H2572" t="s">
        <v>2021</v>
      </c>
      <c r="I2572">
        <f t="shared" si="40"/>
        <v>484.93</v>
      </c>
    </row>
    <row r="2573" spans="1:9" x14ac:dyDescent="0.25">
      <c r="A2573">
        <v>2</v>
      </c>
      <c r="B2573" t="s">
        <v>2032</v>
      </c>
      <c r="C2573" t="s">
        <v>2033</v>
      </c>
      <c r="D2573" t="s">
        <v>2020</v>
      </c>
      <c r="E2573">
        <v>1002.86</v>
      </c>
      <c r="F2573">
        <v>0</v>
      </c>
      <c r="G2573" s="2">
        <v>45463</v>
      </c>
      <c r="H2573" t="s">
        <v>2021</v>
      </c>
      <c r="I2573">
        <f t="shared" si="40"/>
        <v>1002.86</v>
      </c>
    </row>
    <row r="2574" spans="1:9" x14ac:dyDescent="0.25">
      <c r="A2574">
        <v>4</v>
      </c>
      <c r="B2574" t="s">
        <v>2022</v>
      </c>
      <c r="C2574" t="s">
        <v>3596</v>
      </c>
      <c r="D2574" t="s">
        <v>2020</v>
      </c>
      <c r="E2574">
        <v>1844.78</v>
      </c>
      <c r="F2574">
        <v>0</v>
      </c>
      <c r="G2574" s="2">
        <v>45463</v>
      </c>
      <c r="H2574" t="s">
        <v>2021</v>
      </c>
      <c r="I2574">
        <f t="shared" si="40"/>
        <v>1844.78</v>
      </c>
    </row>
    <row r="2575" spans="1:9" x14ac:dyDescent="0.25">
      <c r="A2575">
        <v>2</v>
      </c>
      <c r="B2575" t="s">
        <v>2044</v>
      </c>
      <c r="C2575" t="s">
        <v>2045</v>
      </c>
      <c r="D2575" t="s">
        <v>2020</v>
      </c>
      <c r="E2575">
        <v>24.09</v>
      </c>
      <c r="F2575">
        <v>0</v>
      </c>
      <c r="G2575" s="2">
        <v>45464</v>
      </c>
      <c r="H2575" t="s">
        <v>2021</v>
      </c>
      <c r="I2575">
        <f t="shared" si="40"/>
        <v>24.09</v>
      </c>
    </row>
    <row r="2576" spans="1:9" x14ac:dyDescent="0.25">
      <c r="A2576">
        <v>3</v>
      </c>
      <c r="B2576" t="s">
        <v>2032</v>
      </c>
      <c r="C2576" t="s">
        <v>3189</v>
      </c>
      <c r="D2576" t="s">
        <v>2020</v>
      </c>
      <c r="E2576">
        <v>1380.9</v>
      </c>
      <c r="F2576">
        <v>0</v>
      </c>
      <c r="G2576" s="2">
        <v>45440</v>
      </c>
      <c r="H2576" t="s">
        <v>2021</v>
      </c>
      <c r="I2576">
        <f t="shared" si="40"/>
        <v>1380.9</v>
      </c>
    </row>
    <row r="2577" spans="1:9" x14ac:dyDescent="0.25">
      <c r="A2577">
        <v>2</v>
      </c>
      <c r="B2577" t="s">
        <v>2019</v>
      </c>
      <c r="C2577" t="s">
        <v>2027</v>
      </c>
      <c r="D2577" t="s">
        <v>2020</v>
      </c>
      <c r="E2577">
        <v>25.5</v>
      </c>
      <c r="F2577">
        <v>0</v>
      </c>
      <c r="G2577" s="2">
        <v>45413</v>
      </c>
      <c r="H2577" t="s">
        <v>2021</v>
      </c>
      <c r="I2577">
        <f t="shared" si="40"/>
        <v>25.5</v>
      </c>
    </row>
    <row r="2578" spans="1:9" x14ac:dyDescent="0.25">
      <c r="A2578">
        <v>8</v>
      </c>
      <c r="B2578" t="s">
        <v>2063</v>
      </c>
      <c r="C2578" t="s">
        <v>3495</v>
      </c>
      <c r="D2578" t="s">
        <v>3500</v>
      </c>
      <c r="E2578">
        <v>837.81</v>
      </c>
      <c r="F2578">
        <v>0</v>
      </c>
      <c r="G2578" s="2">
        <v>45441</v>
      </c>
      <c r="H2578" t="s">
        <v>3243</v>
      </c>
      <c r="I2578">
        <f t="shared" si="40"/>
        <v>837.81</v>
      </c>
    </row>
    <row r="2579" spans="1:9" x14ac:dyDescent="0.25">
      <c r="A2579">
        <v>2</v>
      </c>
      <c r="B2579" t="s">
        <v>2024</v>
      </c>
      <c r="C2579" t="s">
        <v>2036</v>
      </c>
      <c r="D2579" t="s">
        <v>2020</v>
      </c>
      <c r="E2579">
        <v>39712.480000000003</v>
      </c>
      <c r="F2579">
        <v>0</v>
      </c>
      <c r="G2579" s="2">
        <v>45442</v>
      </c>
      <c r="H2579" t="s">
        <v>2021</v>
      </c>
      <c r="I2579">
        <f t="shared" si="40"/>
        <v>39712.480000000003</v>
      </c>
    </row>
    <row r="2580" spans="1:9" x14ac:dyDescent="0.25">
      <c r="A2580">
        <v>2</v>
      </c>
      <c r="B2580" t="s">
        <v>2024</v>
      </c>
      <c r="C2580" t="s">
        <v>2036</v>
      </c>
      <c r="D2580" t="s">
        <v>3626</v>
      </c>
      <c r="E2580">
        <v>0</v>
      </c>
      <c r="F2580">
        <v>13321.97</v>
      </c>
      <c r="G2580" s="2">
        <v>45412</v>
      </c>
      <c r="H2580" t="s">
        <v>753</v>
      </c>
      <c r="I2580">
        <f t="shared" si="40"/>
        <v>-13321.97</v>
      </c>
    </row>
    <row r="2581" spans="1:9" x14ac:dyDescent="0.25">
      <c r="A2581">
        <v>2</v>
      </c>
      <c r="B2581" t="s">
        <v>2034</v>
      </c>
      <c r="C2581" t="s">
        <v>2035</v>
      </c>
      <c r="D2581" t="s">
        <v>2020</v>
      </c>
      <c r="E2581">
        <v>378.17</v>
      </c>
      <c r="F2581">
        <v>0</v>
      </c>
      <c r="G2581" s="2">
        <v>45442</v>
      </c>
      <c r="H2581" t="s">
        <v>2021</v>
      </c>
      <c r="I2581">
        <f t="shared" si="40"/>
        <v>378.17</v>
      </c>
    </row>
    <row r="2582" spans="1:9" x14ac:dyDescent="0.25">
      <c r="A2582">
        <v>2</v>
      </c>
      <c r="B2582" t="s">
        <v>2034</v>
      </c>
      <c r="C2582" t="s">
        <v>2035</v>
      </c>
      <c r="D2582" t="s">
        <v>2020</v>
      </c>
      <c r="E2582">
        <v>248.07</v>
      </c>
      <c r="F2582">
        <v>0</v>
      </c>
      <c r="G2582" s="2">
        <v>45442</v>
      </c>
      <c r="H2582" t="s">
        <v>2021</v>
      </c>
      <c r="I2582">
        <f t="shared" si="40"/>
        <v>248.07</v>
      </c>
    </row>
    <row r="2583" spans="1:9" x14ac:dyDescent="0.25">
      <c r="A2583">
        <v>2</v>
      </c>
      <c r="B2583" t="s">
        <v>2042</v>
      </c>
      <c r="C2583" t="s">
        <v>2043</v>
      </c>
      <c r="D2583" t="s">
        <v>2020</v>
      </c>
      <c r="E2583">
        <v>220.58</v>
      </c>
      <c r="F2583">
        <v>0</v>
      </c>
      <c r="G2583" s="2">
        <v>45443</v>
      </c>
      <c r="H2583" t="s">
        <v>2021</v>
      </c>
      <c r="I2583">
        <f t="shared" si="40"/>
        <v>220.58</v>
      </c>
    </row>
    <row r="2584" spans="1:9" x14ac:dyDescent="0.25">
      <c r="A2584">
        <v>3</v>
      </c>
      <c r="B2584" t="s">
        <v>2042</v>
      </c>
      <c r="C2584" t="s">
        <v>2058</v>
      </c>
      <c r="D2584" t="s">
        <v>2020</v>
      </c>
      <c r="E2584">
        <v>110.3</v>
      </c>
      <c r="F2584">
        <v>0</v>
      </c>
      <c r="G2584" s="2">
        <v>45443</v>
      </c>
      <c r="H2584" t="s">
        <v>2021</v>
      </c>
      <c r="I2584">
        <f t="shared" si="40"/>
        <v>110.3</v>
      </c>
    </row>
    <row r="2585" spans="1:9" x14ac:dyDescent="0.25">
      <c r="A2585">
        <v>4</v>
      </c>
      <c r="B2585" t="s">
        <v>2042</v>
      </c>
      <c r="C2585" t="s">
        <v>2057</v>
      </c>
      <c r="D2585" t="s">
        <v>2020</v>
      </c>
      <c r="E2585">
        <v>110.3</v>
      </c>
      <c r="F2585">
        <v>0</v>
      </c>
      <c r="G2585" s="2">
        <v>45443</v>
      </c>
      <c r="H2585" t="s">
        <v>2021</v>
      </c>
      <c r="I2585">
        <f t="shared" si="40"/>
        <v>110.3</v>
      </c>
    </row>
    <row r="2586" spans="1:9" x14ac:dyDescent="0.25">
      <c r="A2586">
        <v>2</v>
      </c>
      <c r="B2586" t="s">
        <v>2044</v>
      </c>
      <c r="C2586" t="s">
        <v>2045</v>
      </c>
      <c r="D2586" t="s">
        <v>2020</v>
      </c>
      <c r="E2586">
        <v>82.55</v>
      </c>
      <c r="F2586">
        <v>0</v>
      </c>
      <c r="G2586" s="2">
        <v>45443</v>
      </c>
      <c r="H2586" t="s">
        <v>2021</v>
      </c>
      <c r="I2586">
        <f t="shared" si="40"/>
        <v>82.55</v>
      </c>
    </row>
    <row r="2587" spans="1:9" x14ac:dyDescent="0.25">
      <c r="A2587">
        <v>2</v>
      </c>
      <c r="B2587" t="s">
        <v>2022</v>
      </c>
      <c r="C2587" t="s">
        <v>2023</v>
      </c>
      <c r="D2587" t="s">
        <v>2020</v>
      </c>
      <c r="E2587">
        <v>16638.03</v>
      </c>
      <c r="F2587">
        <v>0</v>
      </c>
      <c r="G2587" s="2">
        <v>45442</v>
      </c>
      <c r="H2587" t="s">
        <v>2021</v>
      </c>
      <c r="I2587">
        <f t="shared" si="40"/>
        <v>16638.03</v>
      </c>
    </row>
    <row r="2588" spans="1:9" x14ac:dyDescent="0.25">
      <c r="A2588">
        <v>3</v>
      </c>
      <c r="B2588" t="s">
        <v>2024</v>
      </c>
      <c r="C2588" t="s">
        <v>3263</v>
      </c>
      <c r="D2588" t="s">
        <v>2020</v>
      </c>
      <c r="E2588">
        <v>3660.94</v>
      </c>
      <c r="F2588">
        <v>0</v>
      </c>
      <c r="G2588" s="2">
        <v>45441</v>
      </c>
      <c r="H2588" t="s">
        <v>2021</v>
      </c>
      <c r="I2588">
        <f t="shared" si="40"/>
        <v>3660.94</v>
      </c>
    </row>
    <row r="2589" spans="1:9" x14ac:dyDescent="0.25">
      <c r="A2589">
        <v>3</v>
      </c>
      <c r="B2589" t="s">
        <v>2024</v>
      </c>
      <c r="C2589" t="s">
        <v>3263</v>
      </c>
      <c r="D2589" t="s">
        <v>2020</v>
      </c>
      <c r="E2589">
        <v>181.2</v>
      </c>
      <c r="F2589">
        <v>0</v>
      </c>
      <c r="G2589" s="2">
        <v>45441</v>
      </c>
      <c r="H2589" t="s">
        <v>2021</v>
      </c>
      <c r="I2589">
        <f t="shared" si="40"/>
        <v>181.2</v>
      </c>
    </row>
    <row r="2590" spans="1:9" x14ac:dyDescent="0.25">
      <c r="A2590">
        <v>2</v>
      </c>
      <c r="B2590" t="s">
        <v>2019</v>
      </c>
      <c r="C2590" t="s">
        <v>2027</v>
      </c>
      <c r="D2590" t="s">
        <v>2020</v>
      </c>
      <c r="E2590">
        <v>129</v>
      </c>
      <c r="F2590">
        <v>0</v>
      </c>
      <c r="G2590" s="2">
        <v>45441</v>
      </c>
      <c r="H2590" t="s">
        <v>2021</v>
      </c>
      <c r="I2590">
        <f t="shared" si="40"/>
        <v>129</v>
      </c>
    </row>
    <row r="2591" spans="1:9" x14ac:dyDescent="0.25">
      <c r="A2591">
        <v>2</v>
      </c>
      <c r="B2591" t="s">
        <v>2032</v>
      </c>
      <c r="C2591" t="s">
        <v>2033</v>
      </c>
      <c r="D2591" t="s">
        <v>2020</v>
      </c>
      <c r="E2591">
        <v>158.80000000000001</v>
      </c>
      <c r="F2591">
        <v>0</v>
      </c>
      <c r="G2591" s="2">
        <v>45441</v>
      </c>
      <c r="H2591" t="s">
        <v>2021</v>
      </c>
      <c r="I2591">
        <f t="shared" si="40"/>
        <v>158.80000000000001</v>
      </c>
    </row>
    <row r="2592" spans="1:9" x14ac:dyDescent="0.25">
      <c r="A2592">
        <v>4</v>
      </c>
      <c r="B2592" t="s">
        <v>2019</v>
      </c>
      <c r="C2592" t="s">
        <v>3602</v>
      </c>
      <c r="D2592" t="s">
        <v>2020</v>
      </c>
      <c r="E2592">
        <v>636.70000000000005</v>
      </c>
      <c r="F2592">
        <v>0</v>
      </c>
      <c r="G2592" s="2">
        <v>45441</v>
      </c>
      <c r="H2592" t="s">
        <v>2021</v>
      </c>
      <c r="I2592">
        <f t="shared" si="40"/>
        <v>636.70000000000005</v>
      </c>
    </row>
    <row r="2593" spans="1:9" x14ac:dyDescent="0.25">
      <c r="A2593">
        <v>2</v>
      </c>
      <c r="B2593" t="s">
        <v>2022</v>
      </c>
      <c r="C2593" t="s">
        <v>2023</v>
      </c>
      <c r="D2593" t="s">
        <v>2020</v>
      </c>
      <c r="E2593">
        <v>395.81</v>
      </c>
      <c r="F2593">
        <v>0</v>
      </c>
      <c r="G2593" s="2">
        <v>45442</v>
      </c>
      <c r="H2593" t="s">
        <v>2021</v>
      </c>
      <c r="I2593">
        <f t="shared" si="40"/>
        <v>395.81</v>
      </c>
    </row>
    <row r="2594" spans="1:9" x14ac:dyDescent="0.25">
      <c r="A2594">
        <v>3</v>
      </c>
      <c r="B2594" t="s">
        <v>2040</v>
      </c>
      <c r="C2594" t="s">
        <v>3716</v>
      </c>
      <c r="D2594" t="s">
        <v>2020</v>
      </c>
      <c r="E2594">
        <v>793.54</v>
      </c>
      <c r="F2594">
        <v>0</v>
      </c>
      <c r="G2594" s="2">
        <v>45443</v>
      </c>
      <c r="H2594" t="s">
        <v>2021</v>
      </c>
      <c r="I2594">
        <f t="shared" si="40"/>
        <v>793.54</v>
      </c>
    </row>
    <row r="2595" spans="1:9" x14ac:dyDescent="0.25">
      <c r="A2595">
        <v>2</v>
      </c>
      <c r="B2595" t="s">
        <v>2024</v>
      </c>
      <c r="C2595" t="s">
        <v>2036</v>
      </c>
      <c r="D2595" t="s">
        <v>2020</v>
      </c>
      <c r="E2595">
        <v>1455.96</v>
      </c>
      <c r="F2595">
        <v>0</v>
      </c>
      <c r="G2595" s="2">
        <v>45436</v>
      </c>
      <c r="H2595" t="s">
        <v>2021</v>
      </c>
      <c r="I2595">
        <f t="shared" si="40"/>
        <v>1455.96</v>
      </c>
    </row>
    <row r="2596" spans="1:9" x14ac:dyDescent="0.25">
      <c r="A2596">
        <v>2</v>
      </c>
      <c r="B2596" t="s">
        <v>2042</v>
      </c>
      <c r="C2596" t="s">
        <v>2043</v>
      </c>
      <c r="D2596" t="s">
        <v>2020</v>
      </c>
      <c r="E2596">
        <v>4336.4399999999996</v>
      </c>
      <c r="F2596">
        <v>0</v>
      </c>
      <c r="G2596" s="2">
        <v>45446</v>
      </c>
      <c r="H2596" t="s">
        <v>2021</v>
      </c>
      <c r="I2596">
        <f t="shared" si="40"/>
        <v>4336.4399999999996</v>
      </c>
    </row>
    <row r="2597" spans="1:9" x14ac:dyDescent="0.25">
      <c r="A2597">
        <v>3</v>
      </c>
      <c r="B2597" t="s">
        <v>2042</v>
      </c>
      <c r="C2597" t="s">
        <v>2058</v>
      </c>
      <c r="D2597" t="s">
        <v>2020</v>
      </c>
      <c r="E2597">
        <v>2168.2199999999998</v>
      </c>
      <c r="F2597">
        <v>0</v>
      </c>
      <c r="G2597" s="2">
        <v>45446</v>
      </c>
      <c r="H2597" t="s">
        <v>2021</v>
      </c>
      <c r="I2597">
        <f t="shared" si="40"/>
        <v>2168.2199999999998</v>
      </c>
    </row>
    <row r="2598" spans="1:9" x14ac:dyDescent="0.25">
      <c r="A2598">
        <v>4</v>
      </c>
      <c r="B2598" t="s">
        <v>2042</v>
      </c>
      <c r="C2598" t="s">
        <v>2057</v>
      </c>
      <c r="D2598" t="s">
        <v>2020</v>
      </c>
      <c r="E2598">
        <v>2168.2199999999998</v>
      </c>
      <c r="F2598">
        <v>0</v>
      </c>
      <c r="G2598" s="2">
        <v>45446</v>
      </c>
      <c r="H2598" t="s">
        <v>2021</v>
      </c>
      <c r="I2598">
        <f t="shared" si="40"/>
        <v>2168.2199999999998</v>
      </c>
    </row>
    <row r="2599" spans="1:9" x14ac:dyDescent="0.25">
      <c r="A2599">
        <v>2</v>
      </c>
      <c r="B2599" t="s">
        <v>2040</v>
      </c>
      <c r="C2599" t="s">
        <v>3580</v>
      </c>
      <c r="D2599" t="s">
        <v>2020</v>
      </c>
      <c r="E2599">
        <v>777.59</v>
      </c>
      <c r="F2599">
        <v>0</v>
      </c>
      <c r="G2599" s="2">
        <v>45446</v>
      </c>
      <c r="H2599" t="s">
        <v>2021</v>
      </c>
      <c r="I2599">
        <f t="shared" si="40"/>
        <v>777.59</v>
      </c>
    </row>
    <row r="2600" spans="1:9" x14ac:dyDescent="0.25">
      <c r="A2600">
        <v>2</v>
      </c>
      <c r="B2600" t="s">
        <v>2044</v>
      </c>
      <c r="C2600" t="s">
        <v>2045</v>
      </c>
      <c r="D2600" t="s">
        <v>2020</v>
      </c>
      <c r="E2600">
        <v>174.4</v>
      </c>
      <c r="F2600">
        <v>0</v>
      </c>
      <c r="G2600" s="2">
        <v>45447</v>
      </c>
      <c r="H2600" t="s">
        <v>2021</v>
      </c>
      <c r="I2600">
        <f t="shared" si="40"/>
        <v>174.4</v>
      </c>
    </row>
    <row r="2601" spans="1:9" x14ac:dyDescent="0.25">
      <c r="A2601">
        <v>2</v>
      </c>
      <c r="B2601" t="s">
        <v>2019</v>
      </c>
      <c r="C2601" t="s">
        <v>2027</v>
      </c>
      <c r="D2601" t="s">
        <v>2020</v>
      </c>
      <c r="E2601">
        <v>9168.82</v>
      </c>
      <c r="F2601">
        <v>0</v>
      </c>
      <c r="G2601" s="2">
        <v>45446</v>
      </c>
      <c r="H2601" t="s">
        <v>2021</v>
      </c>
      <c r="I2601">
        <f t="shared" si="40"/>
        <v>9168.82</v>
      </c>
    </row>
    <row r="2602" spans="1:9" x14ac:dyDescent="0.25">
      <c r="A2602">
        <v>2</v>
      </c>
      <c r="B2602" t="s">
        <v>2019</v>
      </c>
      <c r="C2602" t="s">
        <v>2027</v>
      </c>
      <c r="D2602" t="s">
        <v>2020</v>
      </c>
      <c r="E2602">
        <v>62.07</v>
      </c>
      <c r="F2602">
        <v>0</v>
      </c>
      <c r="G2602" s="2">
        <v>45446</v>
      </c>
      <c r="H2602" t="s">
        <v>2021</v>
      </c>
      <c r="I2602">
        <f t="shared" si="40"/>
        <v>62.07</v>
      </c>
    </row>
    <row r="2603" spans="1:9" x14ac:dyDescent="0.25">
      <c r="A2603">
        <v>2</v>
      </c>
      <c r="B2603" t="s">
        <v>2482</v>
      </c>
      <c r="C2603" t="s">
        <v>3881</v>
      </c>
      <c r="D2603" t="s">
        <v>2020</v>
      </c>
      <c r="E2603">
        <v>65.72</v>
      </c>
      <c r="F2603">
        <v>0</v>
      </c>
      <c r="G2603" s="2">
        <v>45441</v>
      </c>
      <c r="H2603" t="s">
        <v>2021</v>
      </c>
      <c r="I2603">
        <f t="shared" si="40"/>
        <v>65.72</v>
      </c>
    </row>
    <row r="2604" spans="1:9" x14ac:dyDescent="0.25">
      <c r="A2604">
        <v>2</v>
      </c>
      <c r="B2604" t="s">
        <v>2034</v>
      </c>
      <c r="C2604" t="s">
        <v>2035</v>
      </c>
      <c r="D2604" t="s">
        <v>2020</v>
      </c>
      <c r="E2604">
        <v>31.54</v>
      </c>
      <c r="F2604">
        <v>0</v>
      </c>
      <c r="G2604" s="2">
        <v>45443</v>
      </c>
      <c r="H2604" t="s">
        <v>2021</v>
      </c>
      <c r="I2604">
        <f t="shared" si="40"/>
        <v>31.54</v>
      </c>
    </row>
    <row r="2605" spans="1:9" x14ac:dyDescent="0.25">
      <c r="A2605">
        <v>2</v>
      </c>
      <c r="B2605" t="s">
        <v>2037</v>
      </c>
      <c r="C2605" t="s">
        <v>3262</v>
      </c>
      <c r="D2605" t="s">
        <v>2020</v>
      </c>
      <c r="E2605">
        <v>40</v>
      </c>
      <c r="F2605">
        <v>0</v>
      </c>
      <c r="G2605" s="2">
        <v>45413</v>
      </c>
      <c r="H2605" t="s">
        <v>2021</v>
      </c>
      <c r="I2605">
        <f t="shared" si="40"/>
        <v>40</v>
      </c>
    </row>
    <row r="2606" spans="1:9" x14ac:dyDescent="0.25">
      <c r="A2606">
        <v>2</v>
      </c>
      <c r="B2606" t="s">
        <v>2019</v>
      </c>
      <c r="C2606" t="s">
        <v>2027</v>
      </c>
      <c r="D2606" t="s">
        <v>2020</v>
      </c>
      <c r="E2606">
        <v>614.70000000000005</v>
      </c>
      <c r="F2606">
        <v>0</v>
      </c>
      <c r="G2606" s="2">
        <v>45443</v>
      </c>
      <c r="H2606" t="s">
        <v>2021</v>
      </c>
      <c r="I2606">
        <f t="shared" si="40"/>
        <v>614.70000000000005</v>
      </c>
    </row>
    <row r="2607" spans="1:9" x14ac:dyDescent="0.25">
      <c r="A2607">
        <v>2</v>
      </c>
      <c r="B2607" t="s">
        <v>2024</v>
      </c>
      <c r="C2607" t="s">
        <v>2036</v>
      </c>
      <c r="D2607" t="s">
        <v>2020</v>
      </c>
      <c r="E2607">
        <v>1964.74</v>
      </c>
      <c r="F2607">
        <v>0</v>
      </c>
      <c r="G2607" s="2">
        <v>45436</v>
      </c>
      <c r="H2607" t="s">
        <v>2021</v>
      </c>
      <c r="I2607">
        <f t="shared" si="40"/>
        <v>1964.74</v>
      </c>
    </row>
    <row r="2608" spans="1:9" x14ac:dyDescent="0.25">
      <c r="A2608">
        <v>2</v>
      </c>
      <c r="B2608" t="s">
        <v>2028</v>
      </c>
      <c r="C2608" t="s">
        <v>2029</v>
      </c>
      <c r="D2608" t="s">
        <v>2030</v>
      </c>
      <c r="E2608">
        <v>13436.45</v>
      </c>
      <c r="F2608">
        <v>0</v>
      </c>
      <c r="G2608" s="2">
        <v>45444</v>
      </c>
      <c r="H2608" t="s">
        <v>2018</v>
      </c>
      <c r="I2608">
        <f t="shared" si="40"/>
        <v>13436.45</v>
      </c>
    </row>
    <row r="2609" spans="1:9" x14ac:dyDescent="0.25">
      <c r="A2609">
        <v>4</v>
      </c>
      <c r="B2609" t="s">
        <v>2028</v>
      </c>
      <c r="C2609" t="s">
        <v>2031</v>
      </c>
      <c r="D2609" t="s">
        <v>2030</v>
      </c>
      <c r="E2609">
        <v>29.86</v>
      </c>
      <c r="F2609">
        <v>0</v>
      </c>
      <c r="G2609" s="2">
        <v>45444</v>
      </c>
      <c r="H2609" t="s">
        <v>2018</v>
      </c>
      <c r="I2609">
        <f t="shared" si="40"/>
        <v>29.86</v>
      </c>
    </row>
    <row r="2610" spans="1:9" x14ac:dyDescent="0.25">
      <c r="A2610">
        <v>8</v>
      </c>
      <c r="B2610" t="s">
        <v>2017</v>
      </c>
      <c r="C2610" t="s">
        <v>3723</v>
      </c>
      <c r="D2610" t="s">
        <v>2030</v>
      </c>
      <c r="E2610">
        <v>1449.81</v>
      </c>
      <c r="F2610">
        <v>0</v>
      </c>
      <c r="G2610" s="2">
        <v>45444</v>
      </c>
      <c r="H2610" t="s">
        <v>2018</v>
      </c>
      <c r="I2610">
        <f t="shared" si="40"/>
        <v>1449.81</v>
      </c>
    </row>
    <row r="2611" spans="1:9" x14ac:dyDescent="0.25">
      <c r="A2611">
        <v>2</v>
      </c>
      <c r="B2611" t="s">
        <v>2019</v>
      </c>
      <c r="C2611" t="s">
        <v>2027</v>
      </c>
      <c r="D2611" t="s">
        <v>2020</v>
      </c>
      <c r="E2611">
        <v>72.760000000000005</v>
      </c>
      <c r="F2611">
        <v>0</v>
      </c>
      <c r="G2611" s="2">
        <v>45447</v>
      </c>
      <c r="H2611" t="s">
        <v>2021</v>
      </c>
      <c r="I2611">
        <f t="shared" si="40"/>
        <v>72.760000000000005</v>
      </c>
    </row>
    <row r="2612" spans="1:9" x14ac:dyDescent="0.25">
      <c r="A2612">
        <v>2</v>
      </c>
      <c r="B2612" t="s">
        <v>2034</v>
      </c>
      <c r="C2612" t="s">
        <v>2035</v>
      </c>
      <c r="D2612" t="s">
        <v>2020</v>
      </c>
      <c r="E2612">
        <v>25.3</v>
      </c>
      <c r="F2612">
        <v>0</v>
      </c>
      <c r="G2612" s="2">
        <v>45447</v>
      </c>
      <c r="H2612" t="s">
        <v>2021</v>
      </c>
      <c r="I2612">
        <f t="shared" si="40"/>
        <v>25.3</v>
      </c>
    </row>
    <row r="2613" spans="1:9" x14ac:dyDescent="0.25">
      <c r="A2613">
        <v>2</v>
      </c>
      <c r="B2613" t="s">
        <v>2022</v>
      </c>
      <c r="C2613" t="s">
        <v>2023</v>
      </c>
      <c r="D2613" t="s">
        <v>2020</v>
      </c>
      <c r="E2613">
        <v>111.72</v>
      </c>
      <c r="F2613">
        <v>0</v>
      </c>
      <c r="G2613" s="2">
        <v>45447</v>
      </c>
      <c r="H2613" t="s">
        <v>2021</v>
      </c>
      <c r="I2613">
        <f t="shared" si="40"/>
        <v>111.72</v>
      </c>
    </row>
    <row r="2614" spans="1:9" x14ac:dyDescent="0.25">
      <c r="A2614">
        <v>2</v>
      </c>
      <c r="B2614" t="s">
        <v>2044</v>
      </c>
      <c r="C2614" t="s">
        <v>2045</v>
      </c>
      <c r="D2614" t="s">
        <v>2020</v>
      </c>
      <c r="E2614">
        <v>49.83</v>
      </c>
      <c r="F2614">
        <v>0</v>
      </c>
      <c r="G2614" s="2">
        <v>45448</v>
      </c>
      <c r="H2614" t="s">
        <v>2021</v>
      </c>
      <c r="I2614">
        <f t="shared" si="40"/>
        <v>49.83</v>
      </c>
    </row>
    <row r="2615" spans="1:9" x14ac:dyDescent="0.25">
      <c r="A2615">
        <v>2</v>
      </c>
      <c r="B2615" t="s">
        <v>2019</v>
      </c>
      <c r="C2615" t="s">
        <v>2027</v>
      </c>
      <c r="D2615" t="s">
        <v>2020</v>
      </c>
      <c r="E2615">
        <v>610.96</v>
      </c>
      <c r="F2615">
        <v>0</v>
      </c>
      <c r="G2615" s="2">
        <v>45448</v>
      </c>
      <c r="H2615" t="s">
        <v>2021</v>
      </c>
      <c r="I2615">
        <f t="shared" si="40"/>
        <v>610.96</v>
      </c>
    </row>
    <row r="2616" spans="1:9" x14ac:dyDescent="0.25">
      <c r="A2616">
        <v>3</v>
      </c>
      <c r="B2616" t="s">
        <v>2032</v>
      </c>
      <c r="C2616" t="s">
        <v>3189</v>
      </c>
      <c r="D2616" t="s">
        <v>2020</v>
      </c>
      <c r="E2616">
        <v>211.43</v>
      </c>
      <c r="F2616">
        <v>0</v>
      </c>
      <c r="G2616" s="2">
        <v>45447</v>
      </c>
      <c r="H2616" t="s">
        <v>2021</v>
      </c>
      <c r="I2616">
        <f t="shared" si="40"/>
        <v>211.43</v>
      </c>
    </row>
    <row r="2617" spans="1:9" x14ac:dyDescent="0.25">
      <c r="A2617">
        <v>2</v>
      </c>
      <c r="B2617" t="s">
        <v>2019</v>
      </c>
      <c r="C2617" t="s">
        <v>2027</v>
      </c>
      <c r="D2617" t="s">
        <v>2020</v>
      </c>
      <c r="E2617">
        <v>920</v>
      </c>
      <c r="F2617">
        <v>0</v>
      </c>
      <c r="G2617" s="2">
        <v>45428</v>
      </c>
      <c r="H2617" t="s">
        <v>2021</v>
      </c>
      <c r="I2617">
        <f t="shared" si="40"/>
        <v>920</v>
      </c>
    </row>
    <row r="2618" spans="1:9" x14ac:dyDescent="0.25">
      <c r="A2618">
        <v>4</v>
      </c>
      <c r="B2618" t="s">
        <v>2047</v>
      </c>
      <c r="C2618" t="s">
        <v>3582</v>
      </c>
      <c r="D2618" t="s">
        <v>2020</v>
      </c>
      <c r="E2618">
        <v>4607.16</v>
      </c>
      <c r="F2618">
        <v>0</v>
      </c>
      <c r="G2618" s="2">
        <v>45434</v>
      </c>
      <c r="H2618" t="s">
        <v>2021</v>
      </c>
      <c r="I2618">
        <f t="shared" si="40"/>
        <v>4607.16</v>
      </c>
    </row>
    <row r="2619" spans="1:9" x14ac:dyDescent="0.25">
      <c r="A2619">
        <v>3</v>
      </c>
      <c r="B2619" t="s">
        <v>2040</v>
      </c>
      <c r="C2619" t="s">
        <v>3716</v>
      </c>
      <c r="D2619" t="s">
        <v>2020</v>
      </c>
      <c r="E2619">
        <v>1043.77</v>
      </c>
      <c r="F2619">
        <v>0</v>
      </c>
      <c r="G2619" s="2">
        <v>45448</v>
      </c>
      <c r="H2619" t="s">
        <v>2021</v>
      </c>
      <c r="I2619">
        <f t="shared" si="40"/>
        <v>1043.77</v>
      </c>
    </row>
    <row r="2620" spans="1:9" x14ac:dyDescent="0.25">
      <c r="A2620">
        <v>2</v>
      </c>
      <c r="B2620" t="s">
        <v>2042</v>
      </c>
      <c r="C2620" t="s">
        <v>2043</v>
      </c>
      <c r="D2620" t="s">
        <v>2020</v>
      </c>
      <c r="E2620">
        <v>291.43</v>
      </c>
      <c r="F2620">
        <v>0</v>
      </c>
      <c r="G2620" s="2">
        <v>45449</v>
      </c>
      <c r="H2620" t="s">
        <v>2021</v>
      </c>
      <c r="I2620">
        <f t="shared" si="40"/>
        <v>291.43</v>
      </c>
    </row>
    <row r="2621" spans="1:9" x14ac:dyDescent="0.25">
      <c r="A2621">
        <v>2</v>
      </c>
      <c r="B2621" t="s">
        <v>2044</v>
      </c>
      <c r="C2621" t="s">
        <v>2045</v>
      </c>
      <c r="D2621" t="s">
        <v>2020</v>
      </c>
      <c r="E2621">
        <v>26.85</v>
      </c>
      <c r="F2621">
        <v>0</v>
      </c>
      <c r="G2621" s="2">
        <v>45449</v>
      </c>
      <c r="H2621" t="s">
        <v>2021</v>
      </c>
      <c r="I2621">
        <f t="shared" si="40"/>
        <v>26.85</v>
      </c>
    </row>
    <row r="2622" spans="1:9" x14ac:dyDescent="0.25">
      <c r="A2622">
        <v>2</v>
      </c>
      <c r="B2622" t="s">
        <v>2044</v>
      </c>
      <c r="C2622" t="s">
        <v>2045</v>
      </c>
      <c r="D2622" t="s">
        <v>2020</v>
      </c>
      <c r="E2622">
        <v>48.87</v>
      </c>
      <c r="F2622">
        <v>0</v>
      </c>
      <c r="G2622" s="2">
        <v>45449</v>
      </c>
      <c r="H2622" t="s">
        <v>2021</v>
      </c>
      <c r="I2622">
        <f t="shared" si="40"/>
        <v>48.87</v>
      </c>
    </row>
    <row r="2623" spans="1:9" x14ac:dyDescent="0.25">
      <c r="A2623">
        <v>2</v>
      </c>
      <c r="B2623" t="s">
        <v>2024</v>
      </c>
      <c r="C2623" t="s">
        <v>2036</v>
      </c>
      <c r="D2623" t="s">
        <v>2020</v>
      </c>
      <c r="E2623">
        <v>61.57</v>
      </c>
      <c r="F2623">
        <v>0</v>
      </c>
      <c r="G2623" s="2">
        <v>45442</v>
      </c>
      <c r="H2623" t="s">
        <v>2021</v>
      </c>
      <c r="I2623">
        <f t="shared" si="40"/>
        <v>61.57</v>
      </c>
    </row>
    <row r="2624" spans="1:9" x14ac:dyDescent="0.25">
      <c r="A2624">
        <v>2</v>
      </c>
      <c r="B2624" t="s">
        <v>2024</v>
      </c>
      <c r="C2624" t="s">
        <v>2036</v>
      </c>
      <c r="D2624" t="s">
        <v>2020</v>
      </c>
      <c r="E2624">
        <v>21.37</v>
      </c>
      <c r="F2624">
        <v>0</v>
      </c>
      <c r="G2624" s="2">
        <v>45413</v>
      </c>
      <c r="H2624" t="s">
        <v>2021</v>
      </c>
      <c r="I2624">
        <f t="shared" si="40"/>
        <v>21.37</v>
      </c>
    </row>
    <row r="2625" spans="1:9" x14ac:dyDescent="0.25">
      <c r="A2625">
        <v>3</v>
      </c>
      <c r="B2625" t="s">
        <v>2044</v>
      </c>
      <c r="C2625" t="s">
        <v>3266</v>
      </c>
      <c r="D2625" t="s">
        <v>2020</v>
      </c>
      <c r="E2625">
        <v>2214.87</v>
      </c>
      <c r="F2625">
        <v>0</v>
      </c>
      <c r="G2625" s="2">
        <v>45453</v>
      </c>
      <c r="H2625" t="s">
        <v>2021</v>
      </c>
      <c r="I2625">
        <f t="shared" si="40"/>
        <v>2214.87</v>
      </c>
    </row>
    <row r="2626" spans="1:9" x14ac:dyDescent="0.25">
      <c r="A2626">
        <v>2</v>
      </c>
      <c r="B2626" t="s">
        <v>2019</v>
      </c>
      <c r="C2626" t="s">
        <v>2027</v>
      </c>
      <c r="D2626" t="s">
        <v>2020</v>
      </c>
      <c r="E2626">
        <v>834.88</v>
      </c>
      <c r="F2626">
        <v>0</v>
      </c>
      <c r="G2626" s="2">
        <v>45453</v>
      </c>
      <c r="H2626" t="s">
        <v>2021</v>
      </c>
      <c r="I2626">
        <f t="shared" ref="I2626:I2689" si="41">E2626-F2626</f>
        <v>834.88</v>
      </c>
    </row>
    <row r="2627" spans="1:9" x14ac:dyDescent="0.25">
      <c r="A2627">
        <v>2</v>
      </c>
      <c r="B2627" t="s">
        <v>2044</v>
      </c>
      <c r="C2627" t="s">
        <v>2045</v>
      </c>
      <c r="D2627" t="s">
        <v>2020</v>
      </c>
      <c r="E2627">
        <v>1395.68</v>
      </c>
      <c r="F2627">
        <v>0</v>
      </c>
      <c r="G2627" s="2">
        <v>45453</v>
      </c>
      <c r="H2627" t="s">
        <v>2021</v>
      </c>
      <c r="I2627">
        <f t="shared" si="41"/>
        <v>1395.68</v>
      </c>
    </row>
    <row r="2628" spans="1:9" x14ac:dyDescent="0.25">
      <c r="A2628">
        <v>2</v>
      </c>
      <c r="B2628" t="s">
        <v>2019</v>
      </c>
      <c r="C2628" t="s">
        <v>2027</v>
      </c>
      <c r="D2628" t="s">
        <v>2020</v>
      </c>
      <c r="E2628">
        <v>205.03</v>
      </c>
      <c r="F2628">
        <v>0</v>
      </c>
      <c r="G2628" s="2">
        <v>45453</v>
      </c>
      <c r="H2628" t="s">
        <v>2021</v>
      </c>
      <c r="I2628">
        <f t="shared" si="41"/>
        <v>205.03</v>
      </c>
    </row>
    <row r="2629" spans="1:9" x14ac:dyDescent="0.25">
      <c r="A2629">
        <v>2</v>
      </c>
      <c r="B2629" t="s">
        <v>2019</v>
      </c>
      <c r="C2629" t="s">
        <v>2027</v>
      </c>
      <c r="D2629" t="s">
        <v>2020</v>
      </c>
      <c r="E2629">
        <v>317.42</v>
      </c>
      <c r="F2629">
        <v>0</v>
      </c>
      <c r="G2629" s="2">
        <v>45448</v>
      </c>
      <c r="H2629" t="s">
        <v>2021</v>
      </c>
      <c r="I2629">
        <f t="shared" si="41"/>
        <v>317.42</v>
      </c>
    </row>
    <row r="2630" spans="1:9" x14ac:dyDescent="0.25">
      <c r="A2630">
        <v>2</v>
      </c>
      <c r="B2630" t="s">
        <v>2044</v>
      </c>
      <c r="C2630" t="s">
        <v>2045</v>
      </c>
      <c r="D2630" t="s">
        <v>2020</v>
      </c>
      <c r="E2630">
        <v>103.61</v>
      </c>
      <c r="F2630">
        <v>0</v>
      </c>
      <c r="G2630" s="2">
        <v>45449</v>
      </c>
      <c r="H2630" t="s">
        <v>2021</v>
      </c>
      <c r="I2630">
        <f t="shared" si="41"/>
        <v>103.61</v>
      </c>
    </row>
    <row r="2631" spans="1:9" x14ac:dyDescent="0.25">
      <c r="A2631">
        <v>2</v>
      </c>
      <c r="B2631" t="s">
        <v>2024</v>
      </c>
      <c r="C2631" t="s">
        <v>2036</v>
      </c>
      <c r="D2631" t="s">
        <v>2020</v>
      </c>
      <c r="E2631">
        <v>446.9</v>
      </c>
      <c r="F2631">
        <v>0</v>
      </c>
      <c r="G2631" s="2">
        <v>45415</v>
      </c>
      <c r="H2631" t="s">
        <v>2021</v>
      </c>
      <c r="I2631">
        <f t="shared" si="41"/>
        <v>446.9</v>
      </c>
    </row>
    <row r="2632" spans="1:9" x14ac:dyDescent="0.25">
      <c r="A2632">
        <v>2</v>
      </c>
      <c r="B2632" t="s">
        <v>2024</v>
      </c>
      <c r="C2632" t="s">
        <v>2036</v>
      </c>
      <c r="D2632" t="s">
        <v>2020</v>
      </c>
      <c r="E2632">
        <v>319.85000000000002</v>
      </c>
      <c r="F2632">
        <v>0</v>
      </c>
      <c r="G2632" s="2">
        <v>45422</v>
      </c>
      <c r="H2632" t="s">
        <v>2021</v>
      </c>
      <c r="I2632">
        <f t="shared" si="41"/>
        <v>319.85000000000002</v>
      </c>
    </row>
    <row r="2633" spans="1:9" x14ac:dyDescent="0.25">
      <c r="A2633">
        <v>2</v>
      </c>
      <c r="B2633" t="s">
        <v>2024</v>
      </c>
      <c r="C2633" t="s">
        <v>2036</v>
      </c>
      <c r="D2633" t="s">
        <v>2020</v>
      </c>
      <c r="E2633">
        <v>414.72</v>
      </c>
      <c r="F2633">
        <v>0</v>
      </c>
      <c r="G2633" s="2">
        <v>45443</v>
      </c>
      <c r="H2633" t="s">
        <v>2021</v>
      </c>
      <c r="I2633">
        <f t="shared" si="41"/>
        <v>414.72</v>
      </c>
    </row>
    <row r="2634" spans="1:9" x14ac:dyDescent="0.25">
      <c r="A2634">
        <v>2</v>
      </c>
      <c r="B2634" t="s">
        <v>2019</v>
      </c>
      <c r="C2634" t="s">
        <v>2027</v>
      </c>
      <c r="D2634" t="s">
        <v>2020</v>
      </c>
      <c r="E2634">
        <v>106.08</v>
      </c>
      <c r="F2634">
        <v>0</v>
      </c>
      <c r="G2634" s="2">
        <v>45449</v>
      </c>
      <c r="H2634" t="s">
        <v>2021</v>
      </c>
      <c r="I2634">
        <f t="shared" si="41"/>
        <v>106.08</v>
      </c>
    </row>
    <row r="2635" spans="1:9" x14ac:dyDescent="0.25">
      <c r="A2635">
        <v>2</v>
      </c>
      <c r="B2635" t="s">
        <v>2052</v>
      </c>
      <c r="C2635" t="s">
        <v>3578</v>
      </c>
      <c r="D2635" t="s">
        <v>3606</v>
      </c>
      <c r="E2635">
        <v>7337.77</v>
      </c>
      <c r="F2635">
        <v>0</v>
      </c>
      <c r="G2635" s="2">
        <v>45432</v>
      </c>
      <c r="H2635" t="s">
        <v>3607</v>
      </c>
      <c r="I2635">
        <f t="shared" si="41"/>
        <v>7337.77</v>
      </c>
    </row>
    <row r="2636" spans="1:9" x14ac:dyDescent="0.25">
      <c r="A2636">
        <v>4</v>
      </c>
      <c r="B2636" t="s">
        <v>2052</v>
      </c>
      <c r="C2636" t="s">
        <v>3608</v>
      </c>
      <c r="D2636" t="s">
        <v>3606</v>
      </c>
      <c r="E2636">
        <v>508.51</v>
      </c>
      <c r="F2636">
        <v>0</v>
      </c>
      <c r="G2636" s="2">
        <v>45432</v>
      </c>
      <c r="H2636" t="s">
        <v>3607</v>
      </c>
      <c r="I2636">
        <f t="shared" si="41"/>
        <v>508.51</v>
      </c>
    </row>
    <row r="2637" spans="1:9" x14ac:dyDescent="0.25">
      <c r="A2637">
        <v>3</v>
      </c>
      <c r="B2637" t="s">
        <v>2052</v>
      </c>
      <c r="C2637" t="s">
        <v>3604</v>
      </c>
      <c r="D2637" t="s">
        <v>3606</v>
      </c>
      <c r="E2637">
        <v>356.32</v>
      </c>
      <c r="F2637">
        <v>0</v>
      </c>
      <c r="G2637" s="2">
        <v>45432</v>
      </c>
      <c r="H2637" t="s">
        <v>3607</v>
      </c>
      <c r="I2637">
        <f t="shared" si="41"/>
        <v>356.32</v>
      </c>
    </row>
    <row r="2638" spans="1:9" x14ac:dyDescent="0.25">
      <c r="A2638">
        <v>2</v>
      </c>
      <c r="B2638" t="s">
        <v>2050</v>
      </c>
      <c r="C2638" t="s">
        <v>3600</v>
      </c>
      <c r="D2638" t="s">
        <v>3606</v>
      </c>
      <c r="E2638">
        <v>4053.01</v>
      </c>
      <c r="F2638">
        <v>0</v>
      </c>
      <c r="G2638" s="2">
        <v>45432</v>
      </c>
      <c r="H2638" t="s">
        <v>3607</v>
      </c>
      <c r="I2638">
        <f t="shared" si="41"/>
        <v>4053.01</v>
      </c>
    </row>
    <row r="2639" spans="1:9" x14ac:dyDescent="0.25">
      <c r="A2639">
        <v>2</v>
      </c>
      <c r="B2639" t="s">
        <v>2052</v>
      </c>
      <c r="C2639" t="s">
        <v>3578</v>
      </c>
      <c r="D2639" t="s">
        <v>3614</v>
      </c>
      <c r="E2639">
        <v>1279.4000000000001</v>
      </c>
      <c r="F2639">
        <v>0</v>
      </c>
      <c r="G2639" s="2">
        <v>45442</v>
      </c>
      <c r="H2639" t="s">
        <v>3243</v>
      </c>
      <c r="I2639">
        <f t="shared" si="41"/>
        <v>1279.4000000000001</v>
      </c>
    </row>
    <row r="2640" spans="1:9" x14ac:dyDescent="0.25">
      <c r="A2640">
        <v>2</v>
      </c>
      <c r="B2640" t="s">
        <v>2050</v>
      </c>
      <c r="C2640" t="s">
        <v>3600</v>
      </c>
      <c r="D2640" t="s">
        <v>3614</v>
      </c>
      <c r="E2640">
        <v>173.29</v>
      </c>
      <c r="F2640">
        <v>0</v>
      </c>
      <c r="G2640" s="2">
        <v>45442</v>
      </c>
      <c r="H2640" t="s">
        <v>3243</v>
      </c>
      <c r="I2640">
        <f t="shared" si="41"/>
        <v>173.29</v>
      </c>
    </row>
    <row r="2641" spans="1:9" x14ac:dyDescent="0.25">
      <c r="A2641">
        <v>3</v>
      </c>
      <c r="B2641" t="s">
        <v>2052</v>
      </c>
      <c r="C2641" t="s">
        <v>3604</v>
      </c>
      <c r="D2641" t="s">
        <v>3614</v>
      </c>
      <c r="E2641">
        <v>4.1900000000000004</v>
      </c>
      <c r="F2641">
        <v>0</v>
      </c>
      <c r="G2641" s="2">
        <v>45442</v>
      </c>
      <c r="H2641" t="s">
        <v>3243</v>
      </c>
      <c r="I2641">
        <f t="shared" si="41"/>
        <v>4.1900000000000004</v>
      </c>
    </row>
    <row r="2642" spans="1:9" x14ac:dyDescent="0.25">
      <c r="A2642">
        <v>2</v>
      </c>
      <c r="B2642" t="s">
        <v>2024</v>
      </c>
      <c r="C2642" t="s">
        <v>2036</v>
      </c>
      <c r="D2642" t="s">
        <v>3609</v>
      </c>
      <c r="E2642">
        <v>57917.69</v>
      </c>
      <c r="F2642">
        <v>0</v>
      </c>
      <c r="G2642" s="2">
        <v>45432</v>
      </c>
      <c r="H2642" t="s">
        <v>3243</v>
      </c>
      <c r="I2642">
        <f t="shared" si="41"/>
        <v>57917.69</v>
      </c>
    </row>
    <row r="2643" spans="1:9" x14ac:dyDescent="0.25">
      <c r="A2643">
        <v>4</v>
      </c>
      <c r="B2643" t="s">
        <v>2024</v>
      </c>
      <c r="C2643" t="s">
        <v>2025</v>
      </c>
      <c r="D2643" t="s">
        <v>3609</v>
      </c>
      <c r="E2643">
        <v>13690.59</v>
      </c>
      <c r="F2643">
        <v>0</v>
      </c>
      <c r="G2643" s="2">
        <v>45432</v>
      </c>
      <c r="H2643" t="s">
        <v>3243</v>
      </c>
      <c r="I2643">
        <f t="shared" si="41"/>
        <v>13690.59</v>
      </c>
    </row>
    <row r="2644" spans="1:9" x14ac:dyDescent="0.25">
      <c r="A2644">
        <v>3</v>
      </c>
      <c r="B2644" t="s">
        <v>2024</v>
      </c>
      <c r="C2644" t="s">
        <v>3263</v>
      </c>
      <c r="D2644" t="s">
        <v>3609</v>
      </c>
      <c r="E2644">
        <v>3915.86</v>
      </c>
      <c r="F2644">
        <v>0</v>
      </c>
      <c r="G2644" s="2">
        <v>45432</v>
      </c>
      <c r="H2644" t="s">
        <v>3243</v>
      </c>
      <c r="I2644">
        <f t="shared" si="41"/>
        <v>3915.86</v>
      </c>
    </row>
    <row r="2645" spans="1:9" x14ac:dyDescent="0.25">
      <c r="A2645">
        <v>2</v>
      </c>
      <c r="B2645" t="s">
        <v>2024</v>
      </c>
      <c r="C2645" t="s">
        <v>2036</v>
      </c>
      <c r="D2645" t="s">
        <v>3609</v>
      </c>
      <c r="E2645">
        <v>2792.93</v>
      </c>
      <c r="F2645">
        <v>0</v>
      </c>
      <c r="G2645" s="2">
        <v>45432</v>
      </c>
      <c r="H2645" t="s">
        <v>3243</v>
      </c>
      <c r="I2645">
        <f t="shared" si="41"/>
        <v>2792.93</v>
      </c>
    </row>
    <row r="2646" spans="1:9" x14ac:dyDescent="0.25">
      <c r="A2646">
        <v>2</v>
      </c>
      <c r="B2646" t="s">
        <v>2944</v>
      </c>
      <c r="C2646" t="s">
        <v>3611</v>
      </c>
      <c r="D2646" t="s">
        <v>3609</v>
      </c>
      <c r="E2646">
        <v>711.5</v>
      </c>
      <c r="F2646">
        <v>0</v>
      </c>
      <c r="G2646" s="2">
        <v>45432</v>
      </c>
      <c r="H2646" t="s">
        <v>3243</v>
      </c>
      <c r="I2646">
        <f t="shared" si="41"/>
        <v>711.5</v>
      </c>
    </row>
    <row r="2647" spans="1:9" x14ac:dyDescent="0.25">
      <c r="A2647">
        <v>4</v>
      </c>
      <c r="B2647" t="s">
        <v>2944</v>
      </c>
      <c r="C2647" t="s">
        <v>3612</v>
      </c>
      <c r="D2647" t="s">
        <v>3609</v>
      </c>
      <c r="E2647">
        <v>195</v>
      </c>
      <c r="F2647">
        <v>0</v>
      </c>
      <c r="G2647" s="2">
        <v>45432</v>
      </c>
      <c r="H2647" t="s">
        <v>3243</v>
      </c>
      <c r="I2647">
        <f t="shared" si="41"/>
        <v>195</v>
      </c>
    </row>
    <row r="2648" spans="1:9" x14ac:dyDescent="0.25">
      <c r="A2648">
        <v>3</v>
      </c>
      <c r="B2648" t="s">
        <v>2944</v>
      </c>
      <c r="C2648" t="s">
        <v>3613</v>
      </c>
      <c r="D2648" t="s">
        <v>3609</v>
      </c>
      <c r="E2648">
        <v>52.5</v>
      </c>
      <c r="F2648">
        <v>0</v>
      </c>
      <c r="G2648" s="2">
        <v>45432</v>
      </c>
      <c r="H2648" t="s">
        <v>3243</v>
      </c>
      <c r="I2648">
        <f t="shared" si="41"/>
        <v>52.5</v>
      </c>
    </row>
    <row r="2649" spans="1:9" x14ac:dyDescent="0.25">
      <c r="A2649">
        <v>2</v>
      </c>
      <c r="B2649" t="s">
        <v>2055</v>
      </c>
      <c r="C2649" t="s">
        <v>3619</v>
      </c>
      <c r="D2649" t="s">
        <v>3893</v>
      </c>
      <c r="E2649">
        <v>1396.64</v>
      </c>
      <c r="F2649">
        <v>0</v>
      </c>
      <c r="G2649" s="2">
        <v>45443</v>
      </c>
      <c r="H2649" t="s">
        <v>3265</v>
      </c>
      <c r="I2649">
        <f t="shared" si="41"/>
        <v>1396.64</v>
      </c>
    </row>
    <row r="2650" spans="1:9" x14ac:dyDescent="0.25">
      <c r="A2650">
        <v>2</v>
      </c>
      <c r="B2650" t="s">
        <v>2063</v>
      </c>
      <c r="C2650" t="s">
        <v>3812</v>
      </c>
      <c r="D2650" t="s">
        <v>3893</v>
      </c>
      <c r="E2650">
        <v>24373.19</v>
      </c>
      <c r="F2650">
        <v>0</v>
      </c>
      <c r="G2650" s="2">
        <v>45443</v>
      </c>
      <c r="H2650" t="s">
        <v>3265</v>
      </c>
      <c r="I2650">
        <f t="shared" si="41"/>
        <v>24373.19</v>
      </c>
    </row>
    <row r="2651" spans="1:9" x14ac:dyDescent="0.25">
      <c r="A2651">
        <v>2</v>
      </c>
      <c r="B2651" t="s">
        <v>2017</v>
      </c>
      <c r="C2651" t="s">
        <v>3811</v>
      </c>
      <c r="D2651" t="s">
        <v>3893</v>
      </c>
      <c r="E2651">
        <v>4349.43</v>
      </c>
      <c r="F2651">
        <v>0</v>
      </c>
      <c r="G2651" s="2">
        <v>45443</v>
      </c>
      <c r="H2651" t="s">
        <v>3265</v>
      </c>
      <c r="I2651">
        <f t="shared" si="41"/>
        <v>4349.43</v>
      </c>
    </row>
    <row r="2652" spans="1:9" x14ac:dyDescent="0.25">
      <c r="A2652">
        <v>2</v>
      </c>
      <c r="B2652" t="s">
        <v>2032</v>
      </c>
      <c r="C2652" t="s">
        <v>2033</v>
      </c>
      <c r="D2652" t="s">
        <v>2020</v>
      </c>
      <c r="E2652">
        <v>430.76</v>
      </c>
      <c r="F2652">
        <v>0</v>
      </c>
      <c r="G2652" s="2">
        <v>45462</v>
      </c>
      <c r="H2652" t="s">
        <v>2021</v>
      </c>
      <c r="I2652">
        <f t="shared" si="41"/>
        <v>430.76</v>
      </c>
    </row>
    <row r="2653" spans="1:9" x14ac:dyDescent="0.25">
      <c r="A2653">
        <v>2</v>
      </c>
      <c r="B2653" t="s">
        <v>2037</v>
      </c>
      <c r="C2653" t="s">
        <v>3262</v>
      </c>
      <c r="D2653" t="s">
        <v>2020</v>
      </c>
      <c r="E2653">
        <v>202.57</v>
      </c>
      <c r="F2653">
        <v>0</v>
      </c>
      <c r="G2653" s="2">
        <v>45462</v>
      </c>
      <c r="H2653" t="s">
        <v>2021</v>
      </c>
      <c r="I2653">
        <f t="shared" si="41"/>
        <v>202.57</v>
      </c>
    </row>
    <row r="2654" spans="1:9" x14ac:dyDescent="0.25">
      <c r="A2654">
        <v>2</v>
      </c>
      <c r="B2654" t="s">
        <v>2032</v>
      </c>
      <c r="C2654" t="s">
        <v>2033</v>
      </c>
      <c r="D2654" t="s">
        <v>2020</v>
      </c>
      <c r="E2654">
        <v>789.44</v>
      </c>
      <c r="F2654">
        <v>0</v>
      </c>
      <c r="G2654" s="2">
        <v>45464</v>
      </c>
      <c r="H2654" t="s">
        <v>2021</v>
      </c>
      <c r="I2654">
        <f t="shared" si="41"/>
        <v>789.44</v>
      </c>
    </row>
    <row r="2655" spans="1:9" x14ac:dyDescent="0.25">
      <c r="A2655">
        <v>2</v>
      </c>
      <c r="B2655" t="s">
        <v>2019</v>
      </c>
      <c r="C2655" t="s">
        <v>2027</v>
      </c>
      <c r="D2655" t="s">
        <v>2020</v>
      </c>
      <c r="E2655">
        <v>1377.48</v>
      </c>
      <c r="F2655">
        <v>0</v>
      </c>
      <c r="G2655" s="2">
        <v>45463</v>
      </c>
      <c r="H2655" t="s">
        <v>2021</v>
      </c>
      <c r="I2655">
        <f t="shared" si="41"/>
        <v>1377.48</v>
      </c>
    </row>
    <row r="2656" spans="1:9" x14ac:dyDescent="0.25">
      <c r="A2656">
        <v>2</v>
      </c>
      <c r="B2656" t="s">
        <v>2028</v>
      </c>
      <c r="C2656" t="s">
        <v>2029</v>
      </c>
      <c r="D2656" t="s">
        <v>2030</v>
      </c>
      <c r="E2656">
        <v>14207.01</v>
      </c>
      <c r="F2656">
        <v>0</v>
      </c>
      <c r="G2656" s="2">
        <v>45465</v>
      </c>
      <c r="H2656" t="s">
        <v>2018</v>
      </c>
      <c r="I2656">
        <f t="shared" si="41"/>
        <v>14207.01</v>
      </c>
    </row>
    <row r="2657" spans="1:9" x14ac:dyDescent="0.25">
      <c r="A2657">
        <v>8</v>
      </c>
      <c r="B2657" t="s">
        <v>2017</v>
      </c>
      <c r="C2657" t="s">
        <v>3723</v>
      </c>
      <c r="D2657" t="s">
        <v>2030</v>
      </c>
      <c r="E2657">
        <v>1461.47</v>
      </c>
      <c r="F2657">
        <v>0</v>
      </c>
      <c r="G2657" s="2">
        <v>45465</v>
      </c>
      <c r="H2657" t="s">
        <v>2018</v>
      </c>
      <c r="I2657">
        <f t="shared" si="41"/>
        <v>1461.47</v>
      </c>
    </row>
    <row r="2658" spans="1:9" x14ac:dyDescent="0.25">
      <c r="A2658">
        <v>2</v>
      </c>
      <c r="B2658" t="s">
        <v>2038</v>
      </c>
      <c r="C2658" t="s">
        <v>2039</v>
      </c>
      <c r="D2658" t="s">
        <v>2020</v>
      </c>
      <c r="E2658">
        <v>336.94</v>
      </c>
      <c r="F2658">
        <v>0</v>
      </c>
      <c r="G2658" s="2">
        <v>45468</v>
      </c>
      <c r="H2658" t="s">
        <v>2021</v>
      </c>
      <c r="I2658">
        <f t="shared" si="41"/>
        <v>336.94</v>
      </c>
    </row>
    <row r="2659" spans="1:9" x14ac:dyDescent="0.25">
      <c r="A2659">
        <v>2</v>
      </c>
      <c r="B2659" t="s">
        <v>2044</v>
      </c>
      <c r="C2659" t="s">
        <v>2045</v>
      </c>
      <c r="D2659" t="s">
        <v>2020</v>
      </c>
      <c r="E2659">
        <v>0</v>
      </c>
      <c r="F2659">
        <v>1811.05</v>
      </c>
      <c r="G2659" s="2">
        <v>45469</v>
      </c>
      <c r="H2659" t="s">
        <v>2021</v>
      </c>
      <c r="I2659">
        <f t="shared" si="41"/>
        <v>-1811.05</v>
      </c>
    </row>
    <row r="2660" spans="1:9" x14ac:dyDescent="0.25">
      <c r="A2660">
        <v>2</v>
      </c>
      <c r="B2660" t="s">
        <v>2032</v>
      </c>
      <c r="C2660" t="s">
        <v>2033</v>
      </c>
      <c r="D2660" t="s">
        <v>2020</v>
      </c>
      <c r="E2660">
        <v>466.65</v>
      </c>
      <c r="F2660">
        <v>0</v>
      </c>
      <c r="G2660" s="2">
        <v>45469</v>
      </c>
      <c r="H2660" t="s">
        <v>2021</v>
      </c>
      <c r="I2660">
        <f t="shared" si="41"/>
        <v>466.65</v>
      </c>
    </row>
    <row r="2661" spans="1:9" x14ac:dyDescent="0.25">
      <c r="A2661">
        <v>2</v>
      </c>
      <c r="B2661" t="s">
        <v>2044</v>
      </c>
      <c r="C2661" t="s">
        <v>2045</v>
      </c>
      <c r="D2661" t="s">
        <v>2020</v>
      </c>
      <c r="E2661">
        <v>6355.96</v>
      </c>
      <c r="F2661">
        <v>0</v>
      </c>
      <c r="G2661" s="2">
        <v>45444</v>
      </c>
      <c r="H2661" t="s">
        <v>2021</v>
      </c>
      <c r="I2661">
        <f t="shared" si="41"/>
        <v>6355.96</v>
      </c>
    </row>
    <row r="2662" spans="1:9" x14ac:dyDescent="0.25">
      <c r="A2662">
        <v>2</v>
      </c>
      <c r="B2662" t="s">
        <v>2037</v>
      </c>
      <c r="C2662" t="s">
        <v>3262</v>
      </c>
      <c r="D2662" t="s">
        <v>2020</v>
      </c>
      <c r="E2662">
        <v>16810</v>
      </c>
      <c r="F2662">
        <v>0</v>
      </c>
      <c r="G2662" s="2">
        <v>45444</v>
      </c>
      <c r="H2662" t="s">
        <v>2021</v>
      </c>
      <c r="I2662">
        <f t="shared" si="41"/>
        <v>16810</v>
      </c>
    </row>
    <row r="2663" spans="1:9" x14ac:dyDescent="0.25">
      <c r="A2663">
        <v>2</v>
      </c>
      <c r="B2663" t="s">
        <v>2019</v>
      </c>
      <c r="C2663" t="s">
        <v>2027</v>
      </c>
      <c r="D2663" t="s">
        <v>2020</v>
      </c>
      <c r="E2663">
        <v>163.66999999999999</v>
      </c>
      <c r="F2663">
        <v>0</v>
      </c>
      <c r="G2663" s="2">
        <v>45463</v>
      </c>
      <c r="H2663" t="s">
        <v>2021</v>
      </c>
      <c r="I2663">
        <f t="shared" si="41"/>
        <v>163.66999999999999</v>
      </c>
    </row>
    <row r="2664" spans="1:9" x14ac:dyDescent="0.25">
      <c r="A2664">
        <v>2</v>
      </c>
      <c r="B2664" t="s">
        <v>2038</v>
      </c>
      <c r="C2664" t="s">
        <v>2039</v>
      </c>
      <c r="D2664" t="s">
        <v>2020</v>
      </c>
      <c r="E2664">
        <v>43.67</v>
      </c>
      <c r="F2664">
        <v>0</v>
      </c>
      <c r="G2664" s="2">
        <v>45467</v>
      </c>
      <c r="H2664" t="s">
        <v>2021</v>
      </c>
      <c r="I2664">
        <f t="shared" si="41"/>
        <v>43.67</v>
      </c>
    </row>
    <row r="2665" spans="1:9" x14ac:dyDescent="0.25">
      <c r="A2665">
        <v>2</v>
      </c>
      <c r="B2665" t="s">
        <v>2019</v>
      </c>
      <c r="C2665" t="s">
        <v>2027</v>
      </c>
      <c r="D2665" t="s">
        <v>2020</v>
      </c>
      <c r="E2665">
        <v>610.53</v>
      </c>
      <c r="F2665">
        <v>0</v>
      </c>
      <c r="G2665" s="2">
        <v>45467</v>
      </c>
      <c r="H2665" t="s">
        <v>2021</v>
      </c>
      <c r="I2665">
        <f t="shared" si="41"/>
        <v>610.53</v>
      </c>
    </row>
    <row r="2666" spans="1:9" x14ac:dyDescent="0.25">
      <c r="A2666">
        <v>2</v>
      </c>
      <c r="B2666" t="s">
        <v>2032</v>
      </c>
      <c r="C2666" t="s">
        <v>2033</v>
      </c>
      <c r="D2666" t="s">
        <v>2020</v>
      </c>
      <c r="E2666">
        <v>347.9</v>
      </c>
      <c r="F2666">
        <v>0</v>
      </c>
      <c r="G2666" s="2">
        <v>45467</v>
      </c>
      <c r="H2666" t="s">
        <v>2021</v>
      </c>
      <c r="I2666">
        <f t="shared" si="41"/>
        <v>347.9</v>
      </c>
    </row>
    <row r="2667" spans="1:9" x14ac:dyDescent="0.25">
      <c r="A2667">
        <v>2</v>
      </c>
      <c r="B2667" t="s">
        <v>2032</v>
      </c>
      <c r="C2667" t="s">
        <v>2033</v>
      </c>
      <c r="D2667" t="s">
        <v>2020</v>
      </c>
      <c r="E2667">
        <v>347.9</v>
      </c>
      <c r="F2667">
        <v>0</v>
      </c>
      <c r="G2667" s="2">
        <v>45467</v>
      </c>
      <c r="H2667" t="s">
        <v>2021</v>
      </c>
      <c r="I2667">
        <f t="shared" si="41"/>
        <v>347.9</v>
      </c>
    </row>
    <row r="2668" spans="1:9" x14ac:dyDescent="0.25">
      <c r="A2668">
        <v>2</v>
      </c>
      <c r="B2668" t="s">
        <v>2037</v>
      </c>
      <c r="C2668" t="s">
        <v>3262</v>
      </c>
      <c r="D2668" t="s">
        <v>2020</v>
      </c>
      <c r="E2668">
        <v>683.33</v>
      </c>
      <c r="F2668">
        <v>0</v>
      </c>
      <c r="G2668" s="2">
        <v>45455</v>
      </c>
      <c r="H2668" t="s">
        <v>2021</v>
      </c>
      <c r="I2668">
        <f t="shared" si="41"/>
        <v>683.33</v>
      </c>
    </row>
    <row r="2669" spans="1:9" x14ac:dyDescent="0.25">
      <c r="A2669">
        <v>2</v>
      </c>
      <c r="B2669" t="s">
        <v>2022</v>
      </c>
      <c r="C2669" t="s">
        <v>2023</v>
      </c>
      <c r="D2669" t="s">
        <v>2020</v>
      </c>
      <c r="E2669">
        <v>236.1</v>
      </c>
      <c r="F2669">
        <v>0</v>
      </c>
      <c r="G2669" s="2">
        <v>45467</v>
      </c>
      <c r="H2669" t="s">
        <v>2021</v>
      </c>
      <c r="I2669">
        <f t="shared" si="41"/>
        <v>236.1</v>
      </c>
    </row>
    <row r="2670" spans="1:9" x14ac:dyDescent="0.25">
      <c r="A2670">
        <v>2</v>
      </c>
      <c r="B2670" t="s">
        <v>2019</v>
      </c>
      <c r="C2670" t="s">
        <v>2027</v>
      </c>
      <c r="D2670" t="s">
        <v>2020</v>
      </c>
      <c r="E2670">
        <v>150.63</v>
      </c>
      <c r="F2670">
        <v>0</v>
      </c>
      <c r="G2670" s="2">
        <v>45457</v>
      </c>
      <c r="H2670" t="s">
        <v>2021</v>
      </c>
      <c r="I2670">
        <f t="shared" si="41"/>
        <v>150.63</v>
      </c>
    </row>
    <row r="2671" spans="1:9" x14ac:dyDescent="0.25">
      <c r="A2671">
        <v>2</v>
      </c>
      <c r="B2671" t="s">
        <v>2032</v>
      </c>
      <c r="C2671" t="s">
        <v>2033</v>
      </c>
      <c r="D2671" t="s">
        <v>2020</v>
      </c>
      <c r="E2671">
        <v>715.17</v>
      </c>
      <c r="F2671">
        <v>0</v>
      </c>
      <c r="G2671" s="2">
        <v>45468</v>
      </c>
      <c r="H2671" t="s">
        <v>2021</v>
      </c>
      <c r="I2671">
        <f t="shared" si="41"/>
        <v>715.17</v>
      </c>
    </row>
    <row r="2672" spans="1:9" x14ac:dyDescent="0.25">
      <c r="A2672">
        <v>2</v>
      </c>
      <c r="B2672" t="s">
        <v>2044</v>
      </c>
      <c r="C2672" t="s">
        <v>2045</v>
      </c>
      <c r="D2672" t="s">
        <v>2020</v>
      </c>
      <c r="E2672">
        <v>46.39</v>
      </c>
      <c r="F2672">
        <v>0</v>
      </c>
      <c r="G2672" s="2">
        <v>45468</v>
      </c>
      <c r="H2672" t="s">
        <v>2021</v>
      </c>
      <c r="I2672">
        <f t="shared" si="41"/>
        <v>46.39</v>
      </c>
    </row>
    <row r="2673" spans="1:9" x14ac:dyDescent="0.25">
      <c r="A2673">
        <v>8</v>
      </c>
      <c r="B2673" t="s">
        <v>2063</v>
      </c>
      <c r="C2673" t="s">
        <v>3495</v>
      </c>
      <c r="D2673" t="s">
        <v>3497</v>
      </c>
      <c r="E2673">
        <v>1274.42</v>
      </c>
      <c r="F2673">
        <v>0</v>
      </c>
      <c r="G2673" s="2">
        <v>45470</v>
      </c>
      <c r="H2673" t="s">
        <v>3243</v>
      </c>
      <c r="I2673">
        <f t="shared" si="41"/>
        <v>1274.42</v>
      </c>
    </row>
    <row r="2674" spans="1:9" x14ac:dyDescent="0.25">
      <c r="A2674">
        <v>2</v>
      </c>
      <c r="B2674" t="s">
        <v>2041</v>
      </c>
      <c r="C2674" t="s">
        <v>3593</v>
      </c>
      <c r="D2674" t="s">
        <v>2020</v>
      </c>
      <c r="E2674">
        <v>12000</v>
      </c>
      <c r="F2674">
        <v>0</v>
      </c>
      <c r="G2674" s="2">
        <v>45471</v>
      </c>
      <c r="H2674" t="s">
        <v>2021</v>
      </c>
      <c r="I2674">
        <f t="shared" si="41"/>
        <v>12000</v>
      </c>
    </row>
    <row r="2675" spans="1:9" x14ac:dyDescent="0.25">
      <c r="A2675">
        <v>8</v>
      </c>
      <c r="B2675" t="s">
        <v>2063</v>
      </c>
      <c r="C2675" t="s">
        <v>3495</v>
      </c>
      <c r="D2675" t="s">
        <v>3499</v>
      </c>
      <c r="E2675">
        <v>1761.96</v>
      </c>
      <c r="F2675">
        <v>0</v>
      </c>
      <c r="G2675" s="2">
        <v>45474</v>
      </c>
      <c r="H2675" t="s">
        <v>3243</v>
      </c>
      <c r="I2675">
        <f t="shared" si="41"/>
        <v>1761.96</v>
      </c>
    </row>
    <row r="2676" spans="1:9" x14ac:dyDescent="0.25">
      <c r="A2676">
        <v>2</v>
      </c>
      <c r="B2676" t="s">
        <v>2019</v>
      </c>
      <c r="C2676" t="s">
        <v>2027</v>
      </c>
      <c r="D2676" t="s">
        <v>2020</v>
      </c>
      <c r="E2676">
        <v>228.51</v>
      </c>
      <c r="F2676">
        <v>0</v>
      </c>
      <c r="G2676" s="2">
        <v>45450</v>
      </c>
      <c r="H2676" t="s">
        <v>2021</v>
      </c>
      <c r="I2676">
        <f t="shared" si="41"/>
        <v>228.51</v>
      </c>
    </row>
    <row r="2677" spans="1:9" x14ac:dyDescent="0.25">
      <c r="A2677">
        <v>2</v>
      </c>
      <c r="B2677" t="s">
        <v>2044</v>
      </c>
      <c r="C2677" t="s">
        <v>2045</v>
      </c>
      <c r="D2677" t="s">
        <v>2020</v>
      </c>
      <c r="E2677">
        <v>3364.95</v>
      </c>
      <c r="F2677">
        <v>0</v>
      </c>
      <c r="G2677" s="2">
        <v>45470</v>
      </c>
      <c r="H2677" t="s">
        <v>2021</v>
      </c>
      <c r="I2677">
        <f t="shared" si="41"/>
        <v>3364.95</v>
      </c>
    </row>
    <row r="2678" spans="1:9" x14ac:dyDescent="0.25">
      <c r="A2678">
        <v>2</v>
      </c>
      <c r="B2678" t="s">
        <v>2022</v>
      </c>
      <c r="C2678" t="s">
        <v>2023</v>
      </c>
      <c r="D2678" t="s">
        <v>2020</v>
      </c>
      <c r="E2678">
        <v>251.19</v>
      </c>
      <c r="F2678">
        <v>0</v>
      </c>
      <c r="G2678" s="2">
        <v>45470</v>
      </c>
      <c r="H2678" t="s">
        <v>2021</v>
      </c>
      <c r="I2678">
        <f t="shared" si="41"/>
        <v>251.19</v>
      </c>
    </row>
    <row r="2679" spans="1:9" x14ac:dyDescent="0.25">
      <c r="A2679">
        <v>2</v>
      </c>
      <c r="B2679" t="s">
        <v>2032</v>
      </c>
      <c r="C2679" t="s">
        <v>2033</v>
      </c>
      <c r="D2679" t="s">
        <v>2020</v>
      </c>
      <c r="E2679">
        <v>300.92</v>
      </c>
      <c r="F2679">
        <v>0</v>
      </c>
      <c r="G2679" s="2">
        <v>45470</v>
      </c>
      <c r="H2679" t="s">
        <v>2021</v>
      </c>
      <c r="I2679">
        <f t="shared" si="41"/>
        <v>300.92</v>
      </c>
    </row>
    <row r="2680" spans="1:9" x14ac:dyDescent="0.25">
      <c r="A2680">
        <v>2</v>
      </c>
      <c r="B2680" t="s">
        <v>2044</v>
      </c>
      <c r="C2680" t="s">
        <v>2045</v>
      </c>
      <c r="D2680" t="s">
        <v>2020</v>
      </c>
      <c r="E2680">
        <v>95.08</v>
      </c>
      <c r="F2680">
        <v>0</v>
      </c>
      <c r="G2680" s="2">
        <v>45470</v>
      </c>
      <c r="H2680" t="s">
        <v>2021</v>
      </c>
      <c r="I2680">
        <f t="shared" si="41"/>
        <v>95.08</v>
      </c>
    </row>
    <row r="2681" spans="1:9" x14ac:dyDescent="0.25">
      <c r="A2681">
        <v>2</v>
      </c>
      <c r="B2681" t="s">
        <v>2032</v>
      </c>
      <c r="C2681" t="s">
        <v>2033</v>
      </c>
      <c r="D2681" t="s">
        <v>2020</v>
      </c>
      <c r="E2681">
        <v>71.72</v>
      </c>
      <c r="F2681">
        <v>0</v>
      </c>
      <c r="G2681" s="2">
        <v>45470</v>
      </c>
      <c r="H2681" t="s">
        <v>2021</v>
      </c>
      <c r="I2681">
        <f t="shared" si="41"/>
        <v>71.72</v>
      </c>
    </row>
    <row r="2682" spans="1:9" x14ac:dyDescent="0.25">
      <c r="A2682">
        <v>2</v>
      </c>
      <c r="B2682" t="s">
        <v>2019</v>
      </c>
      <c r="C2682" t="s">
        <v>2027</v>
      </c>
      <c r="D2682" t="s">
        <v>2020</v>
      </c>
      <c r="E2682">
        <v>140</v>
      </c>
      <c r="F2682">
        <v>0</v>
      </c>
      <c r="G2682" s="2">
        <v>45454</v>
      </c>
      <c r="H2682" t="s">
        <v>2021</v>
      </c>
      <c r="I2682">
        <f t="shared" si="41"/>
        <v>140</v>
      </c>
    </row>
    <row r="2683" spans="1:9" x14ac:dyDescent="0.25">
      <c r="A2683">
        <v>4</v>
      </c>
      <c r="B2683" t="s">
        <v>2044</v>
      </c>
      <c r="C2683" t="s">
        <v>3581</v>
      </c>
      <c r="D2683" t="s">
        <v>2020</v>
      </c>
      <c r="E2683">
        <v>6126.48</v>
      </c>
      <c r="F2683">
        <v>0</v>
      </c>
      <c r="G2683" s="2">
        <v>45444</v>
      </c>
      <c r="H2683" t="s">
        <v>2021</v>
      </c>
      <c r="I2683">
        <f t="shared" si="41"/>
        <v>6126.48</v>
      </c>
    </row>
    <row r="2684" spans="1:9" x14ac:dyDescent="0.25">
      <c r="A2684">
        <v>2</v>
      </c>
      <c r="B2684" t="s">
        <v>2047</v>
      </c>
      <c r="C2684" t="s">
        <v>3204</v>
      </c>
      <c r="D2684" t="s">
        <v>2020</v>
      </c>
      <c r="E2684">
        <v>367.03</v>
      </c>
      <c r="F2684">
        <v>0</v>
      </c>
      <c r="G2684" s="2">
        <v>45470</v>
      </c>
      <c r="H2684" t="s">
        <v>2021</v>
      </c>
      <c r="I2684">
        <f t="shared" si="41"/>
        <v>367.03</v>
      </c>
    </row>
    <row r="2685" spans="1:9" x14ac:dyDescent="0.25">
      <c r="A2685">
        <v>2</v>
      </c>
      <c r="B2685" t="s">
        <v>2024</v>
      </c>
      <c r="C2685" t="s">
        <v>2036</v>
      </c>
      <c r="D2685" t="s">
        <v>2020</v>
      </c>
      <c r="E2685">
        <v>140.72999999999999</v>
      </c>
      <c r="F2685">
        <v>0</v>
      </c>
      <c r="G2685" s="2">
        <v>45463</v>
      </c>
      <c r="H2685" t="s">
        <v>2021</v>
      </c>
      <c r="I2685">
        <f t="shared" si="41"/>
        <v>140.72999999999999</v>
      </c>
    </row>
    <row r="2686" spans="1:9" x14ac:dyDescent="0.25">
      <c r="A2686">
        <v>3</v>
      </c>
      <c r="B2686" t="s">
        <v>2024</v>
      </c>
      <c r="C2686" t="s">
        <v>3263</v>
      </c>
      <c r="D2686" t="s">
        <v>2020</v>
      </c>
      <c r="E2686">
        <v>85.47</v>
      </c>
      <c r="F2686">
        <v>0</v>
      </c>
      <c r="G2686" s="2">
        <v>45463</v>
      </c>
      <c r="H2686" t="s">
        <v>2021</v>
      </c>
      <c r="I2686">
        <f t="shared" si="41"/>
        <v>85.47</v>
      </c>
    </row>
    <row r="2687" spans="1:9" x14ac:dyDescent="0.25">
      <c r="A2687">
        <v>2</v>
      </c>
      <c r="B2687" t="s">
        <v>2024</v>
      </c>
      <c r="C2687" t="s">
        <v>2036</v>
      </c>
      <c r="D2687" t="s">
        <v>2020</v>
      </c>
      <c r="E2687">
        <v>822.7</v>
      </c>
      <c r="F2687">
        <v>0</v>
      </c>
      <c r="G2687" s="2">
        <v>45463</v>
      </c>
      <c r="H2687" t="s">
        <v>2021</v>
      </c>
      <c r="I2687">
        <f t="shared" si="41"/>
        <v>822.7</v>
      </c>
    </row>
    <row r="2688" spans="1:9" x14ac:dyDescent="0.25">
      <c r="A2688">
        <v>2</v>
      </c>
      <c r="B2688" t="s">
        <v>2024</v>
      </c>
      <c r="C2688" t="s">
        <v>2036</v>
      </c>
      <c r="D2688" t="s">
        <v>2020</v>
      </c>
      <c r="E2688">
        <v>0</v>
      </c>
      <c r="F2688">
        <v>74.58</v>
      </c>
      <c r="G2688" s="2">
        <v>45467</v>
      </c>
      <c r="H2688" t="s">
        <v>2021</v>
      </c>
      <c r="I2688">
        <f t="shared" si="41"/>
        <v>-74.58</v>
      </c>
    </row>
    <row r="2689" spans="1:9" x14ac:dyDescent="0.25">
      <c r="A2689">
        <v>2</v>
      </c>
      <c r="B2689" t="s">
        <v>2024</v>
      </c>
      <c r="C2689" t="s">
        <v>2036</v>
      </c>
      <c r="D2689" t="s">
        <v>2020</v>
      </c>
      <c r="E2689">
        <v>333.25</v>
      </c>
      <c r="F2689">
        <v>0</v>
      </c>
      <c r="G2689" s="2">
        <v>45464</v>
      </c>
      <c r="H2689" t="s">
        <v>2021</v>
      </c>
      <c r="I2689">
        <f t="shared" si="41"/>
        <v>333.25</v>
      </c>
    </row>
    <row r="2690" spans="1:9" x14ac:dyDescent="0.25">
      <c r="A2690">
        <v>2</v>
      </c>
      <c r="B2690" t="s">
        <v>2024</v>
      </c>
      <c r="C2690" t="s">
        <v>2036</v>
      </c>
      <c r="D2690" t="s">
        <v>2020</v>
      </c>
      <c r="E2690">
        <v>74.58</v>
      </c>
      <c r="F2690">
        <v>0</v>
      </c>
      <c r="G2690" s="2">
        <v>45464</v>
      </c>
      <c r="H2690" t="s">
        <v>2021</v>
      </c>
      <c r="I2690">
        <f t="shared" ref="I2690:I2753" si="42">E2690-F2690</f>
        <v>74.58</v>
      </c>
    </row>
    <row r="2691" spans="1:9" x14ac:dyDescent="0.25">
      <c r="A2691">
        <v>2</v>
      </c>
      <c r="B2691" t="s">
        <v>2024</v>
      </c>
      <c r="C2691" t="s">
        <v>2036</v>
      </c>
      <c r="D2691" t="s">
        <v>2020</v>
      </c>
      <c r="E2691">
        <v>135.31</v>
      </c>
      <c r="F2691">
        <v>0</v>
      </c>
      <c r="G2691" s="2">
        <v>45467</v>
      </c>
      <c r="H2691" t="s">
        <v>2021</v>
      </c>
      <c r="I2691">
        <f t="shared" si="42"/>
        <v>135.31</v>
      </c>
    </row>
    <row r="2692" spans="1:9" x14ac:dyDescent="0.25">
      <c r="A2692">
        <v>2</v>
      </c>
      <c r="B2692" t="s">
        <v>2042</v>
      </c>
      <c r="C2692" t="s">
        <v>2043</v>
      </c>
      <c r="D2692" t="s">
        <v>2020</v>
      </c>
      <c r="E2692">
        <v>240.95</v>
      </c>
      <c r="F2692">
        <v>0</v>
      </c>
      <c r="G2692" s="2">
        <v>45474</v>
      </c>
      <c r="H2692" t="s">
        <v>2021</v>
      </c>
      <c r="I2692">
        <f t="shared" si="42"/>
        <v>240.95</v>
      </c>
    </row>
    <row r="2693" spans="1:9" x14ac:dyDescent="0.25">
      <c r="A2693">
        <v>3</v>
      </c>
      <c r="B2693" t="s">
        <v>2042</v>
      </c>
      <c r="C2693" t="s">
        <v>2058</v>
      </c>
      <c r="D2693" t="s">
        <v>2020</v>
      </c>
      <c r="E2693">
        <v>73.94</v>
      </c>
      <c r="F2693">
        <v>0</v>
      </c>
      <c r="G2693" s="2">
        <v>45474</v>
      </c>
      <c r="H2693" t="s">
        <v>2021</v>
      </c>
      <c r="I2693">
        <f t="shared" si="42"/>
        <v>73.94</v>
      </c>
    </row>
    <row r="2694" spans="1:9" x14ac:dyDescent="0.25">
      <c r="A2694">
        <v>4</v>
      </c>
      <c r="B2694" t="s">
        <v>2042</v>
      </c>
      <c r="C2694" t="s">
        <v>2057</v>
      </c>
      <c r="D2694" t="s">
        <v>2020</v>
      </c>
      <c r="E2694">
        <v>77.650000000000006</v>
      </c>
      <c r="F2694">
        <v>0</v>
      </c>
      <c r="G2694" s="2">
        <v>45474</v>
      </c>
      <c r="H2694" t="s">
        <v>2021</v>
      </c>
      <c r="I2694">
        <f t="shared" si="42"/>
        <v>77.650000000000006</v>
      </c>
    </row>
    <row r="2695" spans="1:9" x14ac:dyDescent="0.25">
      <c r="A2695">
        <v>8</v>
      </c>
      <c r="B2695" t="s">
        <v>2063</v>
      </c>
      <c r="C2695" t="s">
        <v>3495</v>
      </c>
      <c r="D2695" t="s">
        <v>3500</v>
      </c>
      <c r="E2695">
        <v>808.99</v>
      </c>
      <c r="F2695">
        <v>0</v>
      </c>
      <c r="G2695" s="2">
        <v>45475</v>
      </c>
      <c r="H2695" t="s">
        <v>3243</v>
      </c>
      <c r="I2695">
        <f t="shared" si="42"/>
        <v>808.99</v>
      </c>
    </row>
    <row r="2696" spans="1:9" x14ac:dyDescent="0.25">
      <c r="A2696">
        <v>2</v>
      </c>
      <c r="B2696" t="s">
        <v>2028</v>
      </c>
      <c r="C2696" t="s">
        <v>2029</v>
      </c>
      <c r="D2696" t="s">
        <v>2030</v>
      </c>
      <c r="E2696">
        <v>15432.06</v>
      </c>
      <c r="F2696">
        <v>0</v>
      </c>
      <c r="G2696" s="2">
        <v>45472</v>
      </c>
      <c r="H2696" t="s">
        <v>2018</v>
      </c>
      <c r="I2696">
        <f t="shared" si="42"/>
        <v>15432.06</v>
      </c>
    </row>
    <row r="2697" spans="1:9" x14ac:dyDescent="0.25">
      <c r="A2697">
        <v>8</v>
      </c>
      <c r="B2697" t="s">
        <v>2017</v>
      </c>
      <c r="C2697" t="s">
        <v>3723</v>
      </c>
      <c r="D2697" t="s">
        <v>2030</v>
      </c>
      <c r="E2697">
        <v>1461.47</v>
      </c>
      <c r="F2697">
        <v>0</v>
      </c>
      <c r="G2697" s="2">
        <v>45472</v>
      </c>
      <c r="H2697" t="s">
        <v>2018</v>
      </c>
      <c r="I2697">
        <f t="shared" si="42"/>
        <v>1461.47</v>
      </c>
    </row>
    <row r="2698" spans="1:9" x14ac:dyDescent="0.25">
      <c r="A2698">
        <v>4</v>
      </c>
      <c r="B2698" t="s">
        <v>2019</v>
      </c>
      <c r="C2698" t="s">
        <v>3602</v>
      </c>
      <c r="D2698" t="s">
        <v>2020</v>
      </c>
      <c r="E2698">
        <v>1027.56</v>
      </c>
      <c r="F2698">
        <v>0</v>
      </c>
      <c r="G2698" s="2">
        <v>45463</v>
      </c>
      <c r="H2698" t="s">
        <v>2021</v>
      </c>
      <c r="I2698">
        <f t="shared" si="42"/>
        <v>1027.56</v>
      </c>
    </row>
    <row r="2699" spans="1:9" x14ac:dyDescent="0.25">
      <c r="A2699">
        <v>2</v>
      </c>
      <c r="B2699" t="s">
        <v>2026</v>
      </c>
      <c r="C2699" t="s">
        <v>3603</v>
      </c>
      <c r="D2699" t="s">
        <v>2020</v>
      </c>
      <c r="E2699">
        <v>72.180000000000007</v>
      </c>
      <c r="F2699">
        <v>0</v>
      </c>
      <c r="G2699" s="2">
        <v>45471</v>
      </c>
      <c r="H2699" t="s">
        <v>2021</v>
      </c>
      <c r="I2699">
        <f t="shared" si="42"/>
        <v>72.180000000000007</v>
      </c>
    </row>
    <row r="2700" spans="1:9" x14ac:dyDescent="0.25">
      <c r="A2700">
        <v>4</v>
      </c>
      <c r="B2700" t="s">
        <v>2019</v>
      </c>
      <c r="C2700" t="s">
        <v>3602</v>
      </c>
      <c r="D2700" t="s">
        <v>2020</v>
      </c>
      <c r="E2700">
        <v>348.94</v>
      </c>
      <c r="F2700">
        <v>0</v>
      </c>
      <c r="G2700" s="2">
        <v>45474</v>
      </c>
      <c r="H2700" t="s">
        <v>2021</v>
      </c>
      <c r="I2700">
        <f t="shared" si="42"/>
        <v>348.94</v>
      </c>
    </row>
    <row r="2701" spans="1:9" x14ac:dyDescent="0.25">
      <c r="A2701">
        <v>2</v>
      </c>
      <c r="B2701" t="s">
        <v>2032</v>
      </c>
      <c r="C2701" t="s">
        <v>2033</v>
      </c>
      <c r="D2701" t="s">
        <v>2020</v>
      </c>
      <c r="E2701">
        <v>3725.97</v>
      </c>
      <c r="F2701">
        <v>0</v>
      </c>
      <c r="G2701" s="2">
        <v>45471</v>
      </c>
      <c r="H2701" t="s">
        <v>2021</v>
      </c>
      <c r="I2701">
        <f t="shared" si="42"/>
        <v>3725.97</v>
      </c>
    </row>
    <row r="2702" spans="1:9" x14ac:dyDescent="0.25">
      <c r="A2702">
        <v>2</v>
      </c>
      <c r="B2702" t="s">
        <v>2032</v>
      </c>
      <c r="C2702" t="s">
        <v>2033</v>
      </c>
      <c r="D2702" t="s">
        <v>2020</v>
      </c>
      <c r="E2702">
        <v>3725.97</v>
      </c>
      <c r="F2702">
        <v>0</v>
      </c>
      <c r="G2702" s="2">
        <v>45471</v>
      </c>
      <c r="H2702" t="s">
        <v>2021</v>
      </c>
      <c r="I2702">
        <f t="shared" si="42"/>
        <v>3725.97</v>
      </c>
    </row>
    <row r="2703" spans="1:9" x14ac:dyDescent="0.25">
      <c r="A2703">
        <v>2</v>
      </c>
      <c r="B2703" t="s">
        <v>2042</v>
      </c>
      <c r="C2703" t="s">
        <v>2043</v>
      </c>
      <c r="D2703" t="s">
        <v>2020</v>
      </c>
      <c r="E2703">
        <v>4350.25</v>
      </c>
      <c r="F2703">
        <v>0</v>
      </c>
      <c r="G2703" s="2">
        <v>45474</v>
      </c>
      <c r="H2703" t="s">
        <v>2021</v>
      </c>
      <c r="I2703">
        <f t="shared" si="42"/>
        <v>4350.25</v>
      </c>
    </row>
    <row r="2704" spans="1:9" x14ac:dyDescent="0.25">
      <c r="A2704">
        <v>3</v>
      </c>
      <c r="B2704" t="s">
        <v>2042</v>
      </c>
      <c r="C2704" t="s">
        <v>2058</v>
      </c>
      <c r="D2704" t="s">
        <v>2020</v>
      </c>
      <c r="E2704">
        <v>2175.12</v>
      </c>
      <c r="F2704">
        <v>0</v>
      </c>
      <c r="G2704" s="2">
        <v>45474</v>
      </c>
      <c r="H2704" t="s">
        <v>2021</v>
      </c>
      <c r="I2704">
        <f t="shared" si="42"/>
        <v>2175.12</v>
      </c>
    </row>
    <row r="2705" spans="1:9" x14ac:dyDescent="0.25">
      <c r="A2705">
        <v>4</v>
      </c>
      <c r="B2705" t="s">
        <v>2042</v>
      </c>
      <c r="C2705" t="s">
        <v>2057</v>
      </c>
      <c r="D2705" t="s">
        <v>2020</v>
      </c>
      <c r="E2705">
        <v>2175.12</v>
      </c>
      <c r="F2705">
        <v>0</v>
      </c>
      <c r="G2705" s="2">
        <v>45474</v>
      </c>
      <c r="H2705" t="s">
        <v>2021</v>
      </c>
      <c r="I2705">
        <f t="shared" si="42"/>
        <v>2175.12</v>
      </c>
    </row>
    <row r="2706" spans="1:9" x14ac:dyDescent="0.25">
      <c r="A2706">
        <v>2</v>
      </c>
      <c r="B2706" t="s">
        <v>2019</v>
      </c>
      <c r="C2706" t="s">
        <v>2027</v>
      </c>
      <c r="D2706" t="s">
        <v>2020</v>
      </c>
      <c r="E2706">
        <v>481.75</v>
      </c>
      <c r="F2706">
        <v>0</v>
      </c>
      <c r="G2706" s="2">
        <v>45464</v>
      </c>
      <c r="H2706" t="s">
        <v>2021</v>
      </c>
      <c r="I2706">
        <f t="shared" si="42"/>
        <v>481.75</v>
      </c>
    </row>
    <row r="2707" spans="1:9" x14ac:dyDescent="0.25">
      <c r="A2707">
        <v>2</v>
      </c>
      <c r="B2707" t="s">
        <v>2032</v>
      </c>
      <c r="C2707" t="s">
        <v>2033</v>
      </c>
      <c r="D2707" t="s">
        <v>2020</v>
      </c>
      <c r="E2707">
        <v>938.19</v>
      </c>
      <c r="F2707">
        <v>0</v>
      </c>
      <c r="G2707" s="2">
        <v>45475</v>
      </c>
      <c r="H2707" t="s">
        <v>2021</v>
      </c>
      <c r="I2707">
        <f t="shared" si="42"/>
        <v>938.19</v>
      </c>
    </row>
    <row r="2708" spans="1:9" x14ac:dyDescent="0.25">
      <c r="A2708">
        <v>2</v>
      </c>
      <c r="B2708" t="s">
        <v>2066</v>
      </c>
      <c r="C2708" t="s">
        <v>3946</v>
      </c>
      <c r="D2708" t="s">
        <v>2020</v>
      </c>
      <c r="E2708">
        <v>1735.25</v>
      </c>
      <c r="F2708">
        <v>0</v>
      </c>
      <c r="G2708" s="2">
        <v>45475</v>
      </c>
      <c r="H2708" t="s">
        <v>2021</v>
      </c>
      <c r="I2708">
        <f t="shared" si="42"/>
        <v>1735.25</v>
      </c>
    </row>
    <row r="2709" spans="1:9" x14ac:dyDescent="0.25">
      <c r="A2709">
        <v>2</v>
      </c>
      <c r="B2709" t="s">
        <v>2044</v>
      </c>
      <c r="C2709" t="s">
        <v>2045</v>
      </c>
      <c r="D2709" t="s">
        <v>2020</v>
      </c>
      <c r="E2709">
        <v>517.61</v>
      </c>
      <c r="F2709">
        <v>0</v>
      </c>
      <c r="G2709" s="2">
        <v>45460</v>
      </c>
      <c r="H2709" t="s">
        <v>2021</v>
      </c>
      <c r="I2709">
        <f t="shared" si="42"/>
        <v>517.61</v>
      </c>
    </row>
    <row r="2710" spans="1:9" x14ac:dyDescent="0.25">
      <c r="A2710">
        <v>2</v>
      </c>
      <c r="B2710" t="s">
        <v>2034</v>
      </c>
      <c r="C2710" t="s">
        <v>2035</v>
      </c>
      <c r="D2710" t="s">
        <v>2020</v>
      </c>
      <c r="E2710">
        <v>129.6</v>
      </c>
      <c r="F2710">
        <v>0</v>
      </c>
      <c r="G2710" s="2">
        <v>45460</v>
      </c>
      <c r="H2710" t="s">
        <v>2021</v>
      </c>
      <c r="I2710">
        <f t="shared" si="42"/>
        <v>129.6</v>
      </c>
    </row>
    <row r="2711" spans="1:9" x14ac:dyDescent="0.25">
      <c r="A2711">
        <v>2</v>
      </c>
      <c r="B2711" t="s">
        <v>2022</v>
      </c>
      <c r="C2711" t="s">
        <v>2023</v>
      </c>
      <c r="D2711" t="s">
        <v>2020</v>
      </c>
      <c r="E2711">
        <v>853.14</v>
      </c>
      <c r="F2711">
        <v>0</v>
      </c>
      <c r="G2711" s="2">
        <v>45476</v>
      </c>
      <c r="H2711" t="s">
        <v>2021</v>
      </c>
      <c r="I2711">
        <f t="shared" si="42"/>
        <v>853.14</v>
      </c>
    </row>
    <row r="2712" spans="1:9" x14ac:dyDescent="0.25">
      <c r="A2712">
        <v>2</v>
      </c>
      <c r="B2712" t="s">
        <v>2026</v>
      </c>
      <c r="C2712" t="s">
        <v>3603</v>
      </c>
      <c r="D2712" t="s">
        <v>2020</v>
      </c>
      <c r="E2712">
        <v>104.16</v>
      </c>
      <c r="F2712">
        <v>0</v>
      </c>
      <c r="G2712" s="2">
        <v>45476</v>
      </c>
      <c r="H2712" t="s">
        <v>2021</v>
      </c>
      <c r="I2712">
        <f t="shared" si="42"/>
        <v>104.16</v>
      </c>
    </row>
    <row r="2713" spans="1:9" x14ac:dyDescent="0.25">
      <c r="A2713">
        <v>4</v>
      </c>
      <c r="B2713" t="s">
        <v>2022</v>
      </c>
      <c r="C2713" t="s">
        <v>3596</v>
      </c>
      <c r="D2713" t="s">
        <v>2020</v>
      </c>
      <c r="E2713">
        <v>3295.75</v>
      </c>
      <c r="F2713">
        <v>0</v>
      </c>
      <c r="G2713" s="2">
        <v>45470</v>
      </c>
      <c r="H2713" t="s">
        <v>2021</v>
      </c>
      <c r="I2713">
        <f t="shared" si="42"/>
        <v>3295.75</v>
      </c>
    </row>
    <row r="2714" spans="1:9" x14ac:dyDescent="0.25">
      <c r="A2714">
        <v>2</v>
      </c>
      <c r="B2714" t="s">
        <v>2024</v>
      </c>
      <c r="C2714" t="s">
        <v>2036</v>
      </c>
      <c r="D2714" t="s">
        <v>2020</v>
      </c>
      <c r="E2714">
        <v>227.01</v>
      </c>
      <c r="F2714">
        <v>0</v>
      </c>
      <c r="G2714" s="2">
        <v>45469</v>
      </c>
      <c r="H2714" t="s">
        <v>2021</v>
      </c>
      <c r="I2714">
        <f t="shared" si="42"/>
        <v>227.01</v>
      </c>
    </row>
    <row r="2715" spans="1:9" x14ac:dyDescent="0.25">
      <c r="A2715">
        <v>2</v>
      </c>
      <c r="B2715" t="s">
        <v>2019</v>
      </c>
      <c r="C2715" t="s">
        <v>2027</v>
      </c>
      <c r="D2715" t="s">
        <v>2020</v>
      </c>
      <c r="E2715">
        <v>640.5</v>
      </c>
      <c r="F2715">
        <v>0</v>
      </c>
      <c r="G2715" s="2">
        <v>45471</v>
      </c>
      <c r="H2715" t="s">
        <v>2021</v>
      </c>
      <c r="I2715">
        <f t="shared" si="42"/>
        <v>640.5</v>
      </c>
    </row>
    <row r="2716" spans="1:9" x14ac:dyDescent="0.25">
      <c r="A2716">
        <v>2</v>
      </c>
      <c r="B2716" t="s">
        <v>2019</v>
      </c>
      <c r="C2716" t="s">
        <v>2027</v>
      </c>
      <c r="D2716" t="s">
        <v>2020</v>
      </c>
      <c r="E2716">
        <v>128.1</v>
      </c>
      <c r="F2716">
        <v>0</v>
      </c>
      <c r="G2716" s="2">
        <v>45473</v>
      </c>
      <c r="H2716" t="s">
        <v>2021</v>
      </c>
      <c r="I2716">
        <f t="shared" si="42"/>
        <v>128.1</v>
      </c>
    </row>
    <row r="2717" spans="1:9" x14ac:dyDescent="0.25">
      <c r="A2717">
        <v>2</v>
      </c>
      <c r="B2717" t="s">
        <v>2024</v>
      </c>
      <c r="C2717" t="s">
        <v>2036</v>
      </c>
      <c r="D2717" t="s">
        <v>2020</v>
      </c>
      <c r="E2717">
        <v>89.72</v>
      </c>
      <c r="F2717">
        <v>0</v>
      </c>
      <c r="G2717" s="2">
        <v>45453</v>
      </c>
      <c r="H2717" t="s">
        <v>2021</v>
      </c>
      <c r="I2717">
        <f t="shared" si="42"/>
        <v>89.72</v>
      </c>
    </row>
    <row r="2718" spans="1:9" x14ac:dyDescent="0.25">
      <c r="A2718">
        <v>2</v>
      </c>
      <c r="B2718" t="s">
        <v>2019</v>
      </c>
      <c r="C2718" t="s">
        <v>2027</v>
      </c>
      <c r="D2718" t="s">
        <v>2020</v>
      </c>
      <c r="E2718">
        <v>97.54</v>
      </c>
      <c r="F2718">
        <v>0</v>
      </c>
      <c r="G2718" s="2">
        <v>45471</v>
      </c>
      <c r="H2718" t="s">
        <v>2021</v>
      </c>
      <c r="I2718">
        <f t="shared" si="42"/>
        <v>97.54</v>
      </c>
    </row>
    <row r="2719" spans="1:9" x14ac:dyDescent="0.25">
      <c r="A2719">
        <v>2</v>
      </c>
      <c r="B2719" t="s">
        <v>2028</v>
      </c>
      <c r="C2719" t="s">
        <v>2029</v>
      </c>
      <c r="D2719" t="s">
        <v>2030</v>
      </c>
      <c r="E2719">
        <v>11982.02</v>
      </c>
      <c r="F2719">
        <v>0</v>
      </c>
      <c r="G2719" s="2">
        <v>45483</v>
      </c>
      <c r="H2719" t="s">
        <v>2018</v>
      </c>
      <c r="I2719">
        <f t="shared" si="42"/>
        <v>11982.02</v>
      </c>
    </row>
    <row r="2720" spans="1:9" x14ac:dyDescent="0.25">
      <c r="A2720">
        <v>4</v>
      </c>
      <c r="B2720" t="s">
        <v>2028</v>
      </c>
      <c r="C2720" t="s">
        <v>2031</v>
      </c>
      <c r="D2720" t="s">
        <v>2030</v>
      </c>
      <c r="E2720">
        <v>1137.6600000000001</v>
      </c>
      <c r="F2720">
        <v>0</v>
      </c>
      <c r="G2720" s="2">
        <v>45483</v>
      </c>
      <c r="H2720" t="s">
        <v>2018</v>
      </c>
      <c r="I2720">
        <f t="shared" si="42"/>
        <v>1137.6600000000001</v>
      </c>
    </row>
    <row r="2721" spans="1:9" x14ac:dyDescent="0.25">
      <c r="A2721">
        <v>8</v>
      </c>
      <c r="B2721" t="s">
        <v>2017</v>
      </c>
      <c r="C2721" t="s">
        <v>3723</v>
      </c>
      <c r="D2721" t="s">
        <v>2030</v>
      </c>
      <c r="E2721">
        <v>1461.47</v>
      </c>
      <c r="F2721">
        <v>0</v>
      </c>
      <c r="G2721" s="2">
        <v>45483</v>
      </c>
      <c r="H2721" t="s">
        <v>2018</v>
      </c>
      <c r="I2721">
        <f t="shared" si="42"/>
        <v>1461.47</v>
      </c>
    </row>
    <row r="2722" spans="1:9" x14ac:dyDescent="0.25">
      <c r="A2722">
        <v>8</v>
      </c>
      <c r="B2722" t="s">
        <v>2063</v>
      </c>
      <c r="C2722" t="s">
        <v>3495</v>
      </c>
      <c r="D2722" t="s">
        <v>3499</v>
      </c>
      <c r="E2722">
        <v>1761.96</v>
      </c>
      <c r="F2722">
        <v>0</v>
      </c>
      <c r="G2722" s="2">
        <v>45471</v>
      </c>
      <c r="H2722" t="s">
        <v>3243</v>
      </c>
      <c r="I2722">
        <f t="shared" si="42"/>
        <v>1761.96</v>
      </c>
    </row>
    <row r="2723" spans="1:9" x14ac:dyDescent="0.25">
      <c r="A2723">
        <v>8</v>
      </c>
      <c r="B2723" t="s">
        <v>2063</v>
      </c>
      <c r="C2723" t="s">
        <v>3495</v>
      </c>
      <c r="D2723" t="s">
        <v>3499</v>
      </c>
      <c r="E2723">
        <v>0</v>
      </c>
      <c r="F2723">
        <v>1761.96</v>
      </c>
      <c r="G2723" s="2">
        <v>45474</v>
      </c>
      <c r="H2723" t="s">
        <v>3243</v>
      </c>
      <c r="I2723">
        <f t="shared" si="42"/>
        <v>-1761.96</v>
      </c>
    </row>
    <row r="2724" spans="1:9" x14ac:dyDescent="0.25">
      <c r="A2724">
        <v>2</v>
      </c>
      <c r="B2724" t="s">
        <v>2042</v>
      </c>
      <c r="C2724" t="s">
        <v>2043</v>
      </c>
      <c r="D2724" t="s">
        <v>2020</v>
      </c>
      <c r="E2724">
        <v>660.28</v>
      </c>
      <c r="F2724">
        <v>0</v>
      </c>
      <c r="G2724" s="2">
        <v>45476</v>
      </c>
      <c r="H2724" t="s">
        <v>2021</v>
      </c>
      <c r="I2724">
        <f t="shared" si="42"/>
        <v>660.28</v>
      </c>
    </row>
    <row r="2725" spans="1:9" x14ac:dyDescent="0.25">
      <c r="A2725">
        <v>4</v>
      </c>
      <c r="B2725" t="s">
        <v>2042</v>
      </c>
      <c r="C2725" t="s">
        <v>2057</v>
      </c>
      <c r="D2725" t="s">
        <v>2020</v>
      </c>
      <c r="E2725">
        <v>330.14</v>
      </c>
      <c r="F2725">
        <v>0</v>
      </c>
      <c r="G2725" s="2">
        <v>45476</v>
      </c>
      <c r="H2725" t="s">
        <v>2021</v>
      </c>
      <c r="I2725">
        <f t="shared" si="42"/>
        <v>330.14</v>
      </c>
    </row>
    <row r="2726" spans="1:9" x14ac:dyDescent="0.25">
      <c r="A2726">
        <v>3</v>
      </c>
      <c r="B2726" t="s">
        <v>2042</v>
      </c>
      <c r="C2726" t="s">
        <v>2058</v>
      </c>
      <c r="D2726" t="s">
        <v>2020</v>
      </c>
      <c r="E2726">
        <v>330.14</v>
      </c>
      <c r="F2726">
        <v>0</v>
      </c>
      <c r="G2726" s="2">
        <v>45476</v>
      </c>
      <c r="H2726" t="s">
        <v>2021</v>
      </c>
      <c r="I2726">
        <f t="shared" si="42"/>
        <v>330.14</v>
      </c>
    </row>
    <row r="2727" spans="1:9" x14ac:dyDescent="0.25">
      <c r="A2727">
        <v>2</v>
      </c>
      <c r="B2727" t="s">
        <v>2024</v>
      </c>
      <c r="C2727" t="s">
        <v>2036</v>
      </c>
      <c r="D2727" t="s">
        <v>2020</v>
      </c>
      <c r="E2727">
        <v>677.86</v>
      </c>
      <c r="F2727">
        <v>0</v>
      </c>
      <c r="G2727" s="2">
        <v>45482</v>
      </c>
      <c r="H2727" t="s">
        <v>2021</v>
      </c>
      <c r="I2727">
        <f t="shared" si="42"/>
        <v>677.86</v>
      </c>
    </row>
    <row r="2728" spans="1:9" x14ac:dyDescent="0.25">
      <c r="A2728">
        <v>2</v>
      </c>
      <c r="B2728" t="s">
        <v>2024</v>
      </c>
      <c r="C2728" t="s">
        <v>2036</v>
      </c>
      <c r="D2728" t="s">
        <v>2020</v>
      </c>
      <c r="E2728">
        <v>677.86</v>
      </c>
      <c r="F2728">
        <v>0</v>
      </c>
      <c r="G2728" s="2">
        <v>45482</v>
      </c>
      <c r="H2728" t="s">
        <v>2021</v>
      </c>
      <c r="I2728">
        <f t="shared" si="42"/>
        <v>677.86</v>
      </c>
    </row>
    <row r="2729" spans="1:9" x14ac:dyDescent="0.25">
      <c r="A2729">
        <v>8</v>
      </c>
      <c r="B2729" t="s">
        <v>2055</v>
      </c>
      <c r="C2729" t="s">
        <v>3623</v>
      </c>
      <c r="D2729" t="s">
        <v>3893</v>
      </c>
      <c r="E2729">
        <v>0</v>
      </c>
      <c r="F2729">
        <v>1396.64</v>
      </c>
      <c r="G2729" s="2">
        <v>45443</v>
      </c>
      <c r="H2729" t="s">
        <v>3265</v>
      </c>
      <c r="I2729">
        <f t="shared" si="42"/>
        <v>-1396.64</v>
      </c>
    </row>
    <row r="2730" spans="1:9" x14ac:dyDescent="0.25">
      <c r="A2730">
        <v>8</v>
      </c>
      <c r="B2730" t="s">
        <v>2063</v>
      </c>
      <c r="C2730" t="s">
        <v>3495</v>
      </c>
      <c r="D2730" t="s">
        <v>3893</v>
      </c>
      <c r="E2730">
        <v>0</v>
      </c>
      <c r="F2730">
        <v>24373.19</v>
      </c>
      <c r="G2730" s="2">
        <v>45443</v>
      </c>
      <c r="H2730" t="s">
        <v>3265</v>
      </c>
      <c r="I2730">
        <f t="shared" si="42"/>
        <v>-24373.19</v>
      </c>
    </row>
    <row r="2731" spans="1:9" x14ac:dyDescent="0.25">
      <c r="A2731">
        <v>8</v>
      </c>
      <c r="B2731" t="s">
        <v>2017</v>
      </c>
      <c r="C2731" t="s">
        <v>3723</v>
      </c>
      <c r="D2731" t="s">
        <v>3893</v>
      </c>
      <c r="E2731">
        <v>0</v>
      </c>
      <c r="F2731">
        <v>4349.43</v>
      </c>
      <c r="G2731" s="2">
        <v>45443</v>
      </c>
      <c r="H2731" t="s">
        <v>3265</v>
      </c>
      <c r="I2731">
        <f t="shared" si="42"/>
        <v>-4349.43</v>
      </c>
    </row>
    <row r="2732" spans="1:9" x14ac:dyDescent="0.25">
      <c r="A2732">
        <v>8</v>
      </c>
      <c r="B2732" t="s">
        <v>2063</v>
      </c>
      <c r="C2732" t="s">
        <v>3495</v>
      </c>
      <c r="D2732" t="s">
        <v>3539</v>
      </c>
      <c r="E2732">
        <v>264.08</v>
      </c>
      <c r="F2732">
        <v>0</v>
      </c>
      <c r="G2732" s="2">
        <v>45454</v>
      </c>
      <c r="H2732" t="s">
        <v>3243</v>
      </c>
      <c r="I2732">
        <f t="shared" si="42"/>
        <v>264.08</v>
      </c>
    </row>
    <row r="2733" spans="1:9" x14ac:dyDescent="0.25">
      <c r="A2733">
        <v>2</v>
      </c>
      <c r="B2733" t="s">
        <v>2028</v>
      </c>
      <c r="C2733" t="s">
        <v>2029</v>
      </c>
      <c r="D2733" t="s">
        <v>2030</v>
      </c>
      <c r="E2733">
        <v>12762.09</v>
      </c>
      <c r="F2733">
        <v>0</v>
      </c>
      <c r="G2733" s="2">
        <v>45451</v>
      </c>
      <c r="H2733" t="s">
        <v>2018</v>
      </c>
      <c r="I2733">
        <f t="shared" si="42"/>
        <v>12762.09</v>
      </c>
    </row>
    <row r="2734" spans="1:9" x14ac:dyDescent="0.25">
      <c r="A2734">
        <v>8</v>
      </c>
      <c r="B2734" t="s">
        <v>2017</v>
      </c>
      <c r="C2734" t="s">
        <v>3723</v>
      </c>
      <c r="D2734" t="s">
        <v>2030</v>
      </c>
      <c r="E2734">
        <v>1449.81</v>
      </c>
      <c r="F2734">
        <v>0</v>
      </c>
      <c r="G2734" s="2">
        <v>45451</v>
      </c>
      <c r="H2734" t="s">
        <v>2018</v>
      </c>
      <c r="I2734">
        <f t="shared" si="42"/>
        <v>1449.81</v>
      </c>
    </row>
    <row r="2735" spans="1:9" x14ac:dyDescent="0.25">
      <c r="A2735">
        <v>2</v>
      </c>
      <c r="B2735" t="s">
        <v>2042</v>
      </c>
      <c r="C2735" t="s">
        <v>2043</v>
      </c>
      <c r="D2735" t="s">
        <v>2020</v>
      </c>
      <c r="E2735">
        <v>134.85</v>
      </c>
      <c r="F2735">
        <v>0</v>
      </c>
      <c r="G2735" s="2">
        <v>45450</v>
      </c>
      <c r="H2735" t="s">
        <v>2021</v>
      </c>
      <c r="I2735">
        <f t="shared" si="42"/>
        <v>134.85</v>
      </c>
    </row>
    <row r="2736" spans="1:9" x14ac:dyDescent="0.25">
      <c r="A2736">
        <v>3</v>
      </c>
      <c r="B2736" t="s">
        <v>2042</v>
      </c>
      <c r="C2736" t="s">
        <v>2058</v>
      </c>
      <c r="D2736" t="s">
        <v>2020</v>
      </c>
      <c r="E2736">
        <v>67.42</v>
      </c>
      <c r="F2736">
        <v>0</v>
      </c>
      <c r="G2736" s="2">
        <v>45450</v>
      </c>
      <c r="H2736" t="s">
        <v>2021</v>
      </c>
      <c r="I2736">
        <f t="shared" si="42"/>
        <v>67.42</v>
      </c>
    </row>
    <row r="2737" spans="1:9" x14ac:dyDescent="0.25">
      <c r="A2737">
        <v>4</v>
      </c>
      <c r="B2737" t="s">
        <v>2042</v>
      </c>
      <c r="C2737" t="s">
        <v>2057</v>
      </c>
      <c r="D2737" t="s">
        <v>2020</v>
      </c>
      <c r="E2737">
        <v>67.42</v>
      </c>
      <c r="F2737">
        <v>0</v>
      </c>
      <c r="G2737" s="2">
        <v>45450</v>
      </c>
      <c r="H2737" t="s">
        <v>2021</v>
      </c>
      <c r="I2737">
        <f t="shared" si="42"/>
        <v>67.42</v>
      </c>
    </row>
    <row r="2738" spans="1:9" x14ac:dyDescent="0.25">
      <c r="A2738">
        <v>2</v>
      </c>
      <c r="B2738" t="s">
        <v>2042</v>
      </c>
      <c r="C2738" t="s">
        <v>2043</v>
      </c>
      <c r="D2738" t="s">
        <v>2020</v>
      </c>
      <c r="E2738">
        <v>159.97</v>
      </c>
      <c r="F2738">
        <v>0</v>
      </c>
      <c r="G2738" s="2">
        <v>45450</v>
      </c>
      <c r="H2738" t="s">
        <v>2021</v>
      </c>
      <c r="I2738">
        <f t="shared" si="42"/>
        <v>159.97</v>
      </c>
    </row>
    <row r="2739" spans="1:9" x14ac:dyDescent="0.25">
      <c r="A2739">
        <v>3</v>
      </c>
      <c r="B2739" t="s">
        <v>2042</v>
      </c>
      <c r="C2739" t="s">
        <v>2058</v>
      </c>
      <c r="D2739" t="s">
        <v>2020</v>
      </c>
      <c r="E2739">
        <v>79.98</v>
      </c>
      <c r="F2739">
        <v>0</v>
      </c>
      <c r="G2739" s="2">
        <v>45450</v>
      </c>
      <c r="H2739" t="s">
        <v>2021</v>
      </c>
      <c r="I2739">
        <f t="shared" si="42"/>
        <v>79.98</v>
      </c>
    </row>
    <row r="2740" spans="1:9" x14ac:dyDescent="0.25">
      <c r="A2740">
        <v>4</v>
      </c>
      <c r="B2740" t="s">
        <v>2042</v>
      </c>
      <c r="C2740" t="s">
        <v>2057</v>
      </c>
      <c r="D2740" t="s">
        <v>2020</v>
      </c>
      <c r="E2740">
        <v>79.98</v>
      </c>
      <c r="F2740">
        <v>0</v>
      </c>
      <c r="G2740" s="2">
        <v>45450</v>
      </c>
      <c r="H2740" t="s">
        <v>2021</v>
      </c>
      <c r="I2740">
        <f t="shared" si="42"/>
        <v>79.98</v>
      </c>
    </row>
    <row r="2741" spans="1:9" x14ac:dyDescent="0.25">
      <c r="A2741">
        <v>2</v>
      </c>
      <c r="B2741" t="s">
        <v>2019</v>
      </c>
      <c r="C2741" t="s">
        <v>2027</v>
      </c>
      <c r="D2741" t="s">
        <v>2020</v>
      </c>
      <c r="E2741">
        <v>128.1</v>
      </c>
      <c r="F2741">
        <v>0</v>
      </c>
      <c r="G2741" s="2">
        <v>45443</v>
      </c>
      <c r="H2741" t="s">
        <v>2021</v>
      </c>
      <c r="I2741">
        <f t="shared" si="42"/>
        <v>128.1</v>
      </c>
    </row>
    <row r="2742" spans="1:9" x14ac:dyDescent="0.25">
      <c r="A2742">
        <v>8</v>
      </c>
      <c r="B2742" t="s">
        <v>2063</v>
      </c>
      <c r="C2742" t="s">
        <v>3495</v>
      </c>
      <c r="D2742" t="s">
        <v>3914</v>
      </c>
      <c r="E2742">
        <v>9450</v>
      </c>
      <c r="F2742">
        <v>0</v>
      </c>
      <c r="G2742" s="2">
        <v>45456</v>
      </c>
      <c r="H2742" t="s">
        <v>3243</v>
      </c>
      <c r="I2742">
        <f t="shared" si="42"/>
        <v>9450</v>
      </c>
    </row>
    <row r="2743" spans="1:9" x14ac:dyDescent="0.25">
      <c r="A2743">
        <v>8</v>
      </c>
      <c r="B2743" t="s">
        <v>2063</v>
      </c>
      <c r="C2743" t="s">
        <v>3495</v>
      </c>
      <c r="D2743" t="s">
        <v>3894</v>
      </c>
      <c r="E2743">
        <v>2011.82</v>
      </c>
      <c r="F2743">
        <v>0</v>
      </c>
      <c r="G2743" s="2">
        <v>45413</v>
      </c>
      <c r="H2743" t="s">
        <v>3243</v>
      </c>
      <c r="I2743">
        <f t="shared" si="42"/>
        <v>2011.82</v>
      </c>
    </row>
    <row r="2744" spans="1:9" x14ac:dyDescent="0.25">
      <c r="A2744">
        <v>8</v>
      </c>
      <c r="B2744" t="s">
        <v>2063</v>
      </c>
      <c r="C2744" t="s">
        <v>3495</v>
      </c>
      <c r="D2744" t="s">
        <v>3894</v>
      </c>
      <c r="E2744">
        <v>2014.01</v>
      </c>
      <c r="F2744">
        <v>0</v>
      </c>
      <c r="G2744" s="2">
        <v>45436</v>
      </c>
      <c r="H2744" t="s">
        <v>3243</v>
      </c>
      <c r="I2744">
        <f t="shared" si="42"/>
        <v>2014.01</v>
      </c>
    </row>
    <row r="2745" spans="1:9" x14ac:dyDescent="0.25">
      <c r="A2745">
        <v>2</v>
      </c>
      <c r="B2745" t="s">
        <v>2026</v>
      </c>
      <c r="C2745" t="s">
        <v>3603</v>
      </c>
      <c r="D2745" t="s">
        <v>2020</v>
      </c>
      <c r="E2745">
        <v>128.08000000000001</v>
      </c>
      <c r="F2745">
        <v>0</v>
      </c>
      <c r="G2745" s="2">
        <v>45454</v>
      </c>
      <c r="H2745" t="s">
        <v>2021</v>
      </c>
      <c r="I2745">
        <f t="shared" si="42"/>
        <v>128.08000000000001</v>
      </c>
    </row>
    <row r="2746" spans="1:9" x14ac:dyDescent="0.25">
      <c r="A2746">
        <v>2</v>
      </c>
      <c r="B2746" t="s">
        <v>2059</v>
      </c>
      <c r="C2746" t="s">
        <v>3610</v>
      </c>
      <c r="D2746" t="s">
        <v>2020</v>
      </c>
      <c r="E2746">
        <v>1245</v>
      </c>
      <c r="F2746">
        <v>0</v>
      </c>
      <c r="G2746" s="2">
        <v>45456</v>
      </c>
      <c r="H2746" t="s">
        <v>2021</v>
      </c>
      <c r="I2746">
        <f t="shared" si="42"/>
        <v>1245</v>
      </c>
    </row>
    <row r="2747" spans="1:9" x14ac:dyDescent="0.25">
      <c r="A2747">
        <v>8</v>
      </c>
      <c r="B2747" t="s">
        <v>2063</v>
      </c>
      <c r="C2747" t="s">
        <v>3495</v>
      </c>
      <c r="D2747" t="s">
        <v>3496</v>
      </c>
      <c r="E2747">
        <v>4907.47</v>
      </c>
      <c r="F2747">
        <v>0</v>
      </c>
      <c r="G2747" s="2">
        <v>45457</v>
      </c>
      <c r="H2747" t="s">
        <v>3243</v>
      </c>
      <c r="I2747">
        <f t="shared" si="42"/>
        <v>4907.47</v>
      </c>
    </row>
    <row r="2748" spans="1:9" x14ac:dyDescent="0.25">
      <c r="A2748">
        <v>2</v>
      </c>
      <c r="B2748" t="s">
        <v>2047</v>
      </c>
      <c r="C2748" t="s">
        <v>3204</v>
      </c>
      <c r="D2748" t="s">
        <v>2020</v>
      </c>
      <c r="E2748">
        <v>0</v>
      </c>
      <c r="F2748">
        <v>143.72</v>
      </c>
      <c r="G2748" s="2">
        <v>45432</v>
      </c>
      <c r="H2748" t="s">
        <v>2021</v>
      </c>
      <c r="I2748">
        <f t="shared" si="42"/>
        <v>-143.72</v>
      </c>
    </row>
    <row r="2749" spans="1:9" x14ac:dyDescent="0.25">
      <c r="A2749">
        <v>8</v>
      </c>
      <c r="B2749" t="s">
        <v>2050</v>
      </c>
      <c r="C2749" t="s">
        <v>3575</v>
      </c>
      <c r="D2749" t="s">
        <v>3598</v>
      </c>
      <c r="E2749">
        <v>609.63</v>
      </c>
      <c r="F2749">
        <v>0</v>
      </c>
      <c r="G2749" s="2">
        <v>45441</v>
      </c>
      <c r="H2749" t="s">
        <v>3243</v>
      </c>
      <c r="I2749">
        <f t="shared" si="42"/>
        <v>609.63</v>
      </c>
    </row>
    <row r="2750" spans="1:9" x14ac:dyDescent="0.25">
      <c r="A2750">
        <v>2</v>
      </c>
      <c r="B2750" t="s">
        <v>2049</v>
      </c>
      <c r="C2750" t="s">
        <v>3595</v>
      </c>
      <c r="D2750" t="s">
        <v>3598</v>
      </c>
      <c r="E2750">
        <v>649.48</v>
      </c>
      <c r="F2750">
        <v>0</v>
      </c>
      <c r="G2750" s="2">
        <v>45441</v>
      </c>
      <c r="H2750" t="s">
        <v>3243</v>
      </c>
      <c r="I2750">
        <f t="shared" si="42"/>
        <v>649.48</v>
      </c>
    </row>
    <row r="2751" spans="1:9" x14ac:dyDescent="0.25">
      <c r="A2751">
        <v>2</v>
      </c>
      <c r="B2751" t="s">
        <v>2019</v>
      </c>
      <c r="C2751" t="s">
        <v>2027</v>
      </c>
      <c r="D2751" t="s">
        <v>3598</v>
      </c>
      <c r="E2751">
        <v>1201.46</v>
      </c>
      <c r="F2751">
        <v>0</v>
      </c>
      <c r="G2751" s="2">
        <v>45441</v>
      </c>
      <c r="H2751" t="s">
        <v>3243</v>
      </c>
      <c r="I2751">
        <f t="shared" si="42"/>
        <v>1201.46</v>
      </c>
    </row>
    <row r="2752" spans="1:9" x14ac:dyDescent="0.25">
      <c r="A2752">
        <v>2</v>
      </c>
      <c r="B2752" t="s">
        <v>2059</v>
      </c>
      <c r="C2752" t="s">
        <v>3610</v>
      </c>
      <c r="D2752" t="s">
        <v>3598</v>
      </c>
      <c r="E2752">
        <v>75.25</v>
      </c>
      <c r="F2752">
        <v>0</v>
      </c>
      <c r="G2752" s="2">
        <v>45441</v>
      </c>
      <c r="H2752" t="s">
        <v>3243</v>
      </c>
      <c r="I2752">
        <f t="shared" si="42"/>
        <v>75.25</v>
      </c>
    </row>
    <row r="2753" spans="1:9" x14ac:dyDescent="0.25">
      <c r="A2753">
        <v>2</v>
      </c>
      <c r="B2753" t="s">
        <v>2026</v>
      </c>
      <c r="C2753" t="s">
        <v>3603</v>
      </c>
      <c r="D2753" t="s">
        <v>3598</v>
      </c>
      <c r="E2753">
        <v>153.30000000000001</v>
      </c>
      <c r="F2753">
        <v>0</v>
      </c>
      <c r="G2753" s="2">
        <v>45441</v>
      </c>
      <c r="H2753" t="s">
        <v>3243</v>
      </c>
      <c r="I2753">
        <f t="shared" si="42"/>
        <v>153.30000000000001</v>
      </c>
    </row>
    <row r="2754" spans="1:9" x14ac:dyDescent="0.25">
      <c r="A2754">
        <v>4</v>
      </c>
      <c r="B2754" t="s">
        <v>2044</v>
      </c>
      <c r="C2754" t="s">
        <v>3581</v>
      </c>
      <c r="D2754" t="s">
        <v>3598</v>
      </c>
      <c r="E2754">
        <v>3731.71</v>
      </c>
      <c r="F2754">
        <v>0</v>
      </c>
      <c r="G2754" s="2">
        <v>45441</v>
      </c>
      <c r="H2754" t="s">
        <v>3243</v>
      </c>
      <c r="I2754">
        <f t="shared" ref="I2754:I2817" si="43">E2754-F2754</f>
        <v>3731.71</v>
      </c>
    </row>
    <row r="2755" spans="1:9" x14ac:dyDescent="0.25">
      <c r="A2755">
        <v>2</v>
      </c>
      <c r="B2755" t="s">
        <v>2044</v>
      </c>
      <c r="C2755" t="s">
        <v>2045</v>
      </c>
      <c r="D2755" t="s">
        <v>3598</v>
      </c>
      <c r="E2755">
        <v>2211.58</v>
      </c>
      <c r="F2755">
        <v>0</v>
      </c>
      <c r="G2755" s="2">
        <v>45441</v>
      </c>
      <c r="H2755" t="s">
        <v>3243</v>
      </c>
      <c r="I2755">
        <f t="shared" si="43"/>
        <v>2211.58</v>
      </c>
    </row>
    <row r="2756" spans="1:9" x14ac:dyDescent="0.25">
      <c r="A2756">
        <v>2</v>
      </c>
      <c r="B2756" t="s">
        <v>2024</v>
      </c>
      <c r="C2756" t="s">
        <v>2036</v>
      </c>
      <c r="D2756" t="s">
        <v>3598</v>
      </c>
      <c r="E2756">
        <v>18802.87</v>
      </c>
      <c r="F2756">
        <v>0</v>
      </c>
      <c r="G2756" s="2">
        <v>45441</v>
      </c>
      <c r="H2756" t="s">
        <v>3243</v>
      </c>
      <c r="I2756">
        <f t="shared" si="43"/>
        <v>18802.87</v>
      </c>
    </row>
    <row r="2757" spans="1:9" x14ac:dyDescent="0.25">
      <c r="A2757">
        <v>2</v>
      </c>
      <c r="B2757" t="s">
        <v>2037</v>
      </c>
      <c r="C2757" t="s">
        <v>3262</v>
      </c>
      <c r="D2757" t="s">
        <v>3598</v>
      </c>
      <c r="E2757">
        <v>5527.98</v>
      </c>
      <c r="F2757">
        <v>0</v>
      </c>
      <c r="G2757" s="2">
        <v>45441</v>
      </c>
      <c r="H2757" t="s">
        <v>3243</v>
      </c>
      <c r="I2757">
        <f t="shared" si="43"/>
        <v>5527.98</v>
      </c>
    </row>
    <row r="2758" spans="1:9" x14ac:dyDescent="0.25">
      <c r="A2758">
        <v>4</v>
      </c>
      <c r="B2758" t="s">
        <v>2024</v>
      </c>
      <c r="C2758" t="s">
        <v>2025</v>
      </c>
      <c r="D2758" t="s">
        <v>3598</v>
      </c>
      <c r="E2758">
        <v>35.82</v>
      </c>
      <c r="F2758">
        <v>0</v>
      </c>
      <c r="G2758" s="2">
        <v>45441</v>
      </c>
      <c r="H2758" t="s">
        <v>3243</v>
      </c>
      <c r="I2758">
        <f t="shared" si="43"/>
        <v>35.82</v>
      </c>
    </row>
    <row r="2759" spans="1:9" x14ac:dyDescent="0.25">
      <c r="A2759">
        <v>2</v>
      </c>
      <c r="B2759" t="s">
        <v>2047</v>
      </c>
      <c r="C2759" t="s">
        <v>3204</v>
      </c>
      <c r="D2759" t="s">
        <v>3598</v>
      </c>
      <c r="E2759">
        <v>1199.3</v>
      </c>
      <c r="F2759">
        <v>0</v>
      </c>
      <c r="G2759" s="2">
        <v>45441</v>
      </c>
      <c r="H2759" t="s">
        <v>3243</v>
      </c>
      <c r="I2759">
        <f t="shared" si="43"/>
        <v>1199.3</v>
      </c>
    </row>
    <row r="2760" spans="1:9" x14ac:dyDescent="0.25">
      <c r="A2760">
        <v>3</v>
      </c>
      <c r="B2760" t="s">
        <v>2044</v>
      </c>
      <c r="C2760" t="s">
        <v>3266</v>
      </c>
      <c r="D2760" t="s">
        <v>3598</v>
      </c>
      <c r="E2760">
        <v>135.41999999999999</v>
      </c>
      <c r="F2760">
        <v>0</v>
      </c>
      <c r="G2760" s="2">
        <v>45441</v>
      </c>
      <c r="H2760" t="s">
        <v>3243</v>
      </c>
      <c r="I2760">
        <f t="shared" si="43"/>
        <v>135.41999999999999</v>
      </c>
    </row>
    <row r="2761" spans="1:9" x14ac:dyDescent="0.25">
      <c r="A2761">
        <v>2</v>
      </c>
      <c r="B2761" t="s">
        <v>2040</v>
      </c>
      <c r="C2761" t="s">
        <v>3580</v>
      </c>
      <c r="D2761" t="s">
        <v>3598</v>
      </c>
      <c r="E2761">
        <v>54.67</v>
      </c>
      <c r="F2761">
        <v>0</v>
      </c>
      <c r="G2761" s="2">
        <v>45441</v>
      </c>
      <c r="H2761" t="s">
        <v>3243</v>
      </c>
      <c r="I2761">
        <f t="shared" si="43"/>
        <v>54.67</v>
      </c>
    </row>
    <row r="2762" spans="1:9" x14ac:dyDescent="0.25">
      <c r="A2762">
        <v>2</v>
      </c>
      <c r="B2762" t="s">
        <v>2053</v>
      </c>
      <c r="C2762" t="s">
        <v>3624</v>
      </c>
      <c r="D2762" t="s">
        <v>3617</v>
      </c>
      <c r="E2762">
        <v>0</v>
      </c>
      <c r="F2762">
        <v>6</v>
      </c>
      <c r="G2762" s="2">
        <v>45443</v>
      </c>
      <c r="H2762" t="s">
        <v>3618</v>
      </c>
      <c r="I2762">
        <f t="shared" si="43"/>
        <v>-6</v>
      </c>
    </row>
    <row r="2763" spans="1:9" x14ac:dyDescent="0.25">
      <c r="A2763">
        <v>2</v>
      </c>
      <c r="B2763" t="s">
        <v>2053</v>
      </c>
      <c r="C2763" t="s">
        <v>3624</v>
      </c>
      <c r="D2763" t="s">
        <v>3617</v>
      </c>
      <c r="E2763">
        <v>0</v>
      </c>
      <c r="F2763">
        <v>75</v>
      </c>
      <c r="G2763" s="2">
        <v>45443</v>
      </c>
      <c r="H2763" t="s">
        <v>3618</v>
      </c>
      <c r="I2763">
        <f t="shared" si="43"/>
        <v>-75</v>
      </c>
    </row>
    <row r="2764" spans="1:9" x14ac:dyDescent="0.25">
      <c r="A2764">
        <v>2</v>
      </c>
      <c r="B2764" t="s">
        <v>2053</v>
      </c>
      <c r="C2764" t="s">
        <v>3624</v>
      </c>
      <c r="D2764" t="s">
        <v>3617</v>
      </c>
      <c r="E2764">
        <v>0</v>
      </c>
      <c r="F2764">
        <v>65</v>
      </c>
      <c r="G2764" s="2">
        <v>45443</v>
      </c>
      <c r="H2764" t="s">
        <v>3618</v>
      </c>
      <c r="I2764">
        <f t="shared" si="43"/>
        <v>-65</v>
      </c>
    </row>
    <row r="2765" spans="1:9" x14ac:dyDescent="0.25">
      <c r="A2765">
        <v>2</v>
      </c>
      <c r="B2765" t="s">
        <v>2053</v>
      </c>
      <c r="C2765" t="s">
        <v>3624</v>
      </c>
      <c r="D2765" t="s">
        <v>3617</v>
      </c>
      <c r="E2765">
        <v>0</v>
      </c>
      <c r="F2765">
        <v>287.37</v>
      </c>
      <c r="G2765" s="2">
        <v>45443</v>
      </c>
      <c r="H2765" t="s">
        <v>3618</v>
      </c>
      <c r="I2765">
        <f t="shared" si="43"/>
        <v>-287.37</v>
      </c>
    </row>
    <row r="2766" spans="1:9" x14ac:dyDescent="0.25">
      <c r="A2766">
        <v>2</v>
      </c>
      <c r="B2766" t="s">
        <v>2053</v>
      </c>
      <c r="C2766" t="s">
        <v>3624</v>
      </c>
      <c r="D2766" t="s">
        <v>3617</v>
      </c>
      <c r="E2766">
        <v>0</v>
      </c>
      <c r="F2766">
        <v>2070</v>
      </c>
      <c r="G2766" s="2">
        <v>45443</v>
      </c>
      <c r="H2766" t="s">
        <v>3618</v>
      </c>
      <c r="I2766">
        <f t="shared" si="43"/>
        <v>-2070</v>
      </c>
    </row>
    <row r="2767" spans="1:9" x14ac:dyDescent="0.25">
      <c r="A2767">
        <v>2</v>
      </c>
      <c r="B2767" t="s">
        <v>2053</v>
      </c>
      <c r="C2767" t="s">
        <v>3624</v>
      </c>
      <c r="D2767" t="s">
        <v>3617</v>
      </c>
      <c r="E2767">
        <v>0</v>
      </c>
      <c r="F2767">
        <v>1250</v>
      </c>
      <c r="G2767" s="2">
        <v>45443</v>
      </c>
      <c r="H2767" t="s">
        <v>3618</v>
      </c>
      <c r="I2767">
        <f t="shared" si="43"/>
        <v>-1250</v>
      </c>
    </row>
    <row r="2768" spans="1:9" x14ac:dyDescent="0.25">
      <c r="A2768">
        <v>2</v>
      </c>
      <c r="B2768" t="s">
        <v>2053</v>
      </c>
      <c r="C2768" t="s">
        <v>3624</v>
      </c>
      <c r="D2768" t="s">
        <v>3617</v>
      </c>
      <c r="E2768">
        <v>0</v>
      </c>
      <c r="F2768">
        <v>1250</v>
      </c>
      <c r="G2768" s="2">
        <v>45443</v>
      </c>
      <c r="H2768" t="s">
        <v>3618</v>
      </c>
      <c r="I2768">
        <f t="shared" si="43"/>
        <v>-1250</v>
      </c>
    </row>
    <row r="2769" spans="1:9" x14ac:dyDescent="0.25">
      <c r="A2769">
        <v>2</v>
      </c>
      <c r="B2769" t="s">
        <v>2053</v>
      </c>
      <c r="C2769" t="s">
        <v>3624</v>
      </c>
      <c r="D2769" t="s">
        <v>3617</v>
      </c>
      <c r="E2769">
        <v>0</v>
      </c>
      <c r="F2769">
        <v>1250</v>
      </c>
      <c r="G2769" s="2">
        <v>45443</v>
      </c>
      <c r="H2769" t="s">
        <v>3618</v>
      </c>
      <c r="I2769">
        <f t="shared" si="43"/>
        <v>-1250</v>
      </c>
    </row>
    <row r="2770" spans="1:9" x14ac:dyDescent="0.25">
      <c r="A2770">
        <v>2</v>
      </c>
      <c r="B2770" t="s">
        <v>2053</v>
      </c>
      <c r="C2770" t="s">
        <v>3624</v>
      </c>
      <c r="D2770" t="s">
        <v>3617</v>
      </c>
      <c r="E2770">
        <v>0</v>
      </c>
      <c r="F2770">
        <v>375</v>
      </c>
      <c r="G2770" s="2">
        <v>45443</v>
      </c>
      <c r="H2770" t="s">
        <v>3618</v>
      </c>
      <c r="I2770">
        <f t="shared" si="43"/>
        <v>-375</v>
      </c>
    </row>
    <row r="2771" spans="1:9" x14ac:dyDescent="0.25">
      <c r="A2771">
        <v>2</v>
      </c>
      <c r="B2771" t="s">
        <v>2053</v>
      </c>
      <c r="C2771" t="s">
        <v>3624</v>
      </c>
      <c r="D2771" t="s">
        <v>3617</v>
      </c>
      <c r="E2771">
        <v>0</v>
      </c>
      <c r="F2771">
        <v>75</v>
      </c>
      <c r="G2771" s="2">
        <v>45443</v>
      </c>
      <c r="H2771" t="s">
        <v>3618</v>
      </c>
      <c r="I2771">
        <f t="shared" si="43"/>
        <v>-75</v>
      </c>
    </row>
    <row r="2772" spans="1:9" x14ac:dyDescent="0.25">
      <c r="A2772">
        <v>2</v>
      </c>
      <c r="B2772" t="s">
        <v>2053</v>
      </c>
      <c r="C2772" t="s">
        <v>3624</v>
      </c>
      <c r="D2772" t="s">
        <v>3617</v>
      </c>
      <c r="E2772">
        <v>0</v>
      </c>
      <c r="F2772">
        <v>78</v>
      </c>
      <c r="G2772" s="2">
        <v>45443</v>
      </c>
      <c r="H2772" t="s">
        <v>3618</v>
      </c>
      <c r="I2772">
        <f t="shared" si="43"/>
        <v>-78</v>
      </c>
    </row>
    <row r="2773" spans="1:9" x14ac:dyDescent="0.25">
      <c r="A2773">
        <v>2</v>
      </c>
      <c r="B2773" t="s">
        <v>2053</v>
      </c>
      <c r="C2773" t="s">
        <v>3624</v>
      </c>
      <c r="D2773" t="s">
        <v>3617</v>
      </c>
      <c r="E2773">
        <v>0</v>
      </c>
      <c r="F2773">
        <v>135</v>
      </c>
      <c r="G2773" s="2">
        <v>45443</v>
      </c>
      <c r="H2773" t="s">
        <v>3618</v>
      </c>
      <c r="I2773">
        <f t="shared" si="43"/>
        <v>-135</v>
      </c>
    </row>
    <row r="2774" spans="1:9" x14ac:dyDescent="0.25">
      <c r="A2774">
        <v>2</v>
      </c>
      <c r="B2774" t="s">
        <v>2053</v>
      </c>
      <c r="C2774" t="s">
        <v>3624</v>
      </c>
      <c r="D2774" t="s">
        <v>3617</v>
      </c>
      <c r="E2774">
        <v>0</v>
      </c>
      <c r="F2774">
        <v>52</v>
      </c>
      <c r="G2774" s="2">
        <v>45443</v>
      </c>
      <c r="H2774" t="s">
        <v>3618</v>
      </c>
      <c r="I2774">
        <f t="shared" si="43"/>
        <v>-52</v>
      </c>
    </row>
    <row r="2775" spans="1:9" x14ac:dyDescent="0.25">
      <c r="A2775">
        <v>2</v>
      </c>
      <c r="B2775" t="s">
        <v>2053</v>
      </c>
      <c r="C2775" t="s">
        <v>3624</v>
      </c>
      <c r="D2775" t="s">
        <v>3617</v>
      </c>
      <c r="E2775">
        <v>0</v>
      </c>
      <c r="F2775">
        <v>75</v>
      </c>
      <c r="G2775" s="2">
        <v>45443</v>
      </c>
      <c r="H2775" t="s">
        <v>3618</v>
      </c>
      <c r="I2775">
        <f t="shared" si="43"/>
        <v>-75</v>
      </c>
    </row>
    <row r="2776" spans="1:9" x14ac:dyDescent="0.25">
      <c r="A2776">
        <v>2</v>
      </c>
      <c r="B2776" t="s">
        <v>2053</v>
      </c>
      <c r="C2776" t="s">
        <v>3624</v>
      </c>
      <c r="D2776" t="s">
        <v>3617</v>
      </c>
      <c r="E2776">
        <v>0</v>
      </c>
      <c r="F2776">
        <v>240</v>
      </c>
      <c r="G2776" s="2">
        <v>45443</v>
      </c>
      <c r="H2776" t="s">
        <v>3618</v>
      </c>
      <c r="I2776">
        <f t="shared" si="43"/>
        <v>-240</v>
      </c>
    </row>
    <row r="2777" spans="1:9" x14ac:dyDescent="0.25">
      <c r="A2777">
        <v>2</v>
      </c>
      <c r="B2777" t="s">
        <v>2053</v>
      </c>
      <c r="C2777" t="s">
        <v>3624</v>
      </c>
      <c r="D2777" t="s">
        <v>3617</v>
      </c>
      <c r="E2777">
        <v>0</v>
      </c>
      <c r="F2777">
        <v>165</v>
      </c>
      <c r="G2777" s="2">
        <v>45443</v>
      </c>
      <c r="H2777" t="s">
        <v>3618</v>
      </c>
      <c r="I2777">
        <f t="shared" si="43"/>
        <v>-165</v>
      </c>
    </row>
    <row r="2778" spans="1:9" x14ac:dyDescent="0.25">
      <c r="A2778">
        <v>2</v>
      </c>
      <c r="B2778" t="s">
        <v>2053</v>
      </c>
      <c r="C2778" t="s">
        <v>3624</v>
      </c>
      <c r="D2778" t="s">
        <v>3617</v>
      </c>
      <c r="E2778">
        <v>0</v>
      </c>
      <c r="F2778">
        <v>195</v>
      </c>
      <c r="G2778" s="2">
        <v>45443</v>
      </c>
      <c r="H2778" t="s">
        <v>3618</v>
      </c>
      <c r="I2778">
        <f t="shared" si="43"/>
        <v>-195</v>
      </c>
    </row>
    <row r="2779" spans="1:9" x14ac:dyDescent="0.25">
      <c r="A2779">
        <v>2</v>
      </c>
      <c r="B2779" t="s">
        <v>2053</v>
      </c>
      <c r="C2779" t="s">
        <v>3624</v>
      </c>
      <c r="D2779" t="s">
        <v>3617</v>
      </c>
      <c r="E2779">
        <v>0</v>
      </c>
      <c r="F2779">
        <v>52</v>
      </c>
      <c r="G2779" s="2">
        <v>45443</v>
      </c>
      <c r="H2779" t="s">
        <v>3618</v>
      </c>
      <c r="I2779">
        <f t="shared" si="43"/>
        <v>-52</v>
      </c>
    </row>
    <row r="2780" spans="1:9" x14ac:dyDescent="0.25">
      <c r="A2780">
        <v>2</v>
      </c>
      <c r="B2780" t="s">
        <v>2053</v>
      </c>
      <c r="C2780" t="s">
        <v>3624</v>
      </c>
      <c r="D2780" t="s">
        <v>3617</v>
      </c>
      <c r="E2780">
        <v>0</v>
      </c>
      <c r="F2780">
        <v>1300</v>
      </c>
      <c r="G2780" s="2">
        <v>45443</v>
      </c>
      <c r="H2780" t="s">
        <v>3618</v>
      </c>
      <c r="I2780">
        <f t="shared" si="43"/>
        <v>-1300</v>
      </c>
    </row>
    <row r="2781" spans="1:9" x14ac:dyDescent="0.25">
      <c r="A2781">
        <v>2</v>
      </c>
      <c r="B2781" t="s">
        <v>2053</v>
      </c>
      <c r="C2781" t="s">
        <v>3624</v>
      </c>
      <c r="D2781" t="s">
        <v>3617</v>
      </c>
      <c r="E2781">
        <v>0</v>
      </c>
      <c r="F2781">
        <v>195</v>
      </c>
      <c r="G2781" s="2">
        <v>45443</v>
      </c>
      <c r="H2781" t="s">
        <v>3618</v>
      </c>
      <c r="I2781">
        <f t="shared" si="43"/>
        <v>-195</v>
      </c>
    </row>
    <row r="2782" spans="1:9" x14ac:dyDescent="0.25">
      <c r="A2782">
        <v>2</v>
      </c>
      <c r="B2782" t="s">
        <v>2053</v>
      </c>
      <c r="C2782" t="s">
        <v>3624</v>
      </c>
      <c r="D2782" t="s">
        <v>3617</v>
      </c>
      <c r="E2782">
        <v>0</v>
      </c>
      <c r="F2782">
        <v>260</v>
      </c>
      <c r="G2782" s="2">
        <v>45443</v>
      </c>
      <c r="H2782" t="s">
        <v>3618</v>
      </c>
      <c r="I2782">
        <f t="shared" si="43"/>
        <v>-260</v>
      </c>
    </row>
    <row r="2783" spans="1:9" x14ac:dyDescent="0.25">
      <c r="A2783">
        <v>2</v>
      </c>
      <c r="B2783" t="s">
        <v>2053</v>
      </c>
      <c r="C2783" t="s">
        <v>3624</v>
      </c>
      <c r="D2783" t="s">
        <v>3617</v>
      </c>
      <c r="E2783">
        <v>0</v>
      </c>
      <c r="F2783">
        <v>2550</v>
      </c>
      <c r="G2783" s="2">
        <v>45443</v>
      </c>
      <c r="H2783" t="s">
        <v>3618</v>
      </c>
      <c r="I2783">
        <f t="shared" si="43"/>
        <v>-2550</v>
      </c>
    </row>
    <row r="2784" spans="1:9" x14ac:dyDescent="0.25">
      <c r="A2784">
        <v>2</v>
      </c>
      <c r="B2784" t="s">
        <v>2053</v>
      </c>
      <c r="C2784" t="s">
        <v>3624</v>
      </c>
      <c r="D2784" t="s">
        <v>3617</v>
      </c>
      <c r="E2784">
        <v>0</v>
      </c>
      <c r="F2784">
        <v>3000</v>
      </c>
      <c r="G2784" s="2">
        <v>45443</v>
      </c>
      <c r="H2784" t="s">
        <v>3618</v>
      </c>
      <c r="I2784">
        <f t="shared" si="43"/>
        <v>-3000</v>
      </c>
    </row>
    <row r="2785" spans="1:9" x14ac:dyDescent="0.25">
      <c r="A2785">
        <v>2</v>
      </c>
      <c r="B2785" t="s">
        <v>2053</v>
      </c>
      <c r="C2785" t="s">
        <v>3624</v>
      </c>
      <c r="D2785" t="s">
        <v>3617</v>
      </c>
      <c r="E2785">
        <v>0</v>
      </c>
      <c r="F2785">
        <v>319.3</v>
      </c>
      <c r="G2785" s="2">
        <v>45443</v>
      </c>
      <c r="H2785" t="s">
        <v>3618</v>
      </c>
      <c r="I2785">
        <f t="shared" si="43"/>
        <v>-319.3</v>
      </c>
    </row>
    <row r="2786" spans="1:9" x14ac:dyDescent="0.25">
      <c r="A2786">
        <v>2</v>
      </c>
      <c r="B2786" t="s">
        <v>2053</v>
      </c>
      <c r="C2786" t="s">
        <v>3624</v>
      </c>
      <c r="D2786" t="s">
        <v>3617</v>
      </c>
      <c r="E2786">
        <v>0</v>
      </c>
      <c r="F2786">
        <v>1701</v>
      </c>
      <c r="G2786" s="2">
        <v>45443</v>
      </c>
      <c r="H2786" t="s">
        <v>3618</v>
      </c>
      <c r="I2786">
        <f t="shared" si="43"/>
        <v>-1701</v>
      </c>
    </row>
    <row r="2787" spans="1:9" x14ac:dyDescent="0.25">
      <c r="A2787">
        <v>2</v>
      </c>
      <c r="B2787" t="s">
        <v>2053</v>
      </c>
      <c r="C2787" t="s">
        <v>3624</v>
      </c>
      <c r="D2787" t="s">
        <v>3617</v>
      </c>
      <c r="E2787">
        <v>0</v>
      </c>
      <c r="F2787">
        <v>1008</v>
      </c>
      <c r="G2787" s="2">
        <v>45443</v>
      </c>
      <c r="H2787" t="s">
        <v>3618</v>
      </c>
      <c r="I2787">
        <f t="shared" si="43"/>
        <v>-1008</v>
      </c>
    </row>
    <row r="2788" spans="1:9" x14ac:dyDescent="0.25">
      <c r="A2788">
        <v>2</v>
      </c>
      <c r="B2788" t="s">
        <v>2053</v>
      </c>
      <c r="C2788" t="s">
        <v>3624</v>
      </c>
      <c r="D2788" t="s">
        <v>3617</v>
      </c>
      <c r="E2788">
        <v>0</v>
      </c>
      <c r="F2788">
        <v>130</v>
      </c>
      <c r="G2788" s="2">
        <v>45443</v>
      </c>
      <c r="H2788" t="s">
        <v>3618</v>
      </c>
      <c r="I2788">
        <f t="shared" si="43"/>
        <v>-130</v>
      </c>
    </row>
    <row r="2789" spans="1:9" x14ac:dyDescent="0.25">
      <c r="A2789">
        <v>2</v>
      </c>
      <c r="B2789" t="s">
        <v>2053</v>
      </c>
      <c r="C2789" t="s">
        <v>3624</v>
      </c>
      <c r="D2789" t="s">
        <v>3617</v>
      </c>
      <c r="E2789">
        <v>0</v>
      </c>
      <c r="F2789">
        <v>325</v>
      </c>
      <c r="G2789" s="2">
        <v>45443</v>
      </c>
      <c r="H2789" t="s">
        <v>3618</v>
      </c>
      <c r="I2789">
        <f t="shared" si="43"/>
        <v>-325</v>
      </c>
    </row>
    <row r="2790" spans="1:9" x14ac:dyDescent="0.25">
      <c r="A2790">
        <v>2</v>
      </c>
      <c r="B2790" t="s">
        <v>2053</v>
      </c>
      <c r="C2790" t="s">
        <v>3624</v>
      </c>
      <c r="D2790" t="s">
        <v>3617</v>
      </c>
      <c r="E2790">
        <v>0</v>
      </c>
      <c r="F2790">
        <v>800</v>
      </c>
      <c r="G2790" s="2">
        <v>45443</v>
      </c>
      <c r="H2790" t="s">
        <v>3618</v>
      </c>
      <c r="I2790">
        <f t="shared" si="43"/>
        <v>-800</v>
      </c>
    </row>
    <row r="2791" spans="1:9" x14ac:dyDescent="0.25">
      <c r="A2791">
        <v>2</v>
      </c>
      <c r="B2791" t="s">
        <v>2053</v>
      </c>
      <c r="C2791" t="s">
        <v>3624</v>
      </c>
      <c r="D2791" t="s">
        <v>3617</v>
      </c>
      <c r="E2791">
        <v>0</v>
      </c>
      <c r="F2791">
        <v>1960</v>
      </c>
      <c r="G2791" s="2">
        <v>45443</v>
      </c>
      <c r="H2791" t="s">
        <v>3618</v>
      </c>
      <c r="I2791">
        <f t="shared" si="43"/>
        <v>-1960</v>
      </c>
    </row>
    <row r="2792" spans="1:9" x14ac:dyDescent="0.25">
      <c r="A2792">
        <v>2</v>
      </c>
      <c r="B2792" t="s">
        <v>2053</v>
      </c>
      <c r="C2792" t="s">
        <v>3624</v>
      </c>
      <c r="D2792" t="s">
        <v>3617</v>
      </c>
      <c r="E2792">
        <v>0</v>
      </c>
      <c r="F2792">
        <v>180</v>
      </c>
      <c r="G2792" s="2">
        <v>45443</v>
      </c>
      <c r="H2792" t="s">
        <v>3618</v>
      </c>
      <c r="I2792">
        <f t="shared" si="43"/>
        <v>-180</v>
      </c>
    </row>
    <row r="2793" spans="1:9" x14ac:dyDescent="0.25">
      <c r="A2793">
        <v>2</v>
      </c>
      <c r="B2793" t="s">
        <v>2053</v>
      </c>
      <c r="C2793" t="s">
        <v>3624</v>
      </c>
      <c r="D2793" t="s">
        <v>3617</v>
      </c>
      <c r="E2793">
        <v>0</v>
      </c>
      <c r="F2793">
        <v>37.5</v>
      </c>
      <c r="G2793" s="2">
        <v>45443</v>
      </c>
      <c r="H2793" t="s">
        <v>3618</v>
      </c>
      <c r="I2793">
        <f t="shared" si="43"/>
        <v>-37.5</v>
      </c>
    </row>
    <row r="2794" spans="1:9" x14ac:dyDescent="0.25">
      <c r="A2794">
        <v>2</v>
      </c>
      <c r="B2794" t="s">
        <v>2053</v>
      </c>
      <c r="C2794" t="s">
        <v>3624</v>
      </c>
      <c r="D2794" t="s">
        <v>3617</v>
      </c>
      <c r="E2794">
        <v>0</v>
      </c>
      <c r="F2794">
        <v>7000</v>
      </c>
      <c r="G2794" s="2">
        <v>45443</v>
      </c>
      <c r="H2794" t="s">
        <v>3618</v>
      </c>
      <c r="I2794">
        <f t="shared" si="43"/>
        <v>-7000</v>
      </c>
    </row>
    <row r="2795" spans="1:9" x14ac:dyDescent="0.25">
      <c r="A2795">
        <v>2</v>
      </c>
      <c r="B2795" t="s">
        <v>2053</v>
      </c>
      <c r="C2795" t="s">
        <v>3624</v>
      </c>
      <c r="D2795" t="s">
        <v>3617</v>
      </c>
      <c r="E2795">
        <v>0</v>
      </c>
      <c r="F2795">
        <v>480</v>
      </c>
      <c r="G2795" s="2">
        <v>45443</v>
      </c>
      <c r="H2795" t="s">
        <v>3618</v>
      </c>
      <c r="I2795">
        <f t="shared" si="43"/>
        <v>-480</v>
      </c>
    </row>
    <row r="2796" spans="1:9" x14ac:dyDescent="0.25">
      <c r="A2796">
        <v>2</v>
      </c>
      <c r="B2796" t="s">
        <v>2053</v>
      </c>
      <c r="C2796" t="s">
        <v>3624</v>
      </c>
      <c r="D2796" t="s">
        <v>3617</v>
      </c>
      <c r="E2796">
        <v>0</v>
      </c>
      <c r="F2796">
        <v>960</v>
      </c>
      <c r="G2796" s="2">
        <v>45443</v>
      </c>
      <c r="H2796" t="s">
        <v>3618</v>
      </c>
      <c r="I2796">
        <f t="shared" si="43"/>
        <v>-960</v>
      </c>
    </row>
    <row r="2797" spans="1:9" x14ac:dyDescent="0.25">
      <c r="A2797">
        <v>2</v>
      </c>
      <c r="B2797" t="s">
        <v>2053</v>
      </c>
      <c r="C2797" t="s">
        <v>3624</v>
      </c>
      <c r="D2797" t="s">
        <v>3617</v>
      </c>
      <c r="E2797">
        <v>0</v>
      </c>
      <c r="F2797">
        <v>65</v>
      </c>
      <c r="G2797" s="2">
        <v>45443</v>
      </c>
      <c r="H2797" t="s">
        <v>3618</v>
      </c>
      <c r="I2797">
        <f t="shared" si="43"/>
        <v>-65</v>
      </c>
    </row>
    <row r="2798" spans="1:9" x14ac:dyDescent="0.25">
      <c r="A2798">
        <v>2</v>
      </c>
      <c r="B2798" t="s">
        <v>2053</v>
      </c>
      <c r="C2798" t="s">
        <v>3624</v>
      </c>
      <c r="D2798" t="s">
        <v>3617</v>
      </c>
      <c r="E2798">
        <v>0</v>
      </c>
      <c r="F2798">
        <v>3000</v>
      </c>
      <c r="G2798" s="2">
        <v>45443</v>
      </c>
      <c r="H2798" t="s">
        <v>3618</v>
      </c>
      <c r="I2798">
        <f t="shared" si="43"/>
        <v>-3000</v>
      </c>
    </row>
    <row r="2799" spans="1:9" x14ac:dyDescent="0.25">
      <c r="A2799">
        <v>2</v>
      </c>
      <c r="B2799" t="s">
        <v>2053</v>
      </c>
      <c r="C2799" t="s">
        <v>3624</v>
      </c>
      <c r="D2799" t="s">
        <v>3617</v>
      </c>
      <c r="E2799">
        <v>0</v>
      </c>
      <c r="F2799">
        <v>3150</v>
      </c>
      <c r="G2799" s="2">
        <v>45443</v>
      </c>
      <c r="H2799" t="s">
        <v>3618</v>
      </c>
      <c r="I2799">
        <f t="shared" si="43"/>
        <v>-3150</v>
      </c>
    </row>
    <row r="2800" spans="1:9" x14ac:dyDescent="0.25">
      <c r="A2800">
        <v>2</v>
      </c>
      <c r="B2800" t="s">
        <v>2053</v>
      </c>
      <c r="C2800" t="s">
        <v>3624</v>
      </c>
      <c r="D2800" t="s">
        <v>3617</v>
      </c>
      <c r="E2800">
        <v>0</v>
      </c>
      <c r="F2800">
        <v>2500</v>
      </c>
      <c r="G2800" s="2">
        <v>45443</v>
      </c>
      <c r="H2800" t="s">
        <v>3618</v>
      </c>
      <c r="I2800">
        <f t="shared" si="43"/>
        <v>-2500</v>
      </c>
    </row>
    <row r="2801" spans="1:9" x14ac:dyDescent="0.25">
      <c r="A2801">
        <v>2</v>
      </c>
      <c r="B2801" t="s">
        <v>2053</v>
      </c>
      <c r="C2801" t="s">
        <v>3624</v>
      </c>
      <c r="D2801" t="s">
        <v>3617</v>
      </c>
      <c r="E2801">
        <v>0</v>
      </c>
      <c r="F2801">
        <v>210</v>
      </c>
      <c r="G2801" s="2">
        <v>45443</v>
      </c>
      <c r="H2801" t="s">
        <v>3618</v>
      </c>
      <c r="I2801">
        <f t="shared" si="43"/>
        <v>-210</v>
      </c>
    </row>
    <row r="2802" spans="1:9" x14ac:dyDescent="0.25">
      <c r="A2802">
        <v>2</v>
      </c>
      <c r="B2802" t="s">
        <v>2053</v>
      </c>
      <c r="C2802" t="s">
        <v>3624</v>
      </c>
      <c r="D2802" t="s">
        <v>3617</v>
      </c>
      <c r="E2802">
        <v>0</v>
      </c>
      <c r="F2802">
        <v>90</v>
      </c>
      <c r="G2802" s="2">
        <v>45443</v>
      </c>
      <c r="H2802" t="s">
        <v>3618</v>
      </c>
      <c r="I2802">
        <f t="shared" si="43"/>
        <v>-90</v>
      </c>
    </row>
    <row r="2803" spans="1:9" x14ac:dyDescent="0.25">
      <c r="A2803">
        <v>2</v>
      </c>
      <c r="B2803" t="s">
        <v>2053</v>
      </c>
      <c r="C2803" t="s">
        <v>3624</v>
      </c>
      <c r="D2803" t="s">
        <v>3617</v>
      </c>
      <c r="E2803">
        <v>0</v>
      </c>
      <c r="F2803">
        <v>238</v>
      </c>
      <c r="G2803" s="2">
        <v>45443</v>
      </c>
      <c r="H2803" t="s">
        <v>3618</v>
      </c>
      <c r="I2803">
        <f t="shared" si="43"/>
        <v>-238</v>
      </c>
    </row>
    <row r="2804" spans="1:9" x14ac:dyDescent="0.25">
      <c r="A2804">
        <v>2</v>
      </c>
      <c r="B2804" t="s">
        <v>2053</v>
      </c>
      <c r="C2804" t="s">
        <v>3624</v>
      </c>
      <c r="D2804" t="s">
        <v>3617</v>
      </c>
      <c r="E2804">
        <v>0</v>
      </c>
      <c r="F2804">
        <v>65</v>
      </c>
      <c r="G2804" s="2">
        <v>45443</v>
      </c>
      <c r="H2804" t="s">
        <v>3618</v>
      </c>
      <c r="I2804">
        <f t="shared" si="43"/>
        <v>-65</v>
      </c>
    </row>
    <row r="2805" spans="1:9" x14ac:dyDescent="0.25">
      <c r="A2805">
        <v>2</v>
      </c>
      <c r="B2805" t="s">
        <v>2053</v>
      </c>
      <c r="C2805" t="s">
        <v>3624</v>
      </c>
      <c r="D2805" t="s">
        <v>3617</v>
      </c>
      <c r="E2805">
        <v>0</v>
      </c>
      <c r="F2805">
        <v>182</v>
      </c>
      <c r="G2805" s="2">
        <v>45443</v>
      </c>
      <c r="H2805" t="s">
        <v>3618</v>
      </c>
      <c r="I2805">
        <f t="shared" si="43"/>
        <v>-182</v>
      </c>
    </row>
    <row r="2806" spans="1:9" x14ac:dyDescent="0.25">
      <c r="A2806">
        <v>2</v>
      </c>
      <c r="B2806" t="s">
        <v>2053</v>
      </c>
      <c r="C2806" t="s">
        <v>3624</v>
      </c>
      <c r="D2806" t="s">
        <v>3617</v>
      </c>
      <c r="E2806">
        <v>0</v>
      </c>
      <c r="F2806">
        <v>104</v>
      </c>
      <c r="G2806" s="2">
        <v>45443</v>
      </c>
      <c r="H2806" t="s">
        <v>3618</v>
      </c>
      <c r="I2806">
        <f t="shared" si="43"/>
        <v>-104</v>
      </c>
    </row>
    <row r="2807" spans="1:9" x14ac:dyDescent="0.25">
      <c r="A2807">
        <v>2</v>
      </c>
      <c r="B2807" t="s">
        <v>2053</v>
      </c>
      <c r="C2807" t="s">
        <v>3624</v>
      </c>
      <c r="D2807" t="s">
        <v>3617</v>
      </c>
      <c r="E2807">
        <v>0</v>
      </c>
      <c r="F2807">
        <v>660</v>
      </c>
      <c r="G2807" s="2">
        <v>45443</v>
      </c>
      <c r="H2807" t="s">
        <v>3618</v>
      </c>
      <c r="I2807">
        <f t="shared" si="43"/>
        <v>-660</v>
      </c>
    </row>
    <row r="2808" spans="1:9" x14ac:dyDescent="0.25">
      <c r="A2808">
        <v>2</v>
      </c>
      <c r="B2808" t="s">
        <v>2053</v>
      </c>
      <c r="C2808" t="s">
        <v>3624</v>
      </c>
      <c r="D2808" t="s">
        <v>3617</v>
      </c>
      <c r="E2808">
        <v>0</v>
      </c>
      <c r="F2808">
        <v>870</v>
      </c>
      <c r="G2808" s="2">
        <v>45443</v>
      </c>
      <c r="H2808" t="s">
        <v>3618</v>
      </c>
      <c r="I2808">
        <f t="shared" si="43"/>
        <v>-870</v>
      </c>
    </row>
    <row r="2809" spans="1:9" x14ac:dyDescent="0.25">
      <c r="A2809">
        <v>2</v>
      </c>
      <c r="B2809" t="s">
        <v>2053</v>
      </c>
      <c r="C2809" t="s">
        <v>3624</v>
      </c>
      <c r="D2809" t="s">
        <v>3617</v>
      </c>
      <c r="E2809">
        <v>0</v>
      </c>
      <c r="F2809">
        <v>221</v>
      </c>
      <c r="G2809" s="2">
        <v>45443</v>
      </c>
      <c r="H2809" t="s">
        <v>3618</v>
      </c>
      <c r="I2809">
        <f t="shared" si="43"/>
        <v>-221</v>
      </c>
    </row>
    <row r="2810" spans="1:9" x14ac:dyDescent="0.25">
      <c r="A2810">
        <v>2</v>
      </c>
      <c r="B2810" t="s">
        <v>2053</v>
      </c>
      <c r="C2810" t="s">
        <v>3624</v>
      </c>
      <c r="D2810" t="s">
        <v>3617</v>
      </c>
      <c r="E2810">
        <v>0</v>
      </c>
      <c r="F2810">
        <v>105</v>
      </c>
      <c r="G2810" s="2">
        <v>45443</v>
      </c>
      <c r="H2810" t="s">
        <v>3618</v>
      </c>
      <c r="I2810">
        <f t="shared" si="43"/>
        <v>-105</v>
      </c>
    </row>
    <row r="2811" spans="1:9" x14ac:dyDescent="0.25">
      <c r="A2811">
        <v>2</v>
      </c>
      <c r="B2811" t="s">
        <v>2053</v>
      </c>
      <c r="C2811" t="s">
        <v>3624</v>
      </c>
      <c r="D2811" t="s">
        <v>3617</v>
      </c>
      <c r="E2811">
        <v>0</v>
      </c>
      <c r="F2811">
        <v>287.37</v>
      </c>
      <c r="G2811" s="2">
        <v>45443</v>
      </c>
      <c r="H2811" t="s">
        <v>3618</v>
      </c>
      <c r="I2811">
        <f t="shared" si="43"/>
        <v>-287.37</v>
      </c>
    </row>
    <row r="2812" spans="1:9" x14ac:dyDescent="0.25">
      <c r="A2812">
        <v>2</v>
      </c>
      <c r="B2812" t="s">
        <v>2053</v>
      </c>
      <c r="C2812" t="s">
        <v>3624</v>
      </c>
      <c r="D2812" t="s">
        <v>3617</v>
      </c>
      <c r="E2812">
        <v>0</v>
      </c>
      <c r="F2812">
        <v>39</v>
      </c>
      <c r="G2812" s="2">
        <v>45443</v>
      </c>
      <c r="H2812" t="s">
        <v>3618</v>
      </c>
      <c r="I2812">
        <f t="shared" si="43"/>
        <v>-39</v>
      </c>
    </row>
    <row r="2813" spans="1:9" x14ac:dyDescent="0.25">
      <c r="A2813">
        <v>2</v>
      </c>
      <c r="B2813" t="s">
        <v>2053</v>
      </c>
      <c r="C2813" t="s">
        <v>3624</v>
      </c>
      <c r="D2813" t="s">
        <v>3617</v>
      </c>
      <c r="E2813">
        <v>0</v>
      </c>
      <c r="F2813">
        <v>98</v>
      </c>
      <c r="G2813" s="2">
        <v>45443</v>
      </c>
      <c r="H2813" t="s">
        <v>3618</v>
      </c>
      <c r="I2813">
        <f t="shared" si="43"/>
        <v>-98</v>
      </c>
    </row>
    <row r="2814" spans="1:9" x14ac:dyDescent="0.25">
      <c r="A2814">
        <v>2</v>
      </c>
      <c r="B2814" t="s">
        <v>2053</v>
      </c>
      <c r="C2814" t="s">
        <v>3624</v>
      </c>
      <c r="D2814" t="s">
        <v>3617</v>
      </c>
      <c r="E2814">
        <v>0</v>
      </c>
      <c r="F2814">
        <v>2425</v>
      </c>
      <c r="G2814" s="2">
        <v>45443</v>
      </c>
      <c r="H2814" t="s">
        <v>3618</v>
      </c>
      <c r="I2814">
        <f t="shared" si="43"/>
        <v>-2425</v>
      </c>
    </row>
    <row r="2815" spans="1:9" x14ac:dyDescent="0.25">
      <c r="A2815">
        <v>2</v>
      </c>
      <c r="B2815" t="s">
        <v>2053</v>
      </c>
      <c r="C2815" t="s">
        <v>3624</v>
      </c>
      <c r="D2815" t="s">
        <v>3617</v>
      </c>
      <c r="E2815">
        <v>0</v>
      </c>
      <c r="F2815">
        <v>768</v>
      </c>
      <c r="G2815" s="2">
        <v>45443</v>
      </c>
      <c r="H2815" t="s">
        <v>3618</v>
      </c>
      <c r="I2815">
        <f t="shared" si="43"/>
        <v>-768</v>
      </c>
    </row>
    <row r="2816" spans="1:9" x14ac:dyDescent="0.25">
      <c r="A2816">
        <v>2</v>
      </c>
      <c r="B2816" t="s">
        <v>2053</v>
      </c>
      <c r="C2816" t="s">
        <v>3624</v>
      </c>
      <c r="D2816" t="s">
        <v>3617</v>
      </c>
      <c r="E2816">
        <v>0</v>
      </c>
      <c r="F2816">
        <v>39</v>
      </c>
      <c r="G2816" s="2">
        <v>45443</v>
      </c>
      <c r="H2816" t="s">
        <v>3618</v>
      </c>
      <c r="I2816">
        <f t="shared" si="43"/>
        <v>-39</v>
      </c>
    </row>
    <row r="2817" spans="1:9" x14ac:dyDescent="0.25">
      <c r="A2817">
        <v>2</v>
      </c>
      <c r="B2817" t="s">
        <v>2053</v>
      </c>
      <c r="C2817" t="s">
        <v>3624</v>
      </c>
      <c r="D2817" t="s">
        <v>3617</v>
      </c>
      <c r="E2817">
        <v>0</v>
      </c>
      <c r="F2817">
        <v>287.37</v>
      </c>
      <c r="G2817" s="2">
        <v>45443</v>
      </c>
      <c r="H2817" t="s">
        <v>3618</v>
      </c>
      <c r="I2817">
        <f t="shared" si="43"/>
        <v>-287.37</v>
      </c>
    </row>
    <row r="2818" spans="1:9" x14ac:dyDescent="0.25">
      <c r="A2818">
        <v>2</v>
      </c>
      <c r="B2818" t="s">
        <v>2053</v>
      </c>
      <c r="C2818" t="s">
        <v>3624</v>
      </c>
      <c r="D2818" t="s">
        <v>3617</v>
      </c>
      <c r="E2818">
        <v>0</v>
      </c>
      <c r="F2818">
        <v>3650</v>
      </c>
      <c r="G2818" s="2">
        <v>45443</v>
      </c>
      <c r="H2818" t="s">
        <v>3618</v>
      </c>
      <c r="I2818">
        <f t="shared" ref="I2818:I2881" si="44">E2818-F2818</f>
        <v>-3650</v>
      </c>
    </row>
    <row r="2819" spans="1:9" x14ac:dyDescent="0.25">
      <c r="A2819">
        <v>2</v>
      </c>
      <c r="B2819" t="s">
        <v>2053</v>
      </c>
      <c r="C2819" t="s">
        <v>3624</v>
      </c>
      <c r="D2819" t="s">
        <v>3617</v>
      </c>
      <c r="E2819">
        <v>0</v>
      </c>
      <c r="F2819">
        <v>1014</v>
      </c>
      <c r="G2819" s="2">
        <v>45443</v>
      </c>
      <c r="H2819" t="s">
        <v>3618</v>
      </c>
      <c r="I2819">
        <f t="shared" si="44"/>
        <v>-1014</v>
      </c>
    </row>
    <row r="2820" spans="1:9" x14ac:dyDescent="0.25">
      <c r="A2820">
        <v>2</v>
      </c>
      <c r="B2820" t="s">
        <v>2053</v>
      </c>
      <c r="C2820" t="s">
        <v>3624</v>
      </c>
      <c r="D2820" t="s">
        <v>3617</v>
      </c>
      <c r="E2820">
        <v>0</v>
      </c>
      <c r="F2820">
        <v>65</v>
      </c>
      <c r="G2820" s="2">
        <v>45443</v>
      </c>
      <c r="H2820" t="s">
        <v>3618</v>
      </c>
      <c r="I2820">
        <f t="shared" si="44"/>
        <v>-65</v>
      </c>
    </row>
    <row r="2821" spans="1:9" x14ac:dyDescent="0.25">
      <c r="A2821">
        <v>2</v>
      </c>
      <c r="B2821" t="s">
        <v>2053</v>
      </c>
      <c r="C2821" t="s">
        <v>3624</v>
      </c>
      <c r="D2821" t="s">
        <v>3617</v>
      </c>
      <c r="E2821">
        <v>0</v>
      </c>
      <c r="F2821">
        <v>1380</v>
      </c>
      <c r="G2821" s="2">
        <v>45443</v>
      </c>
      <c r="H2821" t="s">
        <v>3618</v>
      </c>
      <c r="I2821">
        <f t="shared" si="44"/>
        <v>-1380</v>
      </c>
    </row>
    <row r="2822" spans="1:9" x14ac:dyDescent="0.25">
      <c r="A2822">
        <v>2</v>
      </c>
      <c r="B2822" t="s">
        <v>2053</v>
      </c>
      <c r="C2822" t="s">
        <v>3624</v>
      </c>
      <c r="D2822" t="s">
        <v>3617</v>
      </c>
      <c r="E2822">
        <v>0</v>
      </c>
      <c r="F2822">
        <v>120</v>
      </c>
      <c r="G2822" s="2">
        <v>45443</v>
      </c>
      <c r="H2822" t="s">
        <v>3618</v>
      </c>
      <c r="I2822">
        <f t="shared" si="44"/>
        <v>-120</v>
      </c>
    </row>
    <row r="2823" spans="1:9" x14ac:dyDescent="0.25">
      <c r="A2823">
        <v>2</v>
      </c>
      <c r="B2823" t="s">
        <v>2053</v>
      </c>
      <c r="C2823" t="s">
        <v>3624</v>
      </c>
      <c r="D2823" t="s">
        <v>3617</v>
      </c>
      <c r="E2823">
        <v>0</v>
      </c>
      <c r="F2823">
        <v>2100</v>
      </c>
      <c r="G2823" s="2">
        <v>45443</v>
      </c>
      <c r="H2823" t="s">
        <v>3618</v>
      </c>
      <c r="I2823">
        <f t="shared" si="44"/>
        <v>-2100</v>
      </c>
    </row>
    <row r="2824" spans="1:9" x14ac:dyDescent="0.25">
      <c r="A2824">
        <v>2</v>
      </c>
      <c r="B2824" t="s">
        <v>2053</v>
      </c>
      <c r="C2824" t="s">
        <v>3624</v>
      </c>
      <c r="D2824" t="s">
        <v>3617</v>
      </c>
      <c r="E2824">
        <v>0</v>
      </c>
      <c r="F2824">
        <v>1680</v>
      </c>
      <c r="G2824" s="2">
        <v>45443</v>
      </c>
      <c r="H2824" t="s">
        <v>3618</v>
      </c>
      <c r="I2824">
        <f t="shared" si="44"/>
        <v>-1680</v>
      </c>
    </row>
    <row r="2825" spans="1:9" x14ac:dyDescent="0.25">
      <c r="A2825">
        <v>2</v>
      </c>
      <c r="B2825" t="s">
        <v>2053</v>
      </c>
      <c r="C2825" t="s">
        <v>3624</v>
      </c>
      <c r="D2825" t="s">
        <v>3617</v>
      </c>
      <c r="E2825">
        <v>0</v>
      </c>
      <c r="F2825">
        <v>270</v>
      </c>
      <c r="G2825" s="2">
        <v>45443</v>
      </c>
      <c r="H2825" t="s">
        <v>3618</v>
      </c>
      <c r="I2825">
        <f t="shared" si="44"/>
        <v>-270</v>
      </c>
    </row>
    <row r="2826" spans="1:9" x14ac:dyDescent="0.25">
      <c r="A2826">
        <v>2</v>
      </c>
      <c r="B2826" t="s">
        <v>2053</v>
      </c>
      <c r="C2826" t="s">
        <v>3624</v>
      </c>
      <c r="D2826" t="s">
        <v>3617</v>
      </c>
      <c r="E2826">
        <v>0</v>
      </c>
      <c r="F2826">
        <v>150</v>
      </c>
      <c r="G2826" s="2">
        <v>45443</v>
      </c>
      <c r="H2826" t="s">
        <v>3618</v>
      </c>
      <c r="I2826">
        <f t="shared" si="44"/>
        <v>-150</v>
      </c>
    </row>
    <row r="2827" spans="1:9" x14ac:dyDescent="0.25">
      <c r="A2827">
        <v>2</v>
      </c>
      <c r="B2827" t="s">
        <v>2053</v>
      </c>
      <c r="C2827" t="s">
        <v>3624</v>
      </c>
      <c r="D2827" t="s">
        <v>3617</v>
      </c>
      <c r="E2827">
        <v>0</v>
      </c>
      <c r="F2827">
        <v>153</v>
      </c>
      <c r="G2827" s="2">
        <v>45443</v>
      </c>
      <c r="H2827" t="s">
        <v>3618</v>
      </c>
      <c r="I2827">
        <f t="shared" si="44"/>
        <v>-153</v>
      </c>
    </row>
    <row r="2828" spans="1:9" x14ac:dyDescent="0.25">
      <c r="A2828">
        <v>2</v>
      </c>
      <c r="B2828" t="s">
        <v>2053</v>
      </c>
      <c r="C2828" t="s">
        <v>3624</v>
      </c>
      <c r="D2828" t="s">
        <v>3617</v>
      </c>
      <c r="E2828">
        <v>0</v>
      </c>
      <c r="F2828">
        <v>104</v>
      </c>
      <c r="G2828" s="2">
        <v>45443</v>
      </c>
      <c r="H2828" t="s">
        <v>3618</v>
      </c>
      <c r="I2828">
        <f t="shared" si="44"/>
        <v>-104</v>
      </c>
    </row>
    <row r="2829" spans="1:9" x14ac:dyDescent="0.25">
      <c r="A2829">
        <v>2</v>
      </c>
      <c r="B2829" t="s">
        <v>2053</v>
      </c>
      <c r="C2829" t="s">
        <v>3624</v>
      </c>
      <c r="D2829" t="s">
        <v>3617</v>
      </c>
      <c r="E2829">
        <v>0</v>
      </c>
      <c r="F2829">
        <v>39</v>
      </c>
      <c r="G2829" s="2">
        <v>45443</v>
      </c>
      <c r="H2829" t="s">
        <v>3618</v>
      </c>
      <c r="I2829">
        <f t="shared" si="44"/>
        <v>-39</v>
      </c>
    </row>
    <row r="2830" spans="1:9" x14ac:dyDescent="0.25">
      <c r="A2830">
        <v>2</v>
      </c>
      <c r="B2830" t="s">
        <v>2053</v>
      </c>
      <c r="C2830" t="s">
        <v>3624</v>
      </c>
      <c r="D2830" t="s">
        <v>3617</v>
      </c>
      <c r="E2830">
        <v>0</v>
      </c>
      <c r="F2830">
        <v>104</v>
      </c>
      <c r="G2830" s="2">
        <v>45443</v>
      </c>
      <c r="H2830" t="s">
        <v>3618</v>
      </c>
      <c r="I2830">
        <f t="shared" si="44"/>
        <v>-104</v>
      </c>
    </row>
    <row r="2831" spans="1:9" x14ac:dyDescent="0.25">
      <c r="A2831">
        <v>2</v>
      </c>
      <c r="B2831" t="s">
        <v>2053</v>
      </c>
      <c r="C2831" t="s">
        <v>3624</v>
      </c>
      <c r="D2831" t="s">
        <v>3617</v>
      </c>
      <c r="E2831">
        <v>0</v>
      </c>
      <c r="F2831">
        <v>390</v>
      </c>
      <c r="G2831" s="2">
        <v>45443</v>
      </c>
      <c r="H2831" t="s">
        <v>3618</v>
      </c>
      <c r="I2831">
        <f t="shared" si="44"/>
        <v>-390</v>
      </c>
    </row>
    <row r="2832" spans="1:9" x14ac:dyDescent="0.25">
      <c r="A2832">
        <v>2</v>
      </c>
      <c r="B2832" t="s">
        <v>2053</v>
      </c>
      <c r="C2832" t="s">
        <v>3624</v>
      </c>
      <c r="D2832" t="s">
        <v>3617</v>
      </c>
      <c r="E2832">
        <v>0</v>
      </c>
      <c r="F2832">
        <v>1155</v>
      </c>
      <c r="G2832" s="2">
        <v>45443</v>
      </c>
      <c r="H2832" t="s">
        <v>3618</v>
      </c>
      <c r="I2832">
        <f t="shared" si="44"/>
        <v>-1155</v>
      </c>
    </row>
    <row r="2833" spans="1:9" x14ac:dyDescent="0.25">
      <c r="A2833">
        <v>2</v>
      </c>
      <c r="B2833" t="s">
        <v>2053</v>
      </c>
      <c r="C2833" t="s">
        <v>3624</v>
      </c>
      <c r="D2833" t="s">
        <v>3617</v>
      </c>
      <c r="E2833">
        <v>0</v>
      </c>
      <c r="F2833">
        <v>130</v>
      </c>
      <c r="G2833" s="2">
        <v>45443</v>
      </c>
      <c r="H2833" t="s">
        <v>3618</v>
      </c>
      <c r="I2833">
        <f t="shared" si="44"/>
        <v>-130</v>
      </c>
    </row>
    <row r="2834" spans="1:9" x14ac:dyDescent="0.25">
      <c r="A2834">
        <v>2</v>
      </c>
      <c r="B2834" t="s">
        <v>2053</v>
      </c>
      <c r="C2834" t="s">
        <v>3624</v>
      </c>
      <c r="D2834" t="s">
        <v>3617</v>
      </c>
      <c r="E2834">
        <v>0</v>
      </c>
      <c r="F2834">
        <v>221</v>
      </c>
      <c r="G2834" s="2">
        <v>45443</v>
      </c>
      <c r="H2834" t="s">
        <v>3618</v>
      </c>
      <c r="I2834">
        <f t="shared" si="44"/>
        <v>-221</v>
      </c>
    </row>
    <row r="2835" spans="1:9" x14ac:dyDescent="0.25">
      <c r="A2835">
        <v>2</v>
      </c>
      <c r="B2835" t="s">
        <v>2053</v>
      </c>
      <c r="C2835" t="s">
        <v>3624</v>
      </c>
      <c r="D2835" t="s">
        <v>3617</v>
      </c>
      <c r="E2835">
        <v>0</v>
      </c>
      <c r="F2835">
        <v>287.37</v>
      </c>
      <c r="G2835" s="2">
        <v>45443</v>
      </c>
      <c r="H2835" t="s">
        <v>3618</v>
      </c>
      <c r="I2835">
        <f t="shared" si="44"/>
        <v>-287.37</v>
      </c>
    </row>
    <row r="2836" spans="1:9" x14ac:dyDescent="0.25">
      <c r="A2836">
        <v>2</v>
      </c>
      <c r="B2836" t="s">
        <v>2053</v>
      </c>
      <c r="C2836" t="s">
        <v>3624</v>
      </c>
      <c r="D2836" t="s">
        <v>3617</v>
      </c>
      <c r="E2836">
        <v>0</v>
      </c>
      <c r="F2836">
        <v>287.37</v>
      </c>
      <c r="G2836" s="2">
        <v>45443</v>
      </c>
      <c r="H2836" t="s">
        <v>3618</v>
      </c>
      <c r="I2836">
        <f t="shared" si="44"/>
        <v>-287.37</v>
      </c>
    </row>
    <row r="2837" spans="1:9" x14ac:dyDescent="0.25">
      <c r="A2837">
        <v>2</v>
      </c>
      <c r="B2837" t="s">
        <v>2053</v>
      </c>
      <c r="C2837" t="s">
        <v>3624</v>
      </c>
      <c r="D2837" t="s">
        <v>3617</v>
      </c>
      <c r="E2837">
        <v>0</v>
      </c>
      <c r="F2837">
        <v>91</v>
      </c>
      <c r="G2837" s="2">
        <v>45443</v>
      </c>
      <c r="H2837" t="s">
        <v>3618</v>
      </c>
      <c r="I2837">
        <f t="shared" si="44"/>
        <v>-91</v>
      </c>
    </row>
    <row r="2838" spans="1:9" x14ac:dyDescent="0.25">
      <c r="A2838">
        <v>2</v>
      </c>
      <c r="B2838" t="s">
        <v>2053</v>
      </c>
      <c r="C2838" t="s">
        <v>3624</v>
      </c>
      <c r="D2838" t="s">
        <v>3617</v>
      </c>
      <c r="E2838">
        <v>0</v>
      </c>
      <c r="F2838">
        <v>39</v>
      </c>
      <c r="G2838" s="2">
        <v>45443</v>
      </c>
      <c r="H2838" t="s">
        <v>3618</v>
      </c>
      <c r="I2838">
        <f t="shared" si="44"/>
        <v>-39</v>
      </c>
    </row>
    <row r="2839" spans="1:9" x14ac:dyDescent="0.25">
      <c r="A2839">
        <v>2</v>
      </c>
      <c r="B2839" t="s">
        <v>2053</v>
      </c>
      <c r="C2839" t="s">
        <v>3624</v>
      </c>
      <c r="D2839" t="s">
        <v>3617</v>
      </c>
      <c r="E2839">
        <v>0</v>
      </c>
      <c r="F2839">
        <v>100</v>
      </c>
      <c r="G2839" s="2">
        <v>45443</v>
      </c>
      <c r="H2839" t="s">
        <v>3618</v>
      </c>
      <c r="I2839">
        <f t="shared" si="44"/>
        <v>-100</v>
      </c>
    </row>
    <row r="2840" spans="1:9" x14ac:dyDescent="0.25">
      <c r="A2840">
        <v>2</v>
      </c>
      <c r="B2840" t="s">
        <v>2053</v>
      </c>
      <c r="C2840" t="s">
        <v>3624</v>
      </c>
      <c r="D2840" t="s">
        <v>3617</v>
      </c>
      <c r="E2840">
        <v>0</v>
      </c>
      <c r="F2840">
        <v>875</v>
      </c>
      <c r="G2840" s="2">
        <v>45443</v>
      </c>
      <c r="H2840" t="s">
        <v>3618</v>
      </c>
      <c r="I2840">
        <f t="shared" si="44"/>
        <v>-875</v>
      </c>
    </row>
    <row r="2841" spans="1:9" x14ac:dyDescent="0.25">
      <c r="A2841">
        <v>2</v>
      </c>
      <c r="B2841" t="s">
        <v>2053</v>
      </c>
      <c r="C2841" t="s">
        <v>3624</v>
      </c>
      <c r="D2841" t="s">
        <v>3617</v>
      </c>
      <c r="E2841">
        <v>0</v>
      </c>
      <c r="F2841">
        <v>234</v>
      </c>
      <c r="G2841" s="2">
        <v>45443</v>
      </c>
      <c r="H2841" t="s">
        <v>3618</v>
      </c>
      <c r="I2841">
        <f t="shared" si="44"/>
        <v>-234</v>
      </c>
    </row>
    <row r="2842" spans="1:9" x14ac:dyDescent="0.25">
      <c r="A2842">
        <v>2</v>
      </c>
      <c r="B2842" t="s">
        <v>2053</v>
      </c>
      <c r="C2842" t="s">
        <v>3624</v>
      </c>
      <c r="D2842" t="s">
        <v>3617</v>
      </c>
      <c r="E2842">
        <v>0</v>
      </c>
      <c r="F2842">
        <v>104</v>
      </c>
      <c r="G2842" s="2">
        <v>45443</v>
      </c>
      <c r="H2842" t="s">
        <v>3618</v>
      </c>
      <c r="I2842">
        <f t="shared" si="44"/>
        <v>-104</v>
      </c>
    </row>
    <row r="2843" spans="1:9" x14ac:dyDescent="0.25">
      <c r="A2843">
        <v>2</v>
      </c>
      <c r="B2843" t="s">
        <v>2053</v>
      </c>
      <c r="C2843" t="s">
        <v>3624</v>
      </c>
      <c r="D2843" t="s">
        <v>3617</v>
      </c>
      <c r="E2843">
        <v>0</v>
      </c>
      <c r="F2843">
        <v>104</v>
      </c>
      <c r="G2843" s="2">
        <v>45443</v>
      </c>
      <c r="H2843" t="s">
        <v>3618</v>
      </c>
      <c r="I2843">
        <f t="shared" si="44"/>
        <v>-104</v>
      </c>
    </row>
    <row r="2844" spans="1:9" x14ac:dyDescent="0.25">
      <c r="A2844">
        <v>2</v>
      </c>
      <c r="B2844" t="s">
        <v>2053</v>
      </c>
      <c r="C2844" t="s">
        <v>3624</v>
      </c>
      <c r="D2844" t="s">
        <v>3617</v>
      </c>
      <c r="E2844">
        <v>0</v>
      </c>
      <c r="F2844">
        <v>117</v>
      </c>
      <c r="G2844" s="2">
        <v>45443</v>
      </c>
      <c r="H2844" t="s">
        <v>3618</v>
      </c>
      <c r="I2844">
        <f t="shared" si="44"/>
        <v>-117</v>
      </c>
    </row>
    <row r="2845" spans="1:9" x14ac:dyDescent="0.25">
      <c r="A2845">
        <v>2</v>
      </c>
      <c r="B2845" t="s">
        <v>2053</v>
      </c>
      <c r="C2845" t="s">
        <v>3624</v>
      </c>
      <c r="D2845" t="s">
        <v>3617</v>
      </c>
      <c r="E2845">
        <v>0</v>
      </c>
      <c r="F2845">
        <v>2500</v>
      </c>
      <c r="G2845" s="2">
        <v>45443</v>
      </c>
      <c r="H2845" t="s">
        <v>3618</v>
      </c>
      <c r="I2845">
        <f t="shared" si="44"/>
        <v>-2500</v>
      </c>
    </row>
    <row r="2846" spans="1:9" x14ac:dyDescent="0.25">
      <c r="A2846">
        <v>2</v>
      </c>
      <c r="B2846" t="s">
        <v>2053</v>
      </c>
      <c r="C2846" t="s">
        <v>3624</v>
      </c>
      <c r="D2846" t="s">
        <v>3617</v>
      </c>
      <c r="E2846">
        <v>0</v>
      </c>
      <c r="F2846">
        <v>2500</v>
      </c>
      <c r="G2846" s="2">
        <v>45443</v>
      </c>
      <c r="H2846" t="s">
        <v>3618</v>
      </c>
      <c r="I2846">
        <f t="shared" si="44"/>
        <v>-2500</v>
      </c>
    </row>
    <row r="2847" spans="1:9" x14ac:dyDescent="0.25">
      <c r="A2847">
        <v>2</v>
      </c>
      <c r="B2847" t="s">
        <v>2053</v>
      </c>
      <c r="C2847" t="s">
        <v>3624</v>
      </c>
      <c r="D2847" t="s">
        <v>3617</v>
      </c>
      <c r="E2847">
        <v>0</v>
      </c>
      <c r="F2847">
        <v>2500</v>
      </c>
      <c r="G2847" s="2">
        <v>45443</v>
      </c>
      <c r="H2847" t="s">
        <v>3618</v>
      </c>
      <c r="I2847">
        <f t="shared" si="44"/>
        <v>-2500</v>
      </c>
    </row>
    <row r="2848" spans="1:9" x14ac:dyDescent="0.25">
      <c r="A2848">
        <v>2</v>
      </c>
      <c r="B2848" t="s">
        <v>2053</v>
      </c>
      <c r="C2848" t="s">
        <v>3624</v>
      </c>
      <c r="D2848" t="s">
        <v>3617</v>
      </c>
      <c r="E2848">
        <v>0</v>
      </c>
      <c r="F2848">
        <v>12500</v>
      </c>
      <c r="G2848" s="2">
        <v>45443</v>
      </c>
      <c r="H2848" t="s">
        <v>3618</v>
      </c>
      <c r="I2848">
        <f t="shared" si="44"/>
        <v>-12500</v>
      </c>
    </row>
    <row r="2849" spans="1:9" x14ac:dyDescent="0.25">
      <c r="A2849">
        <v>2</v>
      </c>
      <c r="B2849" t="s">
        <v>2053</v>
      </c>
      <c r="C2849" t="s">
        <v>3624</v>
      </c>
      <c r="D2849" t="s">
        <v>3617</v>
      </c>
      <c r="E2849">
        <v>0</v>
      </c>
      <c r="F2849">
        <v>1300</v>
      </c>
      <c r="G2849" s="2">
        <v>45443</v>
      </c>
      <c r="H2849" t="s">
        <v>3618</v>
      </c>
      <c r="I2849">
        <f t="shared" si="44"/>
        <v>-1300</v>
      </c>
    </row>
    <row r="2850" spans="1:9" x14ac:dyDescent="0.25">
      <c r="A2850">
        <v>2</v>
      </c>
      <c r="B2850" t="s">
        <v>2053</v>
      </c>
      <c r="C2850" t="s">
        <v>3624</v>
      </c>
      <c r="D2850" t="s">
        <v>3617</v>
      </c>
      <c r="E2850">
        <v>0</v>
      </c>
      <c r="F2850">
        <v>260</v>
      </c>
      <c r="G2850" s="2">
        <v>45443</v>
      </c>
      <c r="H2850" t="s">
        <v>3618</v>
      </c>
      <c r="I2850">
        <f t="shared" si="44"/>
        <v>-260</v>
      </c>
    </row>
    <row r="2851" spans="1:9" x14ac:dyDescent="0.25">
      <c r="A2851">
        <v>2</v>
      </c>
      <c r="B2851" t="s">
        <v>2053</v>
      </c>
      <c r="C2851" t="s">
        <v>3624</v>
      </c>
      <c r="D2851" t="s">
        <v>3617</v>
      </c>
      <c r="E2851">
        <v>0</v>
      </c>
      <c r="F2851">
        <v>189</v>
      </c>
      <c r="G2851" s="2">
        <v>45443</v>
      </c>
      <c r="H2851" t="s">
        <v>3618</v>
      </c>
      <c r="I2851">
        <f t="shared" si="44"/>
        <v>-189</v>
      </c>
    </row>
    <row r="2852" spans="1:9" x14ac:dyDescent="0.25">
      <c r="A2852">
        <v>2</v>
      </c>
      <c r="B2852" t="s">
        <v>2053</v>
      </c>
      <c r="C2852" t="s">
        <v>3624</v>
      </c>
      <c r="D2852" t="s">
        <v>3617</v>
      </c>
      <c r="E2852">
        <v>0</v>
      </c>
      <c r="F2852">
        <v>525</v>
      </c>
      <c r="G2852" s="2">
        <v>45443</v>
      </c>
      <c r="H2852" t="s">
        <v>3618</v>
      </c>
      <c r="I2852">
        <f t="shared" si="44"/>
        <v>-525</v>
      </c>
    </row>
    <row r="2853" spans="1:9" x14ac:dyDescent="0.25">
      <c r="A2853">
        <v>2</v>
      </c>
      <c r="B2853" t="s">
        <v>2053</v>
      </c>
      <c r="C2853" t="s">
        <v>3624</v>
      </c>
      <c r="D2853" t="s">
        <v>3617</v>
      </c>
      <c r="E2853">
        <v>0</v>
      </c>
      <c r="F2853">
        <v>2100</v>
      </c>
      <c r="G2853" s="2">
        <v>45443</v>
      </c>
      <c r="H2853" t="s">
        <v>3618</v>
      </c>
      <c r="I2853">
        <f t="shared" si="44"/>
        <v>-2100</v>
      </c>
    </row>
    <row r="2854" spans="1:9" x14ac:dyDescent="0.25">
      <c r="A2854">
        <v>2</v>
      </c>
      <c r="B2854" t="s">
        <v>2053</v>
      </c>
      <c r="C2854" t="s">
        <v>3624</v>
      </c>
      <c r="D2854" t="s">
        <v>3617</v>
      </c>
      <c r="E2854">
        <v>0</v>
      </c>
      <c r="F2854">
        <v>1300</v>
      </c>
      <c r="G2854" s="2">
        <v>45443</v>
      </c>
      <c r="H2854" t="s">
        <v>3618</v>
      </c>
      <c r="I2854">
        <f t="shared" si="44"/>
        <v>-1300</v>
      </c>
    </row>
    <row r="2855" spans="1:9" x14ac:dyDescent="0.25">
      <c r="A2855">
        <v>2</v>
      </c>
      <c r="B2855" t="s">
        <v>2053</v>
      </c>
      <c r="C2855" t="s">
        <v>3624</v>
      </c>
      <c r="D2855" t="s">
        <v>3617</v>
      </c>
      <c r="E2855">
        <v>0</v>
      </c>
      <c r="F2855">
        <v>130</v>
      </c>
      <c r="G2855" s="2">
        <v>45443</v>
      </c>
      <c r="H2855" t="s">
        <v>3618</v>
      </c>
      <c r="I2855">
        <f t="shared" si="44"/>
        <v>-130</v>
      </c>
    </row>
    <row r="2856" spans="1:9" x14ac:dyDescent="0.25">
      <c r="A2856">
        <v>2</v>
      </c>
      <c r="B2856" t="s">
        <v>2053</v>
      </c>
      <c r="C2856" t="s">
        <v>3624</v>
      </c>
      <c r="D2856" t="s">
        <v>3617</v>
      </c>
      <c r="E2856">
        <v>0</v>
      </c>
      <c r="F2856">
        <v>130</v>
      </c>
      <c r="G2856" s="2">
        <v>45443</v>
      </c>
      <c r="H2856" t="s">
        <v>3618</v>
      </c>
      <c r="I2856">
        <f t="shared" si="44"/>
        <v>-130</v>
      </c>
    </row>
    <row r="2857" spans="1:9" x14ac:dyDescent="0.25">
      <c r="A2857">
        <v>2</v>
      </c>
      <c r="B2857" t="s">
        <v>2053</v>
      </c>
      <c r="C2857" t="s">
        <v>3624</v>
      </c>
      <c r="D2857" t="s">
        <v>3617</v>
      </c>
      <c r="E2857">
        <v>0</v>
      </c>
      <c r="F2857">
        <v>440</v>
      </c>
      <c r="G2857" s="2">
        <v>45443</v>
      </c>
      <c r="H2857" t="s">
        <v>3618</v>
      </c>
      <c r="I2857">
        <f t="shared" si="44"/>
        <v>-440</v>
      </c>
    </row>
    <row r="2858" spans="1:9" x14ac:dyDescent="0.25">
      <c r="A2858">
        <v>2</v>
      </c>
      <c r="B2858" t="s">
        <v>2053</v>
      </c>
      <c r="C2858" t="s">
        <v>3624</v>
      </c>
      <c r="D2858" t="s">
        <v>3617</v>
      </c>
      <c r="E2858">
        <v>0</v>
      </c>
      <c r="F2858">
        <v>2000</v>
      </c>
      <c r="G2858" s="2">
        <v>45443</v>
      </c>
      <c r="H2858" t="s">
        <v>3618</v>
      </c>
      <c r="I2858">
        <f t="shared" si="44"/>
        <v>-2000</v>
      </c>
    </row>
    <row r="2859" spans="1:9" x14ac:dyDescent="0.25">
      <c r="A2859">
        <v>2</v>
      </c>
      <c r="B2859" t="s">
        <v>2053</v>
      </c>
      <c r="C2859" t="s">
        <v>3624</v>
      </c>
      <c r="D2859" t="s">
        <v>3617</v>
      </c>
      <c r="E2859">
        <v>0</v>
      </c>
      <c r="F2859">
        <v>4000</v>
      </c>
      <c r="G2859" s="2">
        <v>45443</v>
      </c>
      <c r="H2859" t="s">
        <v>3618</v>
      </c>
      <c r="I2859">
        <f t="shared" si="44"/>
        <v>-4000</v>
      </c>
    </row>
    <row r="2860" spans="1:9" x14ac:dyDescent="0.25">
      <c r="A2860">
        <v>2</v>
      </c>
      <c r="B2860" t="s">
        <v>2053</v>
      </c>
      <c r="C2860" t="s">
        <v>3624</v>
      </c>
      <c r="D2860" t="s">
        <v>3617</v>
      </c>
      <c r="E2860">
        <v>0</v>
      </c>
      <c r="F2860">
        <v>4000</v>
      </c>
      <c r="G2860" s="2">
        <v>45443</v>
      </c>
      <c r="H2860" t="s">
        <v>3618</v>
      </c>
      <c r="I2860">
        <f t="shared" si="44"/>
        <v>-4000</v>
      </c>
    </row>
    <row r="2861" spans="1:9" x14ac:dyDescent="0.25">
      <c r="A2861">
        <v>2</v>
      </c>
      <c r="B2861" t="s">
        <v>2053</v>
      </c>
      <c r="C2861" t="s">
        <v>3624</v>
      </c>
      <c r="D2861" t="s">
        <v>3617</v>
      </c>
      <c r="E2861">
        <v>0</v>
      </c>
      <c r="F2861">
        <v>3000</v>
      </c>
      <c r="G2861" s="2">
        <v>45443</v>
      </c>
      <c r="H2861" t="s">
        <v>3618</v>
      </c>
      <c r="I2861">
        <f t="shared" si="44"/>
        <v>-3000</v>
      </c>
    </row>
    <row r="2862" spans="1:9" x14ac:dyDescent="0.25">
      <c r="A2862">
        <v>2</v>
      </c>
      <c r="B2862" t="s">
        <v>2053</v>
      </c>
      <c r="C2862" t="s">
        <v>3624</v>
      </c>
      <c r="D2862" t="s">
        <v>3617</v>
      </c>
      <c r="E2862">
        <v>0</v>
      </c>
      <c r="F2862">
        <v>65</v>
      </c>
      <c r="G2862" s="2">
        <v>45443</v>
      </c>
      <c r="H2862" t="s">
        <v>3618</v>
      </c>
      <c r="I2862">
        <f t="shared" si="44"/>
        <v>-65</v>
      </c>
    </row>
    <row r="2863" spans="1:9" x14ac:dyDescent="0.25">
      <c r="A2863">
        <v>2</v>
      </c>
      <c r="B2863" t="s">
        <v>2053</v>
      </c>
      <c r="C2863" t="s">
        <v>3624</v>
      </c>
      <c r="D2863" t="s">
        <v>3617</v>
      </c>
      <c r="E2863">
        <v>0</v>
      </c>
      <c r="F2863">
        <v>210</v>
      </c>
      <c r="G2863" s="2">
        <v>45443</v>
      </c>
      <c r="H2863" t="s">
        <v>3618</v>
      </c>
      <c r="I2863">
        <f t="shared" si="44"/>
        <v>-210</v>
      </c>
    </row>
    <row r="2864" spans="1:9" x14ac:dyDescent="0.25">
      <c r="A2864">
        <v>2</v>
      </c>
      <c r="B2864" t="s">
        <v>2053</v>
      </c>
      <c r="C2864" t="s">
        <v>3624</v>
      </c>
      <c r="D2864" t="s">
        <v>3617</v>
      </c>
      <c r="E2864">
        <v>0</v>
      </c>
      <c r="F2864">
        <v>480</v>
      </c>
      <c r="G2864" s="2">
        <v>45443</v>
      </c>
      <c r="H2864" t="s">
        <v>3618</v>
      </c>
      <c r="I2864">
        <f t="shared" si="44"/>
        <v>-480</v>
      </c>
    </row>
    <row r="2865" spans="1:9" x14ac:dyDescent="0.25">
      <c r="A2865">
        <v>2</v>
      </c>
      <c r="B2865" t="s">
        <v>2053</v>
      </c>
      <c r="C2865" t="s">
        <v>3624</v>
      </c>
      <c r="D2865" t="s">
        <v>3617</v>
      </c>
      <c r="E2865">
        <v>0</v>
      </c>
      <c r="F2865">
        <v>540</v>
      </c>
      <c r="G2865" s="2">
        <v>45443</v>
      </c>
      <c r="H2865" t="s">
        <v>3618</v>
      </c>
      <c r="I2865">
        <f t="shared" si="44"/>
        <v>-540</v>
      </c>
    </row>
    <row r="2866" spans="1:9" x14ac:dyDescent="0.25">
      <c r="A2866">
        <v>2</v>
      </c>
      <c r="B2866" t="s">
        <v>2053</v>
      </c>
      <c r="C2866" t="s">
        <v>3624</v>
      </c>
      <c r="D2866" t="s">
        <v>3617</v>
      </c>
      <c r="E2866">
        <v>0</v>
      </c>
      <c r="F2866">
        <v>136</v>
      </c>
      <c r="G2866" s="2">
        <v>45443</v>
      </c>
      <c r="H2866" t="s">
        <v>3618</v>
      </c>
      <c r="I2866">
        <f t="shared" si="44"/>
        <v>-136</v>
      </c>
    </row>
    <row r="2867" spans="1:9" x14ac:dyDescent="0.25">
      <c r="A2867">
        <v>2</v>
      </c>
      <c r="B2867" t="s">
        <v>2053</v>
      </c>
      <c r="C2867" t="s">
        <v>3624</v>
      </c>
      <c r="D2867" t="s">
        <v>3617</v>
      </c>
      <c r="E2867">
        <v>0</v>
      </c>
      <c r="F2867">
        <v>1300</v>
      </c>
      <c r="G2867" s="2">
        <v>45443</v>
      </c>
      <c r="H2867" t="s">
        <v>3618</v>
      </c>
      <c r="I2867">
        <f t="shared" si="44"/>
        <v>-1300</v>
      </c>
    </row>
    <row r="2868" spans="1:9" x14ac:dyDescent="0.25">
      <c r="A2868">
        <v>2</v>
      </c>
      <c r="B2868" t="s">
        <v>2053</v>
      </c>
      <c r="C2868" t="s">
        <v>3624</v>
      </c>
      <c r="D2868" t="s">
        <v>3617</v>
      </c>
      <c r="E2868">
        <v>0</v>
      </c>
      <c r="F2868">
        <v>540</v>
      </c>
      <c r="G2868" s="2">
        <v>45443</v>
      </c>
      <c r="H2868" t="s">
        <v>3618</v>
      </c>
      <c r="I2868">
        <f t="shared" si="44"/>
        <v>-540</v>
      </c>
    </row>
    <row r="2869" spans="1:9" x14ac:dyDescent="0.25">
      <c r="A2869">
        <v>2</v>
      </c>
      <c r="B2869" t="s">
        <v>2053</v>
      </c>
      <c r="C2869" t="s">
        <v>3624</v>
      </c>
      <c r="D2869" t="s">
        <v>3617</v>
      </c>
      <c r="E2869">
        <v>0</v>
      </c>
      <c r="F2869">
        <v>104</v>
      </c>
      <c r="G2869" s="2">
        <v>45443</v>
      </c>
      <c r="H2869" t="s">
        <v>3618</v>
      </c>
      <c r="I2869">
        <f t="shared" si="44"/>
        <v>-104</v>
      </c>
    </row>
    <row r="2870" spans="1:9" x14ac:dyDescent="0.25">
      <c r="A2870">
        <v>2</v>
      </c>
      <c r="B2870" t="s">
        <v>2053</v>
      </c>
      <c r="C2870" t="s">
        <v>3624</v>
      </c>
      <c r="D2870" t="s">
        <v>3617</v>
      </c>
      <c r="E2870">
        <v>0</v>
      </c>
      <c r="F2870">
        <v>1500</v>
      </c>
      <c r="G2870" s="2">
        <v>45443</v>
      </c>
      <c r="H2870" t="s">
        <v>3618</v>
      </c>
      <c r="I2870">
        <f t="shared" si="44"/>
        <v>-1500</v>
      </c>
    </row>
    <row r="2871" spans="1:9" x14ac:dyDescent="0.25">
      <c r="A2871">
        <v>2</v>
      </c>
      <c r="B2871" t="s">
        <v>2053</v>
      </c>
      <c r="C2871" t="s">
        <v>3624</v>
      </c>
      <c r="D2871" t="s">
        <v>3617</v>
      </c>
      <c r="E2871">
        <v>0</v>
      </c>
      <c r="F2871">
        <v>117</v>
      </c>
      <c r="G2871" s="2">
        <v>45443</v>
      </c>
      <c r="H2871" t="s">
        <v>3618</v>
      </c>
      <c r="I2871">
        <f t="shared" si="44"/>
        <v>-117</v>
      </c>
    </row>
    <row r="2872" spans="1:9" x14ac:dyDescent="0.25">
      <c r="A2872">
        <v>2</v>
      </c>
      <c r="B2872" t="s">
        <v>2053</v>
      </c>
      <c r="C2872" t="s">
        <v>3624</v>
      </c>
      <c r="D2872" t="s">
        <v>3617</v>
      </c>
      <c r="E2872">
        <v>0</v>
      </c>
      <c r="F2872">
        <v>39</v>
      </c>
      <c r="G2872" s="2">
        <v>45443</v>
      </c>
      <c r="H2872" t="s">
        <v>3618</v>
      </c>
      <c r="I2872">
        <f t="shared" si="44"/>
        <v>-39</v>
      </c>
    </row>
    <row r="2873" spans="1:9" x14ac:dyDescent="0.25">
      <c r="A2873">
        <v>2</v>
      </c>
      <c r="B2873" t="s">
        <v>2053</v>
      </c>
      <c r="C2873" t="s">
        <v>3624</v>
      </c>
      <c r="D2873" t="s">
        <v>3617</v>
      </c>
      <c r="E2873">
        <v>0</v>
      </c>
      <c r="F2873">
        <v>1300</v>
      </c>
      <c r="G2873" s="2">
        <v>45443</v>
      </c>
      <c r="H2873" t="s">
        <v>3618</v>
      </c>
      <c r="I2873">
        <f t="shared" si="44"/>
        <v>-1300</v>
      </c>
    </row>
    <row r="2874" spans="1:9" x14ac:dyDescent="0.25">
      <c r="A2874">
        <v>2</v>
      </c>
      <c r="B2874" t="s">
        <v>2024</v>
      </c>
      <c r="C2874" t="s">
        <v>2036</v>
      </c>
      <c r="D2874" t="s">
        <v>2020</v>
      </c>
      <c r="E2874">
        <v>677.86</v>
      </c>
      <c r="F2874">
        <v>0</v>
      </c>
      <c r="G2874" s="2">
        <v>45482</v>
      </c>
      <c r="H2874" t="s">
        <v>2021</v>
      </c>
      <c r="I2874">
        <f t="shared" si="44"/>
        <v>677.86</v>
      </c>
    </row>
    <row r="2875" spans="1:9" x14ac:dyDescent="0.25">
      <c r="A2875">
        <v>2</v>
      </c>
      <c r="B2875" t="s">
        <v>2019</v>
      </c>
      <c r="C2875" t="s">
        <v>2027</v>
      </c>
      <c r="D2875" t="s">
        <v>2020</v>
      </c>
      <c r="E2875">
        <v>851.1</v>
      </c>
      <c r="F2875">
        <v>0</v>
      </c>
      <c r="G2875" s="2">
        <v>45472</v>
      </c>
      <c r="H2875" t="s">
        <v>2021</v>
      </c>
      <c r="I2875">
        <f t="shared" si="44"/>
        <v>851.1</v>
      </c>
    </row>
    <row r="2876" spans="1:9" x14ac:dyDescent="0.25">
      <c r="A2876">
        <v>2</v>
      </c>
      <c r="B2876" t="s">
        <v>2022</v>
      </c>
      <c r="C2876" t="s">
        <v>2023</v>
      </c>
      <c r="D2876" t="s">
        <v>2020</v>
      </c>
      <c r="E2876">
        <v>427.52</v>
      </c>
      <c r="F2876">
        <v>0</v>
      </c>
      <c r="G2876" s="2">
        <v>45482</v>
      </c>
      <c r="H2876" t="s">
        <v>2021</v>
      </c>
      <c r="I2876">
        <f t="shared" si="44"/>
        <v>427.52</v>
      </c>
    </row>
    <row r="2877" spans="1:9" x14ac:dyDescent="0.25">
      <c r="A2877">
        <v>2</v>
      </c>
      <c r="B2877" t="s">
        <v>2044</v>
      </c>
      <c r="C2877" t="s">
        <v>2045</v>
      </c>
      <c r="D2877" t="s">
        <v>2020</v>
      </c>
      <c r="E2877">
        <v>405.94</v>
      </c>
      <c r="F2877">
        <v>0</v>
      </c>
      <c r="G2877" s="2">
        <v>45448</v>
      </c>
      <c r="H2877" t="s">
        <v>2021</v>
      </c>
      <c r="I2877">
        <f t="shared" si="44"/>
        <v>405.94</v>
      </c>
    </row>
    <row r="2878" spans="1:9" x14ac:dyDescent="0.25">
      <c r="A2878">
        <v>2</v>
      </c>
      <c r="B2878" t="s">
        <v>2032</v>
      </c>
      <c r="C2878" t="s">
        <v>2033</v>
      </c>
      <c r="D2878" t="s">
        <v>2020</v>
      </c>
      <c r="E2878">
        <v>226.52</v>
      </c>
      <c r="F2878">
        <v>0</v>
      </c>
      <c r="G2878" s="2">
        <v>45481</v>
      </c>
      <c r="H2878" t="s">
        <v>2021</v>
      </c>
      <c r="I2878">
        <f t="shared" si="44"/>
        <v>226.52</v>
      </c>
    </row>
    <row r="2879" spans="1:9" x14ac:dyDescent="0.25">
      <c r="A2879">
        <v>2</v>
      </c>
      <c r="B2879" t="s">
        <v>2067</v>
      </c>
      <c r="C2879" t="s">
        <v>3947</v>
      </c>
      <c r="D2879" t="s">
        <v>2020</v>
      </c>
      <c r="E2879">
        <v>158.80000000000001</v>
      </c>
      <c r="F2879">
        <v>0</v>
      </c>
      <c r="G2879" s="2">
        <v>45481</v>
      </c>
      <c r="H2879" t="s">
        <v>2021</v>
      </c>
      <c r="I2879">
        <f t="shared" si="44"/>
        <v>158.80000000000001</v>
      </c>
    </row>
    <row r="2880" spans="1:9" x14ac:dyDescent="0.25">
      <c r="A2880">
        <v>2</v>
      </c>
      <c r="B2880" t="s">
        <v>2042</v>
      </c>
      <c r="C2880" t="s">
        <v>2043</v>
      </c>
      <c r="D2880" t="s">
        <v>2020</v>
      </c>
      <c r="E2880">
        <v>56.29</v>
      </c>
      <c r="F2880">
        <v>0</v>
      </c>
      <c r="G2880" s="2">
        <v>45483</v>
      </c>
      <c r="H2880" t="s">
        <v>2021</v>
      </c>
      <c r="I2880">
        <f t="shared" si="44"/>
        <v>56.29</v>
      </c>
    </row>
    <row r="2881" spans="1:9" x14ac:dyDescent="0.25">
      <c r="A2881">
        <v>8</v>
      </c>
      <c r="B2881" t="s">
        <v>2063</v>
      </c>
      <c r="C2881" t="s">
        <v>3495</v>
      </c>
      <c r="D2881" t="s">
        <v>3539</v>
      </c>
      <c r="E2881">
        <v>219.41</v>
      </c>
      <c r="F2881">
        <v>0</v>
      </c>
      <c r="G2881" s="2">
        <v>45485</v>
      </c>
      <c r="H2881" t="s">
        <v>3243</v>
      </c>
      <c r="I2881">
        <f t="shared" si="44"/>
        <v>219.41</v>
      </c>
    </row>
    <row r="2882" spans="1:9" x14ac:dyDescent="0.25">
      <c r="A2882">
        <v>2</v>
      </c>
      <c r="B2882" t="s">
        <v>2024</v>
      </c>
      <c r="C2882" t="s">
        <v>2036</v>
      </c>
      <c r="D2882" t="s">
        <v>3598</v>
      </c>
      <c r="E2882">
        <v>552.05999999999995</v>
      </c>
      <c r="F2882">
        <v>0</v>
      </c>
      <c r="G2882" s="2">
        <v>45444</v>
      </c>
      <c r="H2882" t="s">
        <v>3243</v>
      </c>
      <c r="I2882">
        <f t="shared" ref="I2882:I2945" si="45">E2882-F2882</f>
        <v>552.05999999999995</v>
      </c>
    </row>
    <row r="2883" spans="1:9" x14ac:dyDescent="0.25">
      <c r="A2883">
        <v>2</v>
      </c>
      <c r="B2883" t="s">
        <v>2019</v>
      </c>
      <c r="C2883" t="s">
        <v>2027</v>
      </c>
      <c r="D2883" t="s">
        <v>3598</v>
      </c>
      <c r="E2883">
        <v>24.23</v>
      </c>
      <c r="F2883">
        <v>0</v>
      </c>
      <c r="G2883" s="2">
        <v>45444</v>
      </c>
      <c r="H2883" t="s">
        <v>3243</v>
      </c>
      <c r="I2883">
        <f t="shared" si="45"/>
        <v>24.23</v>
      </c>
    </row>
    <row r="2884" spans="1:9" x14ac:dyDescent="0.25">
      <c r="A2884">
        <v>2</v>
      </c>
      <c r="B2884" t="s">
        <v>2062</v>
      </c>
      <c r="C2884" t="s">
        <v>3943</v>
      </c>
      <c r="D2884" t="s">
        <v>3598</v>
      </c>
      <c r="E2884">
        <v>1341.49</v>
      </c>
      <c r="F2884">
        <v>0</v>
      </c>
      <c r="G2884" s="2">
        <v>45444</v>
      </c>
      <c r="H2884" t="s">
        <v>3243</v>
      </c>
      <c r="I2884">
        <f t="shared" si="45"/>
        <v>1341.49</v>
      </c>
    </row>
    <row r="2885" spans="1:9" x14ac:dyDescent="0.25">
      <c r="A2885">
        <v>2</v>
      </c>
      <c r="B2885" t="s">
        <v>2069</v>
      </c>
      <c r="C2885" t="s">
        <v>3879</v>
      </c>
      <c r="D2885" t="s">
        <v>3944</v>
      </c>
      <c r="E2885">
        <v>2071.88</v>
      </c>
      <c r="F2885">
        <v>0</v>
      </c>
      <c r="G2885" s="2">
        <v>45485</v>
      </c>
      <c r="H2885" t="s">
        <v>3243</v>
      </c>
      <c r="I2885">
        <f t="shared" si="45"/>
        <v>2071.88</v>
      </c>
    </row>
    <row r="2886" spans="1:9" x14ac:dyDescent="0.25">
      <c r="A2886">
        <v>2</v>
      </c>
      <c r="B2886" t="s">
        <v>2024</v>
      </c>
      <c r="C2886" t="s">
        <v>2036</v>
      </c>
      <c r="D2886" t="s">
        <v>3609</v>
      </c>
      <c r="E2886">
        <v>63904.72</v>
      </c>
      <c r="F2886">
        <v>0</v>
      </c>
      <c r="G2886" s="2">
        <v>45463</v>
      </c>
      <c r="H2886" t="s">
        <v>3243</v>
      </c>
      <c r="I2886">
        <f t="shared" si="45"/>
        <v>63904.72</v>
      </c>
    </row>
    <row r="2887" spans="1:9" x14ac:dyDescent="0.25">
      <c r="A2887">
        <v>4</v>
      </c>
      <c r="B2887" t="s">
        <v>2024</v>
      </c>
      <c r="C2887" t="s">
        <v>2025</v>
      </c>
      <c r="D2887" t="s">
        <v>3609</v>
      </c>
      <c r="E2887">
        <v>20322.97</v>
      </c>
      <c r="F2887">
        <v>0</v>
      </c>
      <c r="G2887" s="2">
        <v>45463</v>
      </c>
      <c r="H2887" t="s">
        <v>3243</v>
      </c>
      <c r="I2887">
        <f t="shared" si="45"/>
        <v>20322.97</v>
      </c>
    </row>
    <row r="2888" spans="1:9" x14ac:dyDescent="0.25">
      <c r="A2888">
        <v>3</v>
      </c>
      <c r="B2888" t="s">
        <v>2024</v>
      </c>
      <c r="C2888" t="s">
        <v>3263</v>
      </c>
      <c r="D2888" t="s">
        <v>3609</v>
      </c>
      <c r="E2888">
        <v>6570.59</v>
      </c>
      <c r="F2888">
        <v>0</v>
      </c>
      <c r="G2888" s="2">
        <v>45463</v>
      </c>
      <c r="H2888" t="s">
        <v>3243</v>
      </c>
      <c r="I2888">
        <f t="shared" si="45"/>
        <v>6570.59</v>
      </c>
    </row>
    <row r="2889" spans="1:9" x14ac:dyDescent="0.25">
      <c r="A2889">
        <v>2</v>
      </c>
      <c r="B2889" t="s">
        <v>2024</v>
      </c>
      <c r="C2889" t="s">
        <v>2036</v>
      </c>
      <c r="D2889" t="s">
        <v>3609</v>
      </c>
      <c r="E2889">
        <v>3771.33</v>
      </c>
      <c r="F2889">
        <v>0</v>
      </c>
      <c r="G2889" s="2">
        <v>45463</v>
      </c>
      <c r="H2889" t="s">
        <v>3243</v>
      </c>
      <c r="I2889">
        <f t="shared" si="45"/>
        <v>3771.33</v>
      </c>
    </row>
    <row r="2890" spans="1:9" x14ac:dyDescent="0.25">
      <c r="A2890">
        <v>2</v>
      </c>
      <c r="B2890" t="s">
        <v>2944</v>
      </c>
      <c r="C2890" t="s">
        <v>3611</v>
      </c>
      <c r="D2890" t="s">
        <v>3609</v>
      </c>
      <c r="E2890">
        <v>768.13</v>
      </c>
      <c r="F2890">
        <v>0</v>
      </c>
      <c r="G2890" s="2">
        <v>45463</v>
      </c>
      <c r="H2890" t="s">
        <v>3243</v>
      </c>
      <c r="I2890">
        <f t="shared" si="45"/>
        <v>768.13</v>
      </c>
    </row>
    <row r="2891" spans="1:9" x14ac:dyDescent="0.25">
      <c r="A2891">
        <v>4</v>
      </c>
      <c r="B2891" t="s">
        <v>2944</v>
      </c>
      <c r="C2891" t="s">
        <v>3612</v>
      </c>
      <c r="D2891" t="s">
        <v>3609</v>
      </c>
      <c r="E2891">
        <v>195</v>
      </c>
      <c r="F2891">
        <v>0</v>
      </c>
      <c r="G2891" s="2">
        <v>45463</v>
      </c>
      <c r="H2891" t="s">
        <v>3243</v>
      </c>
      <c r="I2891">
        <f t="shared" si="45"/>
        <v>195</v>
      </c>
    </row>
    <row r="2892" spans="1:9" x14ac:dyDescent="0.25">
      <c r="A2892">
        <v>3</v>
      </c>
      <c r="B2892" t="s">
        <v>2944</v>
      </c>
      <c r="C2892" t="s">
        <v>3613</v>
      </c>
      <c r="D2892" t="s">
        <v>3609</v>
      </c>
      <c r="E2892">
        <v>45</v>
      </c>
      <c r="F2892">
        <v>0</v>
      </c>
      <c r="G2892" s="2">
        <v>45463</v>
      </c>
      <c r="H2892" t="s">
        <v>3243</v>
      </c>
      <c r="I2892">
        <f t="shared" si="45"/>
        <v>45</v>
      </c>
    </row>
    <row r="2893" spans="1:9" x14ac:dyDescent="0.25">
      <c r="A2893">
        <v>2</v>
      </c>
      <c r="B2893" t="s">
        <v>2052</v>
      </c>
      <c r="C2893" t="s">
        <v>3578</v>
      </c>
      <c r="D2893" t="s">
        <v>3606</v>
      </c>
      <c r="E2893">
        <v>4088.64</v>
      </c>
      <c r="F2893">
        <v>0</v>
      </c>
      <c r="G2893" s="2">
        <v>45463</v>
      </c>
      <c r="H2893" t="s">
        <v>3607</v>
      </c>
      <c r="I2893">
        <f t="shared" si="45"/>
        <v>4088.64</v>
      </c>
    </row>
    <row r="2894" spans="1:9" x14ac:dyDescent="0.25">
      <c r="A2894">
        <v>4</v>
      </c>
      <c r="B2894" t="s">
        <v>2052</v>
      </c>
      <c r="C2894" t="s">
        <v>3608</v>
      </c>
      <c r="D2894" t="s">
        <v>3606</v>
      </c>
      <c r="E2894">
        <v>274.31</v>
      </c>
      <c r="F2894">
        <v>0</v>
      </c>
      <c r="G2894" s="2">
        <v>45463</v>
      </c>
      <c r="H2894" t="s">
        <v>3607</v>
      </c>
      <c r="I2894">
        <f t="shared" si="45"/>
        <v>274.31</v>
      </c>
    </row>
    <row r="2895" spans="1:9" x14ac:dyDescent="0.25">
      <c r="A2895">
        <v>3</v>
      </c>
      <c r="B2895" t="s">
        <v>2052</v>
      </c>
      <c r="C2895" t="s">
        <v>3604</v>
      </c>
      <c r="D2895" t="s">
        <v>3606</v>
      </c>
      <c r="E2895">
        <v>335.93</v>
      </c>
      <c r="F2895">
        <v>0</v>
      </c>
      <c r="G2895" s="2">
        <v>45463</v>
      </c>
      <c r="H2895" t="s">
        <v>3607</v>
      </c>
      <c r="I2895">
        <f t="shared" si="45"/>
        <v>335.93</v>
      </c>
    </row>
    <row r="2896" spans="1:9" x14ac:dyDescent="0.25">
      <c r="A2896">
        <v>2</v>
      </c>
      <c r="B2896" t="s">
        <v>2050</v>
      </c>
      <c r="C2896" t="s">
        <v>3600</v>
      </c>
      <c r="D2896" t="s">
        <v>3606</v>
      </c>
      <c r="E2896">
        <v>2839.86</v>
      </c>
      <c r="F2896">
        <v>0</v>
      </c>
      <c r="G2896" s="2">
        <v>45463</v>
      </c>
      <c r="H2896" t="s">
        <v>3607</v>
      </c>
      <c r="I2896">
        <f t="shared" si="45"/>
        <v>2839.86</v>
      </c>
    </row>
    <row r="2897" spans="1:9" x14ac:dyDescent="0.25">
      <c r="A2897">
        <v>2</v>
      </c>
      <c r="B2897" t="s">
        <v>2053</v>
      </c>
      <c r="C2897" t="s">
        <v>3624</v>
      </c>
      <c r="D2897" t="s">
        <v>3617</v>
      </c>
      <c r="E2897">
        <v>0</v>
      </c>
      <c r="F2897">
        <v>750</v>
      </c>
      <c r="G2897" s="2">
        <v>45473</v>
      </c>
      <c r="H2897" t="s">
        <v>3618</v>
      </c>
      <c r="I2897">
        <f t="shared" si="45"/>
        <v>-750</v>
      </c>
    </row>
    <row r="2898" spans="1:9" x14ac:dyDescent="0.25">
      <c r="A2898">
        <v>2</v>
      </c>
      <c r="B2898" t="s">
        <v>2053</v>
      </c>
      <c r="C2898" t="s">
        <v>3624</v>
      </c>
      <c r="D2898" t="s">
        <v>3617</v>
      </c>
      <c r="E2898">
        <v>0</v>
      </c>
      <c r="F2898">
        <v>1250</v>
      </c>
      <c r="G2898" s="2">
        <v>45473</v>
      </c>
      <c r="H2898" t="s">
        <v>3618</v>
      </c>
      <c r="I2898">
        <f t="shared" si="45"/>
        <v>-1250</v>
      </c>
    </row>
    <row r="2899" spans="1:9" x14ac:dyDescent="0.25">
      <c r="A2899">
        <v>2</v>
      </c>
      <c r="B2899" t="s">
        <v>2053</v>
      </c>
      <c r="C2899" t="s">
        <v>3624</v>
      </c>
      <c r="D2899" t="s">
        <v>3617</v>
      </c>
      <c r="E2899">
        <v>0</v>
      </c>
      <c r="F2899">
        <v>420</v>
      </c>
      <c r="G2899" s="2">
        <v>45473</v>
      </c>
      <c r="H2899" t="s">
        <v>3618</v>
      </c>
      <c r="I2899">
        <f t="shared" si="45"/>
        <v>-420</v>
      </c>
    </row>
    <row r="2900" spans="1:9" x14ac:dyDescent="0.25">
      <c r="A2900">
        <v>2</v>
      </c>
      <c r="B2900" t="s">
        <v>2053</v>
      </c>
      <c r="C2900" t="s">
        <v>3624</v>
      </c>
      <c r="D2900" t="s">
        <v>3617</v>
      </c>
      <c r="E2900">
        <v>0</v>
      </c>
      <c r="F2900">
        <v>20</v>
      </c>
      <c r="G2900" s="2">
        <v>45473</v>
      </c>
      <c r="H2900" t="s">
        <v>3618</v>
      </c>
      <c r="I2900">
        <f t="shared" si="45"/>
        <v>-20</v>
      </c>
    </row>
    <row r="2901" spans="1:9" x14ac:dyDescent="0.25">
      <c r="A2901">
        <v>2</v>
      </c>
      <c r="B2901" t="s">
        <v>2053</v>
      </c>
      <c r="C2901" t="s">
        <v>3624</v>
      </c>
      <c r="D2901" t="s">
        <v>3617</v>
      </c>
      <c r="E2901">
        <v>0</v>
      </c>
      <c r="F2901">
        <v>1450</v>
      </c>
      <c r="G2901" s="2">
        <v>45473</v>
      </c>
      <c r="H2901" t="s">
        <v>3618</v>
      </c>
      <c r="I2901">
        <f t="shared" si="45"/>
        <v>-1450</v>
      </c>
    </row>
    <row r="2902" spans="1:9" x14ac:dyDescent="0.25">
      <c r="A2902">
        <v>2</v>
      </c>
      <c r="B2902" t="s">
        <v>2053</v>
      </c>
      <c r="C2902" t="s">
        <v>3624</v>
      </c>
      <c r="D2902" t="s">
        <v>3617</v>
      </c>
      <c r="E2902">
        <v>0</v>
      </c>
      <c r="F2902">
        <v>91</v>
      </c>
      <c r="G2902" s="2">
        <v>45473</v>
      </c>
      <c r="H2902" t="s">
        <v>3618</v>
      </c>
      <c r="I2902">
        <f t="shared" si="45"/>
        <v>-91</v>
      </c>
    </row>
    <row r="2903" spans="1:9" x14ac:dyDescent="0.25">
      <c r="A2903">
        <v>2</v>
      </c>
      <c r="B2903" t="s">
        <v>2053</v>
      </c>
      <c r="C2903" t="s">
        <v>3624</v>
      </c>
      <c r="D2903" t="s">
        <v>3617</v>
      </c>
      <c r="E2903">
        <v>0</v>
      </c>
      <c r="F2903">
        <v>540</v>
      </c>
      <c r="G2903" s="2">
        <v>45473</v>
      </c>
      <c r="H2903" t="s">
        <v>3618</v>
      </c>
      <c r="I2903">
        <f t="shared" si="45"/>
        <v>-540</v>
      </c>
    </row>
    <row r="2904" spans="1:9" x14ac:dyDescent="0.25">
      <c r="A2904">
        <v>2</v>
      </c>
      <c r="B2904" t="s">
        <v>2053</v>
      </c>
      <c r="C2904" t="s">
        <v>3624</v>
      </c>
      <c r="D2904" t="s">
        <v>3617</v>
      </c>
      <c r="E2904">
        <v>0</v>
      </c>
      <c r="F2904">
        <v>2100</v>
      </c>
      <c r="G2904" s="2">
        <v>45473</v>
      </c>
      <c r="H2904" t="s">
        <v>3618</v>
      </c>
      <c r="I2904">
        <f t="shared" si="45"/>
        <v>-2100</v>
      </c>
    </row>
    <row r="2905" spans="1:9" x14ac:dyDescent="0.25">
      <c r="A2905">
        <v>2</v>
      </c>
      <c r="B2905" t="s">
        <v>2053</v>
      </c>
      <c r="C2905" t="s">
        <v>3624</v>
      </c>
      <c r="D2905" t="s">
        <v>3617</v>
      </c>
      <c r="E2905">
        <v>0</v>
      </c>
      <c r="F2905">
        <v>600</v>
      </c>
      <c r="G2905" s="2">
        <v>45473</v>
      </c>
      <c r="H2905" t="s">
        <v>3618</v>
      </c>
      <c r="I2905">
        <f t="shared" si="45"/>
        <v>-600</v>
      </c>
    </row>
    <row r="2906" spans="1:9" x14ac:dyDescent="0.25">
      <c r="A2906">
        <v>2</v>
      </c>
      <c r="B2906" t="s">
        <v>2053</v>
      </c>
      <c r="C2906" t="s">
        <v>3624</v>
      </c>
      <c r="D2906" t="s">
        <v>3617</v>
      </c>
      <c r="E2906">
        <v>0</v>
      </c>
      <c r="F2906">
        <v>800</v>
      </c>
      <c r="G2906" s="2">
        <v>45473</v>
      </c>
      <c r="H2906" t="s">
        <v>3618</v>
      </c>
      <c r="I2906">
        <f t="shared" si="45"/>
        <v>-800</v>
      </c>
    </row>
    <row r="2907" spans="1:9" x14ac:dyDescent="0.25">
      <c r="A2907">
        <v>2</v>
      </c>
      <c r="B2907" t="s">
        <v>2053</v>
      </c>
      <c r="C2907" t="s">
        <v>3624</v>
      </c>
      <c r="D2907" t="s">
        <v>3617</v>
      </c>
      <c r="E2907">
        <v>0</v>
      </c>
      <c r="F2907">
        <v>143</v>
      </c>
      <c r="G2907" s="2">
        <v>45473</v>
      </c>
      <c r="H2907" t="s">
        <v>3618</v>
      </c>
      <c r="I2907">
        <f t="shared" si="45"/>
        <v>-143</v>
      </c>
    </row>
    <row r="2908" spans="1:9" x14ac:dyDescent="0.25">
      <c r="A2908">
        <v>2</v>
      </c>
      <c r="B2908" t="s">
        <v>2053</v>
      </c>
      <c r="C2908" t="s">
        <v>3624</v>
      </c>
      <c r="D2908" t="s">
        <v>3617</v>
      </c>
      <c r="E2908">
        <v>0</v>
      </c>
      <c r="F2908">
        <v>182</v>
      </c>
      <c r="G2908" s="2">
        <v>45473</v>
      </c>
      <c r="H2908" t="s">
        <v>3618</v>
      </c>
      <c r="I2908">
        <f t="shared" si="45"/>
        <v>-182</v>
      </c>
    </row>
    <row r="2909" spans="1:9" x14ac:dyDescent="0.25">
      <c r="A2909">
        <v>2</v>
      </c>
      <c r="B2909" t="s">
        <v>2053</v>
      </c>
      <c r="C2909" t="s">
        <v>3624</v>
      </c>
      <c r="D2909" t="s">
        <v>3617</v>
      </c>
      <c r="E2909">
        <v>0</v>
      </c>
      <c r="F2909">
        <v>182</v>
      </c>
      <c r="G2909" s="2">
        <v>45473</v>
      </c>
      <c r="H2909" t="s">
        <v>3618</v>
      </c>
      <c r="I2909">
        <f t="shared" si="45"/>
        <v>-182</v>
      </c>
    </row>
    <row r="2910" spans="1:9" x14ac:dyDescent="0.25">
      <c r="A2910">
        <v>2</v>
      </c>
      <c r="B2910" t="s">
        <v>2053</v>
      </c>
      <c r="C2910" t="s">
        <v>3624</v>
      </c>
      <c r="D2910" t="s">
        <v>3617</v>
      </c>
      <c r="E2910">
        <v>0</v>
      </c>
      <c r="F2910">
        <v>75</v>
      </c>
      <c r="G2910" s="2">
        <v>45473</v>
      </c>
      <c r="H2910" t="s">
        <v>3618</v>
      </c>
      <c r="I2910">
        <f t="shared" si="45"/>
        <v>-75</v>
      </c>
    </row>
    <row r="2911" spans="1:9" x14ac:dyDescent="0.25">
      <c r="A2911">
        <v>2</v>
      </c>
      <c r="B2911" t="s">
        <v>2053</v>
      </c>
      <c r="C2911" t="s">
        <v>3624</v>
      </c>
      <c r="D2911" t="s">
        <v>3617</v>
      </c>
      <c r="E2911">
        <v>0</v>
      </c>
      <c r="F2911">
        <v>65</v>
      </c>
      <c r="G2911" s="2">
        <v>45473</v>
      </c>
      <c r="H2911" t="s">
        <v>3618</v>
      </c>
      <c r="I2911">
        <f t="shared" si="45"/>
        <v>-65</v>
      </c>
    </row>
    <row r="2912" spans="1:9" x14ac:dyDescent="0.25">
      <c r="A2912">
        <v>2</v>
      </c>
      <c r="B2912" t="s">
        <v>2053</v>
      </c>
      <c r="C2912" t="s">
        <v>3624</v>
      </c>
      <c r="D2912" t="s">
        <v>3617</v>
      </c>
      <c r="E2912">
        <v>0</v>
      </c>
      <c r="F2912">
        <v>30</v>
      </c>
      <c r="G2912" s="2">
        <v>45473</v>
      </c>
      <c r="H2912" t="s">
        <v>3618</v>
      </c>
      <c r="I2912">
        <f t="shared" si="45"/>
        <v>-30</v>
      </c>
    </row>
    <row r="2913" spans="1:9" x14ac:dyDescent="0.25">
      <c r="A2913">
        <v>2</v>
      </c>
      <c r="B2913" t="s">
        <v>2053</v>
      </c>
      <c r="C2913" t="s">
        <v>3624</v>
      </c>
      <c r="D2913" t="s">
        <v>3617</v>
      </c>
      <c r="E2913">
        <v>0</v>
      </c>
      <c r="F2913">
        <v>900</v>
      </c>
      <c r="G2913" s="2">
        <v>45473</v>
      </c>
      <c r="H2913" t="s">
        <v>3618</v>
      </c>
      <c r="I2913">
        <f t="shared" si="45"/>
        <v>-900</v>
      </c>
    </row>
    <row r="2914" spans="1:9" x14ac:dyDescent="0.25">
      <c r="A2914">
        <v>2</v>
      </c>
      <c r="B2914" t="s">
        <v>2053</v>
      </c>
      <c r="C2914" t="s">
        <v>3624</v>
      </c>
      <c r="D2914" t="s">
        <v>3617</v>
      </c>
      <c r="E2914">
        <v>0</v>
      </c>
      <c r="F2914">
        <v>1050</v>
      </c>
      <c r="G2914" s="2">
        <v>45473</v>
      </c>
      <c r="H2914" t="s">
        <v>3618</v>
      </c>
      <c r="I2914">
        <f t="shared" si="45"/>
        <v>-1050</v>
      </c>
    </row>
    <row r="2915" spans="1:9" x14ac:dyDescent="0.25">
      <c r="A2915">
        <v>2</v>
      </c>
      <c r="B2915" t="s">
        <v>2053</v>
      </c>
      <c r="C2915" t="s">
        <v>3624</v>
      </c>
      <c r="D2915" t="s">
        <v>3617</v>
      </c>
      <c r="E2915">
        <v>0</v>
      </c>
      <c r="F2915">
        <v>455</v>
      </c>
      <c r="G2915" s="2">
        <v>45473</v>
      </c>
      <c r="H2915" t="s">
        <v>3618</v>
      </c>
      <c r="I2915">
        <f t="shared" si="45"/>
        <v>-455</v>
      </c>
    </row>
    <row r="2916" spans="1:9" x14ac:dyDescent="0.25">
      <c r="A2916">
        <v>2</v>
      </c>
      <c r="B2916" t="s">
        <v>2053</v>
      </c>
      <c r="C2916" t="s">
        <v>3624</v>
      </c>
      <c r="D2916" t="s">
        <v>3617</v>
      </c>
      <c r="E2916">
        <v>0</v>
      </c>
      <c r="F2916">
        <v>60</v>
      </c>
      <c r="G2916" s="2">
        <v>45473</v>
      </c>
      <c r="H2916" t="s">
        <v>3618</v>
      </c>
      <c r="I2916">
        <f t="shared" si="45"/>
        <v>-60</v>
      </c>
    </row>
    <row r="2917" spans="1:9" x14ac:dyDescent="0.25">
      <c r="A2917">
        <v>2</v>
      </c>
      <c r="B2917" t="s">
        <v>2053</v>
      </c>
      <c r="C2917" t="s">
        <v>3624</v>
      </c>
      <c r="D2917" t="s">
        <v>3617</v>
      </c>
      <c r="E2917">
        <v>0</v>
      </c>
      <c r="F2917">
        <v>223.51</v>
      </c>
      <c r="G2917" s="2">
        <v>45473</v>
      </c>
      <c r="H2917" t="s">
        <v>3618</v>
      </c>
      <c r="I2917">
        <f t="shared" si="45"/>
        <v>-223.51</v>
      </c>
    </row>
    <row r="2918" spans="1:9" x14ac:dyDescent="0.25">
      <c r="A2918">
        <v>2</v>
      </c>
      <c r="B2918" t="s">
        <v>2053</v>
      </c>
      <c r="C2918" t="s">
        <v>3624</v>
      </c>
      <c r="D2918" t="s">
        <v>3617</v>
      </c>
      <c r="E2918">
        <v>0</v>
      </c>
      <c r="F2918">
        <v>1386</v>
      </c>
      <c r="G2918" s="2">
        <v>45473</v>
      </c>
      <c r="H2918" t="s">
        <v>3618</v>
      </c>
      <c r="I2918">
        <f t="shared" si="45"/>
        <v>-1386</v>
      </c>
    </row>
    <row r="2919" spans="1:9" x14ac:dyDescent="0.25">
      <c r="A2919">
        <v>2</v>
      </c>
      <c r="B2919" t="s">
        <v>2053</v>
      </c>
      <c r="C2919" t="s">
        <v>3624</v>
      </c>
      <c r="D2919" t="s">
        <v>3617</v>
      </c>
      <c r="E2919">
        <v>0</v>
      </c>
      <c r="F2919">
        <v>200</v>
      </c>
      <c r="G2919" s="2">
        <v>45473</v>
      </c>
      <c r="H2919" t="s">
        <v>3618</v>
      </c>
      <c r="I2919">
        <f t="shared" si="45"/>
        <v>-200</v>
      </c>
    </row>
    <row r="2920" spans="1:9" x14ac:dyDescent="0.25">
      <c r="A2920">
        <v>2</v>
      </c>
      <c r="B2920" t="s">
        <v>2053</v>
      </c>
      <c r="C2920" t="s">
        <v>3624</v>
      </c>
      <c r="D2920" t="s">
        <v>3617</v>
      </c>
      <c r="E2920">
        <v>0</v>
      </c>
      <c r="F2920">
        <v>468</v>
      </c>
      <c r="G2920" s="2">
        <v>45473</v>
      </c>
      <c r="H2920" t="s">
        <v>3618</v>
      </c>
      <c r="I2920">
        <f t="shared" si="45"/>
        <v>-468</v>
      </c>
    </row>
    <row r="2921" spans="1:9" x14ac:dyDescent="0.25">
      <c r="A2921">
        <v>2</v>
      </c>
      <c r="B2921" t="s">
        <v>2053</v>
      </c>
      <c r="C2921" t="s">
        <v>3624</v>
      </c>
      <c r="D2921" t="s">
        <v>3617</v>
      </c>
      <c r="E2921">
        <v>0</v>
      </c>
      <c r="F2921">
        <v>1300</v>
      </c>
      <c r="G2921" s="2">
        <v>45473</v>
      </c>
      <c r="H2921" t="s">
        <v>3618</v>
      </c>
      <c r="I2921">
        <f t="shared" si="45"/>
        <v>-1300</v>
      </c>
    </row>
    <row r="2922" spans="1:9" x14ac:dyDescent="0.25">
      <c r="A2922">
        <v>2</v>
      </c>
      <c r="B2922" t="s">
        <v>2053</v>
      </c>
      <c r="C2922" t="s">
        <v>3624</v>
      </c>
      <c r="D2922" t="s">
        <v>3617</v>
      </c>
      <c r="E2922">
        <v>0</v>
      </c>
      <c r="F2922">
        <v>195</v>
      </c>
      <c r="G2922" s="2">
        <v>45473</v>
      </c>
      <c r="H2922" t="s">
        <v>3618</v>
      </c>
      <c r="I2922">
        <f t="shared" si="45"/>
        <v>-195</v>
      </c>
    </row>
    <row r="2923" spans="1:9" x14ac:dyDescent="0.25">
      <c r="A2923">
        <v>2</v>
      </c>
      <c r="B2923" t="s">
        <v>2053</v>
      </c>
      <c r="C2923" t="s">
        <v>3624</v>
      </c>
      <c r="D2923" t="s">
        <v>3617</v>
      </c>
      <c r="E2923">
        <v>0</v>
      </c>
      <c r="F2923">
        <v>130</v>
      </c>
      <c r="G2923" s="2">
        <v>45473</v>
      </c>
      <c r="H2923" t="s">
        <v>3618</v>
      </c>
      <c r="I2923">
        <f t="shared" si="45"/>
        <v>-130</v>
      </c>
    </row>
    <row r="2924" spans="1:9" x14ac:dyDescent="0.25">
      <c r="A2924">
        <v>2</v>
      </c>
      <c r="B2924" t="s">
        <v>2053</v>
      </c>
      <c r="C2924" t="s">
        <v>3624</v>
      </c>
      <c r="D2924" t="s">
        <v>3617</v>
      </c>
      <c r="E2924">
        <v>0</v>
      </c>
      <c r="F2924">
        <v>1880</v>
      </c>
      <c r="G2924" s="2">
        <v>45473</v>
      </c>
      <c r="H2924" t="s">
        <v>3618</v>
      </c>
      <c r="I2924">
        <f t="shared" si="45"/>
        <v>-1880</v>
      </c>
    </row>
    <row r="2925" spans="1:9" x14ac:dyDescent="0.25">
      <c r="A2925">
        <v>2</v>
      </c>
      <c r="B2925" t="s">
        <v>2053</v>
      </c>
      <c r="C2925" t="s">
        <v>3624</v>
      </c>
      <c r="D2925" t="s">
        <v>3617</v>
      </c>
      <c r="E2925">
        <v>0</v>
      </c>
      <c r="F2925">
        <v>660</v>
      </c>
      <c r="G2925" s="2">
        <v>45473</v>
      </c>
      <c r="H2925" t="s">
        <v>3618</v>
      </c>
      <c r="I2925">
        <f t="shared" si="45"/>
        <v>-660</v>
      </c>
    </row>
    <row r="2926" spans="1:9" x14ac:dyDescent="0.25">
      <c r="A2926">
        <v>2</v>
      </c>
      <c r="B2926" t="s">
        <v>2053</v>
      </c>
      <c r="C2926" t="s">
        <v>3624</v>
      </c>
      <c r="D2926" t="s">
        <v>3617</v>
      </c>
      <c r="E2926">
        <v>0</v>
      </c>
      <c r="F2926">
        <v>540</v>
      </c>
      <c r="G2926" s="2">
        <v>45473</v>
      </c>
      <c r="H2926" t="s">
        <v>3618</v>
      </c>
      <c r="I2926">
        <f t="shared" si="45"/>
        <v>-540</v>
      </c>
    </row>
    <row r="2927" spans="1:9" x14ac:dyDescent="0.25">
      <c r="A2927">
        <v>2</v>
      </c>
      <c r="B2927" t="s">
        <v>2053</v>
      </c>
      <c r="C2927" t="s">
        <v>3624</v>
      </c>
      <c r="D2927" t="s">
        <v>3617</v>
      </c>
      <c r="E2927">
        <v>0</v>
      </c>
      <c r="F2927">
        <v>660</v>
      </c>
      <c r="G2927" s="2">
        <v>45473</v>
      </c>
      <c r="H2927" t="s">
        <v>3618</v>
      </c>
      <c r="I2927">
        <f t="shared" si="45"/>
        <v>-660</v>
      </c>
    </row>
    <row r="2928" spans="1:9" x14ac:dyDescent="0.25">
      <c r="A2928">
        <v>2</v>
      </c>
      <c r="B2928" t="s">
        <v>2053</v>
      </c>
      <c r="C2928" t="s">
        <v>3624</v>
      </c>
      <c r="D2928" t="s">
        <v>3617</v>
      </c>
      <c r="E2928">
        <v>0</v>
      </c>
      <c r="F2928">
        <v>2550</v>
      </c>
      <c r="G2928" s="2">
        <v>45473</v>
      </c>
      <c r="H2928" t="s">
        <v>3618</v>
      </c>
      <c r="I2928">
        <f t="shared" si="45"/>
        <v>-2550</v>
      </c>
    </row>
    <row r="2929" spans="1:9" x14ac:dyDescent="0.25">
      <c r="A2929">
        <v>2</v>
      </c>
      <c r="B2929" t="s">
        <v>2053</v>
      </c>
      <c r="C2929" t="s">
        <v>3624</v>
      </c>
      <c r="D2929" t="s">
        <v>3617</v>
      </c>
      <c r="E2929">
        <v>0</v>
      </c>
      <c r="F2929">
        <v>2500</v>
      </c>
      <c r="G2929" s="2">
        <v>45473</v>
      </c>
      <c r="H2929" t="s">
        <v>3618</v>
      </c>
      <c r="I2929">
        <f t="shared" si="45"/>
        <v>-2500</v>
      </c>
    </row>
    <row r="2930" spans="1:9" x14ac:dyDescent="0.25">
      <c r="A2930">
        <v>2</v>
      </c>
      <c r="B2930" t="s">
        <v>2053</v>
      </c>
      <c r="C2930" t="s">
        <v>3624</v>
      </c>
      <c r="D2930" t="s">
        <v>3617</v>
      </c>
      <c r="E2930">
        <v>0</v>
      </c>
      <c r="F2930">
        <v>195</v>
      </c>
      <c r="G2930" s="2">
        <v>45473</v>
      </c>
      <c r="H2930" t="s">
        <v>3618</v>
      </c>
      <c r="I2930">
        <f t="shared" si="45"/>
        <v>-195</v>
      </c>
    </row>
    <row r="2931" spans="1:9" x14ac:dyDescent="0.25">
      <c r="A2931">
        <v>2</v>
      </c>
      <c r="B2931" t="s">
        <v>2053</v>
      </c>
      <c r="C2931" t="s">
        <v>3624</v>
      </c>
      <c r="D2931" t="s">
        <v>3617</v>
      </c>
      <c r="E2931">
        <v>0</v>
      </c>
      <c r="F2931">
        <v>208</v>
      </c>
      <c r="G2931" s="2">
        <v>45473</v>
      </c>
      <c r="H2931" t="s">
        <v>3618</v>
      </c>
      <c r="I2931">
        <f t="shared" si="45"/>
        <v>-208</v>
      </c>
    </row>
    <row r="2932" spans="1:9" x14ac:dyDescent="0.25">
      <c r="A2932">
        <v>2</v>
      </c>
      <c r="B2932" t="s">
        <v>2053</v>
      </c>
      <c r="C2932" t="s">
        <v>3624</v>
      </c>
      <c r="D2932" t="s">
        <v>3617</v>
      </c>
      <c r="E2932">
        <v>0</v>
      </c>
      <c r="F2932">
        <v>65</v>
      </c>
      <c r="G2932" s="2">
        <v>45473</v>
      </c>
      <c r="H2932" t="s">
        <v>3618</v>
      </c>
      <c r="I2932">
        <f t="shared" si="45"/>
        <v>-65</v>
      </c>
    </row>
    <row r="2933" spans="1:9" x14ac:dyDescent="0.25">
      <c r="A2933">
        <v>2</v>
      </c>
      <c r="B2933" t="s">
        <v>2053</v>
      </c>
      <c r="C2933" t="s">
        <v>3624</v>
      </c>
      <c r="D2933" t="s">
        <v>3617</v>
      </c>
      <c r="E2933">
        <v>0</v>
      </c>
      <c r="F2933">
        <v>705</v>
      </c>
      <c r="G2933" s="2">
        <v>45473</v>
      </c>
      <c r="H2933" t="s">
        <v>3618</v>
      </c>
      <c r="I2933">
        <f t="shared" si="45"/>
        <v>-705</v>
      </c>
    </row>
    <row r="2934" spans="1:9" x14ac:dyDescent="0.25">
      <c r="A2934">
        <v>2</v>
      </c>
      <c r="B2934" t="s">
        <v>2053</v>
      </c>
      <c r="C2934" t="s">
        <v>3624</v>
      </c>
      <c r="D2934" t="s">
        <v>3617</v>
      </c>
      <c r="E2934">
        <v>0</v>
      </c>
      <c r="F2934">
        <v>260</v>
      </c>
      <c r="G2934" s="2">
        <v>45473</v>
      </c>
      <c r="H2934" t="s">
        <v>3618</v>
      </c>
      <c r="I2934">
        <f t="shared" si="45"/>
        <v>-260</v>
      </c>
    </row>
    <row r="2935" spans="1:9" x14ac:dyDescent="0.25">
      <c r="A2935">
        <v>2</v>
      </c>
      <c r="B2935" t="s">
        <v>2053</v>
      </c>
      <c r="C2935" t="s">
        <v>3624</v>
      </c>
      <c r="D2935" t="s">
        <v>3617</v>
      </c>
      <c r="E2935">
        <v>0</v>
      </c>
      <c r="F2935">
        <v>1100</v>
      </c>
      <c r="G2935" s="2">
        <v>45473</v>
      </c>
      <c r="H2935" t="s">
        <v>3618</v>
      </c>
      <c r="I2935">
        <f t="shared" si="45"/>
        <v>-1100</v>
      </c>
    </row>
    <row r="2936" spans="1:9" x14ac:dyDescent="0.25">
      <c r="A2936">
        <v>2</v>
      </c>
      <c r="B2936" t="s">
        <v>2053</v>
      </c>
      <c r="C2936" t="s">
        <v>3624</v>
      </c>
      <c r="D2936" t="s">
        <v>3617</v>
      </c>
      <c r="E2936">
        <v>0</v>
      </c>
      <c r="F2936">
        <v>223.51</v>
      </c>
      <c r="G2936" s="2">
        <v>45473</v>
      </c>
      <c r="H2936" t="s">
        <v>3618</v>
      </c>
      <c r="I2936">
        <f t="shared" si="45"/>
        <v>-223.51</v>
      </c>
    </row>
    <row r="2937" spans="1:9" x14ac:dyDescent="0.25">
      <c r="A2937">
        <v>2</v>
      </c>
      <c r="B2937" t="s">
        <v>2053</v>
      </c>
      <c r="C2937" t="s">
        <v>3624</v>
      </c>
      <c r="D2937" t="s">
        <v>3617</v>
      </c>
      <c r="E2937">
        <v>0</v>
      </c>
      <c r="F2937">
        <v>2037</v>
      </c>
      <c r="G2937" s="2">
        <v>45473</v>
      </c>
      <c r="H2937" t="s">
        <v>3618</v>
      </c>
      <c r="I2937">
        <f t="shared" si="45"/>
        <v>-2037</v>
      </c>
    </row>
    <row r="2938" spans="1:9" x14ac:dyDescent="0.25">
      <c r="A2938">
        <v>2</v>
      </c>
      <c r="B2938" t="s">
        <v>2053</v>
      </c>
      <c r="C2938" t="s">
        <v>3624</v>
      </c>
      <c r="D2938" t="s">
        <v>3617</v>
      </c>
      <c r="E2938">
        <v>0</v>
      </c>
      <c r="F2938">
        <v>262.5</v>
      </c>
      <c r="G2938" s="2">
        <v>45473</v>
      </c>
      <c r="H2938" t="s">
        <v>3618</v>
      </c>
      <c r="I2938">
        <f t="shared" si="45"/>
        <v>-262.5</v>
      </c>
    </row>
    <row r="2939" spans="1:9" x14ac:dyDescent="0.25">
      <c r="A2939">
        <v>2</v>
      </c>
      <c r="B2939" t="s">
        <v>2053</v>
      </c>
      <c r="C2939" t="s">
        <v>3624</v>
      </c>
      <c r="D2939" t="s">
        <v>3617</v>
      </c>
      <c r="E2939">
        <v>0</v>
      </c>
      <c r="F2939">
        <v>200</v>
      </c>
      <c r="G2939" s="2">
        <v>45473</v>
      </c>
      <c r="H2939" t="s">
        <v>3618</v>
      </c>
      <c r="I2939">
        <f t="shared" si="45"/>
        <v>-200</v>
      </c>
    </row>
    <row r="2940" spans="1:9" x14ac:dyDescent="0.25">
      <c r="A2940">
        <v>2</v>
      </c>
      <c r="B2940" t="s">
        <v>2053</v>
      </c>
      <c r="C2940" t="s">
        <v>3624</v>
      </c>
      <c r="D2940" t="s">
        <v>3617</v>
      </c>
      <c r="E2940">
        <v>0</v>
      </c>
      <c r="F2940">
        <v>420</v>
      </c>
      <c r="G2940" s="2">
        <v>45473</v>
      </c>
      <c r="H2940" t="s">
        <v>3618</v>
      </c>
      <c r="I2940">
        <f t="shared" si="45"/>
        <v>-420</v>
      </c>
    </row>
    <row r="2941" spans="1:9" x14ac:dyDescent="0.25">
      <c r="A2941">
        <v>2</v>
      </c>
      <c r="B2941" t="s">
        <v>2053</v>
      </c>
      <c r="C2941" t="s">
        <v>3624</v>
      </c>
      <c r="D2941" t="s">
        <v>3617</v>
      </c>
      <c r="E2941">
        <v>0</v>
      </c>
      <c r="F2941">
        <v>91</v>
      </c>
      <c r="G2941" s="2">
        <v>45473</v>
      </c>
      <c r="H2941" t="s">
        <v>3618</v>
      </c>
      <c r="I2941">
        <f t="shared" si="45"/>
        <v>-91</v>
      </c>
    </row>
    <row r="2942" spans="1:9" x14ac:dyDescent="0.25">
      <c r="A2942">
        <v>2</v>
      </c>
      <c r="B2942" t="s">
        <v>2053</v>
      </c>
      <c r="C2942" t="s">
        <v>3624</v>
      </c>
      <c r="D2942" t="s">
        <v>3617</v>
      </c>
      <c r="E2942">
        <v>0</v>
      </c>
      <c r="F2942">
        <v>20</v>
      </c>
      <c r="G2942" s="2">
        <v>45473</v>
      </c>
      <c r="H2942" t="s">
        <v>3618</v>
      </c>
      <c r="I2942">
        <f t="shared" si="45"/>
        <v>-20</v>
      </c>
    </row>
    <row r="2943" spans="1:9" x14ac:dyDescent="0.25">
      <c r="A2943">
        <v>2</v>
      </c>
      <c r="B2943" t="s">
        <v>2053</v>
      </c>
      <c r="C2943" t="s">
        <v>3624</v>
      </c>
      <c r="D2943" t="s">
        <v>3617</v>
      </c>
      <c r="E2943">
        <v>0</v>
      </c>
      <c r="F2943">
        <v>120</v>
      </c>
      <c r="G2943" s="2">
        <v>45473</v>
      </c>
      <c r="H2943" t="s">
        <v>3618</v>
      </c>
      <c r="I2943">
        <f t="shared" si="45"/>
        <v>-120</v>
      </c>
    </row>
    <row r="2944" spans="1:9" x14ac:dyDescent="0.25">
      <c r="A2944">
        <v>2</v>
      </c>
      <c r="B2944" t="s">
        <v>2053</v>
      </c>
      <c r="C2944" t="s">
        <v>3624</v>
      </c>
      <c r="D2944" t="s">
        <v>3617</v>
      </c>
      <c r="E2944">
        <v>0</v>
      </c>
      <c r="F2944">
        <v>52</v>
      </c>
      <c r="G2944" s="2">
        <v>45473</v>
      </c>
      <c r="H2944" t="s">
        <v>3618</v>
      </c>
      <c r="I2944">
        <f t="shared" si="45"/>
        <v>-52</v>
      </c>
    </row>
    <row r="2945" spans="1:9" x14ac:dyDescent="0.25">
      <c r="A2945">
        <v>2</v>
      </c>
      <c r="B2945" t="s">
        <v>2053</v>
      </c>
      <c r="C2945" t="s">
        <v>3624</v>
      </c>
      <c r="D2945" t="s">
        <v>3617</v>
      </c>
      <c r="E2945">
        <v>0</v>
      </c>
      <c r="F2945">
        <v>150</v>
      </c>
      <c r="G2945" s="2">
        <v>45473</v>
      </c>
      <c r="H2945" t="s">
        <v>3618</v>
      </c>
      <c r="I2945">
        <f t="shared" si="45"/>
        <v>-150</v>
      </c>
    </row>
    <row r="2946" spans="1:9" x14ac:dyDescent="0.25">
      <c r="A2946">
        <v>2</v>
      </c>
      <c r="B2946" t="s">
        <v>2053</v>
      </c>
      <c r="C2946" t="s">
        <v>3624</v>
      </c>
      <c r="D2946" t="s">
        <v>3617</v>
      </c>
      <c r="E2946">
        <v>0</v>
      </c>
      <c r="F2946">
        <v>223.51</v>
      </c>
      <c r="G2946" s="2">
        <v>45473</v>
      </c>
      <c r="H2946" t="s">
        <v>3618</v>
      </c>
      <c r="I2946">
        <f t="shared" ref="I2946:I3009" si="46">E2946-F2946</f>
        <v>-223.51</v>
      </c>
    </row>
    <row r="2947" spans="1:9" x14ac:dyDescent="0.25">
      <c r="A2947">
        <v>2</v>
      </c>
      <c r="B2947" t="s">
        <v>2053</v>
      </c>
      <c r="C2947" t="s">
        <v>3624</v>
      </c>
      <c r="D2947" t="s">
        <v>3617</v>
      </c>
      <c r="E2947">
        <v>0</v>
      </c>
      <c r="F2947">
        <v>1386</v>
      </c>
      <c r="G2947" s="2">
        <v>45473</v>
      </c>
      <c r="H2947" t="s">
        <v>3618</v>
      </c>
      <c r="I2947">
        <f t="shared" si="46"/>
        <v>-1386</v>
      </c>
    </row>
    <row r="2948" spans="1:9" x14ac:dyDescent="0.25">
      <c r="A2948">
        <v>2</v>
      </c>
      <c r="B2948" t="s">
        <v>2053</v>
      </c>
      <c r="C2948" t="s">
        <v>3624</v>
      </c>
      <c r="D2948" t="s">
        <v>3617</v>
      </c>
      <c r="E2948">
        <v>0</v>
      </c>
      <c r="F2948">
        <v>2500</v>
      </c>
      <c r="G2948" s="2">
        <v>45473</v>
      </c>
      <c r="H2948" t="s">
        <v>3618</v>
      </c>
      <c r="I2948">
        <f t="shared" si="46"/>
        <v>-2500</v>
      </c>
    </row>
    <row r="2949" spans="1:9" x14ac:dyDescent="0.25">
      <c r="A2949">
        <v>2</v>
      </c>
      <c r="B2949" t="s">
        <v>2053</v>
      </c>
      <c r="C2949" t="s">
        <v>3624</v>
      </c>
      <c r="D2949" t="s">
        <v>3617</v>
      </c>
      <c r="E2949">
        <v>0</v>
      </c>
      <c r="F2949">
        <v>2500</v>
      </c>
      <c r="G2949" s="2">
        <v>45473</v>
      </c>
      <c r="H2949" t="s">
        <v>3618</v>
      </c>
      <c r="I2949">
        <f t="shared" si="46"/>
        <v>-2500</v>
      </c>
    </row>
    <row r="2950" spans="1:9" x14ac:dyDescent="0.25">
      <c r="A2950">
        <v>2</v>
      </c>
      <c r="B2950" t="s">
        <v>2053</v>
      </c>
      <c r="C2950" t="s">
        <v>3624</v>
      </c>
      <c r="D2950" t="s">
        <v>3617</v>
      </c>
      <c r="E2950">
        <v>0</v>
      </c>
      <c r="F2950">
        <v>2500</v>
      </c>
      <c r="G2950" s="2">
        <v>45473</v>
      </c>
      <c r="H2950" t="s">
        <v>3618</v>
      </c>
      <c r="I2950">
        <f t="shared" si="46"/>
        <v>-2500</v>
      </c>
    </row>
    <row r="2951" spans="1:9" x14ac:dyDescent="0.25">
      <c r="A2951">
        <v>2</v>
      </c>
      <c r="B2951" t="s">
        <v>2053</v>
      </c>
      <c r="C2951" t="s">
        <v>3624</v>
      </c>
      <c r="D2951" t="s">
        <v>3617</v>
      </c>
      <c r="E2951">
        <v>0</v>
      </c>
      <c r="F2951">
        <v>1200</v>
      </c>
      <c r="G2951" s="2">
        <v>45473</v>
      </c>
      <c r="H2951" t="s">
        <v>3618</v>
      </c>
      <c r="I2951">
        <f t="shared" si="46"/>
        <v>-1200</v>
      </c>
    </row>
    <row r="2952" spans="1:9" x14ac:dyDescent="0.25">
      <c r="A2952">
        <v>2</v>
      </c>
      <c r="B2952" t="s">
        <v>2053</v>
      </c>
      <c r="C2952" t="s">
        <v>3624</v>
      </c>
      <c r="D2952" t="s">
        <v>3617</v>
      </c>
      <c r="E2952">
        <v>0</v>
      </c>
      <c r="F2952">
        <v>195</v>
      </c>
      <c r="G2952" s="2">
        <v>45473</v>
      </c>
      <c r="H2952" t="s">
        <v>3618</v>
      </c>
      <c r="I2952">
        <f t="shared" si="46"/>
        <v>-195</v>
      </c>
    </row>
    <row r="2953" spans="1:9" x14ac:dyDescent="0.25">
      <c r="A2953">
        <v>2</v>
      </c>
      <c r="B2953" t="s">
        <v>2053</v>
      </c>
      <c r="C2953" t="s">
        <v>3624</v>
      </c>
      <c r="D2953" t="s">
        <v>3617</v>
      </c>
      <c r="E2953">
        <v>0</v>
      </c>
      <c r="F2953">
        <v>130</v>
      </c>
      <c r="G2953" s="2">
        <v>45473</v>
      </c>
      <c r="H2953" t="s">
        <v>3618</v>
      </c>
      <c r="I2953">
        <f t="shared" si="46"/>
        <v>-130</v>
      </c>
    </row>
    <row r="2954" spans="1:9" x14ac:dyDescent="0.25">
      <c r="A2954">
        <v>2</v>
      </c>
      <c r="B2954" t="s">
        <v>2053</v>
      </c>
      <c r="C2954" t="s">
        <v>3624</v>
      </c>
      <c r="D2954" t="s">
        <v>3617</v>
      </c>
      <c r="E2954">
        <v>0</v>
      </c>
      <c r="F2954">
        <v>1300</v>
      </c>
      <c r="G2954" s="2">
        <v>45473</v>
      </c>
      <c r="H2954" t="s">
        <v>3618</v>
      </c>
      <c r="I2954">
        <f t="shared" si="46"/>
        <v>-1300</v>
      </c>
    </row>
    <row r="2955" spans="1:9" x14ac:dyDescent="0.25">
      <c r="A2955">
        <v>2</v>
      </c>
      <c r="B2955" t="s">
        <v>2053</v>
      </c>
      <c r="C2955" t="s">
        <v>3624</v>
      </c>
      <c r="D2955" t="s">
        <v>3617</v>
      </c>
      <c r="E2955">
        <v>0</v>
      </c>
      <c r="F2955">
        <v>325</v>
      </c>
      <c r="G2955" s="2">
        <v>45473</v>
      </c>
      <c r="H2955" t="s">
        <v>3618</v>
      </c>
      <c r="I2955">
        <f t="shared" si="46"/>
        <v>-325</v>
      </c>
    </row>
    <row r="2956" spans="1:9" x14ac:dyDescent="0.25">
      <c r="A2956">
        <v>2</v>
      </c>
      <c r="B2956" t="s">
        <v>2053</v>
      </c>
      <c r="C2956" t="s">
        <v>3624</v>
      </c>
      <c r="D2956" t="s">
        <v>3617</v>
      </c>
      <c r="E2956">
        <v>0</v>
      </c>
      <c r="F2956">
        <v>1000</v>
      </c>
      <c r="G2956" s="2">
        <v>45473</v>
      </c>
      <c r="H2956" t="s">
        <v>3618</v>
      </c>
      <c r="I2956">
        <f t="shared" si="46"/>
        <v>-1000</v>
      </c>
    </row>
    <row r="2957" spans="1:9" x14ac:dyDescent="0.25">
      <c r="A2957">
        <v>2</v>
      </c>
      <c r="B2957" t="s">
        <v>2053</v>
      </c>
      <c r="C2957" t="s">
        <v>3624</v>
      </c>
      <c r="D2957" t="s">
        <v>3617</v>
      </c>
      <c r="E2957">
        <v>0</v>
      </c>
      <c r="F2957">
        <v>450</v>
      </c>
      <c r="G2957" s="2">
        <v>45473</v>
      </c>
      <c r="H2957" t="s">
        <v>3618</v>
      </c>
      <c r="I2957">
        <f t="shared" si="46"/>
        <v>-450</v>
      </c>
    </row>
    <row r="2958" spans="1:9" x14ac:dyDescent="0.25">
      <c r="A2958">
        <v>2</v>
      </c>
      <c r="B2958" t="s">
        <v>2053</v>
      </c>
      <c r="C2958" t="s">
        <v>3624</v>
      </c>
      <c r="D2958" t="s">
        <v>3617</v>
      </c>
      <c r="E2958">
        <v>0</v>
      </c>
      <c r="F2958">
        <v>3000</v>
      </c>
      <c r="G2958" s="2">
        <v>45473</v>
      </c>
      <c r="H2958" t="s">
        <v>3618</v>
      </c>
      <c r="I2958">
        <f t="shared" si="46"/>
        <v>-3000</v>
      </c>
    </row>
    <row r="2959" spans="1:9" x14ac:dyDescent="0.25">
      <c r="A2959">
        <v>2</v>
      </c>
      <c r="B2959" t="s">
        <v>2053</v>
      </c>
      <c r="C2959" t="s">
        <v>3624</v>
      </c>
      <c r="D2959" t="s">
        <v>3617</v>
      </c>
      <c r="E2959">
        <v>0</v>
      </c>
      <c r="F2959">
        <v>1250</v>
      </c>
      <c r="G2959" s="2">
        <v>45473</v>
      </c>
      <c r="H2959" t="s">
        <v>3618</v>
      </c>
      <c r="I2959">
        <f t="shared" si="46"/>
        <v>-1250</v>
      </c>
    </row>
    <row r="2960" spans="1:9" x14ac:dyDescent="0.25">
      <c r="A2960">
        <v>2</v>
      </c>
      <c r="B2960" t="s">
        <v>2053</v>
      </c>
      <c r="C2960" t="s">
        <v>3624</v>
      </c>
      <c r="D2960" t="s">
        <v>3617</v>
      </c>
      <c r="E2960">
        <v>0</v>
      </c>
      <c r="F2960">
        <v>91</v>
      </c>
      <c r="G2960" s="2">
        <v>45473</v>
      </c>
      <c r="H2960" t="s">
        <v>3618</v>
      </c>
      <c r="I2960">
        <f t="shared" si="46"/>
        <v>-91</v>
      </c>
    </row>
    <row r="2961" spans="1:9" x14ac:dyDescent="0.25">
      <c r="A2961">
        <v>2</v>
      </c>
      <c r="B2961" t="s">
        <v>2053</v>
      </c>
      <c r="C2961" t="s">
        <v>3624</v>
      </c>
      <c r="D2961" t="s">
        <v>3617</v>
      </c>
      <c r="E2961">
        <v>0</v>
      </c>
      <c r="F2961">
        <v>65</v>
      </c>
      <c r="G2961" s="2">
        <v>45473</v>
      </c>
      <c r="H2961" t="s">
        <v>3618</v>
      </c>
      <c r="I2961">
        <f t="shared" si="46"/>
        <v>-65</v>
      </c>
    </row>
    <row r="2962" spans="1:9" x14ac:dyDescent="0.25">
      <c r="A2962">
        <v>2</v>
      </c>
      <c r="B2962" t="s">
        <v>2053</v>
      </c>
      <c r="C2962" t="s">
        <v>3624</v>
      </c>
      <c r="D2962" t="s">
        <v>3617</v>
      </c>
      <c r="E2962">
        <v>0</v>
      </c>
      <c r="F2962">
        <v>1092</v>
      </c>
      <c r="G2962" s="2">
        <v>45473</v>
      </c>
      <c r="H2962" t="s">
        <v>3618</v>
      </c>
      <c r="I2962">
        <f t="shared" si="46"/>
        <v>-1092</v>
      </c>
    </row>
    <row r="2963" spans="1:9" x14ac:dyDescent="0.25">
      <c r="A2963">
        <v>2</v>
      </c>
      <c r="B2963" t="s">
        <v>2053</v>
      </c>
      <c r="C2963" t="s">
        <v>3624</v>
      </c>
      <c r="D2963" t="s">
        <v>3617</v>
      </c>
      <c r="E2963">
        <v>0</v>
      </c>
      <c r="F2963">
        <v>325</v>
      </c>
      <c r="G2963" s="2">
        <v>45473</v>
      </c>
      <c r="H2963" t="s">
        <v>3618</v>
      </c>
      <c r="I2963">
        <f t="shared" si="46"/>
        <v>-325</v>
      </c>
    </row>
    <row r="2964" spans="1:9" x14ac:dyDescent="0.25">
      <c r="A2964">
        <v>2</v>
      </c>
      <c r="B2964" t="s">
        <v>2053</v>
      </c>
      <c r="C2964" t="s">
        <v>3624</v>
      </c>
      <c r="D2964" t="s">
        <v>3617</v>
      </c>
      <c r="E2964">
        <v>0</v>
      </c>
      <c r="F2964">
        <v>130</v>
      </c>
      <c r="G2964" s="2">
        <v>45473</v>
      </c>
      <c r="H2964" t="s">
        <v>3618</v>
      </c>
      <c r="I2964">
        <f t="shared" si="46"/>
        <v>-130</v>
      </c>
    </row>
    <row r="2965" spans="1:9" x14ac:dyDescent="0.25">
      <c r="A2965">
        <v>2</v>
      </c>
      <c r="B2965" t="s">
        <v>2053</v>
      </c>
      <c r="C2965" t="s">
        <v>3624</v>
      </c>
      <c r="D2965" t="s">
        <v>3617</v>
      </c>
      <c r="E2965">
        <v>0</v>
      </c>
      <c r="F2965">
        <v>1300</v>
      </c>
      <c r="G2965" s="2">
        <v>45473</v>
      </c>
      <c r="H2965" t="s">
        <v>3618</v>
      </c>
      <c r="I2965">
        <f t="shared" si="46"/>
        <v>-1300</v>
      </c>
    </row>
    <row r="2966" spans="1:9" x14ac:dyDescent="0.25">
      <c r="A2966">
        <v>2</v>
      </c>
      <c r="B2966" t="s">
        <v>2053</v>
      </c>
      <c r="C2966" t="s">
        <v>3624</v>
      </c>
      <c r="D2966" t="s">
        <v>3617</v>
      </c>
      <c r="E2966">
        <v>0</v>
      </c>
      <c r="F2966">
        <v>60</v>
      </c>
      <c r="G2966" s="2">
        <v>45473</v>
      </c>
      <c r="H2966" t="s">
        <v>3618</v>
      </c>
      <c r="I2966">
        <f t="shared" si="46"/>
        <v>-60</v>
      </c>
    </row>
    <row r="2967" spans="1:9" x14ac:dyDescent="0.25">
      <c r="A2967">
        <v>2</v>
      </c>
      <c r="B2967" t="s">
        <v>2053</v>
      </c>
      <c r="C2967" t="s">
        <v>3624</v>
      </c>
      <c r="D2967" t="s">
        <v>3617</v>
      </c>
      <c r="E2967">
        <v>0</v>
      </c>
      <c r="F2967">
        <v>105</v>
      </c>
      <c r="G2967" s="2">
        <v>45473</v>
      </c>
      <c r="H2967" t="s">
        <v>3618</v>
      </c>
      <c r="I2967">
        <f t="shared" si="46"/>
        <v>-105</v>
      </c>
    </row>
    <row r="2968" spans="1:9" x14ac:dyDescent="0.25">
      <c r="A2968">
        <v>2</v>
      </c>
      <c r="B2968" t="s">
        <v>2053</v>
      </c>
      <c r="C2968" t="s">
        <v>3624</v>
      </c>
      <c r="D2968" t="s">
        <v>3617</v>
      </c>
      <c r="E2968">
        <v>0</v>
      </c>
      <c r="F2968">
        <v>91</v>
      </c>
      <c r="G2968" s="2">
        <v>45473</v>
      </c>
      <c r="H2968" t="s">
        <v>3618</v>
      </c>
      <c r="I2968">
        <f t="shared" si="46"/>
        <v>-91</v>
      </c>
    </row>
    <row r="2969" spans="1:9" x14ac:dyDescent="0.25">
      <c r="A2969">
        <v>2</v>
      </c>
      <c r="B2969" t="s">
        <v>2053</v>
      </c>
      <c r="C2969" t="s">
        <v>3624</v>
      </c>
      <c r="D2969" t="s">
        <v>3617</v>
      </c>
      <c r="E2969">
        <v>0</v>
      </c>
      <c r="F2969">
        <v>1100</v>
      </c>
      <c r="G2969" s="2">
        <v>45473</v>
      </c>
      <c r="H2969" t="s">
        <v>3618</v>
      </c>
      <c r="I2969">
        <f t="shared" si="46"/>
        <v>-1100</v>
      </c>
    </row>
    <row r="2970" spans="1:9" x14ac:dyDescent="0.25">
      <c r="A2970">
        <v>2</v>
      </c>
      <c r="B2970" t="s">
        <v>2053</v>
      </c>
      <c r="C2970" t="s">
        <v>3624</v>
      </c>
      <c r="D2970" t="s">
        <v>3617</v>
      </c>
      <c r="E2970">
        <v>0</v>
      </c>
      <c r="F2970">
        <v>441</v>
      </c>
      <c r="G2970" s="2">
        <v>45473</v>
      </c>
      <c r="H2970" t="s">
        <v>3618</v>
      </c>
      <c r="I2970">
        <f t="shared" si="46"/>
        <v>-441</v>
      </c>
    </row>
    <row r="2971" spans="1:9" x14ac:dyDescent="0.25">
      <c r="A2971">
        <v>2</v>
      </c>
      <c r="B2971" t="s">
        <v>2053</v>
      </c>
      <c r="C2971" t="s">
        <v>3624</v>
      </c>
      <c r="D2971" t="s">
        <v>3617</v>
      </c>
      <c r="E2971">
        <v>0</v>
      </c>
      <c r="F2971">
        <v>2100</v>
      </c>
      <c r="G2971" s="2">
        <v>45473</v>
      </c>
      <c r="H2971" t="s">
        <v>3618</v>
      </c>
      <c r="I2971">
        <f t="shared" si="46"/>
        <v>-2100</v>
      </c>
    </row>
    <row r="2972" spans="1:9" x14ac:dyDescent="0.25">
      <c r="A2972">
        <v>2</v>
      </c>
      <c r="B2972" t="s">
        <v>2053</v>
      </c>
      <c r="C2972" t="s">
        <v>3624</v>
      </c>
      <c r="D2972" t="s">
        <v>3617</v>
      </c>
      <c r="E2972">
        <v>0</v>
      </c>
      <c r="F2972">
        <v>294</v>
      </c>
      <c r="G2972" s="2">
        <v>45473</v>
      </c>
      <c r="H2972" t="s">
        <v>3618</v>
      </c>
      <c r="I2972">
        <f t="shared" si="46"/>
        <v>-294</v>
      </c>
    </row>
    <row r="2973" spans="1:9" x14ac:dyDescent="0.25">
      <c r="A2973">
        <v>2</v>
      </c>
      <c r="B2973" t="s">
        <v>2053</v>
      </c>
      <c r="C2973" t="s">
        <v>3624</v>
      </c>
      <c r="D2973" t="s">
        <v>3617</v>
      </c>
      <c r="E2973">
        <v>0</v>
      </c>
      <c r="F2973">
        <v>1974</v>
      </c>
      <c r="G2973" s="2">
        <v>45473</v>
      </c>
      <c r="H2973" t="s">
        <v>3618</v>
      </c>
      <c r="I2973">
        <f t="shared" si="46"/>
        <v>-1974</v>
      </c>
    </row>
    <row r="2974" spans="1:9" x14ac:dyDescent="0.25">
      <c r="A2974">
        <v>2</v>
      </c>
      <c r="B2974" t="s">
        <v>2053</v>
      </c>
      <c r="C2974" t="s">
        <v>3624</v>
      </c>
      <c r="D2974" t="s">
        <v>3617</v>
      </c>
      <c r="E2974">
        <v>0</v>
      </c>
      <c r="F2974">
        <v>240</v>
      </c>
      <c r="G2974" s="2">
        <v>45473</v>
      </c>
      <c r="H2974" t="s">
        <v>3618</v>
      </c>
      <c r="I2974">
        <f t="shared" si="46"/>
        <v>-240</v>
      </c>
    </row>
    <row r="2975" spans="1:9" x14ac:dyDescent="0.25">
      <c r="A2975">
        <v>2</v>
      </c>
      <c r="B2975" t="s">
        <v>2053</v>
      </c>
      <c r="C2975" t="s">
        <v>3624</v>
      </c>
      <c r="D2975" t="s">
        <v>3617</v>
      </c>
      <c r="E2975">
        <v>0</v>
      </c>
      <c r="F2975">
        <v>130</v>
      </c>
      <c r="G2975" s="2">
        <v>45473</v>
      </c>
      <c r="H2975" t="s">
        <v>3618</v>
      </c>
      <c r="I2975">
        <f t="shared" si="46"/>
        <v>-130</v>
      </c>
    </row>
    <row r="2976" spans="1:9" x14ac:dyDescent="0.25">
      <c r="A2976">
        <v>2</v>
      </c>
      <c r="B2976" t="s">
        <v>2053</v>
      </c>
      <c r="C2976" t="s">
        <v>3624</v>
      </c>
      <c r="D2976" t="s">
        <v>3617</v>
      </c>
      <c r="E2976">
        <v>0</v>
      </c>
      <c r="F2976">
        <v>350</v>
      </c>
      <c r="G2976" s="2">
        <v>45473</v>
      </c>
      <c r="H2976" t="s">
        <v>3618</v>
      </c>
      <c r="I2976">
        <f t="shared" si="46"/>
        <v>-350</v>
      </c>
    </row>
    <row r="2977" spans="1:9" x14ac:dyDescent="0.25">
      <c r="A2977">
        <v>2</v>
      </c>
      <c r="B2977" t="s">
        <v>2053</v>
      </c>
      <c r="C2977" t="s">
        <v>3624</v>
      </c>
      <c r="D2977" t="s">
        <v>3617</v>
      </c>
      <c r="E2977">
        <v>0</v>
      </c>
      <c r="F2977">
        <v>1500</v>
      </c>
      <c r="G2977" s="2">
        <v>45473</v>
      </c>
      <c r="H2977" t="s">
        <v>3618</v>
      </c>
      <c r="I2977">
        <f t="shared" si="46"/>
        <v>-1500</v>
      </c>
    </row>
    <row r="2978" spans="1:9" x14ac:dyDescent="0.25">
      <c r="A2978">
        <v>2</v>
      </c>
      <c r="B2978" t="s">
        <v>2053</v>
      </c>
      <c r="C2978" t="s">
        <v>3624</v>
      </c>
      <c r="D2978" t="s">
        <v>3617</v>
      </c>
      <c r="E2978">
        <v>0</v>
      </c>
      <c r="F2978">
        <v>65</v>
      </c>
      <c r="G2978" s="2">
        <v>45473</v>
      </c>
      <c r="H2978" t="s">
        <v>3618</v>
      </c>
      <c r="I2978">
        <f t="shared" si="46"/>
        <v>-65</v>
      </c>
    </row>
    <row r="2979" spans="1:9" x14ac:dyDescent="0.25">
      <c r="A2979">
        <v>2</v>
      </c>
      <c r="B2979" t="s">
        <v>2053</v>
      </c>
      <c r="C2979" t="s">
        <v>3624</v>
      </c>
      <c r="D2979" t="s">
        <v>3617</v>
      </c>
      <c r="E2979">
        <v>0</v>
      </c>
      <c r="F2979">
        <v>2100</v>
      </c>
      <c r="G2979" s="2">
        <v>45473</v>
      </c>
      <c r="H2979" t="s">
        <v>3618</v>
      </c>
      <c r="I2979">
        <f t="shared" si="46"/>
        <v>-2100</v>
      </c>
    </row>
    <row r="2980" spans="1:9" x14ac:dyDescent="0.25">
      <c r="A2980">
        <v>2</v>
      </c>
      <c r="B2980" t="s">
        <v>2053</v>
      </c>
      <c r="C2980" t="s">
        <v>3624</v>
      </c>
      <c r="D2980" t="s">
        <v>3617</v>
      </c>
      <c r="E2980">
        <v>0</v>
      </c>
      <c r="F2980">
        <v>200</v>
      </c>
      <c r="G2980" s="2">
        <v>45473</v>
      </c>
      <c r="H2980" t="s">
        <v>3618</v>
      </c>
      <c r="I2980">
        <f t="shared" si="46"/>
        <v>-200</v>
      </c>
    </row>
    <row r="2981" spans="1:9" x14ac:dyDescent="0.25">
      <c r="A2981">
        <v>2</v>
      </c>
      <c r="B2981" t="s">
        <v>2053</v>
      </c>
      <c r="C2981" t="s">
        <v>3624</v>
      </c>
      <c r="D2981" t="s">
        <v>3617</v>
      </c>
      <c r="E2981">
        <v>0</v>
      </c>
      <c r="F2981">
        <v>800</v>
      </c>
      <c r="G2981" s="2">
        <v>45473</v>
      </c>
      <c r="H2981" t="s">
        <v>3618</v>
      </c>
      <c r="I2981">
        <f t="shared" si="46"/>
        <v>-800</v>
      </c>
    </row>
    <row r="2982" spans="1:9" x14ac:dyDescent="0.25">
      <c r="A2982">
        <v>2</v>
      </c>
      <c r="B2982" t="s">
        <v>2053</v>
      </c>
      <c r="C2982" t="s">
        <v>3624</v>
      </c>
      <c r="D2982" t="s">
        <v>3617</v>
      </c>
      <c r="E2982">
        <v>0</v>
      </c>
      <c r="F2982">
        <v>800</v>
      </c>
      <c r="G2982" s="2">
        <v>45473</v>
      </c>
      <c r="H2982" t="s">
        <v>3618</v>
      </c>
      <c r="I2982">
        <f t="shared" si="46"/>
        <v>-800</v>
      </c>
    </row>
    <row r="2983" spans="1:9" x14ac:dyDescent="0.25">
      <c r="A2983">
        <v>2</v>
      </c>
      <c r="B2983" t="s">
        <v>2053</v>
      </c>
      <c r="C2983" t="s">
        <v>3624</v>
      </c>
      <c r="D2983" t="s">
        <v>3617</v>
      </c>
      <c r="E2983">
        <v>0</v>
      </c>
      <c r="F2983">
        <v>2350</v>
      </c>
      <c r="G2983" s="2">
        <v>45473</v>
      </c>
      <c r="H2983" t="s">
        <v>3618</v>
      </c>
      <c r="I2983">
        <f t="shared" si="46"/>
        <v>-2350</v>
      </c>
    </row>
    <row r="2984" spans="1:9" x14ac:dyDescent="0.25">
      <c r="A2984">
        <v>2</v>
      </c>
      <c r="B2984" t="s">
        <v>2053</v>
      </c>
      <c r="C2984" t="s">
        <v>3624</v>
      </c>
      <c r="D2984" t="s">
        <v>3617</v>
      </c>
      <c r="E2984">
        <v>0</v>
      </c>
      <c r="F2984">
        <v>195</v>
      </c>
      <c r="G2984" s="2">
        <v>45473</v>
      </c>
      <c r="H2984" t="s">
        <v>3618</v>
      </c>
      <c r="I2984">
        <f t="shared" si="46"/>
        <v>-195</v>
      </c>
    </row>
    <row r="2985" spans="1:9" x14ac:dyDescent="0.25">
      <c r="A2985">
        <v>2</v>
      </c>
      <c r="B2985" t="s">
        <v>2053</v>
      </c>
      <c r="C2985" t="s">
        <v>3624</v>
      </c>
      <c r="D2985" t="s">
        <v>3617</v>
      </c>
      <c r="E2985">
        <v>0</v>
      </c>
      <c r="F2985">
        <v>390</v>
      </c>
      <c r="G2985" s="2">
        <v>45473</v>
      </c>
      <c r="H2985" t="s">
        <v>3618</v>
      </c>
      <c r="I2985">
        <f t="shared" si="46"/>
        <v>-390</v>
      </c>
    </row>
    <row r="2986" spans="1:9" x14ac:dyDescent="0.25">
      <c r="A2986">
        <v>2</v>
      </c>
      <c r="B2986" t="s">
        <v>2053</v>
      </c>
      <c r="C2986" t="s">
        <v>3624</v>
      </c>
      <c r="D2986" t="s">
        <v>3617</v>
      </c>
      <c r="E2986">
        <v>0</v>
      </c>
      <c r="F2986">
        <v>1300</v>
      </c>
      <c r="G2986" s="2">
        <v>45473</v>
      </c>
      <c r="H2986" t="s">
        <v>3618</v>
      </c>
      <c r="I2986">
        <f t="shared" si="46"/>
        <v>-1300</v>
      </c>
    </row>
    <row r="2987" spans="1:9" x14ac:dyDescent="0.25">
      <c r="A2987">
        <v>2</v>
      </c>
      <c r="B2987" t="s">
        <v>2053</v>
      </c>
      <c r="C2987" t="s">
        <v>3624</v>
      </c>
      <c r="D2987" t="s">
        <v>3617</v>
      </c>
      <c r="E2987">
        <v>0</v>
      </c>
      <c r="F2987">
        <v>195</v>
      </c>
      <c r="G2987" s="2">
        <v>45473</v>
      </c>
      <c r="H2987" t="s">
        <v>3618</v>
      </c>
      <c r="I2987">
        <f t="shared" si="46"/>
        <v>-195</v>
      </c>
    </row>
    <row r="2988" spans="1:9" x14ac:dyDescent="0.25">
      <c r="A2988">
        <v>2</v>
      </c>
      <c r="B2988" t="s">
        <v>2053</v>
      </c>
      <c r="C2988" t="s">
        <v>3624</v>
      </c>
      <c r="D2988" t="s">
        <v>3617</v>
      </c>
      <c r="E2988">
        <v>0</v>
      </c>
      <c r="F2988">
        <v>1300</v>
      </c>
      <c r="G2988" s="2">
        <v>45473</v>
      </c>
      <c r="H2988" t="s">
        <v>3618</v>
      </c>
      <c r="I2988">
        <f t="shared" si="46"/>
        <v>-1300</v>
      </c>
    </row>
    <row r="2989" spans="1:9" x14ac:dyDescent="0.25">
      <c r="A2989">
        <v>2</v>
      </c>
      <c r="B2989" t="s">
        <v>2053</v>
      </c>
      <c r="C2989" t="s">
        <v>3624</v>
      </c>
      <c r="D2989" t="s">
        <v>3617</v>
      </c>
      <c r="E2989">
        <v>0</v>
      </c>
      <c r="F2989">
        <v>1340</v>
      </c>
      <c r="G2989" s="2">
        <v>45473</v>
      </c>
      <c r="H2989" t="s">
        <v>3618</v>
      </c>
      <c r="I2989">
        <f t="shared" si="46"/>
        <v>-1340</v>
      </c>
    </row>
    <row r="2990" spans="1:9" x14ac:dyDescent="0.25">
      <c r="A2990">
        <v>2</v>
      </c>
      <c r="B2990" t="s">
        <v>2053</v>
      </c>
      <c r="C2990" t="s">
        <v>3624</v>
      </c>
      <c r="D2990" t="s">
        <v>3617</v>
      </c>
      <c r="E2990">
        <v>0</v>
      </c>
      <c r="F2990">
        <v>660</v>
      </c>
      <c r="G2990" s="2">
        <v>45473</v>
      </c>
      <c r="H2990" t="s">
        <v>3618</v>
      </c>
      <c r="I2990">
        <f t="shared" si="46"/>
        <v>-660</v>
      </c>
    </row>
    <row r="2991" spans="1:9" x14ac:dyDescent="0.25">
      <c r="A2991">
        <v>2</v>
      </c>
      <c r="B2991" t="s">
        <v>2053</v>
      </c>
      <c r="C2991" t="s">
        <v>3624</v>
      </c>
      <c r="D2991" t="s">
        <v>3617</v>
      </c>
      <c r="E2991">
        <v>0</v>
      </c>
      <c r="F2991">
        <v>897</v>
      </c>
      <c r="G2991" s="2">
        <v>45473</v>
      </c>
      <c r="H2991" t="s">
        <v>3618</v>
      </c>
      <c r="I2991">
        <f t="shared" si="46"/>
        <v>-897</v>
      </c>
    </row>
    <row r="2992" spans="1:9" x14ac:dyDescent="0.25">
      <c r="A2992">
        <v>2</v>
      </c>
      <c r="B2992" t="s">
        <v>2053</v>
      </c>
      <c r="C2992" t="s">
        <v>3624</v>
      </c>
      <c r="D2992" t="s">
        <v>3617</v>
      </c>
      <c r="E2992">
        <v>0</v>
      </c>
      <c r="F2992">
        <v>1300</v>
      </c>
      <c r="G2992" s="2">
        <v>45473</v>
      </c>
      <c r="H2992" t="s">
        <v>3618</v>
      </c>
      <c r="I2992">
        <f t="shared" si="46"/>
        <v>-1300</v>
      </c>
    </row>
    <row r="2993" spans="1:9" x14ac:dyDescent="0.25">
      <c r="A2993">
        <v>2</v>
      </c>
      <c r="B2993" t="s">
        <v>2053</v>
      </c>
      <c r="C2993" t="s">
        <v>3624</v>
      </c>
      <c r="D2993" t="s">
        <v>3617</v>
      </c>
      <c r="E2993">
        <v>0</v>
      </c>
      <c r="F2993">
        <v>2500</v>
      </c>
      <c r="G2993" s="2">
        <v>45473</v>
      </c>
      <c r="H2993" t="s">
        <v>3618</v>
      </c>
      <c r="I2993">
        <f t="shared" si="46"/>
        <v>-2500</v>
      </c>
    </row>
    <row r="2994" spans="1:9" x14ac:dyDescent="0.25">
      <c r="A2994">
        <v>2</v>
      </c>
      <c r="B2994" t="s">
        <v>2053</v>
      </c>
      <c r="C2994" t="s">
        <v>3624</v>
      </c>
      <c r="D2994" t="s">
        <v>3617</v>
      </c>
      <c r="E2994">
        <v>0</v>
      </c>
      <c r="F2994">
        <v>800</v>
      </c>
      <c r="G2994" s="2">
        <v>45473</v>
      </c>
      <c r="H2994" t="s">
        <v>3618</v>
      </c>
      <c r="I2994">
        <f t="shared" si="46"/>
        <v>-800</v>
      </c>
    </row>
    <row r="2995" spans="1:9" x14ac:dyDescent="0.25">
      <c r="A2995">
        <v>2</v>
      </c>
      <c r="B2995" t="s">
        <v>2053</v>
      </c>
      <c r="C2995" t="s">
        <v>3624</v>
      </c>
      <c r="D2995" t="s">
        <v>3617</v>
      </c>
      <c r="E2995">
        <v>0</v>
      </c>
      <c r="F2995">
        <v>200</v>
      </c>
      <c r="G2995" s="2">
        <v>45473</v>
      </c>
      <c r="H2995" t="s">
        <v>3618</v>
      </c>
      <c r="I2995">
        <f t="shared" si="46"/>
        <v>-200</v>
      </c>
    </row>
    <row r="2996" spans="1:9" x14ac:dyDescent="0.25">
      <c r="A2996">
        <v>2</v>
      </c>
      <c r="B2996" t="s">
        <v>2053</v>
      </c>
      <c r="C2996" t="s">
        <v>3624</v>
      </c>
      <c r="D2996" t="s">
        <v>3617</v>
      </c>
      <c r="E2996">
        <v>0</v>
      </c>
      <c r="F2996">
        <v>800</v>
      </c>
      <c r="G2996" s="2">
        <v>45473</v>
      </c>
      <c r="H2996" t="s">
        <v>3618</v>
      </c>
      <c r="I2996">
        <f t="shared" si="46"/>
        <v>-800</v>
      </c>
    </row>
    <row r="2997" spans="1:9" x14ac:dyDescent="0.25">
      <c r="A2997">
        <v>2</v>
      </c>
      <c r="B2997" t="s">
        <v>2053</v>
      </c>
      <c r="C2997" t="s">
        <v>3624</v>
      </c>
      <c r="D2997" t="s">
        <v>3617</v>
      </c>
      <c r="E2997">
        <v>0</v>
      </c>
      <c r="F2997">
        <v>1250</v>
      </c>
      <c r="G2997" s="2">
        <v>45473</v>
      </c>
      <c r="H2997" t="s">
        <v>3618</v>
      </c>
      <c r="I2997">
        <f t="shared" si="46"/>
        <v>-1250</v>
      </c>
    </row>
    <row r="2998" spans="1:9" x14ac:dyDescent="0.25">
      <c r="A2998">
        <v>2</v>
      </c>
      <c r="B2998" t="s">
        <v>2053</v>
      </c>
      <c r="C2998" t="s">
        <v>3624</v>
      </c>
      <c r="D2998" t="s">
        <v>3617</v>
      </c>
      <c r="E2998">
        <v>0</v>
      </c>
      <c r="F2998">
        <v>1250</v>
      </c>
      <c r="G2998" s="2">
        <v>45473</v>
      </c>
      <c r="H2998" t="s">
        <v>3618</v>
      </c>
      <c r="I2998">
        <f t="shared" si="46"/>
        <v>-1250</v>
      </c>
    </row>
    <row r="2999" spans="1:9" x14ac:dyDescent="0.25">
      <c r="A2999">
        <v>2</v>
      </c>
      <c r="B2999" t="s">
        <v>2053</v>
      </c>
      <c r="C2999" t="s">
        <v>3624</v>
      </c>
      <c r="D2999" t="s">
        <v>3617</v>
      </c>
      <c r="E2999">
        <v>0</v>
      </c>
      <c r="F2999">
        <v>1250</v>
      </c>
      <c r="G2999" s="2">
        <v>45473</v>
      </c>
      <c r="H2999" t="s">
        <v>3618</v>
      </c>
      <c r="I2999">
        <f t="shared" si="46"/>
        <v>-1250</v>
      </c>
    </row>
    <row r="3000" spans="1:9" x14ac:dyDescent="0.25">
      <c r="A3000">
        <v>2</v>
      </c>
      <c r="B3000" t="s">
        <v>2053</v>
      </c>
      <c r="C3000" t="s">
        <v>3624</v>
      </c>
      <c r="D3000" t="s">
        <v>3617</v>
      </c>
      <c r="E3000">
        <v>0</v>
      </c>
      <c r="F3000">
        <v>3500</v>
      </c>
      <c r="G3000" s="2">
        <v>45473</v>
      </c>
      <c r="H3000" t="s">
        <v>3618</v>
      </c>
      <c r="I3000">
        <f t="shared" si="46"/>
        <v>-3500</v>
      </c>
    </row>
    <row r="3001" spans="1:9" x14ac:dyDescent="0.25">
      <c r="A3001">
        <v>2</v>
      </c>
      <c r="B3001" t="s">
        <v>2053</v>
      </c>
      <c r="C3001" t="s">
        <v>3624</v>
      </c>
      <c r="D3001" t="s">
        <v>3617</v>
      </c>
      <c r="E3001">
        <v>0</v>
      </c>
      <c r="F3001">
        <v>1500</v>
      </c>
      <c r="G3001" s="2">
        <v>45473</v>
      </c>
      <c r="H3001" t="s">
        <v>3618</v>
      </c>
      <c r="I3001">
        <f t="shared" si="46"/>
        <v>-1500</v>
      </c>
    </row>
    <row r="3002" spans="1:9" x14ac:dyDescent="0.25">
      <c r="A3002">
        <v>2</v>
      </c>
      <c r="B3002" t="s">
        <v>2053</v>
      </c>
      <c r="C3002" t="s">
        <v>3624</v>
      </c>
      <c r="D3002" t="s">
        <v>3617</v>
      </c>
      <c r="E3002">
        <v>0</v>
      </c>
      <c r="F3002">
        <v>39</v>
      </c>
      <c r="G3002" s="2">
        <v>45473</v>
      </c>
      <c r="H3002" t="s">
        <v>3618</v>
      </c>
      <c r="I3002">
        <f t="shared" si="46"/>
        <v>-39</v>
      </c>
    </row>
    <row r="3003" spans="1:9" x14ac:dyDescent="0.25">
      <c r="A3003">
        <v>2</v>
      </c>
      <c r="B3003" t="s">
        <v>2053</v>
      </c>
      <c r="C3003" t="s">
        <v>3624</v>
      </c>
      <c r="D3003" t="s">
        <v>3617</v>
      </c>
      <c r="E3003">
        <v>0</v>
      </c>
      <c r="F3003">
        <v>1300</v>
      </c>
      <c r="G3003" s="2">
        <v>45473</v>
      </c>
      <c r="H3003" t="s">
        <v>3618</v>
      </c>
      <c r="I3003">
        <f t="shared" si="46"/>
        <v>-1300</v>
      </c>
    </row>
    <row r="3004" spans="1:9" x14ac:dyDescent="0.25">
      <c r="A3004">
        <v>2</v>
      </c>
      <c r="B3004" t="s">
        <v>2053</v>
      </c>
      <c r="C3004" t="s">
        <v>3624</v>
      </c>
      <c r="D3004" t="s">
        <v>3617</v>
      </c>
      <c r="E3004">
        <v>0</v>
      </c>
      <c r="F3004">
        <v>150</v>
      </c>
      <c r="G3004" s="2">
        <v>45473</v>
      </c>
      <c r="H3004" t="s">
        <v>3618</v>
      </c>
      <c r="I3004">
        <f t="shared" si="46"/>
        <v>-150</v>
      </c>
    </row>
    <row r="3005" spans="1:9" x14ac:dyDescent="0.25">
      <c r="A3005">
        <v>2</v>
      </c>
      <c r="B3005" t="s">
        <v>2053</v>
      </c>
      <c r="C3005" t="s">
        <v>3624</v>
      </c>
      <c r="D3005" t="s">
        <v>3617</v>
      </c>
      <c r="E3005">
        <v>0</v>
      </c>
      <c r="F3005">
        <v>1500</v>
      </c>
      <c r="G3005" s="2">
        <v>45473</v>
      </c>
      <c r="H3005" t="s">
        <v>3618</v>
      </c>
      <c r="I3005">
        <f t="shared" si="46"/>
        <v>-1500</v>
      </c>
    </row>
    <row r="3006" spans="1:9" x14ac:dyDescent="0.25">
      <c r="A3006">
        <v>2</v>
      </c>
      <c r="B3006" t="s">
        <v>2053</v>
      </c>
      <c r="C3006" t="s">
        <v>3624</v>
      </c>
      <c r="D3006" t="s">
        <v>3617</v>
      </c>
      <c r="E3006">
        <v>0</v>
      </c>
      <c r="F3006">
        <v>130</v>
      </c>
      <c r="G3006" s="2">
        <v>45473</v>
      </c>
      <c r="H3006" t="s">
        <v>3618</v>
      </c>
      <c r="I3006">
        <f t="shared" si="46"/>
        <v>-130</v>
      </c>
    </row>
    <row r="3007" spans="1:9" x14ac:dyDescent="0.25">
      <c r="A3007">
        <v>2</v>
      </c>
      <c r="B3007" t="s">
        <v>2053</v>
      </c>
      <c r="C3007" t="s">
        <v>3624</v>
      </c>
      <c r="D3007" t="s">
        <v>3617</v>
      </c>
      <c r="E3007">
        <v>0</v>
      </c>
      <c r="F3007">
        <v>1300</v>
      </c>
      <c r="G3007" s="2">
        <v>45473</v>
      </c>
      <c r="H3007" t="s">
        <v>3618</v>
      </c>
      <c r="I3007">
        <f t="shared" si="46"/>
        <v>-1300</v>
      </c>
    </row>
    <row r="3008" spans="1:9" x14ac:dyDescent="0.25">
      <c r="A3008">
        <v>2</v>
      </c>
      <c r="B3008" t="s">
        <v>2053</v>
      </c>
      <c r="C3008" t="s">
        <v>3624</v>
      </c>
      <c r="D3008" t="s">
        <v>3617</v>
      </c>
      <c r="E3008">
        <v>0</v>
      </c>
      <c r="F3008">
        <v>60</v>
      </c>
      <c r="G3008" s="2">
        <v>45473</v>
      </c>
      <c r="H3008" t="s">
        <v>3618</v>
      </c>
      <c r="I3008">
        <f t="shared" si="46"/>
        <v>-60</v>
      </c>
    </row>
    <row r="3009" spans="1:9" x14ac:dyDescent="0.25">
      <c r="A3009">
        <v>2</v>
      </c>
      <c r="B3009" t="s">
        <v>2053</v>
      </c>
      <c r="C3009" t="s">
        <v>3624</v>
      </c>
      <c r="D3009" t="s">
        <v>3617</v>
      </c>
      <c r="E3009">
        <v>0</v>
      </c>
      <c r="F3009">
        <v>600</v>
      </c>
      <c r="G3009" s="2">
        <v>45473</v>
      </c>
      <c r="H3009" t="s">
        <v>3618</v>
      </c>
      <c r="I3009">
        <f t="shared" si="46"/>
        <v>-600</v>
      </c>
    </row>
    <row r="3010" spans="1:9" x14ac:dyDescent="0.25">
      <c r="A3010">
        <v>2</v>
      </c>
      <c r="B3010" t="s">
        <v>2053</v>
      </c>
      <c r="C3010" t="s">
        <v>3624</v>
      </c>
      <c r="D3010" t="s">
        <v>3617</v>
      </c>
      <c r="E3010">
        <v>0</v>
      </c>
      <c r="F3010">
        <v>1300</v>
      </c>
      <c r="G3010" s="2">
        <v>45473</v>
      </c>
      <c r="H3010" t="s">
        <v>3618</v>
      </c>
      <c r="I3010">
        <f t="shared" ref="I3010:I3073" si="47">E3010-F3010</f>
        <v>-1300</v>
      </c>
    </row>
    <row r="3011" spans="1:9" x14ac:dyDescent="0.25">
      <c r="A3011">
        <v>2</v>
      </c>
      <c r="B3011" t="s">
        <v>2053</v>
      </c>
      <c r="C3011" t="s">
        <v>3624</v>
      </c>
      <c r="D3011" t="s">
        <v>3617</v>
      </c>
      <c r="E3011">
        <v>0</v>
      </c>
      <c r="F3011">
        <v>1425</v>
      </c>
      <c r="G3011" s="2">
        <v>45473</v>
      </c>
      <c r="H3011" t="s">
        <v>3618</v>
      </c>
      <c r="I3011">
        <f t="shared" si="47"/>
        <v>-1425</v>
      </c>
    </row>
    <row r="3012" spans="1:9" x14ac:dyDescent="0.25">
      <c r="A3012">
        <v>2</v>
      </c>
      <c r="B3012" t="s">
        <v>2053</v>
      </c>
      <c r="C3012" t="s">
        <v>3624</v>
      </c>
      <c r="D3012" t="s">
        <v>3617</v>
      </c>
      <c r="E3012">
        <v>0</v>
      </c>
      <c r="F3012">
        <v>390</v>
      </c>
      <c r="G3012" s="2">
        <v>45473</v>
      </c>
      <c r="H3012" t="s">
        <v>3618</v>
      </c>
      <c r="I3012">
        <f t="shared" si="47"/>
        <v>-390</v>
      </c>
    </row>
    <row r="3013" spans="1:9" x14ac:dyDescent="0.25">
      <c r="A3013">
        <v>2</v>
      </c>
      <c r="B3013" t="s">
        <v>2053</v>
      </c>
      <c r="C3013" t="s">
        <v>3624</v>
      </c>
      <c r="D3013" t="s">
        <v>3617</v>
      </c>
      <c r="E3013">
        <v>0</v>
      </c>
      <c r="F3013">
        <v>1300</v>
      </c>
      <c r="G3013" s="2">
        <v>45473</v>
      </c>
      <c r="H3013" t="s">
        <v>3618</v>
      </c>
      <c r="I3013">
        <f t="shared" si="47"/>
        <v>-1300</v>
      </c>
    </row>
    <row r="3014" spans="1:9" x14ac:dyDescent="0.25">
      <c r="A3014">
        <v>2</v>
      </c>
      <c r="B3014" t="s">
        <v>2053</v>
      </c>
      <c r="C3014" t="s">
        <v>3624</v>
      </c>
      <c r="D3014" t="s">
        <v>3617</v>
      </c>
      <c r="E3014">
        <v>0</v>
      </c>
      <c r="F3014">
        <v>12500</v>
      </c>
      <c r="G3014" s="2">
        <v>45473</v>
      </c>
      <c r="H3014" t="s">
        <v>3618</v>
      </c>
      <c r="I3014">
        <f t="shared" si="47"/>
        <v>-12500</v>
      </c>
    </row>
    <row r="3015" spans="1:9" x14ac:dyDescent="0.25">
      <c r="A3015">
        <v>2</v>
      </c>
      <c r="B3015" t="s">
        <v>2053</v>
      </c>
      <c r="C3015" t="s">
        <v>3624</v>
      </c>
      <c r="D3015" t="s">
        <v>3617</v>
      </c>
      <c r="E3015">
        <v>0</v>
      </c>
      <c r="F3015">
        <v>1300</v>
      </c>
      <c r="G3015" s="2">
        <v>45473</v>
      </c>
      <c r="H3015" t="s">
        <v>3618</v>
      </c>
      <c r="I3015">
        <f t="shared" si="47"/>
        <v>-1300</v>
      </c>
    </row>
    <row r="3016" spans="1:9" x14ac:dyDescent="0.25">
      <c r="A3016">
        <v>2</v>
      </c>
      <c r="B3016" t="s">
        <v>2053</v>
      </c>
      <c r="C3016" t="s">
        <v>3624</v>
      </c>
      <c r="D3016" t="s">
        <v>3617</v>
      </c>
      <c r="E3016">
        <v>0</v>
      </c>
      <c r="F3016">
        <v>156</v>
      </c>
      <c r="G3016" s="2">
        <v>45473</v>
      </c>
      <c r="H3016" t="s">
        <v>3618</v>
      </c>
      <c r="I3016">
        <f t="shared" si="47"/>
        <v>-156</v>
      </c>
    </row>
    <row r="3017" spans="1:9" x14ac:dyDescent="0.25">
      <c r="A3017">
        <v>2</v>
      </c>
      <c r="B3017" t="s">
        <v>2053</v>
      </c>
      <c r="C3017" t="s">
        <v>3624</v>
      </c>
      <c r="D3017" t="s">
        <v>3617</v>
      </c>
      <c r="E3017">
        <v>0</v>
      </c>
      <c r="F3017">
        <v>1300</v>
      </c>
      <c r="G3017" s="2">
        <v>45473</v>
      </c>
      <c r="H3017" t="s">
        <v>3618</v>
      </c>
      <c r="I3017">
        <f t="shared" si="47"/>
        <v>-1300</v>
      </c>
    </row>
    <row r="3018" spans="1:9" x14ac:dyDescent="0.25">
      <c r="A3018">
        <v>2</v>
      </c>
      <c r="B3018" t="s">
        <v>2053</v>
      </c>
      <c r="C3018" t="s">
        <v>3624</v>
      </c>
      <c r="D3018" t="s">
        <v>3617</v>
      </c>
      <c r="E3018">
        <v>0</v>
      </c>
      <c r="F3018">
        <v>195</v>
      </c>
      <c r="G3018" s="2">
        <v>45473</v>
      </c>
      <c r="H3018" t="s">
        <v>3618</v>
      </c>
      <c r="I3018">
        <f t="shared" si="47"/>
        <v>-195</v>
      </c>
    </row>
    <row r="3019" spans="1:9" x14ac:dyDescent="0.25">
      <c r="A3019">
        <v>2</v>
      </c>
      <c r="B3019" t="s">
        <v>2019</v>
      </c>
      <c r="C3019" t="s">
        <v>2027</v>
      </c>
      <c r="D3019" t="s">
        <v>2020</v>
      </c>
      <c r="E3019">
        <v>96.32</v>
      </c>
      <c r="F3019">
        <v>0</v>
      </c>
      <c r="G3019" s="2">
        <v>45383</v>
      </c>
      <c r="H3019" t="s">
        <v>2021</v>
      </c>
      <c r="I3019">
        <f t="shared" si="47"/>
        <v>96.32</v>
      </c>
    </row>
    <row r="3020" spans="1:9" x14ac:dyDescent="0.25">
      <c r="A3020">
        <v>2</v>
      </c>
      <c r="B3020" t="s">
        <v>2019</v>
      </c>
      <c r="C3020" t="s">
        <v>2027</v>
      </c>
      <c r="D3020" t="s">
        <v>2020</v>
      </c>
      <c r="E3020">
        <v>96.32</v>
      </c>
      <c r="F3020">
        <v>0</v>
      </c>
      <c r="G3020" s="2">
        <v>45383</v>
      </c>
      <c r="H3020" t="s">
        <v>2021</v>
      </c>
      <c r="I3020">
        <f t="shared" si="47"/>
        <v>96.32</v>
      </c>
    </row>
    <row r="3021" spans="1:9" x14ac:dyDescent="0.25">
      <c r="A3021">
        <v>2</v>
      </c>
      <c r="B3021" t="s">
        <v>2019</v>
      </c>
      <c r="C3021" t="s">
        <v>2027</v>
      </c>
      <c r="D3021" t="s">
        <v>2020</v>
      </c>
      <c r="E3021">
        <v>96.32</v>
      </c>
      <c r="F3021">
        <v>0</v>
      </c>
      <c r="G3021" s="2">
        <v>45380</v>
      </c>
      <c r="H3021" t="s">
        <v>2021</v>
      </c>
      <c r="I3021">
        <f t="shared" si="47"/>
        <v>96.32</v>
      </c>
    </row>
    <row r="3022" spans="1:9" x14ac:dyDescent="0.25">
      <c r="A3022">
        <v>2</v>
      </c>
      <c r="B3022" t="s">
        <v>2019</v>
      </c>
      <c r="C3022" t="s">
        <v>2027</v>
      </c>
      <c r="D3022" t="s">
        <v>2020</v>
      </c>
      <c r="E3022">
        <v>396.08</v>
      </c>
      <c r="F3022">
        <v>0</v>
      </c>
      <c r="G3022" s="2">
        <v>45387</v>
      </c>
      <c r="H3022" t="s">
        <v>2021</v>
      </c>
      <c r="I3022">
        <f t="shared" si="47"/>
        <v>396.08</v>
      </c>
    </row>
    <row r="3023" spans="1:9" x14ac:dyDescent="0.25">
      <c r="A3023">
        <v>2</v>
      </c>
      <c r="B3023" t="s">
        <v>2024</v>
      </c>
      <c r="C3023" t="s">
        <v>2036</v>
      </c>
      <c r="D3023" t="s">
        <v>2020</v>
      </c>
      <c r="E3023">
        <v>2082.9499999999998</v>
      </c>
      <c r="F3023">
        <v>0</v>
      </c>
      <c r="G3023" s="2">
        <v>45390</v>
      </c>
      <c r="H3023" t="s">
        <v>2021</v>
      </c>
      <c r="I3023">
        <f t="shared" si="47"/>
        <v>2082.9499999999998</v>
      </c>
    </row>
    <row r="3024" spans="1:9" x14ac:dyDescent="0.25">
      <c r="A3024">
        <v>2</v>
      </c>
      <c r="B3024" t="s">
        <v>2041</v>
      </c>
      <c r="C3024" t="s">
        <v>3593</v>
      </c>
      <c r="D3024" t="s">
        <v>2020</v>
      </c>
      <c r="E3024">
        <v>28.16</v>
      </c>
      <c r="F3024">
        <v>0</v>
      </c>
      <c r="G3024" s="2">
        <v>45390</v>
      </c>
      <c r="H3024" t="s">
        <v>2021</v>
      </c>
      <c r="I3024">
        <f t="shared" si="47"/>
        <v>28.16</v>
      </c>
    </row>
    <row r="3025" spans="1:9" x14ac:dyDescent="0.25">
      <c r="A3025">
        <v>2</v>
      </c>
      <c r="B3025" t="s">
        <v>2032</v>
      </c>
      <c r="C3025" t="s">
        <v>2033</v>
      </c>
      <c r="D3025" t="s">
        <v>2020</v>
      </c>
      <c r="E3025">
        <v>66.2</v>
      </c>
      <c r="F3025">
        <v>0</v>
      </c>
      <c r="G3025" s="2">
        <v>45410</v>
      </c>
      <c r="H3025" t="s">
        <v>2021</v>
      </c>
      <c r="I3025">
        <f t="shared" si="47"/>
        <v>66.2</v>
      </c>
    </row>
    <row r="3026" spans="1:9" x14ac:dyDescent="0.25">
      <c r="A3026">
        <v>2</v>
      </c>
      <c r="B3026" t="s">
        <v>2032</v>
      </c>
      <c r="C3026" t="s">
        <v>2033</v>
      </c>
      <c r="D3026" t="s">
        <v>2020</v>
      </c>
      <c r="E3026">
        <v>496.23</v>
      </c>
      <c r="F3026">
        <v>0</v>
      </c>
      <c r="G3026" s="2">
        <v>45390</v>
      </c>
      <c r="H3026" t="s">
        <v>2021</v>
      </c>
      <c r="I3026">
        <f t="shared" si="47"/>
        <v>496.23</v>
      </c>
    </row>
    <row r="3027" spans="1:9" x14ac:dyDescent="0.25">
      <c r="A3027">
        <v>2</v>
      </c>
      <c r="B3027" t="s">
        <v>2028</v>
      </c>
      <c r="C3027" t="s">
        <v>2029</v>
      </c>
      <c r="D3027" t="s">
        <v>2030</v>
      </c>
      <c r="E3027">
        <v>17532.12</v>
      </c>
      <c r="F3027">
        <v>0</v>
      </c>
      <c r="G3027" s="2">
        <v>45388</v>
      </c>
      <c r="H3027" t="s">
        <v>2018</v>
      </c>
      <c r="I3027">
        <f t="shared" si="47"/>
        <v>17532.12</v>
      </c>
    </row>
    <row r="3028" spans="1:9" x14ac:dyDescent="0.25">
      <c r="A3028">
        <v>4</v>
      </c>
      <c r="B3028" t="s">
        <v>2028</v>
      </c>
      <c r="C3028" t="s">
        <v>2031</v>
      </c>
      <c r="D3028" t="s">
        <v>2030</v>
      </c>
      <c r="E3028">
        <v>1167.49</v>
      </c>
      <c r="F3028">
        <v>0</v>
      </c>
      <c r="G3028" s="2">
        <v>45388</v>
      </c>
      <c r="H3028" t="s">
        <v>2018</v>
      </c>
      <c r="I3028">
        <f t="shared" si="47"/>
        <v>1167.49</v>
      </c>
    </row>
    <row r="3029" spans="1:9" x14ac:dyDescent="0.25">
      <c r="A3029">
        <v>2</v>
      </c>
      <c r="B3029" t="s">
        <v>2028</v>
      </c>
      <c r="C3029" t="s">
        <v>2029</v>
      </c>
      <c r="D3029" t="s">
        <v>3805</v>
      </c>
      <c r="E3029">
        <v>586.99</v>
      </c>
      <c r="F3029">
        <v>0</v>
      </c>
      <c r="G3029" s="2">
        <v>45388</v>
      </c>
      <c r="H3029" t="s">
        <v>3806</v>
      </c>
      <c r="I3029">
        <f t="shared" si="47"/>
        <v>586.99</v>
      </c>
    </row>
    <row r="3030" spans="1:9" x14ac:dyDescent="0.25">
      <c r="A3030">
        <v>2</v>
      </c>
      <c r="B3030" t="s">
        <v>2044</v>
      </c>
      <c r="C3030" t="s">
        <v>2045</v>
      </c>
      <c r="D3030" t="s">
        <v>2020</v>
      </c>
      <c r="E3030">
        <v>252.31</v>
      </c>
      <c r="F3030">
        <v>0</v>
      </c>
      <c r="G3030" s="2">
        <v>45373</v>
      </c>
      <c r="H3030" t="s">
        <v>2021</v>
      </c>
      <c r="I3030">
        <f t="shared" si="47"/>
        <v>252.31</v>
      </c>
    </row>
    <row r="3031" spans="1:9" x14ac:dyDescent="0.25">
      <c r="A3031">
        <v>2</v>
      </c>
      <c r="B3031" t="s">
        <v>2080</v>
      </c>
      <c r="C3031" t="s">
        <v>3615</v>
      </c>
      <c r="D3031" t="s">
        <v>2020</v>
      </c>
      <c r="E3031">
        <v>5500</v>
      </c>
      <c r="F3031">
        <v>0</v>
      </c>
      <c r="G3031" s="2">
        <v>45389</v>
      </c>
      <c r="H3031" t="s">
        <v>2021</v>
      </c>
      <c r="I3031">
        <f t="shared" si="47"/>
        <v>5500</v>
      </c>
    </row>
    <row r="3032" spans="1:9" x14ac:dyDescent="0.25">
      <c r="A3032">
        <v>2</v>
      </c>
      <c r="B3032" t="s">
        <v>2022</v>
      </c>
      <c r="C3032" t="s">
        <v>2023</v>
      </c>
      <c r="D3032" t="s">
        <v>2020</v>
      </c>
      <c r="E3032">
        <v>99.59</v>
      </c>
      <c r="F3032">
        <v>0</v>
      </c>
      <c r="G3032" s="2">
        <v>45390</v>
      </c>
      <c r="H3032" t="s">
        <v>2021</v>
      </c>
      <c r="I3032">
        <f t="shared" si="47"/>
        <v>99.59</v>
      </c>
    </row>
    <row r="3033" spans="1:9" x14ac:dyDescent="0.25">
      <c r="A3033">
        <v>2</v>
      </c>
      <c r="B3033" t="s">
        <v>2034</v>
      </c>
      <c r="C3033" t="s">
        <v>2035</v>
      </c>
      <c r="D3033" t="s">
        <v>2020</v>
      </c>
      <c r="E3033">
        <v>361.34</v>
      </c>
      <c r="F3033">
        <v>0</v>
      </c>
      <c r="G3033" s="2">
        <v>45391</v>
      </c>
      <c r="H3033" t="s">
        <v>2021</v>
      </c>
      <c r="I3033">
        <f t="shared" si="47"/>
        <v>361.34</v>
      </c>
    </row>
    <row r="3034" spans="1:9" x14ac:dyDescent="0.25">
      <c r="A3034">
        <v>2</v>
      </c>
      <c r="B3034" t="s">
        <v>2034</v>
      </c>
      <c r="C3034" t="s">
        <v>2035</v>
      </c>
      <c r="D3034" t="s">
        <v>2020</v>
      </c>
      <c r="E3034">
        <v>409.46</v>
      </c>
      <c r="F3034">
        <v>0</v>
      </c>
      <c r="G3034" s="2">
        <v>45391</v>
      </c>
      <c r="H3034" t="s">
        <v>2021</v>
      </c>
      <c r="I3034">
        <f t="shared" si="47"/>
        <v>409.46</v>
      </c>
    </row>
    <row r="3035" spans="1:9" x14ac:dyDescent="0.25">
      <c r="A3035">
        <v>2</v>
      </c>
      <c r="B3035" t="s">
        <v>2024</v>
      </c>
      <c r="C3035" t="s">
        <v>2036</v>
      </c>
      <c r="D3035" t="s">
        <v>2020</v>
      </c>
      <c r="E3035">
        <v>1484.53</v>
      </c>
      <c r="F3035">
        <v>0</v>
      </c>
      <c r="G3035" s="2">
        <v>45387</v>
      </c>
      <c r="H3035" t="s">
        <v>2021</v>
      </c>
      <c r="I3035">
        <f t="shared" si="47"/>
        <v>1484.53</v>
      </c>
    </row>
    <row r="3036" spans="1:9" x14ac:dyDescent="0.25">
      <c r="A3036">
        <v>3</v>
      </c>
      <c r="B3036" t="s">
        <v>2032</v>
      </c>
      <c r="C3036" t="s">
        <v>3189</v>
      </c>
      <c r="D3036" t="s">
        <v>2020</v>
      </c>
      <c r="E3036">
        <v>402.23</v>
      </c>
      <c r="F3036">
        <v>0</v>
      </c>
      <c r="G3036" s="2">
        <v>45391</v>
      </c>
      <c r="H3036" t="s">
        <v>2021</v>
      </c>
      <c r="I3036">
        <f t="shared" si="47"/>
        <v>402.23</v>
      </c>
    </row>
    <row r="3037" spans="1:9" x14ac:dyDescent="0.25">
      <c r="A3037">
        <v>2</v>
      </c>
      <c r="B3037" t="s">
        <v>2042</v>
      </c>
      <c r="C3037" t="s">
        <v>2043</v>
      </c>
      <c r="D3037" t="s">
        <v>2020</v>
      </c>
      <c r="E3037">
        <v>29.79</v>
      </c>
      <c r="F3037">
        <v>0</v>
      </c>
      <c r="G3037" s="2">
        <v>45392</v>
      </c>
      <c r="H3037" t="s">
        <v>2021</v>
      </c>
      <c r="I3037">
        <f t="shared" si="47"/>
        <v>29.79</v>
      </c>
    </row>
    <row r="3038" spans="1:9" x14ac:dyDescent="0.25">
      <c r="A3038">
        <v>2</v>
      </c>
      <c r="B3038" t="s">
        <v>2024</v>
      </c>
      <c r="C3038" t="s">
        <v>2036</v>
      </c>
      <c r="D3038" t="s">
        <v>2020</v>
      </c>
      <c r="E3038">
        <v>23166.91</v>
      </c>
      <c r="F3038">
        <v>0</v>
      </c>
      <c r="G3038" s="2">
        <v>45383</v>
      </c>
      <c r="H3038" t="s">
        <v>2021</v>
      </c>
      <c r="I3038">
        <f t="shared" si="47"/>
        <v>23166.91</v>
      </c>
    </row>
    <row r="3039" spans="1:9" x14ac:dyDescent="0.25">
      <c r="A3039">
        <v>2</v>
      </c>
      <c r="B3039" t="s">
        <v>2065</v>
      </c>
      <c r="C3039" t="s">
        <v>3375</v>
      </c>
      <c r="D3039" t="s">
        <v>3398</v>
      </c>
      <c r="E3039">
        <v>15071.52</v>
      </c>
      <c r="F3039">
        <v>0</v>
      </c>
      <c r="G3039" s="2">
        <v>45398</v>
      </c>
      <c r="H3039" t="s">
        <v>3243</v>
      </c>
      <c r="I3039">
        <f t="shared" si="47"/>
        <v>15071.52</v>
      </c>
    </row>
    <row r="3040" spans="1:9" x14ac:dyDescent="0.25">
      <c r="A3040">
        <v>3</v>
      </c>
      <c r="B3040" t="s">
        <v>2065</v>
      </c>
      <c r="C3040" t="s">
        <v>3376</v>
      </c>
      <c r="D3040" t="s">
        <v>3398</v>
      </c>
      <c r="E3040">
        <v>2908.53</v>
      </c>
      <c r="F3040">
        <v>0</v>
      </c>
      <c r="G3040" s="2">
        <v>45398</v>
      </c>
      <c r="H3040" t="s">
        <v>3243</v>
      </c>
      <c r="I3040">
        <f t="shared" si="47"/>
        <v>2908.53</v>
      </c>
    </row>
    <row r="3041" spans="1:9" x14ac:dyDescent="0.25">
      <c r="A3041">
        <v>4</v>
      </c>
      <c r="B3041" t="s">
        <v>2065</v>
      </c>
      <c r="C3041" t="s">
        <v>3377</v>
      </c>
      <c r="D3041" t="s">
        <v>3398</v>
      </c>
      <c r="E3041">
        <v>2908.53</v>
      </c>
      <c r="F3041">
        <v>0</v>
      </c>
      <c r="G3041" s="2">
        <v>45398</v>
      </c>
      <c r="H3041" t="s">
        <v>3243</v>
      </c>
      <c r="I3041">
        <f t="shared" si="47"/>
        <v>2908.53</v>
      </c>
    </row>
    <row r="3042" spans="1:9" x14ac:dyDescent="0.25">
      <c r="A3042">
        <v>8</v>
      </c>
      <c r="B3042" t="s">
        <v>2063</v>
      </c>
      <c r="C3042" t="s">
        <v>3495</v>
      </c>
      <c r="D3042" t="s">
        <v>3498</v>
      </c>
      <c r="E3042">
        <v>2081.2600000000002</v>
      </c>
      <c r="F3042">
        <v>0</v>
      </c>
      <c r="G3042" s="2">
        <v>45398</v>
      </c>
      <c r="H3042" t="s">
        <v>3243</v>
      </c>
      <c r="I3042">
        <f t="shared" si="47"/>
        <v>2081.2600000000002</v>
      </c>
    </row>
    <row r="3043" spans="1:9" x14ac:dyDescent="0.25">
      <c r="A3043">
        <v>8</v>
      </c>
      <c r="B3043" t="s">
        <v>2063</v>
      </c>
      <c r="C3043" t="s">
        <v>3495</v>
      </c>
      <c r="D3043" t="s">
        <v>3496</v>
      </c>
      <c r="E3043">
        <v>4627.43</v>
      </c>
      <c r="F3043">
        <v>0</v>
      </c>
      <c r="G3043" s="2">
        <v>45398</v>
      </c>
      <c r="H3043" t="s">
        <v>3243</v>
      </c>
      <c r="I3043">
        <f t="shared" si="47"/>
        <v>4627.43</v>
      </c>
    </row>
    <row r="3044" spans="1:9" x14ac:dyDescent="0.25">
      <c r="A3044">
        <v>8</v>
      </c>
      <c r="B3044" t="s">
        <v>2063</v>
      </c>
      <c r="C3044" t="s">
        <v>3495</v>
      </c>
      <c r="D3044" t="s">
        <v>3807</v>
      </c>
      <c r="E3044">
        <v>344.15</v>
      </c>
      <c r="F3044">
        <v>0</v>
      </c>
      <c r="G3044" s="2">
        <v>45398</v>
      </c>
      <c r="H3044" t="s">
        <v>3243</v>
      </c>
      <c r="I3044">
        <f t="shared" si="47"/>
        <v>344.15</v>
      </c>
    </row>
    <row r="3045" spans="1:9" x14ac:dyDescent="0.25">
      <c r="A3045">
        <v>2</v>
      </c>
      <c r="B3045" t="s">
        <v>2032</v>
      </c>
      <c r="C3045" t="s">
        <v>2033</v>
      </c>
      <c r="D3045" t="s">
        <v>2020</v>
      </c>
      <c r="E3045">
        <v>3201.5</v>
      </c>
      <c r="F3045">
        <v>0</v>
      </c>
      <c r="G3045" s="2">
        <v>45393</v>
      </c>
      <c r="H3045" t="s">
        <v>2021</v>
      </c>
      <c r="I3045">
        <f t="shared" si="47"/>
        <v>3201.5</v>
      </c>
    </row>
    <row r="3046" spans="1:9" x14ac:dyDescent="0.25">
      <c r="A3046">
        <v>2</v>
      </c>
      <c r="B3046" t="s">
        <v>2032</v>
      </c>
      <c r="C3046" t="s">
        <v>2033</v>
      </c>
      <c r="D3046" t="s">
        <v>2020</v>
      </c>
      <c r="E3046">
        <v>1057.1400000000001</v>
      </c>
      <c r="F3046">
        <v>0</v>
      </c>
      <c r="G3046" s="2">
        <v>45394</v>
      </c>
      <c r="H3046" t="s">
        <v>2021</v>
      </c>
      <c r="I3046">
        <f t="shared" si="47"/>
        <v>1057.1400000000001</v>
      </c>
    </row>
    <row r="3047" spans="1:9" x14ac:dyDescent="0.25">
      <c r="A3047">
        <v>2</v>
      </c>
      <c r="B3047" t="s">
        <v>2019</v>
      </c>
      <c r="C3047" t="s">
        <v>2027</v>
      </c>
      <c r="D3047" t="s">
        <v>2020</v>
      </c>
      <c r="E3047">
        <v>400.63</v>
      </c>
      <c r="F3047">
        <v>0</v>
      </c>
      <c r="G3047" s="2">
        <v>45394</v>
      </c>
      <c r="H3047" t="s">
        <v>2021</v>
      </c>
      <c r="I3047">
        <f t="shared" si="47"/>
        <v>400.63</v>
      </c>
    </row>
    <row r="3048" spans="1:9" x14ac:dyDescent="0.25">
      <c r="A3048">
        <v>2</v>
      </c>
      <c r="B3048" t="s">
        <v>2019</v>
      </c>
      <c r="C3048" t="s">
        <v>2027</v>
      </c>
      <c r="D3048" t="s">
        <v>2020</v>
      </c>
      <c r="E3048">
        <v>801.82</v>
      </c>
      <c r="F3048">
        <v>0</v>
      </c>
      <c r="G3048" s="2">
        <v>45393</v>
      </c>
      <c r="H3048" t="s">
        <v>2021</v>
      </c>
      <c r="I3048">
        <f t="shared" si="47"/>
        <v>801.82</v>
      </c>
    </row>
    <row r="3049" spans="1:9" x14ac:dyDescent="0.25">
      <c r="A3049">
        <v>2</v>
      </c>
      <c r="B3049" t="s">
        <v>2024</v>
      </c>
      <c r="C3049" t="s">
        <v>2036</v>
      </c>
      <c r="D3049" t="s">
        <v>2020</v>
      </c>
      <c r="E3049">
        <v>946.31</v>
      </c>
      <c r="F3049">
        <v>0</v>
      </c>
      <c r="G3049" s="2">
        <v>45390</v>
      </c>
      <c r="H3049" t="s">
        <v>2021</v>
      </c>
      <c r="I3049">
        <f t="shared" si="47"/>
        <v>946.31</v>
      </c>
    </row>
    <row r="3050" spans="1:9" x14ac:dyDescent="0.25">
      <c r="A3050">
        <v>2</v>
      </c>
      <c r="B3050" t="s">
        <v>2022</v>
      </c>
      <c r="C3050" t="s">
        <v>2023</v>
      </c>
      <c r="D3050" t="s">
        <v>2020</v>
      </c>
      <c r="E3050">
        <v>1177.9000000000001</v>
      </c>
      <c r="F3050">
        <v>0</v>
      </c>
      <c r="G3050" s="2">
        <v>45394</v>
      </c>
      <c r="H3050" t="s">
        <v>2021</v>
      </c>
      <c r="I3050">
        <f t="shared" si="47"/>
        <v>1177.9000000000001</v>
      </c>
    </row>
    <row r="3051" spans="1:9" x14ac:dyDescent="0.25">
      <c r="A3051">
        <v>2</v>
      </c>
      <c r="B3051" t="s">
        <v>2022</v>
      </c>
      <c r="C3051" t="s">
        <v>2023</v>
      </c>
      <c r="D3051" t="s">
        <v>2020</v>
      </c>
      <c r="E3051">
        <v>1173.77</v>
      </c>
      <c r="F3051">
        <v>0</v>
      </c>
      <c r="G3051" s="2">
        <v>45394</v>
      </c>
      <c r="H3051" t="s">
        <v>2021</v>
      </c>
      <c r="I3051">
        <f t="shared" si="47"/>
        <v>1173.77</v>
      </c>
    </row>
    <row r="3052" spans="1:9" x14ac:dyDescent="0.25">
      <c r="A3052">
        <v>2</v>
      </c>
      <c r="B3052" t="s">
        <v>2022</v>
      </c>
      <c r="C3052" t="s">
        <v>2023</v>
      </c>
      <c r="D3052" t="s">
        <v>2020</v>
      </c>
      <c r="E3052">
        <v>211.09</v>
      </c>
      <c r="F3052">
        <v>0</v>
      </c>
      <c r="G3052" s="2">
        <v>45394</v>
      </c>
      <c r="H3052" t="s">
        <v>2021</v>
      </c>
      <c r="I3052">
        <f t="shared" si="47"/>
        <v>211.09</v>
      </c>
    </row>
    <row r="3053" spans="1:9" x14ac:dyDescent="0.25">
      <c r="A3053">
        <v>2</v>
      </c>
      <c r="B3053" t="s">
        <v>2019</v>
      </c>
      <c r="C3053" t="s">
        <v>2027</v>
      </c>
      <c r="D3053" t="s">
        <v>2020</v>
      </c>
      <c r="E3053">
        <v>156.36000000000001</v>
      </c>
      <c r="F3053">
        <v>0</v>
      </c>
      <c r="G3053" s="2">
        <v>45391</v>
      </c>
      <c r="H3053" t="s">
        <v>2021</v>
      </c>
      <c r="I3053">
        <f t="shared" si="47"/>
        <v>156.36000000000001</v>
      </c>
    </row>
    <row r="3054" spans="1:9" x14ac:dyDescent="0.25">
      <c r="A3054">
        <v>2</v>
      </c>
      <c r="B3054" t="s">
        <v>2019</v>
      </c>
      <c r="C3054" t="s">
        <v>2027</v>
      </c>
      <c r="D3054" t="s">
        <v>2020</v>
      </c>
      <c r="E3054">
        <v>1481.67</v>
      </c>
      <c r="F3054">
        <v>0</v>
      </c>
      <c r="G3054" s="2">
        <v>45386</v>
      </c>
      <c r="H3054" t="s">
        <v>2021</v>
      </c>
      <c r="I3054">
        <f t="shared" si="47"/>
        <v>1481.67</v>
      </c>
    </row>
    <row r="3055" spans="1:9" x14ac:dyDescent="0.25">
      <c r="A3055">
        <v>8</v>
      </c>
      <c r="B3055" t="s">
        <v>2063</v>
      </c>
      <c r="C3055" t="s">
        <v>3495</v>
      </c>
      <c r="D3055" t="s">
        <v>3539</v>
      </c>
      <c r="E3055">
        <v>338.47</v>
      </c>
      <c r="F3055">
        <v>0</v>
      </c>
      <c r="G3055" s="2">
        <v>45393</v>
      </c>
      <c r="H3055" t="s">
        <v>3243</v>
      </c>
      <c r="I3055">
        <f t="shared" si="47"/>
        <v>338.47</v>
      </c>
    </row>
    <row r="3056" spans="1:9" x14ac:dyDescent="0.25">
      <c r="A3056">
        <v>8</v>
      </c>
      <c r="B3056" t="s">
        <v>2063</v>
      </c>
      <c r="C3056" t="s">
        <v>3495</v>
      </c>
      <c r="D3056" t="s">
        <v>3540</v>
      </c>
      <c r="E3056">
        <v>1012.1</v>
      </c>
      <c r="F3056">
        <v>0</v>
      </c>
      <c r="G3056" s="2">
        <v>45399</v>
      </c>
      <c r="H3056" t="s">
        <v>3243</v>
      </c>
      <c r="I3056">
        <f t="shared" si="47"/>
        <v>1012.1</v>
      </c>
    </row>
    <row r="3057" spans="1:9" x14ac:dyDescent="0.25">
      <c r="A3057">
        <v>2</v>
      </c>
      <c r="B3057" t="s">
        <v>2028</v>
      </c>
      <c r="C3057" t="s">
        <v>2029</v>
      </c>
      <c r="D3057" t="s">
        <v>2030</v>
      </c>
      <c r="E3057">
        <v>26219.42</v>
      </c>
      <c r="F3057">
        <v>0</v>
      </c>
      <c r="G3057" s="2">
        <v>45395</v>
      </c>
      <c r="H3057" t="s">
        <v>2018</v>
      </c>
      <c r="I3057">
        <f t="shared" si="47"/>
        <v>26219.42</v>
      </c>
    </row>
    <row r="3058" spans="1:9" x14ac:dyDescent="0.25">
      <c r="A3058">
        <v>3</v>
      </c>
      <c r="B3058" t="s">
        <v>2028</v>
      </c>
      <c r="C3058" t="s">
        <v>3808</v>
      </c>
      <c r="D3058" t="s">
        <v>2030</v>
      </c>
      <c r="E3058">
        <v>2692.71</v>
      </c>
      <c r="F3058">
        <v>0</v>
      </c>
      <c r="G3058" s="2">
        <v>45395</v>
      </c>
      <c r="H3058" t="s">
        <v>2018</v>
      </c>
      <c r="I3058">
        <f t="shared" si="47"/>
        <v>2692.71</v>
      </c>
    </row>
    <row r="3059" spans="1:9" x14ac:dyDescent="0.25">
      <c r="A3059">
        <v>4</v>
      </c>
      <c r="B3059" t="s">
        <v>2028</v>
      </c>
      <c r="C3059" t="s">
        <v>2031</v>
      </c>
      <c r="D3059" t="s">
        <v>2030</v>
      </c>
      <c r="E3059">
        <v>1167.48</v>
      </c>
      <c r="F3059">
        <v>0</v>
      </c>
      <c r="G3059" s="2">
        <v>45395</v>
      </c>
      <c r="H3059" t="s">
        <v>2018</v>
      </c>
      <c r="I3059">
        <f t="shared" si="47"/>
        <v>1167.48</v>
      </c>
    </row>
    <row r="3060" spans="1:9" x14ac:dyDescent="0.25">
      <c r="A3060">
        <v>2</v>
      </c>
      <c r="B3060" t="s">
        <v>2019</v>
      </c>
      <c r="C3060" t="s">
        <v>2027</v>
      </c>
      <c r="D3060" t="s">
        <v>3772</v>
      </c>
      <c r="E3060">
        <v>0</v>
      </c>
      <c r="F3060">
        <v>5800.65</v>
      </c>
      <c r="G3060" s="2">
        <v>45370</v>
      </c>
      <c r="H3060" t="s">
        <v>3265</v>
      </c>
      <c r="I3060">
        <f t="shared" si="47"/>
        <v>-5800.65</v>
      </c>
    </row>
    <row r="3061" spans="1:9" x14ac:dyDescent="0.25">
      <c r="A3061">
        <v>2</v>
      </c>
      <c r="B3061" t="s">
        <v>2024</v>
      </c>
      <c r="C3061" t="s">
        <v>2036</v>
      </c>
      <c r="D3061" t="s">
        <v>3773</v>
      </c>
      <c r="E3061">
        <v>0</v>
      </c>
      <c r="F3061">
        <v>1000</v>
      </c>
      <c r="G3061" s="2">
        <v>45370</v>
      </c>
      <c r="H3061" t="s">
        <v>3265</v>
      </c>
      <c r="I3061">
        <f t="shared" si="47"/>
        <v>-1000</v>
      </c>
    </row>
    <row r="3062" spans="1:9" x14ac:dyDescent="0.25">
      <c r="A3062">
        <v>2</v>
      </c>
      <c r="B3062" t="s">
        <v>2022</v>
      </c>
      <c r="C3062" t="s">
        <v>2023</v>
      </c>
      <c r="D3062" t="s">
        <v>2020</v>
      </c>
      <c r="E3062">
        <v>257.04000000000002</v>
      </c>
      <c r="F3062">
        <v>0</v>
      </c>
      <c r="G3062" s="2">
        <v>45397</v>
      </c>
      <c r="H3062" t="s">
        <v>2021</v>
      </c>
      <c r="I3062">
        <f t="shared" si="47"/>
        <v>257.04000000000002</v>
      </c>
    </row>
    <row r="3063" spans="1:9" x14ac:dyDescent="0.25">
      <c r="A3063">
        <v>2</v>
      </c>
      <c r="B3063" t="s">
        <v>2044</v>
      </c>
      <c r="C3063" t="s">
        <v>2045</v>
      </c>
      <c r="D3063" t="s">
        <v>2020</v>
      </c>
      <c r="E3063">
        <v>121.7</v>
      </c>
      <c r="F3063">
        <v>0</v>
      </c>
      <c r="G3063" s="2">
        <v>45397</v>
      </c>
      <c r="H3063" t="s">
        <v>2021</v>
      </c>
      <c r="I3063">
        <f t="shared" si="47"/>
        <v>121.7</v>
      </c>
    </row>
    <row r="3064" spans="1:9" x14ac:dyDescent="0.25">
      <c r="A3064">
        <v>2</v>
      </c>
      <c r="B3064" t="s">
        <v>2032</v>
      </c>
      <c r="C3064" t="s">
        <v>2033</v>
      </c>
      <c r="D3064" t="s">
        <v>2020</v>
      </c>
      <c r="E3064">
        <v>626.82000000000005</v>
      </c>
      <c r="F3064">
        <v>0</v>
      </c>
      <c r="G3064" s="2">
        <v>45397</v>
      </c>
      <c r="H3064" t="s">
        <v>2021</v>
      </c>
      <c r="I3064">
        <f t="shared" si="47"/>
        <v>626.82000000000005</v>
      </c>
    </row>
    <row r="3065" spans="1:9" x14ac:dyDescent="0.25">
      <c r="A3065">
        <v>2</v>
      </c>
      <c r="B3065" t="s">
        <v>2032</v>
      </c>
      <c r="C3065" t="s">
        <v>2033</v>
      </c>
      <c r="D3065" t="s">
        <v>2020</v>
      </c>
      <c r="E3065">
        <v>158.86000000000001</v>
      </c>
      <c r="F3065">
        <v>0</v>
      </c>
      <c r="G3065" s="2">
        <v>45397</v>
      </c>
      <c r="H3065" t="s">
        <v>2021</v>
      </c>
      <c r="I3065">
        <f t="shared" si="47"/>
        <v>158.86000000000001</v>
      </c>
    </row>
    <row r="3066" spans="1:9" x14ac:dyDescent="0.25">
      <c r="A3066">
        <v>2</v>
      </c>
      <c r="B3066" t="s">
        <v>2038</v>
      </c>
      <c r="C3066" t="s">
        <v>2039</v>
      </c>
      <c r="D3066" t="s">
        <v>2020</v>
      </c>
      <c r="E3066">
        <v>276.04000000000002</v>
      </c>
      <c r="F3066">
        <v>0</v>
      </c>
      <c r="G3066" s="2">
        <v>45390</v>
      </c>
      <c r="H3066" t="s">
        <v>2021</v>
      </c>
      <c r="I3066">
        <f t="shared" si="47"/>
        <v>276.04000000000002</v>
      </c>
    </row>
    <row r="3067" spans="1:9" x14ac:dyDescent="0.25">
      <c r="A3067">
        <v>2</v>
      </c>
      <c r="B3067" t="s">
        <v>2037</v>
      </c>
      <c r="C3067" t="s">
        <v>3262</v>
      </c>
      <c r="D3067" t="s">
        <v>2020</v>
      </c>
      <c r="E3067">
        <v>279.3</v>
      </c>
      <c r="F3067">
        <v>0</v>
      </c>
      <c r="G3067" s="2">
        <v>45398</v>
      </c>
      <c r="H3067" t="s">
        <v>2021</v>
      </c>
      <c r="I3067">
        <f t="shared" si="47"/>
        <v>279.3</v>
      </c>
    </row>
    <row r="3068" spans="1:9" x14ac:dyDescent="0.25">
      <c r="A3068">
        <v>2</v>
      </c>
      <c r="B3068" t="s">
        <v>2022</v>
      </c>
      <c r="C3068" t="s">
        <v>2023</v>
      </c>
      <c r="D3068" t="s">
        <v>2020</v>
      </c>
      <c r="E3068">
        <v>874.88</v>
      </c>
      <c r="F3068">
        <v>0</v>
      </c>
      <c r="G3068" s="2">
        <v>45398</v>
      </c>
      <c r="H3068" t="s">
        <v>2021</v>
      </c>
      <c r="I3068">
        <f t="shared" si="47"/>
        <v>874.88</v>
      </c>
    </row>
    <row r="3069" spans="1:9" x14ac:dyDescent="0.25">
      <c r="A3069">
        <v>2</v>
      </c>
      <c r="B3069" t="s">
        <v>2022</v>
      </c>
      <c r="C3069" t="s">
        <v>2023</v>
      </c>
      <c r="D3069" t="s">
        <v>2020</v>
      </c>
      <c r="E3069">
        <v>281.60000000000002</v>
      </c>
      <c r="F3069">
        <v>0</v>
      </c>
      <c r="G3069" s="2">
        <v>45397</v>
      </c>
      <c r="H3069" t="s">
        <v>2021</v>
      </c>
      <c r="I3069">
        <f t="shared" si="47"/>
        <v>281.60000000000002</v>
      </c>
    </row>
    <row r="3070" spans="1:9" x14ac:dyDescent="0.25">
      <c r="A3070">
        <v>2</v>
      </c>
      <c r="B3070" t="s">
        <v>2019</v>
      </c>
      <c r="C3070" t="s">
        <v>2027</v>
      </c>
      <c r="D3070" t="s">
        <v>2020</v>
      </c>
      <c r="E3070">
        <v>1411.73</v>
      </c>
      <c r="F3070">
        <v>0</v>
      </c>
      <c r="G3070" s="2">
        <v>45384</v>
      </c>
      <c r="H3070" t="s">
        <v>2021</v>
      </c>
      <c r="I3070">
        <f t="shared" si="47"/>
        <v>1411.73</v>
      </c>
    </row>
    <row r="3071" spans="1:9" x14ac:dyDescent="0.25">
      <c r="A3071">
        <v>2</v>
      </c>
      <c r="B3071" t="s">
        <v>2038</v>
      </c>
      <c r="C3071" t="s">
        <v>2039</v>
      </c>
      <c r="D3071" t="s">
        <v>2020</v>
      </c>
      <c r="E3071">
        <v>868.17</v>
      </c>
      <c r="F3071">
        <v>0</v>
      </c>
      <c r="G3071" s="2">
        <v>45398</v>
      </c>
      <c r="H3071" t="s">
        <v>2021</v>
      </c>
      <c r="I3071">
        <f t="shared" si="47"/>
        <v>868.17</v>
      </c>
    </row>
    <row r="3072" spans="1:9" x14ac:dyDescent="0.25">
      <c r="A3072">
        <v>2</v>
      </c>
      <c r="B3072" t="s">
        <v>2038</v>
      </c>
      <c r="C3072" t="s">
        <v>2039</v>
      </c>
      <c r="D3072" t="s">
        <v>2020</v>
      </c>
      <c r="E3072">
        <v>561.85</v>
      </c>
      <c r="F3072">
        <v>0</v>
      </c>
      <c r="G3072" s="2">
        <v>45398</v>
      </c>
      <c r="H3072" t="s">
        <v>2021</v>
      </c>
      <c r="I3072">
        <f t="shared" si="47"/>
        <v>561.85</v>
      </c>
    </row>
    <row r="3073" spans="1:9" x14ac:dyDescent="0.25">
      <c r="A3073">
        <v>2</v>
      </c>
      <c r="B3073" t="s">
        <v>2032</v>
      </c>
      <c r="C3073" t="s">
        <v>2033</v>
      </c>
      <c r="D3073" t="s">
        <v>2020</v>
      </c>
      <c r="E3073">
        <v>280.92</v>
      </c>
      <c r="F3073">
        <v>0</v>
      </c>
      <c r="G3073" s="2">
        <v>45398</v>
      </c>
      <c r="H3073" t="s">
        <v>2021</v>
      </c>
      <c r="I3073">
        <f t="shared" si="47"/>
        <v>280.92</v>
      </c>
    </row>
    <row r="3074" spans="1:9" x14ac:dyDescent="0.25">
      <c r="A3074">
        <v>2</v>
      </c>
      <c r="B3074" t="s">
        <v>2037</v>
      </c>
      <c r="C3074" t="s">
        <v>3262</v>
      </c>
      <c r="D3074" t="s">
        <v>2020</v>
      </c>
      <c r="E3074">
        <v>1539.29</v>
      </c>
      <c r="F3074">
        <v>0</v>
      </c>
      <c r="G3074" s="2">
        <v>45398</v>
      </c>
      <c r="H3074" t="s">
        <v>2021</v>
      </c>
      <c r="I3074">
        <f t="shared" ref="I3074:I3137" si="48">E3074-F3074</f>
        <v>1539.29</v>
      </c>
    </row>
    <row r="3075" spans="1:9" x14ac:dyDescent="0.25">
      <c r="A3075">
        <v>2</v>
      </c>
      <c r="B3075" t="s">
        <v>2019</v>
      </c>
      <c r="C3075" t="s">
        <v>2027</v>
      </c>
      <c r="D3075" t="s">
        <v>2020</v>
      </c>
      <c r="E3075">
        <v>705.67</v>
      </c>
      <c r="F3075">
        <v>0</v>
      </c>
      <c r="G3075" s="2">
        <v>45373</v>
      </c>
      <c r="H3075" t="s">
        <v>2021</v>
      </c>
      <c r="I3075">
        <f t="shared" si="48"/>
        <v>705.67</v>
      </c>
    </row>
    <row r="3076" spans="1:9" x14ac:dyDescent="0.25">
      <c r="A3076">
        <v>2</v>
      </c>
      <c r="B3076" t="s">
        <v>2041</v>
      </c>
      <c r="C3076" t="s">
        <v>3593</v>
      </c>
      <c r="D3076" t="s">
        <v>2020</v>
      </c>
      <c r="E3076">
        <v>42.23</v>
      </c>
      <c r="F3076">
        <v>0</v>
      </c>
      <c r="G3076" s="2">
        <v>45359</v>
      </c>
      <c r="H3076" t="s">
        <v>2021</v>
      </c>
      <c r="I3076">
        <f t="shared" si="48"/>
        <v>42.23</v>
      </c>
    </row>
    <row r="3077" spans="1:9" x14ac:dyDescent="0.25">
      <c r="A3077">
        <v>2</v>
      </c>
      <c r="B3077" t="s">
        <v>2044</v>
      </c>
      <c r="C3077" t="s">
        <v>2045</v>
      </c>
      <c r="D3077" t="s">
        <v>2020</v>
      </c>
      <c r="E3077">
        <v>70.12</v>
      </c>
      <c r="F3077">
        <v>0</v>
      </c>
      <c r="G3077" s="2">
        <v>45399</v>
      </c>
      <c r="H3077" t="s">
        <v>2021</v>
      </c>
      <c r="I3077">
        <f t="shared" si="48"/>
        <v>70.12</v>
      </c>
    </row>
    <row r="3078" spans="1:9" x14ac:dyDescent="0.25">
      <c r="A3078">
        <v>2</v>
      </c>
      <c r="B3078" t="s">
        <v>2044</v>
      </c>
      <c r="C3078" t="s">
        <v>2045</v>
      </c>
      <c r="D3078" t="s">
        <v>2020</v>
      </c>
      <c r="E3078">
        <v>34.35</v>
      </c>
      <c r="F3078">
        <v>0</v>
      </c>
      <c r="G3078" s="2">
        <v>45399</v>
      </c>
      <c r="H3078" t="s">
        <v>2021</v>
      </c>
      <c r="I3078">
        <f t="shared" si="48"/>
        <v>34.35</v>
      </c>
    </row>
    <row r="3079" spans="1:9" x14ac:dyDescent="0.25">
      <c r="A3079">
        <v>2</v>
      </c>
      <c r="B3079" t="s">
        <v>2038</v>
      </c>
      <c r="C3079" t="s">
        <v>2039</v>
      </c>
      <c r="D3079" t="s">
        <v>2020</v>
      </c>
      <c r="E3079">
        <v>364.51</v>
      </c>
      <c r="F3079">
        <v>0</v>
      </c>
      <c r="G3079" s="2">
        <v>45399</v>
      </c>
      <c r="H3079" t="s">
        <v>2021</v>
      </c>
      <c r="I3079">
        <f t="shared" si="48"/>
        <v>364.51</v>
      </c>
    </row>
    <row r="3080" spans="1:9" x14ac:dyDescent="0.25">
      <c r="A3080">
        <v>2</v>
      </c>
      <c r="B3080" t="s">
        <v>2038</v>
      </c>
      <c r="C3080" t="s">
        <v>2039</v>
      </c>
      <c r="D3080" t="s">
        <v>2020</v>
      </c>
      <c r="E3080">
        <v>1001.31</v>
      </c>
      <c r="F3080">
        <v>0</v>
      </c>
      <c r="G3080" s="2">
        <v>45399</v>
      </c>
      <c r="H3080" t="s">
        <v>2021</v>
      </c>
      <c r="I3080">
        <f t="shared" si="48"/>
        <v>1001.31</v>
      </c>
    </row>
    <row r="3081" spans="1:9" x14ac:dyDescent="0.25">
      <c r="A3081">
        <v>8</v>
      </c>
      <c r="B3081" t="s">
        <v>2050</v>
      </c>
      <c r="C3081" t="s">
        <v>3575</v>
      </c>
      <c r="D3081" t="s">
        <v>3598</v>
      </c>
      <c r="E3081">
        <v>1550.08</v>
      </c>
      <c r="F3081">
        <v>0</v>
      </c>
      <c r="G3081" s="2">
        <v>45382</v>
      </c>
      <c r="H3081" t="s">
        <v>3243</v>
      </c>
      <c r="I3081">
        <f t="shared" si="48"/>
        <v>1550.08</v>
      </c>
    </row>
    <row r="3082" spans="1:9" x14ac:dyDescent="0.25">
      <c r="A3082">
        <v>2</v>
      </c>
      <c r="B3082" t="s">
        <v>2019</v>
      </c>
      <c r="C3082" t="s">
        <v>2027</v>
      </c>
      <c r="D3082" t="s">
        <v>3598</v>
      </c>
      <c r="E3082">
        <v>1389.82</v>
      </c>
      <c r="F3082">
        <v>0</v>
      </c>
      <c r="G3082" s="2">
        <v>45382</v>
      </c>
      <c r="H3082" t="s">
        <v>3243</v>
      </c>
      <c r="I3082">
        <f t="shared" si="48"/>
        <v>1389.82</v>
      </c>
    </row>
    <row r="3083" spans="1:9" x14ac:dyDescent="0.25">
      <c r="A3083">
        <v>4</v>
      </c>
      <c r="B3083" t="s">
        <v>2034</v>
      </c>
      <c r="C3083" t="s">
        <v>3774</v>
      </c>
      <c r="D3083" t="s">
        <v>3598</v>
      </c>
      <c r="E3083">
        <v>27.05</v>
      </c>
      <c r="F3083">
        <v>0</v>
      </c>
      <c r="G3083" s="2">
        <v>45382</v>
      </c>
      <c r="H3083" t="s">
        <v>3243</v>
      </c>
      <c r="I3083">
        <f t="shared" si="48"/>
        <v>27.05</v>
      </c>
    </row>
    <row r="3084" spans="1:9" x14ac:dyDescent="0.25">
      <c r="A3084">
        <v>2</v>
      </c>
      <c r="B3084" t="s">
        <v>2034</v>
      </c>
      <c r="C3084" t="s">
        <v>2035</v>
      </c>
      <c r="D3084" t="s">
        <v>3598</v>
      </c>
      <c r="E3084">
        <v>238.42</v>
      </c>
      <c r="F3084">
        <v>0</v>
      </c>
      <c r="G3084" s="2">
        <v>45382</v>
      </c>
      <c r="H3084" t="s">
        <v>3243</v>
      </c>
      <c r="I3084">
        <f t="shared" si="48"/>
        <v>238.42</v>
      </c>
    </row>
    <row r="3085" spans="1:9" x14ac:dyDescent="0.25">
      <c r="A3085">
        <v>2</v>
      </c>
      <c r="B3085" t="s">
        <v>2044</v>
      </c>
      <c r="C3085" t="s">
        <v>2045</v>
      </c>
      <c r="D3085" t="s">
        <v>3598</v>
      </c>
      <c r="E3085">
        <v>1818.61</v>
      </c>
      <c r="F3085">
        <v>0</v>
      </c>
      <c r="G3085" s="2">
        <v>45382</v>
      </c>
      <c r="H3085" t="s">
        <v>3243</v>
      </c>
      <c r="I3085">
        <f t="shared" si="48"/>
        <v>1818.61</v>
      </c>
    </row>
    <row r="3086" spans="1:9" x14ac:dyDescent="0.25">
      <c r="A3086">
        <v>4</v>
      </c>
      <c r="B3086" t="s">
        <v>2044</v>
      </c>
      <c r="C3086" t="s">
        <v>3581</v>
      </c>
      <c r="D3086" t="s">
        <v>3598</v>
      </c>
      <c r="E3086">
        <v>282</v>
      </c>
      <c r="F3086">
        <v>0</v>
      </c>
      <c r="G3086" s="2">
        <v>45382</v>
      </c>
      <c r="H3086" t="s">
        <v>3243</v>
      </c>
      <c r="I3086">
        <f t="shared" si="48"/>
        <v>282</v>
      </c>
    </row>
    <row r="3087" spans="1:9" x14ac:dyDescent="0.25">
      <c r="A3087">
        <v>2</v>
      </c>
      <c r="B3087" t="s">
        <v>2037</v>
      </c>
      <c r="C3087" t="s">
        <v>3262</v>
      </c>
      <c r="D3087" t="s">
        <v>3598</v>
      </c>
      <c r="E3087">
        <v>242.69</v>
      </c>
      <c r="F3087">
        <v>0</v>
      </c>
      <c r="G3087" s="2">
        <v>45382</v>
      </c>
      <c r="H3087" t="s">
        <v>3243</v>
      </c>
      <c r="I3087">
        <f t="shared" si="48"/>
        <v>242.69</v>
      </c>
    </row>
    <row r="3088" spans="1:9" x14ac:dyDescent="0.25">
      <c r="A3088">
        <v>2</v>
      </c>
      <c r="B3088" t="s">
        <v>2024</v>
      </c>
      <c r="C3088" t="s">
        <v>2036</v>
      </c>
      <c r="D3088" t="s">
        <v>3598</v>
      </c>
      <c r="E3088">
        <v>8739.73</v>
      </c>
      <c r="F3088">
        <v>0</v>
      </c>
      <c r="G3088" s="2">
        <v>45382</v>
      </c>
      <c r="H3088" t="s">
        <v>3243</v>
      </c>
      <c r="I3088">
        <f t="shared" si="48"/>
        <v>8739.73</v>
      </c>
    </row>
    <row r="3089" spans="1:9" x14ac:dyDescent="0.25">
      <c r="A3089">
        <v>2</v>
      </c>
      <c r="B3089" t="s">
        <v>2047</v>
      </c>
      <c r="C3089" t="s">
        <v>3204</v>
      </c>
      <c r="D3089" t="s">
        <v>3598</v>
      </c>
      <c r="E3089">
        <v>133.66999999999999</v>
      </c>
      <c r="F3089">
        <v>0</v>
      </c>
      <c r="G3089" s="2">
        <v>45382</v>
      </c>
      <c r="H3089" t="s">
        <v>3243</v>
      </c>
      <c r="I3089">
        <f t="shared" si="48"/>
        <v>133.66999999999999</v>
      </c>
    </row>
    <row r="3090" spans="1:9" x14ac:dyDescent="0.25">
      <c r="A3090">
        <v>4</v>
      </c>
      <c r="B3090" t="s">
        <v>2024</v>
      </c>
      <c r="C3090" t="s">
        <v>2025</v>
      </c>
      <c r="D3090" t="s">
        <v>3598</v>
      </c>
      <c r="E3090">
        <v>46.99</v>
      </c>
      <c r="F3090">
        <v>0</v>
      </c>
      <c r="G3090" s="2">
        <v>45382</v>
      </c>
      <c r="H3090" t="s">
        <v>3243</v>
      </c>
      <c r="I3090">
        <f t="shared" si="48"/>
        <v>46.99</v>
      </c>
    </row>
    <row r="3091" spans="1:9" x14ac:dyDescent="0.25">
      <c r="A3091">
        <v>2</v>
      </c>
      <c r="B3091" t="s">
        <v>2022</v>
      </c>
      <c r="C3091" t="s">
        <v>2023</v>
      </c>
      <c r="D3091" t="s">
        <v>3598</v>
      </c>
      <c r="E3091">
        <v>8519.5300000000007</v>
      </c>
      <c r="F3091">
        <v>0</v>
      </c>
      <c r="G3091" s="2">
        <v>45382</v>
      </c>
      <c r="H3091" t="s">
        <v>3243</v>
      </c>
      <c r="I3091">
        <f t="shared" si="48"/>
        <v>8519.5300000000007</v>
      </c>
    </row>
    <row r="3092" spans="1:9" x14ac:dyDescent="0.25">
      <c r="A3092">
        <v>2</v>
      </c>
      <c r="B3092" t="s">
        <v>2048</v>
      </c>
      <c r="C3092" t="s">
        <v>3579</v>
      </c>
      <c r="D3092" t="s">
        <v>3598</v>
      </c>
      <c r="E3092">
        <v>19.53</v>
      </c>
      <c r="F3092">
        <v>0</v>
      </c>
      <c r="G3092" s="2">
        <v>45382</v>
      </c>
      <c r="H3092" t="s">
        <v>3243</v>
      </c>
      <c r="I3092">
        <f t="shared" si="48"/>
        <v>19.53</v>
      </c>
    </row>
    <row r="3093" spans="1:9" x14ac:dyDescent="0.25">
      <c r="A3093">
        <v>2</v>
      </c>
      <c r="B3093" t="s">
        <v>2041</v>
      </c>
      <c r="C3093" t="s">
        <v>3593</v>
      </c>
      <c r="D3093" t="s">
        <v>3598</v>
      </c>
      <c r="E3093">
        <v>248.53</v>
      </c>
      <c r="F3093">
        <v>0</v>
      </c>
      <c r="G3093" s="2">
        <v>45382</v>
      </c>
      <c r="H3093" t="s">
        <v>3243</v>
      </c>
      <c r="I3093">
        <f t="shared" si="48"/>
        <v>248.53</v>
      </c>
    </row>
    <row r="3094" spans="1:9" x14ac:dyDescent="0.25">
      <c r="A3094">
        <v>2</v>
      </c>
      <c r="B3094" t="s">
        <v>2053</v>
      </c>
      <c r="C3094" t="s">
        <v>3624</v>
      </c>
      <c r="D3094" t="s">
        <v>3617</v>
      </c>
      <c r="E3094">
        <v>0</v>
      </c>
      <c r="F3094">
        <v>660</v>
      </c>
      <c r="G3094" s="2">
        <v>45473</v>
      </c>
      <c r="H3094" t="s">
        <v>3618</v>
      </c>
      <c r="I3094">
        <f t="shared" si="48"/>
        <v>-660</v>
      </c>
    </row>
    <row r="3095" spans="1:9" x14ac:dyDescent="0.25">
      <c r="A3095">
        <v>2</v>
      </c>
      <c r="B3095" t="s">
        <v>2053</v>
      </c>
      <c r="C3095" t="s">
        <v>3624</v>
      </c>
      <c r="D3095" t="s">
        <v>3617</v>
      </c>
      <c r="E3095">
        <v>0</v>
      </c>
      <c r="F3095">
        <v>1340</v>
      </c>
      <c r="G3095" s="2">
        <v>45473</v>
      </c>
      <c r="H3095" t="s">
        <v>3618</v>
      </c>
      <c r="I3095">
        <f t="shared" si="48"/>
        <v>-1340</v>
      </c>
    </row>
    <row r="3096" spans="1:9" x14ac:dyDescent="0.25">
      <c r="A3096">
        <v>2</v>
      </c>
      <c r="B3096" t="s">
        <v>2053</v>
      </c>
      <c r="C3096" t="s">
        <v>3624</v>
      </c>
      <c r="D3096" t="s">
        <v>3617</v>
      </c>
      <c r="E3096">
        <v>0</v>
      </c>
      <c r="F3096">
        <v>1340</v>
      </c>
      <c r="G3096" s="2">
        <v>45473</v>
      </c>
      <c r="H3096" t="s">
        <v>3618</v>
      </c>
      <c r="I3096">
        <f t="shared" si="48"/>
        <v>-1340</v>
      </c>
    </row>
    <row r="3097" spans="1:9" x14ac:dyDescent="0.25">
      <c r="A3097">
        <v>2</v>
      </c>
      <c r="B3097" t="s">
        <v>2053</v>
      </c>
      <c r="C3097" t="s">
        <v>3624</v>
      </c>
      <c r="D3097" t="s">
        <v>3617</v>
      </c>
      <c r="E3097">
        <v>0</v>
      </c>
      <c r="F3097">
        <v>2000</v>
      </c>
      <c r="G3097" s="2">
        <v>45473</v>
      </c>
      <c r="H3097" t="s">
        <v>3618</v>
      </c>
      <c r="I3097">
        <f t="shared" si="48"/>
        <v>-2000</v>
      </c>
    </row>
    <row r="3098" spans="1:9" x14ac:dyDescent="0.25">
      <c r="A3098">
        <v>2</v>
      </c>
      <c r="B3098" t="s">
        <v>2053</v>
      </c>
      <c r="C3098" t="s">
        <v>3624</v>
      </c>
      <c r="D3098" t="s">
        <v>3617</v>
      </c>
      <c r="E3098">
        <v>0</v>
      </c>
      <c r="F3098">
        <v>1300</v>
      </c>
      <c r="G3098" s="2">
        <v>45473</v>
      </c>
      <c r="H3098" t="s">
        <v>3618</v>
      </c>
      <c r="I3098">
        <f t="shared" si="48"/>
        <v>-1300</v>
      </c>
    </row>
    <row r="3099" spans="1:9" x14ac:dyDescent="0.25">
      <c r="A3099">
        <v>2</v>
      </c>
      <c r="B3099" t="s">
        <v>2053</v>
      </c>
      <c r="C3099" t="s">
        <v>3624</v>
      </c>
      <c r="D3099" t="s">
        <v>3617</v>
      </c>
      <c r="E3099">
        <v>0</v>
      </c>
      <c r="F3099">
        <v>600</v>
      </c>
      <c r="G3099" s="2">
        <v>45473</v>
      </c>
      <c r="H3099" t="s">
        <v>3618</v>
      </c>
      <c r="I3099">
        <f t="shared" si="48"/>
        <v>-600</v>
      </c>
    </row>
    <row r="3100" spans="1:9" x14ac:dyDescent="0.25">
      <c r="A3100">
        <v>2</v>
      </c>
      <c r="B3100" t="s">
        <v>2053</v>
      </c>
      <c r="C3100" t="s">
        <v>3624</v>
      </c>
      <c r="D3100" t="s">
        <v>3617</v>
      </c>
      <c r="E3100">
        <v>0</v>
      </c>
      <c r="F3100">
        <v>1300</v>
      </c>
      <c r="G3100" s="2">
        <v>45473</v>
      </c>
      <c r="H3100" t="s">
        <v>3618</v>
      </c>
      <c r="I3100">
        <f t="shared" si="48"/>
        <v>-1300</v>
      </c>
    </row>
    <row r="3101" spans="1:9" x14ac:dyDescent="0.25">
      <c r="A3101">
        <v>2</v>
      </c>
      <c r="B3101" t="s">
        <v>2053</v>
      </c>
      <c r="C3101" t="s">
        <v>3624</v>
      </c>
      <c r="D3101" t="s">
        <v>3617</v>
      </c>
      <c r="E3101">
        <v>0</v>
      </c>
      <c r="F3101">
        <v>65</v>
      </c>
      <c r="G3101" s="2">
        <v>45473</v>
      </c>
      <c r="H3101" t="s">
        <v>3618</v>
      </c>
      <c r="I3101">
        <f t="shared" si="48"/>
        <v>-65</v>
      </c>
    </row>
    <row r="3102" spans="1:9" x14ac:dyDescent="0.25">
      <c r="A3102">
        <v>2</v>
      </c>
      <c r="B3102" t="s">
        <v>2053</v>
      </c>
      <c r="C3102" t="s">
        <v>3624</v>
      </c>
      <c r="D3102" t="s">
        <v>3617</v>
      </c>
      <c r="E3102">
        <v>0</v>
      </c>
      <c r="F3102">
        <v>1500</v>
      </c>
      <c r="G3102" s="2">
        <v>45473</v>
      </c>
      <c r="H3102" t="s">
        <v>3618</v>
      </c>
      <c r="I3102">
        <f t="shared" si="48"/>
        <v>-1500</v>
      </c>
    </row>
    <row r="3103" spans="1:9" x14ac:dyDescent="0.25">
      <c r="A3103">
        <v>2</v>
      </c>
      <c r="B3103" t="s">
        <v>2053</v>
      </c>
      <c r="C3103" t="s">
        <v>3624</v>
      </c>
      <c r="D3103" t="s">
        <v>3617</v>
      </c>
      <c r="E3103">
        <v>0</v>
      </c>
      <c r="F3103">
        <v>546</v>
      </c>
      <c r="G3103" s="2">
        <v>45473</v>
      </c>
      <c r="H3103" t="s">
        <v>3618</v>
      </c>
      <c r="I3103">
        <f t="shared" si="48"/>
        <v>-546</v>
      </c>
    </row>
    <row r="3104" spans="1:9" x14ac:dyDescent="0.25">
      <c r="A3104">
        <v>2</v>
      </c>
      <c r="B3104" t="s">
        <v>2053</v>
      </c>
      <c r="C3104" t="s">
        <v>3624</v>
      </c>
      <c r="D3104" t="s">
        <v>3617</v>
      </c>
      <c r="E3104">
        <v>0</v>
      </c>
      <c r="F3104">
        <v>2100</v>
      </c>
      <c r="G3104" s="2">
        <v>45473</v>
      </c>
      <c r="H3104" t="s">
        <v>3618</v>
      </c>
      <c r="I3104">
        <f t="shared" si="48"/>
        <v>-2100</v>
      </c>
    </row>
    <row r="3105" spans="1:9" x14ac:dyDescent="0.25">
      <c r="A3105">
        <v>2</v>
      </c>
      <c r="B3105" t="s">
        <v>2053</v>
      </c>
      <c r="C3105" t="s">
        <v>3624</v>
      </c>
      <c r="D3105" t="s">
        <v>3617</v>
      </c>
      <c r="E3105">
        <v>0</v>
      </c>
      <c r="F3105">
        <v>4000</v>
      </c>
      <c r="G3105" s="2">
        <v>45473</v>
      </c>
      <c r="H3105" t="s">
        <v>3618</v>
      </c>
      <c r="I3105">
        <f t="shared" si="48"/>
        <v>-4000</v>
      </c>
    </row>
    <row r="3106" spans="1:9" x14ac:dyDescent="0.25">
      <c r="A3106">
        <v>2</v>
      </c>
      <c r="B3106" t="s">
        <v>2053</v>
      </c>
      <c r="C3106" t="s">
        <v>3624</v>
      </c>
      <c r="D3106" t="s">
        <v>3617</v>
      </c>
      <c r="E3106">
        <v>0</v>
      </c>
      <c r="F3106">
        <v>4000</v>
      </c>
      <c r="G3106" s="2">
        <v>45473</v>
      </c>
      <c r="H3106" t="s">
        <v>3618</v>
      </c>
      <c r="I3106">
        <f t="shared" si="48"/>
        <v>-4000</v>
      </c>
    </row>
    <row r="3107" spans="1:9" x14ac:dyDescent="0.25">
      <c r="A3107">
        <v>2</v>
      </c>
      <c r="B3107" t="s">
        <v>2053</v>
      </c>
      <c r="C3107" t="s">
        <v>3624</v>
      </c>
      <c r="D3107" t="s">
        <v>3617</v>
      </c>
      <c r="E3107">
        <v>0</v>
      </c>
      <c r="F3107">
        <v>3000</v>
      </c>
      <c r="G3107" s="2">
        <v>45473</v>
      </c>
      <c r="H3107" t="s">
        <v>3618</v>
      </c>
      <c r="I3107">
        <f t="shared" si="48"/>
        <v>-3000</v>
      </c>
    </row>
    <row r="3108" spans="1:9" x14ac:dyDescent="0.25">
      <c r="A3108">
        <v>2</v>
      </c>
      <c r="B3108" t="s">
        <v>2053</v>
      </c>
      <c r="C3108" t="s">
        <v>3624</v>
      </c>
      <c r="D3108" t="s">
        <v>3617</v>
      </c>
      <c r="E3108">
        <v>0</v>
      </c>
      <c r="F3108">
        <v>1300</v>
      </c>
      <c r="G3108" s="2">
        <v>45473</v>
      </c>
      <c r="H3108" t="s">
        <v>3618</v>
      </c>
      <c r="I3108">
        <f t="shared" si="48"/>
        <v>-1300</v>
      </c>
    </row>
    <row r="3109" spans="1:9" x14ac:dyDescent="0.25">
      <c r="A3109">
        <v>2</v>
      </c>
      <c r="B3109" t="s">
        <v>2053</v>
      </c>
      <c r="C3109" t="s">
        <v>3624</v>
      </c>
      <c r="D3109" t="s">
        <v>3617</v>
      </c>
      <c r="E3109">
        <v>0</v>
      </c>
      <c r="F3109">
        <v>45</v>
      </c>
      <c r="G3109" s="2">
        <v>45473</v>
      </c>
      <c r="H3109" t="s">
        <v>3618</v>
      </c>
      <c r="I3109">
        <f t="shared" si="48"/>
        <v>-45</v>
      </c>
    </row>
    <row r="3110" spans="1:9" x14ac:dyDescent="0.25">
      <c r="A3110">
        <v>2</v>
      </c>
      <c r="B3110" t="s">
        <v>2053</v>
      </c>
      <c r="C3110" t="s">
        <v>3624</v>
      </c>
      <c r="D3110" t="s">
        <v>3617</v>
      </c>
      <c r="E3110">
        <v>0</v>
      </c>
      <c r="F3110">
        <v>650</v>
      </c>
      <c r="G3110" s="2">
        <v>45473</v>
      </c>
      <c r="H3110" t="s">
        <v>3618</v>
      </c>
      <c r="I3110">
        <f t="shared" si="48"/>
        <v>-650</v>
      </c>
    </row>
    <row r="3111" spans="1:9" x14ac:dyDescent="0.25">
      <c r="A3111">
        <v>2</v>
      </c>
      <c r="B3111" t="s">
        <v>2053</v>
      </c>
      <c r="C3111" t="s">
        <v>3624</v>
      </c>
      <c r="D3111" t="s">
        <v>3617</v>
      </c>
      <c r="E3111">
        <v>0</v>
      </c>
      <c r="F3111">
        <v>52</v>
      </c>
      <c r="G3111" s="2">
        <v>45473</v>
      </c>
      <c r="H3111" t="s">
        <v>3618</v>
      </c>
      <c r="I3111">
        <f t="shared" si="48"/>
        <v>-52</v>
      </c>
    </row>
    <row r="3112" spans="1:9" x14ac:dyDescent="0.25">
      <c r="A3112">
        <v>2</v>
      </c>
      <c r="B3112" t="s">
        <v>2053</v>
      </c>
      <c r="C3112" t="s">
        <v>3624</v>
      </c>
      <c r="D3112" t="s">
        <v>3617</v>
      </c>
      <c r="E3112">
        <v>0</v>
      </c>
      <c r="F3112">
        <v>630</v>
      </c>
      <c r="G3112" s="2">
        <v>45473</v>
      </c>
      <c r="H3112" t="s">
        <v>3618</v>
      </c>
      <c r="I3112">
        <f t="shared" si="48"/>
        <v>-630</v>
      </c>
    </row>
    <row r="3113" spans="1:9" x14ac:dyDescent="0.25">
      <c r="A3113">
        <v>2</v>
      </c>
      <c r="B3113" t="s">
        <v>2053</v>
      </c>
      <c r="C3113" t="s">
        <v>3624</v>
      </c>
      <c r="D3113" t="s">
        <v>3617</v>
      </c>
      <c r="E3113">
        <v>0</v>
      </c>
      <c r="F3113">
        <v>1700</v>
      </c>
      <c r="G3113" s="2">
        <v>45473</v>
      </c>
      <c r="H3113" t="s">
        <v>3618</v>
      </c>
      <c r="I3113">
        <f t="shared" si="48"/>
        <v>-1700</v>
      </c>
    </row>
    <row r="3114" spans="1:9" x14ac:dyDescent="0.25">
      <c r="A3114">
        <v>2</v>
      </c>
      <c r="B3114" t="s">
        <v>2053</v>
      </c>
      <c r="C3114" t="s">
        <v>3624</v>
      </c>
      <c r="D3114" t="s">
        <v>3617</v>
      </c>
      <c r="E3114">
        <v>0</v>
      </c>
      <c r="F3114">
        <v>260</v>
      </c>
      <c r="G3114" s="2">
        <v>45473</v>
      </c>
      <c r="H3114" t="s">
        <v>3618</v>
      </c>
      <c r="I3114">
        <f t="shared" si="48"/>
        <v>-260</v>
      </c>
    </row>
    <row r="3115" spans="1:9" x14ac:dyDescent="0.25">
      <c r="A3115">
        <v>2</v>
      </c>
      <c r="B3115" t="s">
        <v>2053</v>
      </c>
      <c r="C3115" t="s">
        <v>3624</v>
      </c>
      <c r="D3115" t="s">
        <v>3617</v>
      </c>
      <c r="E3115">
        <v>0</v>
      </c>
      <c r="F3115">
        <v>2000</v>
      </c>
      <c r="G3115" s="2">
        <v>45473</v>
      </c>
      <c r="H3115" t="s">
        <v>3618</v>
      </c>
      <c r="I3115">
        <f t="shared" si="48"/>
        <v>-2000</v>
      </c>
    </row>
    <row r="3116" spans="1:9" x14ac:dyDescent="0.25">
      <c r="A3116">
        <v>2</v>
      </c>
      <c r="B3116" t="s">
        <v>2053</v>
      </c>
      <c r="C3116" t="s">
        <v>3624</v>
      </c>
      <c r="D3116" t="s">
        <v>3617</v>
      </c>
      <c r="E3116">
        <v>0</v>
      </c>
      <c r="F3116">
        <v>2000</v>
      </c>
      <c r="G3116" s="2">
        <v>45473</v>
      </c>
      <c r="H3116" t="s">
        <v>3618</v>
      </c>
      <c r="I3116">
        <f t="shared" si="48"/>
        <v>-2000</v>
      </c>
    </row>
    <row r="3117" spans="1:9" x14ac:dyDescent="0.25">
      <c r="A3117">
        <v>2</v>
      </c>
      <c r="B3117" t="s">
        <v>2053</v>
      </c>
      <c r="C3117" t="s">
        <v>3624</v>
      </c>
      <c r="D3117" t="s">
        <v>3617</v>
      </c>
      <c r="E3117">
        <v>0</v>
      </c>
      <c r="F3117">
        <v>1300</v>
      </c>
      <c r="G3117" s="2">
        <v>45473</v>
      </c>
      <c r="H3117" t="s">
        <v>3618</v>
      </c>
      <c r="I3117">
        <f t="shared" si="48"/>
        <v>-1300</v>
      </c>
    </row>
    <row r="3118" spans="1:9" x14ac:dyDescent="0.25">
      <c r="A3118">
        <v>2</v>
      </c>
      <c r="B3118" t="s">
        <v>2053</v>
      </c>
      <c r="C3118" t="s">
        <v>3624</v>
      </c>
      <c r="D3118" t="s">
        <v>3617</v>
      </c>
      <c r="E3118">
        <v>0</v>
      </c>
      <c r="F3118">
        <v>1300</v>
      </c>
      <c r="G3118" s="2">
        <v>45473</v>
      </c>
      <c r="H3118" t="s">
        <v>3618</v>
      </c>
      <c r="I3118">
        <f t="shared" si="48"/>
        <v>-1300</v>
      </c>
    </row>
    <row r="3119" spans="1:9" x14ac:dyDescent="0.25">
      <c r="A3119">
        <v>2</v>
      </c>
      <c r="B3119" t="s">
        <v>2053</v>
      </c>
      <c r="C3119" t="s">
        <v>3624</v>
      </c>
      <c r="D3119" t="s">
        <v>3617</v>
      </c>
      <c r="E3119">
        <v>0</v>
      </c>
      <c r="F3119">
        <v>1200</v>
      </c>
      <c r="G3119" s="2">
        <v>45473</v>
      </c>
      <c r="H3119" t="s">
        <v>3618</v>
      </c>
      <c r="I3119">
        <f t="shared" si="48"/>
        <v>-1200</v>
      </c>
    </row>
    <row r="3120" spans="1:9" x14ac:dyDescent="0.25">
      <c r="A3120">
        <v>2</v>
      </c>
      <c r="B3120" t="s">
        <v>2053</v>
      </c>
      <c r="C3120" t="s">
        <v>3624</v>
      </c>
      <c r="D3120" t="s">
        <v>3617</v>
      </c>
      <c r="E3120">
        <v>0</v>
      </c>
      <c r="F3120">
        <v>585</v>
      </c>
      <c r="G3120" s="2">
        <v>45473</v>
      </c>
      <c r="H3120" t="s">
        <v>3618</v>
      </c>
      <c r="I3120">
        <f t="shared" si="48"/>
        <v>-585</v>
      </c>
    </row>
    <row r="3121" spans="1:9" x14ac:dyDescent="0.25">
      <c r="A3121">
        <v>2</v>
      </c>
      <c r="B3121" t="s">
        <v>2053</v>
      </c>
      <c r="C3121" t="s">
        <v>3624</v>
      </c>
      <c r="D3121" t="s">
        <v>3617</v>
      </c>
      <c r="E3121">
        <v>0</v>
      </c>
      <c r="F3121">
        <v>1305</v>
      </c>
      <c r="G3121" s="2">
        <v>45473</v>
      </c>
      <c r="H3121" t="s">
        <v>3618</v>
      </c>
      <c r="I3121">
        <f t="shared" si="48"/>
        <v>-1305</v>
      </c>
    </row>
    <row r="3122" spans="1:9" x14ac:dyDescent="0.25">
      <c r="A3122">
        <v>2</v>
      </c>
      <c r="B3122" t="s">
        <v>2053</v>
      </c>
      <c r="C3122" t="s">
        <v>3624</v>
      </c>
      <c r="D3122" t="s">
        <v>3617</v>
      </c>
      <c r="E3122">
        <v>0</v>
      </c>
      <c r="F3122">
        <v>455</v>
      </c>
      <c r="G3122" s="2">
        <v>45473</v>
      </c>
      <c r="H3122" t="s">
        <v>3618</v>
      </c>
      <c r="I3122">
        <f t="shared" si="48"/>
        <v>-455</v>
      </c>
    </row>
    <row r="3123" spans="1:9" x14ac:dyDescent="0.25">
      <c r="A3123">
        <v>2</v>
      </c>
      <c r="B3123" t="s">
        <v>2053</v>
      </c>
      <c r="C3123" t="s">
        <v>3624</v>
      </c>
      <c r="D3123" t="s">
        <v>3617</v>
      </c>
      <c r="E3123">
        <v>0</v>
      </c>
      <c r="F3123">
        <v>650</v>
      </c>
      <c r="G3123" s="2">
        <v>45473</v>
      </c>
      <c r="H3123" t="s">
        <v>3618</v>
      </c>
      <c r="I3123">
        <f t="shared" si="48"/>
        <v>-650</v>
      </c>
    </row>
    <row r="3124" spans="1:9" x14ac:dyDescent="0.25">
      <c r="A3124">
        <v>2</v>
      </c>
      <c r="B3124" t="s">
        <v>2053</v>
      </c>
      <c r="C3124" t="s">
        <v>3624</v>
      </c>
      <c r="D3124" t="s">
        <v>3617</v>
      </c>
      <c r="E3124">
        <v>0</v>
      </c>
      <c r="F3124">
        <v>1066</v>
      </c>
      <c r="G3124" s="2">
        <v>45473</v>
      </c>
      <c r="H3124" t="s">
        <v>3618</v>
      </c>
      <c r="I3124">
        <f t="shared" si="48"/>
        <v>-1066</v>
      </c>
    </row>
    <row r="3125" spans="1:9" x14ac:dyDescent="0.25">
      <c r="A3125">
        <v>2</v>
      </c>
      <c r="B3125" t="s">
        <v>2053</v>
      </c>
      <c r="C3125" t="s">
        <v>3624</v>
      </c>
      <c r="D3125" t="s">
        <v>3617</v>
      </c>
      <c r="E3125">
        <v>0</v>
      </c>
      <c r="F3125">
        <v>2100</v>
      </c>
      <c r="G3125" s="2">
        <v>45473</v>
      </c>
      <c r="H3125" t="s">
        <v>3618</v>
      </c>
      <c r="I3125">
        <f t="shared" si="48"/>
        <v>-2100</v>
      </c>
    </row>
    <row r="3126" spans="1:9" x14ac:dyDescent="0.25">
      <c r="A3126">
        <v>2</v>
      </c>
      <c r="B3126" t="s">
        <v>2053</v>
      </c>
      <c r="C3126" t="s">
        <v>3624</v>
      </c>
      <c r="D3126" t="s">
        <v>3617</v>
      </c>
      <c r="E3126">
        <v>0</v>
      </c>
      <c r="F3126">
        <v>1155</v>
      </c>
      <c r="G3126" s="2">
        <v>45473</v>
      </c>
      <c r="H3126" t="s">
        <v>3618</v>
      </c>
      <c r="I3126">
        <f t="shared" si="48"/>
        <v>-1155</v>
      </c>
    </row>
    <row r="3127" spans="1:9" x14ac:dyDescent="0.25">
      <c r="A3127">
        <v>2</v>
      </c>
      <c r="B3127" t="s">
        <v>2053</v>
      </c>
      <c r="C3127" t="s">
        <v>3624</v>
      </c>
      <c r="D3127" t="s">
        <v>3617</v>
      </c>
      <c r="E3127">
        <v>0</v>
      </c>
      <c r="F3127">
        <v>3000</v>
      </c>
      <c r="G3127" s="2">
        <v>45473</v>
      </c>
      <c r="H3127" t="s">
        <v>3618</v>
      </c>
      <c r="I3127">
        <f t="shared" si="48"/>
        <v>-3000</v>
      </c>
    </row>
    <row r="3128" spans="1:9" x14ac:dyDescent="0.25">
      <c r="A3128">
        <v>2</v>
      </c>
      <c r="B3128" t="s">
        <v>2053</v>
      </c>
      <c r="C3128" t="s">
        <v>3624</v>
      </c>
      <c r="D3128" t="s">
        <v>3617</v>
      </c>
      <c r="E3128">
        <v>0</v>
      </c>
      <c r="F3128">
        <v>3000</v>
      </c>
      <c r="G3128" s="2">
        <v>45473</v>
      </c>
      <c r="H3128" t="s">
        <v>3618</v>
      </c>
      <c r="I3128">
        <f t="shared" si="48"/>
        <v>-3000</v>
      </c>
    </row>
    <row r="3129" spans="1:9" x14ac:dyDescent="0.25">
      <c r="A3129">
        <v>2</v>
      </c>
      <c r="B3129" t="s">
        <v>2053</v>
      </c>
      <c r="C3129" t="s">
        <v>3624</v>
      </c>
      <c r="D3129" t="s">
        <v>3617</v>
      </c>
      <c r="E3129">
        <v>0</v>
      </c>
      <c r="F3129">
        <v>1200</v>
      </c>
      <c r="G3129" s="2">
        <v>45473</v>
      </c>
      <c r="H3129" t="s">
        <v>3618</v>
      </c>
      <c r="I3129">
        <f t="shared" si="48"/>
        <v>-1200</v>
      </c>
    </row>
    <row r="3130" spans="1:9" x14ac:dyDescent="0.25">
      <c r="A3130">
        <v>2</v>
      </c>
      <c r="B3130" t="s">
        <v>2053</v>
      </c>
      <c r="C3130" t="s">
        <v>3624</v>
      </c>
      <c r="D3130" t="s">
        <v>3617</v>
      </c>
      <c r="E3130">
        <v>0</v>
      </c>
      <c r="F3130">
        <v>5500</v>
      </c>
      <c r="G3130" s="2">
        <v>45473</v>
      </c>
      <c r="H3130" t="s">
        <v>3618</v>
      </c>
      <c r="I3130">
        <f t="shared" si="48"/>
        <v>-5500</v>
      </c>
    </row>
    <row r="3131" spans="1:9" x14ac:dyDescent="0.25">
      <c r="A3131">
        <v>2</v>
      </c>
      <c r="B3131" t="s">
        <v>2053</v>
      </c>
      <c r="C3131" t="s">
        <v>3624</v>
      </c>
      <c r="D3131" t="s">
        <v>3617</v>
      </c>
      <c r="E3131">
        <v>0</v>
      </c>
      <c r="F3131">
        <v>130</v>
      </c>
      <c r="G3131" s="2">
        <v>45473</v>
      </c>
      <c r="H3131" t="s">
        <v>3618</v>
      </c>
      <c r="I3131">
        <f t="shared" si="48"/>
        <v>-130</v>
      </c>
    </row>
    <row r="3132" spans="1:9" x14ac:dyDescent="0.25">
      <c r="A3132">
        <v>2</v>
      </c>
      <c r="B3132" t="s">
        <v>2053</v>
      </c>
      <c r="C3132" t="s">
        <v>3624</v>
      </c>
      <c r="D3132" t="s">
        <v>3617</v>
      </c>
      <c r="E3132">
        <v>0</v>
      </c>
      <c r="F3132">
        <v>325</v>
      </c>
      <c r="G3132" s="2">
        <v>45473</v>
      </c>
      <c r="H3132" t="s">
        <v>3618</v>
      </c>
      <c r="I3132">
        <f t="shared" si="48"/>
        <v>-325</v>
      </c>
    </row>
    <row r="3133" spans="1:9" x14ac:dyDescent="0.25">
      <c r="A3133">
        <v>2</v>
      </c>
      <c r="B3133" t="s">
        <v>2053</v>
      </c>
      <c r="C3133" t="s">
        <v>3624</v>
      </c>
      <c r="D3133" t="s">
        <v>3617</v>
      </c>
      <c r="E3133">
        <v>0</v>
      </c>
      <c r="F3133">
        <v>800</v>
      </c>
      <c r="G3133" s="2">
        <v>45473</v>
      </c>
      <c r="H3133" t="s">
        <v>3618</v>
      </c>
      <c r="I3133">
        <f t="shared" si="48"/>
        <v>-800</v>
      </c>
    </row>
    <row r="3134" spans="1:9" x14ac:dyDescent="0.25">
      <c r="A3134">
        <v>2</v>
      </c>
      <c r="B3134" t="s">
        <v>2053</v>
      </c>
      <c r="C3134" t="s">
        <v>3624</v>
      </c>
      <c r="D3134" t="s">
        <v>3617</v>
      </c>
      <c r="E3134">
        <v>0</v>
      </c>
      <c r="F3134">
        <v>221</v>
      </c>
      <c r="G3134" s="2">
        <v>45473</v>
      </c>
      <c r="H3134" t="s">
        <v>3618</v>
      </c>
      <c r="I3134">
        <f t="shared" si="48"/>
        <v>-221</v>
      </c>
    </row>
    <row r="3135" spans="1:9" x14ac:dyDescent="0.25">
      <c r="A3135">
        <v>2</v>
      </c>
      <c r="B3135" t="s">
        <v>2053</v>
      </c>
      <c r="C3135" t="s">
        <v>3624</v>
      </c>
      <c r="D3135" t="s">
        <v>3617</v>
      </c>
      <c r="E3135">
        <v>0</v>
      </c>
      <c r="F3135">
        <v>5000</v>
      </c>
      <c r="G3135" s="2">
        <v>45473</v>
      </c>
      <c r="H3135" t="s">
        <v>3618</v>
      </c>
      <c r="I3135">
        <f t="shared" si="48"/>
        <v>-5000</v>
      </c>
    </row>
    <row r="3136" spans="1:9" x14ac:dyDescent="0.25">
      <c r="A3136">
        <v>2</v>
      </c>
      <c r="B3136" t="s">
        <v>2053</v>
      </c>
      <c r="C3136" t="s">
        <v>3624</v>
      </c>
      <c r="D3136" t="s">
        <v>3617</v>
      </c>
      <c r="E3136">
        <v>0</v>
      </c>
      <c r="F3136">
        <v>1350</v>
      </c>
      <c r="G3136" s="2">
        <v>45473</v>
      </c>
      <c r="H3136" t="s">
        <v>3618</v>
      </c>
      <c r="I3136">
        <f t="shared" si="48"/>
        <v>-1350</v>
      </c>
    </row>
    <row r="3137" spans="1:9" x14ac:dyDescent="0.25">
      <c r="A3137">
        <v>2</v>
      </c>
      <c r="B3137" t="s">
        <v>2053</v>
      </c>
      <c r="C3137" t="s">
        <v>3624</v>
      </c>
      <c r="D3137" t="s">
        <v>3617</v>
      </c>
      <c r="E3137">
        <v>0</v>
      </c>
      <c r="F3137">
        <v>1750</v>
      </c>
      <c r="G3137" s="2">
        <v>45473</v>
      </c>
      <c r="H3137" t="s">
        <v>3618</v>
      </c>
      <c r="I3137">
        <f t="shared" si="48"/>
        <v>-1750</v>
      </c>
    </row>
    <row r="3138" spans="1:9" x14ac:dyDescent="0.25">
      <c r="A3138">
        <v>2</v>
      </c>
      <c r="B3138" t="s">
        <v>2053</v>
      </c>
      <c r="C3138" t="s">
        <v>3624</v>
      </c>
      <c r="D3138" t="s">
        <v>3617</v>
      </c>
      <c r="E3138">
        <v>0</v>
      </c>
      <c r="F3138">
        <v>1500</v>
      </c>
      <c r="G3138" s="2">
        <v>45473</v>
      </c>
      <c r="H3138" t="s">
        <v>3618</v>
      </c>
      <c r="I3138">
        <f t="shared" ref="I3138:I3201" si="49">E3138-F3138</f>
        <v>-1500</v>
      </c>
    </row>
    <row r="3139" spans="1:9" x14ac:dyDescent="0.25">
      <c r="A3139">
        <v>2</v>
      </c>
      <c r="B3139" t="s">
        <v>2053</v>
      </c>
      <c r="C3139" t="s">
        <v>3624</v>
      </c>
      <c r="D3139" t="s">
        <v>3617</v>
      </c>
      <c r="E3139">
        <v>0</v>
      </c>
      <c r="F3139">
        <v>240</v>
      </c>
      <c r="G3139" s="2">
        <v>45473</v>
      </c>
      <c r="H3139" t="s">
        <v>3618</v>
      </c>
      <c r="I3139">
        <f t="shared" si="49"/>
        <v>-240</v>
      </c>
    </row>
    <row r="3140" spans="1:9" x14ac:dyDescent="0.25">
      <c r="A3140">
        <v>2</v>
      </c>
      <c r="B3140" t="s">
        <v>2053</v>
      </c>
      <c r="C3140" t="s">
        <v>3624</v>
      </c>
      <c r="D3140" t="s">
        <v>3617</v>
      </c>
      <c r="E3140">
        <v>0</v>
      </c>
      <c r="F3140">
        <v>1300</v>
      </c>
      <c r="G3140" s="2">
        <v>45473</v>
      </c>
      <c r="H3140" t="s">
        <v>3618</v>
      </c>
      <c r="I3140">
        <f t="shared" si="49"/>
        <v>-1300</v>
      </c>
    </row>
    <row r="3141" spans="1:9" x14ac:dyDescent="0.25">
      <c r="A3141">
        <v>2</v>
      </c>
      <c r="B3141" t="s">
        <v>2053</v>
      </c>
      <c r="C3141" t="s">
        <v>3624</v>
      </c>
      <c r="D3141" t="s">
        <v>3617</v>
      </c>
      <c r="E3141">
        <v>0</v>
      </c>
      <c r="F3141">
        <v>1500</v>
      </c>
      <c r="G3141" s="2">
        <v>45473</v>
      </c>
      <c r="H3141" t="s">
        <v>3618</v>
      </c>
      <c r="I3141">
        <f t="shared" si="49"/>
        <v>-1500</v>
      </c>
    </row>
    <row r="3142" spans="1:9" x14ac:dyDescent="0.25">
      <c r="A3142">
        <v>2</v>
      </c>
      <c r="B3142" t="s">
        <v>2053</v>
      </c>
      <c r="C3142" t="s">
        <v>3624</v>
      </c>
      <c r="D3142" t="s">
        <v>3617</v>
      </c>
      <c r="E3142">
        <v>0</v>
      </c>
      <c r="F3142">
        <v>330</v>
      </c>
      <c r="G3142" s="2">
        <v>45473</v>
      </c>
      <c r="H3142" t="s">
        <v>3618</v>
      </c>
      <c r="I3142">
        <f t="shared" si="49"/>
        <v>-330</v>
      </c>
    </row>
    <row r="3143" spans="1:9" x14ac:dyDescent="0.25">
      <c r="A3143">
        <v>2</v>
      </c>
      <c r="B3143" t="s">
        <v>2053</v>
      </c>
      <c r="C3143" t="s">
        <v>3624</v>
      </c>
      <c r="D3143" t="s">
        <v>3617</v>
      </c>
      <c r="E3143">
        <v>0</v>
      </c>
      <c r="F3143">
        <v>600</v>
      </c>
      <c r="G3143" s="2">
        <v>45473</v>
      </c>
      <c r="H3143" t="s">
        <v>3618</v>
      </c>
      <c r="I3143">
        <f t="shared" si="49"/>
        <v>-600</v>
      </c>
    </row>
    <row r="3144" spans="1:9" x14ac:dyDescent="0.25">
      <c r="A3144">
        <v>2</v>
      </c>
      <c r="B3144" t="s">
        <v>2053</v>
      </c>
      <c r="C3144" t="s">
        <v>3624</v>
      </c>
      <c r="D3144" t="s">
        <v>3617</v>
      </c>
      <c r="E3144">
        <v>0</v>
      </c>
      <c r="F3144">
        <v>78</v>
      </c>
      <c r="G3144" s="2">
        <v>45473</v>
      </c>
      <c r="H3144" t="s">
        <v>3618</v>
      </c>
      <c r="I3144">
        <f t="shared" si="49"/>
        <v>-78</v>
      </c>
    </row>
    <row r="3145" spans="1:9" x14ac:dyDescent="0.25">
      <c r="A3145">
        <v>2</v>
      </c>
      <c r="B3145" t="s">
        <v>2053</v>
      </c>
      <c r="C3145" t="s">
        <v>3624</v>
      </c>
      <c r="D3145" t="s">
        <v>3617</v>
      </c>
      <c r="E3145">
        <v>0</v>
      </c>
      <c r="F3145">
        <v>611</v>
      </c>
      <c r="G3145" s="2">
        <v>45473</v>
      </c>
      <c r="H3145" t="s">
        <v>3618</v>
      </c>
      <c r="I3145">
        <f t="shared" si="49"/>
        <v>-611</v>
      </c>
    </row>
    <row r="3146" spans="1:9" x14ac:dyDescent="0.25">
      <c r="A3146">
        <v>2</v>
      </c>
      <c r="B3146" t="s">
        <v>2053</v>
      </c>
      <c r="C3146" t="s">
        <v>3624</v>
      </c>
      <c r="D3146" t="s">
        <v>3617</v>
      </c>
      <c r="E3146">
        <v>0</v>
      </c>
      <c r="F3146">
        <v>1200</v>
      </c>
      <c r="G3146" s="2">
        <v>45473</v>
      </c>
      <c r="H3146" t="s">
        <v>3618</v>
      </c>
      <c r="I3146">
        <f t="shared" si="49"/>
        <v>-1200</v>
      </c>
    </row>
    <row r="3147" spans="1:9" x14ac:dyDescent="0.25">
      <c r="A3147">
        <v>2</v>
      </c>
      <c r="B3147" t="s">
        <v>2053</v>
      </c>
      <c r="C3147" t="s">
        <v>3624</v>
      </c>
      <c r="D3147" t="s">
        <v>3617</v>
      </c>
      <c r="E3147">
        <v>0</v>
      </c>
      <c r="F3147">
        <v>1000</v>
      </c>
      <c r="G3147" s="2">
        <v>45473</v>
      </c>
      <c r="H3147" t="s">
        <v>3618</v>
      </c>
      <c r="I3147">
        <f t="shared" si="49"/>
        <v>-1000</v>
      </c>
    </row>
    <row r="3148" spans="1:9" x14ac:dyDescent="0.25">
      <c r="A3148">
        <v>2</v>
      </c>
      <c r="B3148" t="s">
        <v>2053</v>
      </c>
      <c r="C3148" t="s">
        <v>3624</v>
      </c>
      <c r="D3148" t="s">
        <v>3617</v>
      </c>
      <c r="E3148">
        <v>0</v>
      </c>
      <c r="F3148">
        <v>560</v>
      </c>
      <c r="G3148" s="2">
        <v>45473</v>
      </c>
      <c r="H3148" t="s">
        <v>3618</v>
      </c>
      <c r="I3148">
        <f t="shared" si="49"/>
        <v>-560</v>
      </c>
    </row>
    <row r="3149" spans="1:9" x14ac:dyDescent="0.25">
      <c r="A3149">
        <v>2</v>
      </c>
      <c r="B3149" t="s">
        <v>2053</v>
      </c>
      <c r="C3149" t="s">
        <v>3624</v>
      </c>
      <c r="D3149" t="s">
        <v>3617</v>
      </c>
      <c r="E3149">
        <v>0</v>
      </c>
      <c r="F3149">
        <v>1200</v>
      </c>
      <c r="G3149" s="2">
        <v>45473</v>
      </c>
      <c r="H3149" t="s">
        <v>3618</v>
      </c>
      <c r="I3149">
        <f t="shared" si="49"/>
        <v>-1200</v>
      </c>
    </row>
    <row r="3150" spans="1:9" x14ac:dyDescent="0.25">
      <c r="A3150">
        <v>2</v>
      </c>
      <c r="B3150" t="s">
        <v>2053</v>
      </c>
      <c r="C3150" t="s">
        <v>3624</v>
      </c>
      <c r="D3150" t="s">
        <v>3617</v>
      </c>
      <c r="E3150">
        <v>0</v>
      </c>
      <c r="F3150">
        <v>2100</v>
      </c>
      <c r="G3150" s="2">
        <v>45473</v>
      </c>
      <c r="H3150" t="s">
        <v>3618</v>
      </c>
      <c r="I3150">
        <f t="shared" si="49"/>
        <v>-2100</v>
      </c>
    </row>
    <row r="3151" spans="1:9" x14ac:dyDescent="0.25">
      <c r="A3151">
        <v>2</v>
      </c>
      <c r="B3151" t="s">
        <v>2053</v>
      </c>
      <c r="C3151" t="s">
        <v>3624</v>
      </c>
      <c r="D3151" t="s">
        <v>3617</v>
      </c>
      <c r="E3151">
        <v>0</v>
      </c>
      <c r="F3151">
        <v>2100</v>
      </c>
      <c r="G3151" s="2">
        <v>45473</v>
      </c>
      <c r="H3151" t="s">
        <v>3618</v>
      </c>
      <c r="I3151">
        <f t="shared" si="49"/>
        <v>-2100</v>
      </c>
    </row>
    <row r="3152" spans="1:9" x14ac:dyDescent="0.25">
      <c r="A3152">
        <v>2</v>
      </c>
      <c r="B3152" t="s">
        <v>2053</v>
      </c>
      <c r="C3152" t="s">
        <v>3624</v>
      </c>
      <c r="D3152" t="s">
        <v>3617</v>
      </c>
      <c r="E3152">
        <v>0</v>
      </c>
      <c r="F3152">
        <v>39</v>
      </c>
      <c r="G3152" s="2">
        <v>45473</v>
      </c>
      <c r="H3152" t="s">
        <v>3618</v>
      </c>
      <c r="I3152">
        <f t="shared" si="49"/>
        <v>-39</v>
      </c>
    </row>
    <row r="3153" spans="1:9" x14ac:dyDescent="0.25">
      <c r="A3153">
        <v>2</v>
      </c>
      <c r="B3153" t="s">
        <v>2053</v>
      </c>
      <c r="C3153" t="s">
        <v>3624</v>
      </c>
      <c r="D3153" t="s">
        <v>3617</v>
      </c>
      <c r="E3153">
        <v>0</v>
      </c>
      <c r="F3153">
        <v>130</v>
      </c>
      <c r="G3153" s="2">
        <v>45473</v>
      </c>
      <c r="H3153" t="s">
        <v>3618</v>
      </c>
      <c r="I3153">
        <f t="shared" si="49"/>
        <v>-130</v>
      </c>
    </row>
    <row r="3154" spans="1:9" x14ac:dyDescent="0.25">
      <c r="A3154">
        <v>2</v>
      </c>
      <c r="B3154" t="s">
        <v>2053</v>
      </c>
      <c r="C3154" t="s">
        <v>3624</v>
      </c>
      <c r="D3154" t="s">
        <v>3617</v>
      </c>
      <c r="E3154">
        <v>0</v>
      </c>
      <c r="F3154">
        <v>478.95</v>
      </c>
      <c r="G3154" s="2">
        <v>45473</v>
      </c>
      <c r="H3154" t="s">
        <v>3618</v>
      </c>
      <c r="I3154">
        <f t="shared" si="49"/>
        <v>-478.95</v>
      </c>
    </row>
    <row r="3155" spans="1:9" x14ac:dyDescent="0.25">
      <c r="A3155">
        <v>2</v>
      </c>
      <c r="B3155" t="s">
        <v>2053</v>
      </c>
      <c r="C3155" t="s">
        <v>3624</v>
      </c>
      <c r="D3155" t="s">
        <v>3617</v>
      </c>
      <c r="E3155">
        <v>0</v>
      </c>
      <c r="F3155">
        <v>3650</v>
      </c>
      <c r="G3155" s="2">
        <v>45473</v>
      </c>
      <c r="H3155" t="s">
        <v>3618</v>
      </c>
      <c r="I3155">
        <f t="shared" si="49"/>
        <v>-3650</v>
      </c>
    </row>
    <row r="3156" spans="1:9" x14ac:dyDescent="0.25">
      <c r="A3156">
        <v>2</v>
      </c>
      <c r="B3156" t="s">
        <v>2053</v>
      </c>
      <c r="C3156" t="s">
        <v>3624</v>
      </c>
      <c r="D3156" t="s">
        <v>3617</v>
      </c>
      <c r="E3156">
        <v>0</v>
      </c>
      <c r="F3156">
        <v>1095</v>
      </c>
      <c r="G3156" s="2">
        <v>45473</v>
      </c>
      <c r="H3156" t="s">
        <v>3618</v>
      </c>
      <c r="I3156">
        <f t="shared" si="49"/>
        <v>-1095</v>
      </c>
    </row>
    <row r="3157" spans="1:9" x14ac:dyDescent="0.25">
      <c r="A3157">
        <v>2</v>
      </c>
      <c r="B3157" t="s">
        <v>2053</v>
      </c>
      <c r="C3157" t="s">
        <v>3624</v>
      </c>
      <c r="D3157" t="s">
        <v>3617</v>
      </c>
      <c r="E3157">
        <v>0</v>
      </c>
      <c r="F3157">
        <v>1105</v>
      </c>
      <c r="G3157" s="2">
        <v>45473</v>
      </c>
      <c r="H3157" t="s">
        <v>3618</v>
      </c>
      <c r="I3157">
        <f t="shared" si="49"/>
        <v>-1105</v>
      </c>
    </row>
    <row r="3158" spans="1:9" x14ac:dyDescent="0.25">
      <c r="A3158">
        <v>2</v>
      </c>
      <c r="B3158" t="s">
        <v>2053</v>
      </c>
      <c r="C3158" t="s">
        <v>3624</v>
      </c>
      <c r="D3158" t="s">
        <v>3617</v>
      </c>
      <c r="E3158">
        <v>0</v>
      </c>
      <c r="F3158">
        <v>91</v>
      </c>
      <c r="G3158" s="2">
        <v>45473</v>
      </c>
      <c r="H3158" t="s">
        <v>3618</v>
      </c>
      <c r="I3158">
        <f t="shared" si="49"/>
        <v>-91</v>
      </c>
    </row>
    <row r="3159" spans="1:9" x14ac:dyDescent="0.25">
      <c r="A3159">
        <v>2</v>
      </c>
      <c r="B3159" t="s">
        <v>2053</v>
      </c>
      <c r="C3159" t="s">
        <v>3624</v>
      </c>
      <c r="D3159" t="s">
        <v>3617</v>
      </c>
      <c r="E3159">
        <v>0</v>
      </c>
      <c r="F3159">
        <v>195</v>
      </c>
      <c r="G3159" s="2">
        <v>45473</v>
      </c>
      <c r="H3159" t="s">
        <v>3618</v>
      </c>
      <c r="I3159">
        <f t="shared" si="49"/>
        <v>-195</v>
      </c>
    </row>
    <row r="3160" spans="1:9" x14ac:dyDescent="0.25">
      <c r="A3160">
        <v>2</v>
      </c>
      <c r="B3160" t="s">
        <v>2053</v>
      </c>
      <c r="C3160" t="s">
        <v>3624</v>
      </c>
      <c r="D3160" t="s">
        <v>3617</v>
      </c>
      <c r="E3160">
        <v>0</v>
      </c>
      <c r="F3160">
        <v>1300</v>
      </c>
      <c r="G3160" s="2">
        <v>45473</v>
      </c>
      <c r="H3160" t="s">
        <v>3618</v>
      </c>
      <c r="I3160">
        <f t="shared" si="49"/>
        <v>-1300</v>
      </c>
    </row>
    <row r="3161" spans="1:9" x14ac:dyDescent="0.25">
      <c r="A3161">
        <v>2</v>
      </c>
      <c r="B3161" t="s">
        <v>2053</v>
      </c>
      <c r="C3161" t="s">
        <v>3624</v>
      </c>
      <c r="D3161" t="s">
        <v>3617</v>
      </c>
      <c r="E3161">
        <v>0</v>
      </c>
      <c r="F3161">
        <v>330</v>
      </c>
      <c r="G3161" s="2">
        <v>45473</v>
      </c>
      <c r="H3161" t="s">
        <v>3618</v>
      </c>
      <c r="I3161">
        <f t="shared" si="49"/>
        <v>-330</v>
      </c>
    </row>
    <row r="3162" spans="1:9" x14ac:dyDescent="0.25">
      <c r="A3162">
        <v>2</v>
      </c>
      <c r="B3162" t="s">
        <v>2053</v>
      </c>
      <c r="C3162" t="s">
        <v>3624</v>
      </c>
      <c r="D3162" t="s">
        <v>3617</v>
      </c>
      <c r="E3162">
        <v>0</v>
      </c>
      <c r="F3162">
        <v>120</v>
      </c>
      <c r="G3162" s="2">
        <v>45473</v>
      </c>
      <c r="H3162" t="s">
        <v>3618</v>
      </c>
      <c r="I3162">
        <f t="shared" si="49"/>
        <v>-120</v>
      </c>
    </row>
    <row r="3163" spans="1:9" x14ac:dyDescent="0.25">
      <c r="A3163">
        <v>2</v>
      </c>
      <c r="B3163" t="s">
        <v>2053</v>
      </c>
      <c r="C3163" t="s">
        <v>3624</v>
      </c>
      <c r="D3163" t="s">
        <v>3617</v>
      </c>
      <c r="E3163">
        <v>0</v>
      </c>
      <c r="F3163">
        <v>52</v>
      </c>
      <c r="G3163" s="2">
        <v>45473</v>
      </c>
      <c r="H3163" t="s">
        <v>3618</v>
      </c>
      <c r="I3163">
        <f t="shared" si="49"/>
        <v>-52</v>
      </c>
    </row>
    <row r="3164" spans="1:9" x14ac:dyDescent="0.25">
      <c r="A3164">
        <v>2</v>
      </c>
      <c r="B3164" t="s">
        <v>2053</v>
      </c>
      <c r="C3164" t="s">
        <v>3624</v>
      </c>
      <c r="D3164" t="s">
        <v>3617</v>
      </c>
      <c r="E3164">
        <v>0</v>
      </c>
      <c r="F3164">
        <v>39</v>
      </c>
      <c r="G3164" s="2">
        <v>45473</v>
      </c>
      <c r="H3164" t="s">
        <v>3618</v>
      </c>
      <c r="I3164">
        <f t="shared" si="49"/>
        <v>-39</v>
      </c>
    </row>
    <row r="3165" spans="1:9" x14ac:dyDescent="0.25">
      <c r="A3165">
        <v>2</v>
      </c>
      <c r="B3165" t="s">
        <v>2053</v>
      </c>
      <c r="C3165" t="s">
        <v>3624</v>
      </c>
      <c r="D3165" t="s">
        <v>3617</v>
      </c>
      <c r="E3165">
        <v>0</v>
      </c>
      <c r="F3165">
        <v>189</v>
      </c>
      <c r="G3165" s="2">
        <v>45473</v>
      </c>
      <c r="H3165" t="s">
        <v>3618</v>
      </c>
      <c r="I3165">
        <f t="shared" si="49"/>
        <v>-189</v>
      </c>
    </row>
    <row r="3166" spans="1:9" x14ac:dyDescent="0.25">
      <c r="A3166">
        <v>2</v>
      </c>
      <c r="B3166" t="s">
        <v>2053</v>
      </c>
      <c r="C3166" t="s">
        <v>3624</v>
      </c>
      <c r="D3166" t="s">
        <v>3617</v>
      </c>
      <c r="E3166">
        <v>0</v>
      </c>
      <c r="F3166">
        <v>84</v>
      </c>
      <c r="G3166" s="2">
        <v>45473</v>
      </c>
      <c r="H3166" t="s">
        <v>3618</v>
      </c>
      <c r="I3166">
        <f t="shared" si="49"/>
        <v>-84</v>
      </c>
    </row>
    <row r="3167" spans="1:9" x14ac:dyDescent="0.25">
      <c r="A3167">
        <v>2</v>
      </c>
      <c r="B3167" t="s">
        <v>2053</v>
      </c>
      <c r="C3167" t="s">
        <v>3624</v>
      </c>
      <c r="D3167" t="s">
        <v>3617</v>
      </c>
      <c r="E3167">
        <v>0</v>
      </c>
      <c r="F3167">
        <v>360</v>
      </c>
      <c r="G3167" s="2">
        <v>45473</v>
      </c>
      <c r="H3167" t="s">
        <v>3618</v>
      </c>
      <c r="I3167">
        <f t="shared" si="49"/>
        <v>-360</v>
      </c>
    </row>
    <row r="3168" spans="1:9" x14ac:dyDescent="0.25">
      <c r="A3168">
        <v>2</v>
      </c>
      <c r="B3168" t="s">
        <v>2053</v>
      </c>
      <c r="C3168" t="s">
        <v>3624</v>
      </c>
      <c r="D3168" t="s">
        <v>3617</v>
      </c>
      <c r="E3168">
        <v>0</v>
      </c>
      <c r="F3168">
        <v>170</v>
      </c>
      <c r="G3168" s="2">
        <v>45473</v>
      </c>
      <c r="H3168" t="s">
        <v>3618</v>
      </c>
      <c r="I3168">
        <f t="shared" si="49"/>
        <v>-170</v>
      </c>
    </row>
    <row r="3169" spans="1:9" x14ac:dyDescent="0.25">
      <c r="A3169">
        <v>2</v>
      </c>
      <c r="B3169" t="s">
        <v>2053</v>
      </c>
      <c r="C3169" t="s">
        <v>3624</v>
      </c>
      <c r="D3169" t="s">
        <v>3617</v>
      </c>
      <c r="E3169">
        <v>0</v>
      </c>
      <c r="F3169">
        <v>1250</v>
      </c>
      <c r="G3169" s="2">
        <v>45473</v>
      </c>
      <c r="H3169" t="s">
        <v>3618</v>
      </c>
      <c r="I3169">
        <f t="shared" si="49"/>
        <v>-1250</v>
      </c>
    </row>
    <row r="3170" spans="1:9" x14ac:dyDescent="0.25">
      <c r="A3170">
        <v>2</v>
      </c>
      <c r="B3170" t="s">
        <v>2053</v>
      </c>
      <c r="C3170" t="s">
        <v>3624</v>
      </c>
      <c r="D3170" t="s">
        <v>3617</v>
      </c>
      <c r="E3170">
        <v>0</v>
      </c>
      <c r="F3170">
        <v>350</v>
      </c>
      <c r="G3170" s="2">
        <v>45473</v>
      </c>
      <c r="H3170" t="s">
        <v>3618</v>
      </c>
      <c r="I3170">
        <f t="shared" si="49"/>
        <v>-350</v>
      </c>
    </row>
    <row r="3171" spans="1:9" x14ac:dyDescent="0.25">
      <c r="A3171">
        <v>2</v>
      </c>
      <c r="B3171" t="s">
        <v>2053</v>
      </c>
      <c r="C3171" t="s">
        <v>3624</v>
      </c>
      <c r="D3171" t="s">
        <v>3617</v>
      </c>
      <c r="E3171">
        <v>0</v>
      </c>
      <c r="F3171">
        <v>143</v>
      </c>
      <c r="G3171" s="2">
        <v>45473</v>
      </c>
      <c r="H3171" t="s">
        <v>3618</v>
      </c>
      <c r="I3171">
        <f t="shared" si="49"/>
        <v>-143</v>
      </c>
    </row>
    <row r="3172" spans="1:9" x14ac:dyDescent="0.25">
      <c r="A3172">
        <v>2</v>
      </c>
      <c r="B3172" t="s">
        <v>2053</v>
      </c>
      <c r="C3172" t="s">
        <v>3624</v>
      </c>
      <c r="D3172" t="s">
        <v>3617</v>
      </c>
      <c r="E3172">
        <v>0</v>
      </c>
      <c r="F3172">
        <v>104</v>
      </c>
      <c r="G3172" s="2">
        <v>45473</v>
      </c>
      <c r="H3172" t="s">
        <v>3618</v>
      </c>
      <c r="I3172">
        <f t="shared" si="49"/>
        <v>-104</v>
      </c>
    </row>
    <row r="3173" spans="1:9" x14ac:dyDescent="0.25">
      <c r="A3173">
        <v>2</v>
      </c>
      <c r="B3173" t="s">
        <v>2053</v>
      </c>
      <c r="C3173" t="s">
        <v>3624</v>
      </c>
      <c r="D3173" t="s">
        <v>3617</v>
      </c>
      <c r="E3173">
        <v>0</v>
      </c>
      <c r="F3173">
        <v>52</v>
      </c>
      <c r="G3173" s="2">
        <v>45473</v>
      </c>
      <c r="H3173" t="s">
        <v>3618</v>
      </c>
      <c r="I3173">
        <f t="shared" si="49"/>
        <v>-52</v>
      </c>
    </row>
    <row r="3174" spans="1:9" x14ac:dyDescent="0.25">
      <c r="A3174">
        <v>2</v>
      </c>
      <c r="B3174" t="s">
        <v>2053</v>
      </c>
      <c r="C3174" t="s">
        <v>3624</v>
      </c>
      <c r="D3174" t="s">
        <v>3617</v>
      </c>
      <c r="E3174">
        <v>0</v>
      </c>
      <c r="F3174">
        <v>75</v>
      </c>
      <c r="G3174" s="2">
        <v>45473</v>
      </c>
      <c r="H3174" t="s">
        <v>3618</v>
      </c>
      <c r="I3174">
        <f t="shared" si="49"/>
        <v>-75</v>
      </c>
    </row>
    <row r="3175" spans="1:9" x14ac:dyDescent="0.25">
      <c r="A3175">
        <v>2</v>
      </c>
      <c r="B3175" t="s">
        <v>2053</v>
      </c>
      <c r="C3175" t="s">
        <v>3624</v>
      </c>
      <c r="D3175" t="s">
        <v>3617</v>
      </c>
      <c r="E3175">
        <v>0</v>
      </c>
      <c r="F3175">
        <v>130</v>
      </c>
      <c r="G3175" s="2">
        <v>45473</v>
      </c>
      <c r="H3175" t="s">
        <v>3618</v>
      </c>
      <c r="I3175">
        <f t="shared" si="49"/>
        <v>-130</v>
      </c>
    </row>
    <row r="3176" spans="1:9" x14ac:dyDescent="0.25">
      <c r="A3176">
        <v>2</v>
      </c>
      <c r="B3176" t="s">
        <v>2053</v>
      </c>
      <c r="C3176" t="s">
        <v>3624</v>
      </c>
      <c r="D3176" t="s">
        <v>3617</v>
      </c>
      <c r="E3176">
        <v>0</v>
      </c>
      <c r="F3176">
        <v>30</v>
      </c>
      <c r="G3176" s="2">
        <v>45473</v>
      </c>
      <c r="H3176" t="s">
        <v>3618</v>
      </c>
      <c r="I3176">
        <f t="shared" si="49"/>
        <v>-30</v>
      </c>
    </row>
    <row r="3177" spans="1:9" x14ac:dyDescent="0.25">
      <c r="A3177">
        <v>2</v>
      </c>
      <c r="B3177" t="s">
        <v>2053</v>
      </c>
      <c r="C3177" t="s">
        <v>3624</v>
      </c>
      <c r="D3177" t="s">
        <v>3617</v>
      </c>
      <c r="E3177">
        <v>0</v>
      </c>
      <c r="F3177">
        <v>30</v>
      </c>
      <c r="G3177" s="2">
        <v>45473</v>
      </c>
      <c r="H3177" t="s">
        <v>3618</v>
      </c>
      <c r="I3177">
        <f t="shared" si="49"/>
        <v>-30</v>
      </c>
    </row>
    <row r="3178" spans="1:9" x14ac:dyDescent="0.25">
      <c r="A3178">
        <v>2</v>
      </c>
      <c r="B3178" t="s">
        <v>2053</v>
      </c>
      <c r="C3178" t="s">
        <v>3624</v>
      </c>
      <c r="D3178" t="s">
        <v>3617</v>
      </c>
      <c r="E3178">
        <v>0</v>
      </c>
      <c r="F3178">
        <v>3285</v>
      </c>
      <c r="G3178" s="2">
        <v>45473</v>
      </c>
      <c r="H3178" t="s">
        <v>3618</v>
      </c>
      <c r="I3178">
        <f t="shared" si="49"/>
        <v>-3285</v>
      </c>
    </row>
    <row r="3179" spans="1:9" x14ac:dyDescent="0.25">
      <c r="A3179">
        <v>2</v>
      </c>
      <c r="B3179" t="s">
        <v>2053</v>
      </c>
      <c r="C3179" t="s">
        <v>3624</v>
      </c>
      <c r="D3179" t="s">
        <v>3617</v>
      </c>
      <c r="E3179">
        <v>0</v>
      </c>
      <c r="F3179">
        <v>4000</v>
      </c>
      <c r="G3179" s="2">
        <v>45473</v>
      </c>
      <c r="H3179" t="s">
        <v>3618</v>
      </c>
      <c r="I3179">
        <f t="shared" si="49"/>
        <v>-4000</v>
      </c>
    </row>
    <row r="3180" spans="1:9" x14ac:dyDescent="0.25">
      <c r="A3180">
        <v>2</v>
      </c>
      <c r="B3180" t="s">
        <v>2053</v>
      </c>
      <c r="C3180" t="s">
        <v>3624</v>
      </c>
      <c r="D3180" t="s">
        <v>3617</v>
      </c>
      <c r="E3180">
        <v>0</v>
      </c>
      <c r="F3180">
        <v>3000</v>
      </c>
      <c r="G3180" s="2">
        <v>45473</v>
      </c>
      <c r="H3180" t="s">
        <v>3618</v>
      </c>
      <c r="I3180">
        <f t="shared" si="49"/>
        <v>-3000</v>
      </c>
    </row>
    <row r="3181" spans="1:9" x14ac:dyDescent="0.25">
      <c r="A3181">
        <v>2</v>
      </c>
      <c r="B3181" t="s">
        <v>2053</v>
      </c>
      <c r="C3181" t="s">
        <v>3624</v>
      </c>
      <c r="D3181" t="s">
        <v>3617</v>
      </c>
      <c r="E3181">
        <v>0</v>
      </c>
      <c r="F3181">
        <v>2300</v>
      </c>
      <c r="G3181" s="2">
        <v>45473</v>
      </c>
      <c r="H3181" t="s">
        <v>3618</v>
      </c>
      <c r="I3181">
        <f t="shared" si="49"/>
        <v>-2300</v>
      </c>
    </row>
    <row r="3182" spans="1:9" x14ac:dyDescent="0.25">
      <c r="A3182">
        <v>2</v>
      </c>
      <c r="B3182" t="s">
        <v>2053</v>
      </c>
      <c r="C3182" t="s">
        <v>3624</v>
      </c>
      <c r="D3182" t="s">
        <v>3617</v>
      </c>
      <c r="E3182">
        <v>0</v>
      </c>
      <c r="F3182">
        <v>1200</v>
      </c>
      <c r="G3182" s="2">
        <v>45473</v>
      </c>
      <c r="H3182" t="s">
        <v>3618</v>
      </c>
      <c r="I3182">
        <f t="shared" si="49"/>
        <v>-1200</v>
      </c>
    </row>
    <row r="3183" spans="1:9" x14ac:dyDescent="0.25">
      <c r="A3183">
        <v>2</v>
      </c>
      <c r="B3183" t="s">
        <v>2053</v>
      </c>
      <c r="C3183" t="s">
        <v>3624</v>
      </c>
      <c r="D3183" t="s">
        <v>3617</v>
      </c>
      <c r="E3183">
        <v>0</v>
      </c>
      <c r="F3183">
        <v>1300</v>
      </c>
      <c r="G3183" s="2">
        <v>45473</v>
      </c>
      <c r="H3183" t="s">
        <v>3618</v>
      </c>
      <c r="I3183">
        <f t="shared" si="49"/>
        <v>-1300</v>
      </c>
    </row>
    <row r="3184" spans="1:9" x14ac:dyDescent="0.25">
      <c r="A3184">
        <v>2</v>
      </c>
      <c r="B3184" t="s">
        <v>2053</v>
      </c>
      <c r="C3184" t="s">
        <v>3624</v>
      </c>
      <c r="D3184" t="s">
        <v>3617</v>
      </c>
      <c r="E3184">
        <v>0</v>
      </c>
      <c r="F3184">
        <v>195</v>
      </c>
      <c r="G3184" s="2">
        <v>45473</v>
      </c>
      <c r="H3184" t="s">
        <v>3618</v>
      </c>
      <c r="I3184">
        <f t="shared" si="49"/>
        <v>-195</v>
      </c>
    </row>
    <row r="3185" spans="1:9" x14ac:dyDescent="0.25">
      <c r="A3185">
        <v>2</v>
      </c>
      <c r="B3185" t="s">
        <v>2053</v>
      </c>
      <c r="C3185" t="s">
        <v>3624</v>
      </c>
      <c r="D3185" t="s">
        <v>3617</v>
      </c>
      <c r="E3185">
        <v>0</v>
      </c>
      <c r="F3185">
        <v>325</v>
      </c>
      <c r="G3185" s="2">
        <v>45473</v>
      </c>
      <c r="H3185" t="s">
        <v>3618</v>
      </c>
      <c r="I3185">
        <f t="shared" si="49"/>
        <v>-325</v>
      </c>
    </row>
    <row r="3186" spans="1:9" x14ac:dyDescent="0.25">
      <c r="A3186">
        <v>2</v>
      </c>
      <c r="B3186" t="s">
        <v>2053</v>
      </c>
      <c r="C3186" t="s">
        <v>3624</v>
      </c>
      <c r="D3186" t="s">
        <v>3617</v>
      </c>
      <c r="E3186">
        <v>0</v>
      </c>
      <c r="F3186">
        <v>39</v>
      </c>
      <c r="G3186" s="2">
        <v>45473</v>
      </c>
      <c r="H3186" t="s">
        <v>3618</v>
      </c>
      <c r="I3186">
        <f t="shared" si="49"/>
        <v>-39</v>
      </c>
    </row>
    <row r="3187" spans="1:9" x14ac:dyDescent="0.25">
      <c r="A3187">
        <v>2</v>
      </c>
      <c r="B3187" t="s">
        <v>2053</v>
      </c>
      <c r="C3187" t="s">
        <v>3624</v>
      </c>
      <c r="D3187" t="s">
        <v>3617</v>
      </c>
      <c r="E3187">
        <v>0</v>
      </c>
      <c r="F3187">
        <v>65</v>
      </c>
      <c r="G3187" s="2">
        <v>45473</v>
      </c>
      <c r="H3187" t="s">
        <v>3618</v>
      </c>
      <c r="I3187">
        <f t="shared" si="49"/>
        <v>-65</v>
      </c>
    </row>
    <row r="3188" spans="1:9" x14ac:dyDescent="0.25">
      <c r="A3188">
        <v>2</v>
      </c>
      <c r="B3188" t="s">
        <v>2053</v>
      </c>
      <c r="C3188" t="s">
        <v>3624</v>
      </c>
      <c r="D3188" t="s">
        <v>3617</v>
      </c>
      <c r="E3188">
        <v>0</v>
      </c>
      <c r="F3188">
        <v>1500</v>
      </c>
      <c r="G3188" s="2">
        <v>45473</v>
      </c>
      <c r="H3188" t="s">
        <v>3618</v>
      </c>
      <c r="I3188">
        <f t="shared" si="49"/>
        <v>-1500</v>
      </c>
    </row>
    <row r="3189" spans="1:9" x14ac:dyDescent="0.25">
      <c r="A3189">
        <v>2</v>
      </c>
      <c r="B3189" t="s">
        <v>2053</v>
      </c>
      <c r="C3189" t="s">
        <v>3624</v>
      </c>
      <c r="D3189" t="s">
        <v>3617</v>
      </c>
      <c r="E3189">
        <v>0</v>
      </c>
      <c r="F3189">
        <v>223.51</v>
      </c>
      <c r="G3189" s="2">
        <v>45473</v>
      </c>
      <c r="H3189" t="s">
        <v>3618</v>
      </c>
      <c r="I3189">
        <f t="shared" si="49"/>
        <v>-223.51</v>
      </c>
    </row>
    <row r="3190" spans="1:9" x14ac:dyDescent="0.25">
      <c r="A3190">
        <v>2</v>
      </c>
      <c r="B3190" t="s">
        <v>2053</v>
      </c>
      <c r="C3190" t="s">
        <v>3624</v>
      </c>
      <c r="D3190" t="s">
        <v>3617</v>
      </c>
      <c r="E3190">
        <v>0</v>
      </c>
      <c r="F3190">
        <v>20</v>
      </c>
      <c r="G3190" s="2">
        <v>45473</v>
      </c>
      <c r="H3190" t="s">
        <v>3618</v>
      </c>
      <c r="I3190">
        <f t="shared" si="49"/>
        <v>-20</v>
      </c>
    </row>
    <row r="3191" spans="1:9" x14ac:dyDescent="0.25">
      <c r="A3191">
        <v>2</v>
      </c>
      <c r="B3191" t="s">
        <v>2053</v>
      </c>
      <c r="C3191" t="s">
        <v>3624</v>
      </c>
      <c r="D3191" t="s">
        <v>3617</v>
      </c>
      <c r="E3191">
        <v>0</v>
      </c>
      <c r="F3191">
        <v>1200</v>
      </c>
      <c r="G3191" s="2">
        <v>45473</v>
      </c>
      <c r="H3191" t="s">
        <v>3618</v>
      </c>
      <c r="I3191">
        <f t="shared" si="49"/>
        <v>-1200</v>
      </c>
    </row>
    <row r="3192" spans="1:9" x14ac:dyDescent="0.25">
      <c r="A3192">
        <v>2</v>
      </c>
      <c r="B3192" t="s">
        <v>2053</v>
      </c>
      <c r="C3192" t="s">
        <v>3624</v>
      </c>
      <c r="D3192" t="s">
        <v>3617</v>
      </c>
      <c r="E3192">
        <v>0</v>
      </c>
      <c r="F3192">
        <v>5500</v>
      </c>
      <c r="G3192" s="2">
        <v>45473</v>
      </c>
      <c r="H3192" t="s">
        <v>3618</v>
      </c>
      <c r="I3192">
        <f t="shared" si="49"/>
        <v>-5500</v>
      </c>
    </row>
    <row r="3193" spans="1:9" x14ac:dyDescent="0.25">
      <c r="A3193">
        <v>2</v>
      </c>
      <c r="B3193" t="s">
        <v>2053</v>
      </c>
      <c r="C3193" t="s">
        <v>3624</v>
      </c>
      <c r="D3193" t="s">
        <v>3617</v>
      </c>
      <c r="E3193">
        <v>0</v>
      </c>
      <c r="F3193">
        <v>91</v>
      </c>
      <c r="G3193" s="2">
        <v>45473</v>
      </c>
      <c r="H3193" t="s">
        <v>3618</v>
      </c>
      <c r="I3193">
        <f t="shared" si="49"/>
        <v>-91</v>
      </c>
    </row>
    <row r="3194" spans="1:9" x14ac:dyDescent="0.25">
      <c r="A3194">
        <v>2</v>
      </c>
      <c r="B3194" t="s">
        <v>2053</v>
      </c>
      <c r="C3194" t="s">
        <v>3624</v>
      </c>
      <c r="D3194" t="s">
        <v>3617</v>
      </c>
      <c r="E3194">
        <v>0</v>
      </c>
      <c r="F3194">
        <v>1300</v>
      </c>
      <c r="G3194" s="2">
        <v>45473</v>
      </c>
      <c r="H3194" t="s">
        <v>3618</v>
      </c>
      <c r="I3194">
        <f t="shared" si="49"/>
        <v>-1300</v>
      </c>
    </row>
    <row r="3195" spans="1:9" x14ac:dyDescent="0.25">
      <c r="A3195">
        <v>2</v>
      </c>
      <c r="B3195" t="s">
        <v>2053</v>
      </c>
      <c r="C3195" t="s">
        <v>3624</v>
      </c>
      <c r="D3195" t="s">
        <v>3617</v>
      </c>
      <c r="E3195">
        <v>0</v>
      </c>
      <c r="F3195">
        <v>130</v>
      </c>
      <c r="G3195" s="2">
        <v>45473</v>
      </c>
      <c r="H3195" t="s">
        <v>3618</v>
      </c>
      <c r="I3195">
        <f t="shared" si="49"/>
        <v>-130</v>
      </c>
    </row>
    <row r="3196" spans="1:9" x14ac:dyDescent="0.25">
      <c r="A3196">
        <v>2</v>
      </c>
      <c r="B3196" t="s">
        <v>2053</v>
      </c>
      <c r="C3196" t="s">
        <v>3624</v>
      </c>
      <c r="D3196" t="s">
        <v>3617</v>
      </c>
      <c r="E3196">
        <v>0</v>
      </c>
      <c r="F3196">
        <v>325</v>
      </c>
      <c r="G3196" s="2">
        <v>45473</v>
      </c>
      <c r="H3196" t="s">
        <v>3618</v>
      </c>
      <c r="I3196">
        <f t="shared" si="49"/>
        <v>-325</v>
      </c>
    </row>
    <row r="3197" spans="1:9" x14ac:dyDescent="0.25">
      <c r="A3197">
        <v>2</v>
      </c>
      <c r="B3197" t="s">
        <v>2053</v>
      </c>
      <c r="C3197" t="s">
        <v>3624</v>
      </c>
      <c r="D3197" t="s">
        <v>3617</v>
      </c>
      <c r="E3197">
        <v>0</v>
      </c>
      <c r="F3197">
        <v>2500</v>
      </c>
      <c r="G3197" s="2">
        <v>45473</v>
      </c>
      <c r="H3197" t="s">
        <v>3618</v>
      </c>
      <c r="I3197">
        <f t="shared" si="49"/>
        <v>-2500</v>
      </c>
    </row>
    <row r="3198" spans="1:9" x14ac:dyDescent="0.25">
      <c r="A3198">
        <v>2</v>
      </c>
      <c r="B3198" t="s">
        <v>2053</v>
      </c>
      <c r="C3198" t="s">
        <v>3624</v>
      </c>
      <c r="D3198" t="s">
        <v>3617</v>
      </c>
      <c r="E3198">
        <v>0</v>
      </c>
      <c r="F3198">
        <v>3000</v>
      </c>
      <c r="G3198" s="2">
        <v>45473</v>
      </c>
      <c r="H3198" t="s">
        <v>3618</v>
      </c>
      <c r="I3198">
        <f t="shared" si="49"/>
        <v>-3000</v>
      </c>
    </row>
    <row r="3199" spans="1:9" x14ac:dyDescent="0.25">
      <c r="A3199">
        <v>2</v>
      </c>
      <c r="B3199" t="s">
        <v>2053</v>
      </c>
      <c r="C3199" t="s">
        <v>3624</v>
      </c>
      <c r="D3199" t="s">
        <v>3617</v>
      </c>
      <c r="E3199">
        <v>0</v>
      </c>
      <c r="F3199">
        <v>600</v>
      </c>
      <c r="G3199" s="2">
        <v>45473</v>
      </c>
      <c r="H3199" t="s">
        <v>3618</v>
      </c>
      <c r="I3199">
        <f t="shared" si="49"/>
        <v>-600</v>
      </c>
    </row>
    <row r="3200" spans="1:9" x14ac:dyDescent="0.25">
      <c r="A3200">
        <v>2</v>
      </c>
      <c r="B3200" t="s">
        <v>2053</v>
      </c>
      <c r="C3200" t="s">
        <v>3624</v>
      </c>
      <c r="D3200" t="s">
        <v>3617</v>
      </c>
      <c r="E3200">
        <v>0</v>
      </c>
      <c r="F3200">
        <v>39</v>
      </c>
      <c r="G3200" s="2">
        <v>45473</v>
      </c>
      <c r="H3200" t="s">
        <v>3618</v>
      </c>
      <c r="I3200">
        <f t="shared" si="49"/>
        <v>-39</v>
      </c>
    </row>
    <row r="3201" spans="1:9" x14ac:dyDescent="0.25">
      <c r="A3201">
        <v>2</v>
      </c>
      <c r="B3201" t="s">
        <v>2053</v>
      </c>
      <c r="C3201" t="s">
        <v>3624</v>
      </c>
      <c r="D3201" t="s">
        <v>3617</v>
      </c>
      <c r="E3201">
        <v>0</v>
      </c>
      <c r="F3201">
        <v>559</v>
      </c>
      <c r="G3201" s="2">
        <v>45473</v>
      </c>
      <c r="H3201" t="s">
        <v>3618</v>
      </c>
      <c r="I3201">
        <f t="shared" si="49"/>
        <v>-559</v>
      </c>
    </row>
    <row r="3202" spans="1:9" x14ac:dyDescent="0.25">
      <c r="A3202">
        <v>2</v>
      </c>
      <c r="B3202" t="s">
        <v>2053</v>
      </c>
      <c r="C3202" t="s">
        <v>3624</v>
      </c>
      <c r="D3202" t="s">
        <v>3617</v>
      </c>
      <c r="E3202">
        <v>0</v>
      </c>
      <c r="F3202">
        <v>65</v>
      </c>
      <c r="G3202" s="2">
        <v>45473</v>
      </c>
      <c r="H3202" t="s">
        <v>3618</v>
      </c>
      <c r="I3202">
        <f t="shared" ref="I3202:I3265" si="50">E3202-F3202</f>
        <v>-65</v>
      </c>
    </row>
    <row r="3203" spans="1:9" x14ac:dyDescent="0.25">
      <c r="A3203">
        <v>2</v>
      </c>
      <c r="B3203" t="s">
        <v>2053</v>
      </c>
      <c r="C3203" t="s">
        <v>3624</v>
      </c>
      <c r="D3203" t="s">
        <v>3617</v>
      </c>
      <c r="E3203">
        <v>0</v>
      </c>
      <c r="F3203">
        <v>195</v>
      </c>
      <c r="G3203" s="2">
        <v>45473</v>
      </c>
      <c r="H3203" t="s">
        <v>3618</v>
      </c>
      <c r="I3203">
        <f t="shared" si="50"/>
        <v>-195</v>
      </c>
    </row>
    <row r="3204" spans="1:9" x14ac:dyDescent="0.25">
      <c r="A3204">
        <v>2</v>
      </c>
      <c r="B3204" t="s">
        <v>2053</v>
      </c>
      <c r="C3204" t="s">
        <v>3624</v>
      </c>
      <c r="D3204" t="s">
        <v>3617</v>
      </c>
      <c r="E3204">
        <v>0</v>
      </c>
      <c r="F3204">
        <v>65</v>
      </c>
      <c r="G3204" s="2">
        <v>45473</v>
      </c>
      <c r="H3204" t="s">
        <v>3618</v>
      </c>
      <c r="I3204">
        <f t="shared" si="50"/>
        <v>-65</v>
      </c>
    </row>
    <row r="3205" spans="1:9" x14ac:dyDescent="0.25">
      <c r="A3205">
        <v>2</v>
      </c>
      <c r="B3205" t="s">
        <v>2053</v>
      </c>
      <c r="C3205" t="s">
        <v>3624</v>
      </c>
      <c r="D3205" t="s">
        <v>3617</v>
      </c>
      <c r="E3205">
        <v>0</v>
      </c>
      <c r="F3205">
        <v>120</v>
      </c>
      <c r="G3205" s="2">
        <v>45473</v>
      </c>
      <c r="H3205" t="s">
        <v>3618</v>
      </c>
      <c r="I3205">
        <f t="shared" si="50"/>
        <v>-120</v>
      </c>
    </row>
    <row r="3206" spans="1:9" x14ac:dyDescent="0.25">
      <c r="A3206">
        <v>2</v>
      </c>
      <c r="B3206" t="s">
        <v>2053</v>
      </c>
      <c r="C3206" t="s">
        <v>3624</v>
      </c>
      <c r="D3206" t="s">
        <v>3617</v>
      </c>
      <c r="E3206">
        <v>0</v>
      </c>
      <c r="F3206">
        <v>195</v>
      </c>
      <c r="G3206" s="2">
        <v>45473</v>
      </c>
      <c r="H3206" t="s">
        <v>3618</v>
      </c>
      <c r="I3206">
        <f t="shared" si="50"/>
        <v>-195</v>
      </c>
    </row>
    <row r="3207" spans="1:9" x14ac:dyDescent="0.25">
      <c r="A3207">
        <v>2</v>
      </c>
      <c r="B3207" t="s">
        <v>2053</v>
      </c>
      <c r="C3207" t="s">
        <v>3624</v>
      </c>
      <c r="D3207" t="s">
        <v>3617</v>
      </c>
      <c r="E3207">
        <v>0</v>
      </c>
      <c r="F3207">
        <v>45</v>
      </c>
      <c r="G3207" s="2">
        <v>45473</v>
      </c>
      <c r="H3207" t="s">
        <v>3618</v>
      </c>
      <c r="I3207">
        <f t="shared" si="50"/>
        <v>-45</v>
      </c>
    </row>
    <row r="3208" spans="1:9" x14ac:dyDescent="0.25">
      <c r="A3208">
        <v>2</v>
      </c>
      <c r="B3208" t="s">
        <v>2053</v>
      </c>
      <c r="C3208" t="s">
        <v>3624</v>
      </c>
      <c r="D3208" t="s">
        <v>3617</v>
      </c>
      <c r="E3208">
        <v>0</v>
      </c>
      <c r="F3208">
        <v>480</v>
      </c>
      <c r="G3208" s="2">
        <v>45473</v>
      </c>
      <c r="H3208" t="s">
        <v>3618</v>
      </c>
      <c r="I3208">
        <f t="shared" si="50"/>
        <v>-480</v>
      </c>
    </row>
    <row r="3209" spans="1:9" x14ac:dyDescent="0.25">
      <c r="A3209">
        <v>2</v>
      </c>
      <c r="B3209" t="s">
        <v>2053</v>
      </c>
      <c r="C3209" t="s">
        <v>3624</v>
      </c>
      <c r="D3209" t="s">
        <v>3617</v>
      </c>
      <c r="E3209">
        <v>0</v>
      </c>
      <c r="F3209">
        <v>91</v>
      </c>
      <c r="G3209" s="2">
        <v>45473</v>
      </c>
      <c r="H3209" t="s">
        <v>3618</v>
      </c>
      <c r="I3209">
        <f t="shared" si="50"/>
        <v>-91</v>
      </c>
    </row>
    <row r="3210" spans="1:9" x14ac:dyDescent="0.25">
      <c r="A3210">
        <v>2</v>
      </c>
      <c r="B3210" t="s">
        <v>2053</v>
      </c>
      <c r="C3210" t="s">
        <v>3624</v>
      </c>
      <c r="D3210" t="s">
        <v>3617</v>
      </c>
      <c r="E3210">
        <v>0</v>
      </c>
      <c r="F3210">
        <v>615</v>
      </c>
      <c r="G3210" s="2">
        <v>45473</v>
      </c>
      <c r="H3210" t="s">
        <v>3618</v>
      </c>
      <c r="I3210">
        <f t="shared" si="50"/>
        <v>-615</v>
      </c>
    </row>
    <row r="3211" spans="1:9" x14ac:dyDescent="0.25">
      <c r="A3211">
        <v>2</v>
      </c>
      <c r="B3211" t="s">
        <v>2053</v>
      </c>
      <c r="C3211" t="s">
        <v>3624</v>
      </c>
      <c r="D3211" t="s">
        <v>3617</v>
      </c>
      <c r="E3211">
        <v>0</v>
      </c>
      <c r="F3211">
        <v>702.46</v>
      </c>
      <c r="G3211" s="2">
        <v>45473</v>
      </c>
      <c r="H3211" t="s">
        <v>3618</v>
      </c>
      <c r="I3211">
        <f t="shared" si="50"/>
        <v>-702.46</v>
      </c>
    </row>
    <row r="3212" spans="1:9" x14ac:dyDescent="0.25">
      <c r="A3212">
        <v>2</v>
      </c>
      <c r="B3212" t="s">
        <v>2053</v>
      </c>
      <c r="C3212" t="s">
        <v>3624</v>
      </c>
      <c r="D3212" t="s">
        <v>3617</v>
      </c>
      <c r="E3212">
        <v>0</v>
      </c>
      <c r="F3212">
        <v>1554</v>
      </c>
      <c r="G3212" s="2">
        <v>45473</v>
      </c>
      <c r="H3212" t="s">
        <v>3618</v>
      </c>
      <c r="I3212">
        <f t="shared" si="50"/>
        <v>-1554</v>
      </c>
    </row>
    <row r="3213" spans="1:9" x14ac:dyDescent="0.25">
      <c r="A3213">
        <v>2</v>
      </c>
      <c r="B3213" t="s">
        <v>2053</v>
      </c>
      <c r="C3213" t="s">
        <v>3624</v>
      </c>
      <c r="D3213" t="s">
        <v>3617</v>
      </c>
      <c r="E3213">
        <v>0</v>
      </c>
      <c r="F3213">
        <v>336</v>
      </c>
      <c r="G3213" s="2">
        <v>45473</v>
      </c>
      <c r="H3213" t="s">
        <v>3618</v>
      </c>
      <c r="I3213">
        <f t="shared" si="50"/>
        <v>-336</v>
      </c>
    </row>
    <row r="3214" spans="1:9" x14ac:dyDescent="0.25">
      <c r="A3214">
        <v>2</v>
      </c>
      <c r="B3214" t="s">
        <v>2053</v>
      </c>
      <c r="C3214" t="s">
        <v>3624</v>
      </c>
      <c r="D3214" t="s">
        <v>3617</v>
      </c>
      <c r="E3214">
        <v>0</v>
      </c>
      <c r="F3214">
        <v>2600</v>
      </c>
      <c r="G3214" s="2">
        <v>45473</v>
      </c>
      <c r="H3214" t="s">
        <v>3618</v>
      </c>
      <c r="I3214">
        <f t="shared" si="50"/>
        <v>-2600</v>
      </c>
    </row>
    <row r="3215" spans="1:9" x14ac:dyDescent="0.25">
      <c r="A3215">
        <v>2</v>
      </c>
      <c r="B3215" t="s">
        <v>2053</v>
      </c>
      <c r="C3215" t="s">
        <v>3624</v>
      </c>
      <c r="D3215" t="s">
        <v>3617</v>
      </c>
      <c r="E3215">
        <v>0</v>
      </c>
      <c r="F3215">
        <v>715</v>
      </c>
      <c r="G3215" s="2">
        <v>45473</v>
      </c>
      <c r="H3215" t="s">
        <v>3618</v>
      </c>
      <c r="I3215">
        <f t="shared" si="50"/>
        <v>-715</v>
      </c>
    </row>
    <row r="3216" spans="1:9" x14ac:dyDescent="0.25">
      <c r="A3216">
        <v>2</v>
      </c>
      <c r="B3216" t="s">
        <v>2053</v>
      </c>
      <c r="C3216" t="s">
        <v>3624</v>
      </c>
      <c r="D3216" t="s">
        <v>3617</v>
      </c>
      <c r="E3216">
        <v>0</v>
      </c>
      <c r="F3216">
        <v>3000</v>
      </c>
      <c r="G3216" s="2">
        <v>45473</v>
      </c>
      <c r="H3216" t="s">
        <v>3618</v>
      </c>
      <c r="I3216">
        <f t="shared" si="50"/>
        <v>-3000</v>
      </c>
    </row>
    <row r="3217" spans="1:9" x14ac:dyDescent="0.25">
      <c r="A3217">
        <v>2</v>
      </c>
      <c r="B3217" t="s">
        <v>2053</v>
      </c>
      <c r="C3217" t="s">
        <v>3624</v>
      </c>
      <c r="D3217" t="s">
        <v>3617</v>
      </c>
      <c r="E3217">
        <v>0</v>
      </c>
      <c r="F3217">
        <v>150</v>
      </c>
      <c r="G3217" s="2">
        <v>45473</v>
      </c>
      <c r="H3217" t="s">
        <v>3618</v>
      </c>
      <c r="I3217">
        <f t="shared" si="50"/>
        <v>-150</v>
      </c>
    </row>
    <row r="3218" spans="1:9" x14ac:dyDescent="0.25">
      <c r="A3218">
        <v>2</v>
      </c>
      <c r="B3218" t="s">
        <v>2053</v>
      </c>
      <c r="C3218" t="s">
        <v>3624</v>
      </c>
      <c r="D3218" t="s">
        <v>3617</v>
      </c>
      <c r="E3218">
        <v>0</v>
      </c>
      <c r="F3218">
        <v>300</v>
      </c>
      <c r="G3218" s="2">
        <v>45473</v>
      </c>
      <c r="H3218" t="s">
        <v>3618</v>
      </c>
      <c r="I3218">
        <f t="shared" si="50"/>
        <v>-300</v>
      </c>
    </row>
    <row r="3219" spans="1:9" x14ac:dyDescent="0.25">
      <c r="A3219">
        <v>2</v>
      </c>
      <c r="B3219" t="s">
        <v>2053</v>
      </c>
      <c r="C3219" t="s">
        <v>3624</v>
      </c>
      <c r="D3219" t="s">
        <v>3617</v>
      </c>
      <c r="E3219">
        <v>0</v>
      </c>
      <c r="F3219">
        <v>30</v>
      </c>
      <c r="G3219" s="2">
        <v>45473</v>
      </c>
      <c r="H3219" t="s">
        <v>3618</v>
      </c>
      <c r="I3219">
        <f t="shared" si="50"/>
        <v>-30</v>
      </c>
    </row>
    <row r="3220" spans="1:9" x14ac:dyDescent="0.25">
      <c r="A3220">
        <v>2</v>
      </c>
      <c r="B3220" t="s">
        <v>2053</v>
      </c>
      <c r="C3220" t="s">
        <v>3624</v>
      </c>
      <c r="D3220" t="s">
        <v>3617</v>
      </c>
      <c r="E3220">
        <v>0</v>
      </c>
      <c r="F3220">
        <v>52</v>
      </c>
      <c r="G3220" s="2">
        <v>45473</v>
      </c>
      <c r="H3220" t="s">
        <v>3618</v>
      </c>
      <c r="I3220">
        <f t="shared" si="50"/>
        <v>-52</v>
      </c>
    </row>
    <row r="3221" spans="1:9" x14ac:dyDescent="0.25">
      <c r="A3221">
        <v>2</v>
      </c>
      <c r="B3221" t="s">
        <v>2053</v>
      </c>
      <c r="C3221" t="s">
        <v>3624</v>
      </c>
      <c r="D3221" t="s">
        <v>3617</v>
      </c>
      <c r="E3221">
        <v>0</v>
      </c>
      <c r="F3221">
        <v>340</v>
      </c>
      <c r="G3221" s="2">
        <v>45473</v>
      </c>
      <c r="H3221" t="s">
        <v>3618</v>
      </c>
      <c r="I3221">
        <f t="shared" si="50"/>
        <v>-340</v>
      </c>
    </row>
    <row r="3222" spans="1:9" x14ac:dyDescent="0.25">
      <c r="A3222">
        <v>2</v>
      </c>
      <c r="B3222" t="s">
        <v>2053</v>
      </c>
      <c r="C3222" t="s">
        <v>3624</v>
      </c>
      <c r="D3222" t="s">
        <v>3617</v>
      </c>
      <c r="E3222">
        <v>0</v>
      </c>
      <c r="F3222">
        <v>147</v>
      </c>
      <c r="G3222" s="2">
        <v>45473</v>
      </c>
      <c r="H3222" t="s">
        <v>3618</v>
      </c>
      <c r="I3222">
        <f t="shared" si="50"/>
        <v>-147</v>
      </c>
    </row>
    <row r="3223" spans="1:9" x14ac:dyDescent="0.25">
      <c r="A3223">
        <v>2</v>
      </c>
      <c r="B3223" t="s">
        <v>2053</v>
      </c>
      <c r="C3223" t="s">
        <v>3624</v>
      </c>
      <c r="D3223" t="s">
        <v>3617</v>
      </c>
      <c r="E3223">
        <v>0</v>
      </c>
      <c r="F3223">
        <v>732</v>
      </c>
      <c r="G3223" s="2">
        <v>45473</v>
      </c>
      <c r="H3223" t="s">
        <v>3618</v>
      </c>
      <c r="I3223">
        <f t="shared" si="50"/>
        <v>-732</v>
      </c>
    </row>
    <row r="3224" spans="1:9" x14ac:dyDescent="0.25">
      <c r="A3224">
        <v>2</v>
      </c>
      <c r="B3224" t="s">
        <v>2053</v>
      </c>
      <c r="C3224" t="s">
        <v>3624</v>
      </c>
      <c r="D3224" t="s">
        <v>3617</v>
      </c>
      <c r="E3224">
        <v>0</v>
      </c>
      <c r="F3224">
        <v>130</v>
      </c>
      <c r="G3224" s="2">
        <v>45473</v>
      </c>
      <c r="H3224" t="s">
        <v>3618</v>
      </c>
      <c r="I3224">
        <f t="shared" si="50"/>
        <v>-130</v>
      </c>
    </row>
    <row r="3225" spans="1:9" x14ac:dyDescent="0.25">
      <c r="A3225">
        <v>2</v>
      </c>
      <c r="B3225" t="s">
        <v>2053</v>
      </c>
      <c r="C3225" t="s">
        <v>3624</v>
      </c>
      <c r="D3225" t="s">
        <v>3617</v>
      </c>
      <c r="E3225">
        <v>0</v>
      </c>
      <c r="F3225">
        <v>1300</v>
      </c>
      <c r="G3225" s="2">
        <v>45473</v>
      </c>
      <c r="H3225" t="s">
        <v>3618</v>
      </c>
      <c r="I3225">
        <f t="shared" si="50"/>
        <v>-1300</v>
      </c>
    </row>
    <row r="3226" spans="1:9" x14ac:dyDescent="0.25">
      <c r="A3226">
        <v>2</v>
      </c>
      <c r="B3226" t="s">
        <v>2053</v>
      </c>
      <c r="C3226" t="s">
        <v>3624</v>
      </c>
      <c r="D3226" t="s">
        <v>3617</v>
      </c>
      <c r="E3226">
        <v>0</v>
      </c>
      <c r="F3226">
        <v>260</v>
      </c>
      <c r="G3226" s="2">
        <v>45473</v>
      </c>
      <c r="H3226" t="s">
        <v>3618</v>
      </c>
      <c r="I3226">
        <f t="shared" si="50"/>
        <v>-260</v>
      </c>
    </row>
    <row r="3227" spans="1:9" x14ac:dyDescent="0.25">
      <c r="A3227">
        <v>2</v>
      </c>
      <c r="B3227" t="s">
        <v>2053</v>
      </c>
      <c r="C3227" t="s">
        <v>3624</v>
      </c>
      <c r="D3227" t="s">
        <v>3617</v>
      </c>
      <c r="E3227">
        <v>0</v>
      </c>
      <c r="F3227">
        <v>130</v>
      </c>
      <c r="G3227" s="2">
        <v>45473</v>
      </c>
      <c r="H3227" t="s">
        <v>3618</v>
      </c>
      <c r="I3227">
        <f t="shared" si="50"/>
        <v>-130</v>
      </c>
    </row>
    <row r="3228" spans="1:9" x14ac:dyDescent="0.25">
      <c r="A3228">
        <v>2</v>
      </c>
      <c r="B3228" t="s">
        <v>2053</v>
      </c>
      <c r="C3228" t="s">
        <v>3624</v>
      </c>
      <c r="D3228" t="s">
        <v>3617</v>
      </c>
      <c r="E3228">
        <v>0</v>
      </c>
      <c r="F3228">
        <v>120</v>
      </c>
      <c r="G3228" s="2">
        <v>45473</v>
      </c>
      <c r="H3228" t="s">
        <v>3618</v>
      </c>
      <c r="I3228">
        <f t="shared" si="50"/>
        <v>-120</v>
      </c>
    </row>
    <row r="3229" spans="1:9" x14ac:dyDescent="0.25">
      <c r="A3229">
        <v>2</v>
      </c>
      <c r="B3229" t="s">
        <v>2053</v>
      </c>
      <c r="C3229" t="s">
        <v>3624</v>
      </c>
      <c r="D3229" t="s">
        <v>3617</v>
      </c>
      <c r="E3229">
        <v>0</v>
      </c>
      <c r="F3229">
        <v>1340</v>
      </c>
      <c r="G3229" s="2">
        <v>45473</v>
      </c>
      <c r="H3229" t="s">
        <v>3618</v>
      </c>
      <c r="I3229">
        <f t="shared" si="50"/>
        <v>-1340</v>
      </c>
    </row>
    <row r="3230" spans="1:9" x14ac:dyDescent="0.25">
      <c r="A3230">
        <v>2</v>
      </c>
      <c r="B3230" t="s">
        <v>2053</v>
      </c>
      <c r="C3230" t="s">
        <v>3624</v>
      </c>
      <c r="D3230" t="s">
        <v>3617</v>
      </c>
      <c r="E3230">
        <v>0</v>
      </c>
      <c r="F3230">
        <v>2340</v>
      </c>
      <c r="G3230" s="2">
        <v>45473</v>
      </c>
      <c r="H3230" t="s">
        <v>3618</v>
      </c>
      <c r="I3230">
        <f t="shared" si="50"/>
        <v>-2340</v>
      </c>
    </row>
    <row r="3231" spans="1:9" x14ac:dyDescent="0.25">
      <c r="A3231">
        <v>2</v>
      </c>
      <c r="B3231" t="s">
        <v>2053</v>
      </c>
      <c r="C3231" t="s">
        <v>3624</v>
      </c>
      <c r="D3231" t="s">
        <v>3617</v>
      </c>
      <c r="E3231">
        <v>0</v>
      </c>
      <c r="F3231">
        <v>2500</v>
      </c>
      <c r="G3231" s="2">
        <v>45473</v>
      </c>
      <c r="H3231" t="s">
        <v>3618</v>
      </c>
      <c r="I3231">
        <f t="shared" si="50"/>
        <v>-2500</v>
      </c>
    </row>
    <row r="3232" spans="1:9" x14ac:dyDescent="0.25">
      <c r="A3232">
        <v>2</v>
      </c>
      <c r="B3232" t="s">
        <v>2053</v>
      </c>
      <c r="C3232" t="s">
        <v>3624</v>
      </c>
      <c r="D3232" t="s">
        <v>3617</v>
      </c>
      <c r="E3232">
        <v>0</v>
      </c>
      <c r="F3232">
        <v>1250</v>
      </c>
      <c r="G3232" s="2">
        <v>45473</v>
      </c>
      <c r="H3232" t="s">
        <v>3618</v>
      </c>
      <c r="I3232">
        <f t="shared" si="50"/>
        <v>-1250</v>
      </c>
    </row>
    <row r="3233" spans="1:9" x14ac:dyDescent="0.25">
      <c r="A3233">
        <v>2</v>
      </c>
      <c r="B3233" t="s">
        <v>2053</v>
      </c>
      <c r="C3233" t="s">
        <v>3624</v>
      </c>
      <c r="D3233" t="s">
        <v>3617</v>
      </c>
      <c r="E3233">
        <v>0</v>
      </c>
      <c r="F3233">
        <v>1250</v>
      </c>
      <c r="G3233" s="2">
        <v>45473</v>
      </c>
      <c r="H3233" t="s">
        <v>3618</v>
      </c>
      <c r="I3233">
        <f t="shared" si="50"/>
        <v>-1250</v>
      </c>
    </row>
    <row r="3234" spans="1:9" x14ac:dyDescent="0.25">
      <c r="A3234">
        <v>2</v>
      </c>
      <c r="B3234" t="s">
        <v>2053</v>
      </c>
      <c r="C3234" t="s">
        <v>3624</v>
      </c>
      <c r="D3234" t="s">
        <v>3617</v>
      </c>
      <c r="E3234">
        <v>0</v>
      </c>
      <c r="F3234">
        <v>1105</v>
      </c>
      <c r="G3234" s="2">
        <v>45473</v>
      </c>
      <c r="H3234" t="s">
        <v>3618</v>
      </c>
      <c r="I3234">
        <f t="shared" si="50"/>
        <v>-1105</v>
      </c>
    </row>
    <row r="3235" spans="1:9" x14ac:dyDescent="0.25">
      <c r="A3235">
        <v>2</v>
      </c>
      <c r="B3235" t="s">
        <v>2053</v>
      </c>
      <c r="C3235" t="s">
        <v>3624</v>
      </c>
      <c r="D3235" t="s">
        <v>3617</v>
      </c>
      <c r="E3235">
        <v>0</v>
      </c>
      <c r="F3235">
        <v>728</v>
      </c>
      <c r="G3235" s="2">
        <v>45473</v>
      </c>
      <c r="H3235" t="s">
        <v>3618</v>
      </c>
      <c r="I3235">
        <f t="shared" si="50"/>
        <v>-728</v>
      </c>
    </row>
    <row r="3236" spans="1:9" x14ac:dyDescent="0.25">
      <c r="A3236">
        <v>2</v>
      </c>
      <c r="B3236" t="s">
        <v>2053</v>
      </c>
      <c r="C3236" t="s">
        <v>3624</v>
      </c>
      <c r="D3236" t="s">
        <v>3617</v>
      </c>
      <c r="E3236">
        <v>0</v>
      </c>
      <c r="F3236">
        <v>182</v>
      </c>
      <c r="G3236" s="2">
        <v>45473</v>
      </c>
      <c r="H3236" t="s">
        <v>3618</v>
      </c>
      <c r="I3236">
        <f t="shared" si="50"/>
        <v>-182</v>
      </c>
    </row>
    <row r="3237" spans="1:9" x14ac:dyDescent="0.25">
      <c r="A3237">
        <v>2</v>
      </c>
      <c r="B3237" t="s">
        <v>2053</v>
      </c>
      <c r="C3237" t="s">
        <v>3624</v>
      </c>
      <c r="D3237" t="s">
        <v>3617</v>
      </c>
      <c r="E3237">
        <v>0</v>
      </c>
      <c r="F3237">
        <v>65</v>
      </c>
      <c r="G3237" s="2">
        <v>45473</v>
      </c>
      <c r="H3237" t="s">
        <v>3618</v>
      </c>
      <c r="I3237">
        <f t="shared" si="50"/>
        <v>-65</v>
      </c>
    </row>
    <row r="3238" spans="1:9" x14ac:dyDescent="0.25">
      <c r="A3238">
        <v>2</v>
      </c>
      <c r="B3238" t="s">
        <v>2053</v>
      </c>
      <c r="C3238" t="s">
        <v>3624</v>
      </c>
      <c r="D3238" t="s">
        <v>3617</v>
      </c>
      <c r="E3238">
        <v>0</v>
      </c>
      <c r="F3238">
        <v>480</v>
      </c>
      <c r="G3238" s="2">
        <v>45473</v>
      </c>
      <c r="H3238" t="s">
        <v>3618</v>
      </c>
      <c r="I3238">
        <f t="shared" si="50"/>
        <v>-480</v>
      </c>
    </row>
    <row r="3239" spans="1:9" x14ac:dyDescent="0.25">
      <c r="A3239">
        <v>2</v>
      </c>
      <c r="B3239" t="s">
        <v>2053</v>
      </c>
      <c r="C3239" t="s">
        <v>3624</v>
      </c>
      <c r="D3239" t="s">
        <v>3617</v>
      </c>
      <c r="E3239">
        <v>0</v>
      </c>
      <c r="F3239">
        <v>150</v>
      </c>
      <c r="G3239" s="2">
        <v>45473</v>
      </c>
      <c r="H3239" t="s">
        <v>3618</v>
      </c>
      <c r="I3239">
        <f t="shared" si="50"/>
        <v>-150</v>
      </c>
    </row>
    <row r="3240" spans="1:9" x14ac:dyDescent="0.25">
      <c r="A3240">
        <v>2</v>
      </c>
      <c r="B3240" t="s">
        <v>2053</v>
      </c>
      <c r="C3240" t="s">
        <v>3624</v>
      </c>
      <c r="D3240" t="s">
        <v>3617</v>
      </c>
      <c r="E3240">
        <v>0</v>
      </c>
      <c r="F3240">
        <v>795</v>
      </c>
      <c r="G3240" s="2">
        <v>45473</v>
      </c>
      <c r="H3240" t="s">
        <v>3618</v>
      </c>
      <c r="I3240">
        <f t="shared" si="50"/>
        <v>-795</v>
      </c>
    </row>
    <row r="3241" spans="1:9" x14ac:dyDescent="0.25">
      <c r="A3241">
        <v>2</v>
      </c>
      <c r="B3241" t="s">
        <v>2053</v>
      </c>
      <c r="C3241" t="s">
        <v>3624</v>
      </c>
      <c r="D3241" t="s">
        <v>3617</v>
      </c>
      <c r="E3241">
        <v>0</v>
      </c>
      <c r="F3241">
        <v>260</v>
      </c>
      <c r="G3241" s="2">
        <v>45473</v>
      </c>
      <c r="H3241" t="s">
        <v>3618</v>
      </c>
      <c r="I3241">
        <f t="shared" si="50"/>
        <v>-260</v>
      </c>
    </row>
    <row r="3242" spans="1:9" x14ac:dyDescent="0.25">
      <c r="A3242">
        <v>2</v>
      </c>
      <c r="B3242" t="s">
        <v>2053</v>
      </c>
      <c r="C3242" t="s">
        <v>3624</v>
      </c>
      <c r="D3242" t="s">
        <v>3617</v>
      </c>
      <c r="E3242">
        <v>0</v>
      </c>
      <c r="F3242">
        <v>900</v>
      </c>
      <c r="G3242" s="2">
        <v>45473</v>
      </c>
      <c r="H3242" t="s">
        <v>3618</v>
      </c>
      <c r="I3242">
        <f t="shared" si="50"/>
        <v>-900</v>
      </c>
    </row>
    <row r="3243" spans="1:9" x14ac:dyDescent="0.25">
      <c r="A3243">
        <v>2</v>
      </c>
      <c r="B3243" t="s">
        <v>2053</v>
      </c>
      <c r="C3243" t="s">
        <v>3624</v>
      </c>
      <c r="D3243" t="s">
        <v>3617</v>
      </c>
      <c r="E3243">
        <v>0</v>
      </c>
      <c r="F3243">
        <v>63</v>
      </c>
      <c r="G3243" s="2">
        <v>45473</v>
      </c>
      <c r="H3243" t="s">
        <v>3618</v>
      </c>
      <c r="I3243">
        <f t="shared" si="50"/>
        <v>-63</v>
      </c>
    </row>
    <row r="3244" spans="1:9" x14ac:dyDescent="0.25">
      <c r="A3244">
        <v>2</v>
      </c>
      <c r="B3244" t="s">
        <v>2053</v>
      </c>
      <c r="C3244" t="s">
        <v>3624</v>
      </c>
      <c r="D3244" t="s">
        <v>3617</v>
      </c>
      <c r="E3244">
        <v>0</v>
      </c>
      <c r="F3244">
        <v>1617</v>
      </c>
      <c r="G3244" s="2">
        <v>45473</v>
      </c>
      <c r="H3244" t="s">
        <v>3618</v>
      </c>
      <c r="I3244">
        <f t="shared" si="50"/>
        <v>-1617</v>
      </c>
    </row>
    <row r="3245" spans="1:9" x14ac:dyDescent="0.25">
      <c r="A3245">
        <v>2</v>
      </c>
      <c r="B3245" t="s">
        <v>2053</v>
      </c>
      <c r="C3245" t="s">
        <v>3624</v>
      </c>
      <c r="D3245" t="s">
        <v>3617</v>
      </c>
      <c r="E3245">
        <v>0</v>
      </c>
      <c r="F3245">
        <v>987.5</v>
      </c>
      <c r="G3245" s="2">
        <v>45473</v>
      </c>
      <c r="H3245" t="s">
        <v>3618</v>
      </c>
      <c r="I3245">
        <f t="shared" si="50"/>
        <v>-987.5</v>
      </c>
    </row>
    <row r="3246" spans="1:9" x14ac:dyDescent="0.25">
      <c r="A3246">
        <v>2</v>
      </c>
      <c r="B3246" t="s">
        <v>2053</v>
      </c>
      <c r="C3246" t="s">
        <v>3624</v>
      </c>
      <c r="D3246" t="s">
        <v>3617</v>
      </c>
      <c r="E3246">
        <v>0</v>
      </c>
      <c r="F3246">
        <v>3800</v>
      </c>
      <c r="G3246" s="2">
        <v>45473</v>
      </c>
      <c r="H3246" t="s">
        <v>3618</v>
      </c>
      <c r="I3246">
        <f t="shared" si="50"/>
        <v>-3800</v>
      </c>
    </row>
    <row r="3247" spans="1:9" x14ac:dyDescent="0.25">
      <c r="A3247">
        <v>2</v>
      </c>
      <c r="B3247" t="s">
        <v>2053</v>
      </c>
      <c r="C3247" t="s">
        <v>3624</v>
      </c>
      <c r="D3247" t="s">
        <v>3617</v>
      </c>
      <c r="E3247">
        <v>0</v>
      </c>
      <c r="F3247">
        <v>3400</v>
      </c>
      <c r="G3247" s="2">
        <v>45473</v>
      </c>
      <c r="H3247" t="s">
        <v>3618</v>
      </c>
      <c r="I3247">
        <f t="shared" si="50"/>
        <v>-3400</v>
      </c>
    </row>
    <row r="3248" spans="1:9" x14ac:dyDescent="0.25">
      <c r="A3248">
        <v>2</v>
      </c>
      <c r="B3248" t="s">
        <v>2053</v>
      </c>
      <c r="C3248" t="s">
        <v>3624</v>
      </c>
      <c r="D3248" t="s">
        <v>3617</v>
      </c>
      <c r="E3248">
        <v>0</v>
      </c>
      <c r="F3248">
        <v>2340</v>
      </c>
      <c r="G3248" s="2">
        <v>45473</v>
      </c>
      <c r="H3248" t="s">
        <v>3618</v>
      </c>
      <c r="I3248">
        <f t="shared" si="50"/>
        <v>-2340</v>
      </c>
    </row>
    <row r="3249" spans="1:9" x14ac:dyDescent="0.25">
      <c r="A3249">
        <v>2</v>
      </c>
      <c r="B3249" t="s">
        <v>2053</v>
      </c>
      <c r="C3249" t="s">
        <v>3624</v>
      </c>
      <c r="D3249" t="s">
        <v>3617</v>
      </c>
      <c r="E3249">
        <v>0</v>
      </c>
      <c r="F3249">
        <v>91</v>
      </c>
      <c r="G3249" s="2">
        <v>45473</v>
      </c>
      <c r="H3249" t="s">
        <v>3618</v>
      </c>
      <c r="I3249">
        <f t="shared" si="50"/>
        <v>-91</v>
      </c>
    </row>
    <row r="3250" spans="1:9" x14ac:dyDescent="0.25">
      <c r="A3250">
        <v>2</v>
      </c>
      <c r="B3250" t="s">
        <v>2053</v>
      </c>
      <c r="C3250" t="s">
        <v>3624</v>
      </c>
      <c r="D3250" t="s">
        <v>3617</v>
      </c>
      <c r="E3250">
        <v>0</v>
      </c>
      <c r="F3250">
        <v>260</v>
      </c>
      <c r="G3250" s="2">
        <v>45473</v>
      </c>
      <c r="H3250" t="s">
        <v>3618</v>
      </c>
      <c r="I3250">
        <f t="shared" si="50"/>
        <v>-260</v>
      </c>
    </row>
    <row r="3251" spans="1:9" x14ac:dyDescent="0.25">
      <c r="A3251">
        <v>2</v>
      </c>
      <c r="B3251" t="s">
        <v>2053</v>
      </c>
      <c r="C3251" t="s">
        <v>3624</v>
      </c>
      <c r="D3251" t="s">
        <v>3617</v>
      </c>
      <c r="E3251">
        <v>0</v>
      </c>
      <c r="F3251">
        <v>1200</v>
      </c>
      <c r="G3251" s="2">
        <v>45473</v>
      </c>
      <c r="H3251" t="s">
        <v>3618</v>
      </c>
      <c r="I3251">
        <f t="shared" si="50"/>
        <v>-1200</v>
      </c>
    </row>
    <row r="3252" spans="1:9" x14ac:dyDescent="0.25">
      <c r="A3252">
        <v>2</v>
      </c>
      <c r="B3252" t="s">
        <v>2053</v>
      </c>
      <c r="C3252" t="s">
        <v>3624</v>
      </c>
      <c r="D3252" t="s">
        <v>3617</v>
      </c>
      <c r="E3252">
        <v>0</v>
      </c>
      <c r="F3252">
        <v>660</v>
      </c>
      <c r="G3252" s="2">
        <v>45473</v>
      </c>
      <c r="H3252" t="s">
        <v>3618</v>
      </c>
      <c r="I3252">
        <f t="shared" si="50"/>
        <v>-660</v>
      </c>
    </row>
    <row r="3253" spans="1:9" x14ac:dyDescent="0.25">
      <c r="A3253">
        <v>2</v>
      </c>
      <c r="B3253" t="s">
        <v>2053</v>
      </c>
      <c r="C3253" t="s">
        <v>3624</v>
      </c>
      <c r="D3253" t="s">
        <v>3617</v>
      </c>
      <c r="E3253">
        <v>0</v>
      </c>
      <c r="F3253">
        <v>1000</v>
      </c>
      <c r="G3253" s="2">
        <v>45473</v>
      </c>
      <c r="H3253" t="s">
        <v>3618</v>
      </c>
      <c r="I3253">
        <f t="shared" si="50"/>
        <v>-1000</v>
      </c>
    </row>
    <row r="3254" spans="1:9" x14ac:dyDescent="0.25">
      <c r="A3254">
        <v>2</v>
      </c>
      <c r="B3254" t="s">
        <v>2053</v>
      </c>
      <c r="C3254" t="s">
        <v>3624</v>
      </c>
      <c r="D3254" t="s">
        <v>3617</v>
      </c>
      <c r="E3254">
        <v>0</v>
      </c>
      <c r="F3254">
        <v>200</v>
      </c>
      <c r="G3254" s="2">
        <v>45473</v>
      </c>
      <c r="H3254" t="s">
        <v>3618</v>
      </c>
      <c r="I3254">
        <f t="shared" si="50"/>
        <v>-200</v>
      </c>
    </row>
    <row r="3255" spans="1:9" x14ac:dyDescent="0.25">
      <c r="A3255">
        <v>2</v>
      </c>
      <c r="B3255" t="s">
        <v>2053</v>
      </c>
      <c r="C3255" t="s">
        <v>3624</v>
      </c>
      <c r="D3255" t="s">
        <v>3617</v>
      </c>
      <c r="E3255">
        <v>0</v>
      </c>
      <c r="F3255">
        <v>80</v>
      </c>
      <c r="G3255" s="2">
        <v>45473</v>
      </c>
      <c r="H3255" t="s">
        <v>3618</v>
      </c>
      <c r="I3255">
        <f t="shared" si="50"/>
        <v>-80</v>
      </c>
    </row>
    <row r="3256" spans="1:9" x14ac:dyDescent="0.25">
      <c r="A3256">
        <v>2</v>
      </c>
      <c r="B3256" t="s">
        <v>2053</v>
      </c>
      <c r="C3256" t="s">
        <v>3624</v>
      </c>
      <c r="D3256" t="s">
        <v>3617</v>
      </c>
      <c r="E3256">
        <v>0</v>
      </c>
      <c r="F3256">
        <v>800</v>
      </c>
      <c r="G3256" s="2">
        <v>45473</v>
      </c>
      <c r="H3256" t="s">
        <v>3618</v>
      </c>
      <c r="I3256">
        <f t="shared" si="50"/>
        <v>-800</v>
      </c>
    </row>
    <row r="3257" spans="1:9" x14ac:dyDescent="0.25">
      <c r="A3257">
        <v>2</v>
      </c>
      <c r="B3257" t="s">
        <v>2053</v>
      </c>
      <c r="C3257" t="s">
        <v>3624</v>
      </c>
      <c r="D3257" t="s">
        <v>3617</v>
      </c>
      <c r="E3257">
        <v>0</v>
      </c>
      <c r="F3257">
        <v>1250</v>
      </c>
      <c r="G3257" s="2">
        <v>45473</v>
      </c>
      <c r="H3257" t="s">
        <v>3618</v>
      </c>
      <c r="I3257">
        <f t="shared" si="50"/>
        <v>-1250</v>
      </c>
    </row>
    <row r="3258" spans="1:9" x14ac:dyDescent="0.25">
      <c r="A3258">
        <v>2</v>
      </c>
      <c r="B3258" t="s">
        <v>2053</v>
      </c>
      <c r="C3258" t="s">
        <v>3624</v>
      </c>
      <c r="D3258" t="s">
        <v>3617</v>
      </c>
      <c r="E3258">
        <v>0</v>
      </c>
      <c r="F3258">
        <v>350</v>
      </c>
      <c r="G3258" s="2">
        <v>45473</v>
      </c>
      <c r="H3258" t="s">
        <v>3618</v>
      </c>
      <c r="I3258">
        <f t="shared" si="50"/>
        <v>-350</v>
      </c>
    </row>
    <row r="3259" spans="1:9" x14ac:dyDescent="0.25">
      <c r="A3259">
        <v>2</v>
      </c>
      <c r="B3259" t="s">
        <v>2053</v>
      </c>
      <c r="C3259" t="s">
        <v>3624</v>
      </c>
      <c r="D3259" t="s">
        <v>3617</v>
      </c>
      <c r="E3259">
        <v>0</v>
      </c>
      <c r="F3259">
        <v>871</v>
      </c>
      <c r="G3259" s="2">
        <v>45473</v>
      </c>
      <c r="H3259" t="s">
        <v>3618</v>
      </c>
      <c r="I3259">
        <f t="shared" si="50"/>
        <v>-871</v>
      </c>
    </row>
    <row r="3260" spans="1:9" x14ac:dyDescent="0.25">
      <c r="A3260">
        <v>2</v>
      </c>
      <c r="B3260" t="s">
        <v>2053</v>
      </c>
      <c r="C3260" t="s">
        <v>3624</v>
      </c>
      <c r="D3260" t="s">
        <v>3617</v>
      </c>
      <c r="E3260">
        <v>0</v>
      </c>
      <c r="F3260">
        <v>923</v>
      </c>
      <c r="G3260" s="2">
        <v>45473</v>
      </c>
      <c r="H3260" t="s">
        <v>3618</v>
      </c>
      <c r="I3260">
        <f t="shared" si="50"/>
        <v>-923</v>
      </c>
    </row>
    <row r="3261" spans="1:9" x14ac:dyDescent="0.25">
      <c r="A3261">
        <v>2</v>
      </c>
      <c r="B3261" t="s">
        <v>2053</v>
      </c>
      <c r="C3261" t="s">
        <v>3624</v>
      </c>
      <c r="D3261" t="s">
        <v>3617</v>
      </c>
      <c r="E3261">
        <v>0</v>
      </c>
      <c r="F3261">
        <v>104</v>
      </c>
      <c r="G3261" s="2">
        <v>45473</v>
      </c>
      <c r="H3261" t="s">
        <v>3618</v>
      </c>
      <c r="I3261">
        <f t="shared" si="50"/>
        <v>-104</v>
      </c>
    </row>
    <row r="3262" spans="1:9" x14ac:dyDescent="0.25">
      <c r="A3262">
        <v>2</v>
      </c>
      <c r="B3262" t="s">
        <v>2053</v>
      </c>
      <c r="C3262" t="s">
        <v>3624</v>
      </c>
      <c r="D3262" t="s">
        <v>3617</v>
      </c>
      <c r="E3262">
        <v>0</v>
      </c>
      <c r="F3262">
        <v>65</v>
      </c>
      <c r="G3262" s="2">
        <v>45473</v>
      </c>
      <c r="H3262" t="s">
        <v>3618</v>
      </c>
      <c r="I3262">
        <f t="shared" si="50"/>
        <v>-65</v>
      </c>
    </row>
    <row r="3263" spans="1:9" x14ac:dyDescent="0.25">
      <c r="A3263">
        <v>2</v>
      </c>
      <c r="B3263" t="s">
        <v>2053</v>
      </c>
      <c r="C3263" t="s">
        <v>3624</v>
      </c>
      <c r="D3263" t="s">
        <v>3617</v>
      </c>
      <c r="E3263">
        <v>0</v>
      </c>
      <c r="F3263">
        <v>465</v>
      </c>
      <c r="G3263" s="2">
        <v>45473</v>
      </c>
      <c r="H3263" t="s">
        <v>3618</v>
      </c>
      <c r="I3263">
        <f t="shared" si="50"/>
        <v>-465</v>
      </c>
    </row>
    <row r="3264" spans="1:9" x14ac:dyDescent="0.25">
      <c r="A3264">
        <v>2</v>
      </c>
      <c r="B3264" t="s">
        <v>2053</v>
      </c>
      <c r="C3264" t="s">
        <v>3624</v>
      </c>
      <c r="D3264" t="s">
        <v>3617</v>
      </c>
      <c r="E3264">
        <v>0</v>
      </c>
      <c r="F3264">
        <v>1500</v>
      </c>
      <c r="G3264" s="2">
        <v>45473</v>
      </c>
      <c r="H3264" t="s">
        <v>3618</v>
      </c>
      <c r="I3264">
        <f t="shared" si="50"/>
        <v>-1500</v>
      </c>
    </row>
    <row r="3265" spans="1:9" x14ac:dyDescent="0.25">
      <c r="A3265">
        <v>2</v>
      </c>
      <c r="B3265" t="s">
        <v>2053</v>
      </c>
      <c r="C3265" t="s">
        <v>3624</v>
      </c>
      <c r="D3265" t="s">
        <v>3617</v>
      </c>
      <c r="E3265">
        <v>0</v>
      </c>
      <c r="F3265">
        <v>1235</v>
      </c>
      <c r="G3265" s="2">
        <v>45473</v>
      </c>
      <c r="H3265" t="s">
        <v>3618</v>
      </c>
      <c r="I3265">
        <f t="shared" si="50"/>
        <v>-1235</v>
      </c>
    </row>
    <row r="3266" spans="1:9" x14ac:dyDescent="0.25">
      <c r="A3266">
        <v>2</v>
      </c>
      <c r="B3266" t="s">
        <v>2053</v>
      </c>
      <c r="C3266" t="s">
        <v>3624</v>
      </c>
      <c r="D3266" t="s">
        <v>3617</v>
      </c>
      <c r="E3266">
        <v>0</v>
      </c>
      <c r="F3266">
        <v>650</v>
      </c>
      <c r="G3266" s="2">
        <v>45473</v>
      </c>
      <c r="H3266" t="s">
        <v>3618</v>
      </c>
      <c r="I3266">
        <f t="shared" ref="I3266:I3329" si="51">E3266-F3266</f>
        <v>-650</v>
      </c>
    </row>
    <row r="3267" spans="1:9" x14ac:dyDescent="0.25">
      <c r="A3267">
        <v>2</v>
      </c>
      <c r="B3267" t="s">
        <v>2053</v>
      </c>
      <c r="C3267" t="s">
        <v>3624</v>
      </c>
      <c r="D3267" t="s">
        <v>3617</v>
      </c>
      <c r="E3267">
        <v>0</v>
      </c>
      <c r="F3267">
        <v>319.3</v>
      </c>
      <c r="G3267" s="2">
        <v>45473</v>
      </c>
      <c r="H3267" t="s">
        <v>3618</v>
      </c>
      <c r="I3267">
        <f t="shared" si="51"/>
        <v>-319.3</v>
      </c>
    </row>
    <row r="3268" spans="1:9" x14ac:dyDescent="0.25">
      <c r="A3268">
        <v>2</v>
      </c>
      <c r="B3268" t="s">
        <v>2053</v>
      </c>
      <c r="C3268" t="s">
        <v>3624</v>
      </c>
      <c r="D3268" t="s">
        <v>3617</v>
      </c>
      <c r="E3268">
        <v>0</v>
      </c>
      <c r="F3268">
        <v>2190</v>
      </c>
      <c r="G3268" s="2">
        <v>45473</v>
      </c>
      <c r="H3268" t="s">
        <v>3618</v>
      </c>
      <c r="I3268">
        <f t="shared" si="51"/>
        <v>-2190</v>
      </c>
    </row>
    <row r="3269" spans="1:9" x14ac:dyDescent="0.25">
      <c r="A3269">
        <v>2</v>
      </c>
      <c r="B3269" t="s">
        <v>2053</v>
      </c>
      <c r="C3269" t="s">
        <v>3624</v>
      </c>
      <c r="D3269" t="s">
        <v>3617</v>
      </c>
      <c r="E3269">
        <v>0</v>
      </c>
      <c r="F3269">
        <v>365</v>
      </c>
      <c r="G3269" s="2">
        <v>45473</v>
      </c>
      <c r="H3269" t="s">
        <v>3618</v>
      </c>
      <c r="I3269">
        <f t="shared" si="51"/>
        <v>-365</v>
      </c>
    </row>
    <row r="3270" spans="1:9" x14ac:dyDescent="0.25">
      <c r="A3270">
        <v>2</v>
      </c>
      <c r="B3270" t="s">
        <v>2053</v>
      </c>
      <c r="C3270" t="s">
        <v>3624</v>
      </c>
      <c r="D3270" t="s">
        <v>3617</v>
      </c>
      <c r="E3270">
        <v>0</v>
      </c>
      <c r="F3270">
        <v>2555</v>
      </c>
      <c r="G3270" s="2">
        <v>45473</v>
      </c>
      <c r="H3270" t="s">
        <v>3618</v>
      </c>
      <c r="I3270">
        <f t="shared" si="51"/>
        <v>-2555</v>
      </c>
    </row>
    <row r="3271" spans="1:9" x14ac:dyDescent="0.25">
      <c r="A3271">
        <v>2</v>
      </c>
      <c r="B3271" t="s">
        <v>2053</v>
      </c>
      <c r="C3271" t="s">
        <v>3624</v>
      </c>
      <c r="D3271" t="s">
        <v>3617</v>
      </c>
      <c r="E3271">
        <v>0</v>
      </c>
      <c r="F3271">
        <v>2100</v>
      </c>
      <c r="G3271" s="2">
        <v>45473</v>
      </c>
      <c r="H3271" t="s">
        <v>3618</v>
      </c>
      <c r="I3271">
        <f t="shared" si="51"/>
        <v>-2100</v>
      </c>
    </row>
    <row r="3272" spans="1:9" x14ac:dyDescent="0.25">
      <c r="A3272">
        <v>2</v>
      </c>
      <c r="B3272" t="s">
        <v>2053</v>
      </c>
      <c r="C3272" t="s">
        <v>3624</v>
      </c>
      <c r="D3272" t="s">
        <v>3617</v>
      </c>
      <c r="E3272">
        <v>0</v>
      </c>
      <c r="F3272">
        <v>4000</v>
      </c>
      <c r="G3272" s="2">
        <v>45473</v>
      </c>
      <c r="H3272" t="s">
        <v>3618</v>
      </c>
      <c r="I3272">
        <f t="shared" si="51"/>
        <v>-4000</v>
      </c>
    </row>
    <row r="3273" spans="1:9" x14ac:dyDescent="0.25">
      <c r="A3273">
        <v>2</v>
      </c>
      <c r="B3273" t="s">
        <v>2053</v>
      </c>
      <c r="C3273" t="s">
        <v>3624</v>
      </c>
      <c r="D3273" t="s">
        <v>3617</v>
      </c>
      <c r="E3273">
        <v>0</v>
      </c>
      <c r="F3273">
        <v>2500</v>
      </c>
      <c r="G3273" s="2">
        <v>45473</v>
      </c>
      <c r="H3273" t="s">
        <v>3618</v>
      </c>
      <c r="I3273">
        <f t="shared" si="51"/>
        <v>-2500</v>
      </c>
    </row>
    <row r="3274" spans="1:9" x14ac:dyDescent="0.25">
      <c r="A3274">
        <v>2</v>
      </c>
      <c r="B3274" t="s">
        <v>2053</v>
      </c>
      <c r="C3274" t="s">
        <v>3624</v>
      </c>
      <c r="D3274" t="s">
        <v>3617</v>
      </c>
      <c r="E3274">
        <v>0</v>
      </c>
      <c r="F3274">
        <v>888.3</v>
      </c>
      <c r="G3274" s="2">
        <v>45473</v>
      </c>
      <c r="H3274" t="s">
        <v>3618</v>
      </c>
      <c r="I3274">
        <f t="shared" si="51"/>
        <v>-888.3</v>
      </c>
    </row>
    <row r="3275" spans="1:9" x14ac:dyDescent="0.25">
      <c r="A3275">
        <v>2</v>
      </c>
      <c r="B3275" t="s">
        <v>2053</v>
      </c>
      <c r="C3275" t="s">
        <v>3624</v>
      </c>
      <c r="D3275" t="s">
        <v>3617</v>
      </c>
      <c r="E3275">
        <v>0</v>
      </c>
      <c r="F3275">
        <v>888.3</v>
      </c>
      <c r="G3275" s="2">
        <v>45473</v>
      </c>
      <c r="H3275" t="s">
        <v>3618</v>
      </c>
      <c r="I3275">
        <f t="shared" si="51"/>
        <v>-888.3</v>
      </c>
    </row>
    <row r="3276" spans="1:9" x14ac:dyDescent="0.25">
      <c r="A3276">
        <v>2</v>
      </c>
      <c r="B3276" t="s">
        <v>2053</v>
      </c>
      <c r="C3276" t="s">
        <v>3624</v>
      </c>
      <c r="D3276" t="s">
        <v>3617</v>
      </c>
      <c r="E3276">
        <v>0</v>
      </c>
      <c r="F3276">
        <v>91</v>
      </c>
      <c r="G3276" s="2">
        <v>45473</v>
      </c>
      <c r="H3276" t="s">
        <v>3618</v>
      </c>
      <c r="I3276">
        <f t="shared" si="51"/>
        <v>-91</v>
      </c>
    </row>
    <row r="3277" spans="1:9" x14ac:dyDescent="0.25">
      <c r="A3277">
        <v>2</v>
      </c>
      <c r="B3277" t="s">
        <v>2053</v>
      </c>
      <c r="C3277" t="s">
        <v>3624</v>
      </c>
      <c r="D3277" t="s">
        <v>3617</v>
      </c>
      <c r="E3277">
        <v>0</v>
      </c>
      <c r="F3277">
        <v>1300</v>
      </c>
      <c r="G3277" s="2">
        <v>45473</v>
      </c>
      <c r="H3277" t="s">
        <v>3618</v>
      </c>
      <c r="I3277">
        <f t="shared" si="51"/>
        <v>-1300</v>
      </c>
    </row>
    <row r="3278" spans="1:9" x14ac:dyDescent="0.25">
      <c r="A3278">
        <v>2</v>
      </c>
      <c r="B3278" t="s">
        <v>2053</v>
      </c>
      <c r="C3278" t="s">
        <v>3624</v>
      </c>
      <c r="D3278" t="s">
        <v>3617</v>
      </c>
      <c r="E3278">
        <v>0</v>
      </c>
      <c r="F3278">
        <v>130</v>
      </c>
      <c r="G3278" s="2">
        <v>45473</v>
      </c>
      <c r="H3278" t="s">
        <v>3618</v>
      </c>
      <c r="I3278">
        <f t="shared" si="51"/>
        <v>-130</v>
      </c>
    </row>
    <row r="3279" spans="1:9" x14ac:dyDescent="0.25">
      <c r="A3279">
        <v>2</v>
      </c>
      <c r="B3279" t="s">
        <v>2053</v>
      </c>
      <c r="C3279" t="s">
        <v>3624</v>
      </c>
      <c r="D3279" t="s">
        <v>3617</v>
      </c>
      <c r="E3279">
        <v>0</v>
      </c>
      <c r="F3279">
        <v>800</v>
      </c>
      <c r="G3279" s="2">
        <v>45473</v>
      </c>
      <c r="H3279" t="s">
        <v>3618</v>
      </c>
      <c r="I3279">
        <f t="shared" si="51"/>
        <v>-800</v>
      </c>
    </row>
    <row r="3280" spans="1:9" x14ac:dyDescent="0.25">
      <c r="A3280">
        <v>2</v>
      </c>
      <c r="B3280" t="s">
        <v>2053</v>
      </c>
      <c r="C3280" t="s">
        <v>3624</v>
      </c>
      <c r="D3280" t="s">
        <v>3617</v>
      </c>
      <c r="E3280">
        <v>0</v>
      </c>
      <c r="F3280">
        <v>1250</v>
      </c>
      <c r="G3280" s="2">
        <v>45473</v>
      </c>
      <c r="H3280" t="s">
        <v>3618</v>
      </c>
      <c r="I3280">
        <f t="shared" si="51"/>
        <v>-1250</v>
      </c>
    </row>
    <row r="3281" spans="1:9" x14ac:dyDescent="0.25">
      <c r="A3281">
        <v>2</v>
      </c>
      <c r="B3281" t="s">
        <v>2053</v>
      </c>
      <c r="C3281" t="s">
        <v>3624</v>
      </c>
      <c r="D3281" t="s">
        <v>3617</v>
      </c>
      <c r="E3281">
        <v>0</v>
      </c>
      <c r="F3281">
        <v>1250</v>
      </c>
      <c r="G3281" s="2">
        <v>45473</v>
      </c>
      <c r="H3281" t="s">
        <v>3618</v>
      </c>
      <c r="I3281">
        <f t="shared" si="51"/>
        <v>-1250</v>
      </c>
    </row>
    <row r="3282" spans="1:9" x14ac:dyDescent="0.25">
      <c r="A3282">
        <v>2</v>
      </c>
      <c r="B3282" t="s">
        <v>2053</v>
      </c>
      <c r="C3282" t="s">
        <v>3624</v>
      </c>
      <c r="D3282" t="s">
        <v>3617</v>
      </c>
      <c r="E3282">
        <v>0</v>
      </c>
      <c r="F3282">
        <v>1000</v>
      </c>
      <c r="G3282" s="2">
        <v>45473</v>
      </c>
      <c r="H3282" t="s">
        <v>3618</v>
      </c>
      <c r="I3282">
        <f t="shared" si="51"/>
        <v>-1000</v>
      </c>
    </row>
    <row r="3283" spans="1:9" x14ac:dyDescent="0.25">
      <c r="A3283">
        <v>2</v>
      </c>
      <c r="B3283" t="s">
        <v>2053</v>
      </c>
      <c r="C3283" t="s">
        <v>3624</v>
      </c>
      <c r="D3283" t="s">
        <v>3617</v>
      </c>
      <c r="E3283">
        <v>0</v>
      </c>
      <c r="F3283">
        <v>750</v>
      </c>
      <c r="G3283" s="2">
        <v>45473</v>
      </c>
      <c r="H3283" t="s">
        <v>3618</v>
      </c>
      <c r="I3283">
        <f t="shared" si="51"/>
        <v>-750</v>
      </c>
    </row>
    <row r="3284" spans="1:9" x14ac:dyDescent="0.25">
      <c r="A3284">
        <v>2</v>
      </c>
      <c r="B3284" t="s">
        <v>2053</v>
      </c>
      <c r="C3284" t="s">
        <v>3624</v>
      </c>
      <c r="D3284" t="s">
        <v>3617</v>
      </c>
      <c r="E3284">
        <v>0</v>
      </c>
      <c r="F3284">
        <v>750</v>
      </c>
      <c r="G3284" s="2">
        <v>45473</v>
      </c>
      <c r="H3284" t="s">
        <v>3618</v>
      </c>
      <c r="I3284">
        <f t="shared" si="51"/>
        <v>-750</v>
      </c>
    </row>
    <row r="3285" spans="1:9" x14ac:dyDescent="0.25">
      <c r="A3285">
        <v>2</v>
      </c>
      <c r="B3285" t="s">
        <v>2053</v>
      </c>
      <c r="C3285" t="s">
        <v>3624</v>
      </c>
      <c r="D3285" t="s">
        <v>3617</v>
      </c>
      <c r="E3285">
        <v>0</v>
      </c>
      <c r="F3285">
        <v>1250</v>
      </c>
      <c r="G3285" s="2">
        <v>45473</v>
      </c>
      <c r="H3285" t="s">
        <v>3618</v>
      </c>
      <c r="I3285">
        <f t="shared" si="51"/>
        <v>-1250</v>
      </c>
    </row>
    <row r="3286" spans="1:9" x14ac:dyDescent="0.25">
      <c r="A3286">
        <v>2</v>
      </c>
      <c r="B3286" t="s">
        <v>2053</v>
      </c>
      <c r="C3286" t="s">
        <v>3624</v>
      </c>
      <c r="D3286" t="s">
        <v>3617</v>
      </c>
      <c r="E3286">
        <v>0</v>
      </c>
      <c r="F3286">
        <v>1250</v>
      </c>
      <c r="G3286" s="2">
        <v>45473</v>
      </c>
      <c r="H3286" t="s">
        <v>3618</v>
      </c>
      <c r="I3286">
        <f t="shared" si="51"/>
        <v>-1250</v>
      </c>
    </row>
    <row r="3287" spans="1:9" x14ac:dyDescent="0.25">
      <c r="A3287">
        <v>2</v>
      </c>
      <c r="B3287" t="s">
        <v>2053</v>
      </c>
      <c r="C3287" t="s">
        <v>3624</v>
      </c>
      <c r="D3287" t="s">
        <v>3617</v>
      </c>
      <c r="E3287">
        <v>0</v>
      </c>
      <c r="F3287">
        <v>1250</v>
      </c>
      <c r="G3287" s="2">
        <v>45473</v>
      </c>
      <c r="H3287" t="s">
        <v>3618</v>
      </c>
      <c r="I3287">
        <f t="shared" si="51"/>
        <v>-1250</v>
      </c>
    </row>
    <row r="3288" spans="1:9" x14ac:dyDescent="0.25">
      <c r="A3288">
        <v>2</v>
      </c>
      <c r="B3288" t="s">
        <v>2053</v>
      </c>
      <c r="C3288" t="s">
        <v>3624</v>
      </c>
      <c r="D3288" t="s">
        <v>3617</v>
      </c>
      <c r="E3288">
        <v>0</v>
      </c>
      <c r="F3288">
        <v>65</v>
      </c>
      <c r="G3288" s="2">
        <v>45473</v>
      </c>
      <c r="H3288" t="s">
        <v>3618</v>
      </c>
      <c r="I3288">
        <f t="shared" si="51"/>
        <v>-65</v>
      </c>
    </row>
    <row r="3289" spans="1:9" x14ac:dyDescent="0.25">
      <c r="A3289">
        <v>2</v>
      </c>
      <c r="B3289" t="s">
        <v>2053</v>
      </c>
      <c r="C3289" t="s">
        <v>3624</v>
      </c>
      <c r="D3289" t="s">
        <v>3617</v>
      </c>
      <c r="E3289">
        <v>0</v>
      </c>
      <c r="F3289">
        <v>741</v>
      </c>
      <c r="G3289" s="2">
        <v>45473</v>
      </c>
      <c r="H3289" t="s">
        <v>3618</v>
      </c>
      <c r="I3289">
        <f t="shared" si="51"/>
        <v>-741</v>
      </c>
    </row>
    <row r="3290" spans="1:9" x14ac:dyDescent="0.25">
      <c r="A3290">
        <v>2</v>
      </c>
      <c r="B3290" t="s">
        <v>2053</v>
      </c>
      <c r="C3290" t="s">
        <v>3624</v>
      </c>
      <c r="D3290" t="s">
        <v>3617</v>
      </c>
      <c r="E3290">
        <v>0</v>
      </c>
      <c r="F3290">
        <v>65</v>
      </c>
      <c r="G3290" s="2">
        <v>45473</v>
      </c>
      <c r="H3290" t="s">
        <v>3618</v>
      </c>
      <c r="I3290">
        <f t="shared" si="51"/>
        <v>-65</v>
      </c>
    </row>
    <row r="3291" spans="1:9" x14ac:dyDescent="0.25">
      <c r="A3291">
        <v>2</v>
      </c>
      <c r="B3291" t="s">
        <v>2053</v>
      </c>
      <c r="C3291" t="s">
        <v>3624</v>
      </c>
      <c r="D3291" t="s">
        <v>3617</v>
      </c>
      <c r="E3291">
        <v>0</v>
      </c>
      <c r="F3291">
        <v>195</v>
      </c>
      <c r="G3291" s="2">
        <v>45473</v>
      </c>
      <c r="H3291" t="s">
        <v>3618</v>
      </c>
      <c r="I3291">
        <f t="shared" si="51"/>
        <v>-195</v>
      </c>
    </row>
    <row r="3292" spans="1:9" x14ac:dyDescent="0.25">
      <c r="A3292">
        <v>2</v>
      </c>
      <c r="B3292" t="s">
        <v>2053</v>
      </c>
      <c r="C3292" t="s">
        <v>3624</v>
      </c>
      <c r="D3292" t="s">
        <v>3617</v>
      </c>
      <c r="E3292">
        <v>0</v>
      </c>
      <c r="F3292">
        <v>130</v>
      </c>
      <c r="G3292" s="2">
        <v>45473</v>
      </c>
      <c r="H3292" t="s">
        <v>3618</v>
      </c>
      <c r="I3292">
        <f t="shared" si="51"/>
        <v>-130</v>
      </c>
    </row>
    <row r="3293" spans="1:9" x14ac:dyDescent="0.25">
      <c r="A3293">
        <v>2</v>
      </c>
      <c r="B3293" t="s">
        <v>2053</v>
      </c>
      <c r="C3293" t="s">
        <v>3624</v>
      </c>
      <c r="D3293" t="s">
        <v>3617</v>
      </c>
      <c r="E3293">
        <v>0</v>
      </c>
      <c r="F3293">
        <v>255</v>
      </c>
      <c r="G3293" s="2">
        <v>45473</v>
      </c>
      <c r="H3293" t="s">
        <v>3618</v>
      </c>
      <c r="I3293">
        <f t="shared" si="51"/>
        <v>-255</v>
      </c>
    </row>
    <row r="3294" spans="1:9" x14ac:dyDescent="0.25">
      <c r="A3294">
        <v>2</v>
      </c>
      <c r="B3294" t="s">
        <v>2053</v>
      </c>
      <c r="C3294" t="s">
        <v>3624</v>
      </c>
      <c r="D3294" t="s">
        <v>3617</v>
      </c>
      <c r="E3294">
        <v>0</v>
      </c>
      <c r="F3294">
        <v>75</v>
      </c>
      <c r="G3294" s="2">
        <v>45473</v>
      </c>
      <c r="H3294" t="s">
        <v>3618</v>
      </c>
      <c r="I3294">
        <f t="shared" si="51"/>
        <v>-75</v>
      </c>
    </row>
    <row r="3295" spans="1:9" x14ac:dyDescent="0.25">
      <c r="A3295">
        <v>2</v>
      </c>
      <c r="B3295" t="s">
        <v>2053</v>
      </c>
      <c r="C3295" t="s">
        <v>3624</v>
      </c>
      <c r="D3295" t="s">
        <v>3617</v>
      </c>
      <c r="E3295">
        <v>0</v>
      </c>
      <c r="F3295">
        <v>1020</v>
      </c>
      <c r="G3295" s="2">
        <v>45473</v>
      </c>
      <c r="H3295" t="s">
        <v>3618</v>
      </c>
      <c r="I3295">
        <f t="shared" si="51"/>
        <v>-1020</v>
      </c>
    </row>
    <row r="3296" spans="1:9" x14ac:dyDescent="0.25">
      <c r="A3296">
        <v>2</v>
      </c>
      <c r="B3296" t="s">
        <v>2053</v>
      </c>
      <c r="C3296" t="s">
        <v>3624</v>
      </c>
      <c r="D3296" t="s">
        <v>3617</v>
      </c>
      <c r="E3296">
        <v>0</v>
      </c>
      <c r="F3296">
        <v>260</v>
      </c>
      <c r="G3296" s="2">
        <v>45473</v>
      </c>
      <c r="H3296" t="s">
        <v>3618</v>
      </c>
      <c r="I3296">
        <f t="shared" si="51"/>
        <v>-260</v>
      </c>
    </row>
    <row r="3297" spans="1:9" x14ac:dyDescent="0.25">
      <c r="A3297">
        <v>2</v>
      </c>
      <c r="B3297" t="s">
        <v>2053</v>
      </c>
      <c r="C3297" t="s">
        <v>3624</v>
      </c>
      <c r="D3297" t="s">
        <v>3617</v>
      </c>
      <c r="E3297">
        <v>0</v>
      </c>
      <c r="F3297">
        <v>319.3</v>
      </c>
      <c r="G3297" s="2">
        <v>45473</v>
      </c>
      <c r="H3297" t="s">
        <v>3618</v>
      </c>
      <c r="I3297">
        <f t="shared" si="51"/>
        <v>-319.3</v>
      </c>
    </row>
    <row r="3298" spans="1:9" x14ac:dyDescent="0.25">
      <c r="A3298">
        <v>2</v>
      </c>
      <c r="B3298" t="s">
        <v>2053</v>
      </c>
      <c r="C3298" t="s">
        <v>3624</v>
      </c>
      <c r="D3298" t="s">
        <v>3617</v>
      </c>
      <c r="E3298">
        <v>0</v>
      </c>
      <c r="F3298">
        <v>3650</v>
      </c>
      <c r="G3298" s="2">
        <v>45473</v>
      </c>
      <c r="H3298" t="s">
        <v>3618</v>
      </c>
      <c r="I3298">
        <f t="shared" si="51"/>
        <v>-3650</v>
      </c>
    </row>
    <row r="3299" spans="1:9" x14ac:dyDescent="0.25">
      <c r="A3299">
        <v>2</v>
      </c>
      <c r="B3299" t="s">
        <v>2053</v>
      </c>
      <c r="C3299" t="s">
        <v>3624</v>
      </c>
      <c r="D3299" t="s">
        <v>3617</v>
      </c>
      <c r="E3299">
        <v>0</v>
      </c>
      <c r="F3299">
        <v>3650</v>
      </c>
      <c r="G3299" s="2">
        <v>45473</v>
      </c>
      <c r="H3299" t="s">
        <v>3618</v>
      </c>
      <c r="I3299">
        <f t="shared" si="51"/>
        <v>-3650</v>
      </c>
    </row>
    <row r="3300" spans="1:9" x14ac:dyDescent="0.25">
      <c r="A3300">
        <v>2</v>
      </c>
      <c r="B3300" t="s">
        <v>2053</v>
      </c>
      <c r="C3300" t="s">
        <v>3624</v>
      </c>
      <c r="D3300" t="s">
        <v>3617</v>
      </c>
      <c r="E3300">
        <v>0</v>
      </c>
      <c r="F3300">
        <v>365</v>
      </c>
      <c r="G3300" s="2">
        <v>45473</v>
      </c>
      <c r="H3300" t="s">
        <v>3618</v>
      </c>
      <c r="I3300">
        <f t="shared" si="51"/>
        <v>-365</v>
      </c>
    </row>
    <row r="3301" spans="1:9" x14ac:dyDescent="0.25">
      <c r="A3301">
        <v>2</v>
      </c>
      <c r="B3301" t="s">
        <v>2053</v>
      </c>
      <c r="C3301" t="s">
        <v>3624</v>
      </c>
      <c r="D3301" t="s">
        <v>3617</v>
      </c>
      <c r="E3301">
        <v>0</v>
      </c>
      <c r="F3301">
        <v>800</v>
      </c>
      <c r="G3301" s="2">
        <v>45473</v>
      </c>
      <c r="H3301" t="s">
        <v>3618</v>
      </c>
      <c r="I3301">
        <f t="shared" si="51"/>
        <v>-800</v>
      </c>
    </row>
    <row r="3302" spans="1:9" x14ac:dyDescent="0.25">
      <c r="A3302">
        <v>2</v>
      </c>
      <c r="B3302" t="s">
        <v>2053</v>
      </c>
      <c r="C3302" t="s">
        <v>3624</v>
      </c>
      <c r="D3302" t="s">
        <v>3617</v>
      </c>
      <c r="E3302">
        <v>0</v>
      </c>
      <c r="F3302">
        <v>300</v>
      </c>
      <c r="G3302" s="2">
        <v>45473</v>
      </c>
      <c r="H3302" t="s">
        <v>3618</v>
      </c>
      <c r="I3302">
        <f t="shared" si="51"/>
        <v>-300</v>
      </c>
    </row>
    <row r="3303" spans="1:9" x14ac:dyDescent="0.25">
      <c r="A3303">
        <v>2</v>
      </c>
      <c r="B3303" t="s">
        <v>2053</v>
      </c>
      <c r="C3303" t="s">
        <v>3624</v>
      </c>
      <c r="D3303" t="s">
        <v>3617</v>
      </c>
      <c r="E3303">
        <v>0</v>
      </c>
      <c r="F3303">
        <v>600</v>
      </c>
      <c r="G3303" s="2">
        <v>45473</v>
      </c>
      <c r="H3303" t="s">
        <v>3618</v>
      </c>
      <c r="I3303">
        <f t="shared" si="51"/>
        <v>-600</v>
      </c>
    </row>
    <row r="3304" spans="1:9" x14ac:dyDescent="0.25">
      <c r="A3304">
        <v>4</v>
      </c>
      <c r="B3304" t="s">
        <v>2053</v>
      </c>
      <c r="C3304" t="s">
        <v>3625</v>
      </c>
      <c r="D3304" t="s">
        <v>3617</v>
      </c>
      <c r="E3304">
        <v>0</v>
      </c>
      <c r="F3304">
        <v>648</v>
      </c>
      <c r="G3304" s="2">
        <v>45473</v>
      </c>
      <c r="H3304" t="s">
        <v>3618</v>
      </c>
      <c r="I3304">
        <f t="shared" si="51"/>
        <v>-648</v>
      </c>
    </row>
    <row r="3305" spans="1:9" x14ac:dyDescent="0.25">
      <c r="A3305">
        <v>4</v>
      </c>
      <c r="B3305" t="s">
        <v>2053</v>
      </c>
      <c r="C3305" t="s">
        <v>3625</v>
      </c>
      <c r="D3305" t="s">
        <v>3617</v>
      </c>
      <c r="E3305">
        <v>0</v>
      </c>
      <c r="F3305">
        <v>1300</v>
      </c>
      <c r="G3305" s="2">
        <v>45473</v>
      </c>
      <c r="H3305" t="s">
        <v>3618</v>
      </c>
      <c r="I3305">
        <f t="shared" si="51"/>
        <v>-1300</v>
      </c>
    </row>
    <row r="3306" spans="1:9" x14ac:dyDescent="0.25">
      <c r="A3306">
        <v>4</v>
      </c>
      <c r="B3306" t="s">
        <v>2053</v>
      </c>
      <c r="C3306" t="s">
        <v>3625</v>
      </c>
      <c r="D3306" t="s">
        <v>3617</v>
      </c>
      <c r="E3306">
        <v>0</v>
      </c>
      <c r="F3306">
        <v>1600</v>
      </c>
      <c r="G3306" s="2">
        <v>45473</v>
      </c>
      <c r="H3306" t="s">
        <v>3618</v>
      </c>
      <c r="I3306">
        <f t="shared" si="51"/>
        <v>-1600</v>
      </c>
    </row>
    <row r="3307" spans="1:9" x14ac:dyDescent="0.25">
      <c r="A3307">
        <v>4</v>
      </c>
      <c r="B3307" t="s">
        <v>2053</v>
      </c>
      <c r="C3307" t="s">
        <v>3625</v>
      </c>
      <c r="D3307" t="s">
        <v>3617</v>
      </c>
      <c r="E3307">
        <v>0</v>
      </c>
      <c r="F3307">
        <v>800</v>
      </c>
      <c r="G3307" s="2">
        <v>45473</v>
      </c>
      <c r="H3307" t="s">
        <v>3618</v>
      </c>
      <c r="I3307">
        <f t="shared" si="51"/>
        <v>-800</v>
      </c>
    </row>
    <row r="3308" spans="1:9" x14ac:dyDescent="0.25">
      <c r="A3308">
        <v>4</v>
      </c>
      <c r="B3308" t="s">
        <v>2053</v>
      </c>
      <c r="C3308" t="s">
        <v>3625</v>
      </c>
      <c r="D3308" t="s">
        <v>3617</v>
      </c>
      <c r="E3308">
        <v>0</v>
      </c>
      <c r="F3308">
        <v>3000</v>
      </c>
      <c r="G3308" s="2">
        <v>45473</v>
      </c>
      <c r="H3308" t="s">
        <v>3618</v>
      </c>
      <c r="I3308">
        <f t="shared" si="51"/>
        <v>-3000</v>
      </c>
    </row>
    <row r="3309" spans="1:9" x14ac:dyDescent="0.25">
      <c r="A3309">
        <v>4</v>
      </c>
      <c r="B3309" t="s">
        <v>2053</v>
      </c>
      <c r="C3309" t="s">
        <v>3625</v>
      </c>
      <c r="D3309" t="s">
        <v>3617</v>
      </c>
      <c r="E3309">
        <v>0</v>
      </c>
      <c r="F3309">
        <v>765</v>
      </c>
      <c r="G3309" s="2">
        <v>45473</v>
      </c>
      <c r="H3309" t="s">
        <v>3618</v>
      </c>
      <c r="I3309">
        <f t="shared" si="51"/>
        <v>-765</v>
      </c>
    </row>
    <row r="3310" spans="1:9" x14ac:dyDescent="0.25">
      <c r="A3310">
        <v>4</v>
      </c>
      <c r="B3310" t="s">
        <v>2053</v>
      </c>
      <c r="C3310" t="s">
        <v>3625</v>
      </c>
      <c r="D3310" t="s">
        <v>3617</v>
      </c>
      <c r="E3310">
        <v>0</v>
      </c>
      <c r="F3310">
        <v>870</v>
      </c>
      <c r="G3310" s="2">
        <v>45473</v>
      </c>
      <c r="H3310" t="s">
        <v>3618</v>
      </c>
      <c r="I3310">
        <f t="shared" si="51"/>
        <v>-870</v>
      </c>
    </row>
    <row r="3311" spans="1:9" x14ac:dyDescent="0.25">
      <c r="A3311">
        <v>4</v>
      </c>
      <c r="B3311" t="s">
        <v>2053</v>
      </c>
      <c r="C3311" t="s">
        <v>3625</v>
      </c>
      <c r="D3311" t="s">
        <v>3617</v>
      </c>
      <c r="E3311">
        <v>0</v>
      </c>
      <c r="F3311">
        <v>195</v>
      </c>
      <c r="G3311" s="2">
        <v>45473</v>
      </c>
      <c r="H3311" t="s">
        <v>3618</v>
      </c>
      <c r="I3311">
        <f t="shared" si="51"/>
        <v>-195</v>
      </c>
    </row>
    <row r="3312" spans="1:9" x14ac:dyDescent="0.25">
      <c r="A3312">
        <v>4</v>
      </c>
      <c r="B3312" t="s">
        <v>2053</v>
      </c>
      <c r="C3312" t="s">
        <v>3625</v>
      </c>
      <c r="D3312" t="s">
        <v>3617</v>
      </c>
      <c r="E3312">
        <v>0</v>
      </c>
      <c r="F3312">
        <v>260</v>
      </c>
      <c r="G3312" s="2">
        <v>45473</v>
      </c>
      <c r="H3312" t="s">
        <v>3618</v>
      </c>
      <c r="I3312">
        <f t="shared" si="51"/>
        <v>-260</v>
      </c>
    </row>
    <row r="3313" spans="1:9" x14ac:dyDescent="0.25">
      <c r="A3313">
        <v>4</v>
      </c>
      <c r="B3313" t="s">
        <v>2053</v>
      </c>
      <c r="C3313" t="s">
        <v>3625</v>
      </c>
      <c r="D3313" t="s">
        <v>3617</v>
      </c>
      <c r="E3313">
        <v>0</v>
      </c>
      <c r="F3313">
        <v>2100</v>
      </c>
      <c r="G3313" s="2">
        <v>45473</v>
      </c>
      <c r="H3313" t="s">
        <v>3618</v>
      </c>
      <c r="I3313">
        <f t="shared" si="51"/>
        <v>-2100</v>
      </c>
    </row>
    <row r="3314" spans="1:9" x14ac:dyDescent="0.25">
      <c r="A3314">
        <v>4</v>
      </c>
      <c r="B3314" t="s">
        <v>2053</v>
      </c>
      <c r="C3314" t="s">
        <v>3625</v>
      </c>
      <c r="D3314" t="s">
        <v>3617</v>
      </c>
      <c r="E3314">
        <v>0</v>
      </c>
      <c r="F3314">
        <v>200</v>
      </c>
      <c r="G3314" s="2">
        <v>45473</v>
      </c>
      <c r="H3314" t="s">
        <v>3618</v>
      </c>
      <c r="I3314">
        <f t="shared" si="51"/>
        <v>-200</v>
      </c>
    </row>
    <row r="3315" spans="1:9" x14ac:dyDescent="0.25">
      <c r="A3315">
        <v>4</v>
      </c>
      <c r="B3315" t="s">
        <v>2053</v>
      </c>
      <c r="C3315" t="s">
        <v>3625</v>
      </c>
      <c r="D3315" t="s">
        <v>3617</v>
      </c>
      <c r="E3315">
        <v>0</v>
      </c>
      <c r="F3315">
        <v>1100</v>
      </c>
      <c r="G3315" s="2">
        <v>45473</v>
      </c>
      <c r="H3315" t="s">
        <v>3618</v>
      </c>
      <c r="I3315">
        <f t="shared" si="51"/>
        <v>-1100</v>
      </c>
    </row>
    <row r="3316" spans="1:9" x14ac:dyDescent="0.25">
      <c r="A3316">
        <v>4</v>
      </c>
      <c r="B3316" t="s">
        <v>2053</v>
      </c>
      <c r="C3316" t="s">
        <v>3625</v>
      </c>
      <c r="D3316" t="s">
        <v>3617</v>
      </c>
      <c r="E3316">
        <v>0</v>
      </c>
      <c r="F3316">
        <v>1300</v>
      </c>
      <c r="G3316" s="2">
        <v>45473</v>
      </c>
      <c r="H3316" t="s">
        <v>3618</v>
      </c>
      <c r="I3316">
        <f t="shared" si="51"/>
        <v>-1300</v>
      </c>
    </row>
    <row r="3317" spans="1:9" x14ac:dyDescent="0.25">
      <c r="A3317">
        <v>4</v>
      </c>
      <c r="B3317" t="s">
        <v>2053</v>
      </c>
      <c r="C3317" t="s">
        <v>3625</v>
      </c>
      <c r="D3317" t="s">
        <v>3617</v>
      </c>
      <c r="E3317">
        <v>0</v>
      </c>
      <c r="F3317">
        <v>520</v>
      </c>
      <c r="G3317" s="2">
        <v>45473</v>
      </c>
      <c r="H3317" t="s">
        <v>3618</v>
      </c>
      <c r="I3317">
        <f t="shared" si="51"/>
        <v>-520</v>
      </c>
    </row>
    <row r="3318" spans="1:9" x14ac:dyDescent="0.25">
      <c r="A3318">
        <v>4</v>
      </c>
      <c r="B3318" t="s">
        <v>2053</v>
      </c>
      <c r="C3318" t="s">
        <v>3625</v>
      </c>
      <c r="D3318" t="s">
        <v>3617</v>
      </c>
      <c r="E3318">
        <v>0</v>
      </c>
      <c r="F3318">
        <v>400</v>
      </c>
      <c r="G3318" s="2">
        <v>45473</v>
      </c>
      <c r="H3318" t="s">
        <v>3618</v>
      </c>
      <c r="I3318">
        <f t="shared" si="51"/>
        <v>-400</v>
      </c>
    </row>
    <row r="3319" spans="1:9" x14ac:dyDescent="0.25">
      <c r="A3319">
        <v>4</v>
      </c>
      <c r="B3319" t="s">
        <v>2053</v>
      </c>
      <c r="C3319" t="s">
        <v>3625</v>
      </c>
      <c r="D3319" t="s">
        <v>3617</v>
      </c>
      <c r="E3319">
        <v>0</v>
      </c>
      <c r="F3319">
        <v>3750</v>
      </c>
      <c r="G3319" s="2">
        <v>45473</v>
      </c>
      <c r="H3319" t="s">
        <v>3618</v>
      </c>
      <c r="I3319">
        <f t="shared" si="51"/>
        <v>-3750</v>
      </c>
    </row>
    <row r="3320" spans="1:9" x14ac:dyDescent="0.25">
      <c r="A3320">
        <v>4</v>
      </c>
      <c r="B3320" t="s">
        <v>2053</v>
      </c>
      <c r="C3320" t="s">
        <v>3625</v>
      </c>
      <c r="D3320" t="s">
        <v>3617</v>
      </c>
      <c r="E3320">
        <v>0</v>
      </c>
      <c r="F3320">
        <v>3750</v>
      </c>
      <c r="G3320" s="2">
        <v>45473</v>
      </c>
      <c r="H3320" t="s">
        <v>3618</v>
      </c>
      <c r="I3320">
        <f t="shared" si="51"/>
        <v>-3750</v>
      </c>
    </row>
    <row r="3321" spans="1:9" x14ac:dyDescent="0.25">
      <c r="A3321">
        <v>4</v>
      </c>
      <c r="B3321" t="s">
        <v>2053</v>
      </c>
      <c r="C3321" t="s">
        <v>3625</v>
      </c>
      <c r="D3321" t="s">
        <v>3617</v>
      </c>
      <c r="E3321">
        <v>0</v>
      </c>
      <c r="F3321">
        <v>210</v>
      </c>
      <c r="G3321" s="2">
        <v>45473</v>
      </c>
      <c r="H3321" t="s">
        <v>3618</v>
      </c>
      <c r="I3321">
        <f t="shared" si="51"/>
        <v>-210</v>
      </c>
    </row>
    <row r="3322" spans="1:9" x14ac:dyDescent="0.25">
      <c r="A3322">
        <v>4</v>
      </c>
      <c r="B3322" t="s">
        <v>2053</v>
      </c>
      <c r="C3322" t="s">
        <v>3625</v>
      </c>
      <c r="D3322" t="s">
        <v>3617</v>
      </c>
      <c r="E3322">
        <v>0</v>
      </c>
      <c r="F3322">
        <v>1200</v>
      </c>
      <c r="G3322" s="2">
        <v>45473</v>
      </c>
      <c r="H3322" t="s">
        <v>3618</v>
      </c>
      <c r="I3322">
        <f t="shared" si="51"/>
        <v>-1200</v>
      </c>
    </row>
    <row r="3323" spans="1:9" x14ac:dyDescent="0.25">
      <c r="A3323">
        <v>4</v>
      </c>
      <c r="B3323" t="s">
        <v>2053</v>
      </c>
      <c r="C3323" t="s">
        <v>3625</v>
      </c>
      <c r="D3323" t="s">
        <v>3617</v>
      </c>
      <c r="E3323">
        <v>0</v>
      </c>
      <c r="F3323">
        <v>520</v>
      </c>
      <c r="G3323" s="2">
        <v>45473</v>
      </c>
      <c r="H3323" t="s">
        <v>3618</v>
      </c>
      <c r="I3323">
        <f t="shared" si="51"/>
        <v>-520</v>
      </c>
    </row>
    <row r="3324" spans="1:9" x14ac:dyDescent="0.25">
      <c r="A3324">
        <v>4</v>
      </c>
      <c r="B3324" t="s">
        <v>2053</v>
      </c>
      <c r="C3324" t="s">
        <v>3625</v>
      </c>
      <c r="D3324" t="s">
        <v>3617</v>
      </c>
      <c r="E3324">
        <v>0</v>
      </c>
      <c r="F3324">
        <v>1410</v>
      </c>
      <c r="G3324" s="2">
        <v>45473</v>
      </c>
      <c r="H3324" t="s">
        <v>3618</v>
      </c>
      <c r="I3324">
        <f t="shared" si="51"/>
        <v>-1410</v>
      </c>
    </row>
    <row r="3325" spans="1:9" x14ac:dyDescent="0.25">
      <c r="A3325">
        <v>4</v>
      </c>
      <c r="B3325" t="s">
        <v>2053</v>
      </c>
      <c r="C3325" t="s">
        <v>3625</v>
      </c>
      <c r="D3325" t="s">
        <v>3617</v>
      </c>
      <c r="E3325">
        <v>0</v>
      </c>
      <c r="F3325">
        <v>300</v>
      </c>
      <c r="G3325" s="2">
        <v>45473</v>
      </c>
      <c r="H3325" t="s">
        <v>3618</v>
      </c>
      <c r="I3325">
        <f t="shared" si="51"/>
        <v>-300</v>
      </c>
    </row>
    <row r="3326" spans="1:9" x14ac:dyDescent="0.25">
      <c r="A3326">
        <v>4</v>
      </c>
      <c r="B3326" t="s">
        <v>2053</v>
      </c>
      <c r="C3326" t="s">
        <v>3625</v>
      </c>
      <c r="D3326" t="s">
        <v>3617</v>
      </c>
      <c r="E3326">
        <v>0</v>
      </c>
      <c r="F3326">
        <v>875</v>
      </c>
      <c r="G3326" s="2">
        <v>45473</v>
      </c>
      <c r="H3326" t="s">
        <v>3618</v>
      </c>
      <c r="I3326">
        <f t="shared" si="51"/>
        <v>-875</v>
      </c>
    </row>
    <row r="3327" spans="1:9" x14ac:dyDescent="0.25">
      <c r="A3327">
        <v>4</v>
      </c>
      <c r="B3327" t="s">
        <v>2053</v>
      </c>
      <c r="C3327" t="s">
        <v>3625</v>
      </c>
      <c r="D3327" t="s">
        <v>3617</v>
      </c>
      <c r="E3327">
        <v>0</v>
      </c>
      <c r="F3327">
        <v>2000</v>
      </c>
      <c r="G3327" s="2">
        <v>45473</v>
      </c>
      <c r="H3327" t="s">
        <v>3618</v>
      </c>
      <c r="I3327">
        <f t="shared" si="51"/>
        <v>-2000</v>
      </c>
    </row>
    <row r="3328" spans="1:9" x14ac:dyDescent="0.25">
      <c r="A3328">
        <v>4</v>
      </c>
      <c r="B3328" t="s">
        <v>2053</v>
      </c>
      <c r="C3328" t="s">
        <v>3625</v>
      </c>
      <c r="D3328" t="s">
        <v>3617</v>
      </c>
      <c r="E3328">
        <v>0</v>
      </c>
      <c r="F3328">
        <v>2000</v>
      </c>
      <c r="G3328" s="2">
        <v>45473</v>
      </c>
      <c r="H3328" t="s">
        <v>3618</v>
      </c>
      <c r="I3328">
        <f t="shared" si="51"/>
        <v>-2000</v>
      </c>
    </row>
    <row r="3329" spans="1:9" x14ac:dyDescent="0.25">
      <c r="A3329">
        <v>4</v>
      </c>
      <c r="B3329" t="s">
        <v>2053</v>
      </c>
      <c r="C3329" t="s">
        <v>3625</v>
      </c>
      <c r="D3329" t="s">
        <v>3617</v>
      </c>
      <c r="E3329">
        <v>0</v>
      </c>
      <c r="F3329">
        <v>780</v>
      </c>
      <c r="G3329" s="2">
        <v>45473</v>
      </c>
      <c r="H3329" t="s">
        <v>3618</v>
      </c>
      <c r="I3329">
        <f t="shared" si="51"/>
        <v>-780</v>
      </c>
    </row>
    <row r="3330" spans="1:9" x14ac:dyDescent="0.25">
      <c r="A3330">
        <v>4</v>
      </c>
      <c r="B3330" t="s">
        <v>2053</v>
      </c>
      <c r="C3330" t="s">
        <v>3625</v>
      </c>
      <c r="D3330" t="s">
        <v>3617</v>
      </c>
      <c r="E3330">
        <v>0</v>
      </c>
      <c r="F3330">
        <v>2000</v>
      </c>
      <c r="G3330" s="2">
        <v>45473</v>
      </c>
      <c r="H3330" t="s">
        <v>3618</v>
      </c>
      <c r="I3330">
        <f t="shared" ref="I3330:I3393" si="52">E3330-F3330</f>
        <v>-2000</v>
      </c>
    </row>
    <row r="3331" spans="1:9" x14ac:dyDescent="0.25">
      <c r="A3331">
        <v>4</v>
      </c>
      <c r="B3331" t="s">
        <v>2053</v>
      </c>
      <c r="C3331" t="s">
        <v>3625</v>
      </c>
      <c r="D3331" t="s">
        <v>3617</v>
      </c>
      <c r="E3331">
        <v>0</v>
      </c>
      <c r="F3331">
        <v>1200</v>
      </c>
      <c r="G3331" s="2">
        <v>45473</v>
      </c>
      <c r="H3331" t="s">
        <v>3618</v>
      </c>
      <c r="I3331">
        <f t="shared" si="52"/>
        <v>-1200</v>
      </c>
    </row>
    <row r="3332" spans="1:9" x14ac:dyDescent="0.25">
      <c r="A3332">
        <v>4</v>
      </c>
      <c r="B3332" t="s">
        <v>2053</v>
      </c>
      <c r="C3332" t="s">
        <v>3625</v>
      </c>
      <c r="D3332" t="s">
        <v>3617</v>
      </c>
      <c r="E3332">
        <v>0</v>
      </c>
      <c r="F3332">
        <v>1300</v>
      </c>
      <c r="G3332" s="2">
        <v>45473</v>
      </c>
      <c r="H3332" t="s">
        <v>3618</v>
      </c>
      <c r="I3332">
        <f t="shared" si="52"/>
        <v>-1300</v>
      </c>
    </row>
    <row r="3333" spans="1:9" x14ac:dyDescent="0.25">
      <c r="A3333">
        <v>4</v>
      </c>
      <c r="B3333" t="s">
        <v>2053</v>
      </c>
      <c r="C3333" t="s">
        <v>3625</v>
      </c>
      <c r="D3333" t="s">
        <v>3617</v>
      </c>
      <c r="E3333">
        <v>0</v>
      </c>
      <c r="F3333">
        <v>285</v>
      </c>
      <c r="G3333" s="2">
        <v>45473</v>
      </c>
      <c r="H3333" t="s">
        <v>3618</v>
      </c>
      <c r="I3333">
        <f t="shared" si="52"/>
        <v>-285</v>
      </c>
    </row>
    <row r="3334" spans="1:9" x14ac:dyDescent="0.25">
      <c r="A3334">
        <v>4</v>
      </c>
      <c r="B3334" t="s">
        <v>2053</v>
      </c>
      <c r="C3334" t="s">
        <v>3625</v>
      </c>
      <c r="D3334" t="s">
        <v>3617</v>
      </c>
      <c r="E3334">
        <v>0</v>
      </c>
      <c r="F3334">
        <v>300</v>
      </c>
      <c r="G3334" s="2">
        <v>45473</v>
      </c>
      <c r="H3334" t="s">
        <v>3618</v>
      </c>
      <c r="I3334">
        <f t="shared" si="52"/>
        <v>-300</v>
      </c>
    </row>
    <row r="3335" spans="1:9" x14ac:dyDescent="0.25">
      <c r="A3335">
        <v>4</v>
      </c>
      <c r="B3335" t="s">
        <v>2053</v>
      </c>
      <c r="C3335" t="s">
        <v>3625</v>
      </c>
      <c r="D3335" t="s">
        <v>3617</v>
      </c>
      <c r="E3335">
        <v>0</v>
      </c>
      <c r="F3335">
        <v>105</v>
      </c>
      <c r="G3335" s="2">
        <v>45473</v>
      </c>
      <c r="H3335" t="s">
        <v>3618</v>
      </c>
      <c r="I3335">
        <f t="shared" si="52"/>
        <v>-105</v>
      </c>
    </row>
    <row r="3336" spans="1:9" x14ac:dyDescent="0.25">
      <c r="A3336">
        <v>4</v>
      </c>
      <c r="B3336" t="s">
        <v>2053</v>
      </c>
      <c r="C3336" t="s">
        <v>3625</v>
      </c>
      <c r="D3336" t="s">
        <v>3617</v>
      </c>
      <c r="E3336">
        <v>0</v>
      </c>
      <c r="F3336">
        <v>520</v>
      </c>
      <c r="G3336" s="2">
        <v>45473</v>
      </c>
      <c r="H3336" t="s">
        <v>3618</v>
      </c>
      <c r="I3336">
        <f t="shared" si="52"/>
        <v>-520</v>
      </c>
    </row>
    <row r="3337" spans="1:9" x14ac:dyDescent="0.25">
      <c r="A3337">
        <v>4</v>
      </c>
      <c r="B3337" t="s">
        <v>2053</v>
      </c>
      <c r="C3337" t="s">
        <v>3625</v>
      </c>
      <c r="D3337" t="s">
        <v>3617</v>
      </c>
      <c r="E3337">
        <v>0</v>
      </c>
      <c r="F3337">
        <v>90</v>
      </c>
      <c r="G3337" s="2">
        <v>45473</v>
      </c>
      <c r="H3337" t="s">
        <v>3618</v>
      </c>
      <c r="I3337">
        <f t="shared" si="52"/>
        <v>-90</v>
      </c>
    </row>
    <row r="3338" spans="1:9" x14ac:dyDescent="0.25">
      <c r="A3338">
        <v>4</v>
      </c>
      <c r="B3338" t="s">
        <v>2053</v>
      </c>
      <c r="C3338" t="s">
        <v>3625</v>
      </c>
      <c r="D3338" t="s">
        <v>3617</v>
      </c>
      <c r="E3338">
        <v>0</v>
      </c>
      <c r="F3338">
        <v>260</v>
      </c>
      <c r="G3338" s="2">
        <v>45473</v>
      </c>
      <c r="H3338" t="s">
        <v>3618</v>
      </c>
      <c r="I3338">
        <f t="shared" si="52"/>
        <v>-260</v>
      </c>
    </row>
    <row r="3339" spans="1:9" x14ac:dyDescent="0.25">
      <c r="A3339">
        <v>4</v>
      </c>
      <c r="B3339" t="s">
        <v>2053</v>
      </c>
      <c r="C3339" t="s">
        <v>3625</v>
      </c>
      <c r="D3339" t="s">
        <v>3617</v>
      </c>
      <c r="E3339">
        <v>0</v>
      </c>
      <c r="F3339">
        <v>478.95</v>
      </c>
      <c r="G3339" s="2">
        <v>45473</v>
      </c>
      <c r="H3339" t="s">
        <v>3618</v>
      </c>
      <c r="I3339">
        <f t="shared" si="52"/>
        <v>-478.95</v>
      </c>
    </row>
    <row r="3340" spans="1:9" x14ac:dyDescent="0.25">
      <c r="A3340">
        <v>4</v>
      </c>
      <c r="B3340" t="s">
        <v>2053</v>
      </c>
      <c r="C3340" t="s">
        <v>3625</v>
      </c>
      <c r="D3340" t="s">
        <v>3617</v>
      </c>
      <c r="E3340">
        <v>0</v>
      </c>
      <c r="F3340">
        <v>210</v>
      </c>
      <c r="G3340" s="2">
        <v>45473</v>
      </c>
      <c r="H3340" t="s">
        <v>3618</v>
      </c>
      <c r="I3340">
        <f t="shared" si="52"/>
        <v>-210</v>
      </c>
    </row>
    <row r="3341" spans="1:9" x14ac:dyDescent="0.25">
      <c r="A3341">
        <v>4</v>
      </c>
      <c r="B3341" t="s">
        <v>2053</v>
      </c>
      <c r="C3341" t="s">
        <v>3625</v>
      </c>
      <c r="D3341" t="s">
        <v>3617</v>
      </c>
      <c r="E3341">
        <v>0</v>
      </c>
      <c r="F3341">
        <v>4000</v>
      </c>
      <c r="G3341" s="2">
        <v>45473</v>
      </c>
      <c r="H3341" t="s">
        <v>3618</v>
      </c>
      <c r="I3341">
        <f t="shared" si="52"/>
        <v>-4000</v>
      </c>
    </row>
    <row r="3342" spans="1:9" x14ac:dyDescent="0.25">
      <c r="A3342">
        <v>4</v>
      </c>
      <c r="B3342" t="s">
        <v>2053</v>
      </c>
      <c r="C3342" t="s">
        <v>3625</v>
      </c>
      <c r="D3342" t="s">
        <v>3617</v>
      </c>
      <c r="E3342">
        <v>0</v>
      </c>
      <c r="F3342">
        <v>1000</v>
      </c>
      <c r="G3342" s="2">
        <v>45473</v>
      </c>
      <c r="H3342" t="s">
        <v>3618</v>
      </c>
      <c r="I3342">
        <f t="shared" si="52"/>
        <v>-1000</v>
      </c>
    </row>
    <row r="3343" spans="1:9" x14ac:dyDescent="0.25">
      <c r="A3343">
        <v>3</v>
      </c>
      <c r="B3343" t="s">
        <v>2053</v>
      </c>
      <c r="C3343" t="s">
        <v>3616</v>
      </c>
      <c r="D3343" t="s">
        <v>3617</v>
      </c>
      <c r="E3343">
        <v>0</v>
      </c>
      <c r="F3343">
        <v>432</v>
      </c>
      <c r="G3343" s="2">
        <v>45473</v>
      </c>
      <c r="H3343" t="s">
        <v>3618</v>
      </c>
      <c r="I3343">
        <f t="shared" si="52"/>
        <v>-432</v>
      </c>
    </row>
    <row r="3344" spans="1:9" x14ac:dyDescent="0.25">
      <c r="A3344">
        <v>3</v>
      </c>
      <c r="B3344" t="s">
        <v>2053</v>
      </c>
      <c r="C3344" t="s">
        <v>3616</v>
      </c>
      <c r="D3344" t="s">
        <v>3617</v>
      </c>
      <c r="E3344">
        <v>0</v>
      </c>
      <c r="F3344">
        <v>390</v>
      </c>
      <c r="G3344" s="2">
        <v>45473</v>
      </c>
      <c r="H3344" t="s">
        <v>3618</v>
      </c>
      <c r="I3344">
        <f t="shared" si="52"/>
        <v>-390</v>
      </c>
    </row>
    <row r="3345" spans="1:9" x14ac:dyDescent="0.25">
      <c r="A3345">
        <v>3</v>
      </c>
      <c r="B3345" t="s">
        <v>2053</v>
      </c>
      <c r="C3345" t="s">
        <v>3616</v>
      </c>
      <c r="D3345" t="s">
        <v>3617</v>
      </c>
      <c r="E3345">
        <v>0</v>
      </c>
      <c r="F3345">
        <v>1575</v>
      </c>
      <c r="G3345" s="2">
        <v>45473</v>
      </c>
      <c r="H3345" t="s">
        <v>3618</v>
      </c>
      <c r="I3345">
        <f t="shared" si="52"/>
        <v>-1575</v>
      </c>
    </row>
    <row r="3346" spans="1:9" x14ac:dyDescent="0.25">
      <c r="A3346">
        <v>3</v>
      </c>
      <c r="B3346" t="s">
        <v>2053</v>
      </c>
      <c r="C3346" t="s">
        <v>3616</v>
      </c>
      <c r="D3346" t="s">
        <v>3617</v>
      </c>
      <c r="E3346">
        <v>0</v>
      </c>
      <c r="F3346">
        <v>210</v>
      </c>
      <c r="G3346" s="2">
        <v>45473</v>
      </c>
      <c r="H3346" t="s">
        <v>3618</v>
      </c>
      <c r="I3346">
        <f t="shared" si="52"/>
        <v>-210</v>
      </c>
    </row>
    <row r="3347" spans="1:9" x14ac:dyDescent="0.25">
      <c r="A3347">
        <v>3</v>
      </c>
      <c r="B3347" t="s">
        <v>2053</v>
      </c>
      <c r="C3347" t="s">
        <v>3616</v>
      </c>
      <c r="D3347" t="s">
        <v>3617</v>
      </c>
      <c r="E3347">
        <v>0</v>
      </c>
      <c r="F3347">
        <v>2025</v>
      </c>
      <c r="G3347" s="2">
        <v>45473</v>
      </c>
      <c r="H3347" t="s">
        <v>3618</v>
      </c>
      <c r="I3347">
        <f t="shared" si="52"/>
        <v>-2025</v>
      </c>
    </row>
    <row r="3348" spans="1:9" x14ac:dyDescent="0.25">
      <c r="A3348">
        <v>3</v>
      </c>
      <c r="B3348" t="s">
        <v>2053</v>
      </c>
      <c r="C3348" t="s">
        <v>3616</v>
      </c>
      <c r="D3348" t="s">
        <v>3617</v>
      </c>
      <c r="E3348">
        <v>0</v>
      </c>
      <c r="F3348">
        <v>200</v>
      </c>
      <c r="G3348" s="2">
        <v>45473</v>
      </c>
      <c r="H3348" t="s">
        <v>3618</v>
      </c>
      <c r="I3348">
        <f t="shared" si="52"/>
        <v>-200</v>
      </c>
    </row>
    <row r="3349" spans="1:9" x14ac:dyDescent="0.25">
      <c r="A3349">
        <v>3</v>
      </c>
      <c r="B3349" t="s">
        <v>2053</v>
      </c>
      <c r="C3349" t="s">
        <v>3616</v>
      </c>
      <c r="D3349" t="s">
        <v>3617</v>
      </c>
      <c r="E3349">
        <v>0</v>
      </c>
      <c r="F3349">
        <v>2500</v>
      </c>
      <c r="G3349" s="2">
        <v>45473</v>
      </c>
      <c r="H3349" t="s">
        <v>3618</v>
      </c>
      <c r="I3349">
        <f t="shared" si="52"/>
        <v>-2500</v>
      </c>
    </row>
    <row r="3350" spans="1:9" x14ac:dyDescent="0.25">
      <c r="A3350">
        <v>3</v>
      </c>
      <c r="B3350" t="s">
        <v>2053</v>
      </c>
      <c r="C3350" t="s">
        <v>3616</v>
      </c>
      <c r="D3350" t="s">
        <v>3617</v>
      </c>
      <c r="E3350">
        <v>0</v>
      </c>
      <c r="F3350">
        <v>768</v>
      </c>
      <c r="G3350" s="2">
        <v>45473</v>
      </c>
      <c r="H3350" t="s">
        <v>3618</v>
      </c>
      <c r="I3350">
        <f t="shared" si="52"/>
        <v>-768</v>
      </c>
    </row>
    <row r="3351" spans="1:9" x14ac:dyDescent="0.25">
      <c r="A3351">
        <v>3</v>
      </c>
      <c r="B3351" t="s">
        <v>2053</v>
      </c>
      <c r="C3351" t="s">
        <v>3616</v>
      </c>
      <c r="D3351" t="s">
        <v>3617</v>
      </c>
      <c r="E3351">
        <v>0</v>
      </c>
      <c r="F3351">
        <v>680</v>
      </c>
      <c r="G3351" s="2">
        <v>45473</v>
      </c>
      <c r="H3351" t="s">
        <v>3618</v>
      </c>
      <c r="I3351">
        <f t="shared" si="52"/>
        <v>-680</v>
      </c>
    </row>
    <row r="3352" spans="1:9" x14ac:dyDescent="0.25">
      <c r="A3352">
        <v>3</v>
      </c>
      <c r="B3352" t="s">
        <v>2053</v>
      </c>
      <c r="C3352" t="s">
        <v>3616</v>
      </c>
      <c r="D3352" t="s">
        <v>3617</v>
      </c>
      <c r="E3352">
        <v>0</v>
      </c>
      <c r="F3352">
        <v>680</v>
      </c>
      <c r="G3352" s="2">
        <v>45473</v>
      </c>
      <c r="H3352" t="s">
        <v>3618</v>
      </c>
      <c r="I3352">
        <f t="shared" si="52"/>
        <v>-680</v>
      </c>
    </row>
    <row r="3353" spans="1:9" x14ac:dyDescent="0.25">
      <c r="A3353">
        <v>3</v>
      </c>
      <c r="B3353" t="s">
        <v>2053</v>
      </c>
      <c r="C3353" t="s">
        <v>3616</v>
      </c>
      <c r="D3353" t="s">
        <v>3617</v>
      </c>
      <c r="E3353">
        <v>0</v>
      </c>
      <c r="F3353">
        <v>425</v>
      </c>
      <c r="G3353" s="2">
        <v>45473</v>
      </c>
      <c r="H3353" t="s">
        <v>3618</v>
      </c>
      <c r="I3353">
        <f t="shared" si="52"/>
        <v>-425</v>
      </c>
    </row>
    <row r="3354" spans="1:9" x14ac:dyDescent="0.25">
      <c r="A3354">
        <v>3</v>
      </c>
      <c r="B3354" t="s">
        <v>2053</v>
      </c>
      <c r="C3354" t="s">
        <v>3616</v>
      </c>
      <c r="D3354" t="s">
        <v>3617</v>
      </c>
      <c r="E3354">
        <v>0</v>
      </c>
      <c r="F3354">
        <v>2500</v>
      </c>
      <c r="G3354" s="2">
        <v>45473</v>
      </c>
      <c r="H3354" t="s">
        <v>3618</v>
      </c>
      <c r="I3354">
        <f t="shared" si="52"/>
        <v>-2500</v>
      </c>
    </row>
    <row r="3355" spans="1:9" x14ac:dyDescent="0.25">
      <c r="A3355">
        <v>3</v>
      </c>
      <c r="B3355" t="s">
        <v>2053</v>
      </c>
      <c r="C3355" t="s">
        <v>3616</v>
      </c>
      <c r="D3355" t="s">
        <v>3617</v>
      </c>
      <c r="E3355">
        <v>0</v>
      </c>
      <c r="F3355">
        <v>1300</v>
      </c>
      <c r="G3355" s="2">
        <v>45473</v>
      </c>
      <c r="H3355" t="s">
        <v>3618</v>
      </c>
      <c r="I3355">
        <f t="shared" si="52"/>
        <v>-1300</v>
      </c>
    </row>
    <row r="3356" spans="1:9" x14ac:dyDescent="0.25">
      <c r="A3356">
        <v>3</v>
      </c>
      <c r="B3356" t="s">
        <v>2053</v>
      </c>
      <c r="C3356" t="s">
        <v>3616</v>
      </c>
      <c r="D3356" t="s">
        <v>3617</v>
      </c>
      <c r="E3356">
        <v>0</v>
      </c>
      <c r="F3356">
        <v>1300</v>
      </c>
      <c r="G3356" s="2">
        <v>45473</v>
      </c>
      <c r="H3356" t="s">
        <v>3618</v>
      </c>
      <c r="I3356">
        <f t="shared" si="52"/>
        <v>-1300</v>
      </c>
    </row>
    <row r="3357" spans="1:9" x14ac:dyDescent="0.25">
      <c r="A3357">
        <v>3</v>
      </c>
      <c r="B3357" t="s">
        <v>2053</v>
      </c>
      <c r="C3357" t="s">
        <v>3616</v>
      </c>
      <c r="D3357" t="s">
        <v>3617</v>
      </c>
      <c r="E3357">
        <v>0</v>
      </c>
      <c r="F3357">
        <v>2000</v>
      </c>
      <c r="G3357" s="2">
        <v>45473</v>
      </c>
      <c r="H3357" t="s">
        <v>3618</v>
      </c>
      <c r="I3357">
        <f t="shared" si="52"/>
        <v>-2000</v>
      </c>
    </row>
    <row r="3358" spans="1:9" x14ac:dyDescent="0.25">
      <c r="A3358">
        <v>3</v>
      </c>
      <c r="B3358" t="s">
        <v>2053</v>
      </c>
      <c r="C3358" t="s">
        <v>3616</v>
      </c>
      <c r="D3358" t="s">
        <v>3617</v>
      </c>
      <c r="E3358">
        <v>0</v>
      </c>
      <c r="F3358">
        <v>1000</v>
      </c>
      <c r="G3358" s="2">
        <v>45473</v>
      </c>
      <c r="H3358" t="s">
        <v>3618</v>
      </c>
      <c r="I3358">
        <f t="shared" si="52"/>
        <v>-1000</v>
      </c>
    </row>
    <row r="3359" spans="1:9" x14ac:dyDescent="0.25">
      <c r="A3359">
        <v>3</v>
      </c>
      <c r="B3359" t="s">
        <v>2053</v>
      </c>
      <c r="C3359" t="s">
        <v>3616</v>
      </c>
      <c r="D3359" t="s">
        <v>3617</v>
      </c>
      <c r="E3359">
        <v>0</v>
      </c>
      <c r="F3359">
        <v>2000</v>
      </c>
      <c r="G3359" s="2">
        <v>45473</v>
      </c>
      <c r="H3359" t="s">
        <v>3618</v>
      </c>
      <c r="I3359">
        <f t="shared" si="52"/>
        <v>-2000</v>
      </c>
    </row>
    <row r="3360" spans="1:9" x14ac:dyDescent="0.25">
      <c r="A3360">
        <v>3</v>
      </c>
      <c r="B3360" t="s">
        <v>2053</v>
      </c>
      <c r="C3360" t="s">
        <v>3616</v>
      </c>
      <c r="D3360" t="s">
        <v>3617</v>
      </c>
      <c r="E3360">
        <v>0</v>
      </c>
      <c r="F3360">
        <v>650</v>
      </c>
      <c r="G3360" s="2">
        <v>45473</v>
      </c>
      <c r="H3360" t="s">
        <v>3618</v>
      </c>
      <c r="I3360">
        <f t="shared" si="52"/>
        <v>-650</v>
      </c>
    </row>
    <row r="3361" spans="1:9" x14ac:dyDescent="0.25">
      <c r="A3361">
        <v>3</v>
      </c>
      <c r="B3361" t="s">
        <v>2053</v>
      </c>
      <c r="C3361" t="s">
        <v>3616</v>
      </c>
      <c r="D3361" t="s">
        <v>3617</v>
      </c>
      <c r="E3361">
        <v>0</v>
      </c>
      <c r="F3361">
        <v>2925</v>
      </c>
      <c r="G3361" s="2">
        <v>45473</v>
      </c>
      <c r="H3361" t="s">
        <v>3618</v>
      </c>
      <c r="I3361">
        <f t="shared" si="52"/>
        <v>-2925</v>
      </c>
    </row>
    <row r="3362" spans="1:9" x14ac:dyDescent="0.25">
      <c r="A3362">
        <v>3</v>
      </c>
      <c r="B3362" t="s">
        <v>2053</v>
      </c>
      <c r="C3362" t="s">
        <v>3616</v>
      </c>
      <c r="D3362" t="s">
        <v>3617</v>
      </c>
      <c r="E3362">
        <v>0</v>
      </c>
      <c r="F3362">
        <v>1250</v>
      </c>
      <c r="G3362" s="2">
        <v>45473</v>
      </c>
      <c r="H3362" t="s">
        <v>3618</v>
      </c>
      <c r="I3362">
        <f t="shared" si="52"/>
        <v>-1250</v>
      </c>
    </row>
    <row r="3363" spans="1:9" x14ac:dyDescent="0.25">
      <c r="A3363">
        <v>3</v>
      </c>
      <c r="B3363" t="s">
        <v>2053</v>
      </c>
      <c r="C3363" t="s">
        <v>3616</v>
      </c>
      <c r="D3363" t="s">
        <v>3617</v>
      </c>
      <c r="E3363">
        <v>0</v>
      </c>
      <c r="F3363">
        <v>600</v>
      </c>
      <c r="G3363" s="2">
        <v>45473</v>
      </c>
      <c r="H3363" t="s">
        <v>3618</v>
      </c>
      <c r="I3363">
        <f t="shared" si="52"/>
        <v>-600</v>
      </c>
    </row>
    <row r="3364" spans="1:9" x14ac:dyDescent="0.25">
      <c r="A3364">
        <v>3</v>
      </c>
      <c r="B3364" t="s">
        <v>2053</v>
      </c>
      <c r="C3364" t="s">
        <v>3616</v>
      </c>
      <c r="D3364" t="s">
        <v>3617</v>
      </c>
      <c r="E3364">
        <v>0</v>
      </c>
      <c r="F3364">
        <v>1700</v>
      </c>
      <c r="G3364" s="2">
        <v>45473</v>
      </c>
      <c r="H3364" t="s">
        <v>3618</v>
      </c>
      <c r="I3364">
        <f t="shared" si="52"/>
        <v>-1700</v>
      </c>
    </row>
    <row r="3365" spans="1:9" x14ac:dyDescent="0.25">
      <c r="A3365">
        <v>3</v>
      </c>
      <c r="B3365" t="s">
        <v>2053</v>
      </c>
      <c r="C3365" t="s">
        <v>3616</v>
      </c>
      <c r="D3365" t="s">
        <v>3617</v>
      </c>
      <c r="E3365">
        <v>0</v>
      </c>
      <c r="F3365">
        <v>1500</v>
      </c>
      <c r="G3365" s="2">
        <v>45473</v>
      </c>
      <c r="H3365" t="s">
        <v>3618</v>
      </c>
      <c r="I3365">
        <f t="shared" si="52"/>
        <v>-1500</v>
      </c>
    </row>
    <row r="3366" spans="1:9" x14ac:dyDescent="0.25">
      <c r="A3366">
        <v>3</v>
      </c>
      <c r="B3366" t="s">
        <v>2053</v>
      </c>
      <c r="C3366" t="s">
        <v>3616</v>
      </c>
      <c r="D3366" t="s">
        <v>3617</v>
      </c>
      <c r="E3366">
        <v>0</v>
      </c>
      <c r="F3366">
        <v>1300</v>
      </c>
      <c r="G3366" s="2">
        <v>45473</v>
      </c>
      <c r="H3366" t="s">
        <v>3618</v>
      </c>
      <c r="I3366">
        <f t="shared" si="52"/>
        <v>-1300</v>
      </c>
    </row>
    <row r="3367" spans="1:9" x14ac:dyDescent="0.25">
      <c r="A3367">
        <v>3</v>
      </c>
      <c r="B3367" t="s">
        <v>2053</v>
      </c>
      <c r="C3367" t="s">
        <v>3616</v>
      </c>
      <c r="D3367" t="s">
        <v>3617</v>
      </c>
      <c r="E3367">
        <v>0</v>
      </c>
      <c r="F3367">
        <v>1500</v>
      </c>
      <c r="G3367" s="2">
        <v>45473</v>
      </c>
      <c r="H3367" t="s">
        <v>3618</v>
      </c>
      <c r="I3367">
        <f t="shared" si="52"/>
        <v>-1500</v>
      </c>
    </row>
    <row r="3368" spans="1:9" x14ac:dyDescent="0.25">
      <c r="A3368">
        <v>3</v>
      </c>
      <c r="B3368" t="s">
        <v>2053</v>
      </c>
      <c r="C3368" t="s">
        <v>3616</v>
      </c>
      <c r="D3368" t="s">
        <v>3617</v>
      </c>
      <c r="E3368">
        <v>0</v>
      </c>
      <c r="F3368">
        <v>795</v>
      </c>
      <c r="G3368" s="2">
        <v>45473</v>
      </c>
      <c r="H3368" t="s">
        <v>3618</v>
      </c>
      <c r="I3368">
        <f t="shared" si="52"/>
        <v>-795</v>
      </c>
    </row>
    <row r="3369" spans="1:9" x14ac:dyDescent="0.25">
      <c r="A3369">
        <v>3</v>
      </c>
      <c r="B3369" t="s">
        <v>2053</v>
      </c>
      <c r="C3369" t="s">
        <v>3616</v>
      </c>
      <c r="D3369" t="s">
        <v>3617</v>
      </c>
      <c r="E3369">
        <v>0</v>
      </c>
      <c r="F3369">
        <v>2000</v>
      </c>
      <c r="G3369" s="2">
        <v>45473</v>
      </c>
      <c r="H3369" t="s">
        <v>3618</v>
      </c>
      <c r="I3369">
        <f t="shared" si="52"/>
        <v>-2000</v>
      </c>
    </row>
    <row r="3370" spans="1:9" x14ac:dyDescent="0.25">
      <c r="A3370">
        <v>3</v>
      </c>
      <c r="B3370" t="s">
        <v>2053</v>
      </c>
      <c r="C3370" t="s">
        <v>3616</v>
      </c>
      <c r="D3370" t="s">
        <v>3617</v>
      </c>
      <c r="E3370">
        <v>0</v>
      </c>
      <c r="F3370">
        <v>2000</v>
      </c>
      <c r="G3370" s="2">
        <v>45473</v>
      </c>
      <c r="H3370" t="s">
        <v>3618</v>
      </c>
      <c r="I3370">
        <f t="shared" si="52"/>
        <v>-2000</v>
      </c>
    </row>
    <row r="3371" spans="1:9" x14ac:dyDescent="0.25">
      <c r="A3371">
        <v>3</v>
      </c>
      <c r="B3371" t="s">
        <v>2053</v>
      </c>
      <c r="C3371" t="s">
        <v>3616</v>
      </c>
      <c r="D3371" t="s">
        <v>3617</v>
      </c>
      <c r="E3371">
        <v>0</v>
      </c>
      <c r="F3371">
        <v>2550</v>
      </c>
      <c r="G3371" s="2">
        <v>45473</v>
      </c>
      <c r="H3371" t="s">
        <v>3618</v>
      </c>
      <c r="I3371">
        <f t="shared" si="52"/>
        <v>-2550</v>
      </c>
    </row>
    <row r="3372" spans="1:9" x14ac:dyDescent="0.25">
      <c r="A3372">
        <v>3</v>
      </c>
      <c r="B3372" t="s">
        <v>2053</v>
      </c>
      <c r="C3372" t="s">
        <v>3616</v>
      </c>
      <c r="D3372" t="s">
        <v>3617</v>
      </c>
      <c r="E3372">
        <v>0</v>
      </c>
      <c r="F3372">
        <v>3650</v>
      </c>
      <c r="G3372" s="2">
        <v>45473</v>
      </c>
      <c r="H3372" t="s">
        <v>3618</v>
      </c>
      <c r="I3372">
        <f t="shared" si="52"/>
        <v>-3650</v>
      </c>
    </row>
    <row r="3373" spans="1:9" x14ac:dyDescent="0.25">
      <c r="A3373">
        <v>3</v>
      </c>
      <c r="B3373" t="s">
        <v>2053</v>
      </c>
      <c r="C3373" t="s">
        <v>3616</v>
      </c>
      <c r="D3373" t="s">
        <v>3617</v>
      </c>
      <c r="E3373">
        <v>0</v>
      </c>
      <c r="F3373">
        <v>3650</v>
      </c>
      <c r="G3373" s="2">
        <v>45473</v>
      </c>
      <c r="H3373" t="s">
        <v>3618</v>
      </c>
      <c r="I3373">
        <f t="shared" si="52"/>
        <v>-3650</v>
      </c>
    </row>
    <row r="3374" spans="1:9" x14ac:dyDescent="0.25">
      <c r="A3374">
        <v>3</v>
      </c>
      <c r="B3374" t="s">
        <v>2053</v>
      </c>
      <c r="C3374" t="s">
        <v>3616</v>
      </c>
      <c r="D3374" t="s">
        <v>3617</v>
      </c>
      <c r="E3374">
        <v>0</v>
      </c>
      <c r="F3374">
        <v>2100</v>
      </c>
      <c r="G3374" s="2">
        <v>45473</v>
      </c>
      <c r="H3374" t="s">
        <v>3618</v>
      </c>
      <c r="I3374">
        <f t="shared" si="52"/>
        <v>-2100</v>
      </c>
    </row>
    <row r="3375" spans="1:9" x14ac:dyDescent="0.25">
      <c r="A3375">
        <v>3</v>
      </c>
      <c r="B3375" t="s">
        <v>2053</v>
      </c>
      <c r="C3375" t="s">
        <v>3616</v>
      </c>
      <c r="D3375" t="s">
        <v>3617</v>
      </c>
      <c r="E3375">
        <v>0</v>
      </c>
      <c r="F3375">
        <v>126</v>
      </c>
      <c r="G3375" s="2">
        <v>45473</v>
      </c>
      <c r="H3375" t="s">
        <v>3618</v>
      </c>
      <c r="I3375">
        <f t="shared" si="52"/>
        <v>-126</v>
      </c>
    </row>
    <row r="3376" spans="1:9" x14ac:dyDescent="0.25">
      <c r="A3376">
        <v>3</v>
      </c>
      <c r="B3376" t="s">
        <v>2053</v>
      </c>
      <c r="C3376" t="s">
        <v>3616</v>
      </c>
      <c r="D3376" t="s">
        <v>3617</v>
      </c>
      <c r="E3376">
        <v>0</v>
      </c>
      <c r="F3376">
        <v>1890</v>
      </c>
      <c r="G3376" s="2">
        <v>45473</v>
      </c>
      <c r="H3376" t="s">
        <v>3618</v>
      </c>
      <c r="I3376">
        <f t="shared" si="52"/>
        <v>-1890</v>
      </c>
    </row>
    <row r="3377" spans="1:9" x14ac:dyDescent="0.25">
      <c r="A3377">
        <v>3</v>
      </c>
      <c r="B3377" t="s">
        <v>2053</v>
      </c>
      <c r="C3377" t="s">
        <v>3616</v>
      </c>
      <c r="D3377" t="s">
        <v>3617</v>
      </c>
      <c r="E3377">
        <v>0</v>
      </c>
      <c r="F3377">
        <v>2475</v>
      </c>
      <c r="G3377" s="2">
        <v>45473</v>
      </c>
      <c r="H3377" t="s">
        <v>3618</v>
      </c>
      <c r="I3377">
        <f t="shared" si="52"/>
        <v>-2475</v>
      </c>
    </row>
    <row r="3378" spans="1:9" x14ac:dyDescent="0.25">
      <c r="A3378">
        <v>3</v>
      </c>
      <c r="B3378" t="s">
        <v>2053</v>
      </c>
      <c r="C3378" t="s">
        <v>3616</v>
      </c>
      <c r="D3378" t="s">
        <v>3617</v>
      </c>
      <c r="E3378">
        <v>0</v>
      </c>
      <c r="F3378">
        <v>3960</v>
      </c>
      <c r="G3378" s="2">
        <v>45473</v>
      </c>
      <c r="H3378" t="s">
        <v>3618</v>
      </c>
      <c r="I3378">
        <f t="shared" si="52"/>
        <v>-3960</v>
      </c>
    </row>
    <row r="3379" spans="1:9" x14ac:dyDescent="0.25">
      <c r="A3379">
        <v>3</v>
      </c>
      <c r="B3379" t="s">
        <v>2053</v>
      </c>
      <c r="C3379" t="s">
        <v>3616</v>
      </c>
      <c r="D3379" t="s">
        <v>3617</v>
      </c>
      <c r="E3379">
        <v>0</v>
      </c>
      <c r="F3379">
        <v>3000</v>
      </c>
      <c r="G3379" s="2">
        <v>45473</v>
      </c>
      <c r="H3379" t="s">
        <v>3618</v>
      </c>
      <c r="I3379">
        <f t="shared" si="52"/>
        <v>-3000</v>
      </c>
    </row>
    <row r="3380" spans="1:9" x14ac:dyDescent="0.25">
      <c r="A3380">
        <v>3</v>
      </c>
      <c r="B3380" t="s">
        <v>2053</v>
      </c>
      <c r="C3380" t="s">
        <v>3616</v>
      </c>
      <c r="D3380" t="s">
        <v>3617</v>
      </c>
      <c r="E3380">
        <v>0</v>
      </c>
      <c r="F3380">
        <v>1250</v>
      </c>
      <c r="G3380" s="2">
        <v>45473</v>
      </c>
      <c r="H3380" t="s">
        <v>3618</v>
      </c>
      <c r="I3380">
        <f t="shared" si="52"/>
        <v>-1250</v>
      </c>
    </row>
    <row r="3381" spans="1:9" x14ac:dyDescent="0.25">
      <c r="A3381">
        <v>8</v>
      </c>
      <c r="B3381" t="s">
        <v>2063</v>
      </c>
      <c r="C3381" t="s">
        <v>3495</v>
      </c>
      <c r="D3381" t="s">
        <v>3914</v>
      </c>
      <c r="E3381">
        <v>9317.5300000000007</v>
      </c>
      <c r="F3381">
        <v>0</v>
      </c>
      <c r="G3381" s="2">
        <v>45488</v>
      </c>
      <c r="H3381" t="s">
        <v>3243</v>
      </c>
      <c r="I3381">
        <f t="shared" si="52"/>
        <v>9317.5300000000007</v>
      </c>
    </row>
    <row r="3382" spans="1:9" x14ac:dyDescent="0.25">
      <c r="A3382">
        <v>2</v>
      </c>
      <c r="B3382" t="s">
        <v>2053</v>
      </c>
      <c r="C3382" t="s">
        <v>3624</v>
      </c>
      <c r="D3382" t="s">
        <v>3617</v>
      </c>
      <c r="E3382">
        <v>0</v>
      </c>
      <c r="F3382">
        <v>45</v>
      </c>
      <c r="G3382" s="2">
        <v>45443</v>
      </c>
      <c r="H3382" t="s">
        <v>3618</v>
      </c>
      <c r="I3382">
        <f t="shared" si="52"/>
        <v>-45</v>
      </c>
    </row>
    <row r="3383" spans="1:9" x14ac:dyDescent="0.25">
      <c r="A3383">
        <v>2</v>
      </c>
      <c r="B3383" t="s">
        <v>2053</v>
      </c>
      <c r="C3383" t="s">
        <v>3624</v>
      </c>
      <c r="D3383" t="s">
        <v>3617</v>
      </c>
      <c r="E3383">
        <v>0</v>
      </c>
      <c r="F3383">
        <v>1300</v>
      </c>
      <c r="G3383" s="2">
        <v>45443</v>
      </c>
      <c r="H3383" t="s">
        <v>3618</v>
      </c>
      <c r="I3383">
        <f t="shared" si="52"/>
        <v>-1300</v>
      </c>
    </row>
    <row r="3384" spans="1:9" x14ac:dyDescent="0.25">
      <c r="A3384">
        <v>2</v>
      </c>
      <c r="B3384" t="s">
        <v>2053</v>
      </c>
      <c r="C3384" t="s">
        <v>3624</v>
      </c>
      <c r="D3384" t="s">
        <v>3617</v>
      </c>
      <c r="E3384">
        <v>0</v>
      </c>
      <c r="F3384">
        <v>1700</v>
      </c>
      <c r="G3384" s="2">
        <v>45443</v>
      </c>
      <c r="H3384" t="s">
        <v>3618</v>
      </c>
      <c r="I3384">
        <f t="shared" si="52"/>
        <v>-1700</v>
      </c>
    </row>
    <row r="3385" spans="1:9" x14ac:dyDescent="0.25">
      <c r="A3385">
        <v>2</v>
      </c>
      <c r="B3385" t="s">
        <v>2053</v>
      </c>
      <c r="C3385" t="s">
        <v>3624</v>
      </c>
      <c r="D3385" t="s">
        <v>3617</v>
      </c>
      <c r="E3385">
        <v>0</v>
      </c>
      <c r="F3385">
        <v>91</v>
      </c>
      <c r="G3385" s="2">
        <v>45443</v>
      </c>
      <c r="H3385" t="s">
        <v>3618</v>
      </c>
      <c r="I3385">
        <f t="shared" si="52"/>
        <v>-91</v>
      </c>
    </row>
    <row r="3386" spans="1:9" x14ac:dyDescent="0.25">
      <c r="A3386">
        <v>2</v>
      </c>
      <c r="B3386" t="s">
        <v>2053</v>
      </c>
      <c r="C3386" t="s">
        <v>3624</v>
      </c>
      <c r="D3386" t="s">
        <v>3617</v>
      </c>
      <c r="E3386">
        <v>0</v>
      </c>
      <c r="F3386">
        <v>962</v>
      </c>
      <c r="G3386" s="2">
        <v>45443</v>
      </c>
      <c r="H3386" t="s">
        <v>3618</v>
      </c>
      <c r="I3386">
        <f t="shared" si="52"/>
        <v>-962</v>
      </c>
    </row>
    <row r="3387" spans="1:9" x14ac:dyDescent="0.25">
      <c r="A3387">
        <v>2</v>
      </c>
      <c r="B3387" t="s">
        <v>2053</v>
      </c>
      <c r="C3387" t="s">
        <v>3624</v>
      </c>
      <c r="D3387" t="s">
        <v>3617</v>
      </c>
      <c r="E3387">
        <v>0</v>
      </c>
      <c r="F3387">
        <v>287.37</v>
      </c>
      <c r="G3387" s="2">
        <v>45443</v>
      </c>
      <c r="H3387" t="s">
        <v>3618</v>
      </c>
      <c r="I3387">
        <f t="shared" si="52"/>
        <v>-287.37</v>
      </c>
    </row>
    <row r="3388" spans="1:9" x14ac:dyDescent="0.25">
      <c r="A3388">
        <v>2</v>
      </c>
      <c r="B3388" t="s">
        <v>2053</v>
      </c>
      <c r="C3388" t="s">
        <v>3624</v>
      </c>
      <c r="D3388" t="s">
        <v>3617</v>
      </c>
      <c r="E3388">
        <v>0</v>
      </c>
      <c r="F3388">
        <v>2100</v>
      </c>
      <c r="G3388" s="2">
        <v>45443</v>
      </c>
      <c r="H3388" t="s">
        <v>3618</v>
      </c>
      <c r="I3388">
        <f t="shared" si="52"/>
        <v>-2100</v>
      </c>
    </row>
    <row r="3389" spans="1:9" x14ac:dyDescent="0.25">
      <c r="A3389">
        <v>2</v>
      </c>
      <c r="B3389" t="s">
        <v>2053</v>
      </c>
      <c r="C3389" t="s">
        <v>3624</v>
      </c>
      <c r="D3389" t="s">
        <v>3617</v>
      </c>
      <c r="E3389">
        <v>0</v>
      </c>
      <c r="F3389">
        <v>2100</v>
      </c>
      <c r="G3389" s="2">
        <v>45443</v>
      </c>
      <c r="H3389" t="s">
        <v>3618</v>
      </c>
      <c r="I3389">
        <f t="shared" si="52"/>
        <v>-2100</v>
      </c>
    </row>
    <row r="3390" spans="1:9" x14ac:dyDescent="0.25">
      <c r="A3390">
        <v>2</v>
      </c>
      <c r="B3390" t="s">
        <v>2053</v>
      </c>
      <c r="C3390" t="s">
        <v>3624</v>
      </c>
      <c r="D3390" t="s">
        <v>3617</v>
      </c>
      <c r="E3390">
        <v>0</v>
      </c>
      <c r="F3390">
        <v>78</v>
      </c>
      <c r="G3390" s="2">
        <v>45443</v>
      </c>
      <c r="H3390" t="s">
        <v>3618</v>
      </c>
      <c r="I3390">
        <f t="shared" si="52"/>
        <v>-78</v>
      </c>
    </row>
    <row r="3391" spans="1:9" x14ac:dyDescent="0.25">
      <c r="A3391">
        <v>2</v>
      </c>
      <c r="B3391" t="s">
        <v>2053</v>
      </c>
      <c r="C3391" t="s">
        <v>3624</v>
      </c>
      <c r="D3391" t="s">
        <v>3617</v>
      </c>
      <c r="E3391">
        <v>0</v>
      </c>
      <c r="F3391">
        <v>2000</v>
      </c>
      <c r="G3391" s="2">
        <v>45443</v>
      </c>
      <c r="H3391" t="s">
        <v>3618</v>
      </c>
      <c r="I3391">
        <f t="shared" si="52"/>
        <v>-2000</v>
      </c>
    </row>
    <row r="3392" spans="1:9" x14ac:dyDescent="0.25">
      <c r="A3392">
        <v>2</v>
      </c>
      <c r="B3392" t="s">
        <v>2053</v>
      </c>
      <c r="C3392" t="s">
        <v>3624</v>
      </c>
      <c r="D3392" t="s">
        <v>3617</v>
      </c>
      <c r="E3392">
        <v>0</v>
      </c>
      <c r="F3392">
        <v>2000</v>
      </c>
      <c r="G3392" s="2">
        <v>45443</v>
      </c>
      <c r="H3392" t="s">
        <v>3618</v>
      </c>
      <c r="I3392">
        <f t="shared" si="52"/>
        <v>-2000</v>
      </c>
    </row>
    <row r="3393" spans="1:9" x14ac:dyDescent="0.25">
      <c r="A3393">
        <v>2</v>
      </c>
      <c r="B3393" t="s">
        <v>2053</v>
      </c>
      <c r="C3393" t="s">
        <v>3624</v>
      </c>
      <c r="D3393" t="s">
        <v>3617</v>
      </c>
      <c r="E3393">
        <v>0</v>
      </c>
      <c r="F3393">
        <v>3000</v>
      </c>
      <c r="G3393" s="2">
        <v>45443</v>
      </c>
      <c r="H3393" t="s">
        <v>3618</v>
      </c>
      <c r="I3393">
        <f t="shared" si="52"/>
        <v>-3000</v>
      </c>
    </row>
    <row r="3394" spans="1:9" x14ac:dyDescent="0.25">
      <c r="A3394">
        <v>2</v>
      </c>
      <c r="B3394" t="s">
        <v>2053</v>
      </c>
      <c r="C3394" t="s">
        <v>3624</v>
      </c>
      <c r="D3394" t="s">
        <v>3617</v>
      </c>
      <c r="E3394">
        <v>0</v>
      </c>
      <c r="F3394">
        <v>3000</v>
      </c>
      <c r="G3394" s="2">
        <v>45443</v>
      </c>
      <c r="H3394" t="s">
        <v>3618</v>
      </c>
      <c r="I3394">
        <f t="shared" ref="I3394:I3457" si="53">E3394-F3394</f>
        <v>-3000</v>
      </c>
    </row>
    <row r="3395" spans="1:9" x14ac:dyDescent="0.25">
      <c r="A3395">
        <v>2</v>
      </c>
      <c r="B3395" t="s">
        <v>2053</v>
      </c>
      <c r="C3395" t="s">
        <v>3624</v>
      </c>
      <c r="D3395" t="s">
        <v>3617</v>
      </c>
      <c r="E3395">
        <v>0</v>
      </c>
      <c r="F3395">
        <v>65</v>
      </c>
      <c r="G3395" s="2">
        <v>45443</v>
      </c>
      <c r="H3395" t="s">
        <v>3618</v>
      </c>
      <c r="I3395">
        <f t="shared" si="53"/>
        <v>-65</v>
      </c>
    </row>
    <row r="3396" spans="1:9" x14ac:dyDescent="0.25">
      <c r="A3396">
        <v>2</v>
      </c>
      <c r="B3396" t="s">
        <v>2053</v>
      </c>
      <c r="C3396" t="s">
        <v>3624</v>
      </c>
      <c r="D3396" t="s">
        <v>3617</v>
      </c>
      <c r="E3396">
        <v>0</v>
      </c>
      <c r="F3396">
        <v>930</v>
      </c>
      <c r="G3396" s="2">
        <v>45443</v>
      </c>
      <c r="H3396" t="s">
        <v>3618</v>
      </c>
      <c r="I3396">
        <f t="shared" si="53"/>
        <v>-930</v>
      </c>
    </row>
    <row r="3397" spans="1:9" x14ac:dyDescent="0.25">
      <c r="A3397">
        <v>2</v>
      </c>
      <c r="B3397" t="s">
        <v>2053</v>
      </c>
      <c r="C3397" t="s">
        <v>3624</v>
      </c>
      <c r="D3397" t="s">
        <v>3617</v>
      </c>
      <c r="E3397">
        <v>0</v>
      </c>
      <c r="F3397">
        <v>1300</v>
      </c>
      <c r="G3397" s="2">
        <v>45443</v>
      </c>
      <c r="H3397" t="s">
        <v>3618</v>
      </c>
      <c r="I3397">
        <f t="shared" si="53"/>
        <v>-1300</v>
      </c>
    </row>
    <row r="3398" spans="1:9" x14ac:dyDescent="0.25">
      <c r="A3398">
        <v>2</v>
      </c>
      <c r="B3398" t="s">
        <v>2053</v>
      </c>
      <c r="C3398" t="s">
        <v>3624</v>
      </c>
      <c r="D3398" t="s">
        <v>3617</v>
      </c>
      <c r="E3398">
        <v>0</v>
      </c>
      <c r="F3398">
        <v>1118</v>
      </c>
      <c r="G3398" s="2">
        <v>45443</v>
      </c>
      <c r="H3398" t="s">
        <v>3618</v>
      </c>
      <c r="I3398">
        <f t="shared" si="53"/>
        <v>-1118</v>
      </c>
    </row>
    <row r="3399" spans="1:9" x14ac:dyDescent="0.25">
      <c r="A3399">
        <v>2</v>
      </c>
      <c r="B3399" t="s">
        <v>2053</v>
      </c>
      <c r="C3399" t="s">
        <v>3624</v>
      </c>
      <c r="D3399" t="s">
        <v>3617</v>
      </c>
      <c r="E3399">
        <v>0</v>
      </c>
      <c r="F3399">
        <v>1095</v>
      </c>
      <c r="G3399" s="2">
        <v>45443</v>
      </c>
      <c r="H3399" t="s">
        <v>3618</v>
      </c>
      <c r="I3399">
        <f t="shared" si="53"/>
        <v>-1095</v>
      </c>
    </row>
    <row r="3400" spans="1:9" x14ac:dyDescent="0.25">
      <c r="A3400">
        <v>2</v>
      </c>
      <c r="B3400" t="s">
        <v>2053</v>
      </c>
      <c r="C3400" t="s">
        <v>3624</v>
      </c>
      <c r="D3400" t="s">
        <v>3617</v>
      </c>
      <c r="E3400">
        <v>0</v>
      </c>
      <c r="F3400">
        <v>286</v>
      </c>
      <c r="G3400" s="2">
        <v>45443</v>
      </c>
      <c r="H3400" t="s">
        <v>3618</v>
      </c>
      <c r="I3400">
        <f t="shared" si="53"/>
        <v>-286</v>
      </c>
    </row>
    <row r="3401" spans="1:9" x14ac:dyDescent="0.25">
      <c r="A3401">
        <v>2</v>
      </c>
      <c r="B3401" t="s">
        <v>2053</v>
      </c>
      <c r="C3401" t="s">
        <v>3624</v>
      </c>
      <c r="D3401" t="s">
        <v>3617</v>
      </c>
      <c r="E3401">
        <v>0</v>
      </c>
      <c r="F3401">
        <v>1050</v>
      </c>
      <c r="G3401" s="2">
        <v>45443</v>
      </c>
      <c r="H3401" t="s">
        <v>3618</v>
      </c>
      <c r="I3401">
        <f t="shared" si="53"/>
        <v>-1050</v>
      </c>
    </row>
    <row r="3402" spans="1:9" x14ac:dyDescent="0.25">
      <c r="A3402">
        <v>2</v>
      </c>
      <c r="B3402" t="s">
        <v>2053</v>
      </c>
      <c r="C3402" t="s">
        <v>3624</v>
      </c>
      <c r="D3402" t="s">
        <v>3617</v>
      </c>
      <c r="E3402">
        <v>0</v>
      </c>
      <c r="F3402">
        <v>65</v>
      </c>
      <c r="G3402" s="2">
        <v>45443</v>
      </c>
      <c r="H3402" t="s">
        <v>3618</v>
      </c>
      <c r="I3402">
        <f t="shared" si="53"/>
        <v>-65</v>
      </c>
    </row>
    <row r="3403" spans="1:9" x14ac:dyDescent="0.25">
      <c r="A3403">
        <v>2</v>
      </c>
      <c r="B3403" t="s">
        <v>2053</v>
      </c>
      <c r="C3403" t="s">
        <v>3624</v>
      </c>
      <c r="D3403" t="s">
        <v>3617</v>
      </c>
      <c r="E3403">
        <v>0</v>
      </c>
      <c r="F3403">
        <v>1300</v>
      </c>
      <c r="G3403" s="2">
        <v>45443</v>
      </c>
      <c r="H3403" t="s">
        <v>3618</v>
      </c>
      <c r="I3403">
        <f t="shared" si="53"/>
        <v>-1300</v>
      </c>
    </row>
    <row r="3404" spans="1:9" x14ac:dyDescent="0.25">
      <c r="A3404">
        <v>2</v>
      </c>
      <c r="B3404" t="s">
        <v>2053</v>
      </c>
      <c r="C3404" t="s">
        <v>3624</v>
      </c>
      <c r="D3404" t="s">
        <v>3617</v>
      </c>
      <c r="E3404">
        <v>0</v>
      </c>
      <c r="F3404">
        <v>1200</v>
      </c>
      <c r="G3404" s="2">
        <v>45443</v>
      </c>
      <c r="H3404" t="s">
        <v>3618</v>
      </c>
      <c r="I3404">
        <f t="shared" si="53"/>
        <v>-1200</v>
      </c>
    </row>
    <row r="3405" spans="1:9" x14ac:dyDescent="0.25">
      <c r="A3405">
        <v>2</v>
      </c>
      <c r="B3405" t="s">
        <v>2053</v>
      </c>
      <c r="C3405" t="s">
        <v>3624</v>
      </c>
      <c r="D3405" t="s">
        <v>3617</v>
      </c>
      <c r="E3405">
        <v>0</v>
      </c>
      <c r="F3405">
        <v>5500</v>
      </c>
      <c r="G3405" s="2">
        <v>45443</v>
      </c>
      <c r="H3405" t="s">
        <v>3618</v>
      </c>
      <c r="I3405">
        <f t="shared" si="53"/>
        <v>-5500</v>
      </c>
    </row>
    <row r="3406" spans="1:9" x14ac:dyDescent="0.25">
      <c r="A3406">
        <v>2</v>
      </c>
      <c r="B3406" t="s">
        <v>2053</v>
      </c>
      <c r="C3406" t="s">
        <v>3624</v>
      </c>
      <c r="D3406" t="s">
        <v>3617</v>
      </c>
      <c r="E3406">
        <v>0</v>
      </c>
      <c r="F3406">
        <v>52</v>
      </c>
      <c r="G3406" s="2">
        <v>45443</v>
      </c>
      <c r="H3406" t="s">
        <v>3618</v>
      </c>
      <c r="I3406">
        <f t="shared" si="53"/>
        <v>-52</v>
      </c>
    </row>
    <row r="3407" spans="1:9" x14ac:dyDescent="0.25">
      <c r="A3407">
        <v>2</v>
      </c>
      <c r="B3407" t="s">
        <v>2053</v>
      </c>
      <c r="C3407" t="s">
        <v>3624</v>
      </c>
      <c r="D3407" t="s">
        <v>3617</v>
      </c>
      <c r="E3407">
        <v>0</v>
      </c>
      <c r="F3407">
        <v>117</v>
      </c>
      <c r="G3407" s="2">
        <v>45443</v>
      </c>
      <c r="H3407" t="s">
        <v>3618</v>
      </c>
      <c r="I3407">
        <f t="shared" si="53"/>
        <v>-117</v>
      </c>
    </row>
    <row r="3408" spans="1:9" x14ac:dyDescent="0.25">
      <c r="A3408">
        <v>2</v>
      </c>
      <c r="B3408" t="s">
        <v>2053</v>
      </c>
      <c r="C3408" t="s">
        <v>3624</v>
      </c>
      <c r="D3408" t="s">
        <v>3617</v>
      </c>
      <c r="E3408">
        <v>0</v>
      </c>
      <c r="F3408">
        <v>1125</v>
      </c>
      <c r="G3408" s="2">
        <v>45443</v>
      </c>
      <c r="H3408" t="s">
        <v>3618</v>
      </c>
      <c r="I3408">
        <f t="shared" si="53"/>
        <v>-1125</v>
      </c>
    </row>
    <row r="3409" spans="1:9" x14ac:dyDescent="0.25">
      <c r="A3409">
        <v>2</v>
      </c>
      <c r="B3409" t="s">
        <v>2053</v>
      </c>
      <c r="C3409" t="s">
        <v>3624</v>
      </c>
      <c r="D3409" t="s">
        <v>3617</v>
      </c>
      <c r="E3409">
        <v>0</v>
      </c>
      <c r="F3409">
        <v>2000</v>
      </c>
      <c r="G3409" s="2">
        <v>45443</v>
      </c>
      <c r="H3409" t="s">
        <v>3618</v>
      </c>
      <c r="I3409">
        <f t="shared" si="53"/>
        <v>-2000</v>
      </c>
    </row>
    <row r="3410" spans="1:9" x14ac:dyDescent="0.25">
      <c r="A3410">
        <v>2</v>
      </c>
      <c r="B3410" t="s">
        <v>2053</v>
      </c>
      <c r="C3410" t="s">
        <v>3624</v>
      </c>
      <c r="D3410" t="s">
        <v>3617</v>
      </c>
      <c r="E3410">
        <v>0</v>
      </c>
      <c r="F3410">
        <v>1160</v>
      </c>
      <c r="G3410" s="2">
        <v>45443</v>
      </c>
      <c r="H3410" t="s">
        <v>3618</v>
      </c>
      <c r="I3410">
        <f t="shared" si="53"/>
        <v>-1160</v>
      </c>
    </row>
    <row r="3411" spans="1:9" x14ac:dyDescent="0.25">
      <c r="A3411">
        <v>2</v>
      </c>
      <c r="B3411" t="s">
        <v>2053</v>
      </c>
      <c r="C3411" t="s">
        <v>3624</v>
      </c>
      <c r="D3411" t="s">
        <v>3617</v>
      </c>
      <c r="E3411">
        <v>0</v>
      </c>
      <c r="F3411">
        <v>1092</v>
      </c>
      <c r="G3411" s="2">
        <v>45443</v>
      </c>
      <c r="H3411" t="s">
        <v>3618</v>
      </c>
      <c r="I3411">
        <f t="shared" si="53"/>
        <v>-1092</v>
      </c>
    </row>
    <row r="3412" spans="1:9" x14ac:dyDescent="0.25">
      <c r="A3412">
        <v>2</v>
      </c>
      <c r="B3412" t="s">
        <v>2053</v>
      </c>
      <c r="C3412" t="s">
        <v>3624</v>
      </c>
      <c r="D3412" t="s">
        <v>3617</v>
      </c>
      <c r="E3412">
        <v>0</v>
      </c>
      <c r="F3412">
        <v>1575</v>
      </c>
      <c r="G3412" s="2">
        <v>45443</v>
      </c>
      <c r="H3412" t="s">
        <v>3618</v>
      </c>
      <c r="I3412">
        <f t="shared" si="53"/>
        <v>-1575</v>
      </c>
    </row>
    <row r="3413" spans="1:9" x14ac:dyDescent="0.25">
      <c r="A3413">
        <v>2</v>
      </c>
      <c r="B3413" t="s">
        <v>2053</v>
      </c>
      <c r="C3413" t="s">
        <v>3624</v>
      </c>
      <c r="D3413" t="s">
        <v>3617</v>
      </c>
      <c r="E3413">
        <v>0</v>
      </c>
      <c r="F3413">
        <v>2100</v>
      </c>
      <c r="G3413" s="2">
        <v>45443</v>
      </c>
      <c r="H3413" t="s">
        <v>3618</v>
      </c>
      <c r="I3413">
        <f t="shared" si="53"/>
        <v>-2100</v>
      </c>
    </row>
    <row r="3414" spans="1:9" x14ac:dyDescent="0.25">
      <c r="A3414">
        <v>2</v>
      </c>
      <c r="B3414" t="s">
        <v>2053</v>
      </c>
      <c r="C3414" t="s">
        <v>3624</v>
      </c>
      <c r="D3414" t="s">
        <v>3617</v>
      </c>
      <c r="E3414">
        <v>0</v>
      </c>
      <c r="F3414">
        <v>195</v>
      </c>
      <c r="G3414" s="2">
        <v>45443</v>
      </c>
      <c r="H3414" t="s">
        <v>3618</v>
      </c>
      <c r="I3414">
        <f t="shared" si="53"/>
        <v>-195</v>
      </c>
    </row>
    <row r="3415" spans="1:9" x14ac:dyDescent="0.25">
      <c r="A3415">
        <v>2</v>
      </c>
      <c r="B3415" t="s">
        <v>2053</v>
      </c>
      <c r="C3415" t="s">
        <v>3624</v>
      </c>
      <c r="D3415" t="s">
        <v>3617</v>
      </c>
      <c r="E3415">
        <v>0</v>
      </c>
      <c r="F3415">
        <v>440</v>
      </c>
      <c r="G3415" s="2">
        <v>45443</v>
      </c>
      <c r="H3415" t="s">
        <v>3618</v>
      </c>
      <c r="I3415">
        <f t="shared" si="53"/>
        <v>-440</v>
      </c>
    </row>
    <row r="3416" spans="1:9" x14ac:dyDescent="0.25">
      <c r="A3416">
        <v>2</v>
      </c>
      <c r="B3416" t="s">
        <v>2053</v>
      </c>
      <c r="C3416" t="s">
        <v>3624</v>
      </c>
      <c r="D3416" t="s">
        <v>3617</v>
      </c>
      <c r="E3416">
        <v>0</v>
      </c>
      <c r="F3416">
        <v>1560</v>
      </c>
      <c r="G3416" s="2">
        <v>45443</v>
      </c>
      <c r="H3416" t="s">
        <v>3618</v>
      </c>
      <c r="I3416">
        <f t="shared" si="53"/>
        <v>-1560</v>
      </c>
    </row>
    <row r="3417" spans="1:9" x14ac:dyDescent="0.25">
      <c r="A3417">
        <v>2</v>
      </c>
      <c r="B3417" t="s">
        <v>2053</v>
      </c>
      <c r="C3417" t="s">
        <v>3624</v>
      </c>
      <c r="D3417" t="s">
        <v>3617</v>
      </c>
      <c r="E3417">
        <v>0</v>
      </c>
      <c r="F3417">
        <v>880</v>
      </c>
      <c r="G3417" s="2">
        <v>45443</v>
      </c>
      <c r="H3417" t="s">
        <v>3618</v>
      </c>
      <c r="I3417">
        <f t="shared" si="53"/>
        <v>-880</v>
      </c>
    </row>
    <row r="3418" spans="1:9" x14ac:dyDescent="0.25">
      <c r="A3418">
        <v>2</v>
      </c>
      <c r="B3418" t="s">
        <v>2053</v>
      </c>
      <c r="C3418" t="s">
        <v>3624</v>
      </c>
      <c r="D3418" t="s">
        <v>3617</v>
      </c>
      <c r="E3418">
        <v>0</v>
      </c>
      <c r="F3418">
        <v>4000</v>
      </c>
      <c r="G3418" s="2">
        <v>45443</v>
      </c>
      <c r="H3418" t="s">
        <v>3618</v>
      </c>
      <c r="I3418">
        <f t="shared" si="53"/>
        <v>-4000</v>
      </c>
    </row>
    <row r="3419" spans="1:9" x14ac:dyDescent="0.25">
      <c r="A3419">
        <v>2</v>
      </c>
      <c r="B3419" t="s">
        <v>2053</v>
      </c>
      <c r="C3419" t="s">
        <v>3624</v>
      </c>
      <c r="D3419" t="s">
        <v>3617</v>
      </c>
      <c r="E3419">
        <v>0</v>
      </c>
      <c r="F3419">
        <v>3000</v>
      </c>
      <c r="G3419" s="2">
        <v>45443</v>
      </c>
      <c r="H3419" t="s">
        <v>3618</v>
      </c>
      <c r="I3419">
        <f t="shared" si="53"/>
        <v>-3000</v>
      </c>
    </row>
    <row r="3420" spans="1:9" x14ac:dyDescent="0.25">
      <c r="A3420">
        <v>2</v>
      </c>
      <c r="B3420" t="s">
        <v>2053</v>
      </c>
      <c r="C3420" t="s">
        <v>3624</v>
      </c>
      <c r="D3420" t="s">
        <v>3617</v>
      </c>
      <c r="E3420">
        <v>0</v>
      </c>
      <c r="F3420">
        <v>195</v>
      </c>
      <c r="G3420" s="2">
        <v>45443</v>
      </c>
      <c r="H3420" t="s">
        <v>3618</v>
      </c>
      <c r="I3420">
        <f t="shared" si="53"/>
        <v>-195</v>
      </c>
    </row>
    <row r="3421" spans="1:9" x14ac:dyDescent="0.25">
      <c r="A3421">
        <v>2</v>
      </c>
      <c r="B3421" t="s">
        <v>2053</v>
      </c>
      <c r="C3421" t="s">
        <v>3624</v>
      </c>
      <c r="D3421" t="s">
        <v>3617</v>
      </c>
      <c r="E3421">
        <v>0</v>
      </c>
      <c r="F3421">
        <v>5000</v>
      </c>
      <c r="G3421" s="2">
        <v>45443</v>
      </c>
      <c r="H3421" t="s">
        <v>3618</v>
      </c>
      <c r="I3421">
        <f t="shared" si="53"/>
        <v>-5000</v>
      </c>
    </row>
    <row r="3422" spans="1:9" x14ac:dyDescent="0.25">
      <c r="A3422">
        <v>2</v>
      </c>
      <c r="B3422" t="s">
        <v>2053</v>
      </c>
      <c r="C3422" t="s">
        <v>3624</v>
      </c>
      <c r="D3422" t="s">
        <v>3617</v>
      </c>
      <c r="E3422">
        <v>0</v>
      </c>
      <c r="F3422">
        <v>3000</v>
      </c>
      <c r="G3422" s="2">
        <v>45443</v>
      </c>
      <c r="H3422" t="s">
        <v>3618</v>
      </c>
      <c r="I3422">
        <f t="shared" si="53"/>
        <v>-3000</v>
      </c>
    </row>
    <row r="3423" spans="1:9" x14ac:dyDescent="0.25">
      <c r="A3423">
        <v>2</v>
      </c>
      <c r="B3423" t="s">
        <v>2053</v>
      </c>
      <c r="C3423" t="s">
        <v>3624</v>
      </c>
      <c r="D3423" t="s">
        <v>3617</v>
      </c>
      <c r="E3423">
        <v>0</v>
      </c>
      <c r="F3423">
        <v>255</v>
      </c>
      <c r="G3423" s="2">
        <v>45443</v>
      </c>
      <c r="H3423" t="s">
        <v>3618</v>
      </c>
      <c r="I3423">
        <f t="shared" si="53"/>
        <v>-255</v>
      </c>
    </row>
    <row r="3424" spans="1:9" x14ac:dyDescent="0.25">
      <c r="A3424">
        <v>2</v>
      </c>
      <c r="B3424" t="s">
        <v>2053</v>
      </c>
      <c r="C3424" t="s">
        <v>3624</v>
      </c>
      <c r="D3424" t="s">
        <v>3617</v>
      </c>
      <c r="E3424">
        <v>0</v>
      </c>
      <c r="F3424">
        <v>75</v>
      </c>
      <c r="G3424" s="2">
        <v>45443</v>
      </c>
      <c r="H3424" t="s">
        <v>3618</v>
      </c>
      <c r="I3424">
        <f t="shared" si="53"/>
        <v>-75</v>
      </c>
    </row>
    <row r="3425" spans="1:9" x14ac:dyDescent="0.25">
      <c r="A3425">
        <v>2</v>
      </c>
      <c r="B3425" t="s">
        <v>2053</v>
      </c>
      <c r="C3425" t="s">
        <v>3624</v>
      </c>
      <c r="D3425" t="s">
        <v>3617</v>
      </c>
      <c r="E3425">
        <v>0</v>
      </c>
      <c r="F3425">
        <v>1300</v>
      </c>
      <c r="G3425" s="2">
        <v>45443</v>
      </c>
      <c r="H3425" t="s">
        <v>3618</v>
      </c>
      <c r="I3425">
        <f t="shared" si="53"/>
        <v>-1300</v>
      </c>
    </row>
    <row r="3426" spans="1:9" x14ac:dyDescent="0.25">
      <c r="A3426">
        <v>2</v>
      </c>
      <c r="B3426" t="s">
        <v>2053</v>
      </c>
      <c r="C3426" t="s">
        <v>3624</v>
      </c>
      <c r="D3426" t="s">
        <v>3617</v>
      </c>
      <c r="E3426">
        <v>0</v>
      </c>
      <c r="F3426">
        <v>1500</v>
      </c>
      <c r="G3426" s="2">
        <v>45443</v>
      </c>
      <c r="H3426" t="s">
        <v>3618</v>
      </c>
      <c r="I3426">
        <f t="shared" si="53"/>
        <v>-1500</v>
      </c>
    </row>
    <row r="3427" spans="1:9" x14ac:dyDescent="0.25">
      <c r="A3427">
        <v>2</v>
      </c>
      <c r="B3427" t="s">
        <v>2053</v>
      </c>
      <c r="C3427" t="s">
        <v>3624</v>
      </c>
      <c r="D3427" t="s">
        <v>3617</v>
      </c>
      <c r="E3427">
        <v>0</v>
      </c>
      <c r="F3427">
        <v>78</v>
      </c>
      <c r="G3427" s="2">
        <v>45443</v>
      </c>
      <c r="H3427" t="s">
        <v>3618</v>
      </c>
      <c r="I3427">
        <f t="shared" si="53"/>
        <v>-78</v>
      </c>
    </row>
    <row r="3428" spans="1:9" x14ac:dyDescent="0.25">
      <c r="A3428">
        <v>2</v>
      </c>
      <c r="B3428" t="s">
        <v>2053</v>
      </c>
      <c r="C3428" t="s">
        <v>3624</v>
      </c>
      <c r="D3428" t="s">
        <v>3617</v>
      </c>
      <c r="E3428">
        <v>0</v>
      </c>
      <c r="F3428">
        <v>90</v>
      </c>
      <c r="G3428" s="2">
        <v>45443</v>
      </c>
      <c r="H3428" t="s">
        <v>3618</v>
      </c>
      <c r="I3428">
        <f t="shared" si="53"/>
        <v>-90</v>
      </c>
    </row>
    <row r="3429" spans="1:9" x14ac:dyDescent="0.25">
      <c r="A3429">
        <v>2</v>
      </c>
      <c r="B3429" t="s">
        <v>2053</v>
      </c>
      <c r="C3429" t="s">
        <v>3624</v>
      </c>
      <c r="D3429" t="s">
        <v>3617</v>
      </c>
      <c r="E3429">
        <v>0</v>
      </c>
      <c r="F3429">
        <v>45</v>
      </c>
      <c r="G3429" s="2">
        <v>45443</v>
      </c>
      <c r="H3429" t="s">
        <v>3618</v>
      </c>
      <c r="I3429">
        <f t="shared" si="53"/>
        <v>-45</v>
      </c>
    </row>
    <row r="3430" spans="1:9" x14ac:dyDescent="0.25">
      <c r="A3430">
        <v>2</v>
      </c>
      <c r="B3430" t="s">
        <v>2053</v>
      </c>
      <c r="C3430" t="s">
        <v>3624</v>
      </c>
      <c r="D3430" t="s">
        <v>3617</v>
      </c>
      <c r="E3430">
        <v>0</v>
      </c>
      <c r="F3430">
        <v>1005</v>
      </c>
      <c r="G3430" s="2">
        <v>45443</v>
      </c>
      <c r="H3430" t="s">
        <v>3618</v>
      </c>
      <c r="I3430">
        <f t="shared" si="53"/>
        <v>-1005</v>
      </c>
    </row>
    <row r="3431" spans="1:9" x14ac:dyDescent="0.25">
      <c r="A3431">
        <v>2</v>
      </c>
      <c r="B3431" t="s">
        <v>2053</v>
      </c>
      <c r="C3431" t="s">
        <v>3624</v>
      </c>
      <c r="D3431" t="s">
        <v>3617</v>
      </c>
      <c r="E3431">
        <v>0</v>
      </c>
      <c r="F3431">
        <v>52</v>
      </c>
      <c r="G3431" s="2">
        <v>45443</v>
      </c>
      <c r="H3431" t="s">
        <v>3618</v>
      </c>
      <c r="I3431">
        <f t="shared" si="53"/>
        <v>-52</v>
      </c>
    </row>
    <row r="3432" spans="1:9" x14ac:dyDescent="0.25">
      <c r="A3432">
        <v>2</v>
      </c>
      <c r="B3432" t="s">
        <v>2053</v>
      </c>
      <c r="C3432" t="s">
        <v>3624</v>
      </c>
      <c r="D3432" t="s">
        <v>3617</v>
      </c>
      <c r="E3432">
        <v>0</v>
      </c>
      <c r="F3432">
        <v>2500</v>
      </c>
      <c r="G3432" s="2">
        <v>45443</v>
      </c>
      <c r="H3432" t="s">
        <v>3618</v>
      </c>
      <c r="I3432">
        <f t="shared" si="53"/>
        <v>-2500</v>
      </c>
    </row>
    <row r="3433" spans="1:9" x14ac:dyDescent="0.25">
      <c r="A3433">
        <v>2</v>
      </c>
      <c r="B3433" t="s">
        <v>2053</v>
      </c>
      <c r="C3433" t="s">
        <v>3624</v>
      </c>
      <c r="D3433" t="s">
        <v>3617</v>
      </c>
      <c r="E3433">
        <v>0</v>
      </c>
      <c r="F3433">
        <v>1200</v>
      </c>
      <c r="G3433" s="2">
        <v>45443</v>
      </c>
      <c r="H3433" t="s">
        <v>3618</v>
      </c>
      <c r="I3433">
        <f t="shared" si="53"/>
        <v>-1200</v>
      </c>
    </row>
    <row r="3434" spans="1:9" x14ac:dyDescent="0.25">
      <c r="A3434">
        <v>2</v>
      </c>
      <c r="B3434" t="s">
        <v>2053</v>
      </c>
      <c r="C3434" t="s">
        <v>3624</v>
      </c>
      <c r="D3434" t="s">
        <v>3617</v>
      </c>
      <c r="E3434">
        <v>0</v>
      </c>
      <c r="F3434">
        <v>4320</v>
      </c>
      <c r="G3434" s="2">
        <v>45443</v>
      </c>
      <c r="H3434" t="s">
        <v>3618</v>
      </c>
      <c r="I3434">
        <f t="shared" si="53"/>
        <v>-4320</v>
      </c>
    </row>
    <row r="3435" spans="1:9" x14ac:dyDescent="0.25">
      <c r="A3435">
        <v>2</v>
      </c>
      <c r="B3435" t="s">
        <v>2053</v>
      </c>
      <c r="C3435" t="s">
        <v>3624</v>
      </c>
      <c r="D3435" t="s">
        <v>3617</v>
      </c>
      <c r="E3435">
        <v>0</v>
      </c>
      <c r="F3435">
        <v>1300</v>
      </c>
      <c r="G3435" s="2">
        <v>45443</v>
      </c>
      <c r="H3435" t="s">
        <v>3618</v>
      </c>
      <c r="I3435">
        <f t="shared" si="53"/>
        <v>-1300</v>
      </c>
    </row>
    <row r="3436" spans="1:9" x14ac:dyDescent="0.25">
      <c r="A3436">
        <v>2</v>
      </c>
      <c r="B3436" t="s">
        <v>2053</v>
      </c>
      <c r="C3436" t="s">
        <v>3624</v>
      </c>
      <c r="D3436" t="s">
        <v>3617</v>
      </c>
      <c r="E3436">
        <v>0</v>
      </c>
      <c r="F3436">
        <v>39</v>
      </c>
      <c r="G3436" s="2">
        <v>45443</v>
      </c>
      <c r="H3436" t="s">
        <v>3618</v>
      </c>
      <c r="I3436">
        <f t="shared" si="53"/>
        <v>-39</v>
      </c>
    </row>
    <row r="3437" spans="1:9" x14ac:dyDescent="0.25">
      <c r="A3437">
        <v>2</v>
      </c>
      <c r="B3437" t="s">
        <v>2053</v>
      </c>
      <c r="C3437" t="s">
        <v>3624</v>
      </c>
      <c r="D3437" t="s">
        <v>3617</v>
      </c>
      <c r="E3437">
        <v>0</v>
      </c>
      <c r="F3437">
        <v>260</v>
      </c>
      <c r="G3437" s="2">
        <v>45443</v>
      </c>
      <c r="H3437" t="s">
        <v>3618</v>
      </c>
      <c r="I3437">
        <f t="shared" si="53"/>
        <v>-260</v>
      </c>
    </row>
    <row r="3438" spans="1:9" x14ac:dyDescent="0.25">
      <c r="A3438">
        <v>2</v>
      </c>
      <c r="B3438" t="s">
        <v>2053</v>
      </c>
      <c r="C3438" t="s">
        <v>3624</v>
      </c>
      <c r="D3438" t="s">
        <v>3617</v>
      </c>
      <c r="E3438">
        <v>0</v>
      </c>
      <c r="F3438">
        <v>287.37</v>
      </c>
      <c r="G3438" s="2">
        <v>45443</v>
      </c>
      <c r="H3438" t="s">
        <v>3618</v>
      </c>
      <c r="I3438">
        <f t="shared" si="53"/>
        <v>-287.37</v>
      </c>
    </row>
    <row r="3439" spans="1:9" x14ac:dyDescent="0.25">
      <c r="A3439">
        <v>2</v>
      </c>
      <c r="B3439" t="s">
        <v>2053</v>
      </c>
      <c r="C3439" t="s">
        <v>3624</v>
      </c>
      <c r="D3439" t="s">
        <v>3617</v>
      </c>
      <c r="E3439">
        <v>0</v>
      </c>
      <c r="F3439">
        <v>195</v>
      </c>
      <c r="G3439" s="2">
        <v>45443</v>
      </c>
      <c r="H3439" t="s">
        <v>3618</v>
      </c>
      <c r="I3439">
        <f t="shared" si="53"/>
        <v>-195</v>
      </c>
    </row>
    <row r="3440" spans="1:9" x14ac:dyDescent="0.25">
      <c r="A3440">
        <v>2</v>
      </c>
      <c r="B3440" t="s">
        <v>2053</v>
      </c>
      <c r="C3440" t="s">
        <v>3624</v>
      </c>
      <c r="D3440" t="s">
        <v>3617</v>
      </c>
      <c r="E3440">
        <v>0</v>
      </c>
      <c r="F3440">
        <v>195</v>
      </c>
      <c r="G3440" s="2">
        <v>45443</v>
      </c>
      <c r="H3440" t="s">
        <v>3618</v>
      </c>
      <c r="I3440">
        <f t="shared" si="53"/>
        <v>-195</v>
      </c>
    </row>
    <row r="3441" spans="1:9" x14ac:dyDescent="0.25">
      <c r="A3441">
        <v>2</v>
      </c>
      <c r="B3441" t="s">
        <v>2053</v>
      </c>
      <c r="C3441" t="s">
        <v>3624</v>
      </c>
      <c r="D3441" t="s">
        <v>3617</v>
      </c>
      <c r="E3441">
        <v>0</v>
      </c>
      <c r="F3441">
        <v>1560</v>
      </c>
      <c r="G3441" s="2">
        <v>45443</v>
      </c>
      <c r="H3441" t="s">
        <v>3618</v>
      </c>
      <c r="I3441">
        <f t="shared" si="53"/>
        <v>-1560</v>
      </c>
    </row>
    <row r="3442" spans="1:9" x14ac:dyDescent="0.25">
      <c r="A3442">
        <v>2</v>
      </c>
      <c r="B3442" t="s">
        <v>2053</v>
      </c>
      <c r="C3442" t="s">
        <v>3624</v>
      </c>
      <c r="D3442" t="s">
        <v>3617</v>
      </c>
      <c r="E3442">
        <v>0</v>
      </c>
      <c r="F3442">
        <v>1600</v>
      </c>
      <c r="G3442" s="2">
        <v>45443</v>
      </c>
      <c r="H3442" t="s">
        <v>3618</v>
      </c>
      <c r="I3442">
        <f t="shared" si="53"/>
        <v>-1600</v>
      </c>
    </row>
    <row r="3443" spans="1:9" x14ac:dyDescent="0.25">
      <c r="A3443">
        <v>2</v>
      </c>
      <c r="B3443" t="s">
        <v>2053</v>
      </c>
      <c r="C3443" t="s">
        <v>3624</v>
      </c>
      <c r="D3443" t="s">
        <v>3617</v>
      </c>
      <c r="E3443">
        <v>0</v>
      </c>
      <c r="F3443">
        <v>3600</v>
      </c>
      <c r="G3443" s="2">
        <v>45443</v>
      </c>
      <c r="H3443" t="s">
        <v>3618</v>
      </c>
      <c r="I3443">
        <f t="shared" si="53"/>
        <v>-3600</v>
      </c>
    </row>
    <row r="3444" spans="1:9" x14ac:dyDescent="0.25">
      <c r="A3444">
        <v>2</v>
      </c>
      <c r="B3444" t="s">
        <v>2053</v>
      </c>
      <c r="C3444" t="s">
        <v>3624</v>
      </c>
      <c r="D3444" t="s">
        <v>3617</v>
      </c>
      <c r="E3444">
        <v>0</v>
      </c>
      <c r="F3444">
        <v>5000</v>
      </c>
      <c r="G3444" s="2">
        <v>45443</v>
      </c>
      <c r="H3444" t="s">
        <v>3618</v>
      </c>
      <c r="I3444">
        <f t="shared" si="53"/>
        <v>-5000</v>
      </c>
    </row>
    <row r="3445" spans="1:9" x14ac:dyDescent="0.25">
      <c r="A3445">
        <v>2</v>
      </c>
      <c r="B3445" t="s">
        <v>2053</v>
      </c>
      <c r="C3445" t="s">
        <v>3624</v>
      </c>
      <c r="D3445" t="s">
        <v>3617</v>
      </c>
      <c r="E3445">
        <v>0</v>
      </c>
      <c r="F3445">
        <v>78</v>
      </c>
      <c r="G3445" s="2">
        <v>45443</v>
      </c>
      <c r="H3445" t="s">
        <v>3618</v>
      </c>
      <c r="I3445">
        <f t="shared" si="53"/>
        <v>-78</v>
      </c>
    </row>
    <row r="3446" spans="1:9" x14ac:dyDescent="0.25">
      <c r="A3446">
        <v>2</v>
      </c>
      <c r="B3446" t="s">
        <v>2053</v>
      </c>
      <c r="C3446" t="s">
        <v>3624</v>
      </c>
      <c r="D3446" t="s">
        <v>3617</v>
      </c>
      <c r="E3446">
        <v>0</v>
      </c>
      <c r="F3446">
        <v>1200</v>
      </c>
      <c r="G3446" s="2">
        <v>45443</v>
      </c>
      <c r="H3446" t="s">
        <v>3618</v>
      </c>
      <c r="I3446">
        <f t="shared" si="53"/>
        <v>-1200</v>
      </c>
    </row>
    <row r="3447" spans="1:9" x14ac:dyDescent="0.25">
      <c r="A3447">
        <v>2</v>
      </c>
      <c r="B3447" t="s">
        <v>2053</v>
      </c>
      <c r="C3447" t="s">
        <v>3624</v>
      </c>
      <c r="D3447" t="s">
        <v>3617</v>
      </c>
      <c r="E3447">
        <v>0</v>
      </c>
      <c r="F3447">
        <v>160</v>
      </c>
      <c r="G3447" s="2">
        <v>45443</v>
      </c>
      <c r="H3447" t="s">
        <v>3618</v>
      </c>
      <c r="I3447">
        <f t="shared" si="53"/>
        <v>-160</v>
      </c>
    </row>
    <row r="3448" spans="1:9" x14ac:dyDescent="0.25">
      <c r="A3448">
        <v>2</v>
      </c>
      <c r="B3448" t="s">
        <v>2053</v>
      </c>
      <c r="C3448" t="s">
        <v>3624</v>
      </c>
      <c r="D3448" t="s">
        <v>3617</v>
      </c>
      <c r="E3448">
        <v>0</v>
      </c>
      <c r="F3448">
        <v>5500</v>
      </c>
      <c r="G3448" s="2">
        <v>45443</v>
      </c>
      <c r="H3448" t="s">
        <v>3618</v>
      </c>
      <c r="I3448">
        <f t="shared" si="53"/>
        <v>-5500</v>
      </c>
    </row>
    <row r="3449" spans="1:9" x14ac:dyDescent="0.25">
      <c r="A3449">
        <v>2</v>
      </c>
      <c r="B3449" t="s">
        <v>2053</v>
      </c>
      <c r="C3449" t="s">
        <v>3624</v>
      </c>
      <c r="D3449" t="s">
        <v>3617</v>
      </c>
      <c r="E3449">
        <v>0</v>
      </c>
      <c r="F3449">
        <v>91</v>
      </c>
      <c r="G3449" s="2">
        <v>45443</v>
      </c>
      <c r="H3449" t="s">
        <v>3618</v>
      </c>
      <c r="I3449">
        <f t="shared" si="53"/>
        <v>-91</v>
      </c>
    </row>
    <row r="3450" spans="1:9" x14ac:dyDescent="0.25">
      <c r="A3450">
        <v>2</v>
      </c>
      <c r="B3450" t="s">
        <v>2053</v>
      </c>
      <c r="C3450" t="s">
        <v>3624</v>
      </c>
      <c r="D3450" t="s">
        <v>3617</v>
      </c>
      <c r="E3450">
        <v>0</v>
      </c>
      <c r="F3450">
        <v>871</v>
      </c>
      <c r="G3450" s="2">
        <v>45443</v>
      </c>
      <c r="H3450" t="s">
        <v>3618</v>
      </c>
      <c r="I3450">
        <f t="shared" si="53"/>
        <v>-871</v>
      </c>
    </row>
    <row r="3451" spans="1:9" x14ac:dyDescent="0.25">
      <c r="A3451">
        <v>2</v>
      </c>
      <c r="B3451" t="s">
        <v>2053</v>
      </c>
      <c r="C3451" t="s">
        <v>3624</v>
      </c>
      <c r="D3451" t="s">
        <v>3617</v>
      </c>
      <c r="E3451">
        <v>0</v>
      </c>
      <c r="F3451">
        <v>65</v>
      </c>
      <c r="G3451" s="2">
        <v>45443</v>
      </c>
      <c r="H3451" t="s">
        <v>3618</v>
      </c>
      <c r="I3451">
        <f t="shared" si="53"/>
        <v>-65</v>
      </c>
    </row>
    <row r="3452" spans="1:9" x14ac:dyDescent="0.25">
      <c r="A3452">
        <v>2</v>
      </c>
      <c r="B3452" t="s">
        <v>2053</v>
      </c>
      <c r="C3452" t="s">
        <v>3624</v>
      </c>
      <c r="D3452" t="s">
        <v>3617</v>
      </c>
      <c r="E3452">
        <v>0</v>
      </c>
      <c r="F3452">
        <v>1500</v>
      </c>
      <c r="G3452" s="2">
        <v>45443</v>
      </c>
      <c r="H3452" t="s">
        <v>3618</v>
      </c>
      <c r="I3452">
        <f t="shared" si="53"/>
        <v>-1500</v>
      </c>
    </row>
    <row r="3453" spans="1:9" x14ac:dyDescent="0.25">
      <c r="A3453">
        <v>2</v>
      </c>
      <c r="B3453" t="s">
        <v>2053</v>
      </c>
      <c r="C3453" t="s">
        <v>3624</v>
      </c>
      <c r="D3453" t="s">
        <v>3617</v>
      </c>
      <c r="E3453">
        <v>0</v>
      </c>
      <c r="F3453">
        <v>840</v>
      </c>
      <c r="G3453" s="2">
        <v>45443</v>
      </c>
      <c r="H3453" t="s">
        <v>3618</v>
      </c>
      <c r="I3453">
        <f t="shared" si="53"/>
        <v>-840</v>
      </c>
    </row>
    <row r="3454" spans="1:9" x14ac:dyDescent="0.25">
      <c r="A3454">
        <v>2</v>
      </c>
      <c r="B3454" t="s">
        <v>2053</v>
      </c>
      <c r="C3454" t="s">
        <v>3624</v>
      </c>
      <c r="D3454" t="s">
        <v>3617</v>
      </c>
      <c r="E3454">
        <v>0</v>
      </c>
      <c r="F3454">
        <v>1470</v>
      </c>
      <c r="G3454" s="2">
        <v>45443</v>
      </c>
      <c r="H3454" t="s">
        <v>3618</v>
      </c>
      <c r="I3454">
        <f t="shared" si="53"/>
        <v>-1470</v>
      </c>
    </row>
    <row r="3455" spans="1:9" x14ac:dyDescent="0.25">
      <c r="A3455">
        <v>2</v>
      </c>
      <c r="B3455" t="s">
        <v>2053</v>
      </c>
      <c r="C3455" t="s">
        <v>3624</v>
      </c>
      <c r="D3455" t="s">
        <v>3617</v>
      </c>
      <c r="E3455">
        <v>0</v>
      </c>
      <c r="F3455">
        <v>399</v>
      </c>
      <c r="G3455" s="2">
        <v>45443</v>
      </c>
      <c r="H3455" t="s">
        <v>3618</v>
      </c>
      <c r="I3455">
        <f t="shared" si="53"/>
        <v>-399</v>
      </c>
    </row>
    <row r="3456" spans="1:9" x14ac:dyDescent="0.25">
      <c r="A3456">
        <v>2</v>
      </c>
      <c r="B3456" t="s">
        <v>2053</v>
      </c>
      <c r="C3456" t="s">
        <v>3624</v>
      </c>
      <c r="D3456" t="s">
        <v>3617</v>
      </c>
      <c r="E3456">
        <v>0</v>
      </c>
      <c r="F3456">
        <v>78</v>
      </c>
      <c r="G3456" s="2">
        <v>45443</v>
      </c>
      <c r="H3456" t="s">
        <v>3618</v>
      </c>
      <c r="I3456">
        <f t="shared" si="53"/>
        <v>-78</v>
      </c>
    </row>
    <row r="3457" spans="1:9" x14ac:dyDescent="0.25">
      <c r="A3457">
        <v>2</v>
      </c>
      <c r="B3457" t="s">
        <v>2053</v>
      </c>
      <c r="C3457" t="s">
        <v>3624</v>
      </c>
      <c r="D3457" t="s">
        <v>3617</v>
      </c>
      <c r="E3457">
        <v>0</v>
      </c>
      <c r="F3457">
        <v>195</v>
      </c>
      <c r="G3457" s="2">
        <v>45443</v>
      </c>
      <c r="H3457" t="s">
        <v>3618</v>
      </c>
      <c r="I3457">
        <f t="shared" si="53"/>
        <v>-195</v>
      </c>
    </row>
    <row r="3458" spans="1:9" x14ac:dyDescent="0.25">
      <c r="A3458">
        <v>2</v>
      </c>
      <c r="B3458" t="s">
        <v>2053</v>
      </c>
      <c r="C3458" t="s">
        <v>3624</v>
      </c>
      <c r="D3458" t="s">
        <v>3617</v>
      </c>
      <c r="E3458">
        <v>0</v>
      </c>
      <c r="F3458">
        <v>5500</v>
      </c>
      <c r="G3458" s="2">
        <v>45443</v>
      </c>
      <c r="H3458" t="s">
        <v>3618</v>
      </c>
      <c r="I3458">
        <f t="shared" ref="I3458:I3521" si="54">E3458-F3458</f>
        <v>-5500</v>
      </c>
    </row>
    <row r="3459" spans="1:9" x14ac:dyDescent="0.25">
      <c r="A3459">
        <v>2</v>
      </c>
      <c r="B3459" t="s">
        <v>2053</v>
      </c>
      <c r="C3459" t="s">
        <v>3624</v>
      </c>
      <c r="D3459" t="s">
        <v>3617</v>
      </c>
      <c r="E3459">
        <v>0</v>
      </c>
      <c r="F3459">
        <v>3000</v>
      </c>
      <c r="G3459" s="2">
        <v>45443</v>
      </c>
      <c r="H3459" t="s">
        <v>3618</v>
      </c>
      <c r="I3459">
        <f t="shared" si="54"/>
        <v>-3000</v>
      </c>
    </row>
    <row r="3460" spans="1:9" x14ac:dyDescent="0.25">
      <c r="A3460">
        <v>2</v>
      </c>
      <c r="B3460" t="s">
        <v>2053</v>
      </c>
      <c r="C3460" t="s">
        <v>3624</v>
      </c>
      <c r="D3460" t="s">
        <v>3617</v>
      </c>
      <c r="E3460">
        <v>0</v>
      </c>
      <c r="F3460">
        <v>5000</v>
      </c>
      <c r="G3460" s="2">
        <v>45443</v>
      </c>
      <c r="H3460" t="s">
        <v>3618</v>
      </c>
      <c r="I3460">
        <f t="shared" si="54"/>
        <v>-5000</v>
      </c>
    </row>
    <row r="3461" spans="1:9" x14ac:dyDescent="0.25">
      <c r="A3461">
        <v>2</v>
      </c>
      <c r="B3461" t="s">
        <v>2053</v>
      </c>
      <c r="C3461" t="s">
        <v>3624</v>
      </c>
      <c r="D3461" t="s">
        <v>3617</v>
      </c>
      <c r="E3461">
        <v>0</v>
      </c>
      <c r="F3461">
        <v>3000</v>
      </c>
      <c r="G3461" s="2">
        <v>45443</v>
      </c>
      <c r="H3461" t="s">
        <v>3618</v>
      </c>
      <c r="I3461">
        <f t="shared" si="54"/>
        <v>-3000</v>
      </c>
    </row>
    <row r="3462" spans="1:9" x14ac:dyDescent="0.25">
      <c r="A3462">
        <v>2</v>
      </c>
      <c r="B3462" t="s">
        <v>2053</v>
      </c>
      <c r="C3462" t="s">
        <v>3624</v>
      </c>
      <c r="D3462" t="s">
        <v>3617</v>
      </c>
      <c r="E3462">
        <v>0</v>
      </c>
      <c r="F3462">
        <v>90</v>
      </c>
      <c r="G3462" s="2">
        <v>45443</v>
      </c>
      <c r="H3462" t="s">
        <v>3618</v>
      </c>
      <c r="I3462">
        <f t="shared" si="54"/>
        <v>-90</v>
      </c>
    </row>
    <row r="3463" spans="1:9" x14ac:dyDescent="0.25">
      <c r="A3463">
        <v>2</v>
      </c>
      <c r="B3463" t="s">
        <v>2053</v>
      </c>
      <c r="C3463" t="s">
        <v>3624</v>
      </c>
      <c r="D3463" t="s">
        <v>3617</v>
      </c>
      <c r="E3463">
        <v>0</v>
      </c>
      <c r="F3463">
        <v>340</v>
      </c>
      <c r="G3463" s="2">
        <v>45443</v>
      </c>
      <c r="H3463" t="s">
        <v>3618</v>
      </c>
      <c r="I3463">
        <f t="shared" si="54"/>
        <v>-340</v>
      </c>
    </row>
    <row r="3464" spans="1:9" x14ac:dyDescent="0.25">
      <c r="A3464">
        <v>2</v>
      </c>
      <c r="B3464" t="s">
        <v>2053</v>
      </c>
      <c r="C3464" t="s">
        <v>3624</v>
      </c>
      <c r="D3464" t="s">
        <v>3617</v>
      </c>
      <c r="E3464">
        <v>0</v>
      </c>
      <c r="F3464">
        <v>65</v>
      </c>
      <c r="G3464" s="2">
        <v>45443</v>
      </c>
      <c r="H3464" t="s">
        <v>3618</v>
      </c>
      <c r="I3464">
        <f t="shared" si="54"/>
        <v>-65</v>
      </c>
    </row>
    <row r="3465" spans="1:9" x14ac:dyDescent="0.25">
      <c r="A3465">
        <v>2</v>
      </c>
      <c r="B3465" t="s">
        <v>2053</v>
      </c>
      <c r="C3465" t="s">
        <v>3624</v>
      </c>
      <c r="D3465" t="s">
        <v>3617</v>
      </c>
      <c r="E3465">
        <v>0</v>
      </c>
      <c r="F3465">
        <v>650</v>
      </c>
      <c r="G3465" s="2">
        <v>45443</v>
      </c>
      <c r="H3465" t="s">
        <v>3618</v>
      </c>
      <c r="I3465">
        <f t="shared" si="54"/>
        <v>-650</v>
      </c>
    </row>
    <row r="3466" spans="1:9" x14ac:dyDescent="0.25">
      <c r="A3466">
        <v>2</v>
      </c>
      <c r="B3466" t="s">
        <v>2053</v>
      </c>
      <c r="C3466" t="s">
        <v>3624</v>
      </c>
      <c r="D3466" t="s">
        <v>3617</v>
      </c>
      <c r="E3466">
        <v>0</v>
      </c>
      <c r="F3466">
        <v>65</v>
      </c>
      <c r="G3466" s="2">
        <v>45443</v>
      </c>
      <c r="H3466" t="s">
        <v>3618</v>
      </c>
      <c r="I3466">
        <f t="shared" si="54"/>
        <v>-65</v>
      </c>
    </row>
    <row r="3467" spans="1:9" x14ac:dyDescent="0.25">
      <c r="A3467">
        <v>2</v>
      </c>
      <c r="B3467" t="s">
        <v>2053</v>
      </c>
      <c r="C3467" t="s">
        <v>3624</v>
      </c>
      <c r="D3467" t="s">
        <v>3617</v>
      </c>
      <c r="E3467">
        <v>0</v>
      </c>
      <c r="F3467">
        <v>52</v>
      </c>
      <c r="G3467" s="2">
        <v>45443</v>
      </c>
      <c r="H3467" t="s">
        <v>3618</v>
      </c>
      <c r="I3467">
        <f t="shared" si="54"/>
        <v>-52</v>
      </c>
    </row>
    <row r="3468" spans="1:9" x14ac:dyDescent="0.25">
      <c r="A3468">
        <v>2</v>
      </c>
      <c r="B3468" t="s">
        <v>2053</v>
      </c>
      <c r="C3468" t="s">
        <v>3624</v>
      </c>
      <c r="D3468" t="s">
        <v>3617</v>
      </c>
      <c r="E3468">
        <v>0</v>
      </c>
      <c r="F3468">
        <v>225</v>
      </c>
      <c r="G3468" s="2">
        <v>45443</v>
      </c>
      <c r="H3468" t="s">
        <v>3618</v>
      </c>
      <c r="I3468">
        <f t="shared" si="54"/>
        <v>-225</v>
      </c>
    </row>
    <row r="3469" spans="1:9" x14ac:dyDescent="0.25">
      <c r="A3469">
        <v>2</v>
      </c>
      <c r="B3469" t="s">
        <v>2053</v>
      </c>
      <c r="C3469" t="s">
        <v>3624</v>
      </c>
      <c r="D3469" t="s">
        <v>3617</v>
      </c>
      <c r="E3469">
        <v>0</v>
      </c>
      <c r="F3469">
        <v>390</v>
      </c>
      <c r="G3469" s="2">
        <v>45443</v>
      </c>
      <c r="H3469" t="s">
        <v>3618</v>
      </c>
      <c r="I3469">
        <f t="shared" si="54"/>
        <v>-390</v>
      </c>
    </row>
    <row r="3470" spans="1:9" x14ac:dyDescent="0.25">
      <c r="A3470">
        <v>2</v>
      </c>
      <c r="B3470" t="s">
        <v>2053</v>
      </c>
      <c r="C3470" t="s">
        <v>3624</v>
      </c>
      <c r="D3470" t="s">
        <v>3617</v>
      </c>
      <c r="E3470">
        <v>0</v>
      </c>
      <c r="F3470">
        <v>960</v>
      </c>
      <c r="G3470" s="2">
        <v>45443</v>
      </c>
      <c r="H3470" t="s">
        <v>3618</v>
      </c>
      <c r="I3470">
        <f t="shared" si="54"/>
        <v>-960</v>
      </c>
    </row>
    <row r="3471" spans="1:9" x14ac:dyDescent="0.25">
      <c r="A3471">
        <v>2</v>
      </c>
      <c r="B3471" t="s">
        <v>2053</v>
      </c>
      <c r="C3471" t="s">
        <v>3624</v>
      </c>
      <c r="D3471" t="s">
        <v>3617</v>
      </c>
      <c r="E3471">
        <v>0</v>
      </c>
      <c r="F3471">
        <v>1200</v>
      </c>
      <c r="G3471" s="2">
        <v>45443</v>
      </c>
      <c r="H3471" t="s">
        <v>3618</v>
      </c>
      <c r="I3471">
        <f t="shared" si="54"/>
        <v>-1200</v>
      </c>
    </row>
    <row r="3472" spans="1:9" x14ac:dyDescent="0.25">
      <c r="A3472">
        <v>2</v>
      </c>
      <c r="B3472" t="s">
        <v>2053</v>
      </c>
      <c r="C3472" t="s">
        <v>3624</v>
      </c>
      <c r="D3472" t="s">
        <v>3617</v>
      </c>
      <c r="E3472">
        <v>0</v>
      </c>
      <c r="F3472">
        <v>39</v>
      </c>
      <c r="G3472" s="2">
        <v>45443</v>
      </c>
      <c r="H3472" t="s">
        <v>3618</v>
      </c>
      <c r="I3472">
        <f t="shared" si="54"/>
        <v>-39</v>
      </c>
    </row>
    <row r="3473" spans="1:9" x14ac:dyDescent="0.25">
      <c r="A3473">
        <v>2</v>
      </c>
      <c r="B3473" t="s">
        <v>2053</v>
      </c>
      <c r="C3473" t="s">
        <v>3624</v>
      </c>
      <c r="D3473" t="s">
        <v>3617</v>
      </c>
      <c r="E3473">
        <v>0</v>
      </c>
      <c r="F3473">
        <v>1300</v>
      </c>
      <c r="G3473" s="2">
        <v>45443</v>
      </c>
      <c r="H3473" t="s">
        <v>3618</v>
      </c>
      <c r="I3473">
        <f t="shared" si="54"/>
        <v>-1300</v>
      </c>
    </row>
    <row r="3474" spans="1:9" x14ac:dyDescent="0.25">
      <c r="A3474">
        <v>2</v>
      </c>
      <c r="B3474" t="s">
        <v>2053</v>
      </c>
      <c r="C3474" t="s">
        <v>3624</v>
      </c>
      <c r="D3474" t="s">
        <v>3617</v>
      </c>
      <c r="E3474">
        <v>0</v>
      </c>
      <c r="F3474">
        <v>2000</v>
      </c>
      <c r="G3474" s="2">
        <v>45443</v>
      </c>
      <c r="H3474" t="s">
        <v>3618</v>
      </c>
      <c r="I3474">
        <f t="shared" si="54"/>
        <v>-2000</v>
      </c>
    </row>
    <row r="3475" spans="1:9" x14ac:dyDescent="0.25">
      <c r="A3475">
        <v>2</v>
      </c>
      <c r="B3475" t="s">
        <v>2053</v>
      </c>
      <c r="C3475" t="s">
        <v>3624</v>
      </c>
      <c r="D3475" t="s">
        <v>3617</v>
      </c>
      <c r="E3475">
        <v>0</v>
      </c>
      <c r="F3475">
        <v>1825</v>
      </c>
      <c r="G3475" s="2">
        <v>45443</v>
      </c>
      <c r="H3475" t="s">
        <v>3618</v>
      </c>
      <c r="I3475">
        <f t="shared" si="54"/>
        <v>-1825</v>
      </c>
    </row>
    <row r="3476" spans="1:9" x14ac:dyDescent="0.25">
      <c r="A3476">
        <v>2</v>
      </c>
      <c r="B3476" t="s">
        <v>2053</v>
      </c>
      <c r="C3476" t="s">
        <v>3624</v>
      </c>
      <c r="D3476" t="s">
        <v>3617</v>
      </c>
      <c r="E3476">
        <v>0</v>
      </c>
      <c r="F3476">
        <v>399</v>
      </c>
      <c r="G3476" s="2">
        <v>45443</v>
      </c>
      <c r="H3476" t="s">
        <v>3618</v>
      </c>
      <c r="I3476">
        <f t="shared" si="54"/>
        <v>-399</v>
      </c>
    </row>
    <row r="3477" spans="1:9" x14ac:dyDescent="0.25">
      <c r="A3477">
        <v>2</v>
      </c>
      <c r="B3477" t="s">
        <v>2053</v>
      </c>
      <c r="C3477" t="s">
        <v>3624</v>
      </c>
      <c r="D3477" t="s">
        <v>3617</v>
      </c>
      <c r="E3477">
        <v>0</v>
      </c>
      <c r="F3477">
        <v>1701</v>
      </c>
      <c r="G3477" s="2">
        <v>45443</v>
      </c>
      <c r="H3477" t="s">
        <v>3618</v>
      </c>
      <c r="I3477">
        <f t="shared" si="54"/>
        <v>-1701</v>
      </c>
    </row>
    <row r="3478" spans="1:9" x14ac:dyDescent="0.25">
      <c r="A3478">
        <v>2</v>
      </c>
      <c r="B3478" t="s">
        <v>2053</v>
      </c>
      <c r="C3478" t="s">
        <v>3624</v>
      </c>
      <c r="D3478" t="s">
        <v>3617</v>
      </c>
      <c r="E3478">
        <v>0</v>
      </c>
      <c r="F3478">
        <v>78</v>
      </c>
      <c r="G3478" s="2">
        <v>45443</v>
      </c>
      <c r="H3478" t="s">
        <v>3618</v>
      </c>
      <c r="I3478">
        <f t="shared" si="54"/>
        <v>-78</v>
      </c>
    </row>
    <row r="3479" spans="1:9" x14ac:dyDescent="0.25">
      <c r="A3479">
        <v>2</v>
      </c>
      <c r="B3479" t="s">
        <v>2053</v>
      </c>
      <c r="C3479" t="s">
        <v>3624</v>
      </c>
      <c r="D3479" t="s">
        <v>3617</v>
      </c>
      <c r="E3479">
        <v>0</v>
      </c>
      <c r="F3479">
        <v>195</v>
      </c>
      <c r="G3479" s="2">
        <v>45443</v>
      </c>
      <c r="H3479" t="s">
        <v>3618</v>
      </c>
      <c r="I3479">
        <f t="shared" si="54"/>
        <v>-195</v>
      </c>
    </row>
    <row r="3480" spans="1:9" x14ac:dyDescent="0.25">
      <c r="A3480">
        <v>2</v>
      </c>
      <c r="B3480" t="s">
        <v>2053</v>
      </c>
      <c r="C3480" t="s">
        <v>3624</v>
      </c>
      <c r="D3480" t="s">
        <v>3617</v>
      </c>
      <c r="E3480">
        <v>0</v>
      </c>
      <c r="F3480">
        <v>60</v>
      </c>
      <c r="G3480" s="2">
        <v>45443</v>
      </c>
      <c r="H3480" t="s">
        <v>3618</v>
      </c>
      <c r="I3480">
        <f t="shared" si="54"/>
        <v>-60</v>
      </c>
    </row>
    <row r="3481" spans="1:9" x14ac:dyDescent="0.25">
      <c r="A3481">
        <v>2</v>
      </c>
      <c r="B3481" t="s">
        <v>2053</v>
      </c>
      <c r="C3481" t="s">
        <v>3624</v>
      </c>
      <c r="D3481" t="s">
        <v>3617</v>
      </c>
      <c r="E3481">
        <v>0</v>
      </c>
      <c r="F3481">
        <v>40</v>
      </c>
      <c r="G3481" s="2">
        <v>45443</v>
      </c>
      <c r="H3481" t="s">
        <v>3618</v>
      </c>
      <c r="I3481">
        <f t="shared" si="54"/>
        <v>-40</v>
      </c>
    </row>
    <row r="3482" spans="1:9" x14ac:dyDescent="0.25">
      <c r="A3482">
        <v>2</v>
      </c>
      <c r="B3482" t="s">
        <v>2053</v>
      </c>
      <c r="C3482" t="s">
        <v>3624</v>
      </c>
      <c r="D3482" t="s">
        <v>3617</v>
      </c>
      <c r="E3482">
        <v>0</v>
      </c>
      <c r="F3482">
        <v>1212.5</v>
      </c>
      <c r="G3482" s="2">
        <v>45443</v>
      </c>
      <c r="H3482" t="s">
        <v>3618</v>
      </c>
      <c r="I3482">
        <f t="shared" si="54"/>
        <v>-1212.5</v>
      </c>
    </row>
    <row r="3483" spans="1:9" x14ac:dyDescent="0.25">
      <c r="A3483">
        <v>2</v>
      </c>
      <c r="B3483" t="s">
        <v>2053</v>
      </c>
      <c r="C3483" t="s">
        <v>3624</v>
      </c>
      <c r="D3483" t="s">
        <v>3617</v>
      </c>
      <c r="E3483">
        <v>0</v>
      </c>
      <c r="F3483">
        <v>3520</v>
      </c>
      <c r="G3483" s="2">
        <v>45443</v>
      </c>
      <c r="H3483" t="s">
        <v>3618</v>
      </c>
      <c r="I3483">
        <f t="shared" si="54"/>
        <v>-3520</v>
      </c>
    </row>
    <row r="3484" spans="1:9" x14ac:dyDescent="0.25">
      <c r="A3484">
        <v>2</v>
      </c>
      <c r="B3484" t="s">
        <v>2053</v>
      </c>
      <c r="C3484" t="s">
        <v>3624</v>
      </c>
      <c r="D3484" t="s">
        <v>3617</v>
      </c>
      <c r="E3484">
        <v>0</v>
      </c>
      <c r="F3484">
        <v>4000</v>
      </c>
      <c r="G3484" s="2">
        <v>45443</v>
      </c>
      <c r="H3484" t="s">
        <v>3618</v>
      </c>
      <c r="I3484">
        <f t="shared" si="54"/>
        <v>-4000</v>
      </c>
    </row>
    <row r="3485" spans="1:9" x14ac:dyDescent="0.25">
      <c r="A3485">
        <v>2</v>
      </c>
      <c r="B3485" t="s">
        <v>2053</v>
      </c>
      <c r="C3485" t="s">
        <v>3624</v>
      </c>
      <c r="D3485" t="s">
        <v>3617</v>
      </c>
      <c r="E3485">
        <v>0</v>
      </c>
      <c r="F3485">
        <v>720</v>
      </c>
      <c r="G3485" s="2">
        <v>45443</v>
      </c>
      <c r="H3485" t="s">
        <v>3618</v>
      </c>
      <c r="I3485">
        <f t="shared" si="54"/>
        <v>-720</v>
      </c>
    </row>
    <row r="3486" spans="1:9" x14ac:dyDescent="0.25">
      <c r="A3486">
        <v>2</v>
      </c>
      <c r="B3486" t="s">
        <v>2053</v>
      </c>
      <c r="C3486" t="s">
        <v>3624</v>
      </c>
      <c r="D3486" t="s">
        <v>3617</v>
      </c>
      <c r="E3486">
        <v>0</v>
      </c>
      <c r="F3486">
        <v>3000</v>
      </c>
      <c r="G3486" s="2">
        <v>45443</v>
      </c>
      <c r="H3486" t="s">
        <v>3618</v>
      </c>
      <c r="I3486">
        <f t="shared" si="54"/>
        <v>-3000</v>
      </c>
    </row>
    <row r="3487" spans="1:9" x14ac:dyDescent="0.25">
      <c r="A3487">
        <v>2</v>
      </c>
      <c r="B3487" t="s">
        <v>2053</v>
      </c>
      <c r="C3487" t="s">
        <v>3624</v>
      </c>
      <c r="D3487" t="s">
        <v>3617</v>
      </c>
      <c r="E3487">
        <v>0</v>
      </c>
      <c r="F3487">
        <v>10000</v>
      </c>
      <c r="G3487" s="2">
        <v>45443</v>
      </c>
      <c r="H3487" t="s">
        <v>3618</v>
      </c>
      <c r="I3487">
        <f t="shared" si="54"/>
        <v>-10000</v>
      </c>
    </row>
    <row r="3488" spans="1:9" x14ac:dyDescent="0.25">
      <c r="A3488">
        <v>2</v>
      </c>
      <c r="B3488" t="s">
        <v>2053</v>
      </c>
      <c r="C3488" t="s">
        <v>3624</v>
      </c>
      <c r="D3488" t="s">
        <v>3617</v>
      </c>
      <c r="E3488">
        <v>0</v>
      </c>
      <c r="F3488">
        <v>1350</v>
      </c>
      <c r="G3488" s="2">
        <v>45443</v>
      </c>
      <c r="H3488" t="s">
        <v>3618</v>
      </c>
      <c r="I3488">
        <f t="shared" si="54"/>
        <v>-1350</v>
      </c>
    </row>
    <row r="3489" spans="1:9" x14ac:dyDescent="0.25">
      <c r="A3489">
        <v>2</v>
      </c>
      <c r="B3489" t="s">
        <v>2053</v>
      </c>
      <c r="C3489" t="s">
        <v>3624</v>
      </c>
      <c r="D3489" t="s">
        <v>3617</v>
      </c>
      <c r="E3489">
        <v>0</v>
      </c>
      <c r="F3489">
        <v>1250</v>
      </c>
      <c r="G3489" s="2">
        <v>45443</v>
      </c>
      <c r="H3489" t="s">
        <v>3618</v>
      </c>
      <c r="I3489">
        <f t="shared" si="54"/>
        <v>-1250</v>
      </c>
    </row>
    <row r="3490" spans="1:9" x14ac:dyDescent="0.25">
      <c r="A3490">
        <v>2</v>
      </c>
      <c r="B3490" t="s">
        <v>2053</v>
      </c>
      <c r="C3490" t="s">
        <v>3624</v>
      </c>
      <c r="D3490" t="s">
        <v>3617</v>
      </c>
      <c r="E3490">
        <v>0</v>
      </c>
      <c r="F3490">
        <v>1250</v>
      </c>
      <c r="G3490" s="2">
        <v>45443</v>
      </c>
      <c r="H3490" t="s">
        <v>3618</v>
      </c>
      <c r="I3490">
        <f t="shared" si="54"/>
        <v>-1250</v>
      </c>
    </row>
    <row r="3491" spans="1:9" x14ac:dyDescent="0.25">
      <c r="A3491">
        <v>2</v>
      </c>
      <c r="B3491" t="s">
        <v>2053</v>
      </c>
      <c r="C3491" t="s">
        <v>3624</v>
      </c>
      <c r="D3491" t="s">
        <v>3617</v>
      </c>
      <c r="E3491">
        <v>0</v>
      </c>
      <c r="F3491">
        <v>240</v>
      </c>
      <c r="G3491" s="2">
        <v>45443</v>
      </c>
      <c r="H3491" t="s">
        <v>3618</v>
      </c>
      <c r="I3491">
        <f t="shared" si="54"/>
        <v>-240</v>
      </c>
    </row>
    <row r="3492" spans="1:9" x14ac:dyDescent="0.25">
      <c r="A3492">
        <v>2</v>
      </c>
      <c r="B3492" t="s">
        <v>2053</v>
      </c>
      <c r="C3492" t="s">
        <v>3624</v>
      </c>
      <c r="D3492" t="s">
        <v>3617</v>
      </c>
      <c r="E3492">
        <v>0</v>
      </c>
      <c r="F3492">
        <v>102</v>
      </c>
      <c r="G3492" s="2">
        <v>45443</v>
      </c>
      <c r="H3492" t="s">
        <v>3618</v>
      </c>
      <c r="I3492">
        <f t="shared" si="54"/>
        <v>-102</v>
      </c>
    </row>
    <row r="3493" spans="1:9" x14ac:dyDescent="0.25">
      <c r="A3493">
        <v>2</v>
      </c>
      <c r="B3493" t="s">
        <v>2053</v>
      </c>
      <c r="C3493" t="s">
        <v>3624</v>
      </c>
      <c r="D3493" t="s">
        <v>3617</v>
      </c>
      <c r="E3493">
        <v>0</v>
      </c>
      <c r="F3493">
        <v>351</v>
      </c>
      <c r="G3493" s="2">
        <v>45443</v>
      </c>
      <c r="H3493" t="s">
        <v>3618</v>
      </c>
      <c r="I3493">
        <f t="shared" si="54"/>
        <v>-351</v>
      </c>
    </row>
    <row r="3494" spans="1:9" x14ac:dyDescent="0.25">
      <c r="A3494">
        <v>2</v>
      </c>
      <c r="B3494" t="s">
        <v>2053</v>
      </c>
      <c r="C3494" t="s">
        <v>3624</v>
      </c>
      <c r="D3494" t="s">
        <v>3617</v>
      </c>
      <c r="E3494">
        <v>0</v>
      </c>
      <c r="F3494">
        <v>702</v>
      </c>
      <c r="G3494" s="2">
        <v>45443</v>
      </c>
      <c r="H3494" t="s">
        <v>3618</v>
      </c>
      <c r="I3494">
        <f t="shared" si="54"/>
        <v>-702</v>
      </c>
    </row>
    <row r="3495" spans="1:9" x14ac:dyDescent="0.25">
      <c r="A3495">
        <v>2</v>
      </c>
      <c r="B3495" t="s">
        <v>2053</v>
      </c>
      <c r="C3495" t="s">
        <v>3624</v>
      </c>
      <c r="D3495" t="s">
        <v>3617</v>
      </c>
      <c r="E3495">
        <v>0</v>
      </c>
      <c r="F3495">
        <v>104</v>
      </c>
      <c r="G3495" s="2">
        <v>45443</v>
      </c>
      <c r="H3495" t="s">
        <v>3618</v>
      </c>
      <c r="I3495">
        <f t="shared" si="54"/>
        <v>-104</v>
      </c>
    </row>
    <row r="3496" spans="1:9" x14ac:dyDescent="0.25">
      <c r="A3496">
        <v>2</v>
      </c>
      <c r="B3496" t="s">
        <v>2053</v>
      </c>
      <c r="C3496" t="s">
        <v>3624</v>
      </c>
      <c r="D3496" t="s">
        <v>3617</v>
      </c>
      <c r="E3496">
        <v>0</v>
      </c>
      <c r="F3496">
        <v>182</v>
      </c>
      <c r="G3496" s="2">
        <v>45443</v>
      </c>
      <c r="H3496" t="s">
        <v>3618</v>
      </c>
      <c r="I3496">
        <f t="shared" si="54"/>
        <v>-182</v>
      </c>
    </row>
    <row r="3497" spans="1:9" x14ac:dyDescent="0.25">
      <c r="A3497">
        <v>2</v>
      </c>
      <c r="B3497" t="s">
        <v>2053</v>
      </c>
      <c r="C3497" t="s">
        <v>3624</v>
      </c>
      <c r="D3497" t="s">
        <v>3617</v>
      </c>
      <c r="E3497">
        <v>0</v>
      </c>
      <c r="F3497">
        <v>78</v>
      </c>
      <c r="G3497" s="2">
        <v>45443</v>
      </c>
      <c r="H3497" t="s">
        <v>3618</v>
      </c>
      <c r="I3497">
        <f t="shared" si="54"/>
        <v>-78</v>
      </c>
    </row>
    <row r="3498" spans="1:9" x14ac:dyDescent="0.25">
      <c r="A3498">
        <v>2</v>
      </c>
      <c r="B3498" t="s">
        <v>2053</v>
      </c>
      <c r="C3498" t="s">
        <v>3624</v>
      </c>
      <c r="D3498" t="s">
        <v>3617</v>
      </c>
      <c r="E3498">
        <v>0</v>
      </c>
      <c r="F3498">
        <v>1500</v>
      </c>
      <c r="G3498" s="2">
        <v>45443</v>
      </c>
      <c r="H3498" t="s">
        <v>3618</v>
      </c>
      <c r="I3498">
        <f t="shared" si="54"/>
        <v>-1500</v>
      </c>
    </row>
    <row r="3499" spans="1:9" x14ac:dyDescent="0.25">
      <c r="A3499">
        <v>2</v>
      </c>
      <c r="B3499" t="s">
        <v>2053</v>
      </c>
      <c r="C3499" t="s">
        <v>3624</v>
      </c>
      <c r="D3499" t="s">
        <v>3617</v>
      </c>
      <c r="E3499">
        <v>0</v>
      </c>
      <c r="F3499">
        <v>630</v>
      </c>
      <c r="G3499" s="2">
        <v>45443</v>
      </c>
      <c r="H3499" t="s">
        <v>3618</v>
      </c>
      <c r="I3499">
        <f t="shared" si="54"/>
        <v>-630</v>
      </c>
    </row>
    <row r="3500" spans="1:9" x14ac:dyDescent="0.25">
      <c r="A3500">
        <v>2</v>
      </c>
      <c r="B3500" t="s">
        <v>2053</v>
      </c>
      <c r="C3500" t="s">
        <v>3624</v>
      </c>
      <c r="D3500" t="s">
        <v>3617</v>
      </c>
      <c r="E3500">
        <v>0</v>
      </c>
      <c r="F3500">
        <v>286</v>
      </c>
      <c r="G3500" s="2">
        <v>45443</v>
      </c>
      <c r="H3500" t="s">
        <v>3618</v>
      </c>
      <c r="I3500">
        <f t="shared" si="54"/>
        <v>-286</v>
      </c>
    </row>
    <row r="3501" spans="1:9" x14ac:dyDescent="0.25">
      <c r="A3501">
        <v>2</v>
      </c>
      <c r="B3501" t="s">
        <v>2053</v>
      </c>
      <c r="C3501" t="s">
        <v>3624</v>
      </c>
      <c r="D3501" t="s">
        <v>3617</v>
      </c>
      <c r="E3501">
        <v>0</v>
      </c>
      <c r="F3501">
        <v>39</v>
      </c>
      <c r="G3501" s="2">
        <v>45443</v>
      </c>
      <c r="H3501" t="s">
        <v>3618</v>
      </c>
      <c r="I3501">
        <f t="shared" si="54"/>
        <v>-39</v>
      </c>
    </row>
    <row r="3502" spans="1:9" x14ac:dyDescent="0.25">
      <c r="A3502">
        <v>2</v>
      </c>
      <c r="B3502" t="s">
        <v>2053</v>
      </c>
      <c r="C3502" t="s">
        <v>3624</v>
      </c>
      <c r="D3502" t="s">
        <v>3617</v>
      </c>
      <c r="E3502">
        <v>0</v>
      </c>
      <c r="F3502">
        <v>260</v>
      </c>
      <c r="G3502" s="2">
        <v>45443</v>
      </c>
      <c r="H3502" t="s">
        <v>3618</v>
      </c>
      <c r="I3502">
        <f t="shared" si="54"/>
        <v>-260</v>
      </c>
    </row>
    <row r="3503" spans="1:9" x14ac:dyDescent="0.25">
      <c r="A3503">
        <v>2</v>
      </c>
      <c r="B3503" t="s">
        <v>2053</v>
      </c>
      <c r="C3503" t="s">
        <v>3624</v>
      </c>
      <c r="D3503" t="s">
        <v>3617</v>
      </c>
      <c r="E3503">
        <v>0</v>
      </c>
      <c r="F3503">
        <v>533</v>
      </c>
      <c r="G3503" s="2">
        <v>45443</v>
      </c>
      <c r="H3503" t="s">
        <v>3618</v>
      </c>
      <c r="I3503">
        <f t="shared" si="54"/>
        <v>-533</v>
      </c>
    </row>
    <row r="3504" spans="1:9" x14ac:dyDescent="0.25">
      <c r="A3504">
        <v>2</v>
      </c>
      <c r="B3504" t="s">
        <v>2053</v>
      </c>
      <c r="C3504" t="s">
        <v>3624</v>
      </c>
      <c r="D3504" t="s">
        <v>3617</v>
      </c>
      <c r="E3504">
        <v>0</v>
      </c>
      <c r="F3504">
        <v>287.37</v>
      </c>
      <c r="G3504" s="2">
        <v>45443</v>
      </c>
      <c r="H3504" t="s">
        <v>3618</v>
      </c>
      <c r="I3504">
        <f t="shared" si="54"/>
        <v>-287.37</v>
      </c>
    </row>
    <row r="3505" spans="1:9" x14ac:dyDescent="0.25">
      <c r="A3505">
        <v>2</v>
      </c>
      <c r="B3505" t="s">
        <v>2053</v>
      </c>
      <c r="C3505" t="s">
        <v>3624</v>
      </c>
      <c r="D3505" t="s">
        <v>3617</v>
      </c>
      <c r="E3505">
        <v>0</v>
      </c>
      <c r="F3505">
        <v>3650</v>
      </c>
      <c r="G3505" s="2">
        <v>45443</v>
      </c>
      <c r="H3505" t="s">
        <v>3618</v>
      </c>
      <c r="I3505">
        <f t="shared" si="54"/>
        <v>-3650</v>
      </c>
    </row>
    <row r="3506" spans="1:9" x14ac:dyDescent="0.25">
      <c r="A3506">
        <v>2</v>
      </c>
      <c r="B3506" t="s">
        <v>2053</v>
      </c>
      <c r="C3506" t="s">
        <v>3624</v>
      </c>
      <c r="D3506" t="s">
        <v>3617</v>
      </c>
      <c r="E3506">
        <v>0</v>
      </c>
      <c r="F3506">
        <v>2190</v>
      </c>
      <c r="G3506" s="2">
        <v>45443</v>
      </c>
      <c r="H3506" t="s">
        <v>3618</v>
      </c>
      <c r="I3506">
        <f t="shared" si="54"/>
        <v>-2190</v>
      </c>
    </row>
    <row r="3507" spans="1:9" x14ac:dyDescent="0.25">
      <c r="A3507">
        <v>2</v>
      </c>
      <c r="B3507" t="s">
        <v>2053</v>
      </c>
      <c r="C3507" t="s">
        <v>3624</v>
      </c>
      <c r="D3507" t="s">
        <v>3617</v>
      </c>
      <c r="E3507">
        <v>0</v>
      </c>
      <c r="F3507">
        <v>1825</v>
      </c>
      <c r="G3507" s="2">
        <v>45443</v>
      </c>
      <c r="H3507" t="s">
        <v>3618</v>
      </c>
      <c r="I3507">
        <f t="shared" si="54"/>
        <v>-1825</v>
      </c>
    </row>
    <row r="3508" spans="1:9" x14ac:dyDescent="0.25">
      <c r="A3508">
        <v>2</v>
      </c>
      <c r="B3508" t="s">
        <v>2053</v>
      </c>
      <c r="C3508" t="s">
        <v>3624</v>
      </c>
      <c r="D3508" t="s">
        <v>3617</v>
      </c>
      <c r="E3508">
        <v>0</v>
      </c>
      <c r="F3508">
        <v>2100</v>
      </c>
      <c r="G3508" s="2">
        <v>45443</v>
      </c>
      <c r="H3508" t="s">
        <v>3618</v>
      </c>
      <c r="I3508">
        <f t="shared" si="54"/>
        <v>-2100</v>
      </c>
    </row>
    <row r="3509" spans="1:9" x14ac:dyDescent="0.25">
      <c r="A3509">
        <v>2</v>
      </c>
      <c r="B3509" t="s">
        <v>2053</v>
      </c>
      <c r="C3509" t="s">
        <v>3624</v>
      </c>
      <c r="D3509" t="s">
        <v>3617</v>
      </c>
      <c r="E3509">
        <v>0</v>
      </c>
      <c r="F3509">
        <v>1092</v>
      </c>
      <c r="G3509" s="2">
        <v>45443</v>
      </c>
      <c r="H3509" t="s">
        <v>3618</v>
      </c>
      <c r="I3509">
        <f t="shared" si="54"/>
        <v>-1092</v>
      </c>
    </row>
    <row r="3510" spans="1:9" x14ac:dyDescent="0.25">
      <c r="A3510">
        <v>2</v>
      </c>
      <c r="B3510" t="s">
        <v>2053</v>
      </c>
      <c r="C3510" t="s">
        <v>3624</v>
      </c>
      <c r="D3510" t="s">
        <v>3617</v>
      </c>
      <c r="E3510">
        <v>0</v>
      </c>
      <c r="F3510">
        <v>65</v>
      </c>
      <c r="G3510" s="2">
        <v>45443</v>
      </c>
      <c r="H3510" t="s">
        <v>3618</v>
      </c>
      <c r="I3510">
        <f t="shared" si="54"/>
        <v>-65</v>
      </c>
    </row>
    <row r="3511" spans="1:9" x14ac:dyDescent="0.25">
      <c r="A3511">
        <v>2</v>
      </c>
      <c r="B3511" t="s">
        <v>2053</v>
      </c>
      <c r="C3511" t="s">
        <v>3624</v>
      </c>
      <c r="D3511" t="s">
        <v>3617</v>
      </c>
      <c r="E3511">
        <v>0</v>
      </c>
      <c r="F3511">
        <v>800</v>
      </c>
      <c r="G3511" s="2">
        <v>45443</v>
      </c>
      <c r="H3511" t="s">
        <v>3618</v>
      </c>
      <c r="I3511">
        <f t="shared" si="54"/>
        <v>-800</v>
      </c>
    </row>
    <row r="3512" spans="1:9" x14ac:dyDescent="0.25">
      <c r="A3512">
        <v>2</v>
      </c>
      <c r="B3512" t="s">
        <v>2053</v>
      </c>
      <c r="C3512" t="s">
        <v>3624</v>
      </c>
      <c r="D3512" t="s">
        <v>3617</v>
      </c>
      <c r="E3512">
        <v>0</v>
      </c>
      <c r="F3512">
        <v>1620</v>
      </c>
      <c r="G3512" s="2">
        <v>45443</v>
      </c>
      <c r="H3512" t="s">
        <v>3618</v>
      </c>
      <c r="I3512">
        <f t="shared" si="54"/>
        <v>-1620</v>
      </c>
    </row>
    <row r="3513" spans="1:9" x14ac:dyDescent="0.25">
      <c r="A3513">
        <v>2</v>
      </c>
      <c r="B3513" t="s">
        <v>2053</v>
      </c>
      <c r="C3513" t="s">
        <v>3624</v>
      </c>
      <c r="D3513" t="s">
        <v>3617</v>
      </c>
      <c r="E3513">
        <v>0</v>
      </c>
      <c r="F3513">
        <v>4000</v>
      </c>
      <c r="G3513" s="2">
        <v>45443</v>
      </c>
      <c r="H3513" t="s">
        <v>3618</v>
      </c>
      <c r="I3513">
        <f t="shared" si="54"/>
        <v>-4000</v>
      </c>
    </row>
    <row r="3514" spans="1:9" x14ac:dyDescent="0.25">
      <c r="A3514">
        <v>2</v>
      </c>
      <c r="B3514" t="s">
        <v>2053</v>
      </c>
      <c r="C3514" t="s">
        <v>3624</v>
      </c>
      <c r="D3514" t="s">
        <v>3617</v>
      </c>
      <c r="E3514">
        <v>0</v>
      </c>
      <c r="F3514">
        <v>65</v>
      </c>
      <c r="G3514" s="2">
        <v>45443</v>
      </c>
      <c r="H3514" t="s">
        <v>3618</v>
      </c>
      <c r="I3514">
        <f t="shared" si="54"/>
        <v>-65</v>
      </c>
    </row>
    <row r="3515" spans="1:9" x14ac:dyDescent="0.25">
      <c r="A3515">
        <v>2</v>
      </c>
      <c r="B3515" t="s">
        <v>2053</v>
      </c>
      <c r="C3515" t="s">
        <v>3624</v>
      </c>
      <c r="D3515" t="s">
        <v>3617</v>
      </c>
      <c r="E3515">
        <v>0</v>
      </c>
      <c r="F3515">
        <v>5000</v>
      </c>
      <c r="G3515" s="2">
        <v>45443</v>
      </c>
      <c r="H3515" t="s">
        <v>3618</v>
      </c>
      <c r="I3515">
        <f t="shared" si="54"/>
        <v>-5000</v>
      </c>
    </row>
    <row r="3516" spans="1:9" x14ac:dyDescent="0.25">
      <c r="A3516">
        <v>2</v>
      </c>
      <c r="B3516" t="s">
        <v>2053</v>
      </c>
      <c r="C3516" t="s">
        <v>3624</v>
      </c>
      <c r="D3516" t="s">
        <v>3617</v>
      </c>
      <c r="E3516">
        <v>0</v>
      </c>
      <c r="F3516">
        <v>1250</v>
      </c>
      <c r="G3516" s="2">
        <v>45443</v>
      </c>
      <c r="H3516" t="s">
        <v>3618</v>
      </c>
      <c r="I3516">
        <f t="shared" si="54"/>
        <v>-1250</v>
      </c>
    </row>
    <row r="3517" spans="1:9" x14ac:dyDescent="0.25">
      <c r="A3517">
        <v>2</v>
      </c>
      <c r="B3517" t="s">
        <v>2053</v>
      </c>
      <c r="C3517" t="s">
        <v>3624</v>
      </c>
      <c r="D3517" t="s">
        <v>3617</v>
      </c>
      <c r="E3517">
        <v>0</v>
      </c>
      <c r="F3517">
        <v>150</v>
      </c>
      <c r="G3517" s="2">
        <v>45443</v>
      </c>
      <c r="H3517" t="s">
        <v>3618</v>
      </c>
      <c r="I3517">
        <f t="shared" si="54"/>
        <v>-150</v>
      </c>
    </row>
    <row r="3518" spans="1:9" x14ac:dyDescent="0.25">
      <c r="A3518">
        <v>2</v>
      </c>
      <c r="B3518" t="s">
        <v>2053</v>
      </c>
      <c r="C3518" t="s">
        <v>3624</v>
      </c>
      <c r="D3518" t="s">
        <v>3617</v>
      </c>
      <c r="E3518">
        <v>0</v>
      </c>
      <c r="F3518">
        <v>153</v>
      </c>
      <c r="G3518" s="2">
        <v>45443</v>
      </c>
      <c r="H3518" t="s">
        <v>3618</v>
      </c>
      <c r="I3518">
        <f t="shared" si="54"/>
        <v>-153</v>
      </c>
    </row>
    <row r="3519" spans="1:9" x14ac:dyDescent="0.25">
      <c r="A3519">
        <v>2</v>
      </c>
      <c r="B3519" t="s">
        <v>2053</v>
      </c>
      <c r="C3519" t="s">
        <v>3624</v>
      </c>
      <c r="D3519" t="s">
        <v>3617</v>
      </c>
      <c r="E3519">
        <v>0</v>
      </c>
      <c r="F3519">
        <v>65</v>
      </c>
      <c r="G3519" s="2">
        <v>45443</v>
      </c>
      <c r="H3519" t="s">
        <v>3618</v>
      </c>
      <c r="I3519">
        <f t="shared" si="54"/>
        <v>-65</v>
      </c>
    </row>
    <row r="3520" spans="1:9" x14ac:dyDescent="0.25">
      <c r="A3520">
        <v>2</v>
      </c>
      <c r="B3520" t="s">
        <v>2053</v>
      </c>
      <c r="C3520" t="s">
        <v>3624</v>
      </c>
      <c r="D3520" t="s">
        <v>3617</v>
      </c>
      <c r="E3520">
        <v>0</v>
      </c>
      <c r="F3520">
        <v>300</v>
      </c>
      <c r="G3520" s="2">
        <v>45443</v>
      </c>
      <c r="H3520" t="s">
        <v>3618</v>
      </c>
      <c r="I3520">
        <f t="shared" si="54"/>
        <v>-300</v>
      </c>
    </row>
    <row r="3521" spans="1:9" x14ac:dyDescent="0.25">
      <c r="A3521">
        <v>2</v>
      </c>
      <c r="B3521" t="s">
        <v>2053</v>
      </c>
      <c r="C3521" t="s">
        <v>3624</v>
      </c>
      <c r="D3521" t="s">
        <v>3617</v>
      </c>
      <c r="E3521">
        <v>0</v>
      </c>
      <c r="F3521">
        <v>1092</v>
      </c>
      <c r="G3521" s="2">
        <v>45443</v>
      </c>
      <c r="H3521" t="s">
        <v>3618</v>
      </c>
      <c r="I3521">
        <f t="shared" si="54"/>
        <v>-1092</v>
      </c>
    </row>
    <row r="3522" spans="1:9" x14ac:dyDescent="0.25">
      <c r="A3522">
        <v>2</v>
      </c>
      <c r="B3522" t="s">
        <v>2053</v>
      </c>
      <c r="C3522" t="s">
        <v>3624</v>
      </c>
      <c r="D3522" t="s">
        <v>3617</v>
      </c>
      <c r="E3522">
        <v>0</v>
      </c>
      <c r="F3522">
        <v>975</v>
      </c>
      <c r="G3522" s="2">
        <v>45443</v>
      </c>
      <c r="H3522" t="s">
        <v>3618</v>
      </c>
      <c r="I3522">
        <f t="shared" ref="I3522:I3585" si="55">E3522-F3522</f>
        <v>-975</v>
      </c>
    </row>
    <row r="3523" spans="1:9" x14ac:dyDescent="0.25">
      <c r="A3523">
        <v>2</v>
      </c>
      <c r="B3523" t="s">
        <v>2053</v>
      </c>
      <c r="C3523" t="s">
        <v>3624</v>
      </c>
      <c r="D3523" t="s">
        <v>3617</v>
      </c>
      <c r="E3523">
        <v>0</v>
      </c>
      <c r="F3523">
        <v>78</v>
      </c>
      <c r="G3523" s="2">
        <v>45443</v>
      </c>
      <c r="H3523" t="s">
        <v>3618</v>
      </c>
      <c r="I3523">
        <f t="shared" si="55"/>
        <v>-78</v>
      </c>
    </row>
    <row r="3524" spans="1:9" x14ac:dyDescent="0.25">
      <c r="A3524">
        <v>2</v>
      </c>
      <c r="B3524" t="s">
        <v>2053</v>
      </c>
      <c r="C3524" t="s">
        <v>3624</v>
      </c>
      <c r="D3524" t="s">
        <v>3617</v>
      </c>
      <c r="E3524">
        <v>0</v>
      </c>
      <c r="F3524">
        <v>52</v>
      </c>
      <c r="G3524" s="2">
        <v>45443</v>
      </c>
      <c r="H3524" t="s">
        <v>3618</v>
      </c>
      <c r="I3524">
        <f t="shared" si="55"/>
        <v>-52</v>
      </c>
    </row>
    <row r="3525" spans="1:9" x14ac:dyDescent="0.25">
      <c r="A3525">
        <v>2</v>
      </c>
      <c r="B3525" t="s">
        <v>2053</v>
      </c>
      <c r="C3525" t="s">
        <v>3624</v>
      </c>
      <c r="D3525" t="s">
        <v>3617</v>
      </c>
      <c r="E3525">
        <v>0</v>
      </c>
      <c r="F3525">
        <v>675</v>
      </c>
      <c r="G3525" s="2">
        <v>45443</v>
      </c>
      <c r="H3525" t="s">
        <v>3618</v>
      </c>
      <c r="I3525">
        <f t="shared" si="55"/>
        <v>-675</v>
      </c>
    </row>
    <row r="3526" spans="1:9" x14ac:dyDescent="0.25">
      <c r="A3526">
        <v>2</v>
      </c>
      <c r="B3526" t="s">
        <v>2053</v>
      </c>
      <c r="C3526" t="s">
        <v>3624</v>
      </c>
      <c r="D3526" t="s">
        <v>3617</v>
      </c>
      <c r="E3526">
        <v>0</v>
      </c>
      <c r="F3526">
        <v>165</v>
      </c>
      <c r="G3526" s="2">
        <v>45443</v>
      </c>
      <c r="H3526" t="s">
        <v>3618</v>
      </c>
      <c r="I3526">
        <f t="shared" si="55"/>
        <v>-165</v>
      </c>
    </row>
    <row r="3527" spans="1:9" x14ac:dyDescent="0.25">
      <c r="A3527">
        <v>2</v>
      </c>
      <c r="B3527" t="s">
        <v>2053</v>
      </c>
      <c r="C3527" t="s">
        <v>3624</v>
      </c>
      <c r="D3527" t="s">
        <v>3617</v>
      </c>
      <c r="E3527">
        <v>0</v>
      </c>
      <c r="F3527">
        <v>1500</v>
      </c>
      <c r="G3527" s="2">
        <v>45443</v>
      </c>
      <c r="H3527" t="s">
        <v>3618</v>
      </c>
      <c r="I3527">
        <f t="shared" si="55"/>
        <v>-1500</v>
      </c>
    </row>
    <row r="3528" spans="1:9" x14ac:dyDescent="0.25">
      <c r="A3528">
        <v>2</v>
      </c>
      <c r="B3528" t="s">
        <v>2053</v>
      </c>
      <c r="C3528" t="s">
        <v>3624</v>
      </c>
      <c r="D3528" t="s">
        <v>3617</v>
      </c>
      <c r="E3528">
        <v>0</v>
      </c>
      <c r="F3528">
        <v>1222</v>
      </c>
      <c r="G3528" s="2">
        <v>45443</v>
      </c>
      <c r="H3528" t="s">
        <v>3618</v>
      </c>
      <c r="I3528">
        <f t="shared" si="55"/>
        <v>-1222</v>
      </c>
    </row>
    <row r="3529" spans="1:9" x14ac:dyDescent="0.25">
      <c r="A3529">
        <v>2</v>
      </c>
      <c r="B3529" t="s">
        <v>2053</v>
      </c>
      <c r="C3529" t="s">
        <v>3624</v>
      </c>
      <c r="D3529" t="s">
        <v>3617</v>
      </c>
      <c r="E3529">
        <v>0</v>
      </c>
      <c r="F3529">
        <v>65</v>
      </c>
      <c r="G3529" s="2">
        <v>45443</v>
      </c>
      <c r="H3529" t="s">
        <v>3618</v>
      </c>
      <c r="I3529">
        <f t="shared" si="55"/>
        <v>-65</v>
      </c>
    </row>
    <row r="3530" spans="1:9" x14ac:dyDescent="0.25">
      <c r="A3530">
        <v>2</v>
      </c>
      <c r="B3530" t="s">
        <v>2053</v>
      </c>
      <c r="C3530" t="s">
        <v>3624</v>
      </c>
      <c r="D3530" t="s">
        <v>3617</v>
      </c>
      <c r="E3530">
        <v>0</v>
      </c>
      <c r="F3530">
        <v>12</v>
      </c>
      <c r="G3530" s="2">
        <v>45443</v>
      </c>
      <c r="H3530" t="s">
        <v>3618</v>
      </c>
      <c r="I3530">
        <f t="shared" si="55"/>
        <v>-12</v>
      </c>
    </row>
    <row r="3531" spans="1:9" x14ac:dyDescent="0.25">
      <c r="A3531">
        <v>2</v>
      </c>
      <c r="B3531" t="s">
        <v>2053</v>
      </c>
      <c r="C3531" t="s">
        <v>3624</v>
      </c>
      <c r="D3531" t="s">
        <v>3617</v>
      </c>
      <c r="E3531">
        <v>0</v>
      </c>
      <c r="F3531">
        <v>2500</v>
      </c>
      <c r="G3531" s="2">
        <v>45443</v>
      </c>
      <c r="H3531" t="s">
        <v>3618</v>
      </c>
      <c r="I3531">
        <f t="shared" si="55"/>
        <v>-2500</v>
      </c>
    </row>
    <row r="3532" spans="1:9" x14ac:dyDescent="0.25">
      <c r="A3532">
        <v>2</v>
      </c>
      <c r="B3532" t="s">
        <v>2053</v>
      </c>
      <c r="C3532" t="s">
        <v>3624</v>
      </c>
      <c r="D3532" t="s">
        <v>3617</v>
      </c>
      <c r="E3532">
        <v>0</v>
      </c>
      <c r="F3532">
        <v>2131.92</v>
      </c>
      <c r="G3532" s="2">
        <v>45443</v>
      </c>
      <c r="H3532" t="s">
        <v>3618</v>
      </c>
      <c r="I3532">
        <f t="shared" si="55"/>
        <v>-2131.92</v>
      </c>
    </row>
    <row r="3533" spans="1:9" x14ac:dyDescent="0.25">
      <c r="A3533">
        <v>2</v>
      </c>
      <c r="B3533" t="s">
        <v>2053</v>
      </c>
      <c r="C3533" t="s">
        <v>3624</v>
      </c>
      <c r="D3533" t="s">
        <v>3617</v>
      </c>
      <c r="E3533">
        <v>0</v>
      </c>
      <c r="F3533">
        <v>2043.09</v>
      </c>
      <c r="G3533" s="2">
        <v>45443</v>
      </c>
      <c r="H3533" t="s">
        <v>3618</v>
      </c>
      <c r="I3533">
        <f t="shared" si="55"/>
        <v>-2043.09</v>
      </c>
    </row>
    <row r="3534" spans="1:9" x14ac:dyDescent="0.25">
      <c r="A3534">
        <v>2</v>
      </c>
      <c r="B3534" t="s">
        <v>2053</v>
      </c>
      <c r="C3534" t="s">
        <v>3624</v>
      </c>
      <c r="D3534" t="s">
        <v>3617</v>
      </c>
      <c r="E3534">
        <v>0</v>
      </c>
      <c r="F3534">
        <v>40</v>
      </c>
      <c r="G3534" s="2">
        <v>45443</v>
      </c>
      <c r="H3534" t="s">
        <v>3618</v>
      </c>
      <c r="I3534">
        <f t="shared" si="55"/>
        <v>-40</v>
      </c>
    </row>
    <row r="3535" spans="1:9" x14ac:dyDescent="0.25">
      <c r="A3535">
        <v>2</v>
      </c>
      <c r="B3535" t="s">
        <v>2053</v>
      </c>
      <c r="C3535" t="s">
        <v>3624</v>
      </c>
      <c r="D3535" t="s">
        <v>3617</v>
      </c>
      <c r="E3535">
        <v>0</v>
      </c>
      <c r="F3535">
        <v>195</v>
      </c>
      <c r="G3535" s="2">
        <v>45443</v>
      </c>
      <c r="H3535" t="s">
        <v>3618</v>
      </c>
      <c r="I3535">
        <f t="shared" si="55"/>
        <v>-195</v>
      </c>
    </row>
    <row r="3536" spans="1:9" x14ac:dyDescent="0.25">
      <c r="A3536">
        <v>2</v>
      </c>
      <c r="B3536" t="s">
        <v>2053</v>
      </c>
      <c r="C3536" t="s">
        <v>3624</v>
      </c>
      <c r="D3536" t="s">
        <v>3617</v>
      </c>
      <c r="E3536">
        <v>0</v>
      </c>
      <c r="F3536">
        <v>338</v>
      </c>
      <c r="G3536" s="2">
        <v>45443</v>
      </c>
      <c r="H3536" t="s">
        <v>3618</v>
      </c>
      <c r="I3536">
        <f t="shared" si="55"/>
        <v>-338</v>
      </c>
    </row>
    <row r="3537" spans="1:9" x14ac:dyDescent="0.25">
      <c r="A3537">
        <v>2</v>
      </c>
      <c r="B3537" t="s">
        <v>2053</v>
      </c>
      <c r="C3537" t="s">
        <v>3624</v>
      </c>
      <c r="D3537" t="s">
        <v>3617</v>
      </c>
      <c r="E3537">
        <v>0</v>
      </c>
      <c r="F3537">
        <v>225</v>
      </c>
      <c r="G3537" s="2">
        <v>45443</v>
      </c>
      <c r="H3537" t="s">
        <v>3618</v>
      </c>
      <c r="I3537">
        <f t="shared" si="55"/>
        <v>-225</v>
      </c>
    </row>
    <row r="3538" spans="1:9" x14ac:dyDescent="0.25">
      <c r="A3538">
        <v>2</v>
      </c>
      <c r="B3538" t="s">
        <v>2053</v>
      </c>
      <c r="C3538" t="s">
        <v>3624</v>
      </c>
      <c r="D3538" t="s">
        <v>3617</v>
      </c>
      <c r="E3538">
        <v>0</v>
      </c>
      <c r="F3538">
        <v>39</v>
      </c>
      <c r="G3538" s="2">
        <v>45443</v>
      </c>
      <c r="H3538" t="s">
        <v>3618</v>
      </c>
      <c r="I3538">
        <f t="shared" si="55"/>
        <v>-39</v>
      </c>
    </row>
    <row r="3539" spans="1:9" x14ac:dyDescent="0.25">
      <c r="A3539">
        <v>2</v>
      </c>
      <c r="B3539" t="s">
        <v>2053</v>
      </c>
      <c r="C3539" t="s">
        <v>3624</v>
      </c>
      <c r="D3539" t="s">
        <v>3617</v>
      </c>
      <c r="E3539">
        <v>0</v>
      </c>
      <c r="F3539">
        <v>1560</v>
      </c>
      <c r="G3539" s="2">
        <v>45443</v>
      </c>
      <c r="H3539" t="s">
        <v>3618</v>
      </c>
      <c r="I3539">
        <f t="shared" si="55"/>
        <v>-1560</v>
      </c>
    </row>
    <row r="3540" spans="1:9" x14ac:dyDescent="0.25">
      <c r="A3540">
        <v>2</v>
      </c>
      <c r="B3540" t="s">
        <v>2053</v>
      </c>
      <c r="C3540" t="s">
        <v>3624</v>
      </c>
      <c r="D3540" t="s">
        <v>3617</v>
      </c>
      <c r="E3540">
        <v>0</v>
      </c>
      <c r="F3540">
        <v>1560</v>
      </c>
      <c r="G3540" s="2">
        <v>45443</v>
      </c>
      <c r="H3540" t="s">
        <v>3618</v>
      </c>
      <c r="I3540">
        <f t="shared" si="55"/>
        <v>-1560</v>
      </c>
    </row>
    <row r="3541" spans="1:9" x14ac:dyDescent="0.25">
      <c r="A3541">
        <v>2</v>
      </c>
      <c r="B3541" t="s">
        <v>2053</v>
      </c>
      <c r="C3541" t="s">
        <v>3624</v>
      </c>
      <c r="D3541" t="s">
        <v>3617</v>
      </c>
      <c r="E3541">
        <v>0</v>
      </c>
      <c r="F3541">
        <v>287.37</v>
      </c>
      <c r="G3541" s="2">
        <v>45443</v>
      </c>
      <c r="H3541" t="s">
        <v>3618</v>
      </c>
      <c r="I3541">
        <f t="shared" si="55"/>
        <v>-287.37</v>
      </c>
    </row>
    <row r="3542" spans="1:9" x14ac:dyDescent="0.25">
      <c r="A3542">
        <v>2</v>
      </c>
      <c r="B3542" t="s">
        <v>2053</v>
      </c>
      <c r="C3542" t="s">
        <v>3624</v>
      </c>
      <c r="D3542" t="s">
        <v>3617</v>
      </c>
      <c r="E3542">
        <v>0</v>
      </c>
      <c r="F3542">
        <v>3102.5</v>
      </c>
      <c r="G3542" s="2">
        <v>45443</v>
      </c>
      <c r="H3542" t="s">
        <v>3618</v>
      </c>
      <c r="I3542">
        <f t="shared" si="55"/>
        <v>-3102.5</v>
      </c>
    </row>
    <row r="3543" spans="1:9" x14ac:dyDescent="0.25">
      <c r="A3543">
        <v>2</v>
      </c>
      <c r="B3543" t="s">
        <v>2053</v>
      </c>
      <c r="C3543" t="s">
        <v>3624</v>
      </c>
      <c r="D3543" t="s">
        <v>3617</v>
      </c>
      <c r="E3543">
        <v>0</v>
      </c>
      <c r="F3543">
        <v>1460</v>
      </c>
      <c r="G3543" s="2">
        <v>45443</v>
      </c>
      <c r="H3543" t="s">
        <v>3618</v>
      </c>
      <c r="I3543">
        <f t="shared" si="55"/>
        <v>-1460</v>
      </c>
    </row>
    <row r="3544" spans="1:9" x14ac:dyDescent="0.25">
      <c r="A3544">
        <v>2</v>
      </c>
      <c r="B3544" t="s">
        <v>2053</v>
      </c>
      <c r="C3544" t="s">
        <v>3624</v>
      </c>
      <c r="D3544" t="s">
        <v>3617</v>
      </c>
      <c r="E3544">
        <v>0</v>
      </c>
      <c r="F3544">
        <v>365</v>
      </c>
      <c r="G3544" s="2">
        <v>45443</v>
      </c>
      <c r="H3544" t="s">
        <v>3618</v>
      </c>
      <c r="I3544">
        <f t="shared" si="55"/>
        <v>-365</v>
      </c>
    </row>
    <row r="3545" spans="1:9" x14ac:dyDescent="0.25">
      <c r="A3545">
        <v>2</v>
      </c>
      <c r="B3545" t="s">
        <v>2053</v>
      </c>
      <c r="C3545" t="s">
        <v>3624</v>
      </c>
      <c r="D3545" t="s">
        <v>3617</v>
      </c>
      <c r="E3545">
        <v>0</v>
      </c>
      <c r="F3545">
        <v>3650</v>
      </c>
      <c r="G3545" s="2">
        <v>45443</v>
      </c>
      <c r="H3545" t="s">
        <v>3618</v>
      </c>
      <c r="I3545">
        <f t="shared" si="55"/>
        <v>-3650</v>
      </c>
    </row>
    <row r="3546" spans="1:9" x14ac:dyDescent="0.25">
      <c r="A3546">
        <v>2</v>
      </c>
      <c r="B3546" t="s">
        <v>2053</v>
      </c>
      <c r="C3546" t="s">
        <v>3624</v>
      </c>
      <c r="D3546" t="s">
        <v>3617</v>
      </c>
      <c r="E3546">
        <v>0</v>
      </c>
      <c r="F3546">
        <v>441</v>
      </c>
      <c r="G3546" s="2">
        <v>45443</v>
      </c>
      <c r="H3546" t="s">
        <v>3618</v>
      </c>
      <c r="I3546">
        <f t="shared" si="55"/>
        <v>-441</v>
      </c>
    </row>
    <row r="3547" spans="1:9" x14ac:dyDescent="0.25">
      <c r="A3547">
        <v>2</v>
      </c>
      <c r="B3547" t="s">
        <v>2053</v>
      </c>
      <c r="C3547" t="s">
        <v>3624</v>
      </c>
      <c r="D3547" t="s">
        <v>3617</v>
      </c>
      <c r="E3547">
        <v>0</v>
      </c>
      <c r="F3547">
        <v>1209</v>
      </c>
      <c r="G3547" s="2">
        <v>45443</v>
      </c>
      <c r="H3547" t="s">
        <v>3618</v>
      </c>
      <c r="I3547">
        <f t="shared" si="55"/>
        <v>-1209</v>
      </c>
    </row>
    <row r="3548" spans="1:9" x14ac:dyDescent="0.25">
      <c r="A3548">
        <v>2</v>
      </c>
      <c r="B3548" t="s">
        <v>2053</v>
      </c>
      <c r="C3548" t="s">
        <v>3624</v>
      </c>
      <c r="D3548" t="s">
        <v>3617</v>
      </c>
      <c r="E3548">
        <v>0</v>
      </c>
      <c r="F3548">
        <v>195</v>
      </c>
      <c r="G3548" s="2">
        <v>45443</v>
      </c>
      <c r="H3548" t="s">
        <v>3618</v>
      </c>
      <c r="I3548">
        <f t="shared" si="55"/>
        <v>-195</v>
      </c>
    </row>
    <row r="3549" spans="1:9" x14ac:dyDescent="0.25">
      <c r="A3549">
        <v>2</v>
      </c>
      <c r="B3549" t="s">
        <v>2053</v>
      </c>
      <c r="C3549" t="s">
        <v>3624</v>
      </c>
      <c r="D3549" t="s">
        <v>3617</v>
      </c>
      <c r="E3549">
        <v>0</v>
      </c>
      <c r="F3549">
        <v>80</v>
      </c>
      <c r="G3549" s="2">
        <v>45443</v>
      </c>
      <c r="H3549" t="s">
        <v>3618</v>
      </c>
      <c r="I3549">
        <f t="shared" si="55"/>
        <v>-80</v>
      </c>
    </row>
    <row r="3550" spans="1:9" x14ac:dyDescent="0.25">
      <c r="A3550">
        <v>2</v>
      </c>
      <c r="B3550" t="s">
        <v>2053</v>
      </c>
      <c r="C3550" t="s">
        <v>3624</v>
      </c>
      <c r="D3550" t="s">
        <v>3617</v>
      </c>
      <c r="E3550">
        <v>0</v>
      </c>
      <c r="F3550">
        <v>1200</v>
      </c>
      <c r="G3550" s="2">
        <v>45443</v>
      </c>
      <c r="H3550" t="s">
        <v>3618</v>
      </c>
      <c r="I3550">
        <f t="shared" si="55"/>
        <v>-1200</v>
      </c>
    </row>
    <row r="3551" spans="1:9" x14ac:dyDescent="0.25">
      <c r="A3551">
        <v>2</v>
      </c>
      <c r="B3551" t="s">
        <v>2053</v>
      </c>
      <c r="C3551" t="s">
        <v>3624</v>
      </c>
      <c r="D3551" t="s">
        <v>3617</v>
      </c>
      <c r="E3551">
        <v>0</v>
      </c>
      <c r="F3551">
        <v>160</v>
      </c>
      <c r="G3551" s="2">
        <v>45443</v>
      </c>
      <c r="H3551" t="s">
        <v>3618</v>
      </c>
      <c r="I3551">
        <f t="shared" si="55"/>
        <v>-160</v>
      </c>
    </row>
    <row r="3552" spans="1:9" x14ac:dyDescent="0.25">
      <c r="A3552">
        <v>2</v>
      </c>
      <c r="B3552" t="s">
        <v>2053</v>
      </c>
      <c r="C3552" t="s">
        <v>3624</v>
      </c>
      <c r="D3552" t="s">
        <v>3617</v>
      </c>
      <c r="E3552">
        <v>0</v>
      </c>
      <c r="F3552">
        <v>750</v>
      </c>
      <c r="G3552" s="2">
        <v>45443</v>
      </c>
      <c r="H3552" t="s">
        <v>3618</v>
      </c>
      <c r="I3552">
        <f t="shared" si="55"/>
        <v>-750</v>
      </c>
    </row>
    <row r="3553" spans="1:9" x14ac:dyDescent="0.25">
      <c r="A3553">
        <v>2</v>
      </c>
      <c r="B3553" t="s">
        <v>2053</v>
      </c>
      <c r="C3553" t="s">
        <v>3624</v>
      </c>
      <c r="D3553" t="s">
        <v>3617</v>
      </c>
      <c r="E3553">
        <v>0</v>
      </c>
      <c r="F3553">
        <v>250</v>
      </c>
      <c r="G3553" s="2">
        <v>45443</v>
      </c>
      <c r="H3553" t="s">
        <v>3618</v>
      </c>
      <c r="I3553">
        <f t="shared" si="55"/>
        <v>-250</v>
      </c>
    </row>
    <row r="3554" spans="1:9" x14ac:dyDescent="0.25">
      <c r="A3554">
        <v>2</v>
      </c>
      <c r="B3554" t="s">
        <v>2053</v>
      </c>
      <c r="C3554" t="s">
        <v>3624</v>
      </c>
      <c r="D3554" t="s">
        <v>3617</v>
      </c>
      <c r="E3554">
        <v>0</v>
      </c>
      <c r="F3554">
        <v>250</v>
      </c>
      <c r="G3554" s="2">
        <v>45443</v>
      </c>
      <c r="H3554" t="s">
        <v>3618</v>
      </c>
      <c r="I3554">
        <f t="shared" si="55"/>
        <v>-250</v>
      </c>
    </row>
    <row r="3555" spans="1:9" x14ac:dyDescent="0.25">
      <c r="A3555">
        <v>2</v>
      </c>
      <c r="B3555" t="s">
        <v>2053</v>
      </c>
      <c r="C3555" t="s">
        <v>3624</v>
      </c>
      <c r="D3555" t="s">
        <v>3617</v>
      </c>
      <c r="E3555">
        <v>0</v>
      </c>
      <c r="F3555">
        <v>500</v>
      </c>
      <c r="G3555" s="2">
        <v>45443</v>
      </c>
      <c r="H3555" t="s">
        <v>3618</v>
      </c>
      <c r="I3555">
        <f t="shared" si="55"/>
        <v>-500</v>
      </c>
    </row>
    <row r="3556" spans="1:9" x14ac:dyDescent="0.25">
      <c r="A3556">
        <v>2</v>
      </c>
      <c r="B3556" t="s">
        <v>2053</v>
      </c>
      <c r="C3556" t="s">
        <v>3624</v>
      </c>
      <c r="D3556" t="s">
        <v>3617</v>
      </c>
      <c r="E3556">
        <v>0</v>
      </c>
      <c r="F3556">
        <v>1000</v>
      </c>
      <c r="G3556" s="2">
        <v>45443</v>
      </c>
      <c r="H3556" t="s">
        <v>3618</v>
      </c>
      <c r="I3556">
        <f t="shared" si="55"/>
        <v>-1000</v>
      </c>
    </row>
    <row r="3557" spans="1:9" x14ac:dyDescent="0.25">
      <c r="A3557">
        <v>2</v>
      </c>
      <c r="B3557" t="s">
        <v>2053</v>
      </c>
      <c r="C3557" t="s">
        <v>3624</v>
      </c>
      <c r="D3557" t="s">
        <v>3617</v>
      </c>
      <c r="E3557">
        <v>0</v>
      </c>
      <c r="F3557">
        <v>1750</v>
      </c>
      <c r="G3557" s="2">
        <v>45443</v>
      </c>
      <c r="H3557" t="s">
        <v>3618</v>
      </c>
      <c r="I3557">
        <f t="shared" si="55"/>
        <v>-1750</v>
      </c>
    </row>
    <row r="3558" spans="1:9" x14ac:dyDescent="0.25">
      <c r="A3558">
        <v>2</v>
      </c>
      <c r="B3558" t="s">
        <v>2053</v>
      </c>
      <c r="C3558" t="s">
        <v>3624</v>
      </c>
      <c r="D3558" t="s">
        <v>3617</v>
      </c>
      <c r="E3558">
        <v>0</v>
      </c>
      <c r="F3558">
        <v>500</v>
      </c>
      <c r="G3558" s="2">
        <v>45443</v>
      </c>
      <c r="H3558" t="s">
        <v>3618</v>
      </c>
      <c r="I3558">
        <f t="shared" si="55"/>
        <v>-500</v>
      </c>
    </row>
    <row r="3559" spans="1:9" x14ac:dyDescent="0.25">
      <c r="A3559">
        <v>2</v>
      </c>
      <c r="B3559" t="s">
        <v>2053</v>
      </c>
      <c r="C3559" t="s">
        <v>3624</v>
      </c>
      <c r="D3559" t="s">
        <v>3617</v>
      </c>
      <c r="E3559">
        <v>0</v>
      </c>
      <c r="F3559">
        <v>1250</v>
      </c>
      <c r="G3559" s="2">
        <v>45443</v>
      </c>
      <c r="H3559" t="s">
        <v>3618</v>
      </c>
      <c r="I3559">
        <f t="shared" si="55"/>
        <v>-1250</v>
      </c>
    </row>
    <row r="3560" spans="1:9" x14ac:dyDescent="0.25">
      <c r="A3560">
        <v>2</v>
      </c>
      <c r="B3560" t="s">
        <v>2053</v>
      </c>
      <c r="C3560" t="s">
        <v>3624</v>
      </c>
      <c r="D3560" t="s">
        <v>3617</v>
      </c>
      <c r="E3560">
        <v>0</v>
      </c>
      <c r="F3560">
        <v>1250</v>
      </c>
      <c r="G3560" s="2">
        <v>45443</v>
      </c>
      <c r="H3560" t="s">
        <v>3618</v>
      </c>
      <c r="I3560">
        <f t="shared" si="55"/>
        <v>-1250</v>
      </c>
    </row>
    <row r="3561" spans="1:9" x14ac:dyDescent="0.25">
      <c r="A3561">
        <v>2</v>
      </c>
      <c r="B3561" t="s">
        <v>2053</v>
      </c>
      <c r="C3561" t="s">
        <v>3624</v>
      </c>
      <c r="D3561" t="s">
        <v>3617</v>
      </c>
      <c r="E3561">
        <v>0</v>
      </c>
      <c r="F3561">
        <v>300</v>
      </c>
      <c r="G3561" s="2">
        <v>45443</v>
      </c>
      <c r="H3561" t="s">
        <v>3618</v>
      </c>
      <c r="I3561">
        <f t="shared" si="55"/>
        <v>-300</v>
      </c>
    </row>
    <row r="3562" spans="1:9" x14ac:dyDescent="0.25">
      <c r="A3562">
        <v>2</v>
      </c>
      <c r="B3562" t="s">
        <v>2053</v>
      </c>
      <c r="C3562" t="s">
        <v>3624</v>
      </c>
      <c r="D3562" t="s">
        <v>3617</v>
      </c>
      <c r="E3562">
        <v>0</v>
      </c>
      <c r="F3562">
        <v>1250</v>
      </c>
      <c r="G3562" s="2">
        <v>45443</v>
      </c>
      <c r="H3562" t="s">
        <v>3618</v>
      </c>
      <c r="I3562">
        <f t="shared" si="55"/>
        <v>-1250</v>
      </c>
    </row>
    <row r="3563" spans="1:9" x14ac:dyDescent="0.25">
      <c r="A3563">
        <v>2</v>
      </c>
      <c r="B3563" t="s">
        <v>2053</v>
      </c>
      <c r="C3563" t="s">
        <v>3624</v>
      </c>
      <c r="D3563" t="s">
        <v>3617</v>
      </c>
      <c r="E3563">
        <v>0</v>
      </c>
      <c r="F3563">
        <v>315</v>
      </c>
      <c r="G3563" s="2">
        <v>45443</v>
      </c>
      <c r="H3563" t="s">
        <v>3618</v>
      </c>
      <c r="I3563">
        <f t="shared" si="55"/>
        <v>-315</v>
      </c>
    </row>
    <row r="3564" spans="1:9" x14ac:dyDescent="0.25">
      <c r="A3564">
        <v>2</v>
      </c>
      <c r="B3564" t="s">
        <v>2053</v>
      </c>
      <c r="C3564" t="s">
        <v>3624</v>
      </c>
      <c r="D3564" t="s">
        <v>3617</v>
      </c>
      <c r="E3564">
        <v>0</v>
      </c>
      <c r="F3564">
        <v>90</v>
      </c>
      <c r="G3564" s="2">
        <v>45443</v>
      </c>
      <c r="H3564" t="s">
        <v>3618</v>
      </c>
      <c r="I3564">
        <f t="shared" si="55"/>
        <v>-90</v>
      </c>
    </row>
    <row r="3565" spans="1:9" x14ac:dyDescent="0.25">
      <c r="A3565">
        <v>2</v>
      </c>
      <c r="B3565" t="s">
        <v>2053</v>
      </c>
      <c r="C3565" t="s">
        <v>3624</v>
      </c>
      <c r="D3565" t="s">
        <v>3617</v>
      </c>
      <c r="E3565">
        <v>0</v>
      </c>
      <c r="F3565">
        <v>78</v>
      </c>
      <c r="G3565" s="2">
        <v>45443</v>
      </c>
      <c r="H3565" t="s">
        <v>3618</v>
      </c>
      <c r="I3565">
        <f t="shared" si="55"/>
        <v>-78</v>
      </c>
    </row>
    <row r="3566" spans="1:9" x14ac:dyDescent="0.25">
      <c r="A3566">
        <v>2</v>
      </c>
      <c r="B3566" t="s">
        <v>2053</v>
      </c>
      <c r="C3566" t="s">
        <v>3624</v>
      </c>
      <c r="D3566" t="s">
        <v>3617</v>
      </c>
      <c r="E3566">
        <v>0</v>
      </c>
      <c r="F3566">
        <v>51</v>
      </c>
      <c r="G3566" s="2">
        <v>45443</v>
      </c>
      <c r="H3566" t="s">
        <v>3618</v>
      </c>
      <c r="I3566">
        <f t="shared" si="55"/>
        <v>-51</v>
      </c>
    </row>
    <row r="3567" spans="1:9" x14ac:dyDescent="0.25">
      <c r="A3567">
        <v>2</v>
      </c>
      <c r="B3567" t="s">
        <v>2053</v>
      </c>
      <c r="C3567" t="s">
        <v>3624</v>
      </c>
      <c r="D3567" t="s">
        <v>3617</v>
      </c>
      <c r="E3567">
        <v>0</v>
      </c>
      <c r="F3567">
        <v>65</v>
      </c>
      <c r="G3567" s="2">
        <v>45443</v>
      </c>
      <c r="H3567" t="s">
        <v>3618</v>
      </c>
      <c r="I3567">
        <f t="shared" si="55"/>
        <v>-65</v>
      </c>
    </row>
    <row r="3568" spans="1:9" x14ac:dyDescent="0.25">
      <c r="A3568">
        <v>2</v>
      </c>
      <c r="B3568" t="s">
        <v>2053</v>
      </c>
      <c r="C3568" t="s">
        <v>3624</v>
      </c>
      <c r="D3568" t="s">
        <v>3617</v>
      </c>
      <c r="E3568">
        <v>0</v>
      </c>
      <c r="F3568">
        <v>45</v>
      </c>
      <c r="G3568" s="2">
        <v>45443</v>
      </c>
      <c r="H3568" t="s">
        <v>3618</v>
      </c>
      <c r="I3568">
        <f t="shared" si="55"/>
        <v>-45</v>
      </c>
    </row>
    <row r="3569" spans="1:9" x14ac:dyDescent="0.25">
      <c r="A3569">
        <v>2</v>
      </c>
      <c r="B3569" t="s">
        <v>2053</v>
      </c>
      <c r="C3569" t="s">
        <v>3624</v>
      </c>
      <c r="D3569" t="s">
        <v>3617</v>
      </c>
      <c r="E3569">
        <v>0</v>
      </c>
      <c r="F3569">
        <v>546</v>
      </c>
      <c r="G3569" s="2">
        <v>45443</v>
      </c>
      <c r="H3569" t="s">
        <v>3618</v>
      </c>
      <c r="I3569">
        <f t="shared" si="55"/>
        <v>-546</v>
      </c>
    </row>
    <row r="3570" spans="1:9" x14ac:dyDescent="0.25">
      <c r="A3570">
        <v>2</v>
      </c>
      <c r="B3570" t="s">
        <v>2053</v>
      </c>
      <c r="C3570" t="s">
        <v>3624</v>
      </c>
      <c r="D3570" t="s">
        <v>3617</v>
      </c>
      <c r="E3570">
        <v>0</v>
      </c>
      <c r="F3570">
        <v>195</v>
      </c>
      <c r="G3570" s="2">
        <v>45443</v>
      </c>
      <c r="H3570" t="s">
        <v>3618</v>
      </c>
      <c r="I3570">
        <f t="shared" si="55"/>
        <v>-195</v>
      </c>
    </row>
    <row r="3571" spans="1:9" x14ac:dyDescent="0.25">
      <c r="A3571">
        <v>2</v>
      </c>
      <c r="B3571" t="s">
        <v>2053</v>
      </c>
      <c r="C3571" t="s">
        <v>3624</v>
      </c>
      <c r="D3571" t="s">
        <v>3617</v>
      </c>
      <c r="E3571">
        <v>0</v>
      </c>
      <c r="F3571">
        <v>182</v>
      </c>
      <c r="G3571" s="2">
        <v>45443</v>
      </c>
      <c r="H3571" t="s">
        <v>3618</v>
      </c>
      <c r="I3571">
        <f t="shared" si="55"/>
        <v>-182</v>
      </c>
    </row>
    <row r="3572" spans="1:9" x14ac:dyDescent="0.25">
      <c r="A3572">
        <v>2</v>
      </c>
      <c r="B3572" t="s">
        <v>2053</v>
      </c>
      <c r="C3572" t="s">
        <v>3624</v>
      </c>
      <c r="D3572" t="s">
        <v>3617</v>
      </c>
      <c r="E3572">
        <v>0</v>
      </c>
      <c r="F3572">
        <v>39</v>
      </c>
      <c r="G3572" s="2">
        <v>45443</v>
      </c>
      <c r="H3572" t="s">
        <v>3618</v>
      </c>
      <c r="I3572">
        <f t="shared" si="55"/>
        <v>-39</v>
      </c>
    </row>
    <row r="3573" spans="1:9" x14ac:dyDescent="0.25">
      <c r="A3573">
        <v>2</v>
      </c>
      <c r="B3573" t="s">
        <v>2053</v>
      </c>
      <c r="C3573" t="s">
        <v>3624</v>
      </c>
      <c r="D3573" t="s">
        <v>3617</v>
      </c>
      <c r="E3573">
        <v>0</v>
      </c>
      <c r="F3573">
        <v>90</v>
      </c>
      <c r="G3573" s="2">
        <v>45443</v>
      </c>
      <c r="H3573" t="s">
        <v>3618</v>
      </c>
      <c r="I3573">
        <f t="shared" si="55"/>
        <v>-90</v>
      </c>
    </row>
    <row r="3574" spans="1:9" x14ac:dyDescent="0.25">
      <c r="A3574">
        <v>2</v>
      </c>
      <c r="B3574" t="s">
        <v>2053</v>
      </c>
      <c r="C3574" t="s">
        <v>3624</v>
      </c>
      <c r="D3574" t="s">
        <v>3617</v>
      </c>
      <c r="E3574">
        <v>0</v>
      </c>
      <c r="F3574">
        <v>260</v>
      </c>
      <c r="G3574" s="2">
        <v>45443</v>
      </c>
      <c r="H3574" t="s">
        <v>3618</v>
      </c>
      <c r="I3574">
        <f t="shared" si="55"/>
        <v>-260</v>
      </c>
    </row>
    <row r="3575" spans="1:9" x14ac:dyDescent="0.25">
      <c r="A3575">
        <v>2</v>
      </c>
      <c r="B3575" t="s">
        <v>2053</v>
      </c>
      <c r="C3575" t="s">
        <v>3624</v>
      </c>
      <c r="D3575" t="s">
        <v>3617</v>
      </c>
      <c r="E3575">
        <v>0</v>
      </c>
      <c r="F3575">
        <v>104</v>
      </c>
      <c r="G3575" s="2">
        <v>45443</v>
      </c>
      <c r="H3575" t="s">
        <v>3618</v>
      </c>
      <c r="I3575">
        <f t="shared" si="55"/>
        <v>-104</v>
      </c>
    </row>
    <row r="3576" spans="1:9" x14ac:dyDescent="0.25">
      <c r="A3576">
        <v>2</v>
      </c>
      <c r="B3576" t="s">
        <v>2053</v>
      </c>
      <c r="C3576" t="s">
        <v>3624</v>
      </c>
      <c r="D3576" t="s">
        <v>3617</v>
      </c>
      <c r="E3576">
        <v>0</v>
      </c>
      <c r="F3576">
        <v>165</v>
      </c>
      <c r="G3576" s="2">
        <v>45443</v>
      </c>
      <c r="H3576" t="s">
        <v>3618</v>
      </c>
      <c r="I3576">
        <f t="shared" si="55"/>
        <v>-165</v>
      </c>
    </row>
    <row r="3577" spans="1:9" x14ac:dyDescent="0.25">
      <c r="A3577">
        <v>2</v>
      </c>
      <c r="B3577" t="s">
        <v>2053</v>
      </c>
      <c r="C3577" t="s">
        <v>3624</v>
      </c>
      <c r="D3577" t="s">
        <v>3617</v>
      </c>
      <c r="E3577">
        <v>0</v>
      </c>
      <c r="F3577">
        <v>360</v>
      </c>
      <c r="G3577" s="2">
        <v>45443</v>
      </c>
      <c r="H3577" t="s">
        <v>3618</v>
      </c>
      <c r="I3577">
        <f t="shared" si="55"/>
        <v>-360</v>
      </c>
    </row>
    <row r="3578" spans="1:9" x14ac:dyDescent="0.25">
      <c r="A3578">
        <v>2</v>
      </c>
      <c r="B3578" t="s">
        <v>2053</v>
      </c>
      <c r="C3578" t="s">
        <v>3624</v>
      </c>
      <c r="D3578" t="s">
        <v>3617</v>
      </c>
      <c r="E3578">
        <v>0</v>
      </c>
      <c r="F3578">
        <v>45</v>
      </c>
      <c r="G3578" s="2">
        <v>45443</v>
      </c>
      <c r="H3578" t="s">
        <v>3618</v>
      </c>
      <c r="I3578">
        <f t="shared" si="55"/>
        <v>-45</v>
      </c>
    </row>
    <row r="3579" spans="1:9" x14ac:dyDescent="0.25">
      <c r="A3579">
        <v>2</v>
      </c>
      <c r="B3579" t="s">
        <v>2053</v>
      </c>
      <c r="C3579" t="s">
        <v>3624</v>
      </c>
      <c r="D3579" t="s">
        <v>3617</v>
      </c>
      <c r="E3579">
        <v>0</v>
      </c>
      <c r="F3579">
        <v>540</v>
      </c>
      <c r="G3579" s="2">
        <v>45443</v>
      </c>
      <c r="H3579" t="s">
        <v>3618</v>
      </c>
      <c r="I3579">
        <f t="shared" si="55"/>
        <v>-540</v>
      </c>
    </row>
    <row r="3580" spans="1:9" x14ac:dyDescent="0.25">
      <c r="A3580">
        <v>2</v>
      </c>
      <c r="B3580" t="s">
        <v>2053</v>
      </c>
      <c r="C3580" t="s">
        <v>3624</v>
      </c>
      <c r="D3580" t="s">
        <v>3617</v>
      </c>
      <c r="E3580">
        <v>0</v>
      </c>
      <c r="F3580">
        <v>169</v>
      </c>
      <c r="G3580" s="2">
        <v>45443</v>
      </c>
      <c r="H3580" t="s">
        <v>3618</v>
      </c>
      <c r="I3580">
        <f t="shared" si="55"/>
        <v>-169</v>
      </c>
    </row>
    <row r="3581" spans="1:9" x14ac:dyDescent="0.25">
      <c r="A3581">
        <v>2</v>
      </c>
      <c r="B3581" t="s">
        <v>2053</v>
      </c>
      <c r="C3581" t="s">
        <v>3624</v>
      </c>
      <c r="D3581" t="s">
        <v>3617</v>
      </c>
      <c r="E3581">
        <v>0</v>
      </c>
      <c r="F3581">
        <v>52</v>
      </c>
      <c r="G3581" s="2">
        <v>45443</v>
      </c>
      <c r="H3581" t="s">
        <v>3618</v>
      </c>
      <c r="I3581">
        <f t="shared" si="55"/>
        <v>-52</v>
      </c>
    </row>
    <row r="3582" spans="1:9" x14ac:dyDescent="0.25">
      <c r="A3582">
        <v>2</v>
      </c>
      <c r="B3582" t="s">
        <v>2053</v>
      </c>
      <c r="C3582" t="s">
        <v>3624</v>
      </c>
      <c r="D3582" t="s">
        <v>3617</v>
      </c>
      <c r="E3582">
        <v>0</v>
      </c>
      <c r="F3582">
        <v>78</v>
      </c>
      <c r="G3582" s="2">
        <v>45443</v>
      </c>
      <c r="H3582" t="s">
        <v>3618</v>
      </c>
      <c r="I3582">
        <f t="shared" si="55"/>
        <v>-78</v>
      </c>
    </row>
    <row r="3583" spans="1:9" x14ac:dyDescent="0.25">
      <c r="A3583">
        <v>2</v>
      </c>
      <c r="B3583" t="s">
        <v>2053</v>
      </c>
      <c r="C3583" t="s">
        <v>3624</v>
      </c>
      <c r="D3583" t="s">
        <v>3617</v>
      </c>
      <c r="E3583">
        <v>0</v>
      </c>
      <c r="F3583">
        <v>2100</v>
      </c>
      <c r="G3583" s="2">
        <v>45443</v>
      </c>
      <c r="H3583" t="s">
        <v>3618</v>
      </c>
      <c r="I3583">
        <f t="shared" si="55"/>
        <v>-2100</v>
      </c>
    </row>
    <row r="3584" spans="1:9" x14ac:dyDescent="0.25">
      <c r="A3584">
        <v>2</v>
      </c>
      <c r="B3584" t="s">
        <v>2053</v>
      </c>
      <c r="C3584" t="s">
        <v>3624</v>
      </c>
      <c r="D3584" t="s">
        <v>3617</v>
      </c>
      <c r="E3584">
        <v>0</v>
      </c>
      <c r="F3584">
        <v>78</v>
      </c>
      <c r="G3584" s="2">
        <v>45443</v>
      </c>
      <c r="H3584" t="s">
        <v>3618</v>
      </c>
      <c r="I3584">
        <f t="shared" si="55"/>
        <v>-78</v>
      </c>
    </row>
    <row r="3585" spans="1:9" x14ac:dyDescent="0.25">
      <c r="A3585">
        <v>2</v>
      </c>
      <c r="B3585" t="s">
        <v>2053</v>
      </c>
      <c r="C3585" t="s">
        <v>3624</v>
      </c>
      <c r="D3585" t="s">
        <v>3617</v>
      </c>
      <c r="E3585">
        <v>0</v>
      </c>
      <c r="F3585">
        <v>1300</v>
      </c>
      <c r="G3585" s="2">
        <v>45443</v>
      </c>
      <c r="H3585" t="s">
        <v>3618</v>
      </c>
      <c r="I3585">
        <f t="shared" si="55"/>
        <v>-1300</v>
      </c>
    </row>
    <row r="3586" spans="1:9" x14ac:dyDescent="0.25">
      <c r="A3586">
        <v>2</v>
      </c>
      <c r="B3586" t="s">
        <v>2053</v>
      </c>
      <c r="C3586" t="s">
        <v>3624</v>
      </c>
      <c r="D3586" t="s">
        <v>3617</v>
      </c>
      <c r="E3586">
        <v>0</v>
      </c>
      <c r="F3586">
        <v>195</v>
      </c>
      <c r="G3586" s="2">
        <v>45443</v>
      </c>
      <c r="H3586" t="s">
        <v>3618</v>
      </c>
      <c r="I3586">
        <f t="shared" ref="I3586:I3649" si="56">E3586-F3586</f>
        <v>-195</v>
      </c>
    </row>
    <row r="3587" spans="1:9" x14ac:dyDescent="0.25">
      <c r="A3587">
        <v>2</v>
      </c>
      <c r="B3587" t="s">
        <v>2053</v>
      </c>
      <c r="C3587" t="s">
        <v>3624</v>
      </c>
      <c r="D3587" t="s">
        <v>3617</v>
      </c>
      <c r="E3587">
        <v>0</v>
      </c>
      <c r="F3587">
        <v>1060</v>
      </c>
      <c r="G3587" s="2">
        <v>45443</v>
      </c>
      <c r="H3587" t="s">
        <v>3618</v>
      </c>
      <c r="I3587">
        <f t="shared" si="56"/>
        <v>-1060</v>
      </c>
    </row>
    <row r="3588" spans="1:9" x14ac:dyDescent="0.25">
      <c r="A3588">
        <v>2</v>
      </c>
      <c r="B3588" t="s">
        <v>2053</v>
      </c>
      <c r="C3588" t="s">
        <v>3624</v>
      </c>
      <c r="D3588" t="s">
        <v>3617</v>
      </c>
      <c r="E3588">
        <v>0</v>
      </c>
      <c r="F3588">
        <v>1320</v>
      </c>
      <c r="G3588" s="2">
        <v>45443</v>
      </c>
      <c r="H3588" t="s">
        <v>3618</v>
      </c>
      <c r="I3588">
        <f t="shared" si="56"/>
        <v>-1320</v>
      </c>
    </row>
    <row r="3589" spans="1:9" x14ac:dyDescent="0.25">
      <c r="A3589">
        <v>2</v>
      </c>
      <c r="B3589" t="s">
        <v>2053</v>
      </c>
      <c r="C3589" t="s">
        <v>3624</v>
      </c>
      <c r="D3589" t="s">
        <v>3617</v>
      </c>
      <c r="E3589">
        <v>0</v>
      </c>
      <c r="F3589">
        <v>3000</v>
      </c>
      <c r="G3589" s="2">
        <v>45443</v>
      </c>
      <c r="H3589" t="s">
        <v>3618</v>
      </c>
      <c r="I3589">
        <f t="shared" si="56"/>
        <v>-3000</v>
      </c>
    </row>
    <row r="3590" spans="1:9" x14ac:dyDescent="0.25">
      <c r="A3590">
        <v>2</v>
      </c>
      <c r="B3590" t="s">
        <v>2053</v>
      </c>
      <c r="C3590" t="s">
        <v>3624</v>
      </c>
      <c r="D3590" t="s">
        <v>3617</v>
      </c>
      <c r="E3590">
        <v>0</v>
      </c>
      <c r="F3590">
        <v>90</v>
      </c>
      <c r="G3590" s="2">
        <v>45443</v>
      </c>
      <c r="H3590" t="s">
        <v>3618</v>
      </c>
      <c r="I3590">
        <f t="shared" si="56"/>
        <v>-90</v>
      </c>
    </row>
    <row r="3591" spans="1:9" x14ac:dyDescent="0.25">
      <c r="A3591">
        <v>2</v>
      </c>
      <c r="B3591" t="s">
        <v>2053</v>
      </c>
      <c r="C3591" t="s">
        <v>3624</v>
      </c>
      <c r="D3591" t="s">
        <v>3617</v>
      </c>
      <c r="E3591">
        <v>0</v>
      </c>
      <c r="F3591">
        <v>390</v>
      </c>
      <c r="G3591" s="2">
        <v>45443</v>
      </c>
      <c r="H3591" t="s">
        <v>3618</v>
      </c>
      <c r="I3591">
        <f t="shared" si="56"/>
        <v>-390</v>
      </c>
    </row>
    <row r="3592" spans="1:9" x14ac:dyDescent="0.25">
      <c r="A3592">
        <v>2</v>
      </c>
      <c r="B3592" t="s">
        <v>2053</v>
      </c>
      <c r="C3592" t="s">
        <v>3624</v>
      </c>
      <c r="D3592" t="s">
        <v>3617</v>
      </c>
      <c r="E3592">
        <v>0</v>
      </c>
      <c r="F3592">
        <v>90</v>
      </c>
      <c r="G3592" s="2">
        <v>45443</v>
      </c>
      <c r="H3592" t="s">
        <v>3618</v>
      </c>
      <c r="I3592">
        <f t="shared" si="56"/>
        <v>-90</v>
      </c>
    </row>
    <row r="3593" spans="1:9" x14ac:dyDescent="0.25">
      <c r="A3593">
        <v>2</v>
      </c>
      <c r="B3593" t="s">
        <v>2053</v>
      </c>
      <c r="C3593" t="s">
        <v>3624</v>
      </c>
      <c r="D3593" t="s">
        <v>3617</v>
      </c>
      <c r="E3593">
        <v>0</v>
      </c>
      <c r="F3593">
        <v>520</v>
      </c>
      <c r="G3593" s="2">
        <v>45443</v>
      </c>
      <c r="H3593" t="s">
        <v>3618</v>
      </c>
      <c r="I3593">
        <f t="shared" si="56"/>
        <v>-520</v>
      </c>
    </row>
    <row r="3594" spans="1:9" x14ac:dyDescent="0.25">
      <c r="A3594">
        <v>2</v>
      </c>
      <c r="B3594" t="s">
        <v>2053</v>
      </c>
      <c r="C3594" t="s">
        <v>3624</v>
      </c>
      <c r="D3594" t="s">
        <v>3617</v>
      </c>
      <c r="E3594">
        <v>0</v>
      </c>
      <c r="F3594">
        <v>91</v>
      </c>
      <c r="G3594" s="2">
        <v>45443</v>
      </c>
      <c r="H3594" t="s">
        <v>3618</v>
      </c>
      <c r="I3594">
        <f t="shared" si="56"/>
        <v>-91</v>
      </c>
    </row>
    <row r="3595" spans="1:9" x14ac:dyDescent="0.25">
      <c r="A3595">
        <v>2</v>
      </c>
      <c r="B3595" t="s">
        <v>2053</v>
      </c>
      <c r="C3595" t="s">
        <v>3624</v>
      </c>
      <c r="D3595" t="s">
        <v>3617</v>
      </c>
      <c r="E3595">
        <v>0</v>
      </c>
      <c r="F3595">
        <v>1300</v>
      </c>
      <c r="G3595" s="2">
        <v>45443</v>
      </c>
      <c r="H3595" t="s">
        <v>3618</v>
      </c>
      <c r="I3595">
        <f t="shared" si="56"/>
        <v>-1300</v>
      </c>
    </row>
    <row r="3596" spans="1:9" x14ac:dyDescent="0.25">
      <c r="A3596">
        <v>2</v>
      </c>
      <c r="B3596" t="s">
        <v>2053</v>
      </c>
      <c r="C3596" t="s">
        <v>3624</v>
      </c>
      <c r="D3596" t="s">
        <v>3617</v>
      </c>
      <c r="E3596">
        <v>0</v>
      </c>
      <c r="F3596">
        <v>195</v>
      </c>
      <c r="G3596" s="2">
        <v>45443</v>
      </c>
      <c r="H3596" t="s">
        <v>3618</v>
      </c>
      <c r="I3596">
        <f t="shared" si="56"/>
        <v>-195</v>
      </c>
    </row>
    <row r="3597" spans="1:9" x14ac:dyDescent="0.25">
      <c r="A3597">
        <v>2</v>
      </c>
      <c r="B3597" t="s">
        <v>2053</v>
      </c>
      <c r="C3597" t="s">
        <v>3624</v>
      </c>
      <c r="D3597" t="s">
        <v>3617</v>
      </c>
      <c r="E3597">
        <v>0</v>
      </c>
      <c r="F3597">
        <v>840</v>
      </c>
      <c r="G3597" s="2">
        <v>45443</v>
      </c>
      <c r="H3597" t="s">
        <v>3618</v>
      </c>
      <c r="I3597">
        <f t="shared" si="56"/>
        <v>-840</v>
      </c>
    </row>
    <row r="3598" spans="1:9" x14ac:dyDescent="0.25">
      <c r="A3598">
        <v>2</v>
      </c>
      <c r="B3598" t="s">
        <v>2053</v>
      </c>
      <c r="C3598" t="s">
        <v>3624</v>
      </c>
      <c r="D3598" t="s">
        <v>3617</v>
      </c>
      <c r="E3598">
        <v>0</v>
      </c>
      <c r="F3598">
        <v>39</v>
      </c>
      <c r="G3598" s="2">
        <v>45443</v>
      </c>
      <c r="H3598" t="s">
        <v>3618</v>
      </c>
      <c r="I3598">
        <f t="shared" si="56"/>
        <v>-39</v>
      </c>
    </row>
    <row r="3599" spans="1:9" x14ac:dyDescent="0.25">
      <c r="A3599">
        <v>2</v>
      </c>
      <c r="B3599" t="s">
        <v>2053</v>
      </c>
      <c r="C3599" t="s">
        <v>3624</v>
      </c>
      <c r="D3599" t="s">
        <v>3617</v>
      </c>
      <c r="E3599">
        <v>0</v>
      </c>
      <c r="F3599">
        <v>72</v>
      </c>
      <c r="G3599" s="2">
        <v>45443</v>
      </c>
      <c r="H3599" t="s">
        <v>3618</v>
      </c>
      <c r="I3599">
        <f t="shared" si="56"/>
        <v>-72</v>
      </c>
    </row>
    <row r="3600" spans="1:9" x14ac:dyDescent="0.25">
      <c r="A3600">
        <v>2</v>
      </c>
      <c r="B3600" t="s">
        <v>2053</v>
      </c>
      <c r="C3600" t="s">
        <v>3624</v>
      </c>
      <c r="D3600" t="s">
        <v>3617</v>
      </c>
      <c r="E3600">
        <v>0</v>
      </c>
      <c r="F3600">
        <v>6</v>
      </c>
      <c r="G3600" s="2">
        <v>45443</v>
      </c>
      <c r="H3600" t="s">
        <v>3618</v>
      </c>
      <c r="I3600">
        <f t="shared" si="56"/>
        <v>-6</v>
      </c>
    </row>
    <row r="3601" spans="1:9" x14ac:dyDescent="0.25">
      <c r="A3601">
        <v>2</v>
      </c>
      <c r="B3601" t="s">
        <v>2053</v>
      </c>
      <c r="C3601" t="s">
        <v>3624</v>
      </c>
      <c r="D3601" t="s">
        <v>3617</v>
      </c>
      <c r="E3601">
        <v>0</v>
      </c>
      <c r="F3601">
        <v>264</v>
      </c>
      <c r="G3601" s="2">
        <v>45443</v>
      </c>
      <c r="H3601" t="s">
        <v>3618</v>
      </c>
      <c r="I3601">
        <f t="shared" si="56"/>
        <v>-264</v>
      </c>
    </row>
    <row r="3602" spans="1:9" x14ac:dyDescent="0.25">
      <c r="A3602">
        <v>2</v>
      </c>
      <c r="B3602" t="s">
        <v>2053</v>
      </c>
      <c r="C3602" t="s">
        <v>3624</v>
      </c>
      <c r="D3602" t="s">
        <v>3617</v>
      </c>
      <c r="E3602">
        <v>0</v>
      </c>
      <c r="F3602">
        <v>1625</v>
      </c>
      <c r="G3602" s="2">
        <v>45443</v>
      </c>
      <c r="H3602" t="s">
        <v>3618</v>
      </c>
      <c r="I3602">
        <f t="shared" si="56"/>
        <v>-1625</v>
      </c>
    </row>
    <row r="3603" spans="1:9" x14ac:dyDescent="0.25">
      <c r="A3603">
        <v>2</v>
      </c>
      <c r="B3603" t="s">
        <v>2053</v>
      </c>
      <c r="C3603" t="s">
        <v>3624</v>
      </c>
      <c r="D3603" t="s">
        <v>3617</v>
      </c>
      <c r="E3603">
        <v>0</v>
      </c>
      <c r="F3603">
        <v>425</v>
      </c>
      <c r="G3603" s="2">
        <v>45443</v>
      </c>
      <c r="H3603" t="s">
        <v>3618</v>
      </c>
      <c r="I3603">
        <f t="shared" si="56"/>
        <v>-425</v>
      </c>
    </row>
    <row r="3604" spans="1:9" x14ac:dyDescent="0.25">
      <c r="A3604">
        <v>2</v>
      </c>
      <c r="B3604" t="s">
        <v>2053</v>
      </c>
      <c r="C3604" t="s">
        <v>3624</v>
      </c>
      <c r="D3604" t="s">
        <v>3617</v>
      </c>
      <c r="E3604">
        <v>0</v>
      </c>
      <c r="F3604">
        <v>39</v>
      </c>
      <c r="G3604" s="2">
        <v>45443</v>
      </c>
      <c r="H3604" t="s">
        <v>3618</v>
      </c>
      <c r="I3604">
        <f t="shared" si="56"/>
        <v>-39</v>
      </c>
    </row>
    <row r="3605" spans="1:9" x14ac:dyDescent="0.25">
      <c r="A3605">
        <v>2</v>
      </c>
      <c r="B3605" t="s">
        <v>2053</v>
      </c>
      <c r="C3605" t="s">
        <v>3624</v>
      </c>
      <c r="D3605" t="s">
        <v>3617</v>
      </c>
      <c r="E3605">
        <v>0</v>
      </c>
      <c r="F3605">
        <v>286</v>
      </c>
      <c r="G3605" s="2">
        <v>45443</v>
      </c>
      <c r="H3605" t="s">
        <v>3618</v>
      </c>
      <c r="I3605">
        <f t="shared" si="56"/>
        <v>-286</v>
      </c>
    </row>
    <row r="3606" spans="1:9" x14ac:dyDescent="0.25">
      <c r="A3606">
        <v>2</v>
      </c>
      <c r="B3606" t="s">
        <v>2053</v>
      </c>
      <c r="C3606" t="s">
        <v>3624</v>
      </c>
      <c r="D3606" t="s">
        <v>3617</v>
      </c>
      <c r="E3606">
        <v>0</v>
      </c>
      <c r="F3606">
        <v>312</v>
      </c>
      <c r="G3606" s="2">
        <v>45443</v>
      </c>
      <c r="H3606" t="s">
        <v>3618</v>
      </c>
      <c r="I3606">
        <f t="shared" si="56"/>
        <v>-312</v>
      </c>
    </row>
    <row r="3607" spans="1:9" x14ac:dyDescent="0.25">
      <c r="A3607">
        <v>2</v>
      </c>
      <c r="B3607" t="s">
        <v>2053</v>
      </c>
      <c r="C3607" t="s">
        <v>3624</v>
      </c>
      <c r="D3607" t="s">
        <v>3617</v>
      </c>
      <c r="E3607">
        <v>0</v>
      </c>
      <c r="F3607">
        <v>150</v>
      </c>
      <c r="G3607" s="2">
        <v>45443</v>
      </c>
      <c r="H3607" t="s">
        <v>3618</v>
      </c>
      <c r="I3607">
        <f t="shared" si="56"/>
        <v>-150</v>
      </c>
    </row>
    <row r="3608" spans="1:9" x14ac:dyDescent="0.25">
      <c r="A3608">
        <v>2</v>
      </c>
      <c r="B3608" t="s">
        <v>2053</v>
      </c>
      <c r="C3608" t="s">
        <v>3624</v>
      </c>
      <c r="D3608" t="s">
        <v>3617</v>
      </c>
      <c r="E3608">
        <v>0</v>
      </c>
      <c r="F3608">
        <v>182</v>
      </c>
      <c r="G3608" s="2">
        <v>45443</v>
      </c>
      <c r="H3608" t="s">
        <v>3618</v>
      </c>
      <c r="I3608">
        <f t="shared" si="56"/>
        <v>-182</v>
      </c>
    </row>
    <row r="3609" spans="1:9" x14ac:dyDescent="0.25">
      <c r="A3609">
        <v>2</v>
      </c>
      <c r="B3609" t="s">
        <v>2053</v>
      </c>
      <c r="C3609" t="s">
        <v>3624</v>
      </c>
      <c r="D3609" t="s">
        <v>3617</v>
      </c>
      <c r="E3609">
        <v>0</v>
      </c>
      <c r="F3609">
        <v>287.37</v>
      </c>
      <c r="G3609" s="2">
        <v>45443</v>
      </c>
      <c r="H3609" t="s">
        <v>3618</v>
      </c>
      <c r="I3609">
        <f t="shared" si="56"/>
        <v>-287.37</v>
      </c>
    </row>
    <row r="3610" spans="1:9" x14ac:dyDescent="0.25">
      <c r="A3610">
        <v>2</v>
      </c>
      <c r="B3610" t="s">
        <v>2053</v>
      </c>
      <c r="C3610" t="s">
        <v>3624</v>
      </c>
      <c r="D3610" t="s">
        <v>3617</v>
      </c>
      <c r="E3610">
        <v>0</v>
      </c>
      <c r="F3610">
        <v>3285</v>
      </c>
      <c r="G3610" s="2">
        <v>45443</v>
      </c>
      <c r="H3610" t="s">
        <v>3618</v>
      </c>
      <c r="I3610">
        <f t="shared" si="56"/>
        <v>-3285</v>
      </c>
    </row>
    <row r="3611" spans="1:9" x14ac:dyDescent="0.25">
      <c r="A3611">
        <v>2</v>
      </c>
      <c r="B3611" t="s">
        <v>2053</v>
      </c>
      <c r="C3611" t="s">
        <v>3624</v>
      </c>
      <c r="D3611" t="s">
        <v>3617</v>
      </c>
      <c r="E3611">
        <v>0</v>
      </c>
      <c r="F3611">
        <v>130</v>
      </c>
      <c r="G3611" s="2">
        <v>45443</v>
      </c>
      <c r="H3611" t="s">
        <v>3618</v>
      </c>
      <c r="I3611">
        <f t="shared" si="56"/>
        <v>-130</v>
      </c>
    </row>
    <row r="3612" spans="1:9" x14ac:dyDescent="0.25">
      <c r="A3612">
        <v>2</v>
      </c>
      <c r="B3612" t="s">
        <v>2053</v>
      </c>
      <c r="C3612" t="s">
        <v>3624</v>
      </c>
      <c r="D3612" t="s">
        <v>3617</v>
      </c>
      <c r="E3612">
        <v>0</v>
      </c>
      <c r="F3612">
        <v>1300</v>
      </c>
      <c r="G3612" s="2">
        <v>45443</v>
      </c>
      <c r="H3612" t="s">
        <v>3618</v>
      </c>
      <c r="I3612">
        <f t="shared" si="56"/>
        <v>-1300</v>
      </c>
    </row>
    <row r="3613" spans="1:9" x14ac:dyDescent="0.25">
      <c r="A3613">
        <v>2</v>
      </c>
      <c r="B3613" t="s">
        <v>2053</v>
      </c>
      <c r="C3613" t="s">
        <v>3624</v>
      </c>
      <c r="D3613" t="s">
        <v>3617</v>
      </c>
      <c r="E3613">
        <v>0</v>
      </c>
      <c r="F3613">
        <v>273</v>
      </c>
      <c r="G3613" s="2">
        <v>45443</v>
      </c>
      <c r="H3613" t="s">
        <v>3618</v>
      </c>
      <c r="I3613">
        <f t="shared" si="56"/>
        <v>-273</v>
      </c>
    </row>
    <row r="3614" spans="1:9" x14ac:dyDescent="0.25">
      <c r="A3614">
        <v>2</v>
      </c>
      <c r="B3614" t="s">
        <v>2053</v>
      </c>
      <c r="C3614" t="s">
        <v>3624</v>
      </c>
      <c r="D3614" t="s">
        <v>3617</v>
      </c>
      <c r="E3614">
        <v>0</v>
      </c>
      <c r="F3614">
        <v>1300</v>
      </c>
      <c r="G3614" s="2">
        <v>45443</v>
      </c>
      <c r="H3614" t="s">
        <v>3618</v>
      </c>
      <c r="I3614">
        <f t="shared" si="56"/>
        <v>-1300</v>
      </c>
    </row>
    <row r="3615" spans="1:9" x14ac:dyDescent="0.25">
      <c r="A3615">
        <v>2</v>
      </c>
      <c r="B3615" t="s">
        <v>2053</v>
      </c>
      <c r="C3615" t="s">
        <v>3624</v>
      </c>
      <c r="D3615" t="s">
        <v>3617</v>
      </c>
      <c r="E3615">
        <v>0</v>
      </c>
      <c r="F3615">
        <v>400</v>
      </c>
      <c r="G3615" s="2">
        <v>45443</v>
      </c>
      <c r="H3615" t="s">
        <v>3618</v>
      </c>
      <c r="I3615">
        <f t="shared" si="56"/>
        <v>-400</v>
      </c>
    </row>
    <row r="3616" spans="1:9" x14ac:dyDescent="0.25">
      <c r="A3616">
        <v>2</v>
      </c>
      <c r="B3616" t="s">
        <v>2053</v>
      </c>
      <c r="C3616" t="s">
        <v>3624</v>
      </c>
      <c r="D3616" t="s">
        <v>3617</v>
      </c>
      <c r="E3616">
        <v>0</v>
      </c>
      <c r="F3616">
        <v>650</v>
      </c>
      <c r="G3616" s="2">
        <v>45443</v>
      </c>
      <c r="H3616" t="s">
        <v>3618</v>
      </c>
      <c r="I3616">
        <f t="shared" si="56"/>
        <v>-650</v>
      </c>
    </row>
    <row r="3617" spans="1:9" x14ac:dyDescent="0.25">
      <c r="A3617">
        <v>2</v>
      </c>
      <c r="B3617" t="s">
        <v>2053</v>
      </c>
      <c r="C3617" t="s">
        <v>3624</v>
      </c>
      <c r="D3617" t="s">
        <v>3617</v>
      </c>
      <c r="E3617">
        <v>0</v>
      </c>
      <c r="F3617">
        <v>1300</v>
      </c>
      <c r="G3617" s="2">
        <v>45443</v>
      </c>
      <c r="H3617" t="s">
        <v>3618</v>
      </c>
      <c r="I3617">
        <f t="shared" si="56"/>
        <v>-1300</v>
      </c>
    </row>
    <row r="3618" spans="1:9" x14ac:dyDescent="0.25">
      <c r="A3618">
        <v>2</v>
      </c>
      <c r="B3618" t="s">
        <v>2053</v>
      </c>
      <c r="C3618" t="s">
        <v>3624</v>
      </c>
      <c r="D3618" t="s">
        <v>3617</v>
      </c>
      <c r="E3618">
        <v>0</v>
      </c>
      <c r="F3618">
        <v>200</v>
      </c>
      <c r="G3618" s="2">
        <v>45443</v>
      </c>
      <c r="H3618" t="s">
        <v>3618</v>
      </c>
      <c r="I3618">
        <f t="shared" si="56"/>
        <v>-200</v>
      </c>
    </row>
    <row r="3619" spans="1:9" x14ac:dyDescent="0.25">
      <c r="A3619">
        <v>2</v>
      </c>
      <c r="B3619" t="s">
        <v>2053</v>
      </c>
      <c r="C3619" t="s">
        <v>3624</v>
      </c>
      <c r="D3619" t="s">
        <v>3617</v>
      </c>
      <c r="E3619">
        <v>0</v>
      </c>
      <c r="F3619">
        <v>950</v>
      </c>
      <c r="G3619" s="2">
        <v>45443</v>
      </c>
      <c r="H3619" t="s">
        <v>3618</v>
      </c>
      <c r="I3619">
        <f t="shared" si="56"/>
        <v>-950</v>
      </c>
    </row>
    <row r="3620" spans="1:9" x14ac:dyDescent="0.25">
      <c r="A3620">
        <v>2</v>
      </c>
      <c r="B3620" t="s">
        <v>2053</v>
      </c>
      <c r="C3620" t="s">
        <v>3624</v>
      </c>
      <c r="D3620" t="s">
        <v>3617</v>
      </c>
      <c r="E3620">
        <v>0</v>
      </c>
      <c r="F3620">
        <v>1250</v>
      </c>
      <c r="G3620" s="2">
        <v>45443</v>
      </c>
      <c r="H3620" t="s">
        <v>3618</v>
      </c>
      <c r="I3620">
        <f t="shared" si="56"/>
        <v>-1250</v>
      </c>
    </row>
    <row r="3621" spans="1:9" x14ac:dyDescent="0.25">
      <c r="A3621">
        <v>2</v>
      </c>
      <c r="B3621" t="s">
        <v>2053</v>
      </c>
      <c r="C3621" t="s">
        <v>3624</v>
      </c>
      <c r="D3621" t="s">
        <v>3617</v>
      </c>
      <c r="E3621">
        <v>0</v>
      </c>
      <c r="F3621">
        <v>1225</v>
      </c>
      <c r="G3621" s="2">
        <v>45443</v>
      </c>
      <c r="H3621" t="s">
        <v>3618</v>
      </c>
      <c r="I3621">
        <f t="shared" si="56"/>
        <v>-1225</v>
      </c>
    </row>
    <row r="3622" spans="1:9" x14ac:dyDescent="0.25">
      <c r="A3622">
        <v>2</v>
      </c>
      <c r="B3622" t="s">
        <v>2053</v>
      </c>
      <c r="C3622" t="s">
        <v>3624</v>
      </c>
      <c r="D3622" t="s">
        <v>3617</v>
      </c>
      <c r="E3622">
        <v>0</v>
      </c>
      <c r="F3622">
        <v>234</v>
      </c>
      <c r="G3622" s="2">
        <v>45443</v>
      </c>
      <c r="H3622" t="s">
        <v>3618</v>
      </c>
      <c r="I3622">
        <f t="shared" si="56"/>
        <v>-234</v>
      </c>
    </row>
    <row r="3623" spans="1:9" x14ac:dyDescent="0.25">
      <c r="A3623">
        <v>2</v>
      </c>
      <c r="B3623" t="s">
        <v>2053</v>
      </c>
      <c r="C3623" t="s">
        <v>3624</v>
      </c>
      <c r="D3623" t="s">
        <v>3617</v>
      </c>
      <c r="E3623">
        <v>0</v>
      </c>
      <c r="F3623">
        <v>1035</v>
      </c>
      <c r="G3623" s="2">
        <v>45443</v>
      </c>
      <c r="H3623" t="s">
        <v>3618</v>
      </c>
      <c r="I3623">
        <f t="shared" si="56"/>
        <v>-1035</v>
      </c>
    </row>
    <row r="3624" spans="1:9" x14ac:dyDescent="0.25">
      <c r="A3624">
        <v>2</v>
      </c>
      <c r="B3624" t="s">
        <v>2053</v>
      </c>
      <c r="C3624" t="s">
        <v>3624</v>
      </c>
      <c r="D3624" t="s">
        <v>3617</v>
      </c>
      <c r="E3624">
        <v>0</v>
      </c>
      <c r="F3624">
        <v>1300</v>
      </c>
      <c r="G3624" s="2">
        <v>45443</v>
      </c>
      <c r="H3624" t="s">
        <v>3618</v>
      </c>
      <c r="I3624">
        <f t="shared" si="56"/>
        <v>-1300</v>
      </c>
    </row>
    <row r="3625" spans="1:9" x14ac:dyDescent="0.25">
      <c r="A3625">
        <v>2</v>
      </c>
      <c r="B3625" t="s">
        <v>2053</v>
      </c>
      <c r="C3625" t="s">
        <v>3624</v>
      </c>
      <c r="D3625" t="s">
        <v>3617</v>
      </c>
      <c r="E3625">
        <v>0</v>
      </c>
      <c r="F3625">
        <v>130</v>
      </c>
      <c r="G3625" s="2">
        <v>45443</v>
      </c>
      <c r="H3625" t="s">
        <v>3618</v>
      </c>
      <c r="I3625">
        <f t="shared" si="56"/>
        <v>-130</v>
      </c>
    </row>
    <row r="3626" spans="1:9" x14ac:dyDescent="0.25">
      <c r="A3626">
        <v>2</v>
      </c>
      <c r="B3626" t="s">
        <v>2053</v>
      </c>
      <c r="C3626" t="s">
        <v>3624</v>
      </c>
      <c r="D3626" t="s">
        <v>3617</v>
      </c>
      <c r="E3626">
        <v>0</v>
      </c>
      <c r="F3626">
        <v>90</v>
      </c>
      <c r="G3626" s="2">
        <v>45443</v>
      </c>
      <c r="H3626" t="s">
        <v>3618</v>
      </c>
      <c r="I3626">
        <f t="shared" si="56"/>
        <v>-90</v>
      </c>
    </row>
    <row r="3627" spans="1:9" x14ac:dyDescent="0.25">
      <c r="A3627">
        <v>2</v>
      </c>
      <c r="B3627" t="s">
        <v>2053</v>
      </c>
      <c r="C3627" t="s">
        <v>3624</v>
      </c>
      <c r="D3627" t="s">
        <v>3617</v>
      </c>
      <c r="E3627">
        <v>0</v>
      </c>
      <c r="F3627">
        <v>960</v>
      </c>
      <c r="G3627" s="2">
        <v>45443</v>
      </c>
      <c r="H3627" t="s">
        <v>3618</v>
      </c>
      <c r="I3627">
        <f t="shared" si="56"/>
        <v>-960</v>
      </c>
    </row>
    <row r="3628" spans="1:9" x14ac:dyDescent="0.25">
      <c r="A3628">
        <v>2</v>
      </c>
      <c r="B3628" t="s">
        <v>2053</v>
      </c>
      <c r="C3628" t="s">
        <v>3624</v>
      </c>
      <c r="D3628" t="s">
        <v>3617</v>
      </c>
      <c r="E3628">
        <v>0</v>
      </c>
      <c r="F3628">
        <v>117</v>
      </c>
      <c r="G3628" s="2">
        <v>45443</v>
      </c>
      <c r="H3628" t="s">
        <v>3618</v>
      </c>
      <c r="I3628">
        <f t="shared" si="56"/>
        <v>-117</v>
      </c>
    </row>
    <row r="3629" spans="1:9" x14ac:dyDescent="0.25">
      <c r="A3629">
        <v>2</v>
      </c>
      <c r="B3629" t="s">
        <v>2053</v>
      </c>
      <c r="C3629" t="s">
        <v>3624</v>
      </c>
      <c r="D3629" t="s">
        <v>3617</v>
      </c>
      <c r="E3629">
        <v>0</v>
      </c>
      <c r="F3629">
        <v>375</v>
      </c>
      <c r="G3629" s="2">
        <v>45443</v>
      </c>
      <c r="H3629" t="s">
        <v>3618</v>
      </c>
      <c r="I3629">
        <f t="shared" si="56"/>
        <v>-375</v>
      </c>
    </row>
    <row r="3630" spans="1:9" x14ac:dyDescent="0.25">
      <c r="A3630">
        <v>2</v>
      </c>
      <c r="B3630" t="s">
        <v>2053</v>
      </c>
      <c r="C3630" t="s">
        <v>3624</v>
      </c>
      <c r="D3630" t="s">
        <v>3617</v>
      </c>
      <c r="E3630">
        <v>0</v>
      </c>
      <c r="F3630">
        <v>300</v>
      </c>
      <c r="G3630" s="2">
        <v>45443</v>
      </c>
      <c r="H3630" t="s">
        <v>3618</v>
      </c>
      <c r="I3630">
        <f t="shared" si="56"/>
        <v>-300</v>
      </c>
    </row>
    <row r="3631" spans="1:9" x14ac:dyDescent="0.25">
      <c r="A3631">
        <v>2</v>
      </c>
      <c r="B3631" t="s">
        <v>2053</v>
      </c>
      <c r="C3631" t="s">
        <v>3624</v>
      </c>
      <c r="D3631" t="s">
        <v>3617</v>
      </c>
      <c r="E3631">
        <v>0</v>
      </c>
      <c r="F3631">
        <v>1170</v>
      </c>
      <c r="G3631" s="2">
        <v>45443</v>
      </c>
      <c r="H3631" t="s">
        <v>3618</v>
      </c>
      <c r="I3631">
        <f t="shared" si="56"/>
        <v>-1170</v>
      </c>
    </row>
    <row r="3632" spans="1:9" x14ac:dyDescent="0.25">
      <c r="A3632">
        <v>2</v>
      </c>
      <c r="B3632" t="s">
        <v>2053</v>
      </c>
      <c r="C3632" t="s">
        <v>3624</v>
      </c>
      <c r="D3632" t="s">
        <v>3617</v>
      </c>
      <c r="E3632">
        <v>0</v>
      </c>
      <c r="F3632">
        <v>1335</v>
      </c>
      <c r="G3632" s="2">
        <v>45443</v>
      </c>
      <c r="H3632" t="s">
        <v>3618</v>
      </c>
      <c r="I3632">
        <f t="shared" si="56"/>
        <v>-1335</v>
      </c>
    </row>
    <row r="3633" spans="1:9" x14ac:dyDescent="0.25">
      <c r="A3633">
        <v>2</v>
      </c>
      <c r="B3633" t="s">
        <v>2053</v>
      </c>
      <c r="C3633" t="s">
        <v>3624</v>
      </c>
      <c r="D3633" t="s">
        <v>3617</v>
      </c>
      <c r="E3633">
        <v>0</v>
      </c>
      <c r="F3633">
        <v>1040</v>
      </c>
      <c r="G3633" s="2">
        <v>45443</v>
      </c>
      <c r="H3633" t="s">
        <v>3618</v>
      </c>
      <c r="I3633">
        <f t="shared" si="56"/>
        <v>-1040</v>
      </c>
    </row>
    <row r="3634" spans="1:9" x14ac:dyDescent="0.25">
      <c r="A3634">
        <v>2</v>
      </c>
      <c r="B3634" t="s">
        <v>2053</v>
      </c>
      <c r="C3634" t="s">
        <v>3624</v>
      </c>
      <c r="D3634" t="s">
        <v>3617</v>
      </c>
      <c r="E3634">
        <v>0</v>
      </c>
      <c r="F3634">
        <v>1300</v>
      </c>
      <c r="G3634" s="2">
        <v>45443</v>
      </c>
      <c r="H3634" t="s">
        <v>3618</v>
      </c>
      <c r="I3634">
        <f t="shared" si="56"/>
        <v>-1300</v>
      </c>
    </row>
    <row r="3635" spans="1:9" x14ac:dyDescent="0.25">
      <c r="A3635">
        <v>2</v>
      </c>
      <c r="B3635" t="s">
        <v>2053</v>
      </c>
      <c r="C3635" t="s">
        <v>3624</v>
      </c>
      <c r="D3635" t="s">
        <v>3617</v>
      </c>
      <c r="E3635">
        <v>0</v>
      </c>
      <c r="F3635">
        <v>429</v>
      </c>
      <c r="G3635" s="2">
        <v>45443</v>
      </c>
      <c r="H3635" t="s">
        <v>3618</v>
      </c>
      <c r="I3635">
        <f t="shared" si="56"/>
        <v>-429</v>
      </c>
    </row>
    <row r="3636" spans="1:9" x14ac:dyDescent="0.25">
      <c r="A3636">
        <v>2</v>
      </c>
      <c r="B3636" t="s">
        <v>2053</v>
      </c>
      <c r="C3636" t="s">
        <v>3624</v>
      </c>
      <c r="D3636" t="s">
        <v>3617</v>
      </c>
      <c r="E3636">
        <v>0</v>
      </c>
      <c r="F3636">
        <v>1300</v>
      </c>
      <c r="G3636" s="2">
        <v>45443</v>
      </c>
      <c r="H3636" t="s">
        <v>3618</v>
      </c>
      <c r="I3636">
        <f t="shared" si="56"/>
        <v>-1300</v>
      </c>
    </row>
    <row r="3637" spans="1:9" x14ac:dyDescent="0.25">
      <c r="A3637">
        <v>2</v>
      </c>
      <c r="B3637" t="s">
        <v>2053</v>
      </c>
      <c r="C3637" t="s">
        <v>3624</v>
      </c>
      <c r="D3637" t="s">
        <v>3617</v>
      </c>
      <c r="E3637">
        <v>0</v>
      </c>
      <c r="F3637">
        <v>444</v>
      </c>
      <c r="G3637" s="2">
        <v>45443</v>
      </c>
      <c r="H3637" t="s">
        <v>3618</v>
      </c>
      <c r="I3637">
        <f t="shared" si="56"/>
        <v>-444</v>
      </c>
    </row>
    <row r="3638" spans="1:9" x14ac:dyDescent="0.25">
      <c r="A3638">
        <v>2</v>
      </c>
      <c r="B3638" t="s">
        <v>2053</v>
      </c>
      <c r="C3638" t="s">
        <v>3624</v>
      </c>
      <c r="D3638" t="s">
        <v>3617</v>
      </c>
      <c r="E3638">
        <v>0</v>
      </c>
      <c r="F3638">
        <v>425</v>
      </c>
      <c r="G3638" s="2">
        <v>45443</v>
      </c>
      <c r="H3638" t="s">
        <v>3618</v>
      </c>
      <c r="I3638">
        <f t="shared" si="56"/>
        <v>-425</v>
      </c>
    </row>
    <row r="3639" spans="1:9" x14ac:dyDescent="0.25">
      <c r="A3639">
        <v>2</v>
      </c>
      <c r="B3639" t="s">
        <v>2053</v>
      </c>
      <c r="C3639" t="s">
        <v>3624</v>
      </c>
      <c r="D3639" t="s">
        <v>3617</v>
      </c>
      <c r="E3639">
        <v>0</v>
      </c>
      <c r="F3639">
        <v>547.5</v>
      </c>
      <c r="G3639" s="2">
        <v>45443</v>
      </c>
      <c r="H3639" t="s">
        <v>3618</v>
      </c>
      <c r="I3639">
        <f t="shared" si="56"/>
        <v>-547.5</v>
      </c>
    </row>
    <row r="3640" spans="1:9" x14ac:dyDescent="0.25">
      <c r="A3640">
        <v>2</v>
      </c>
      <c r="B3640" t="s">
        <v>2053</v>
      </c>
      <c r="C3640" t="s">
        <v>3624</v>
      </c>
      <c r="D3640" t="s">
        <v>3617</v>
      </c>
      <c r="E3640">
        <v>0</v>
      </c>
      <c r="F3640">
        <v>2190</v>
      </c>
      <c r="G3640" s="2">
        <v>45443</v>
      </c>
      <c r="H3640" t="s">
        <v>3618</v>
      </c>
      <c r="I3640">
        <f t="shared" si="56"/>
        <v>-2190</v>
      </c>
    </row>
    <row r="3641" spans="1:9" x14ac:dyDescent="0.25">
      <c r="A3641">
        <v>2</v>
      </c>
      <c r="B3641" t="s">
        <v>2053</v>
      </c>
      <c r="C3641" t="s">
        <v>3624</v>
      </c>
      <c r="D3641" t="s">
        <v>3617</v>
      </c>
      <c r="E3641">
        <v>0</v>
      </c>
      <c r="F3641">
        <v>300</v>
      </c>
      <c r="G3641" s="2">
        <v>45443</v>
      </c>
      <c r="H3641" t="s">
        <v>3618</v>
      </c>
      <c r="I3641">
        <f t="shared" si="56"/>
        <v>-300</v>
      </c>
    </row>
    <row r="3642" spans="1:9" x14ac:dyDescent="0.25">
      <c r="A3642">
        <v>2</v>
      </c>
      <c r="B3642" t="s">
        <v>2053</v>
      </c>
      <c r="C3642" t="s">
        <v>3624</v>
      </c>
      <c r="D3642" t="s">
        <v>3617</v>
      </c>
      <c r="E3642">
        <v>0</v>
      </c>
      <c r="F3642">
        <v>1250</v>
      </c>
      <c r="G3642" s="2">
        <v>45443</v>
      </c>
      <c r="H3642" t="s">
        <v>3618</v>
      </c>
      <c r="I3642">
        <f t="shared" si="56"/>
        <v>-1250</v>
      </c>
    </row>
    <row r="3643" spans="1:9" x14ac:dyDescent="0.25">
      <c r="A3643">
        <v>2</v>
      </c>
      <c r="B3643" t="s">
        <v>2053</v>
      </c>
      <c r="C3643" t="s">
        <v>3624</v>
      </c>
      <c r="D3643" t="s">
        <v>3617</v>
      </c>
      <c r="E3643">
        <v>0</v>
      </c>
      <c r="F3643">
        <v>60</v>
      </c>
      <c r="G3643" s="2">
        <v>45443</v>
      </c>
      <c r="H3643" t="s">
        <v>3618</v>
      </c>
      <c r="I3643">
        <f t="shared" si="56"/>
        <v>-60</v>
      </c>
    </row>
    <row r="3644" spans="1:9" x14ac:dyDescent="0.25">
      <c r="A3644">
        <v>2</v>
      </c>
      <c r="B3644" t="s">
        <v>2053</v>
      </c>
      <c r="C3644" t="s">
        <v>3624</v>
      </c>
      <c r="D3644" t="s">
        <v>3617</v>
      </c>
      <c r="E3644">
        <v>0</v>
      </c>
      <c r="F3644">
        <v>611</v>
      </c>
      <c r="G3644" s="2">
        <v>45443</v>
      </c>
      <c r="H3644" t="s">
        <v>3618</v>
      </c>
      <c r="I3644">
        <f t="shared" si="56"/>
        <v>-611</v>
      </c>
    </row>
    <row r="3645" spans="1:9" x14ac:dyDescent="0.25">
      <c r="A3645">
        <v>2</v>
      </c>
      <c r="B3645" t="s">
        <v>2053</v>
      </c>
      <c r="C3645" t="s">
        <v>3624</v>
      </c>
      <c r="D3645" t="s">
        <v>3617</v>
      </c>
      <c r="E3645">
        <v>0</v>
      </c>
      <c r="F3645">
        <v>75</v>
      </c>
      <c r="G3645" s="2">
        <v>45443</v>
      </c>
      <c r="H3645" t="s">
        <v>3618</v>
      </c>
      <c r="I3645">
        <f t="shared" si="56"/>
        <v>-75</v>
      </c>
    </row>
    <row r="3646" spans="1:9" x14ac:dyDescent="0.25">
      <c r="A3646">
        <v>4</v>
      </c>
      <c r="B3646" t="s">
        <v>2053</v>
      </c>
      <c r="C3646" t="s">
        <v>3625</v>
      </c>
      <c r="D3646" t="s">
        <v>3617</v>
      </c>
      <c r="E3646">
        <v>0</v>
      </c>
      <c r="F3646">
        <v>756</v>
      </c>
      <c r="G3646" s="2">
        <v>45443</v>
      </c>
      <c r="H3646" t="s">
        <v>3618</v>
      </c>
      <c r="I3646">
        <f t="shared" si="56"/>
        <v>-756</v>
      </c>
    </row>
    <row r="3647" spans="1:9" x14ac:dyDescent="0.25">
      <c r="A3647">
        <v>4</v>
      </c>
      <c r="B3647" t="s">
        <v>2053</v>
      </c>
      <c r="C3647" t="s">
        <v>3625</v>
      </c>
      <c r="D3647" t="s">
        <v>3617</v>
      </c>
      <c r="E3647">
        <v>0</v>
      </c>
      <c r="F3647">
        <v>2487.2399999999998</v>
      </c>
      <c r="G3647" s="2">
        <v>45443</v>
      </c>
      <c r="H3647" t="s">
        <v>3618</v>
      </c>
      <c r="I3647">
        <f t="shared" si="56"/>
        <v>-2487.2399999999998</v>
      </c>
    </row>
    <row r="3648" spans="1:9" x14ac:dyDescent="0.25">
      <c r="A3648">
        <v>4</v>
      </c>
      <c r="B3648" t="s">
        <v>2053</v>
      </c>
      <c r="C3648" t="s">
        <v>3625</v>
      </c>
      <c r="D3648" t="s">
        <v>3617</v>
      </c>
      <c r="E3648">
        <v>0</v>
      </c>
      <c r="F3648">
        <v>1300</v>
      </c>
      <c r="G3648" s="2">
        <v>45443</v>
      </c>
      <c r="H3648" t="s">
        <v>3618</v>
      </c>
      <c r="I3648">
        <f t="shared" si="56"/>
        <v>-1300</v>
      </c>
    </row>
    <row r="3649" spans="1:9" x14ac:dyDescent="0.25">
      <c r="A3649">
        <v>4</v>
      </c>
      <c r="B3649" t="s">
        <v>2053</v>
      </c>
      <c r="C3649" t="s">
        <v>3625</v>
      </c>
      <c r="D3649" t="s">
        <v>3617</v>
      </c>
      <c r="E3649">
        <v>0</v>
      </c>
      <c r="F3649">
        <v>39</v>
      </c>
      <c r="G3649" s="2">
        <v>45443</v>
      </c>
      <c r="H3649" t="s">
        <v>3618</v>
      </c>
      <c r="I3649">
        <f t="shared" si="56"/>
        <v>-39</v>
      </c>
    </row>
    <row r="3650" spans="1:9" x14ac:dyDescent="0.25">
      <c r="A3650">
        <v>4</v>
      </c>
      <c r="B3650" t="s">
        <v>2053</v>
      </c>
      <c r="C3650" t="s">
        <v>3625</v>
      </c>
      <c r="D3650" t="s">
        <v>3617</v>
      </c>
      <c r="E3650">
        <v>0</v>
      </c>
      <c r="F3650">
        <v>2000</v>
      </c>
      <c r="G3650" s="2">
        <v>45443</v>
      </c>
      <c r="H3650" t="s">
        <v>3618</v>
      </c>
      <c r="I3650">
        <f t="shared" ref="I3650:I3713" si="57">E3650-F3650</f>
        <v>-2000</v>
      </c>
    </row>
    <row r="3651" spans="1:9" x14ac:dyDescent="0.25">
      <c r="A3651">
        <v>4</v>
      </c>
      <c r="B3651" t="s">
        <v>2053</v>
      </c>
      <c r="C3651" t="s">
        <v>3625</v>
      </c>
      <c r="D3651" t="s">
        <v>3617</v>
      </c>
      <c r="E3651">
        <v>0</v>
      </c>
      <c r="F3651">
        <v>2000</v>
      </c>
      <c r="G3651" s="2">
        <v>45443</v>
      </c>
      <c r="H3651" t="s">
        <v>3618</v>
      </c>
      <c r="I3651">
        <f t="shared" si="57"/>
        <v>-2000</v>
      </c>
    </row>
    <row r="3652" spans="1:9" x14ac:dyDescent="0.25">
      <c r="A3652">
        <v>4</v>
      </c>
      <c r="B3652" t="s">
        <v>2053</v>
      </c>
      <c r="C3652" t="s">
        <v>3625</v>
      </c>
      <c r="D3652" t="s">
        <v>3617</v>
      </c>
      <c r="E3652">
        <v>0</v>
      </c>
      <c r="F3652">
        <v>65</v>
      </c>
      <c r="G3652" s="2">
        <v>45443</v>
      </c>
      <c r="H3652" t="s">
        <v>3618</v>
      </c>
      <c r="I3652">
        <f t="shared" si="57"/>
        <v>-65</v>
      </c>
    </row>
    <row r="3653" spans="1:9" x14ac:dyDescent="0.25">
      <c r="A3653">
        <v>4</v>
      </c>
      <c r="B3653" t="s">
        <v>2053</v>
      </c>
      <c r="C3653" t="s">
        <v>3625</v>
      </c>
      <c r="D3653" t="s">
        <v>3617</v>
      </c>
      <c r="E3653">
        <v>0</v>
      </c>
      <c r="F3653">
        <v>3000</v>
      </c>
      <c r="G3653" s="2">
        <v>45443</v>
      </c>
      <c r="H3653" t="s">
        <v>3618</v>
      </c>
      <c r="I3653">
        <f t="shared" si="57"/>
        <v>-3000</v>
      </c>
    </row>
    <row r="3654" spans="1:9" x14ac:dyDescent="0.25">
      <c r="A3654">
        <v>4</v>
      </c>
      <c r="B3654" t="s">
        <v>2053</v>
      </c>
      <c r="C3654" t="s">
        <v>3625</v>
      </c>
      <c r="D3654" t="s">
        <v>3617</v>
      </c>
      <c r="E3654">
        <v>0</v>
      </c>
      <c r="F3654">
        <v>208</v>
      </c>
      <c r="G3654" s="2">
        <v>45443</v>
      </c>
      <c r="H3654" t="s">
        <v>3618</v>
      </c>
      <c r="I3654">
        <f t="shared" si="57"/>
        <v>-208</v>
      </c>
    </row>
    <row r="3655" spans="1:9" x14ac:dyDescent="0.25">
      <c r="A3655">
        <v>4</v>
      </c>
      <c r="B3655" t="s">
        <v>2053</v>
      </c>
      <c r="C3655" t="s">
        <v>3625</v>
      </c>
      <c r="D3655" t="s">
        <v>3617</v>
      </c>
      <c r="E3655">
        <v>0</v>
      </c>
      <c r="F3655">
        <v>765</v>
      </c>
      <c r="G3655" s="2">
        <v>45443</v>
      </c>
      <c r="H3655" t="s">
        <v>3618</v>
      </c>
      <c r="I3655">
        <f t="shared" si="57"/>
        <v>-765</v>
      </c>
    </row>
    <row r="3656" spans="1:9" x14ac:dyDescent="0.25">
      <c r="A3656">
        <v>4</v>
      </c>
      <c r="B3656" t="s">
        <v>2053</v>
      </c>
      <c r="C3656" t="s">
        <v>3625</v>
      </c>
      <c r="D3656" t="s">
        <v>3617</v>
      </c>
      <c r="E3656">
        <v>0</v>
      </c>
      <c r="F3656">
        <v>78</v>
      </c>
      <c r="G3656" s="2">
        <v>45443</v>
      </c>
      <c r="H3656" t="s">
        <v>3618</v>
      </c>
      <c r="I3656">
        <f t="shared" si="57"/>
        <v>-78</v>
      </c>
    </row>
    <row r="3657" spans="1:9" x14ac:dyDescent="0.25">
      <c r="A3657">
        <v>4</v>
      </c>
      <c r="B3657" t="s">
        <v>2053</v>
      </c>
      <c r="C3657" t="s">
        <v>3625</v>
      </c>
      <c r="D3657" t="s">
        <v>3617</v>
      </c>
      <c r="E3657">
        <v>0</v>
      </c>
      <c r="F3657">
        <v>855</v>
      </c>
      <c r="G3657" s="2">
        <v>45443</v>
      </c>
      <c r="H3657" t="s">
        <v>3618</v>
      </c>
      <c r="I3657">
        <f t="shared" si="57"/>
        <v>-855</v>
      </c>
    </row>
    <row r="3658" spans="1:9" x14ac:dyDescent="0.25">
      <c r="A3658">
        <v>4</v>
      </c>
      <c r="B3658" t="s">
        <v>2053</v>
      </c>
      <c r="C3658" t="s">
        <v>3625</v>
      </c>
      <c r="D3658" t="s">
        <v>3617</v>
      </c>
      <c r="E3658">
        <v>0</v>
      </c>
      <c r="F3658">
        <v>450</v>
      </c>
      <c r="G3658" s="2">
        <v>45443</v>
      </c>
      <c r="H3658" t="s">
        <v>3618</v>
      </c>
      <c r="I3658">
        <f t="shared" si="57"/>
        <v>-450</v>
      </c>
    </row>
    <row r="3659" spans="1:9" x14ac:dyDescent="0.25">
      <c r="A3659">
        <v>4</v>
      </c>
      <c r="B3659" t="s">
        <v>2053</v>
      </c>
      <c r="C3659" t="s">
        <v>3625</v>
      </c>
      <c r="D3659" t="s">
        <v>3617</v>
      </c>
      <c r="E3659">
        <v>0</v>
      </c>
      <c r="F3659">
        <v>429</v>
      </c>
      <c r="G3659" s="2">
        <v>45443</v>
      </c>
      <c r="H3659" t="s">
        <v>3618</v>
      </c>
      <c r="I3659">
        <f t="shared" si="57"/>
        <v>-429</v>
      </c>
    </row>
    <row r="3660" spans="1:9" x14ac:dyDescent="0.25">
      <c r="A3660">
        <v>4</v>
      </c>
      <c r="B3660" t="s">
        <v>2053</v>
      </c>
      <c r="C3660" t="s">
        <v>3625</v>
      </c>
      <c r="D3660" t="s">
        <v>3617</v>
      </c>
      <c r="E3660">
        <v>0</v>
      </c>
      <c r="F3660">
        <v>117</v>
      </c>
      <c r="G3660" s="2">
        <v>45443</v>
      </c>
      <c r="H3660" t="s">
        <v>3618</v>
      </c>
      <c r="I3660">
        <f t="shared" si="57"/>
        <v>-117</v>
      </c>
    </row>
    <row r="3661" spans="1:9" x14ac:dyDescent="0.25">
      <c r="A3661">
        <v>4</v>
      </c>
      <c r="B3661" t="s">
        <v>2053</v>
      </c>
      <c r="C3661" t="s">
        <v>3625</v>
      </c>
      <c r="D3661" t="s">
        <v>3617</v>
      </c>
      <c r="E3661">
        <v>0</v>
      </c>
      <c r="F3661">
        <v>2100</v>
      </c>
      <c r="G3661" s="2">
        <v>45443</v>
      </c>
      <c r="H3661" t="s">
        <v>3618</v>
      </c>
      <c r="I3661">
        <f t="shared" si="57"/>
        <v>-2100</v>
      </c>
    </row>
    <row r="3662" spans="1:9" x14ac:dyDescent="0.25">
      <c r="A3662">
        <v>4</v>
      </c>
      <c r="B3662" t="s">
        <v>2053</v>
      </c>
      <c r="C3662" t="s">
        <v>3625</v>
      </c>
      <c r="D3662" t="s">
        <v>3617</v>
      </c>
      <c r="E3662">
        <v>0</v>
      </c>
      <c r="F3662">
        <v>1700</v>
      </c>
      <c r="G3662" s="2">
        <v>45443</v>
      </c>
      <c r="H3662" t="s">
        <v>3618</v>
      </c>
      <c r="I3662">
        <f t="shared" si="57"/>
        <v>-1700</v>
      </c>
    </row>
    <row r="3663" spans="1:9" x14ac:dyDescent="0.25">
      <c r="A3663">
        <v>4</v>
      </c>
      <c r="B3663" t="s">
        <v>2053</v>
      </c>
      <c r="C3663" t="s">
        <v>3625</v>
      </c>
      <c r="D3663" t="s">
        <v>3617</v>
      </c>
      <c r="E3663">
        <v>0</v>
      </c>
      <c r="F3663">
        <v>39</v>
      </c>
      <c r="G3663" s="2">
        <v>45443</v>
      </c>
      <c r="H3663" t="s">
        <v>3618</v>
      </c>
      <c r="I3663">
        <f t="shared" si="57"/>
        <v>-39</v>
      </c>
    </row>
    <row r="3664" spans="1:9" x14ac:dyDescent="0.25">
      <c r="A3664">
        <v>4</v>
      </c>
      <c r="B3664" t="s">
        <v>2053</v>
      </c>
      <c r="C3664" t="s">
        <v>3625</v>
      </c>
      <c r="D3664" t="s">
        <v>3617</v>
      </c>
      <c r="E3664">
        <v>0</v>
      </c>
      <c r="F3664">
        <v>1300</v>
      </c>
      <c r="G3664" s="2">
        <v>45443</v>
      </c>
      <c r="H3664" t="s">
        <v>3618</v>
      </c>
      <c r="I3664">
        <f t="shared" si="57"/>
        <v>-1300</v>
      </c>
    </row>
    <row r="3665" spans="1:9" x14ac:dyDescent="0.25">
      <c r="A3665">
        <v>4</v>
      </c>
      <c r="B3665" t="s">
        <v>2053</v>
      </c>
      <c r="C3665" t="s">
        <v>3625</v>
      </c>
      <c r="D3665" t="s">
        <v>3617</v>
      </c>
      <c r="E3665">
        <v>0</v>
      </c>
      <c r="F3665">
        <v>1014</v>
      </c>
      <c r="G3665" s="2">
        <v>45443</v>
      </c>
      <c r="H3665" t="s">
        <v>3618</v>
      </c>
      <c r="I3665">
        <f t="shared" si="57"/>
        <v>-1014</v>
      </c>
    </row>
    <row r="3666" spans="1:9" x14ac:dyDescent="0.25">
      <c r="A3666">
        <v>4</v>
      </c>
      <c r="B3666" t="s">
        <v>2053</v>
      </c>
      <c r="C3666" t="s">
        <v>3625</v>
      </c>
      <c r="D3666" t="s">
        <v>3617</v>
      </c>
      <c r="E3666">
        <v>0</v>
      </c>
      <c r="F3666">
        <v>65</v>
      </c>
      <c r="G3666" s="2">
        <v>45443</v>
      </c>
      <c r="H3666" t="s">
        <v>3618</v>
      </c>
      <c r="I3666">
        <f t="shared" si="57"/>
        <v>-65</v>
      </c>
    </row>
    <row r="3667" spans="1:9" x14ac:dyDescent="0.25">
      <c r="A3667">
        <v>4</v>
      </c>
      <c r="B3667" t="s">
        <v>2053</v>
      </c>
      <c r="C3667" t="s">
        <v>3625</v>
      </c>
      <c r="D3667" t="s">
        <v>3617</v>
      </c>
      <c r="E3667">
        <v>0</v>
      </c>
      <c r="F3667">
        <v>7500</v>
      </c>
      <c r="G3667" s="2">
        <v>45443</v>
      </c>
      <c r="H3667" t="s">
        <v>3618</v>
      </c>
      <c r="I3667">
        <f t="shared" si="57"/>
        <v>-7500</v>
      </c>
    </row>
    <row r="3668" spans="1:9" x14ac:dyDescent="0.25">
      <c r="A3668">
        <v>4</v>
      </c>
      <c r="B3668" t="s">
        <v>2053</v>
      </c>
      <c r="C3668" t="s">
        <v>3625</v>
      </c>
      <c r="D3668" t="s">
        <v>3617</v>
      </c>
      <c r="E3668">
        <v>0</v>
      </c>
      <c r="F3668">
        <v>104</v>
      </c>
      <c r="G3668" s="2">
        <v>45443</v>
      </c>
      <c r="H3668" t="s">
        <v>3618</v>
      </c>
      <c r="I3668">
        <f t="shared" si="57"/>
        <v>-104</v>
      </c>
    </row>
    <row r="3669" spans="1:9" x14ac:dyDescent="0.25">
      <c r="A3669">
        <v>4</v>
      </c>
      <c r="B3669" t="s">
        <v>2053</v>
      </c>
      <c r="C3669" t="s">
        <v>3625</v>
      </c>
      <c r="D3669" t="s">
        <v>3617</v>
      </c>
      <c r="E3669">
        <v>0</v>
      </c>
      <c r="F3669">
        <v>240</v>
      </c>
      <c r="G3669" s="2">
        <v>45443</v>
      </c>
      <c r="H3669" t="s">
        <v>3618</v>
      </c>
      <c r="I3669">
        <f t="shared" si="57"/>
        <v>-240</v>
      </c>
    </row>
    <row r="3670" spans="1:9" x14ac:dyDescent="0.25">
      <c r="A3670">
        <v>4</v>
      </c>
      <c r="B3670" t="s">
        <v>2053</v>
      </c>
      <c r="C3670" t="s">
        <v>3625</v>
      </c>
      <c r="D3670" t="s">
        <v>3617</v>
      </c>
      <c r="E3670">
        <v>0</v>
      </c>
      <c r="F3670">
        <v>78</v>
      </c>
      <c r="G3670" s="2">
        <v>45443</v>
      </c>
      <c r="H3670" t="s">
        <v>3618</v>
      </c>
      <c r="I3670">
        <f t="shared" si="57"/>
        <v>-78</v>
      </c>
    </row>
    <row r="3671" spans="1:9" x14ac:dyDescent="0.25">
      <c r="A3671">
        <v>4</v>
      </c>
      <c r="B3671" t="s">
        <v>2053</v>
      </c>
      <c r="C3671" t="s">
        <v>3625</v>
      </c>
      <c r="D3671" t="s">
        <v>3617</v>
      </c>
      <c r="E3671">
        <v>0</v>
      </c>
      <c r="F3671">
        <v>90</v>
      </c>
      <c r="G3671" s="2">
        <v>45443</v>
      </c>
      <c r="H3671" t="s">
        <v>3618</v>
      </c>
      <c r="I3671">
        <f t="shared" si="57"/>
        <v>-90</v>
      </c>
    </row>
    <row r="3672" spans="1:9" x14ac:dyDescent="0.25">
      <c r="A3672">
        <v>4</v>
      </c>
      <c r="B3672" t="s">
        <v>2053</v>
      </c>
      <c r="C3672" t="s">
        <v>3625</v>
      </c>
      <c r="D3672" t="s">
        <v>3617</v>
      </c>
      <c r="E3672">
        <v>0</v>
      </c>
      <c r="F3672">
        <v>1500</v>
      </c>
      <c r="G3672" s="2">
        <v>45443</v>
      </c>
      <c r="H3672" t="s">
        <v>3618</v>
      </c>
      <c r="I3672">
        <f t="shared" si="57"/>
        <v>-1500</v>
      </c>
    </row>
    <row r="3673" spans="1:9" x14ac:dyDescent="0.25">
      <c r="A3673">
        <v>4</v>
      </c>
      <c r="B3673" t="s">
        <v>2053</v>
      </c>
      <c r="C3673" t="s">
        <v>3625</v>
      </c>
      <c r="D3673" t="s">
        <v>3617</v>
      </c>
      <c r="E3673">
        <v>0</v>
      </c>
      <c r="F3673">
        <v>1050</v>
      </c>
      <c r="G3673" s="2">
        <v>45443</v>
      </c>
      <c r="H3673" t="s">
        <v>3618</v>
      </c>
      <c r="I3673">
        <f t="shared" si="57"/>
        <v>-1050</v>
      </c>
    </row>
    <row r="3674" spans="1:9" x14ac:dyDescent="0.25">
      <c r="A3674">
        <v>4</v>
      </c>
      <c r="B3674" t="s">
        <v>2053</v>
      </c>
      <c r="C3674" t="s">
        <v>3625</v>
      </c>
      <c r="D3674" t="s">
        <v>3617</v>
      </c>
      <c r="E3674">
        <v>0</v>
      </c>
      <c r="F3674">
        <v>676</v>
      </c>
      <c r="G3674" s="2">
        <v>45443</v>
      </c>
      <c r="H3674" t="s">
        <v>3618</v>
      </c>
      <c r="I3674">
        <f t="shared" si="57"/>
        <v>-676</v>
      </c>
    </row>
    <row r="3675" spans="1:9" x14ac:dyDescent="0.25">
      <c r="A3675">
        <v>4</v>
      </c>
      <c r="B3675" t="s">
        <v>2053</v>
      </c>
      <c r="C3675" t="s">
        <v>3625</v>
      </c>
      <c r="D3675" t="s">
        <v>3617</v>
      </c>
      <c r="E3675">
        <v>0</v>
      </c>
      <c r="F3675">
        <v>1500</v>
      </c>
      <c r="G3675" s="2">
        <v>45443</v>
      </c>
      <c r="H3675" t="s">
        <v>3618</v>
      </c>
      <c r="I3675">
        <f t="shared" si="57"/>
        <v>-1500</v>
      </c>
    </row>
    <row r="3676" spans="1:9" x14ac:dyDescent="0.25">
      <c r="A3676">
        <v>4</v>
      </c>
      <c r="B3676" t="s">
        <v>2053</v>
      </c>
      <c r="C3676" t="s">
        <v>3625</v>
      </c>
      <c r="D3676" t="s">
        <v>3617</v>
      </c>
      <c r="E3676">
        <v>0</v>
      </c>
      <c r="F3676">
        <v>4000</v>
      </c>
      <c r="G3676" s="2">
        <v>45443</v>
      </c>
      <c r="H3676" t="s">
        <v>3618</v>
      </c>
      <c r="I3676">
        <f t="shared" si="57"/>
        <v>-4000</v>
      </c>
    </row>
    <row r="3677" spans="1:9" x14ac:dyDescent="0.25">
      <c r="A3677">
        <v>4</v>
      </c>
      <c r="B3677" t="s">
        <v>2053</v>
      </c>
      <c r="C3677" t="s">
        <v>3625</v>
      </c>
      <c r="D3677" t="s">
        <v>3617</v>
      </c>
      <c r="E3677">
        <v>0</v>
      </c>
      <c r="F3677">
        <v>39</v>
      </c>
      <c r="G3677" s="2">
        <v>45443</v>
      </c>
      <c r="H3677" t="s">
        <v>3618</v>
      </c>
      <c r="I3677">
        <f t="shared" si="57"/>
        <v>-39</v>
      </c>
    </row>
    <row r="3678" spans="1:9" x14ac:dyDescent="0.25">
      <c r="A3678">
        <v>4</v>
      </c>
      <c r="B3678" t="s">
        <v>2053</v>
      </c>
      <c r="C3678" t="s">
        <v>3625</v>
      </c>
      <c r="D3678" t="s">
        <v>3617</v>
      </c>
      <c r="E3678">
        <v>0</v>
      </c>
      <c r="F3678">
        <v>286</v>
      </c>
      <c r="G3678" s="2">
        <v>45443</v>
      </c>
      <c r="H3678" t="s">
        <v>3618</v>
      </c>
      <c r="I3678">
        <f t="shared" si="57"/>
        <v>-286</v>
      </c>
    </row>
    <row r="3679" spans="1:9" x14ac:dyDescent="0.25">
      <c r="A3679">
        <v>4</v>
      </c>
      <c r="B3679" t="s">
        <v>2053</v>
      </c>
      <c r="C3679" t="s">
        <v>3625</v>
      </c>
      <c r="D3679" t="s">
        <v>3617</v>
      </c>
      <c r="E3679">
        <v>0</v>
      </c>
      <c r="F3679">
        <v>440</v>
      </c>
      <c r="G3679" s="2">
        <v>45443</v>
      </c>
      <c r="H3679" t="s">
        <v>3618</v>
      </c>
      <c r="I3679">
        <f t="shared" si="57"/>
        <v>-440</v>
      </c>
    </row>
    <row r="3680" spans="1:9" x14ac:dyDescent="0.25">
      <c r="A3680">
        <v>4</v>
      </c>
      <c r="B3680" t="s">
        <v>2053</v>
      </c>
      <c r="C3680" t="s">
        <v>3625</v>
      </c>
      <c r="D3680" t="s">
        <v>3617</v>
      </c>
      <c r="E3680">
        <v>0</v>
      </c>
      <c r="F3680">
        <v>676</v>
      </c>
      <c r="G3680" s="2">
        <v>45443</v>
      </c>
      <c r="H3680" t="s">
        <v>3618</v>
      </c>
      <c r="I3680">
        <f t="shared" si="57"/>
        <v>-676</v>
      </c>
    </row>
    <row r="3681" spans="1:9" x14ac:dyDescent="0.25">
      <c r="A3681">
        <v>4</v>
      </c>
      <c r="B3681" t="s">
        <v>2053</v>
      </c>
      <c r="C3681" t="s">
        <v>3625</v>
      </c>
      <c r="D3681" t="s">
        <v>3617</v>
      </c>
      <c r="E3681">
        <v>0</v>
      </c>
      <c r="F3681">
        <v>165</v>
      </c>
      <c r="G3681" s="2">
        <v>45443</v>
      </c>
      <c r="H3681" t="s">
        <v>3618</v>
      </c>
      <c r="I3681">
        <f t="shared" si="57"/>
        <v>-165</v>
      </c>
    </row>
    <row r="3682" spans="1:9" x14ac:dyDescent="0.25">
      <c r="A3682">
        <v>4</v>
      </c>
      <c r="B3682" t="s">
        <v>2053</v>
      </c>
      <c r="C3682" t="s">
        <v>3625</v>
      </c>
      <c r="D3682" t="s">
        <v>3617</v>
      </c>
      <c r="E3682">
        <v>0</v>
      </c>
      <c r="F3682">
        <v>180</v>
      </c>
      <c r="G3682" s="2">
        <v>45443</v>
      </c>
      <c r="H3682" t="s">
        <v>3618</v>
      </c>
      <c r="I3682">
        <f t="shared" si="57"/>
        <v>-180</v>
      </c>
    </row>
    <row r="3683" spans="1:9" x14ac:dyDescent="0.25">
      <c r="A3683">
        <v>4</v>
      </c>
      <c r="B3683" t="s">
        <v>2053</v>
      </c>
      <c r="C3683" t="s">
        <v>3625</v>
      </c>
      <c r="D3683" t="s">
        <v>3617</v>
      </c>
      <c r="E3683">
        <v>0</v>
      </c>
      <c r="F3683">
        <v>195</v>
      </c>
      <c r="G3683" s="2">
        <v>45443</v>
      </c>
      <c r="H3683" t="s">
        <v>3618</v>
      </c>
      <c r="I3683">
        <f t="shared" si="57"/>
        <v>-195</v>
      </c>
    </row>
    <row r="3684" spans="1:9" x14ac:dyDescent="0.25">
      <c r="A3684">
        <v>4</v>
      </c>
      <c r="B3684" t="s">
        <v>2053</v>
      </c>
      <c r="C3684" t="s">
        <v>3625</v>
      </c>
      <c r="D3684" t="s">
        <v>3617</v>
      </c>
      <c r="E3684">
        <v>0</v>
      </c>
      <c r="F3684">
        <v>875</v>
      </c>
      <c r="G3684" s="2">
        <v>45443</v>
      </c>
      <c r="H3684" t="s">
        <v>3618</v>
      </c>
      <c r="I3684">
        <f t="shared" si="57"/>
        <v>-875</v>
      </c>
    </row>
    <row r="3685" spans="1:9" x14ac:dyDescent="0.25">
      <c r="A3685">
        <v>4</v>
      </c>
      <c r="B3685" t="s">
        <v>2053</v>
      </c>
      <c r="C3685" t="s">
        <v>3625</v>
      </c>
      <c r="D3685" t="s">
        <v>3617</v>
      </c>
      <c r="E3685">
        <v>0</v>
      </c>
      <c r="F3685">
        <v>195</v>
      </c>
      <c r="G3685" s="2">
        <v>45443</v>
      </c>
      <c r="H3685" t="s">
        <v>3618</v>
      </c>
      <c r="I3685">
        <f t="shared" si="57"/>
        <v>-195</v>
      </c>
    </row>
    <row r="3686" spans="1:9" x14ac:dyDescent="0.25">
      <c r="A3686">
        <v>4</v>
      </c>
      <c r="B3686" t="s">
        <v>2053</v>
      </c>
      <c r="C3686" t="s">
        <v>3625</v>
      </c>
      <c r="D3686" t="s">
        <v>3617</v>
      </c>
      <c r="E3686">
        <v>0</v>
      </c>
      <c r="F3686">
        <v>210</v>
      </c>
      <c r="G3686" s="2">
        <v>45443</v>
      </c>
      <c r="H3686" t="s">
        <v>3618</v>
      </c>
      <c r="I3686">
        <f t="shared" si="57"/>
        <v>-210</v>
      </c>
    </row>
    <row r="3687" spans="1:9" x14ac:dyDescent="0.25">
      <c r="A3687">
        <v>4</v>
      </c>
      <c r="B3687" t="s">
        <v>2053</v>
      </c>
      <c r="C3687" t="s">
        <v>3625</v>
      </c>
      <c r="D3687" t="s">
        <v>3617</v>
      </c>
      <c r="E3687">
        <v>0</v>
      </c>
      <c r="F3687">
        <v>3650</v>
      </c>
      <c r="G3687" s="2">
        <v>45443</v>
      </c>
      <c r="H3687" t="s">
        <v>3618</v>
      </c>
      <c r="I3687">
        <f t="shared" si="57"/>
        <v>-3650</v>
      </c>
    </row>
    <row r="3688" spans="1:9" x14ac:dyDescent="0.25">
      <c r="A3688">
        <v>3</v>
      </c>
      <c r="B3688" t="s">
        <v>2053</v>
      </c>
      <c r="C3688" t="s">
        <v>3616</v>
      </c>
      <c r="D3688" t="s">
        <v>3617</v>
      </c>
      <c r="E3688">
        <v>0</v>
      </c>
      <c r="F3688">
        <v>1600</v>
      </c>
      <c r="G3688" s="2">
        <v>45443</v>
      </c>
      <c r="H3688" t="s">
        <v>3618</v>
      </c>
      <c r="I3688">
        <f t="shared" si="57"/>
        <v>-1600</v>
      </c>
    </row>
    <row r="3689" spans="1:9" x14ac:dyDescent="0.25">
      <c r="A3689">
        <v>3</v>
      </c>
      <c r="B3689" t="s">
        <v>2053</v>
      </c>
      <c r="C3689" t="s">
        <v>3616</v>
      </c>
      <c r="D3689" t="s">
        <v>3617</v>
      </c>
      <c r="E3689">
        <v>0</v>
      </c>
      <c r="F3689">
        <v>612</v>
      </c>
      <c r="G3689" s="2">
        <v>45443</v>
      </c>
      <c r="H3689" t="s">
        <v>3618</v>
      </c>
      <c r="I3689">
        <f t="shared" si="57"/>
        <v>-612</v>
      </c>
    </row>
    <row r="3690" spans="1:9" x14ac:dyDescent="0.25">
      <c r="A3690">
        <v>3</v>
      </c>
      <c r="B3690" t="s">
        <v>2053</v>
      </c>
      <c r="C3690" t="s">
        <v>3616</v>
      </c>
      <c r="D3690" t="s">
        <v>3617</v>
      </c>
      <c r="E3690">
        <v>0</v>
      </c>
      <c r="F3690">
        <v>400</v>
      </c>
      <c r="G3690" s="2">
        <v>45443</v>
      </c>
      <c r="H3690" t="s">
        <v>3618</v>
      </c>
      <c r="I3690">
        <f t="shared" si="57"/>
        <v>-400</v>
      </c>
    </row>
    <row r="3691" spans="1:9" x14ac:dyDescent="0.25">
      <c r="A3691">
        <v>3</v>
      </c>
      <c r="B3691" t="s">
        <v>2053</v>
      </c>
      <c r="C3691" t="s">
        <v>3616</v>
      </c>
      <c r="D3691" t="s">
        <v>3617</v>
      </c>
      <c r="E3691">
        <v>0</v>
      </c>
      <c r="F3691">
        <v>600</v>
      </c>
      <c r="G3691" s="2">
        <v>45443</v>
      </c>
      <c r="H3691" t="s">
        <v>3618</v>
      </c>
      <c r="I3691">
        <f t="shared" si="57"/>
        <v>-600</v>
      </c>
    </row>
    <row r="3692" spans="1:9" x14ac:dyDescent="0.25">
      <c r="A3692">
        <v>3</v>
      </c>
      <c r="B3692" t="s">
        <v>2053</v>
      </c>
      <c r="C3692" t="s">
        <v>3616</v>
      </c>
      <c r="D3692" t="s">
        <v>3617</v>
      </c>
      <c r="E3692">
        <v>0</v>
      </c>
      <c r="F3692">
        <v>165</v>
      </c>
      <c r="G3692" s="2">
        <v>45443</v>
      </c>
      <c r="H3692" t="s">
        <v>3618</v>
      </c>
      <c r="I3692">
        <f t="shared" si="57"/>
        <v>-165</v>
      </c>
    </row>
    <row r="3693" spans="1:9" x14ac:dyDescent="0.25">
      <c r="A3693">
        <v>3</v>
      </c>
      <c r="B3693" t="s">
        <v>2053</v>
      </c>
      <c r="C3693" t="s">
        <v>3616</v>
      </c>
      <c r="D3693" t="s">
        <v>3617</v>
      </c>
      <c r="E3693">
        <v>0</v>
      </c>
      <c r="F3693">
        <v>1350</v>
      </c>
      <c r="G3693" s="2">
        <v>45443</v>
      </c>
      <c r="H3693" t="s">
        <v>3618</v>
      </c>
      <c r="I3693">
        <f t="shared" si="57"/>
        <v>-1350</v>
      </c>
    </row>
    <row r="3694" spans="1:9" x14ac:dyDescent="0.25">
      <c r="A3694">
        <v>3</v>
      </c>
      <c r="B3694" t="s">
        <v>2053</v>
      </c>
      <c r="C3694" t="s">
        <v>3616</v>
      </c>
      <c r="D3694" t="s">
        <v>3617</v>
      </c>
      <c r="E3694">
        <v>0</v>
      </c>
      <c r="F3694">
        <v>219</v>
      </c>
      <c r="G3694" s="2">
        <v>45443</v>
      </c>
      <c r="H3694" t="s">
        <v>3618</v>
      </c>
      <c r="I3694">
        <f t="shared" si="57"/>
        <v>-219</v>
      </c>
    </row>
    <row r="3695" spans="1:9" x14ac:dyDescent="0.25">
      <c r="A3695">
        <v>3</v>
      </c>
      <c r="B3695" t="s">
        <v>2053</v>
      </c>
      <c r="C3695" t="s">
        <v>3616</v>
      </c>
      <c r="D3695" t="s">
        <v>3617</v>
      </c>
      <c r="E3695">
        <v>0</v>
      </c>
      <c r="F3695">
        <v>2591.5</v>
      </c>
      <c r="G3695" s="2">
        <v>45443</v>
      </c>
      <c r="H3695" t="s">
        <v>3618</v>
      </c>
      <c r="I3695">
        <f t="shared" si="57"/>
        <v>-2591.5</v>
      </c>
    </row>
    <row r="3696" spans="1:9" x14ac:dyDescent="0.25">
      <c r="A3696">
        <v>3</v>
      </c>
      <c r="B3696" t="s">
        <v>2053</v>
      </c>
      <c r="C3696" t="s">
        <v>3616</v>
      </c>
      <c r="D3696" t="s">
        <v>3617</v>
      </c>
      <c r="E3696">
        <v>0</v>
      </c>
      <c r="F3696">
        <v>200</v>
      </c>
      <c r="G3696" s="2">
        <v>45443</v>
      </c>
      <c r="H3696" t="s">
        <v>3618</v>
      </c>
      <c r="I3696">
        <f t="shared" si="57"/>
        <v>-200</v>
      </c>
    </row>
    <row r="3697" spans="1:9" x14ac:dyDescent="0.25">
      <c r="A3697">
        <v>3</v>
      </c>
      <c r="B3697" t="s">
        <v>2053</v>
      </c>
      <c r="C3697" t="s">
        <v>3616</v>
      </c>
      <c r="D3697" t="s">
        <v>3617</v>
      </c>
      <c r="E3697">
        <v>0</v>
      </c>
      <c r="F3697">
        <v>900</v>
      </c>
      <c r="G3697" s="2">
        <v>45443</v>
      </c>
      <c r="H3697" t="s">
        <v>3618</v>
      </c>
      <c r="I3697">
        <f t="shared" si="57"/>
        <v>-900</v>
      </c>
    </row>
    <row r="3698" spans="1:9" x14ac:dyDescent="0.25">
      <c r="A3698">
        <v>3</v>
      </c>
      <c r="B3698" t="s">
        <v>2053</v>
      </c>
      <c r="C3698" t="s">
        <v>3616</v>
      </c>
      <c r="D3698" t="s">
        <v>3617</v>
      </c>
      <c r="E3698">
        <v>0</v>
      </c>
      <c r="F3698">
        <v>132</v>
      </c>
      <c r="G3698" s="2">
        <v>45443</v>
      </c>
      <c r="H3698" t="s">
        <v>3618</v>
      </c>
      <c r="I3698">
        <f t="shared" si="57"/>
        <v>-132</v>
      </c>
    </row>
    <row r="3699" spans="1:9" x14ac:dyDescent="0.25">
      <c r="A3699">
        <v>3</v>
      </c>
      <c r="B3699" t="s">
        <v>2053</v>
      </c>
      <c r="C3699" t="s">
        <v>3616</v>
      </c>
      <c r="D3699" t="s">
        <v>3617</v>
      </c>
      <c r="E3699">
        <v>0</v>
      </c>
      <c r="F3699">
        <v>52</v>
      </c>
      <c r="G3699" s="2">
        <v>45443</v>
      </c>
      <c r="H3699" t="s">
        <v>3618</v>
      </c>
      <c r="I3699">
        <f t="shared" si="57"/>
        <v>-52</v>
      </c>
    </row>
    <row r="3700" spans="1:9" x14ac:dyDescent="0.25">
      <c r="A3700">
        <v>3</v>
      </c>
      <c r="B3700" t="s">
        <v>2053</v>
      </c>
      <c r="C3700" t="s">
        <v>3616</v>
      </c>
      <c r="D3700" t="s">
        <v>3617</v>
      </c>
      <c r="E3700">
        <v>0</v>
      </c>
      <c r="F3700">
        <v>1300</v>
      </c>
      <c r="G3700" s="2">
        <v>45443</v>
      </c>
      <c r="H3700" t="s">
        <v>3618</v>
      </c>
      <c r="I3700">
        <f t="shared" si="57"/>
        <v>-1300</v>
      </c>
    </row>
    <row r="3701" spans="1:9" x14ac:dyDescent="0.25">
      <c r="A3701">
        <v>3</v>
      </c>
      <c r="B3701" t="s">
        <v>2053</v>
      </c>
      <c r="C3701" t="s">
        <v>3616</v>
      </c>
      <c r="D3701" t="s">
        <v>3617</v>
      </c>
      <c r="E3701">
        <v>0</v>
      </c>
      <c r="F3701">
        <v>520</v>
      </c>
      <c r="G3701" s="2">
        <v>45443</v>
      </c>
      <c r="H3701" t="s">
        <v>3618</v>
      </c>
      <c r="I3701">
        <f t="shared" si="57"/>
        <v>-520</v>
      </c>
    </row>
    <row r="3702" spans="1:9" x14ac:dyDescent="0.25">
      <c r="A3702">
        <v>3</v>
      </c>
      <c r="B3702" t="s">
        <v>2053</v>
      </c>
      <c r="C3702" t="s">
        <v>3616</v>
      </c>
      <c r="D3702" t="s">
        <v>3617</v>
      </c>
      <c r="E3702">
        <v>0</v>
      </c>
      <c r="F3702">
        <v>78</v>
      </c>
      <c r="G3702" s="2">
        <v>45443</v>
      </c>
      <c r="H3702" t="s">
        <v>3618</v>
      </c>
      <c r="I3702">
        <f t="shared" si="57"/>
        <v>-78</v>
      </c>
    </row>
    <row r="3703" spans="1:9" x14ac:dyDescent="0.25">
      <c r="A3703">
        <v>3</v>
      </c>
      <c r="B3703" t="s">
        <v>2053</v>
      </c>
      <c r="C3703" t="s">
        <v>3616</v>
      </c>
      <c r="D3703" t="s">
        <v>3617</v>
      </c>
      <c r="E3703">
        <v>0</v>
      </c>
      <c r="F3703">
        <v>39</v>
      </c>
      <c r="G3703" s="2">
        <v>45443</v>
      </c>
      <c r="H3703" t="s">
        <v>3618</v>
      </c>
      <c r="I3703">
        <f t="shared" si="57"/>
        <v>-39</v>
      </c>
    </row>
    <row r="3704" spans="1:9" x14ac:dyDescent="0.25">
      <c r="A3704">
        <v>3</v>
      </c>
      <c r="B3704" t="s">
        <v>2053</v>
      </c>
      <c r="C3704" t="s">
        <v>3616</v>
      </c>
      <c r="D3704" t="s">
        <v>3617</v>
      </c>
      <c r="E3704">
        <v>0</v>
      </c>
      <c r="F3704">
        <v>1240</v>
      </c>
      <c r="G3704" s="2">
        <v>45443</v>
      </c>
      <c r="H3704" t="s">
        <v>3618</v>
      </c>
      <c r="I3704">
        <f t="shared" si="57"/>
        <v>-1240</v>
      </c>
    </row>
    <row r="3705" spans="1:9" x14ac:dyDescent="0.25">
      <c r="A3705">
        <v>3</v>
      </c>
      <c r="B3705" t="s">
        <v>2053</v>
      </c>
      <c r="C3705" t="s">
        <v>3616</v>
      </c>
      <c r="D3705" t="s">
        <v>3617</v>
      </c>
      <c r="E3705">
        <v>0</v>
      </c>
      <c r="F3705">
        <v>1600</v>
      </c>
      <c r="G3705" s="2">
        <v>45443</v>
      </c>
      <c r="H3705" t="s">
        <v>3618</v>
      </c>
      <c r="I3705">
        <f t="shared" si="57"/>
        <v>-1600</v>
      </c>
    </row>
    <row r="3706" spans="1:9" x14ac:dyDescent="0.25">
      <c r="A3706">
        <v>3</v>
      </c>
      <c r="B3706" t="s">
        <v>2053</v>
      </c>
      <c r="C3706" t="s">
        <v>3616</v>
      </c>
      <c r="D3706" t="s">
        <v>3617</v>
      </c>
      <c r="E3706">
        <v>0</v>
      </c>
      <c r="F3706">
        <v>920</v>
      </c>
      <c r="G3706" s="2">
        <v>45443</v>
      </c>
      <c r="H3706" t="s">
        <v>3618</v>
      </c>
      <c r="I3706">
        <f t="shared" si="57"/>
        <v>-920</v>
      </c>
    </row>
    <row r="3707" spans="1:9" x14ac:dyDescent="0.25">
      <c r="A3707">
        <v>3</v>
      </c>
      <c r="B3707" t="s">
        <v>2053</v>
      </c>
      <c r="C3707" t="s">
        <v>3616</v>
      </c>
      <c r="D3707" t="s">
        <v>3617</v>
      </c>
      <c r="E3707">
        <v>0</v>
      </c>
      <c r="F3707">
        <v>65</v>
      </c>
      <c r="G3707" s="2">
        <v>45443</v>
      </c>
      <c r="H3707" t="s">
        <v>3618</v>
      </c>
      <c r="I3707">
        <f t="shared" si="57"/>
        <v>-65</v>
      </c>
    </row>
    <row r="3708" spans="1:9" x14ac:dyDescent="0.25">
      <c r="A3708">
        <v>3</v>
      </c>
      <c r="B3708" t="s">
        <v>2053</v>
      </c>
      <c r="C3708" t="s">
        <v>3616</v>
      </c>
      <c r="D3708" t="s">
        <v>3617</v>
      </c>
      <c r="E3708">
        <v>0</v>
      </c>
      <c r="F3708">
        <v>900</v>
      </c>
      <c r="G3708" s="2">
        <v>45443</v>
      </c>
      <c r="H3708" t="s">
        <v>3618</v>
      </c>
      <c r="I3708">
        <f t="shared" si="57"/>
        <v>-900</v>
      </c>
    </row>
    <row r="3709" spans="1:9" x14ac:dyDescent="0.25">
      <c r="A3709">
        <v>3</v>
      </c>
      <c r="B3709" t="s">
        <v>2053</v>
      </c>
      <c r="C3709" t="s">
        <v>3616</v>
      </c>
      <c r="D3709" t="s">
        <v>3617</v>
      </c>
      <c r="E3709">
        <v>0</v>
      </c>
      <c r="F3709">
        <v>4500</v>
      </c>
      <c r="G3709" s="2">
        <v>45443</v>
      </c>
      <c r="H3709" t="s">
        <v>3618</v>
      </c>
      <c r="I3709">
        <f t="shared" si="57"/>
        <v>-4500</v>
      </c>
    </row>
    <row r="3710" spans="1:9" x14ac:dyDescent="0.25">
      <c r="A3710">
        <v>3</v>
      </c>
      <c r="B3710" t="s">
        <v>2053</v>
      </c>
      <c r="C3710" t="s">
        <v>3616</v>
      </c>
      <c r="D3710" t="s">
        <v>3617</v>
      </c>
      <c r="E3710">
        <v>0</v>
      </c>
      <c r="F3710">
        <v>1250</v>
      </c>
      <c r="G3710" s="2">
        <v>45443</v>
      </c>
      <c r="H3710" t="s">
        <v>3618</v>
      </c>
      <c r="I3710">
        <f t="shared" si="57"/>
        <v>-1250</v>
      </c>
    </row>
    <row r="3711" spans="1:9" x14ac:dyDescent="0.25">
      <c r="A3711">
        <v>3</v>
      </c>
      <c r="B3711" t="s">
        <v>2053</v>
      </c>
      <c r="C3711" t="s">
        <v>3616</v>
      </c>
      <c r="D3711" t="s">
        <v>3617</v>
      </c>
      <c r="E3711">
        <v>0</v>
      </c>
      <c r="F3711">
        <v>150</v>
      </c>
      <c r="G3711" s="2">
        <v>45443</v>
      </c>
      <c r="H3711" t="s">
        <v>3618</v>
      </c>
      <c r="I3711">
        <f t="shared" si="57"/>
        <v>-150</v>
      </c>
    </row>
    <row r="3712" spans="1:9" x14ac:dyDescent="0.25">
      <c r="A3712">
        <v>3</v>
      </c>
      <c r="B3712" t="s">
        <v>2053</v>
      </c>
      <c r="C3712" t="s">
        <v>3616</v>
      </c>
      <c r="D3712" t="s">
        <v>3617</v>
      </c>
      <c r="E3712">
        <v>0</v>
      </c>
      <c r="F3712">
        <v>1020</v>
      </c>
      <c r="G3712" s="2">
        <v>45443</v>
      </c>
      <c r="H3712" t="s">
        <v>3618</v>
      </c>
      <c r="I3712">
        <f t="shared" si="57"/>
        <v>-1020</v>
      </c>
    </row>
    <row r="3713" spans="1:9" x14ac:dyDescent="0.25">
      <c r="A3713">
        <v>3</v>
      </c>
      <c r="B3713" t="s">
        <v>2053</v>
      </c>
      <c r="C3713" t="s">
        <v>3616</v>
      </c>
      <c r="D3713" t="s">
        <v>3617</v>
      </c>
      <c r="E3713">
        <v>0</v>
      </c>
      <c r="F3713">
        <v>1300</v>
      </c>
      <c r="G3713" s="2">
        <v>45443</v>
      </c>
      <c r="H3713" t="s">
        <v>3618</v>
      </c>
      <c r="I3713">
        <f t="shared" si="57"/>
        <v>-1300</v>
      </c>
    </row>
    <row r="3714" spans="1:9" x14ac:dyDescent="0.25">
      <c r="A3714">
        <v>3</v>
      </c>
      <c r="B3714" t="s">
        <v>2053</v>
      </c>
      <c r="C3714" t="s">
        <v>3616</v>
      </c>
      <c r="D3714" t="s">
        <v>3617</v>
      </c>
      <c r="E3714">
        <v>0</v>
      </c>
      <c r="F3714">
        <v>600</v>
      </c>
      <c r="G3714" s="2">
        <v>45443</v>
      </c>
      <c r="H3714" t="s">
        <v>3618</v>
      </c>
      <c r="I3714">
        <f t="shared" ref="I3714:I3777" si="58">E3714-F3714</f>
        <v>-600</v>
      </c>
    </row>
    <row r="3715" spans="1:9" x14ac:dyDescent="0.25">
      <c r="A3715">
        <v>3</v>
      </c>
      <c r="B3715" t="s">
        <v>2053</v>
      </c>
      <c r="C3715" t="s">
        <v>3616</v>
      </c>
      <c r="D3715" t="s">
        <v>3617</v>
      </c>
      <c r="E3715">
        <v>0</v>
      </c>
      <c r="F3715">
        <v>1300</v>
      </c>
      <c r="G3715" s="2">
        <v>45443</v>
      </c>
      <c r="H3715" t="s">
        <v>3618</v>
      </c>
      <c r="I3715">
        <f t="shared" si="58"/>
        <v>-1300</v>
      </c>
    </row>
    <row r="3716" spans="1:9" x14ac:dyDescent="0.25">
      <c r="A3716">
        <v>3</v>
      </c>
      <c r="B3716" t="s">
        <v>2053</v>
      </c>
      <c r="C3716" t="s">
        <v>3616</v>
      </c>
      <c r="D3716" t="s">
        <v>3617</v>
      </c>
      <c r="E3716">
        <v>0</v>
      </c>
      <c r="F3716">
        <v>495</v>
      </c>
      <c r="G3716" s="2">
        <v>45443</v>
      </c>
      <c r="H3716" t="s">
        <v>3618</v>
      </c>
      <c r="I3716">
        <f t="shared" si="58"/>
        <v>-495</v>
      </c>
    </row>
    <row r="3717" spans="1:9" x14ac:dyDescent="0.25">
      <c r="A3717">
        <v>3</v>
      </c>
      <c r="B3717" t="s">
        <v>2053</v>
      </c>
      <c r="C3717" t="s">
        <v>3616</v>
      </c>
      <c r="D3717" t="s">
        <v>3617</v>
      </c>
      <c r="E3717">
        <v>0</v>
      </c>
      <c r="F3717">
        <v>150</v>
      </c>
      <c r="G3717" s="2">
        <v>45443</v>
      </c>
      <c r="H3717" t="s">
        <v>3618</v>
      </c>
      <c r="I3717">
        <f t="shared" si="58"/>
        <v>-150</v>
      </c>
    </row>
    <row r="3718" spans="1:9" x14ac:dyDescent="0.25">
      <c r="A3718">
        <v>3</v>
      </c>
      <c r="B3718" t="s">
        <v>2053</v>
      </c>
      <c r="C3718" t="s">
        <v>3616</v>
      </c>
      <c r="D3718" t="s">
        <v>3617</v>
      </c>
      <c r="E3718">
        <v>0</v>
      </c>
      <c r="F3718">
        <v>1000</v>
      </c>
      <c r="G3718" s="2">
        <v>45443</v>
      </c>
      <c r="H3718" t="s">
        <v>3618</v>
      </c>
      <c r="I3718">
        <f t="shared" si="58"/>
        <v>-1000</v>
      </c>
    </row>
    <row r="3719" spans="1:9" x14ac:dyDescent="0.25">
      <c r="A3719">
        <v>3</v>
      </c>
      <c r="B3719" t="s">
        <v>2053</v>
      </c>
      <c r="C3719" t="s">
        <v>3616</v>
      </c>
      <c r="D3719" t="s">
        <v>3617</v>
      </c>
      <c r="E3719">
        <v>0</v>
      </c>
      <c r="F3719">
        <v>1500</v>
      </c>
      <c r="G3719" s="2">
        <v>45443</v>
      </c>
      <c r="H3719" t="s">
        <v>3618</v>
      </c>
      <c r="I3719">
        <f t="shared" si="58"/>
        <v>-1500</v>
      </c>
    </row>
    <row r="3720" spans="1:9" x14ac:dyDescent="0.25">
      <c r="A3720">
        <v>3</v>
      </c>
      <c r="B3720" t="s">
        <v>2053</v>
      </c>
      <c r="C3720" t="s">
        <v>3616</v>
      </c>
      <c r="D3720" t="s">
        <v>3617</v>
      </c>
      <c r="E3720">
        <v>0</v>
      </c>
      <c r="F3720">
        <v>255.5</v>
      </c>
      <c r="G3720" s="2">
        <v>45443</v>
      </c>
      <c r="H3720" t="s">
        <v>3618</v>
      </c>
      <c r="I3720">
        <f t="shared" si="58"/>
        <v>-255.5</v>
      </c>
    </row>
    <row r="3721" spans="1:9" x14ac:dyDescent="0.25">
      <c r="A3721">
        <v>3</v>
      </c>
      <c r="B3721" t="s">
        <v>2053</v>
      </c>
      <c r="C3721" t="s">
        <v>3616</v>
      </c>
      <c r="D3721" t="s">
        <v>3617</v>
      </c>
      <c r="E3721">
        <v>0</v>
      </c>
      <c r="F3721">
        <v>839.5</v>
      </c>
      <c r="G3721" s="2">
        <v>45443</v>
      </c>
      <c r="H3721" t="s">
        <v>3618</v>
      </c>
      <c r="I3721">
        <f t="shared" si="58"/>
        <v>-839.5</v>
      </c>
    </row>
    <row r="3722" spans="1:9" x14ac:dyDescent="0.25">
      <c r="A3722">
        <v>3</v>
      </c>
      <c r="B3722" t="s">
        <v>2053</v>
      </c>
      <c r="C3722" t="s">
        <v>3616</v>
      </c>
      <c r="D3722" t="s">
        <v>3617</v>
      </c>
      <c r="E3722">
        <v>0</v>
      </c>
      <c r="F3722">
        <v>924</v>
      </c>
      <c r="G3722" s="2">
        <v>45443</v>
      </c>
      <c r="H3722" t="s">
        <v>3618</v>
      </c>
      <c r="I3722">
        <f t="shared" si="58"/>
        <v>-924</v>
      </c>
    </row>
    <row r="3723" spans="1:9" x14ac:dyDescent="0.25">
      <c r="A3723">
        <v>3</v>
      </c>
      <c r="B3723" t="s">
        <v>2053</v>
      </c>
      <c r="C3723" t="s">
        <v>3616</v>
      </c>
      <c r="D3723" t="s">
        <v>3617</v>
      </c>
      <c r="E3723">
        <v>0</v>
      </c>
      <c r="F3723">
        <v>2100</v>
      </c>
      <c r="G3723" s="2">
        <v>45443</v>
      </c>
      <c r="H3723" t="s">
        <v>3618</v>
      </c>
      <c r="I3723">
        <f t="shared" si="58"/>
        <v>-2100</v>
      </c>
    </row>
    <row r="3724" spans="1:9" x14ac:dyDescent="0.25">
      <c r="A3724">
        <v>3</v>
      </c>
      <c r="B3724" t="s">
        <v>2053</v>
      </c>
      <c r="C3724" t="s">
        <v>3616</v>
      </c>
      <c r="D3724" t="s">
        <v>3617</v>
      </c>
      <c r="E3724">
        <v>0</v>
      </c>
      <c r="F3724">
        <v>1680</v>
      </c>
      <c r="G3724" s="2">
        <v>45443</v>
      </c>
      <c r="H3724" t="s">
        <v>3618</v>
      </c>
      <c r="I3724">
        <f t="shared" si="58"/>
        <v>-1680</v>
      </c>
    </row>
    <row r="3725" spans="1:9" x14ac:dyDescent="0.25">
      <c r="A3725">
        <v>3</v>
      </c>
      <c r="B3725" t="s">
        <v>2053</v>
      </c>
      <c r="C3725" t="s">
        <v>3616</v>
      </c>
      <c r="D3725" t="s">
        <v>3617</v>
      </c>
      <c r="E3725">
        <v>0</v>
      </c>
      <c r="F3725">
        <v>3105</v>
      </c>
      <c r="G3725" s="2">
        <v>45443</v>
      </c>
      <c r="H3725" t="s">
        <v>3618</v>
      </c>
      <c r="I3725">
        <f t="shared" si="58"/>
        <v>-3105</v>
      </c>
    </row>
    <row r="3726" spans="1:9" x14ac:dyDescent="0.25">
      <c r="A3726">
        <v>3</v>
      </c>
      <c r="B3726" t="s">
        <v>2053</v>
      </c>
      <c r="C3726" t="s">
        <v>3616</v>
      </c>
      <c r="D3726" t="s">
        <v>3617</v>
      </c>
      <c r="E3726">
        <v>0</v>
      </c>
      <c r="F3726">
        <v>1560</v>
      </c>
      <c r="G3726" s="2">
        <v>45443</v>
      </c>
      <c r="H3726" t="s">
        <v>3618</v>
      </c>
      <c r="I3726">
        <f t="shared" si="58"/>
        <v>-1560</v>
      </c>
    </row>
    <row r="3727" spans="1:9" x14ac:dyDescent="0.25">
      <c r="A3727">
        <v>3</v>
      </c>
      <c r="B3727" t="s">
        <v>2053</v>
      </c>
      <c r="C3727" t="s">
        <v>3616</v>
      </c>
      <c r="D3727" t="s">
        <v>3617</v>
      </c>
      <c r="E3727">
        <v>0</v>
      </c>
      <c r="F3727">
        <v>1590</v>
      </c>
      <c r="G3727" s="2">
        <v>45443</v>
      </c>
      <c r="H3727" t="s">
        <v>3618</v>
      </c>
      <c r="I3727">
        <f t="shared" si="58"/>
        <v>-1590</v>
      </c>
    </row>
    <row r="3728" spans="1:9" x14ac:dyDescent="0.25">
      <c r="A3728">
        <v>3</v>
      </c>
      <c r="B3728" t="s">
        <v>2053</v>
      </c>
      <c r="C3728" t="s">
        <v>3616</v>
      </c>
      <c r="D3728" t="s">
        <v>3617</v>
      </c>
      <c r="E3728">
        <v>0</v>
      </c>
      <c r="F3728">
        <v>456</v>
      </c>
      <c r="G3728" s="2">
        <v>45443</v>
      </c>
      <c r="H3728" t="s">
        <v>3618</v>
      </c>
      <c r="I3728">
        <f t="shared" si="58"/>
        <v>-456</v>
      </c>
    </row>
    <row r="3729" spans="1:9" x14ac:dyDescent="0.25">
      <c r="A3729">
        <v>3</v>
      </c>
      <c r="B3729" t="s">
        <v>2053</v>
      </c>
      <c r="C3729" t="s">
        <v>3616</v>
      </c>
      <c r="D3729" t="s">
        <v>3617</v>
      </c>
      <c r="E3729">
        <v>0</v>
      </c>
      <c r="F3729">
        <v>400</v>
      </c>
      <c r="G3729" s="2">
        <v>45443</v>
      </c>
      <c r="H3729" t="s">
        <v>3618</v>
      </c>
      <c r="I3729">
        <f t="shared" si="58"/>
        <v>-400</v>
      </c>
    </row>
    <row r="3730" spans="1:9" x14ac:dyDescent="0.25">
      <c r="A3730">
        <v>3</v>
      </c>
      <c r="B3730" t="s">
        <v>2053</v>
      </c>
      <c r="C3730" t="s">
        <v>3616</v>
      </c>
      <c r="D3730" t="s">
        <v>3617</v>
      </c>
      <c r="E3730">
        <v>0</v>
      </c>
      <c r="F3730">
        <v>400</v>
      </c>
      <c r="G3730" s="2">
        <v>45443</v>
      </c>
      <c r="H3730" t="s">
        <v>3618</v>
      </c>
      <c r="I3730">
        <f t="shared" si="58"/>
        <v>-400</v>
      </c>
    </row>
    <row r="3731" spans="1:9" x14ac:dyDescent="0.25">
      <c r="A3731">
        <v>3</v>
      </c>
      <c r="B3731" t="s">
        <v>2053</v>
      </c>
      <c r="C3731" t="s">
        <v>3616</v>
      </c>
      <c r="D3731" t="s">
        <v>3617</v>
      </c>
      <c r="E3731">
        <v>0</v>
      </c>
      <c r="F3731">
        <v>250</v>
      </c>
      <c r="G3731" s="2">
        <v>45443</v>
      </c>
      <c r="H3731" t="s">
        <v>3618</v>
      </c>
      <c r="I3731">
        <f t="shared" si="58"/>
        <v>-250</v>
      </c>
    </row>
    <row r="3732" spans="1:9" x14ac:dyDescent="0.25">
      <c r="A3732">
        <v>3</v>
      </c>
      <c r="B3732" t="s">
        <v>2053</v>
      </c>
      <c r="C3732" t="s">
        <v>3616</v>
      </c>
      <c r="D3732" t="s">
        <v>3617</v>
      </c>
      <c r="E3732">
        <v>0</v>
      </c>
      <c r="F3732">
        <v>250</v>
      </c>
      <c r="G3732" s="2">
        <v>45443</v>
      </c>
      <c r="H3732" t="s">
        <v>3618</v>
      </c>
      <c r="I3732">
        <f t="shared" si="58"/>
        <v>-250</v>
      </c>
    </row>
    <row r="3733" spans="1:9" x14ac:dyDescent="0.25">
      <c r="A3733">
        <v>3</v>
      </c>
      <c r="B3733" t="s">
        <v>2053</v>
      </c>
      <c r="C3733" t="s">
        <v>3616</v>
      </c>
      <c r="D3733" t="s">
        <v>3617</v>
      </c>
      <c r="E3733">
        <v>0</v>
      </c>
      <c r="F3733">
        <v>760</v>
      </c>
      <c r="G3733" s="2">
        <v>45443</v>
      </c>
      <c r="H3733" t="s">
        <v>3618</v>
      </c>
      <c r="I3733">
        <f t="shared" si="58"/>
        <v>-760</v>
      </c>
    </row>
    <row r="3734" spans="1:9" x14ac:dyDescent="0.25">
      <c r="A3734">
        <v>3</v>
      </c>
      <c r="B3734" t="s">
        <v>2053</v>
      </c>
      <c r="C3734" t="s">
        <v>3616</v>
      </c>
      <c r="D3734" t="s">
        <v>3617</v>
      </c>
      <c r="E3734">
        <v>0</v>
      </c>
      <c r="F3734">
        <v>200</v>
      </c>
      <c r="G3734" s="2">
        <v>45443</v>
      </c>
      <c r="H3734" t="s">
        <v>3618</v>
      </c>
      <c r="I3734">
        <f t="shared" si="58"/>
        <v>-200</v>
      </c>
    </row>
    <row r="3735" spans="1:9" x14ac:dyDescent="0.25">
      <c r="A3735">
        <v>3</v>
      </c>
      <c r="B3735" t="s">
        <v>2053</v>
      </c>
      <c r="C3735" t="s">
        <v>3616</v>
      </c>
      <c r="D3735" t="s">
        <v>3617</v>
      </c>
      <c r="E3735">
        <v>0</v>
      </c>
      <c r="F3735">
        <v>1250</v>
      </c>
      <c r="G3735" s="2">
        <v>45443</v>
      </c>
      <c r="H3735" t="s">
        <v>3618</v>
      </c>
      <c r="I3735">
        <f t="shared" si="58"/>
        <v>-1250</v>
      </c>
    </row>
    <row r="3736" spans="1:9" x14ac:dyDescent="0.25">
      <c r="A3736">
        <v>3</v>
      </c>
      <c r="B3736" t="s">
        <v>2053</v>
      </c>
      <c r="C3736" t="s">
        <v>3616</v>
      </c>
      <c r="D3736" t="s">
        <v>3617</v>
      </c>
      <c r="E3736">
        <v>0</v>
      </c>
      <c r="F3736">
        <v>150</v>
      </c>
      <c r="G3736" s="2">
        <v>45443</v>
      </c>
      <c r="H3736" t="s">
        <v>3618</v>
      </c>
      <c r="I3736">
        <f t="shared" si="58"/>
        <v>-150</v>
      </c>
    </row>
    <row r="3737" spans="1:9" x14ac:dyDescent="0.25">
      <c r="A3737">
        <v>3</v>
      </c>
      <c r="B3737" t="s">
        <v>2053</v>
      </c>
      <c r="C3737" t="s">
        <v>3616</v>
      </c>
      <c r="D3737" t="s">
        <v>3617</v>
      </c>
      <c r="E3737">
        <v>0</v>
      </c>
      <c r="F3737">
        <v>1000</v>
      </c>
      <c r="G3737" s="2">
        <v>45443</v>
      </c>
      <c r="H3737" t="s">
        <v>3618</v>
      </c>
      <c r="I3737">
        <f t="shared" si="58"/>
        <v>-1000</v>
      </c>
    </row>
    <row r="3738" spans="1:9" x14ac:dyDescent="0.25">
      <c r="A3738">
        <v>3</v>
      </c>
      <c r="B3738" t="s">
        <v>2053</v>
      </c>
      <c r="C3738" t="s">
        <v>3616</v>
      </c>
      <c r="D3738" t="s">
        <v>3617</v>
      </c>
      <c r="E3738">
        <v>0</v>
      </c>
      <c r="F3738">
        <v>315</v>
      </c>
      <c r="G3738" s="2">
        <v>45443</v>
      </c>
      <c r="H3738" t="s">
        <v>3618</v>
      </c>
      <c r="I3738">
        <f t="shared" si="58"/>
        <v>-315</v>
      </c>
    </row>
    <row r="3739" spans="1:9" x14ac:dyDescent="0.25">
      <c r="A3739">
        <v>3</v>
      </c>
      <c r="B3739" t="s">
        <v>2053</v>
      </c>
      <c r="C3739" t="s">
        <v>3616</v>
      </c>
      <c r="D3739" t="s">
        <v>3617</v>
      </c>
      <c r="E3739">
        <v>0</v>
      </c>
      <c r="F3739">
        <v>225</v>
      </c>
      <c r="G3739" s="2">
        <v>45443</v>
      </c>
      <c r="H3739" t="s">
        <v>3618</v>
      </c>
      <c r="I3739">
        <f t="shared" si="58"/>
        <v>-225</v>
      </c>
    </row>
    <row r="3740" spans="1:9" x14ac:dyDescent="0.25">
      <c r="A3740">
        <v>3</v>
      </c>
      <c r="B3740" t="s">
        <v>2053</v>
      </c>
      <c r="C3740" t="s">
        <v>3616</v>
      </c>
      <c r="D3740" t="s">
        <v>3617</v>
      </c>
      <c r="E3740">
        <v>0</v>
      </c>
      <c r="F3740">
        <v>500</v>
      </c>
      <c r="G3740" s="2">
        <v>45443</v>
      </c>
      <c r="H3740" t="s">
        <v>3618</v>
      </c>
      <c r="I3740">
        <f t="shared" si="58"/>
        <v>-500</v>
      </c>
    </row>
    <row r="3741" spans="1:9" x14ac:dyDescent="0.25">
      <c r="A3741">
        <v>3</v>
      </c>
      <c r="B3741" t="s">
        <v>2053</v>
      </c>
      <c r="C3741" t="s">
        <v>3616</v>
      </c>
      <c r="D3741" t="s">
        <v>3617</v>
      </c>
      <c r="E3741">
        <v>0</v>
      </c>
      <c r="F3741">
        <v>500</v>
      </c>
      <c r="G3741" s="2">
        <v>45443</v>
      </c>
      <c r="H3741" t="s">
        <v>3618</v>
      </c>
      <c r="I3741">
        <f t="shared" si="58"/>
        <v>-500</v>
      </c>
    </row>
    <row r="3742" spans="1:9" x14ac:dyDescent="0.25">
      <c r="A3742">
        <v>3</v>
      </c>
      <c r="B3742" t="s">
        <v>2024</v>
      </c>
      <c r="C3742" t="s">
        <v>3263</v>
      </c>
      <c r="D3742" t="s">
        <v>2020</v>
      </c>
      <c r="E3742">
        <v>0</v>
      </c>
      <c r="F3742">
        <v>643.13</v>
      </c>
      <c r="G3742" s="2">
        <v>45358</v>
      </c>
      <c r="H3742" t="s">
        <v>2021</v>
      </c>
      <c r="I3742">
        <f t="shared" si="58"/>
        <v>-643.13</v>
      </c>
    </row>
    <row r="3743" spans="1:9" x14ac:dyDescent="0.25">
      <c r="A3743">
        <v>2</v>
      </c>
      <c r="B3743" t="s">
        <v>2052</v>
      </c>
      <c r="C3743" t="s">
        <v>3578</v>
      </c>
      <c r="D3743" t="s">
        <v>3614</v>
      </c>
      <c r="E3743">
        <v>1018.1</v>
      </c>
      <c r="F3743">
        <v>0</v>
      </c>
      <c r="G3743" s="2">
        <v>45380</v>
      </c>
      <c r="H3743" t="s">
        <v>3243</v>
      </c>
      <c r="I3743">
        <f t="shared" si="58"/>
        <v>1018.1</v>
      </c>
    </row>
    <row r="3744" spans="1:9" x14ac:dyDescent="0.25">
      <c r="A3744">
        <v>2</v>
      </c>
      <c r="B3744" t="s">
        <v>2024</v>
      </c>
      <c r="C3744" t="s">
        <v>2036</v>
      </c>
      <c r="D3744" t="s">
        <v>3609</v>
      </c>
      <c r="E3744">
        <v>43778.93</v>
      </c>
      <c r="F3744">
        <v>0</v>
      </c>
      <c r="G3744" s="2">
        <v>45371</v>
      </c>
      <c r="H3744" t="s">
        <v>3243</v>
      </c>
      <c r="I3744">
        <f t="shared" si="58"/>
        <v>43778.93</v>
      </c>
    </row>
    <row r="3745" spans="1:9" x14ac:dyDescent="0.25">
      <c r="A3745">
        <v>4</v>
      </c>
      <c r="B3745" t="s">
        <v>2024</v>
      </c>
      <c r="C3745" t="s">
        <v>2025</v>
      </c>
      <c r="D3745" t="s">
        <v>3609</v>
      </c>
      <c r="E3745">
        <v>14774.19</v>
      </c>
      <c r="F3745">
        <v>0</v>
      </c>
      <c r="G3745" s="2">
        <v>45371</v>
      </c>
      <c r="H3745" t="s">
        <v>3243</v>
      </c>
      <c r="I3745">
        <f t="shared" si="58"/>
        <v>14774.19</v>
      </c>
    </row>
    <row r="3746" spans="1:9" x14ac:dyDescent="0.25">
      <c r="A3746">
        <v>3</v>
      </c>
      <c r="B3746" t="s">
        <v>2024</v>
      </c>
      <c r="C3746" t="s">
        <v>3263</v>
      </c>
      <c r="D3746" t="s">
        <v>3609</v>
      </c>
      <c r="E3746">
        <v>3963.18</v>
      </c>
      <c r="F3746">
        <v>0</v>
      </c>
      <c r="G3746" s="2">
        <v>45371</v>
      </c>
      <c r="H3746" t="s">
        <v>3243</v>
      </c>
      <c r="I3746">
        <f t="shared" si="58"/>
        <v>3963.18</v>
      </c>
    </row>
    <row r="3747" spans="1:9" x14ac:dyDescent="0.25">
      <c r="A3747">
        <v>2</v>
      </c>
      <c r="B3747" t="s">
        <v>2024</v>
      </c>
      <c r="C3747" t="s">
        <v>2036</v>
      </c>
      <c r="D3747" t="s">
        <v>3609</v>
      </c>
      <c r="E3747">
        <v>4835.0600000000004</v>
      </c>
      <c r="F3747">
        <v>0</v>
      </c>
      <c r="G3747" s="2">
        <v>45371</v>
      </c>
      <c r="H3747" t="s">
        <v>3243</v>
      </c>
      <c r="I3747">
        <f t="shared" si="58"/>
        <v>4835.0600000000004</v>
      </c>
    </row>
    <row r="3748" spans="1:9" x14ac:dyDescent="0.25">
      <c r="A3748">
        <v>2</v>
      </c>
      <c r="B3748" t="s">
        <v>2944</v>
      </c>
      <c r="C3748" t="s">
        <v>3611</v>
      </c>
      <c r="D3748" t="s">
        <v>3609</v>
      </c>
      <c r="E3748">
        <v>685</v>
      </c>
      <c r="F3748">
        <v>0</v>
      </c>
      <c r="G3748" s="2">
        <v>45371</v>
      </c>
      <c r="H3748" t="s">
        <v>3243</v>
      </c>
      <c r="I3748">
        <f t="shared" si="58"/>
        <v>685</v>
      </c>
    </row>
    <row r="3749" spans="1:9" x14ac:dyDescent="0.25">
      <c r="A3749">
        <v>4</v>
      </c>
      <c r="B3749" t="s">
        <v>2944</v>
      </c>
      <c r="C3749" t="s">
        <v>3612</v>
      </c>
      <c r="D3749" t="s">
        <v>3609</v>
      </c>
      <c r="E3749">
        <v>172.5</v>
      </c>
      <c r="F3749">
        <v>0</v>
      </c>
      <c r="G3749" s="2">
        <v>45371</v>
      </c>
      <c r="H3749" t="s">
        <v>3243</v>
      </c>
      <c r="I3749">
        <f t="shared" si="58"/>
        <v>172.5</v>
      </c>
    </row>
    <row r="3750" spans="1:9" x14ac:dyDescent="0.25">
      <c r="A3750">
        <v>3</v>
      </c>
      <c r="B3750" t="s">
        <v>2944</v>
      </c>
      <c r="C3750" t="s">
        <v>3613</v>
      </c>
      <c r="D3750" t="s">
        <v>3609</v>
      </c>
      <c r="E3750">
        <v>45</v>
      </c>
      <c r="F3750">
        <v>0</v>
      </c>
      <c r="G3750" s="2">
        <v>45371</v>
      </c>
      <c r="H3750" t="s">
        <v>3243</v>
      </c>
      <c r="I3750">
        <f t="shared" si="58"/>
        <v>45</v>
      </c>
    </row>
    <row r="3751" spans="1:9" x14ac:dyDescent="0.25">
      <c r="A3751">
        <v>2</v>
      </c>
      <c r="B3751" t="s">
        <v>2052</v>
      </c>
      <c r="C3751" t="s">
        <v>3578</v>
      </c>
      <c r="D3751" t="s">
        <v>3606</v>
      </c>
      <c r="E3751">
        <v>4660.13</v>
      </c>
      <c r="F3751">
        <v>0</v>
      </c>
      <c r="G3751" s="2">
        <v>45382</v>
      </c>
      <c r="H3751" t="s">
        <v>3607</v>
      </c>
      <c r="I3751">
        <f t="shared" si="58"/>
        <v>4660.13</v>
      </c>
    </row>
    <row r="3752" spans="1:9" x14ac:dyDescent="0.25">
      <c r="A3752">
        <v>8</v>
      </c>
      <c r="B3752" t="s">
        <v>2050</v>
      </c>
      <c r="C3752" t="s">
        <v>3575</v>
      </c>
      <c r="D3752" t="s">
        <v>3606</v>
      </c>
      <c r="E3752">
        <v>2211.7199999999998</v>
      </c>
      <c r="F3752">
        <v>0</v>
      </c>
      <c r="G3752" s="2">
        <v>45382</v>
      </c>
      <c r="H3752" t="s">
        <v>3607</v>
      </c>
      <c r="I3752">
        <f t="shared" si="58"/>
        <v>2211.7199999999998</v>
      </c>
    </row>
    <row r="3753" spans="1:9" x14ac:dyDescent="0.25">
      <c r="A3753">
        <v>2</v>
      </c>
      <c r="B3753" t="s">
        <v>2050</v>
      </c>
      <c r="C3753" t="s">
        <v>3600</v>
      </c>
      <c r="D3753" t="s">
        <v>3606</v>
      </c>
      <c r="E3753">
        <v>562.61</v>
      </c>
      <c r="F3753">
        <v>0</v>
      </c>
      <c r="G3753" s="2">
        <v>45382</v>
      </c>
      <c r="H3753" t="s">
        <v>3607</v>
      </c>
      <c r="I3753">
        <f t="shared" si="58"/>
        <v>562.61</v>
      </c>
    </row>
    <row r="3754" spans="1:9" x14ac:dyDescent="0.25">
      <c r="A3754">
        <v>2</v>
      </c>
      <c r="B3754" t="s">
        <v>2037</v>
      </c>
      <c r="C3754" t="s">
        <v>3262</v>
      </c>
      <c r="D3754" t="s">
        <v>2020</v>
      </c>
      <c r="E3754">
        <v>1041.18</v>
      </c>
      <c r="F3754">
        <v>0</v>
      </c>
      <c r="G3754" s="2">
        <v>45397</v>
      </c>
      <c r="H3754" t="s">
        <v>2021</v>
      </c>
      <c r="I3754">
        <f t="shared" si="58"/>
        <v>1041.18</v>
      </c>
    </row>
    <row r="3755" spans="1:9" x14ac:dyDescent="0.25">
      <c r="A3755">
        <v>2</v>
      </c>
      <c r="B3755" t="s">
        <v>2037</v>
      </c>
      <c r="C3755" t="s">
        <v>3262</v>
      </c>
      <c r="D3755" t="s">
        <v>2020</v>
      </c>
      <c r="E3755">
        <v>287.44</v>
      </c>
      <c r="F3755">
        <v>0</v>
      </c>
      <c r="G3755" s="2">
        <v>45400</v>
      </c>
      <c r="H3755" t="s">
        <v>2021</v>
      </c>
      <c r="I3755">
        <f t="shared" si="58"/>
        <v>287.44</v>
      </c>
    </row>
    <row r="3756" spans="1:9" x14ac:dyDescent="0.25">
      <c r="A3756">
        <v>2</v>
      </c>
      <c r="B3756" t="s">
        <v>2044</v>
      </c>
      <c r="C3756" t="s">
        <v>2045</v>
      </c>
      <c r="D3756" t="s">
        <v>2020</v>
      </c>
      <c r="E3756">
        <v>103.04</v>
      </c>
      <c r="F3756">
        <v>0</v>
      </c>
      <c r="G3756" s="2">
        <v>45400</v>
      </c>
      <c r="H3756" t="s">
        <v>2021</v>
      </c>
      <c r="I3756">
        <f t="shared" si="58"/>
        <v>103.04</v>
      </c>
    </row>
    <row r="3757" spans="1:9" x14ac:dyDescent="0.25">
      <c r="A3757">
        <v>2</v>
      </c>
      <c r="B3757" t="s">
        <v>2040</v>
      </c>
      <c r="C3757" t="s">
        <v>3580</v>
      </c>
      <c r="D3757" t="s">
        <v>2020</v>
      </c>
      <c r="E3757">
        <v>222.27</v>
      </c>
      <c r="F3757">
        <v>0</v>
      </c>
      <c r="G3757" s="2">
        <v>45400</v>
      </c>
      <c r="H3757" t="s">
        <v>2021</v>
      </c>
      <c r="I3757">
        <f t="shared" si="58"/>
        <v>222.27</v>
      </c>
    </row>
    <row r="3758" spans="1:9" x14ac:dyDescent="0.25">
      <c r="A3758">
        <v>2</v>
      </c>
      <c r="B3758" t="s">
        <v>2037</v>
      </c>
      <c r="C3758" t="s">
        <v>3262</v>
      </c>
      <c r="D3758" t="s">
        <v>2020</v>
      </c>
      <c r="E3758">
        <v>1082.49</v>
      </c>
      <c r="F3758">
        <v>0</v>
      </c>
      <c r="G3758" s="2">
        <v>45400</v>
      </c>
      <c r="H3758" t="s">
        <v>2021</v>
      </c>
      <c r="I3758">
        <f t="shared" si="58"/>
        <v>1082.49</v>
      </c>
    </row>
    <row r="3759" spans="1:9" x14ac:dyDescent="0.25">
      <c r="A3759">
        <v>3</v>
      </c>
      <c r="B3759" t="s">
        <v>2038</v>
      </c>
      <c r="C3759" t="s">
        <v>3264</v>
      </c>
      <c r="D3759" t="s">
        <v>2020</v>
      </c>
      <c r="E3759">
        <v>3973.52</v>
      </c>
      <c r="F3759">
        <v>0</v>
      </c>
      <c r="G3759" s="2">
        <v>45400</v>
      </c>
      <c r="H3759" t="s">
        <v>2021</v>
      </c>
      <c r="I3759">
        <f t="shared" si="58"/>
        <v>3973.52</v>
      </c>
    </row>
    <row r="3760" spans="1:9" x14ac:dyDescent="0.25">
      <c r="A3760">
        <v>2</v>
      </c>
      <c r="B3760" t="s">
        <v>2019</v>
      </c>
      <c r="C3760" t="s">
        <v>2027</v>
      </c>
      <c r="D3760" t="s">
        <v>2020</v>
      </c>
      <c r="E3760">
        <v>374.22</v>
      </c>
      <c r="F3760">
        <v>0</v>
      </c>
      <c r="G3760" s="2">
        <v>45400</v>
      </c>
      <c r="H3760" t="s">
        <v>2021</v>
      </c>
      <c r="I3760">
        <f t="shared" si="58"/>
        <v>374.22</v>
      </c>
    </row>
    <row r="3761" spans="1:9" x14ac:dyDescent="0.25">
      <c r="A3761">
        <v>2</v>
      </c>
      <c r="B3761" t="s">
        <v>2024</v>
      </c>
      <c r="C3761" t="s">
        <v>2036</v>
      </c>
      <c r="D3761" t="s">
        <v>2020</v>
      </c>
      <c r="E3761">
        <v>828.11</v>
      </c>
      <c r="F3761">
        <v>0</v>
      </c>
      <c r="G3761" s="2">
        <v>45401</v>
      </c>
      <c r="H3761" t="s">
        <v>2021</v>
      </c>
      <c r="I3761">
        <f t="shared" si="58"/>
        <v>828.11</v>
      </c>
    </row>
    <row r="3762" spans="1:9" x14ac:dyDescent="0.25">
      <c r="A3762">
        <v>2</v>
      </c>
      <c r="B3762" t="s">
        <v>2019</v>
      </c>
      <c r="C3762" t="s">
        <v>2027</v>
      </c>
      <c r="D3762" t="s">
        <v>2020</v>
      </c>
      <c r="E3762">
        <v>1263.18</v>
      </c>
      <c r="F3762">
        <v>0</v>
      </c>
      <c r="G3762" s="2">
        <v>45482</v>
      </c>
      <c r="H3762" t="s">
        <v>2021</v>
      </c>
      <c r="I3762">
        <f t="shared" si="58"/>
        <v>1263.18</v>
      </c>
    </row>
    <row r="3763" spans="1:9" x14ac:dyDescent="0.25">
      <c r="A3763">
        <v>2</v>
      </c>
      <c r="B3763" t="s">
        <v>2032</v>
      </c>
      <c r="C3763" t="s">
        <v>2033</v>
      </c>
      <c r="D3763" t="s">
        <v>2020</v>
      </c>
      <c r="E3763">
        <v>387.5</v>
      </c>
      <c r="F3763">
        <v>0</v>
      </c>
      <c r="G3763" s="2">
        <v>45511</v>
      </c>
      <c r="H3763" t="s">
        <v>2021</v>
      </c>
      <c r="I3763">
        <f t="shared" si="58"/>
        <v>387.5</v>
      </c>
    </row>
    <row r="3764" spans="1:9" x14ac:dyDescent="0.25">
      <c r="A3764">
        <v>2</v>
      </c>
      <c r="B3764" t="s">
        <v>2044</v>
      </c>
      <c r="C3764" t="s">
        <v>2045</v>
      </c>
      <c r="D3764" t="s">
        <v>2020</v>
      </c>
      <c r="E3764">
        <v>54.2</v>
      </c>
      <c r="F3764">
        <v>0</v>
      </c>
      <c r="G3764" s="2">
        <v>45488</v>
      </c>
      <c r="H3764" t="s">
        <v>2021</v>
      </c>
      <c r="I3764">
        <f t="shared" si="58"/>
        <v>54.2</v>
      </c>
    </row>
    <row r="3765" spans="1:9" x14ac:dyDescent="0.25">
      <c r="A3765">
        <v>2</v>
      </c>
      <c r="B3765" t="s">
        <v>2019</v>
      </c>
      <c r="C3765" t="s">
        <v>2027</v>
      </c>
      <c r="D3765" t="s">
        <v>2020</v>
      </c>
      <c r="E3765">
        <v>1493.85</v>
      </c>
      <c r="F3765">
        <v>0</v>
      </c>
      <c r="G3765" s="2">
        <v>45504</v>
      </c>
      <c r="H3765" t="s">
        <v>2021</v>
      </c>
      <c r="I3765">
        <f t="shared" si="58"/>
        <v>1493.85</v>
      </c>
    </row>
    <row r="3766" spans="1:9" x14ac:dyDescent="0.25">
      <c r="A3766">
        <v>2</v>
      </c>
      <c r="B3766" t="s">
        <v>2038</v>
      </c>
      <c r="C3766" t="s">
        <v>2039</v>
      </c>
      <c r="D3766" t="s">
        <v>2020</v>
      </c>
      <c r="E3766">
        <v>2107.4299999999998</v>
      </c>
      <c r="F3766">
        <v>0</v>
      </c>
      <c r="G3766" s="2">
        <v>45509</v>
      </c>
      <c r="H3766" t="s">
        <v>2021</v>
      </c>
      <c r="I3766">
        <f t="shared" si="58"/>
        <v>2107.4299999999998</v>
      </c>
    </row>
    <row r="3767" spans="1:9" x14ac:dyDescent="0.25">
      <c r="A3767">
        <v>2</v>
      </c>
      <c r="B3767" t="s">
        <v>2024</v>
      </c>
      <c r="C3767" t="s">
        <v>2036</v>
      </c>
      <c r="D3767" t="s">
        <v>2020</v>
      </c>
      <c r="E3767">
        <v>1389.37</v>
      </c>
      <c r="F3767">
        <v>0</v>
      </c>
      <c r="G3767" s="2">
        <v>45509</v>
      </c>
      <c r="H3767" t="s">
        <v>2021</v>
      </c>
      <c r="I3767">
        <f t="shared" si="58"/>
        <v>1389.37</v>
      </c>
    </row>
    <row r="3768" spans="1:9" x14ac:dyDescent="0.25">
      <c r="A3768">
        <v>2</v>
      </c>
      <c r="B3768" t="s">
        <v>2024</v>
      </c>
      <c r="C3768" t="s">
        <v>2036</v>
      </c>
      <c r="D3768" t="s">
        <v>2020</v>
      </c>
      <c r="E3768">
        <v>100</v>
      </c>
      <c r="F3768">
        <v>0</v>
      </c>
      <c r="G3768" s="2">
        <v>45509</v>
      </c>
      <c r="H3768" t="s">
        <v>2021</v>
      </c>
      <c r="I3768">
        <f t="shared" si="58"/>
        <v>100</v>
      </c>
    </row>
    <row r="3769" spans="1:9" x14ac:dyDescent="0.25">
      <c r="A3769">
        <v>2</v>
      </c>
      <c r="B3769" t="s">
        <v>2019</v>
      </c>
      <c r="C3769" t="s">
        <v>2027</v>
      </c>
      <c r="D3769" t="s">
        <v>2020</v>
      </c>
      <c r="E3769">
        <v>72.150000000000006</v>
      </c>
      <c r="F3769">
        <v>0</v>
      </c>
      <c r="G3769" s="2">
        <v>45511</v>
      </c>
      <c r="H3769" t="s">
        <v>2021</v>
      </c>
      <c r="I3769">
        <f t="shared" si="58"/>
        <v>72.150000000000006</v>
      </c>
    </row>
    <row r="3770" spans="1:9" x14ac:dyDescent="0.25">
      <c r="A3770">
        <v>3</v>
      </c>
      <c r="B3770" t="s">
        <v>2038</v>
      </c>
      <c r="C3770" t="s">
        <v>3264</v>
      </c>
      <c r="D3770" t="s">
        <v>2020</v>
      </c>
      <c r="E3770">
        <v>0</v>
      </c>
      <c r="F3770">
        <v>90.58</v>
      </c>
      <c r="G3770" s="2">
        <v>45511</v>
      </c>
      <c r="H3770" t="s">
        <v>2021</v>
      </c>
      <c r="I3770">
        <f t="shared" si="58"/>
        <v>-90.58</v>
      </c>
    </row>
    <row r="3771" spans="1:9" x14ac:dyDescent="0.25">
      <c r="A3771">
        <v>4</v>
      </c>
      <c r="B3771" t="s">
        <v>2038</v>
      </c>
      <c r="C3771" t="s">
        <v>3988</v>
      </c>
      <c r="D3771" t="s">
        <v>2020</v>
      </c>
      <c r="E3771">
        <v>741.31</v>
      </c>
      <c r="F3771">
        <v>0</v>
      </c>
      <c r="G3771" s="2">
        <v>45511</v>
      </c>
      <c r="H3771" t="s">
        <v>2021</v>
      </c>
      <c r="I3771">
        <f t="shared" si="58"/>
        <v>741.31</v>
      </c>
    </row>
    <row r="3772" spans="1:9" x14ac:dyDescent="0.25">
      <c r="A3772">
        <v>2</v>
      </c>
      <c r="B3772" t="s">
        <v>2032</v>
      </c>
      <c r="C3772" t="s">
        <v>2033</v>
      </c>
      <c r="D3772" t="s">
        <v>2020</v>
      </c>
      <c r="E3772">
        <v>450.5</v>
      </c>
      <c r="F3772">
        <v>0</v>
      </c>
      <c r="G3772" s="2">
        <v>45511</v>
      </c>
      <c r="H3772" t="s">
        <v>2021</v>
      </c>
      <c r="I3772">
        <f t="shared" si="58"/>
        <v>450.5</v>
      </c>
    </row>
    <row r="3773" spans="1:9" x14ac:dyDescent="0.25">
      <c r="A3773">
        <v>2</v>
      </c>
      <c r="B3773" t="s">
        <v>2042</v>
      </c>
      <c r="C3773" t="s">
        <v>2043</v>
      </c>
      <c r="D3773" t="s">
        <v>2020</v>
      </c>
      <c r="E3773">
        <v>101.91</v>
      </c>
      <c r="F3773">
        <v>0</v>
      </c>
      <c r="G3773" s="2">
        <v>45512</v>
      </c>
      <c r="H3773" t="s">
        <v>2021</v>
      </c>
      <c r="I3773">
        <f t="shared" si="58"/>
        <v>101.91</v>
      </c>
    </row>
    <row r="3774" spans="1:9" x14ac:dyDescent="0.25">
      <c r="A3774">
        <v>3</v>
      </c>
      <c r="B3774" t="s">
        <v>2042</v>
      </c>
      <c r="C3774" t="s">
        <v>2058</v>
      </c>
      <c r="D3774" t="s">
        <v>2020</v>
      </c>
      <c r="E3774">
        <v>50.95</v>
      </c>
      <c r="F3774">
        <v>0</v>
      </c>
      <c r="G3774" s="2">
        <v>45512</v>
      </c>
      <c r="H3774" t="s">
        <v>2021</v>
      </c>
      <c r="I3774">
        <f t="shared" si="58"/>
        <v>50.95</v>
      </c>
    </row>
    <row r="3775" spans="1:9" x14ac:dyDescent="0.25">
      <c r="A3775">
        <v>4</v>
      </c>
      <c r="B3775" t="s">
        <v>2042</v>
      </c>
      <c r="C3775" t="s">
        <v>2057</v>
      </c>
      <c r="D3775" t="s">
        <v>2020</v>
      </c>
      <c r="E3775">
        <v>50.95</v>
      </c>
      <c r="F3775">
        <v>0</v>
      </c>
      <c r="G3775" s="2">
        <v>45512</v>
      </c>
      <c r="H3775" t="s">
        <v>2021</v>
      </c>
      <c r="I3775">
        <f t="shared" si="58"/>
        <v>50.95</v>
      </c>
    </row>
    <row r="3776" spans="1:9" x14ac:dyDescent="0.25">
      <c r="A3776">
        <v>2</v>
      </c>
      <c r="B3776" t="s">
        <v>2068</v>
      </c>
      <c r="C3776" t="s">
        <v>3949</v>
      </c>
      <c r="D3776" t="s">
        <v>2020</v>
      </c>
      <c r="E3776">
        <v>1083.0999999999999</v>
      </c>
      <c r="F3776">
        <v>0</v>
      </c>
      <c r="G3776" s="2">
        <v>45512</v>
      </c>
      <c r="H3776" t="s">
        <v>2021</v>
      </c>
      <c r="I3776">
        <f t="shared" si="58"/>
        <v>1083.0999999999999</v>
      </c>
    </row>
    <row r="3777" spans="1:9" x14ac:dyDescent="0.25">
      <c r="A3777">
        <v>2</v>
      </c>
      <c r="B3777" t="s">
        <v>2022</v>
      </c>
      <c r="C3777" t="s">
        <v>2023</v>
      </c>
      <c r="D3777" t="s">
        <v>2020</v>
      </c>
      <c r="E3777">
        <v>413.36</v>
      </c>
      <c r="F3777">
        <v>0</v>
      </c>
      <c r="G3777" s="2">
        <v>45513</v>
      </c>
      <c r="H3777" t="s">
        <v>2021</v>
      </c>
      <c r="I3777">
        <f t="shared" si="58"/>
        <v>413.36</v>
      </c>
    </row>
    <row r="3778" spans="1:9" x14ac:dyDescent="0.25">
      <c r="A3778">
        <v>4</v>
      </c>
      <c r="B3778" t="s">
        <v>2044</v>
      </c>
      <c r="C3778" t="s">
        <v>3581</v>
      </c>
      <c r="D3778" t="s">
        <v>2020</v>
      </c>
      <c r="E3778">
        <v>2062.16</v>
      </c>
      <c r="F3778">
        <v>0</v>
      </c>
      <c r="G3778" s="2">
        <v>45513</v>
      </c>
      <c r="H3778" t="s">
        <v>2021</v>
      </c>
      <c r="I3778">
        <f t="shared" ref="I3778:I3841" si="59">E3778-F3778</f>
        <v>2062.16</v>
      </c>
    </row>
    <row r="3779" spans="1:9" x14ac:dyDescent="0.25">
      <c r="A3779">
        <v>2</v>
      </c>
      <c r="B3779" t="s">
        <v>2037</v>
      </c>
      <c r="C3779" t="s">
        <v>3262</v>
      </c>
      <c r="D3779" t="s">
        <v>2020</v>
      </c>
      <c r="E3779">
        <v>498.12</v>
      </c>
      <c r="F3779">
        <v>0</v>
      </c>
      <c r="G3779" s="2">
        <v>45513</v>
      </c>
      <c r="H3779" t="s">
        <v>2021</v>
      </c>
      <c r="I3779">
        <f t="shared" si="59"/>
        <v>498.12</v>
      </c>
    </row>
    <row r="3780" spans="1:9" x14ac:dyDescent="0.25">
      <c r="A3780">
        <v>2</v>
      </c>
      <c r="B3780" t="s">
        <v>2024</v>
      </c>
      <c r="C3780" t="s">
        <v>2036</v>
      </c>
      <c r="D3780" t="s">
        <v>2020</v>
      </c>
      <c r="E3780">
        <v>1354.83</v>
      </c>
      <c r="F3780">
        <v>0</v>
      </c>
      <c r="G3780" s="2">
        <v>45514</v>
      </c>
      <c r="H3780" t="s">
        <v>2021</v>
      </c>
      <c r="I3780">
        <f t="shared" si="59"/>
        <v>1354.83</v>
      </c>
    </row>
    <row r="3781" spans="1:9" x14ac:dyDescent="0.25">
      <c r="A3781">
        <v>2</v>
      </c>
      <c r="B3781" t="s">
        <v>2068</v>
      </c>
      <c r="C3781" t="s">
        <v>3949</v>
      </c>
      <c r="D3781" t="s">
        <v>2020</v>
      </c>
      <c r="E3781">
        <v>0</v>
      </c>
      <c r="F3781">
        <v>1083.0999999999999</v>
      </c>
      <c r="G3781" s="2">
        <v>45513</v>
      </c>
      <c r="H3781" t="s">
        <v>2021</v>
      </c>
      <c r="I3781">
        <f t="shared" si="59"/>
        <v>-1083.0999999999999</v>
      </c>
    </row>
    <row r="3782" spans="1:9" x14ac:dyDescent="0.25">
      <c r="A3782">
        <v>8</v>
      </c>
      <c r="B3782" t="s">
        <v>2063</v>
      </c>
      <c r="C3782" t="s">
        <v>3495</v>
      </c>
      <c r="D3782" t="s">
        <v>3914</v>
      </c>
      <c r="E3782">
        <v>9184.2900000000009</v>
      </c>
      <c r="F3782">
        <v>0</v>
      </c>
      <c r="G3782" s="2">
        <v>45517</v>
      </c>
      <c r="H3782" t="s">
        <v>3243</v>
      </c>
      <c r="I3782">
        <f t="shared" si="59"/>
        <v>9184.2900000000009</v>
      </c>
    </row>
    <row r="3783" spans="1:9" x14ac:dyDescent="0.25">
      <c r="A3783">
        <v>8</v>
      </c>
      <c r="B3783" t="s">
        <v>2063</v>
      </c>
      <c r="C3783" t="s">
        <v>3495</v>
      </c>
      <c r="D3783" t="s">
        <v>3539</v>
      </c>
      <c r="E3783">
        <v>189.22</v>
      </c>
      <c r="F3783">
        <v>0</v>
      </c>
      <c r="G3783" s="2">
        <v>45517</v>
      </c>
      <c r="H3783" t="s">
        <v>3243</v>
      </c>
      <c r="I3783">
        <f t="shared" si="59"/>
        <v>189.22</v>
      </c>
    </row>
    <row r="3784" spans="1:9" x14ac:dyDescent="0.25">
      <c r="A3784">
        <v>2</v>
      </c>
      <c r="B3784" t="s">
        <v>2019</v>
      </c>
      <c r="C3784" t="s">
        <v>2027</v>
      </c>
      <c r="D3784" t="s">
        <v>2020</v>
      </c>
      <c r="E3784">
        <v>207.14</v>
      </c>
      <c r="F3784">
        <v>0</v>
      </c>
      <c r="G3784" s="2">
        <v>45514</v>
      </c>
      <c r="H3784" t="s">
        <v>2021</v>
      </c>
      <c r="I3784">
        <f t="shared" si="59"/>
        <v>207.14</v>
      </c>
    </row>
    <row r="3785" spans="1:9" x14ac:dyDescent="0.25">
      <c r="A3785">
        <v>2</v>
      </c>
      <c r="B3785" t="s">
        <v>2019</v>
      </c>
      <c r="C3785" t="s">
        <v>2027</v>
      </c>
      <c r="D3785" t="s">
        <v>2020</v>
      </c>
      <c r="E3785">
        <v>341.61</v>
      </c>
      <c r="F3785">
        <v>0</v>
      </c>
      <c r="G3785" s="2">
        <v>45516</v>
      </c>
      <c r="H3785" t="s">
        <v>2021</v>
      </c>
      <c r="I3785">
        <f t="shared" si="59"/>
        <v>341.61</v>
      </c>
    </row>
    <row r="3786" spans="1:9" x14ac:dyDescent="0.25">
      <c r="A3786">
        <v>2</v>
      </c>
      <c r="B3786" t="s">
        <v>2038</v>
      </c>
      <c r="C3786" t="s">
        <v>2039</v>
      </c>
      <c r="D3786" t="s">
        <v>2020</v>
      </c>
      <c r="E3786">
        <v>166</v>
      </c>
      <c r="F3786">
        <v>0</v>
      </c>
      <c r="G3786" s="2">
        <v>45516</v>
      </c>
      <c r="H3786" t="s">
        <v>2021</v>
      </c>
      <c r="I3786">
        <f t="shared" si="59"/>
        <v>166</v>
      </c>
    </row>
    <row r="3787" spans="1:9" x14ac:dyDescent="0.25">
      <c r="A3787">
        <v>2</v>
      </c>
      <c r="B3787" t="s">
        <v>2032</v>
      </c>
      <c r="C3787" t="s">
        <v>2033</v>
      </c>
      <c r="D3787" t="s">
        <v>2020</v>
      </c>
      <c r="E3787">
        <v>307.67</v>
      </c>
      <c r="F3787">
        <v>0</v>
      </c>
      <c r="G3787" s="2">
        <v>45516</v>
      </c>
      <c r="H3787" t="s">
        <v>2021</v>
      </c>
      <c r="I3787">
        <f t="shared" si="59"/>
        <v>307.67</v>
      </c>
    </row>
    <row r="3788" spans="1:9" x14ac:dyDescent="0.25">
      <c r="A3788">
        <v>2</v>
      </c>
      <c r="B3788" t="s">
        <v>2019</v>
      </c>
      <c r="C3788" t="s">
        <v>2027</v>
      </c>
      <c r="D3788" t="s">
        <v>2020</v>
      </c>
      <c r="E3788">
        <v>28.99</v>
      </c>
      <c r="F3788">
        <v>0</v>
      </c>
      <c r="G3788" s="2">
        <v>45516</v>
      </c>
      <c r="H3788" t="s">
        <v>2021</v>
      </c>
      <c r="I3788">
        <f t="shared" si="59"/>
        <v>28.99</v>
      </c>
    </row>
    <row r="3789" spans="1:9" x14ac:dyDescent="0.25">
      <c r="A3789">
        <v>2</v>
      </c>
      <c r="B3789" t="s">
        <v>2019</v>
      </c>
      <c r="C3789" t="s">
        <v>2027</v>
      </c>
      <c r="D3789" t="s">
        <v>2020</v>
      </c>
      <c r="E3789">
        <v>74.27</v>
      </c>
      <c r="F3789">
        <v>0</v>
      </c>
      <c r="G3789" s="2">
        <v>45480</v>
      </c>
      <c r="H3789" t="s">
        <v>2021</v>
      </c>
      <c r="I3789">
        <f t="shared" si="59"/>
        <v>74.27</v>
      </c>
    </row>
    <row r="3790" spans="1:9" x14ac:dyDescent="0.25">
      <c r="A3790">
        <v>2</v>
      </c>
      <c r="B3790" t="s">
        <v>2028</v>
      </c>
      <c r="C3790" t="s">
        <v>2029</v>
      </c>
      <c r="D3790" t="s">
        <v>2030</v>
      </c>
      <c r="E3790">
        <v>14702.39</v>
      </c>
      <c r="F3790">
        <v>0</v>
      </c>
      <c r="G3790" s="2">
        <v>45514</v>
      </c>
      <c r="H3790" t="s">
        <v>2018</v>
      </c>
      <c r="I3790">
        <f t="shared" si="59"/>
        <v>14702.39</v>
      </c>
    </row>
    <row r="3791" spans="1:9" x14ac:dyDescent="0.25">
      <c r="A3791">
        <v>2</v>
      </c>
      <c r="B3791" t="s">
        <v>2053</v>
      </c>
      <c r="C3791" t="s">
        <v>3624</v>
      </c>
      <c r="D3791" t="s">
        <v>3617</v>
      </c>
      <c r="E3791">
        <v>0</v>
      </c>
      <c r="F3791">
        <v>200</v>
      </c>
      <c r="G3791" s="2">
        <v>45504</v>
      </c>
      <c r="H3791" t="s">
        <v>3618</v>
      </c>
      <c r="I3791">
        <f t="shared" si="59"/>
        <v>-200</v>
      </c>
    </row>
    <row r="3792" spans="1:9" x14ac:dyDescent="0.25">
      <c r="A3792">
        <v>2</v>
      </c>
      <c r="B3792" t="s">
        <v>2053</v>
      </c>
      <c r="C3792" t="s">
        <v>3624</v>
      </c>
      <c r="D3792" t="s">
        <v>3617</v>
      </c>
      <c r="E3792">
        <v>0</v>
      </c>
      <c r="F3792">
        <v>8</v>
      </c>
      <c r="G3792" s="2">
        <v>45504</v>
      </c>
      <c r="H3792" t="s">
        <v>3618</v>
      </c>
      <c r="I3792">
        <f t="shared" si="59"/>
        <v>-8</v>
      </c>
    </row>
    <row r="3793" spans="1:9" x14ac:dyDescent="0.25">
      <c r="A3793">
        <v>2</v>
      </c>
      <c r="B3793" t="s">
        <v>2053</v>
      </c>
      <c r="C3793" t="s">
        <v>3624</v>
      </c>
      <c r="D3793" t="s">
        <v>3617</v>
      </c>
      <c r="E3793">
        <v>0</v>
      </c>
      <c r="F3793">
        <v>108</v>
      </c>
      <c r="G3793" s="2">
        <v>45504</v>
      </c>
      <c r="H3793" t="s">
        <v>3618</v>
      </c>
      <c r="I3793">
        <f t="shared" si="59"/>
        <v>-108</v>
      </c>
    </row>
    <row r="3794" spans="1:9" x14ac:dyDescent="0.25">
      <c r="A3794">
        <v>2</v>
      </c>
      <c r="B3794" t="s">
        <v>2053</v>
      </c>
      <c r="C3794" t="s">
        <v>3624</v>
      </c>
      <c r="D3794" t="s">
        <v>3617</v>
      </c>
      <c r="E3794">
        <v>0</v>
      </c>
      <c r="F3794">
        <v>84</v>
      </c>
      <c r="G3794" s="2">
        <v>45504</v>
      </c>
      <c r="H3794" t="s">
        <v>3618</v>
      </c>
      <c r="I3794">
        <f t="shared" si="59"/>
        <v>-84</v>
      </c>
    </row>
    <row r="3795" spans="1:9" x14ac:dyDescent="0.25">
      <c r="A3795">
        <v>2</v>
      </c>
      <c r="B3795" t="s">
        <v>2053</v>
      </c>
      <c r="C3795" t="s">
        <v>3624</v>
      </c>
      <c r="D3795" t="s">
        <v>3617</v>
      </c>
      <c r="E3795">
        <v>0</v>
      </c>
      <c r="F3795">
        <v>800</v>
      </c>
      <c r="G3795" s="2">
        <v>45504</v>
      </c>
      <c r="H3795" t="s">
        <v>3618</v>
      </c>
      <c r="I3795">
        <f t="shared" si="59"/>
        <v>-800</v>
      </c>
    </row>
    <row r="3796" spans="1:9" x14ac:dyDescent="0.25">
      <c r="A3796">
        <v>2</v>
      </c>
      <c r="B3796" t="s">
        <v>2053</v>
      </c>
      <c r="C3796" t="s">
        <v>3624</v>
      </c>
      <c r="D3796" t="s">
        <v>3617</v>
      </c>
      <c r="E3796">
        <v>0</v>
      </c>
      <c r="F3796">
        <v>800</v>
      </c>
      <c r="G3796" s="2">
        <v>45504</v>
      </c>
      <c r="H3796" t="s">
        <v>3618</v>
      </c>
      <c r="I3796">
        <f t="shared" si="59"/>
        <v>-800</v>
      </c>
    </row>
    <row r="3797" spans="1:9" x14ac:dyDescent="0.25">
      <c r="A3797">
        <v>2</v>
      </c>
      <c r="B3797" t="s">
        <v>2053</v>
      </c>
      <c r="C3797" t="s">
        <v>3624</v>
      </c>
      <c r="D3797" t="s">
        <v>3617</v>
      </c>
      <c r="E3797">
        <v>0</v>
      </c>
      <c r="F3797">
        <v>112</v>
      </c>
      <c r="G3797" s="2">
        <v>45504</v>
      </c>
      <c r="H3797" t="s">
        <v>3618</v>
      </c>
      <c r="I3797">
        <f t="shared" si="59"/>
        <v>-112</v>
      </c>
    </row>
    <row r="3798" spans="1:9" x14ac:dyDescent="0.25">
      <c r="A3798">
        <v>2</v>
      </c>
      <c r="B3798" t="s">
        <v>2053</v>
      </c>
      <c r="C3798" t="s">
        <v>3624</v>
      </c>
      <c r="D3798" t="s">
        <v>3617</v>
      </c>
      <c r="E3798">
        <v>0</v>
      </c>
      <c r="F3798">
        <v>568</v>
      </c>
      <c r="G3798" s="2">
        <v>45504</v>
      </c>
      <c r="H3798" t="s">
        <v>3618</v>
      </c>
      <c r="I3798">
        <f t="shared" si="59"/>
        <v>-568</v>
      </c>
    </row>
    <row r="3799" spans="1:9" x14ac:dyDescent="0.25">
      <c r="A3799">
        <v>2</v>
      </c>
      <c r="B3799" t="s">
        <v>2053</v>
      </c>
      <c r="C3799" t="s">
        <v>3624</v>
      </c>
      <c r="D3799" t="s">
        <v>3617</v>
      </c>
      <c r="E3799">
        <v>0</v>
      </c>
      <c r="F3799">
        <v>120</v>
      </c>
      <c r="G3799" s="2">
        <v>45504</v>
      </c>
      <c r="H3799" t="s">
        <v>3618</v>
      </c>
      <c r="I3799">
        <f t="shared" si="59"/>
        <v>-120</v>
      </c>
    </row>
    <row r="3800" spans="1:9" x14ac:dyDescent="0.25">
      <c r="A3800">
        <v>2</v>
      </c>
      <c r="B3800" t="s">
        <v>2053</v>
      </c>
      <c r="C3800" t="s">
        <v>3624</v>
      </c>
      <c r="D3800" t="s">
        <v>3617</v>
      </c>
      <c r="E3800">
        <v>0</v>
      </c>
      <c r="F3800">
        <v>1925</v>
      </c>
      <c r="G3800" s="2">
        <v>45504</v>
      </c>
      <c r="H3800" t="s">
        <v>3618</v>
      </c>
      <c r="I3800">
        <f t="shared" si="59"/>
        <v>-1925</v>
      </c>
    </row>
    <row r="3801" spans="1:9" x14ac:dyDescent="0.25">
      <c r="A3801">
        <v>2</v>
      </c>
      <c r="B3801" t="s">
        <v>2053</v>
      </c>
      <c r="C3801" t="s">
        <v>3624</v>
      </c>
      <c r="D3801" t="s">
        <v>3617</v>
      </c>
      <c r="E3801">
        <v>0</v>
      </c>
      <c r="F3801">
        <v>575</v>
      </c>
      <c r="G3801" s="2">
        <v>45504</v>
      </c>
      <c r="H3801" t="s">
        <v>3618</v>
      </c>
      <c r="I3801">
        <f t="shared" si="59"/>
        <v>-575</v>
      </c>
    </row>
    <row r="3802" spans="1:9" x14ac:dyDescent="0.25">
      <c r="A3802">
        <v>2</v>
      </c>
      <c r="B3802" t="s">
        <v>2053</v>
      </c>
      <c r="C3802" t="s">
        <v>3624</v>
      </c>
      <c r="D3802" t="s">
        <v>3617</v>
      </c>
      <c r="E3802">
        <v>0</v>
      </c>
      <c r="F3802">
        <v>2500</v>
      </c>
      <c r="G3802" s="2">
        <v>45504</v>
      </c>
      <c r="H3802" t="s">
        <v>3618</v>
      </c>
      <c r="I3802">
        <f t="shared" si="59"/>
        <v>-2500</v>
      </c>
    </row>
    <row r="3803" spans="1:9" x14ac:dyDescent="0.25">
      <c r="A3803">
        <v>2</v>
      </c>
      <c r="B3803" t="s">
        <v>2053</v>
      </c>
      <c r="C3803" t="s">
        <v>3624</v>
      </c>
      <c r="D3803" t="s">
        <v>3617</v>
      </c>
      <c r="E3803">
        <v>0</v>
      </c>
      <c r="F3803">
        <v>2500</v>
      </c>
      <c r="G3803" s="2">
        <v>45504</v>
      </c>
      <c r="H3803" t="s">
        <v>3618</v>
      </c>
      <c r="I3803">
        <f t="shared" si="59"/>
        <v>-2500</v>
      </c>
    </row>
    <row r="3804" spans="1:9" x14ac:dyDescent="0.25">
      <c r="A3804">
        <v>2</v>
      </c>
      <c r="B3804" t="s">
        <v>2053</v>
      </c>
      <c r="C3804" t="s">
        <v>3624</v>
      </c>
      <c r="D3804" t="s">
        <v>3617</v>
      </c>
      <c r="E3804">
        <v>0</v>
      </c>
      <c r="F3804">
        <v>2500</v>
      </c>
      <c r="G3804" s="2">
        <v>45504</v>
      </c>
      <c r="H3804" t="s">
        <v>3618</v>
      </c>
      <c r="I3804">
        <f t="shared" si="59"/>
        <v>-2500</v>
      </c>
    </row>
    <row r="3805" spans="1:9" x14ac:dyDescent="0.25">
      <c r="A3805">
        <v>2</v>
      </c>
      <c r="B3805" t="s">
        <v>2053</v>
      </c>
      <c r="C3805" t="s">
        <v>3624</v>
      </c>
      <c r="D3805" t="s">
        <v>3617</v>
      </c>
      <c r="E3805">
        <v>0</v>
      </c>
      <c r="F3805">
        <v>600</v>
      </c>
      <c r="G3805" s="2">
        <v>45504</v>
      </c>
      <c r="H3805" t="s">
        <v>3618</v>
      </c>
      <c r="I3805">
        <f t="shared" si="59"/>
        <v>-600</v>
      </c>
    </row>
    <row r="3806" spans="1:9" x14ac:dyDescent="0.25">
      <c r="A3806">
        <v>2</v>
      </c>
      <c r="B3806" t="s">
        <v>2053</v>
      </c>
      <c r="C3806" t="s">
        <v>3624</v>
      </c>
      <c r="D3806" t="s">
        <v>3617</v>
      </c>
      <c r="E3806">
        <v>0</v>
      </c>
      <c r="F3806">
        <v>1200</v>
      </c>
      <c r="G3806" s="2">
        <v>45504</v>
      </c>
      <c r="H3806" t="s">
        <v>3618</v>
      </c>
      <c r="I3806">
        <f t="shared" si="59"/>
        <v>-1200</v>
      </c>
    </row>
    <row r="3807" spans="1:9" x14ac:dyDescent="0.25">
      <c r="A3807">
        <v>2</v>
      </c>
      <c r="B3807" t="s">
        <v>2053</v>
      </c>
      <c r="C3807" t="s">
        <v>3624</v>
      </c>
      <c r="D3807" t="s">
        <v>3617</v>
      </c>
      <c r="E3807">
        <v>0</v>
      </c>
      <c r="F3807">
        <v>504</v>
      </c>
      <c r="G3807" s="2">
        <v>45504</v>
      </c>
      <c r="H3807" t="s">
        <v>3618</v>
      </c>
      <c r="I3807">
        <f t="shared" si="59"/>
        <v>-504</v>
      </c>
    </row>
    <row r="3808" spans="1:9" x14ac:dyDescent="0.25">
      <c r="A3808">
        <v>2</v>
      </c>
      <c r="B3808" t="s">
        <v>2053</v>
      </c>
      <c r="C3808" t="s">
        <v>3624</v>
      </c>
      <c r="D3808" t="s">
        <v>3617</v>
      </c>
      <c r="E3808">
        <v>0</v>
      </c>
      <c r="F3808">
        <v>696</v>
      </c>
      <c r="G3808" s="2">
        <v>45504</v>
      </c>
      <c r="H3808" t="s">
        <v>3618</v>
      </c>
      <c r="I3808">
        <f t="shared" si="59"/>
        <v>-696</v>
      </c>
    </row>
    <row r="3809" spans="1:9" x14ac:dyDescent="0.25">
      <c r="A3809">
        <v>2</v>
      </c>
      <c r="B3809" t="s">
        <v>2053</v>
      </c>
      <c r="C3809" t="s">
        <v>3624</v>
      </c>
      <c r="D3809" t="s">
        <v>3617</v>
      </c>
      <c r="E3809">
        <v>0</v>
      </c>
      <c r="F3809">
        <v>1200</v>
      </c>
      <c r="G3809" s="2">
        <v>45504</v>
      </c>
      <c r="H3809" t="s">
        <v>3618</v>
      </c>
      <c r="I3809">
        <f t="shared" si="59"/>
        <v>-1200</v>
      </c>
    </row>
    <row r="3810" spans="1:9" x14ac:dyDescent="0.25">
      <c r="A3810">
        <v>2</v>
      </c>
      <c r="B3810" t="s">
        <v>2053</v>
      </c>
      <c r="C3810" t="s">
        <v>3624</v>
      </c>
      <c r="D3810" t="s">
        <v>3617</v>
      </c>
      <c r="E3810">
        <v>0</v>
      </c>
      <c r="F3810">
        <v>1200</v>
      </c>
      <c r="G3810" s="2">
        <v>45504</v>
      </c>
      <c r="H3810" t="s">
        <v>3618</v>
      </c>
      <c r="I3810">
        <f t="shared" si="59"/>
        <v>-1200</v>
      </c>
    </row>
    <row r="3811" spans="1:9" x14ac:dyDescent="0.25">
      <c r="A3811">
        <v>2</v>
      </c>
      <c r="B3811" t="s">
        <v>2053</v>
      </c>
      <c r="C3811" t="s">
        <v>3624</v>
      </c>
      <c r="D3811" t="s">
        <v>3617</v>
      </c>
      <c r="E3811">
        <v>0</v>
      </c>
      <c r="F3811">
        <v>1065.96</v>
      </c>
      <c r="G3811" s="2">
        <v>45504</v>
      </c>
      <c r="H3811" t="s">
        <v>3618</v>
      </c>
      <c r="I3811">
        <f t="shared" si="59"/>
        <v>-1065.96</v>
      </c>
    </row>
    <row r="3812" spans="1:9" x14ac:dyDescent="0.25">
      <c r="A3812">
        <v>2</v>
      </c>
      <c r="B3812" t="s">
        <v>2053</v>
      </c>
      <c r="C3812" t="s">
        <v>3624</v>
      </c>
      <c r="D3812" t="s">
        <v>3617</v>
      </c>
      <c r="E3812">
        <v>0</v>
      </c>
      <c r="F3812">
        <v>1154.79</v>
      </c>
      <c r="G3812" s="2">
        <v>45504</v>
      </c>
      <c r="H3812" t="s">
        <v>3618</v>
      </c>
      <c r="I3812">
        <f t="shared" si="59"/>
        <v>-1154.79</v>
      </c>
    </row>
    <row r="3813" spans="1:9" x14ac:dyDescent="0.25">
      <c r="A3813">
        <v>2</v>
      </c>
      <c r="B3813" t="s">
        <v>2053</v>
      </c>
      <c r="C3813" t="s">
        <v>3624</v>
      </c>
      <c r="D3813" t="s">
        <v>3617</v>
      </c>
      <c r="E3813">
        <v>0</v>
      </c>
      <c r="F3813">
        <v>2500</v>
      </c>
      <c r="G3813" s="2">
        <v>45504</v>
      </c>
      <c r="H3813" t="s">
        <v>3618</v>
      </c>
      <c r="I3813">
        <f t="shared" si="59"/>
        <v>-2500</v>
      </c>
    </row>
    <row r="3814" spans="1:9" x14ac:dyDescent="0.25">
      <c r="A3814">
        <v>2</v>
      </c>
      <c r="B3814" t="s">
        <v>2053</v>
      </c>
      <c r="C3814" t="s">
        <v>3624</v>
      </c>
      <c r="D3814" t="s">
        <v>3617</v>
      </c>
      <c r="E3814">
        <v>0</v>
      </c>
      <c r="F3814">
        <v>2500</v>
      </c>
      <c r="G3814" s="2">
        <v>45504</v>
      </c>
      <c r="H3814" t="s">
        <v>3618</v>
      </c>
      <c r="I3814">
        <f t="shared" si="59"/>
        <v>-2500</v>
      </c>
    </row>
    <row r="3815" spans="1:9" x14ac:dyDescent="0.25">
      <c r="A3815">
        <v>2</v>
      </c>
      <c r="B3815" t="s">
        <v>2053</v>
      </c>
      <c r="C3815" t="s">
        <v>3624</v>
      </c>
      <c r="D3815" t="s">
        <v>3617</v>
      </c>
      <c r="E3815">
        <v>0</v>
      </c>
      <c r="F3815">
        <v>2500</v>
      </c>
      <c r="G3815" s="2">
        <v>45504</v>
      </c>
      <c r="H3815" t="s">
        <v>3618</v>
      </c>
      <c r="I3815">
        <f t="shared" si="59"/>
        <v>-2500</v>
      </c>
    </row>
    <row r="3816" spans="1:9" x14ac:dyDescent="0.25">
      <c r="A3816">
        <v>2</v>
      </c>
      <c r="B3816" t="s">
        <v>2053</v>
      </c>
      <c r="C3816" t="s">
        <v>3624</v>
      </c>
      <c r="D3816" t="s">
        <v>3617</v>
      </c>
      <c r="E3816">
        <v>0</v>
      </c>
      <c r="F3816">
        <v>12500</v>
      </c>
      <c r="G3816" s="2">
        <v>45504</v>
      </c>
      <c r="H3816" t="s">
        <v>3618</v>
      </c>
      <c r="I3816">
        <f t="shared" si="59"/>
        <v>-12500</v>
      </c>
    </row>
    <row r="3817" spans="1:9" x14ac:dyDescent="0.25">
      <c r="A3817">
        <v>2</v>
      </c>
      <c r="B3817" t="s">
        <v>2053</v>
      </c>
      <c r="C3817" t="s">
        <v>3624</v>
      </c>
      <c r="D3817" t="s">
        <v>3617</v>
      </c>
      <c r="E3817">
        <v>0</v>
      </c>
      <c r="F3817">
        <v>188</v>
      </c>
      <c r="G3817" s="2">
        <v>45504</v>
      </c>
      <c r="H3817" t="s">
        <v>3618</v>
      </c>
      <c r="I3817">
        <f t="shared" si="59"/>
        <v>-188</v>
      </c>
    </row>
    <row r="3818" spans="1:9" x14ac:dyDescent="0.25">
      <c r="A3818">
        <v>2</v>
      </c>
      <c r="B3818" t="s">
        <v>2053</v>
      </c>
      <c r="C3818" t="s">
        <v>3624</v>
      </c>
      <c r="D3818" t="s">
        <v>3617</v>
      </c>
      <c r="E3818">
        <v>0</v>
      </c>
      <c r="F3818">
        <v>12</v>
      </c>
      <c r="G3818" s="2">
        <v>45504</v>
      </c>
      <c r="H3818" t="s">
        <v>3618</v>
      </c>
      <c r="I3818">
        <f t="shared" si="59"/>
        <v>-12</v>
      </c>
    </row>
    <row r="3819" spans="1:9" x14ac:dyDescent="0.25">
      <c r="A3819">
        <v>2</v>
      </c>
      <c r="B3819" t="s">
        <v>2053</v>
      </c>
      <c r="C3819" t="s">
        <v>3624</v>
      </c>
      <c r="D3819" t="s">
        <v>3617</v>
      </c>
      <c r="E3819">
        <v>0</v>
      </c>
      <c r="F3819">
        <v>275</v>
      </c>
      <c r="G3819" s="2">
        <v>45504</v>
      </c>
      <c r="H3819" t="s">
        <v>3618</v>
      </c>
      <c r="I3819">
        <f t="shared" si="59"/>
        <v>-275</v>
      </c>
    </row>
    <row r="3820" spans="1:9" x14ac:dyDescent="0.25">
      <c r="A3820">
        <v>2</v>
      </c>
      <c r="B3820" t="s">
        <v>2053</v>
      </c>
      <c r="C3820" t="s">
        <v>3624</v>
      </c>
      <c r="D3820" t="s">
        <v>3617</v>
      </c>
      <c r="E3820">
        <v>0</v>
      </c>
      <c r="F3820">
        <v>5500</v>
      </c>
      <c r="G3820" s="2">
        <v>45504</v>
      </c>
      <c r="H3820" t="s">
        <v>3618</v>
      </c>
      <c r="I3820">
        <f t="shared" si="59"/>
        <v>-5500</v>
      </c>
    </row>
    <row r="3821" spans="1:9" x14ac:dyDescent="0.25">
      <c r="A3821">
        <v>2</v>
      </c>
      <c r="B3821" t="s">
        <v>2053</v>
      </c>
      <c r="C3821" t="s">
        <v>3624</v>
      </c>
      <c r="D3821" t="s">
        <v>3617</v>
      </c>
      <c r="E3821">
        <v>0</v>
      </c>
      <c r="F3821">
        <v>1700</v>
      </c>
      <c r="G3821" s="2">
        <v>45504</v>
      </c>
      <c r="H3821" t="s">
        <v>3618</v>
      </c>
      <c r="I3821">
        <f t="shared" si="59"/>
        <v>-1700</v>
      </c>
    </row>
    <row r="3822" spans="1:9" x14ac:dyDescent="0.25">
      <c r="A3822">
        <v>2</v>
      </c>
      <c r="B3822" t="s">
        <v>2053</v>
      </c>
      <c r="C3822" t="s">
        <v>3624</v>
      </c>
      <c r="D3822" t="s">
        <v>3617</v>
      </c>
      <c r="E3822">
        <v>0</v>
      </c>
      <c r="F3822">
        <v>1300</v>
      </c>
      <c r="G3822" s="2">
        <v>45504</v>
      </c>
      <c r="H3822" t="s">
        <v>3618</v>
      </c>
      <c r="I3822">
        <f t="shared" si="59"/>
        <v>-1300</v>
      </c>
    </row>
    <row r="3823" spans="1:9" x14ac:dyDescent="0.25">
      <c r="A3823">
        <v>2</v>
      </c>
      <c r="B3823" t="s">
        <v>2053</v>
      </c>
      <c r="C3823" t="s">
        <v>3624</v>
      </c>
      <c r="D3823" t="s">
        <v>3617</v>
      </c>
      <c r="E3823">
        <v>0</v>
      </c>
      <c r="F3823">
        <v>1300</v>
      </c>
      <c r="G3823" s="2">
        <v>45504</v>
      </c>
      <c r="H3823" t="s">
        <v>3618</v>
      </c>
      <c r="I3823">
        <f t="shared" si="59"/>
        <v>-1300</v>
      </c>
    </row>
    <row r="3824" spans="1:9" x14ac:dyDescent="0.25">
      <c r="A3824">
        <v>2</v>
      </c>
      <c r="B3824" t="s">
        <v>2053</v>
      </c>
      <c r="C3824" t="s">
        <v>3624</v>
      </c>
      <c r="D3824" t="s">
        <v>3617</v>
      </c>
      <c r="E3824">
        <v>0</v>
      </c>
      <c r="F3824">
        <v>130</v>
      </c>
      <c r="G3824" s="2">
        <v>45504</v>
      </c>
      <c r="H3824" t="s">
        <v>3618</v>
      </c>
      <c r="I3824">
        <f t="shared" si="59"/>
        <v>-130</v>
      </c>
    </row>
    <row r="3825" spans="1:9" x14ac:dyDescent="0.25">
      <c r="A3825">
        <v>2</v>
      </c>
      <c r="B3825" t="s">
        <v>2053</v>
      </c>
      <c r="C3825" t="s">
        <v>3624</v>
      </c>
      <c r="D3825" t="s">
        <v>3617</v>
      </c>
      <c r="E3825">
        <v>0</v>
      </c>
      <c r="F3825">
        <v>130</v>
      </c>
      <c r="G3825" s="2">
        <v>45504</v>
      </c>
      <c r="H3825" t="s">
        <v>3618</v>
      </c>
      <c r="I3825">
        <f t="shared" si="59"/>
        <v>-130</v>
      </c>
    </row>
    <row r="3826" spans="1:9" x14ac:dyDescent="0.25">
      <c r="A3826">
        <v>2</v>
      </c>
      <c r="B3826" t="s">
        <v>2053</v>
      </c>
      <c r="C3826" t="s">
        <v>3624</v>
      </c>
      <c r="D3826" t="s">
        <v>3617</v>
      </c>
      <c r="E3826">
        <v>0</v>
      </c>
      <c r="F3826">
        <v>377</v>
      </c>
      <c r="G3826" s="2">
        <v>45504</v>
      </c>
      <c r="H3826" t="s">
        <v>3618</v>
      </c>
      <c r="I3826">
        <f t="shared" si="59"/>
        <v>-377</v>
      </c>
    </row>
    <row r="3827" spans="1:9" x14ac:dyDescent="0.25">
      <c r="A3827">
        <v>2</v>
      </c>
      <c r="B3827" t="s">
        <v>2053</v>
      </c>
      <c r="C3827" t="s">
        <v>3624</v>
      </c>
      <c r="D3827" t="s">
        <v>3617</v>
      </c>
      <c r="E3827">
        <v>0</v>
      </c>
      <c r="F3827">
        <v>130</v>
      </c>
      <c r="G3827" s="2">
        <v>45504</v>
      </c>
      <c r="H3827" t="s">
        <v>3618</v>
      </c>
      <c r="I3827">
        <f t="shared" si="59"/>
        <v>-130</v>
      </c>
    </row>
    <row r="3828" spans="1:9" x14ac:dyDescent="0.25">
      <c r="A3828">
        <v>2</v>
      </c>
      <c r="B3828" t="s">
        <v>2053</v>
      </c>
      <c r="C3828" t="s">
        <v>3624</v>
      </c>
      <c r="D3828" t="s">
        <v>3617</v>
      </c>
      <c r="E3828">
        <v>0</v>
      </c>
      <c r="F3828">
        <v>52</v>
      </c>
      <c r="G3828" s="2">
        <v>45504</v>
      </c>
      <c r="H3828" t="s">
        <v>3618</v>
      </c>
      <c r="I3828">
        <f t="shared" si="59"/>
        <v>-52</v>
      </c>
    </row>
    <row r="3829" spans="1:9" x14ac:dyDescent="0.25">
      <c r="A3829">
        <v>2</v>
      </c>
      <c r="B3829" t="s">
        <v>2053</v>
      </c>
      <c r="C3829" t="s">
        <v>3624</v>
      </c>
      <c r="D3829" t="s">
        <v>3617</v>
      </c>
      <c r="E3829">
        <v>0</v>
      </c>
      <c r="F3829">
        <v>39</v>
      </c>
      <c r="G3829" s="2">
        <v>45504</v>
      </c>
      <c r="H3829" t="s">
        <v>3618</v>
      </c>
      <c r="I3829">
        <f t="shared" si="59"/>
        <v>-39</v>
      </c>
    </row>
    <row r="3830" spans="1:9" x14ac:dyDescent="0.25">
      <c r="A3830">
        <v>2</v>
      </c>
      <c r="B3830" t="s">
        <v>2053</v>
      </c>
      <c r="C3830" t="s">
        <v>3624</v>
      </c>
      <c r="D3830" t="s">
        <v>3617</v>
      </c>
      <c r="E3830">
        <v>0</v>
      </c>
      <c r="F3830">
        <v>39</v>
      </c>
      <c r="G3830" s="2">
        <v>45504</v>
      </c>
      <c r="H3830" t="s">
        <v>3618</v>
      </c>
      <c r="I3830">
        <f t="shared" si="59"/>
        <v>-39</v>
      </c>
    </row>
    <row r="3831" spans="1:9" x14ac:dyDescent="0.25">
      <c r="A3831">
        <v>2</v>
      </c>
      <c r="B3831" t="s">
        <v>2053</v>
      </c>
      <c r="C3831" t="s">
        <v>3624</v>
      </c>
      <c r="D3831" t="s">
        <v>3617</v>
      </c>
      <c r="E3831">
        <v>0</v>
      </c>
      <c r="F3831">
        <v>91</v>
      </c>
      <c r="G3831" s="2">
        <v>45504</v>
      </c>
      <c r="H3831" t="s">
        <v>3618</v>
      </c>
      <c r="I3831">
        <f t="shared" si="59"/>
        <v>-91</v>
      </c>
    </row>
    <row r="3832" spans="1:9" x14ac:dyDescent="0.25">
      <c r="A3832">
        <v>2</v>
      </c>
      <c r="B3832" t="s">
        <v>2053</v>
      </c>
      <c r="C3832" t="s">
        <v>3624</v>
      </c>
      <c r="D3832" t="s">
        <v>3617</v>
      </c>
      <c r="E3832">
        <v>0</v>
      </c>
      <c r="F3832">
        <v>2025</v>
      </c>
      <c r="G3832" s="2">
        <v>45504</v>
      </c>
      <c r="H3832" t="s">
        <v>3618</v>
      </c>
      <c r="I3832">
        <f t="shared" si="59"/>
        <v>-2025</v>
      </c>
    </row>
    <row r="3833" spans="1:9" x14ac:dyDescent="0.25">
      <c r="A3833">
        <v>2</v>
      </c>
      <c r="B3833" t="s">
        <v>2053</v>
      </c>
      <c r="C3833" t="s">
        <v>3624</v>
      </c>
      <c r="D3833" t="s">
        <v>3617</v>
      </c>
      <c r="E3833">
        <v>0</v>
      </c>
      <c r="F3833">
        <v>1300</v>
      </c>
      <c r="G3833" s="2">
        <v>45504</v>
      </c>
      <c r="H3833" t="s">
        <v>3618</v>
      </c>
      <c r="I3833">
        <f t="shared" si="59"/>
        <v>-1300</v>
      </c>
    </row>
    <row r="3834" spans="1:9" x14ac:dyDescent="0.25">
      <c r="A3834">
        <v>2</v>
      </c>
      <c r="B3834" t="s">
        <v>2053</v>
      </c>
      <c r="C3834" t="s">
        <v>3624</v>
      </c>
      <c r="D3834" t="s">
        <v>3617</v>
      </c>
      <c r="E3834">
        <v>0</v>
      </c>
      <c r="F3834">
        <v>1300</v>
      </c>
      <c r="G3834" s="2">
        <v>45504</v>
      </c>
      <c r="H3834" t="s">
        <v>3618</v>
      </c>
      <c r="I3834">
        <f t="shared" si="59"/>
        <v>-1300</v>
      </c>
    </row>
    <row r="3835" spans="1:9" x14ac:dyDescent="0.25">
      <c r="A3835">
        <v>2</v>
      </c>
      <c r="B3835" t="s">
        <v>2053</v>
      </c>
      <c r="C3835" t="s">
        <v>3624</v>
      </c>
      <c r="D3835" t="s">
        <v>3617</v>
      </c>
      <c r="E3835">
        <v>0</v>
      </c>
      <c r="F3835">
        <v>156</v>
      </c>
      <c r="G3835" s="2">
        <v>45504</v>
      </c>
      <c r="H3835" t="s">
        <v>3618</v>
      </c>
      <c r="I3835">
        <f t="shared" si="59"/>
        <v>-156</v>
      </c>
    </row>
    <row r="3836" spans="1:9" x14ac:dyDescent="0.25">
      <c r="A3836">
        <v>2</v>
      </c>
      <c r="B3836" t="s">
        <v>2053</v>
      </c>
      <c r="C3836" t="s">
        <v>3624</v>
      </c>
      <c r="D3836" t="s">
        <v>3617</v>
      </c>
      <c r="E3836">
        <v>0</v>
      </c>
      <c r="F3836">
        <v>104</v>
      </c>
      <c r="G3836" s="2">
        <v>45504</v>
      </c>
      <c r="H3836" t="s">
        <v>3618</v>
      </c>
      <c r="I3836">
        <f t="shared" si="59"/>
        <v>-104</v>
      </c>
    </row>
    <row r="3837" spans="1:9" x14ac:dyDescent="0.25">
      <c r="A3837">
        <v>2</v>
      </c>
      <c r="B3837" t="s">
        <v>2053</v>
      </c>
      <c r="C3837" t="s">
        <v>3624</v>
      </c>
      <c r="D3837" t="s">
        <v>3617</v>
      </c>
      <c r="E3837">
        <v>0</v>
      </c>
      <c r="F3837">
        <v>104</v>
      </c>
      <c r="G3837" s="2">
        <v>45504</v>
      </c>
      <c r="H3837" t="s">
        <v>3618</v>
      </c>
      <c r="I3837">
        <f t="shared" si="59"/>
        <v>-104</v>
      </c>
    </row>
    <row r="3838" spans="1:9" x14ac:dyDescent="0.25">
      <c r="A3838">
        <v>2</v>
      </c>
      <c r="B3838" t="s">
        <v>2053</v>
      </c>
      <c r="C3838" t="s">
        <v>3624</v>
      </c>
      <c r="D3838" t="s">
        <v>3617</v>
      </c>
      <c r="E3838">
        <v>0</v>
      </c>
      <c r="F3838">
        <v>260</v>
      </c>
      <c r="G3838" s="2">
        <v>45504</v>
      </c>
      <c r="H3838" t="s">
        <v>3618</v>
      </c>
      <c r="I3838">
        <f t="shared" si="59"/>
        <v>-260</v>
      </c>
    </row>
    <row r="3839" spans="1:9" x14ac:dyDescent="0.25">
      <c r="A3839">
        <v>2</v>
      </c>
      <c r="B3839" t="s">
        <v>2053</v>
      </c>
      <c r="C3839" t="s">
        <v>3624</v>
      </c>
      <c r="D3839" t="s">
        <v>3617</v>
      </c>
      <c r="E3839">
        <v>0</v>
      </c>
      <c r="F3839">
        <v>416</v>
      </c>
      <c r="G3839" s="2">
        <v>45504</v>
      </c>
      <c r="H3839" t="s">
        <v>3618</v>
      </c>
      <c r="I3839">
        <f t="shared" si="59"/>
        <v>-416</v>
      </c>
    </row>
    <row r="3840" spans="1:9" x14ac:dyDescent="0.25">
      <c r="A3840">
        <v>2</v>
      </c>
      <c r="B3840" t="s">
        <v>2053</v>
      </c>
      <c r="C3840" t="s">
        <v>3624</v>
      </c>
      <c r="D3840" t="s">
        <v>3617</v>
      </c>
      <c r="E3840">
        <v>0</v>
      </c>
      <c r="F3840">
        <v>91</v>
      </c>
      <c r="G3840" s="2">
        <v>45504</v>
      </c>
      <c r="H3840" t="s">
        <v>3618</v>
      </c>
      <c r="I3840">
        <f t="shared" si="59"/>
        <v>-91</v>
      </c>
    </row>
    <row r="3841" spans="1:9" x14ac:dyDescent="0.25">
      <c r="A3841">
        <v>2</v>
      </c>
      <c r="B3841" t="s">
        <v>2053</v>
      </c>
      <c r="C3841" t="s">
        <v>3624</v>
      </c>
      <c r="D3841" t="s">
        <v>3617</v>
      </c>
      <c r="E3841">
        <v>0</v>
      </c>
      <c r="F3841">
        <v>1209</v>
      </c>
      <c r="G3841" s="2">
        <v>45504</v>
      </c>
      <c r="H3841" t="s">
        <v>3618</v>
      </c>
      <c r="I3841">
        <f t="shared" si="59"/>
        <v>-1209</v>
      </c>
    </row>
    <row r="3842" spans="1:9" x14ac:dyDescent="0.25">
      <c r="A3842">
        <v>2</v>
      </c>
      <c r="B3842" t="s">
        <v>2053</v>
      </c>
      <c r="C3842" t="s">
        <v>3624</v>
      </c>
      <c r="D3842" t="s">
        <v>3617</v>
      </c>
      <c r="E3842">
        <v>0</v>
      </c>
      <c r="F3842">
        <v>1300</v>
      </c>
      <c r="G3842" s="2">
        <v>45504</v>
      </c>
      <c r="H3842" t="s">
        <v>3618</v>
      </c>
      <c r="I3842">
        <f t="shared" ref="I3842:I3905" si="60">E3842-F3842</f>
        <v>-1300</v>
      </c>
    </row>
    <row r="3843" spans="1:9" x14ac:dyDescent="0.25">
      <c r="A3843">
        <v>2</v>
      </c>
      <c r="B3843" t="s">
        <v>2053</v>
      </c>
      <c r="C3843" t="s">
        <v>3624</v>
      </c>
      <c r="D3843" t="s">
        <v>3617</v>
      </c>
      <c r="E3843">
        <v>0</v>
      </c>
      <c r="F3843">
        <v>130</v>
      </c>
      <c r="G3843" s="2">
        <v>45504</v>
      </c>
      <c r="H3843" t="s">
        <v>3618</v>
      </c>
      <c r="I3843">
        <f t="shared" si="60"/>
        <v>-130</v>
      </c>
    </row>
    <row r="3844" spans="1:9" x14ac:dyDescent="0.25">
      <c r="A3844">
        <v>2</v>
      </c>
      <c r="B3844" t="s">
        <v>2053</v>
      </c>
      <c r="C3844" t="s">
        <v>3624</v>
      </c>
      <c r="D3844" t="s">
        <v>3617</v>
      </c>
      <c r="E3844">
        <v>0</v>
      </c>
      <c r="F3844">
        <v>78</v>
      </c>
      <c r="G3844" s="2">
        <v>45504</v>
      </c>
      <c r="H3844" t="s">
        <v>3618</v>
      </c>
      <c r="I3844">
        <f t="shared" si="60"/>
        <v>-78</v>
      </c>
    </row>
    <row r="3845" spans="1:9" x14ac:dyDescent="0.25">
      <c r="A3845">
        <v>2</v>
      </c>
      <c r="B3845" t="s">
        <v>2053</v>
      </c>
      <c r="C3845" t="s">
        <v>3624</v>
      </c>
      <c r="D3845" t="s">
        <v>3617</v>
      </c>
      <c r="E3845">
        <v>0</v>
      </c>
      <c r="F3845">
        <v>78</v>
      </c>
      <c r="G3845" s="2">
        <v>45504</v>
      </c>
      <c r="H3845" t="s">
        <v>3618</v>
      </c>
      <c r="I3845">
        <f t="shared" si="60"/>
        <v>-78</v>
      </c>
    </row>
    <row r="3846" spans="1:9" x14ac:dyDescent="0.25">
      <c r="A3846">
        <v>2</v>
      </c>
      <c r="B3846" t="s">
        <v>2053</v>
      </c>
      <c r="C3846" t="s">
        <v>3624</v>
      </c>
      <c r="D3846" t="s">
        <v>3617</v>
      </c>
      <c r="E3846">
        <v>0</v>
      </c>
      <c r="F3846">
        <v>78</v>
      </c>
      <c r="G3846" s="2">
        <v>45504</v>
      </c>
      <c r="H3846" t="s">
        <v>3618</v>
      </c>
      <c r="I3846">
        <f t="shared" si="60"/>
        <v>-78</v>
      </c>
    </row>
    <row r="3847" spans="1:9" x14ac:dyDescent="0.25">
      <c r="A3847">
        <v>2</v>
      </c>
      <c r="B3847" t="s">
        <v>2053</v>
      </c>
      <c r="C3847" t="s">
        <v>3624</v>
      </c>
      <c r="D3847" t="s">
        <v>3617</v>
      </c>
      <c r="E3847">
        <v>0</v>
      </c>
      <c r="F3847">
        <v>520</v>
      </c>
      <c r="G3847" s="2">
        <v>45504</v>
      </c>
      <c r="H3847" t="s">
        <v>3618</v>
      </c>
      <c r="I3847">
        <f t="shared" si="60"/>
        <v>-520</v>
      </c>
    </row>
    <row r="3848" spans="1:9" x14ac:dyDescent="0.25">
      <c r="A3848">
        <v>2</v>
      </c>
      <c r="B3848" t="s">
        <v>2053</v>
      </c>
      <c r="C3848" t="s">
        <v>3624</v>
      </c>
      <c r="D3848" t="s">
        <v>3617</v>
      </c>
      <c r="E3848">
        <v>0</v>
      </c>
      <c r="F3848">
        <v>65</v>
      </c>
      <c r="G3848" s="2">
        <v>45504</v>
      </c>
      <c r="H3848" t="s">
        <v>3618</v>
      </c>
      <c r="I3848">
        <f t="shared" si="60"/>
        <v>-65</v>
      </c>
    </row>
    <row r="3849" spans="1:9" x14ac:dyDescent="0.25">
      <c r="A3849">
        <v>2</v>
      </c>
      <c r="B3849" t="s">
        <v>2053</v>
      </c>
      <c r="C3849" t="s">
        <v>3624</v>
      </c>
      <c r="D3849" t="s">
        <v>3617</v>
      </c>
      <c r="E3849">
        <v>0</v>
      </c>
      <c r="F3849">
        <v>1500</v>
      </c>
      <c r="G3849" s="2">
        <v>45504</v>
      </c>
      <c r="H3849" t="s">
        <v>3618</v>
      </c>
      <c r="I3849">
        <f t="shared" si="60"/>
        <v>-1500</v>
      </c>
    </row>
    <row r="3850" spans="1:9" x14ac:dyDescent="0.25">
      <c r="A3850">
        <v>2</v>
      </c>
      <c r="B3850" t="s">
        <v>2053</v>
      </c>
      <c r="C3850" t="s">
        <v>3624</v>
      </c>
      <c r="D3850" t="s">
        <v>3617</v>
      </c>
      <c r="E3850">
        <v>0</v>
      </c>
      <c r="F3850">
        <v>1300</v>
      </c>
      <c r="G3850" s="2">
        <v>45504</v>
      </c>
      <c r="H3850" t="s">
        <v>3618</v>
      </c>
      <c r="I3850">
        <f t="shared" si="60"/>
        <v>-1300</v>
      </c>
    </row>
    <row r="3851" spans="1:9" x14ac:dyDescent="0.25">
      <c r="A3851">
        <v>2</v>
      </c>
      <c r="B3851" t="s">
        <v>2053</v>
      </c>
      <c r="C3851" t="s">
        <v>3624</v>
      </c>
      <c r="D3851" t="s">
        <v>3617</v>
      </c>
      <c r="E3851">
        <v>0</v>
      </c>
      <c r="F3851">
        <v>1300</v>
      </c>
      <c r="G3851" s="2">
        <v>45504</v>
      </c>
      <c r="H3851" t="s">
        <v>3618</v>
      </c>
      <c r="I3851">
        <f t="shared" si="60"/>
        <v>-1300</v>
      </c>
    </row>
    <row r="3852" spans="1:9" x14ac:dyDescent="0.25">
      <c r="A3852">
        <v>2</v>
      </c>
      <c r="B3852" t="s">
        <v>2053</v>
      </c>
      <c r="C3852" t="s">
        <v>3624</v>
      </c>
      <c r="D3852" t="s">
        <v>3617</v>
      </c>
      <c r="E3852">
        <v>0</v>
      </c>
      <c r="F3852">
        <v>169</v>
      </c>
      <c r="G3852" s="2">
        <v>45504</v>
      </c>
      <c r="H3852" t="s">
        <v>3618</v>
      </c>
      <c r="I3852">
        <f t="shared" si="60"/>
        <v>-169</v>
      </c>
    </row>
    <row r="3853" spans="1:9" x14ac:dyDescent="0.25">
      <c r="A3853">
        <v>2</v>
      </c>
      <c r="B3853" t="s">
        <v>2053</v>
      </c>
      <c r="C3853" t="s">
        <v>3624</v>
      </c>
      <c r="D3853" t="s">
        <v>3617</v>
      </c>
      <c r="E3853">
        <v>0</v>
      </c>
      <c r="F3853">
        <v>988</v>
      </c>
      <c r="G3853" s="2">
        <v>45504</v>
      </c>
      <c r="H3853" t="s">
        <v>3618</v>
      </c>
      <c r="I3853">
        <f t="shared" si="60"/>
        <v>-988</v>
      </c>
    </row>
    <row r="3854" spans="1:9" x14ac:dyDescent="0.25">
      <c r="A3854">
        <v>2</v>
      </c>
      <c r="B3854" t="s">
        <v>2053</v>
      </c>
      <c r="C3854" t="s">
        <v>3624</v>
      </c>
      <c r="D3854" t="s">
        <v>3617</v>
      </c>
      <c r="E3854">
        <v>0</v>
      </c>
      <c r="F3854">
        <v>91</v>
      </c>
      <c r="G3854" s="2">
        <v>45504</v>
      </c>
      <c r="H3854" t="s">
        <v>3618</v>
      </c>
      <c r="I3854">
        <f t="shared" si="60"/>
        <v>-91</v>
      </c>
    </row>
    <row r="3855" spans="1:9" x14ac:dyDescent="0.25">
      <c r="A3855">
        <v>2</v>
      </c>
      <c r="B3855" t="s">
        <v>2053</v>
      </c>
      <c r="C3855" t="s">
        <v>3624</v>
      </c>
      <c r="D3855" t="s">
        <v>3617</v>
      </c>
      <c r="E3855">
        <v>0</v>
      </c>
      <c r="F3855">
        <v>52</v>
      </c>
      <c r="G3855" s="2">
        <v>45504</v>
      </c>
      <c r="H3855" t="s">
        <v>3618</v>
      </c>
      <c r="I3855">
        <f t="shared" si="60"/>
        <v>-52</v>
      </c>
    </row>
    <row r="3856" spans="1:9" x14ac:dyDescent="0.25">
      <c r="A3856">
        <v>2</v>
      </c>
      <c r="B3856" t="s">
        <v>2053</v>
      </c>
      <c r="C3856" t="s">
        <v>3624</v>
      </c>
      <c r="D3856" t="s">
        <v>3617</v>
      </c>
      <c r="E3856">
        <v>0</v>
      </c>
      <c r="F3856">
        <v>260</v>
      </c>
      <c r="G3856" s="2">
        <v>45504</v>
      </c>
      <c r="H3856" t="s">
        <v>3618</v>
      </c>
      <c r="I3856">
        <f t="shared" si="60"/>
        <v>-260</v>
      </c>
    </row>
    <row r="3857" spans="1:9" x14ac:dyDescent="0.25">
      <c r="A3857">
        <v>2</v>
      </c>
      <c r="B3857" t="s">
        <v>2053</v>
      </c>
      <c r="C3857" t="s">
        <v>3624</v>
      </c>
      <c r="D3857" t="s">
        <v>3617</v>
      </c>
      <c r="E3857">
        <v>0</v>
      </c>
      <c r="F3857">
        <v>260</v>
      </c>
      <c r="G3857" s="2">
        <v>45504</v>
      </c>
      <c r="H3857" t="s">
        <v>3618</v>
      </c>
      <c r="I3857">
        <f t="shared" si="60"/>
        <v>-260</v>
      </c>
    </row>
    <row r="3858" spans="1:9" x14ac:dyDescent="0.25">
      <c r="A3858">
        <v>2</v>
      </c>
      <c r="B3858" t="s">
        <v>2053</v>
      </c>
      <c r="C3858" t="s">
        <v>3624</v>
      </c>
      <c r="D3858" t="s">
        <v>3617</v>
      </c>
      <c r="E3858">
        <v>0</v>
      </c>
      <c r="F3858">
        <v>65</v>
      </c>
      <c r="G3858" s="2">
        <v>45504</v>
      </c>
      <c r="H3858" t="s">
        <v>3618</v>
      </c>
      <c r="I3858">
        <f t="shared" si="60"/>
        <v>-65</v>
      </c>
    </row>
    <row r="3859" spans="1:9" x14ac:dyDescent="0.25">
      <c r="A3859">
        <v>2</v>
      </c>
      <c r="B3859" t="s">
        <v>2053</v>
      </c>
      <c r="C3859" t="s">
        <v>3624</v>
      </c>
      <c r="D3859" t="s">
        <v>3617</v>
      </c>
      <c r="E3859">
        <v>0</v>
      </c>
      <c r="F3859">
        <v>260</v>
      </c>
      <c r="G3859" s="2">
        <v>45504</v>
      </c>
      <c r="H3859" t="s">
        <v>3618</v>
      </c>
      <c r="I3859">
        <f t="shared" si="60"/>
        <v>-260</v>
      </c>
    </row>
    <row r="3860" spans="1:9" x14ac:dyDescent="0.25">
      <c r="A3860">
        <v>2</v>
      </c>
      <c r="B3860" t="s">
        <v>2053</v>
      </c>
      <c r="C3860" t="s">
        <v>3624</v>
      </c>
      <c r="D3860" t="s">
        <v>3617</v>
      </c>
      <c r="E3860">
        <v>0</v>
      </c>
      <c r="F3860">
        <v>65</v>
      </c>
      <c r="G3860" s="2">
        <v>45504</v>
      </c>
      <c r="H3860" t="s">
        <v>3618</v>
      </c>
      <c r="I3860">
        <f t="shared" si="60"/>
        <v>-65</v>
      </c>
    </row>
    <row r="3861" spans="1:9" x14ac:dyDescent="0.25">
      <c r="A3861">
        <v>2</v>
      </c>
      <c r="B3861" t="s">
        <v>2053</v>
      </c>
      <c r="C3861" t="s">
        <v>3624</v>
      </c>
      <c r="D3861" t="s">
        <v>3617</v>
      </c>
      <c r="E3861">
        <v>0</v>
      </c>
      <c r="F3861">
        <v>741</v>
      </c>
      <c r="G3861" s="2">
        <v>45504</v>
      </c>
      <c r="H3861" t="s">
        <v>3618</v>
      </c>
      <c r="I3861">
        <f t="shared" si="60"/>
        <v>-741</v>
      </c>
    </row>
    <row r="3862" spans="1:9" x14ac:dyDescent="0.25">
      <c r="A3862">
        <v>2</v>
      </c>
      <c r="B3862" t="s">
        <v>2053</v>
      </c>
      <c r="C3862" t="s">
        <v>3624</v>
      </c>
      <c r="D3862" t="s">
        <v>3617</v>
      </c>
      <c r="E3862">
        <v>0</v>
      </c>
      <c r="F3862">
        <v>325</v>
      </c>
      <c r="G3862" s="2">
        <v>45504</v>
      </c>
      <c r="H3862" t="s">
        <v>3618</v>
      </c>
      <c r="I3862">
        <f t="shared" si="60"/>
        <v>-325</v>
      </c>
    </row>
    <row r="3863" spans="1:9" x14ac:dyDescent="0.25">
      <c r="A3863">
        <v>2</v>
      </c>
      <c r="B3863" t="s">
        <v>2053</v>
      </c>
      <c r="C3863" t="s">
        <v>3624</v>
      </c>
      <c r="D3863" t="s">
        <v>3617</v>
      </c>
      <c r="E3863">
        <v>0</v>
      </c>
      <c r="F3863">
        <v>39</v>
      </c>
      <c r="G3863" s="2">
        <v>45504</v>
      </c>
      <c r="H3863" t="s">
        <v>3618</v>
      </c>
      <c r="I3863">
        <f t="shared" si="60"/>
        <v>-39</v>
      </c>
    </row>
    <row r="3864" spans="1:9" x14ac:dyDescent="0.25">
      <c r="A3864">
        <v>2</v>
      </c>
      <c r="B3864" t="s">
        <v>2053</v>
      </c>
      <c r="C3864" t="s">
        <v>3624</v>
      </c>
      <c r="D3864" t="s">
        <v>3617</v>
      </c>
      <c r="E3864">
        <v>0</v>
      </c>
      <c r="F3864">
        <v>195</v>
      </c>
      <c r="G3864" s="2">
        <v>45504</v>
      </c>
      <c r="H3864" t="s">
        <v>3618</v>
      </c>
      <c r="I3864">
        <f t="shared" si="60"/>
        <v>-195</v>
      </c>
    </row>
    <row r="3865" spans="1:9" x14ac:dyDescent="0.25">
      <c r="A3865">
        <v>2</v>
      </c>
      <c r="B3865" t="s">
        <v>2053</v>
      </c>
      <c r="C3865" t="s">
        <v>3624</v>
      </c>
      <c r="D3865" t="s">
        <v>3617</v>
      </c>
      <c r="E3865">
        <v>0</v>
      </c>
      <c r="F3865">
        <v>1230</v>
      </c>
      <c r="G3865" s="2">
        <v>45504</v>
      </c>
      <c r="H3865" t="s">
        <v>3618</v>
      </c>
      <c r="I3865">
        <f t="shared" si="60"/>
        <v>-1230</v>
      </c>
    </row>
    <row r="3866" spans="1:9" x14ac:dyDescent="0.25">
      <c r="A3866">
        <v>2</v>
      </c>
      <c r="B3866" t="s">
        <v>2053</v>
      </c>
      <c r="C3866" t="s">
        <v>3624</v>
      </c>
      <c r="D3866" t="s">
        <v>3617</v>
      </c>
      <c r="E3866">
        <v>0</v>
      </c>
      <c r="F3866">
        <v>270</v>
      </c>
      <c r="G3866" s="2">
        <v>45504</v>
      </c>
      <c r="H3866" t="s">
        <v>3618</v>
      </c>
      <c r="I3866">
        <f t="shared" si="60"/>
        <v>-270</v>
      </c>
    </row>
    <row r="3867" spans="1:9" x14ac:dyDescent="0.25">
      <c r="A3867">
        <v>2</v>
      </c>
      <c r="B3867" t="s">
        <v>2053</v>
      </c>
      <c r="C3867" t="s">
        <v>3624</v>
      </c>
      <c r="D3867" t="s">
        <v>3617</v>
      </c>
      <c r="E3867">
        <v>0</v>
      </c>
      <c r="F3867">
        <v>1235</v>
      </c>
      <c r="G3867" s="2">
        <v>45504</v>
      </c>
      <c r="H3867" t="s">
        <v>3618</v>
      </c>
      <c r="I3867">
        <f t="shared" si="60"/>
        <v>-1235</v>
      </c>
    </row>
    <row r="3868" spans="1:9" x14ac:dyDescent="0.25">
      <c r="A3868">
        <v>2</v>
      </c>
      <c r="B3868" t="s">
        <v>2053</v>
      </c>
      <c r="C3868" t="s">
        <v>3624</v>
      </c>
      <c r="D3868" t="s">
        <v>3617</v>
      </c>
      <c r="E3868">
        <v>0</v>
      </c>
      <c r="F3868">
        <v>1248</v>
      </c>
      <c r="G3868" s="2">
        <v>45504</v>
      </c>
      <c r="H3868" t="s">
        <v>3618</v>
      </c>
      <c r="I3868">
        <f t="shared" si="60"/>
        <v>-1248</v>
      </c>
    </row>
    <row r="3869" spans="1:9" x14ac:dyDescent="0.25">
      <c r="A3869">
        <v>2</v>
      </c>
      <c r="B3869" t="s">
        <v>2053</v>
      </c>
      <c r="C3869" t="s">
        <v>3624</v>
      </c>
      <c r="D3869" t="s">
        <v>3617</v>
      </c>
      <c r="E3869">
        <v>0</v>
      </c>
      <c r="F3869">
        <v>52</v>
      </c>
      <c r="G3869" s="2">
        <v>45504</v>
      </c>
      <c r="H3869" t="s">
        <v>3618</v>
      </c>
      <c r="I3869">
        <f t="shared" si="60"/>
        <v>-52</v>
      </c>
    </row>
    <row r="3870" spans="1:9" x14ac:dyDescent="0.25">
      <c r="A3870">
        <v>2</v>
      </c>
      <c r="B3870" t="s">
        <v>2053</v>
      </c>
      <c r="C3870" t="s">
        <v>3624</v>
      </c>
      <c r="D3870" t="s">
        <v>3617</v>
      </c>
      <c r="E3870">
        <v>0</v>
      </c>
      <c r="F3870">
        <v>390</v>
      </c>
      <c r="G3870" s="2">
        <v>45504</v>
      </c>
      <c r="H3870" t="s">
        <v>3618</v>
      </c>
      <c r="I3870">
        <f t="shared" si="60"/>
        <v>-390</v>
      </c>
    </row>
    <row r="3871" spans="1:9" x14ac:dyDescent="0.25">
      <c r="A3871">
        <v>2</v>
      </c>
      <c r="B3871" t="s">
        <v>2053</v>
      </c>
      <c r="C3871" t="s">
        <v>3624</v>
      </c>
      <c r="D3871" t="s">
        <v>3617</v>
      </c>
      <c r="E3871">
        <v>0</v>
      </c>
      <c r="F3871">
        <v>160</v>
      </c>
      <c r="G3871" s="2">
        <v>45504</v>
      </c>
      <c r="H3871" t="s">
        <v>3618</v>
      </c>
      <c r="I3871">
        <f t="shared" si="60"/>
        <v>-160</v>
      </c>
    </row>
    <row r="3872" spans="1:9" x14ac:dyDescent="0.25">
      <c r="A3872">
        <v>2</v>
      </c>
      <c r="B3872" t="s">
        <v>2053</v>
      </c>
      <c r="C3872" t="s">
        <v>3624</v>
      </c>
      <c r="D3872" t="s">
        <v>3617</v>
      </c>
      <c r="E3872">
        <v>0</v>
      </c>
      <c r="F3872">
        <v>1840</v>
      </c>
      <c r="G3872" s="2">
        <v>45504</v>
      </c>
      <c r="H3872" t="s">
        <v>3618</v>
      </c>
      <c r="I3872">
        <f t="shared" si="60"/>
        <v>-1840</v>
      </c>
    </row>
    <row r="3873" spans="1:9" x14ac:dyDescent="0.25">
      <c r="A3873">
        <v>2</v>
      </c>
      <c r="B3873" t="s">
        <v>2053</v>
      </c>
      <c r="C3873" t="s">
        <v>3624</v>
      </c>
      <c r="D3873" t="s">
        <v>3617</v>
      </c>
      <c r="E3873">
        <v>0</v>
      </c>
      <c r="F3873">
        <v>100</v>
      </c>
      <c r="G3873" s="2">
        <v>45504</v>
      </c>
      <c r="H3873" t="s">
        <v>3618</v>
      </c>
      <c r="I3873">
        <f t="shared" si="60"/>
        <v>-100</v>
      </c>
    </row>
    <row r="3874" spans="1:9" x14ac:dyDescent="0.25">
      <c r="A3874">
        <v>2</v>
      </c>
      <c r="B3874" t="s">
        <v>2053</v>
      </c>
      <c r="C3874" t="s">
        <v>3624</v>
      </c>
      <c r="D3874" t="s">
        <v>3617</v>
      </c>
      <c r="E3874">
        <v>0</v>
      </c>
      <c r="F3874">
        <v>100</v>
      </c>
      <c r="G3874" s="2">
        <v>45504</v>
      </c>
      <c r="H3874" t="s">
        <v>3618</v>
      </c>
      <c r="I3874">
        <f t="shared" si="60"/>
        <v>-100</v>
      </c>
    </row>
    <row r="3875" spans="1:9" x14ac:dyDescent="0.25">
      <c r="A3875">
        <v>2</v>
      </c>
      <c r="B3875" t="s">
        <v>2053</v>
      </c>
      <c r="C3875" t="s">
        <v>3624</v>
      </c>
      <c r="D3875" t="s">
        <v>3617</v>
      </c>
      <c r="E3875">
        <v>0</v>
      </c>
      <c r="F3875">
        <v>1800</v>
      </c>
      <c r="G3875" s="2">
        <v>45504</v>
      </c>
      <c r="H3875" t="s">
        <v>3618</v>
      </c>
      <c r="I3875">
        <f t="shared" si="60"/>
        <v>-1800</v>
      </c>
    </row>
    <row r="3876" spans="1:9" x14ac:dyDescent="0.25">
      <c r="A3876">
        <v>2</v>
      </c>
      <c r="B3876" t="s">
        <v>2053</v>
      </c>
      <c r="C3876" t="s">
        <v>3624</v>
      </c>
      <c r="D3876" t="s">
        <v>3617</v>
      </c>
      <c r="E3876">
        <v>0</v>
      </c>
      <c r="F3876">
        <v>5100</v>
      </c>
      <c r="G3876" s="2">
        <v>45504</v>
      </c>
      <c r="H3876" t="s">
        <v>3618</v>
      </c>
      <c r="I3876">
        <f t="shared" si="60"/>
        <v>-5100</v>
      </c>
    </row>
    <row r="3877" spans="1:9" x14ac:dyDescent="0.25">
      <c r="A3877">
        <v>2</v>
      </c>
      <c r="B3877" t="s">
        <v>2053</v>
      </c>
      <c r="C3877" t="s">
        <v>3624</v>
      </c>
      <c r="D3877" t="s">
        <v>3617</v>
      </c>
      <c r="E3877">
        <v>0</v>
      </c>
      <c r="F3877">
        <v>1500</v>
      </c>
      <c r="G3877" s="2">
        <v>45504</v>
      </c>
      <c r="H3877" t="s">
        <v>3618</v>
      </c>
      <c r="I3877">
        <f t="shared" si="60"/>
        <v>-1500</v>
      </c>
    </row>
    <row r="3878" spans="1:9" x14ac:dyDescent="0.25">
      <c r="A3878">
        <v>2</v>
      </c>
      <c r="B3878" t="s">
        <v>2053</v>
      </c>
      <c r="C3878" t="s">
        <v>3624</v>
      </c>
      <c r="D3878" t="s">
        <v>3617</v>
      </c>
      <c r="E3878">
        <v>0</v>
      </c>
      <c r="F3878">
        <v>150</v>
      </c>
      <c r="G3878" s="2">
        <v>45504</v>
      </c>
      <c r="H3878" t="s">
        <v>3618</v>
      </c>
      <c r="I3878">
        <f t="shared" si="60"/>
        <v>-150</v>
      </c>
    </row>
    <row r="3879" spans="1:9" x14ac:dyDescent="0.25">
      <c r="A3879">
        <v>2</v>
      </c>
      <c r="B3879" t="s">
        <v>2053</v>
      </c>
      <c r="C3879" t="s">
        <v>3624</v>
      </c>
      <c r="D3879" t="s">
        <v>3617</v>
      </c>
      <c r="E3879">
        <v>0</v>
      </c>
      <c r="F3879">
        <v>195</v>
      </c>
      <c r="G3879" s="2">
        <v>45504</v>
      </c>
      <c r="H3879" t="s">
        <v>3618</v>
      </c>
      <c r="I3879">
        <f t="shared" si="60"/>
        <v>-195</v>
      </c>
    </row>
    <row r="3880" spans="1:9" x14ac:dyDescent="0.25">
      <c r="A3880">
        <v>2</v>
      </c>
      <c r="B3880" t="s">
        <v>2053</v>
      </c>
      <c r="C3880" t="s">
        <v>3624</v>
      </c>
      <c r="D3880" t="s">
        <v>3617</v>
      </c>
      <c r="E3880">
        <v>0</v>
      </c>
      <c r="F3880">
        <v>3650</v>
      </c>
      <c r="G3880" s="2">
        <v>45504</v>
      </c>
      <c r="H3880" t="s">
        <v>3618</v>
      </c>
      <c r="I3880">
        <f t="shared" si="60"/>
        <v>-3650</v>
      </c>
    </row>
    <row r="3881" spans="1:9" x14ac:dyDescent="0.25">
      <c r="A3881">
        <v>2</v>
      </c>
      <c r="B3881" t="s">
        <v>2053</v>
      </c>
      <c r="C3881" t="s">
        <v>3624</v>
      </c>
      <c r="D3881" t="s">
        <v>3617</v>
      </c>
      <c r="E3881">
        <v>0</v>
      </c>
      <c r="F3881">
        <v>182.5</v>
      </c>
      <c r="G3881" s="2">
        <v>45504</v>
      </c>
      <c r="H3881" t="s">
        <v>3618</v>
      </c>
      <c r="I3881">
        <f t="shared" si="60"/>
        <v>-182.5</v>
      </c>
    </row>
    <row r="3882" spans="1:9" x14ac:dyDescent="0.25">
      <c r="A3882">
        <v>2</v>
      </c>
      <c r="B3882" t="s">
        <v>2053</v>
      </c>
      <c r="C3882" t="s">
        <v>3624</v>
      </c>
      <c r="D3882" t="s">
        <v>3617</v>
      </c>
      <c r="E3882">
        <v>0</v>
      </c>
      <c r="F3882">
        <v>365</v>
      </c>
      <c r="G3882" s="2">
        <v>45504</v>
      </c>
      <c r="H3882" t="s">
        <v>3618</v>
      </c>
      <c r="I3882">
        <f t="shared" si="60"/>
        <v>-365</v>
      </c>
    </row>
    <row r="3883" spans="1:9" x14ac:dyDescent="0.25">
      <c r="A3883">
        <v>2</v>
      </c>
      <c r="B3883" t="s">
        <v>2053</v>
      </c>
      <c r="C3883" t="s">
        <v>3624</v>
      </c>
      <c r="D3883" t="s">
        <v>3617</v>
      </c>
      <c r="E3883">
        <v>0</v>
      </c>
      <c r="F3883">
        <v>365</v>
      </c>
      <c r="G3883" s="2">
        <v>45504</v>
      </c>
      <c r="H3883" t="s">
        <v>3618</v>
      </c>
      <c r="I3883">
        <f t="shared" si="60"/>
        <v>-365</v>
      </c>
    </row>
    <row r="3884" spans="1:9" x14ac:dyDescent="0.25">
      <c r="A3884">
        <v>2</v>
      </c>
      <c r="B3884" t="s">
        <v>2053</v>
      </c>
      <c r="C3884" t="s">
        <v>3624</v>
      </c>
      <c r="D3884" t="s">
        <v>3617</v>
      </c>
      <c r="E3884">
        <v>0</v>
      </c>
      <c r="F3884">
        <v>182.5</v>
      </c>
      <c r="G3884" s="2">
        <v>45504</v>
      </c>
      <c r="H3884" t="s">
        <v>3618</v>
      </c>
      <c r="I3884">
        <f t="shared" si="60"/>
        <v>-182.5</v>
      </c>
    </row>
    <row r="3885" spans="1:9" x14ac:dyDescent="0.25">
      <c r="A3885">
        <v>2</v>
      </c>
      <c r="B3885" t="s">
        <v>2053</v>
      </c>
      <c r="C3885" t="s">
        <v>3624</v>
      </c>
      <c r="D3885" t="s">
        <v>3617</v>
      </c>
      <c r="E3885">
        <v>0</v>
      </c>
      <c r="F3885">
        <v>365</v>
      </c>
      <c r="G3885" s="2">
        <v>45504</v>
      </c>
      <c r="H3885" t="s">
        <v>3618</v>
      </c>
      <c r="I3885">
        <f t="shared" si="60"/>
        <v>-365</v>
      </c>
    </row>
    <row r="3886" spans="1:9" x14ac:dyDescent="0.25">
      <c r="A3886">
        <v>2</v>
      </c>
      <c r="B3886" t="s">
        <v>2053</v>
      </c>
      <c r="C3886" t="s">
        <v>3624</v>
      </c>
      <c r="D3886" t="s">
        <v>3617</v>
      </c>
      <c r="E3886">
        <v>0</v>
      </c>
      <c r="F3886">
        <v>365</v>
      </c>
      <c r="G3886" s="2">
        <v>45504</v>
      </c>
      <c r="H3886" t="s">
        <v>3618</v>
      </c>
      <c r="I3886">
        <f t="shared" si="60"/>
        <v>-365</v>
      </c>
    </row>
    <row r="3887" spans="1:9" x14ac:dyDescent="0.25">
      <c r="A3887">
        <v>2</v>
      </c>
      <c r="B3887" t="s">
        <v>2053</v>
      </c>
      <c r="C3887" t="s">
        <v>3624</v>
      </c>
      <c r="D3887" t="s">
        <v>3617</v>
      </c>
      <c r="E3887">
        <v>0</v>
      </c>
      <c r="F3887">
        <v>3066</v>
      </c>
      <c r="G3887" s="2">
        <v>45504</v>
      </c>
      <c r="H3887" t="s">
        <v>3618</v>
      </c>
      <c r="I3887">
        <f t="shared" si="60"/>
        <v>-3066</v>
      </c>
    </row>
    <row r="3888" spans="1:9" x14ac:dyDescent="0.25">
      <c r="A3888">
        <v>2</v>
      </c>
      <c r="B3888" t="s">
        <v>2053</v>
      </c>
      <c r="C3888" t="s">
        <v>3624</v>
      </c>
      <c r="D3888" t="s">
        <v>3617</v>
      </c>
      <c r="E3888">
        <v>0</v>
      </c>
      <c r="F3888">
        <v>219</v>
      </c>
      <c r="G3888" s="2">
        <v>45504</v>
      </c>
      <c r="H3888" t="s">
        <v>3618</v>
      </c>
      <c r="I3888">
        <f t="shared" si="60"/>
        <v>-219</v>
      </c>
    </row>
    <row r="3889" spans="1:9" x14ac:dyDescent="0.25">
      <c r="A3889">
        <v>2</v>
      </c>
      <c r="B3889" t="s">
        <v>2053</v>
      </c>
      <c r="C3889" t="s">
        <v>3624</v>
      </c>
      <c r="D3889" t="s">
        <v>3617</v>
      </c>
      <c r="E3889">
        <v>0</v>
      </c>
      <c r="F3889">
        <v>182.5</v>
      </c>
      <c r="G3889" s="2">
        <v>45504</v>
      </c>
      <c r="H3889" t="s">
        <v>3618</v>
      </c>
      <c r="I3889">
        <f t="shared" si="60"/>
        <v>-182.5</v>
      </c>
    </row>
    <row r="3890" spans="1:9" x14ac:dyDescent="0.25">
      <c r="A3890">
        <v>2</v>
      </c>
      <c r="B3890" t="s">
        <v>2053</v>
      </c>
      <c r="C3890" t="s">
        <v>3624</v>
      </c>
      <c r="D3890" t="s">
        <v>3617</v>
      </c>
      <c r="E3890">
        <v>0</v>
      </c>
      <c r="F3890">
        <v>547.5</v>
      </c>
      <c r="G3890" s="2">
        <v>45504</v>
      </c>
      <c r="H3890" t="s">
        <v>3618</v>
      </c>
      <c r="I3890">
        <f t="shared" si="60"/>
        <v>-547.5</v>
      </c>
    </row>
    <row r="3891" spans="1:9" x14ac:dyDescent="0.25">
      <c r="A3891">
        <v>2</v>
      </c>
      <c r="B3891" t="s">
        <v>2053</v>
      </c>
      <c r="C3891" t="s">
        <v>3624</v>
      </c>
      <c r="D3891" t="s">
        <v>3617</v>
      </c>
      <c r="E3891">
        <v>0</v>
      </c>
      <c r="F3891">
        <v>2555</v>
      </c>
      <c r="G3891" s="2">
        <v>45504</v>
      </c>
      <c r="H3891" t="s">
        <v>3618</v>
      </c>
      <c r="I3891">
        <f t="shared" si="60"/>
        <v>-2555</v>
      </c>
    </row>
    <row r="3892" spans="1:9" x14ac:dyDescent="0.25">
      <c r="A3892">
        <v>2</v>
      </c>
      <c r="B3892" t="s">
        <v>2053</v>
      </c>
      <c r="C3892" t="s">
        <v>3624</v>
      </c>
      <c r="D3892" t="s">
        <v>3617</v>
      </c>
      <c r="E3892">
        <v>0</v>
      </c>
      <c r="F3892">
        <v>182.5</v>
      </c>
      <c r="G3892" s="2">
        <v>45504</v>
      </c>
      <c r="H3892" t="s">
        <v>3618</v>
      </c>
      <c r="I3892">
        <f t="shared" si="60"/>
        <v>-182.5</v>
      </c>
    </row>
    <row r="3893" spans="1:9" x14ac:dyDescent="0.25">
      <c r="A3893">
        <v>2</v>
      </c>
      <c r="B3893" t="s">
        <v>2053</v>
      </c>
      <c r="C3893" t="s">
        <v>3624</v>
      </c>
      <c r="D3893" t="s">
        <v>3617</v>
      </c>
      <c r="E3893">
        <v>0</v>
      </c>
      <c r="F3893">
        <v>1898</v>
      </c>
      <c r="G3893" s="2">
        <v>45504</v>
      </c>
      <c r="H3893" t="s">
        <v>3618</v>
      </c>
      <c r="I3893">
        <f t="shared" si="60"/>
        <v>-1898</v>
      </c>
    </row>
    <row r="3894" spans="1:9" x14ac:dyDescent="0.25">
      <c r="A3894">
        <v>2</v>
      </c>
      <c r="B3894" t="s">
        <v>2053</v>
      </c>
      <c r="C3894" t="s">
        <v>3624</v>
      </c>
      <c r="D3894" t="s">
        <v>3617</v>
      </c>
      <c r="E3894">
        <v>0</v>
      </c>
      <c r="F3894">
        <v>365</v>
      </c>
      <c r="G3894" s="2">
        <v>45504</v>
      </c>
      <c r="H3894" t="s">
        <v>3618</v>
      </c>
      <c r="I3894">
        <f t="shared" si="60"/>
        <v>-365</v>
      </c>
    </row>
    <row r="3895" spans="1:9" x14ac:dyDescent="0.25">
      <c r="A3895">
        <v>2</v>
      </c>
      <c r="B3895" t="s">
        <v>2053</v>
      </c>
      <c r="C3895" t="s">
        <v>3624</v>
      </c>
      <c r="D3895" t="s">
        <v>3617</v>
      </c>
      <c r="E3895">
        <v>0</v>
      </c>
      <c r="F3895">
        <v>182.5</v>
      </c>
      <c r="G3895" s="2">
        <v>45504</v>
      </c>
      <c r="H3895" t="s">
        <v>3618</v>
      </c>
      <c r="I3895">
        <f t="shared" si="60"/>
        <v>-182.5</v>
      </c>
    </row>
    <row r="3896" spans="1:9" x14ac:dyDescent="0.25">
      <c r="A3896">
        <v>2</v>
      </c>
      <c r="B3896" t="s">
        <v>2053</v>
      </c>
      <c r="C3896" t="s">
        <v>3624</v>
      </c>
      <c r="D3896" t="s">
        <v>3617</v>
      </c>
      <c r="E3896">
        <v>0</v>
      </c>
      <c r="F3896">
        <v>3650</v>
      </c>
      <c r="G3896" s="2">
        <v>45504</v>
      </c>
      <c r="H3896" t="s">
        <v>3618</v>
      </c>
      <c r="I3896">
        <f t="shared" si="60"/>
        <v>-3650</v>
      </c>
    </row>
    <row r="3897" spans="1:9" x14ac:dyDescent="0.25">
      <c r="A3897">
        <v>2</v>
      </c>
      <c r="B3897" t="s">
        <v>2053</v>
      </c>
      <c r="C3897" t="s">
        <v>3624</v>
      </c>
      <c r="D3897" t="s">
        <v>3617</v>
      </c>
      <c r="E3897">
        <v>0</v>
      </c>
      <c r="F3897">
        <v>714</v>
      </c>
      <c r="G3897" s="2">
        <v>45504</v>
      </c>
      <c r="H3897" t="s">
        <v>3618</v>
      </c>
      <c r="I3897">
        <f t="shared" si="60"/>
        <v>-714</v>
      </c>
    </row>
    <row r="3898" spans="1:9" x14ac:dyDescent="0.25">
      <c r="A3898">
        <v>2</v>
      </c>
      <c r="B3898" t="s">
        <v>2053</v>
      </c>
      <c r="C3898" t="s">
        <v>3624</v>
      </c>
      <c r="D3898" t="s">
        <v>3617</v>
      </c>
      <c r="E3898">
        <v>0</v>
      </c>
      <c r="F3898">
        <v>450</v>
      </c>
      <c r="G3898" s="2">
        <v>45504</v>
      </c>
      <c r="H3898" t="s">
        <v>3618</v>
      </c>
      <c r="I3898">
        <f t="shared" si="60"/>
        <v>-450</v>
      </c>
    </row>
    <row r="3899" spans="1:9" x14ac:dyDescent="0.25">
      <c r="A3899">
        <v>2</v>
      </c>
      <c r="B3899" t="s">
        <v>2053</v>
      </c>
      <c r="C3899" t="s">
        <v>3624</v>
      </c>
      <c r="D3899" t="s">
        <v>3617</v>
      </c>
      <c r="E3899">
        <v>0</v>
      </c>
      <c r="F3899">
        <v>450</v>
      </c>
      <c r="G3899" s="2">
        <v>45504</v>
      </c>
      <c r="H3899" t="s">
        <v>3618</v>
      </c>
      <c r="I3899">
        <f t="shared" si="60"/>
        <v>-450</v>
      </c>
    </row>
    <row r="3900" spans="1:9" x14ac:dyDescent="0.25">
      <c r="A3900">
        <v>2</v>
      </c>
      <c r="B3900" t="s">
        <v>2053</v>
      </c>
      <c r="C3900" t="s">
        <v>3624</v>
      </c>
      <c r="D3900" t="s">
        <v>3617</v>
      </c>
      <c r="E3900">
        <v>0</v>
      </c>
      <c r="F3900">
        <v>2100</v>
      </c>
      <c r="G3900" s="2">
        <v>45504</v>
      </c>
      <c r="H3900" t="s">
        <v>3618</v>
      </c>
      <c r="I3900">
        <f t="shared" si="60"/>
        <v>-2100</v>
      </c>
    </row>
    <row r="3901" spans="1:9" x14ac:dyDescent="0.25">
      <c r="A3901">
        <v>2</v>
      </c>
      <c r="B3901" t="s">
        <v>2053</v>
      </c>
      <c r="C3901" t="s">
        <v>3624</v>
      </c>
      <c r="D3901" t="s">
        <v>3617</v>
      </c>
      <c r="E3901">
        <v>0</v>
      </c>
      <c r="F3901">
        <v>2100</v>
      </c>
      <c r="G3901" s="2">
        <v>45504</v>
      </c>
      <c r="H3901" t="s">
        <v>3618</v>
      </c>
      <c r="I3901">
        <f t="shared" si="60"/>
        <v>-2100</v>
      </c>
    </row>
    <row r="3902" spans="1:9" x14ac:dyDescent="0.25">
      <c r="A3902">
        <v>2</v>
      </c>
      <c r="B3902" t="s">
        <v>2053</v>
      </c>
      <c r="C3902" t="s">
        <v>3624</v>
      </c>
      <c r="D3902" t="s">
        <v>3617</v>
      </c>
      <c r="E3902">
        <v>0</v>
      </c>
      <c r="F3902">
        <v>378</v>
      </c>
      <c r="G3902" s="2">
        <v>45504</v>
      </c>
      <c r="H3902" t="s">
        <v>3618</v>
      </c>
      <c r="I3902">
        <f t="shared" si="60"/>
        <v>-378</v>
      </c>
    </row>
    <row r="3903" spans="1:9" x14ac:dyDescent="0.25">
      <c r="A3903">
        <v>2</v>
      </c>
      <c r="B3903" t="s">
        <v>2053</v>
      </c>
      <c r="C3903" t="s">
        <v>3624</v>
      </c>
      <c r="D3903" t="s">
        <v>3617</v>
      </c>
      <c r="E3903">
        <v>0</v>
      </c>
      <c r="F3903">
        <v>1722</v>
      </c>
      <c r="G3903" s="2">
        <v>45504</v>
      </c>
      <c r="H3903" t="s">
        <v>3618</v>
      </c>
      <c r="I3903">
        <f t="shared" si="60"/>
        <v>-1722</v>
      </c>
    </row>
    <row r="3904" spans="1:9" x14ac:dyDescent="0.25">
      <c r="A3904">
        <v>2</v>
      </c>
      <c r="B3904" t="s">
        <v>2053</v>
      </c>
      <c r="C3904" t="s">
        <v>3624</v>
      </c>
      <c r="D3904" t="s">
        <v>3617</v>
      </c>
      <c r="E3904">
        <v>0</v>
      </c>
      <c r="F3904">
        <v>1386</v>
      </c>
      <c r="G3904" s="2">
        <v>45504</v>
      </c>
      <c r="H3904" t="s">
        <v>3618</v>
      </c>
      <c r="I3904">
        <f t="shared" si="60"/>
        <v>-1386</v>
      </c>
    </row>
    <row r="3905" spans="1:9" x14ac:dyDescent="0.25">
      <c r="A3905">
        <v>2</v>
      </c>
      <c r="B3905" t="s">
        <v>2053</v>
      </c>
      <c r="C3905" t="s">
        <v>3624</v>
      </c>
      <c r="D3905" t="s">
        <v>3617</v>
      </c>
      <c r="E3905">
        <v>0</v>
      </c>
      <c r="F3905">
        <v>2100</v>
      </c>
      <c r="G3905" s="2">
        <v>45504</v>
      </c>
      <c r="H3905" t="s">
        <v>3618</v>
      </c>
      <c r="I3905">
        <f t="shared" si="60"/>
        <v>-2100</v>
      </c>
    </row>
    <row r="3906" spans="1:9" x14ac:dyDescent="0.25">
      <c r="A3906">
        <v>2</v>
      </c>
      <c r="B3906" t="s">
        <v>2053</v>
      </c>
      <c r="C3906" t="s">
        <v>3624</v>
      </c>
      <c r="D3906" t="s">
        <v>3617</v>
      </c>
      <c r="E3906">
        <v>0</v>
      </c>
      <c r="F3906">
        <v>2100</v>
      </c>
      <c r="G3906" s="2">
        <v>45504</v>
      </c>
      <c r="H3906" t="s">
        <v>3618</v>
      </c>
      <c r="I3906">
        <f t="shared" ref="I3906:I3969" si="61">E3906-F3906</f>
        <v>-2100</v>
      </c>
    </row>
    <row r="3907" spans="1:9" x14ac:dyDescent="0.25">
      <c r="A3907">
        <v>2</v>
      </c>
      <c r="B3907" t="s">
        <v>2053</v>
      </c>
      <c r="C3907" t="s">
        <v>3624</v>
      </c>
      <c r="D3907" t="s">
        <v>3617</v>
      </c>
      <c r="E3907">
        <v>0</v>
      </c>
      <c r="F3907">
        <v>924</v>
      </c>
      <c r="G3907" s="2">
        <v>45504</v>
      </c>
      <c r="H3907" t="s">
        <v>3618</v>
      </c>
      <c r="I3907">
        <f t="shared" si="61"/>
        <v>-924</v>
      </c>
    </row>
    <row r="3908" spans="1:9" x14ac:dyDescent="0.25">
      <c r="A3908">
        <v>2</v>
      </c>
      <c r="B3908" t="s">
        <v>2053</v>
      </c>
      <c r="C3908" t="s">
        <v>3624</v>
      </c>
      <c r="D3908" t="s">
        <v>3617</v>
      </c>
      <c r="E3908">
        <v>0</v>
      </c>
      <c r="F3908">
        <v>1176</v>
      </c>
      <c r="G3908" s="2">
        <v>45504</v>
      </c>
      <c r="H3908" t="s">
        <v>3618</v>
      </c>
      <c r="I3908">
        <f t="shared" si="61"/>
        <v>-1176</v>
      </c>
    </row>
    <row r="3909" spans="1:9" x14ac:dyDescent="0.25">
      <c r="A3909">
        <v>2</v>
      </c>
      <c r="B3909" t="s">
        <v>2053</v>
      </c>
      <c r="C3909" t="s">
        <v>3624</v>
      </c>
      <c r="D3909" t="s">
        <v>3617</v>
      </c>
      <c r="E3909">
        <v>0</v>
      </c>
      <c r="F3909">
        <v>130</v>
      </c>
      <c r="G3909" s="2">
        <v>45504</v>
      </c>
      <c r="H3909" t="s">
        <v>3618</v>
      </c>
      <c r="I3909">
        <f t="shared" si="61"/>
        <v>-130</v>
      </c>
    </row>
    <row r="3910" spans="1:9" x14ac:dyDescent="0.25">
      <c r="A3910">
        <v>2</v>
      </c>
      <c r="B3910" t="s">
        <v>2053</v>
      </c>
      <c r="C3910" t="s">
        <v>3624</v>
      </c>
      <c r="D3910" t="s">
        <v>3617</v>
      </c>
      <c r="E3910">
        <v>0</v>
      </c>
      <c r="F3910">
        <v>130</v>
      </c>
      <c r="G3910" s="2">
        <v>45504</v>
      </c>
      <c r="H3910" t="s">
        <v>3618</v>
      </c>
      <c r="I3910">
        <f t="shared" si="61"/>
        <v>-130</v>
      </c>
    </row>
    <row r="3911" spans="1:9" x14ac:dyDescent="0.25">
      <c r="A3911">
        <v>2</v>
      </c>
      <c r="B3911" t="s">
        <v>2053</v>
      </c>
      <c r="C3911" t="s">
        <v>3624</v>
      </c>
      <c r="D3911" t="s">
        <v>3617</v>
      </c>
      <c r="E3911">
        <v>0</v>
      </c>
      <c r="F3911">
        <v>130</v>
      </c>
      <c r="G3911" s="2">
        <v>45504</v>
      </c>
      <c r="H3911" t="s">
        <v>3618</v>
      </c>
      <c r="I3911">
        <f t="shared" si="61"/>
        <v>-130</v>
      </c>
    </row>
    <row r="3912" spans="1:9" x14ac:dyDescent="0.25">
      <c r="A3912">
        <v>2</v>
      </c>
      <c r="B3912" t="s">
        <v>2053</v>
      </c>
      <c r="C3912" t="s">
        <v>3624</v>
      </c>
      <c r="D3912" t="s">
        <v>3617</v>
      </c>
      <c r="E3912">
        <v>0</v>
      </c>
      <c r="F3912">
        <v>130</v>
      </c>
      <c r="G3912" s="2">
        <v>45504</v>
      </c>
      <c r="H3912" t="s">
        <v>3618</v>
      </c>
      <c r="I3912">
        <f t="shared" si="61"/>
        <v>-130</v>
      </c>
    </row>
    <row r="3913" spans="1:9" x14ac:dyDescent="0.25">
      <c r="A3913">
        <v>2</v>
      </c>
      <c r="B3913" t="s">
        <v>2053</v>
      </c>
      <c r="C3913" t="s">
        <v>3624</v>
      </c>
      <c r="D3913" t="s">
        <v>3617</v>
      </c>
      <c r="E3913">
        <v>0</v>
      </c>
      <c r="F3913">
        <v>195</v>
      </c>
      <c r="G3913" s="2">
        <v>45504</v>
      </c>
      <c r="H3913" t="s">
        <v>3618</v>
      </c>
      <c r="I3913">
        <f t="shared" si="61"/>
        <v>-195</v>
      </c>
    </row>
    <row r="3914" spans="1:9" x14ac:dyDescent="0.25">
      <c r="A3914">
        <v>2</v>
      </c>
      <c r="B3914" t="s">
        <v>2053</v>
      </c>
      <c r="C3914" t="s">
        <v>3624</v>
      </c>
      <c r="D3914" t="s">
        <v>3617</v>
      </c>
      <c r="E3914">
        <v>0</v>
      </c>
      <c r="F3914">
        <v>2025</v>
      </c>
      <c r="G3914" s="2">
        <v>45504</v>
      </c>
      <c r="H3914" t="s">
        <v>3618</v>
      </c>
      <c r="I3914">
        <f t="shared" si="61"/>
        <v>-2025</v>
      </c>
    </row>
    <row r="3915" spans="1:9" x14ac:dyDescent="0.25">
      <c r="A3915">
        <v>2</v>
      </c>
      <c r="B3915" t="s">
        <v>2053</v>
      </c>
      <c r="C3915" t="s">
        <v>3624</v>
      </c>
      <c r="D3915" t="s">
        <v>3617</v>
      </c>
      <c r="E3915">
        <v>0</v>
      </c>
      <c r="F3915">
        <v>130</v>
      </c>
      <c r="G3915" s="2">
        <v>45504</v>
      </c>
      <c r="H3915" t="s">
        <v>3618</v>
      </c>
      <c r="I3915">
        <f t="shared" si="61"/>
        <v>-130</v>
      </c>
    </row>
    <row r="3916" spans="1:9" x14ac:dyDescent="0.25">
      <c r="A3916">
        <v>2</v>
      </c>
      <c r="B3916" t="s">
        <v>2053</v>
      </c>
      <c r="C3916" t="s">
        <v>3624</v>
      </c>
      <c r="D3916" t="s">
        <v>3617</v>
      </c>
      <c r="E3916">
        <v>0</v>
      </c>
      <c r="F3916">
        <v>1170</v>
      </c>
      <c r="G3916" s="2">
        <v>45504</v>
      </c>
      <c r="H3916" t="s">
        <v>3618</v>
      </c>
      <c r="I3916">
        <f t="shared" si="61"/>
        <v>-1170</v>
      </c>
    </row>
    <row r="3917" spans="1:9" x14ac:dyDescent="0.25">
      <c r="A3917">
        <v>2</v>
      </c>
      <c r="B3917" t="s">
        <v>2053</v>
      </c>
      <c r="C3917" t="s">
        <v>3624</v>
      </c>
      <c r="D3917" t="s">
        <v>3617</v>
      </c>
      <c r="E3917">
        <v>0</v>
      </c>
      <c r="F3917">
        <v>130</v>
      </c>
      <c r="G3917" s="2">
        <v>45504</v>
      </c>
      <c r="H3917" t="s">
        <v>3618</v>
      </c>
      <c r="I3917">
        <f t="shared" si="61"/>
        <v>-130</v>
      </c>
    </row>
    <row r="3918" spans="1:9" x14ac:dyDescent="0.25">
      <c r="A3918">
        <v>2</v>
      </c>
      <c r="B3918" t="s">
        <v>2053</v>
      </c>
      <c r="C3918" t="s">
        <v>3624</v>
      </c>
      <c r="D3918" t="s">
        <v>3617</v>
      </c>
      <c r="E3918">
        <v>0</v>
      </c>
      <c r="F3918">
        <v>1300</v>
      </c>
      <c r="G3918" s="2">
        <v>45504</v>
      </c>
      <c r="H3918" t="s">
        <v>3618</v>
      </c>
      <c r="I3918">
        <f t="shared" si="61"/>
        <v>-1300</v>
      </c>
    </row>
    <row r="3919" spans="1:9" x14ac:dyDescent="0.25">
      <c r="A3919">
        <v>2</v>
      </c>
      <c r="B3919" t="s">
        <v>2053</v>
      </c>
      <c r="C3919" t="s">
        <v>3624</v>
      </c>
      <c r="D3919" t="s">
        <v>3617</v>
      </c>
      <c r="E3919">
        <v>0</v>
      </c>
      <c r="F3919">
        <v>312</v>
      </c>
      <c r="G3919" s="2">
        <v>45504</v>
      </c>
      <c r="H3919" t="s">
        <v>3618</v>
      </c>
      <c r="I3919">
        <f t="shared" si="61"/>
        <v>-312</v>
      </c>
    </row>
    <row r="3920" spans="1:9" x14ac:dyDescent="0.25">
      <c r="A3920">
        <v>2</v>
      </c>
      <c r="B3920" t="s">
        <v>2053</v>
      </c>
      <c r="C3920" t="s">
        <v>3624</v>
      </c>
      <c r="D3920" t="s">
        <v>3617</v>
      </c>
      <c r="E3920">
        <v>0</v>
      </c>
      <c r="F3920">
        <v>208</v>
      </c>
      <c r="G3920" s="2">
        <v>45504</v>
      </c>
      <c r="H3920" t="s">
        <v>3618</v>
      </c>
      <c r="I3920">
        <f t="shared" si="61"/>
        <v>-208</v>
      </c>
    </row>
    <row r="3921" spans="1:9" x14ac:dyDescent="0.25">
      <c r="A3921">
        <v>2</v>
      </c>
      <c r="B3921" t="s">
        <v>2053</v>
      </c>
      <c r="C3921" t="s">
        <v>3624</v>
      </c>
      <c r="D3921" t="s">
        <v>3617</v>
      </c>
      <c r="E3921">
        <v>0</v>
      </c>
      <c r="F3921">
        <v>624</v>
      </c>
      <c r="G3921" s="2">
        <v>45504</v>
      </c>
      <c r="H3921" t="s">
        <v>3618</v>
      </c>
      <c r="I3921">
        <f t="shared" si="61"/>
        <v>-624</v>
      </c>
    </row>
    <row r="3922" spans="1:9" x14ac:dyDescent="0.25">
      <c r="A3922">
        <v>2</v>
      </c>
      <c r="B3922" t="s">
        <v>2053</v>
      </c>
      <c r="C3922" t="s">
        <v>3624</v>
      </c>
      <c r="D3922" t="s">
        <v>3617</v>
      </c>
      <c r="E3922">
        <v>0</v>
      </c>
      <c r="F3922">
        <v>156</v>
      </c>
      <c r="G3922" s="2">
        <v>45504</v>
      </c>
      <c r="H3922" t="s">
        <v>3618</v>
      </c>
      <c r="I3922">
        <f t="shared" si="61"/>
        <v>-156</v>
      </c>
    </row>
    <row r="3923" spans="1:9" x14ac:dyDescent="0.25">
      <c r="A3923">
        <v>2</v>
      </c>
      <c r="B3923" t="s">
        <v>2053</v>
      </c>
      <c r="C3923" t="s">
        <v>3624</v>
      </c>
      <c r="D3923" t="s">
        <v>3617</v>
      </c>
      <c r="E3923">
        <v>0</v>
      </c>
      <c r="F3923">
        <v>2000</v>
      </c>
      <c r="G3923" s="2">
        <v>45504</v>
      </c>
      <c r="H3923" t="s">
        <v>3618</v>
      </c>
      <c r="I3923">
        <f t="shared" si="61"/>
        <v>-2000</v>
      </c>
    </row>
    <row r="3924" spans="1:9" x14ac:dyDescent="0.25">
      <c r="A3924">
        <v>2</v>
      </c>
      <c r="B3924" t="s">
        <v>2053</v>
      </c>
      <c r="C3924" t="s">
        <v>3624</v>
      </c>
      <c r="D3924" t="s">
        <v>3617</v>
      </c>
      <c r="E3924">
        <v>0</v>
      </c>
      <c r="F3924">
        <v>2000</v>
      </c>
      <c r="G3924" s="2">
        <v>45504</v>
      </c>
      <c r="H3924" t="s">
        <v>3618</v>
      </c>
      <c r="I3924">
        <f t="shared" si="61"/>
        <v>-2000</v>
      </c>
    </row>
    <row r="3925" spans="1:9" x14ac:dyDescent="0.25">
      <c r="A3925">
        <v>2</v>
      </c>
      <c r="B3925" t="s">
        <v>2053</v>
      </c>
      <c r="C3925" t="s">
        <v>3624</v>
      </c>
      <c r="D3925" t="s">
        <v>3617</v>
      </c>
      <c r="E3925">
        <v>0</v>
      </c>
      <c r="F3925">
        <v>740</v>
      </c>
      <c r="G3925" s="2">
        <v>45504</v>
      </c>
      <c r="H3925" t="s">
        <v>3618</v>
      </c>
      <c r="I3925">
        <f t="shared" si="61"/>
        <v>-740</v>
      </c>
    </row>
    <row r="3926" spans="1:9" x14ac:dyDescent="0.25">
      <c r="A3926">
        <v>2</v>
      </c>
      <c r="B3926" t="s">
        <v>2053</v>
      </c>
      <c r="C3926" t="s">
        <v>3624</v>
      </c>
      <c r="D3926" t="s">
        <v>3617</v>
      </c>
      <c r="E3926">
        <v>0</v>
      </c>
      <c r="F3926">
        <v>65</v>
      </c>
      <c r="G3926" s="2">
        <v>45504</v>
      </c>
      <c r="H3926" t="s">
        <v>3618</v>
      </c>
      <c r="I3926">
        <f t="shared" si="61"/>
        <v>-65</v>
      </c>
    </row>
    <row r="3927" spans="1:9" x14ac:dyDescent="0.25">
      <c r="A3927">
        <v>2</v>
      </c>
      <c r="B3927" t="s">
        <v>2053</v>
      </c>
      <c r="C3927" t="s">
        <v>3624</v>
      </c>
      <c r="D3927" t="s">
        <v>3617</v>
      </c>
      <c r="E3927">
        <v>0</v>
      </c>
      <c r="F3927">
        <v>2000</v>
      </c>
      <c r="G3927" s="2">
        <v>45504</v>
      </c>
      <c r="H3927" t="s">
        <v>3618</v>
      </c>
      <c r="I3927">
        <f t="shared" si="61"/>
        <v>-2000</v>
      </c>
    </row>
    <row r="3928" spans="1:9" x14ac:dyDescent="0.25">
      <c r="A3928">
        <v>2</v>
      </c>
      <c r="B3928" t="s">
        <v>2053</v>
      </c>
      <c r="C3928" t="s">
        <v>3624</v>
      </c>
      <c r="D3928" t="s">
        <v>3617</v>
      </c>
      <c r="E3928">
        <v>0</v>
      </c>
      <c r="F3928">
        <v>420</v>
      </c>
      <c r="G3928" s="2">
        <v>45504</v>
      </c>
      <c r="H3928" t="s">
        <v>3618</v>
      </c>
      <c r="I3928">
        <f t="shared" si="61"/>
        <v>-420</v>
      </c>
    </row>
    <row r="3929" spans="1:9" x14ac:dyDescent="0.25">
      <c r="A3929">
        <v>2</v>
      </c>
      <c r="B3929" t="s">
        <v>2053</v>
      </c>
      <c r="C3929" t="s">
        <v>3624</v>
      </c>
      <c r="D3929" t="s">
        <v>3617</v>
      </c>
      <c r="E3929">
        <v>0</v>
      </c>
      <c r="F3929">
        <v>200</v>
      </c>
      <c r="G3929" s="2">
        <v>45504</v>
      </c>
      <c r="H3929" t="s">
        <v>3618</v>
      </c>
      <c r="I3929">
        <f t="shared" si="61"/>
        <v>-200</v>
      </c>
    </row>
    <row r="3930" spans="1:9" x14ac:dyDescent="0.25">
      <c r="A3930">
        <v>2</v>
      </c>
      <c r="B3930" t="s">
        <v>2053</v>
      </c>
      <c r="C3930" t="s">
        <v>3624</v>
      </c>
      <c r="D3930" t="s">
        <v>3617</v>
      </c>
      <c r="E3930">
        <v>0</v>
      </c>
      <c r="F3930">
        <v>1020</v>
      </c>
      <c r="G3930" s="2">
        <v>45504</v>
      </c>
      <c r="H3930" t="s">
        <v>3618</v>
      </c>
      <c r="I3930">
        <f t="shared" si="61"/>
        <v>-1020</v>
      </c>
    </row>
    <row r="3931" spans="1:9" x14ac:dyDescent="0.25">
      <c r="A3931">
        <v>2</v>
      </c>
      <c r="B3931" t="s">
        <v>2053</v>
      </c>
      <c r="C3931" t="s">
        <v>3624</v>
      </c>
      <c r="D3931" t="s">
        <v>3617</v>
      </c>
      <c r="E3931">
        <v>0</v>
      </c>
      <c r="F3931">
        <v>360</v>
      </c>
      <c r="G3931" s="2">
        <v>45504</v>
      </c>
      <c r="H3931" t="s">
        <v>3618</v>
      </c>
      <c r="I3931">
        <f t="shared" si="61"/>
        <v>-360</v>
      </c>
    </row>
    <row r="3932" spans="1:9" x14ac:dyDescent="0.25">
      <c r="A3932">
        <v>2</v>
      </c>
      <c r="B3932" t="s">
        <v>2053</v>
      </c>
      <c r="C3932" t="s">
        <v>3624</v>
      </c>
      <c r="D3932" t="s">
        <v>3617</v>
      </c>
      <c r="E3932">
        <v>0</v>
      </c>
      <c r="F3932">
        <v>940</v>
      </c>
      <c r="G3932" s="2">
        <v>45504</v>
      </c>
      <c r="H3932" t="s">
        <v>3618</v>
      </c>
      <c r="I3932">
        <f t="shared" si="61"/>
        <v>-940</v>
      </c>
    </row>
    <row r="3933" spans="1:9" x14ac:dyDescent="0.25">
      <c r="A3933">
        <v>2</v>
      </c>
      <c r="B3933" t="s">
        <v>2053</v>
      </c>
      <c r="C3933" t="s">
        <v>3624</v>
      </c>
      <c r="D3933" t="s">
        <v>3617</v>
      </c>
      <c r="E3933">
        <v>0</v>
      </c>
      <c r="F3933">
        <v>1060</v>
      </c>
      <c r="G3933" s="2">
        <v>45504</v>
      </c>
      <c r="H3933" t="s">
        <v>3618</v>
      </c>
      <c r="I3933">
        <f t="shared" si="61"/>
        <v>-1060</v>
      </c>
    </row>
    <row r="3934" spans="1:9" x14ac:dyDescent="0.25">
      <c r="A3934">
        <v>2</v>
      </c>
      <c r="B3934" t="s">
        <v>2053</v>
      </c>
      <c r="C3934" t="s">
        <v>3624</v>
      </c>
      <c r="D3934" t="s">
        <v>3617</v>
      </c>
      <c r="E3934">
        <v>0</v>
      </c>
      <c r="F3934">
        <v>1460</v>
      </c>
      <c r="G3934" s="2">
        <v>45504</v>
      </c>
      <c r="H3934" t="s">
        <v>3618</v>
      </c>
      <c r="I3934">
        <f t="shared" si="61"/>
        <v>-1460</v>
      </c>
    </row>
    <row r="3935" spans="1:9" x14ac:dyDescent="0.25">
      <c r="A3935">
        <v>2</v>
      </c>
      <c r="B3935" t="s">
        <v>2053</v>
      </c>
      <c r="C3935" t="s">
        <v>3624</v>
      </c>
      <c r="D3935" t="s">
        <v>3617</v>
      </c>
      <c r="E3935">
        <v>0</v>
      </c>
      <c r="F3935">
        <v>540</v>
      </c>
      <c r="G3935" s="2">
        <v>45504</v>
      </c>
      <c r="H3935" t="s">
        <v>3618</v>
      </c>
      <c r="I3935">
        <f t="shared" si="61"/>
        <v>-540</v>
      </c>
    </row>
    <row r="3936" spans="1:9" x14ac:dyDescent="0.25">
      <c r="A3936">
        <v>2</v>
      </c>
      <c r="B3936" t="s">
        <v>2053</v>
      </c>
      <c r="C3936" t="s">
        <v>3624</v>
      </c>
      <c r="D3936" t="s">
        <v>3617</v>
      </c>
      <c r="E3936">
        <v>0</v>
      </c>
      <c r="F3936">
        <v>2000</v>
      </c>
      <c r="G3936" s="2">
        <v>45504</v>
      </c>
      <c r="H3936" t="s">
        <v>3618</v>
      </c>
      <c r="I3936">
        <f t="shared" si="61"/>
        <v>-2000</v>
      </c>
    </row>
    <row r="3937" spans="1:9" x14ac:dyDescent="0.25">
      <c r="A3937">
        <v>2</v>
      </c>
      <c r="B3937" t="s">
        <v>2053</v>
      </c>
      <c r="C3937" t="s">
        <v>3624</v>
      </c>
      <c r="D3937" t="s">
        <v>3617</v>
      </c>
      <c r="E3937">
        <v>0</v>
      </c>
      <c r="F3937">
        <v>500</v>
      </c>
      <c r="G3937" s="2">
        <v>45504</v>
      </c>
      <c r="H3937" t="s">
        <v>3618</v>
      </c>
      <c r="I3937">
        <f t="shared" si="61"/>
        <v>-500</v>
      </c>
    </row>
    <row r="3938" spans="1:9" x14ac:dyDescent="0.25">
      <c r="A3938">
        <v>2</v>
      </c>
      <c r="B3938" t="s">
        <v>2053</v>
      </c>
      <c r="C3938" t="s">
        <v>3624</v>
      </c>
      <c r="D3938" t="s">
        <v>3617</v>
      </c>
      <c r="E3938">
        <v>0</v>
      </c>
      <c r="F3938">
        <v>91</v>
      </c>
      <c r="G3938" s="2">
        <v>45504</v>
      </c>
      <c r="H3938" t="s">
        <v>3618</v>
      </c>
      <c r="I3938">
        <f t="shared" si="61"/>
        <v>-91</v>
      </c>
    </row>
    <row r="3939" spans="1:9" x14ac:dyDescent="0.25">
      <c r="A3939">
        <v>2</v>
      </c>
      <c r="B3939" t="s">
        <v>2053</v>
      </c>
      <c r="C3939" t="s">
        <v>3624</v>
      </c>
      <c r="D3939" t="s">
        <v>3617</v>
      </c>
      <c r="E3939">
        <v>0</v>
      </c>
      <c r="F3939">
        <v>2000</v>
      </c>
      <c r="G3939" s="2">
        <v>45504</v>
      </c>
      <c r="H3939" t="s">
        <v>3618</v>
      </c>
      <c r="I3939">
        <f t="shared" si="61"/>
        <v>-2000</v>
      </c>
    </row>
    <row r="3940" spans="1:9" x14ac:dyDescent="0.25">
      <c r="A3940">
        <v>2</v>
      </c>
      <c r="B3940" t="s">
        <v>2053</v>
      </c>
      <c r="C3940" t="s">
        <v>3624</v>
      </c>
      <c r="D3940" t="s">
        <v>3617</v>
      </c>
      <c r="E3940">
        <v>0</v>
      </c>
      <c r="F3940">
        <v>2000</v>
      </c>
      <c r="G3940" s="2">
        <v>45504</v>
      </c>
      <c r="H3940" t="s">
        <v>3618</v>
      </c>
      <c r="I3940">
        <f t="shared" si="61"/>
        <v>-2000</v>
      </c>
    </row>
    <row r="3941" spans="1:9" x14ac:dyDescent="0.25">
      <c r="A3941">
        <v>2</v>
      </c>
      <c r="B3941" t="s">
        <v>2053</v>
      </c>
      <c r="C3941" t="s">
        <v>3624</v>
      </c>
      <c r="D3941" t="s">
        <v>3617</v>
      </c>
      <c r="E3941">
        <v>0</v>
      </c>
      <c r="F3941">
        <v>1300</v>
      </c>
      <c r="G3941" s="2">
        <v>45504</v>
      </c>
      <c r="H3941" t="s">
        <v>3618</v>
      </c>
      <c r="I3941">
        <f t="shared" si="61"/>
        <v>-1300</v>
      </c>
    </row>
    <row r="3942" spans="1:9" x14ac:dyDescent="0.25">
      <c r="A3942">
        <v>2</v>
      </c>
      <c r="B3942" t="s">
        <v>2053</v>
      </c>
      <c r="C3942" t="s">
        <v>3624</v>
      </c>
      <c r="D3942" t="s">
        <v>3617</v>
      </c>
      <c r="E3942">
        <v>0</v>
      </c>
      <c r="F3942">
        <v>1300</v>
      </c>
      <c r="G3942" s="2">
        <v>45504</v>
      </c>
      <c r="H3942" t="s">
        <v>3618</v>
      </c>
      <c r="I3942">
        <f t="shared" si="61"/>
        <v>-1300</v>
      </c>
    </row>
    <row r="3943" spans="1:9" x14ac:dyDescent="0.25">
      <c r="A3943">
        <v>2</v>
      </c>
      <c r="B3943" t="s">
        <v>2053</v>
      </c>
      <c r="C3943" t="s">
        <v>3624</v>
      </c>
      <c r="D3943" t="s">
        <v>3617</v>
      </c>
      <c r="E3943">
        <v>0</v>
      </c>
      <c r="F3943">
        <v>65</v>
      </c>
      <c r="G3943" s="2">
        <v>45504</v>
      </c>
      <c r="H3943" t="s">
        <v>3618</v>
      </c>
      <c r="I3943">
        <f t="shared" si="61"/>
        <v>-65</v>
      </c>
    </row>
    <row r="3944" spans="1:9" x14ac:dyDescent="0.25">
      <c r="A3944">
        <v>2</v>
      </c>
      <c r="B3944" t="s">
        <v>2053</v>
      </c>
      <c r="C3944" t="s">
        <v>3624</v>
      </c>
      <c r="D3944" t="s">
        <v>3617</v>
      </c>
      <c r="E3944">
        <v>0</v>
      </c>
      <c r="F3944">
        <v>1300</v>
      </c>
      <c r="G3944" s="2">
        <v>45504</v>
      </c>
      <c r="H3944" t="s">
        <v>3618</v>
      </c>
      <c r="I3944">
        <f t="shared" si="61"/>
        <v>-1300</v>
      </c>
    </row>
    <row r="3945" spans="1:9" x14ac:dyDescent="0.25">
      <c r="A3945">
        <v>2</v>
      </c>
      <c r="B3945" t="s">
        <v>2053</v>
      </c>
      <c r="C3945" t="s">
        <v>3624</v>
      </c>
      <c r="D3945" t="s">
        <v>3617</v>
      </c>
      <c r="E3945">
        <v>0</v>
      </c>
      <c r="F3945">
        <v>1300</v>
      </c>
      <c r="G3945" s="2">
        <v>45504</v>
      </c>
      <c r="H3945" t="s">
        <v>3618</v>
      </c>
      <c r="I3945">
        <f t="shared" si="61"/>
        <v>-1300</v>
      </c>
    </row>
    <row r="3946" spans="1:9" x14ac:dyDescent="0.25">
      <c r="A3946">
        <v>2</v>
      </c>
      <c r="B3946" t="s">
        <v>2053</v>
      </c>
      <c r="C3946" t="s">
        <v>3624</v>
      </c>
      <c r="D3946" t="s">
        <v>3617</v>
      </c>
      <c r="E3946">
        <v>0</v>
      </c>
      <c r="F3946">
        <v>585</v>
      </c>
      <c r="G3946" s="2">
        <v>45504</v>
      </c>
      <c r="H3946" t="s">
        <v>3618</v>
      </c>
      <c r="I3946">
        <f t="shared" si="61"/>
        <v>-585</v>
      </c>
    </row>
    <row r="3947" spans="1:9" x14ac:dyDescent="0.25">
      <c r="A3947">
        <v>2</v>
      </c>
      <c r="B3947" t="s">
        <v>2053</v>
      </c>
      <c r="C3947" t="s">
        <v>3624</v>
      </c>
      <c r="D3947" t="s">
        <v>3617</v>
      </c>
      <c r="E3947">
        <v>0</v>
      </c>
      <c r="F3947">
        <v>650</v>
      </c>
      <c r="G3947" s="2">
        <v>45504</v>
      </c>
      <c r="H3947" t="s">
        <v>3618</v>
      </c>
      <c r="I3947">
        <f t="shared" si="61"/>
        <v>-650</v>
      </c>
    </row>
    <row r="3948" spans="1:9" x14ac:dyDescent="0.25">
      <c r="A3948">
        <v>2</v>
      </c>
      <c r="B3948" t="s">
        <v>2053</v>
      </c>
      <c r="C3948" t="s">
        <v>3624</v>
      </c>
      <c r="D3948" t="s">
        <v>3617</v>
      </c>
      <c r="E3948">
        <v>0</v>
      </c>
      <c r="F3948">
        <v>65</v>
      </c>
      <c r="G3948" s="2">
        <v>45504</v>
      </c>
      <c r="H3948" t="s">
        <v>3618</v>
      </c>
      <c r="I3948">
        <f t="shared" si="61"/>
        <v>-65</v>
      </c>
    </row>
    <row r="3949" spans="1:9" x14ac:dyDescent="0.25">
      <c r="A3949">
        <v>2</v>
      </c>
      <c r="B3949" t="s">
        <v>2053</v>
      </c>
      <c r="C3949" t="s">
        <v>3624</v>
      </c>
      <c r="D3949" t="s">
        <v>3617</v>
      </c>
      <c r="E3949">
        <v>0</v>
      </c>
      <c r="F3949">
        <v>600</v>
      </c>
      <c r="G3949" s="2">
        <v>45504</v>
      </c>
      <c r="H3949" t="s">
        <v>3618</v>
      </c>
      <c r="I3949">
        <f t="shared" si="61"/>
        <v>-600</v>
      </c>
    </row>
    <row r="3950" spans="1:9" x14ac:dyDescent="0.25">
      <c r="A3950">
        <v>2</v>
      </c>
      <c r="B3950" t="s">
        <v>2053</v>
      </c>
      <c r="C3950" t="s">
        <v>3624</v>
      </c>
      <c r="D3950" t="s">
        <v>3617</v>
      </c>
      <c r="E3950">
        <v>0</v>
      </c>
      <c r="F3950">
        <v>3000</v>
      </c>
      <c r="G3950" s="2">
        <v>45504</v>
      </c>
      <c r="H3950" t="s">
        <v>3618</v>
      </c>
      <c r="I3950">
        <f t="shared" si="61"/>
        <v>-3000</v>
      </c>
    </row>
    <row r="3951" spans="1:9" x14ac:dyDescent="0.25">
      <c r="A3951">
        <v>2</v>
      </c>
      <c r="B3951" t="s">
        <v>2053</v>
      </c>
      <c r="C3951" t="s">
        <v>3624</v>
      </c>
      <c r="D3951" t="s">
        <v>3617</v>
      </c>
      <c r="E3951">
        <v>0</v>
      </c>
      <c r="F3951">
        <v>5000</v>
      </c>
      <c r="G3951" s="2">
        <v>45504</v>
      </c>
      <c r="H3951" t="s">
        <v>3618</v>
      </c>
      <c r="I3951">
        <f t="shared" si="61"/>
        <v>-5000</v>
      </c>
    </row>
    <row r="3952" spans="1:9" x14ac:dyDescent="0.25">
      <c r="A3952">
        <v>2</v>
      </c>
      <c r="B3952" t="s">
        <v>2053</v>
      </c>
      <c r="C3952" t="s">
        <v>3624</v>
      </c>
      <c r="D3952" t="s">
        <v>3617</v>
      </c>
      <c r="E3952">
        <v>0</v>
      </c>
      <c r="F3952">
        <v>3300</v>
      </c>
      <c r="G3952" s="2">
        <v>45504</v>
      </c>
      <c r="H3952" t="s">
        <v>3618</v>
      </c>
      <c r="I3952">
        <f t="shared" si="61"/>
        <v>-3300</v>
      </c>
    </row>
    <row r="3953" spans="1:9" x14ac:dyDescent="0.25">
      <c r="A3953">
        <v>2</v>
      </c>
      <c r="B3953" t="s">
        <v>2053</v>
      </c>
      <c r="C3953" t="s">
        <v>3624</v>
      </c>
      <c r="D3953" t="s">
        <v>3617</v>
      </c>
      <c r="E3953">
        <v>0</v>
      </c>
      <c r="F3953">
        <v>150</v>
      </c>
      <c r="G3953" s="2">
        <v>45504</v>
      </c>
      <c r="H3953" t="s">
        <v>3618</v>
      </c>
      <c r="I3953">
        <f t="shared" si="61"/>
        <v>-150</v>
      </c>
    </row>
    <row r="3954" spans="1:9" x14ac:dyDescent="0.25">
      <c r="A3954">
        <v>2</v>
      </c>
      <c r="B3954" t="s">
        <v>2053</v>
      </c>
      <c r="C3954" t="s">
        <v>3624</v>
      </c>
      <c r="D3954" t="s">
        <v>3617</v>
      </c>
      <c r="E3954">
        <v>0</v>
      </c>
      <c r="F3954">
        <v>5000</v>
      </c>
      <c r="G3954" s="2">
        <v>45504</v>
      </c>
      <c r="H3954" t="s">
        <v>3618</v>
      </c>
      <c r="I3954">
        <f t="shared" si="61"/>
        <v>-5000</v>
      </c>
    </row>
    <row r="3955" spans="1:9" x14ac:dyDescent="0.25">
      <c r="A3955">
        <v>2</v>
      </c>
      <c r="B3955" t="s">
        <v>2053</v>
      </c>
      <c r="C3955" t="s">
        <v>3624</v>
      </c>
      <c r="D3955" t="s">
        <v>3617</v>
      </c>
      <c r="E3955">
        <v>0</v>
      </c>
      <c r="F3955">
        <v>1080</v>
      </c>
      <c r="G3955" s="2">
        <v>45504</v>
      </c>
      <c r="H3955" t="s">
        <v>3618</v>
      </c>
      <c r="I3955">
        <f t="shared" si="61"/>
        <v>-1080</v>
      </c>
    </row>
    <row r="3956" spans="1:9" x14ac:dyDescent="0.25">
      <c r="A3956">
        <v>2</v>
      </c>
      <c r="B3956" t="s">
        <v>2053</v>
      </c>
      <c r="C3956" t="s">
        <v>3624</v>
      </c>
      <c r="D3956" t="s">
        <v>3617</v>
      </c>
      <c r="E3956">
        <v>0</v>
      </c>
      <c r="F3956">
        <v>1920</v>
      </c>
      <c r="G3956" s="2">
        <v>45504</v>
      </c>
      <c r="H3956" t="s">
        <v>3618</v>
      </c>
      <c r="I3956">
        <f t="shared" si="61"/>
        <v>-1920</v>
      </c>
    </row>
    <row r="3957" spans="1:9" x14ac:dyDescent="0.25">
      <c r="A3957">
        <v>2</v>
      </c>
      <c r="B3957" t="s">
        <v>2053</v>
      </c>
      <c r="C3957" t="s">
        <v>3624</v>
      </c>
      <c r="D3957" t="s">
        <v>3617</v>
      </c>
      <c r="E3957">
        <v>0</v>
      </c>
      <c r="F3957">
        <v>3000</v>
      </c>
      <c r="G3957" s="2">
        <v>45504</v>
      </c>
      <c r="H3957" t="s">
        <v>3618</v>
      </c>
      <c r="I3957">
        <f t="shared" si="61"/>
        <v>-3000</v>
      </c>
    </row>
    <row r="3958" spans="1:9" x14ac:dyDescent="0.25">
      <c r="A3958">
        <v>2</v>
      </c>
      <c r="B3958" t="s">
        <v>2053</v>
      </c>
      <c r="C3958" t="s">
        <v>3624</v>
      </c>
      <c r="D3958" t="s">
        <v>3617</v>
      </c>
      <c r="E3958">
        <v>0</v>
      </c>
      <c r="F3958">
        <v>960</v>
      </c>
      <c r="G3958" s="2">
        <v>45504</v>
      </c>
      <c r="H3958" t="s">
        <v>3618</v>
      </c>
      <c r="I3958">
        <f t="shared" si="61"/>
        <v>-960</v>
      </c>
    </row>
    <row r="3959" spans="1:9" x14ac:dyDescent="0.25">
      <c r="A3959">
        <v>2</v>
      </c>
      <c r="B3959" t="s">
        <v>2053</v>
      </c>
      <c r="C3959" t="s">
        <v>3624</v>
      </c>
      <c r="D3959" t="s">
        <v>3617</v>
      </c>
      <c r="E3959">
        <v>0</v>
      </c>
      <c r="F3959">
        <v>2040</v>
      </c>
      <c r="G3959" s="2">
        <v>45504</v>
      </c>
      <c r="H3959" t="s">
        <v>3618</v>
      </c>
      <c r="I3959">
        <f t="shared" si="61"/>
        <v>-2040</v>
      </c>
    </row>
    <row r="3960" spans="1:9" x14ac:dyDescent="0.25">
      <c r="A3960">
        <v>2</v>
      </c>
      <c r="B3960" t="s">
        <v>2053</v>
      </c>
      <c r="C3960" t="s">
        <v>3624</v>
      </c>
      <c r="D3960" t="s">
        <v>3617</v>
      </c>
      <c r="E3960">
        <v>0</v>
      </c>
      <c r="F3960">
        <v>5000</v>
      </c>
      <c r="G3960" s="2">
        <v>45504</v>
      </c>
      <c r="H3960" t="s">
        <v>3618</v>
      </c>
      <c r="I3960">
        <f t="shared" si="61"/>
        <v>-5000</v>
      </c>
    </row>
    <row r="3961" spans="1:9" x14ac:dyDescent="0.25">
      <c r="A3961">
        <v>2</v>
      </c>
      <c r="B3961" t="s">
        <v>2053</v>
      </c>
      <c r="C3961" t="s">
        <v>3624</v>
      </c>
      <c r="D3961" t="s">
        <v>3617</v>
      </c>
      <c r="E3961">
        <v>0</v>
      </c>
      <c r="F3961">
        <v>735</v>
      </c>
      <c r="G3961" s="2">
        <v>45504</v>
      </c>
      <c r="H3961" t="s">
        <v>3618</v>
      </c>
      <c r="I3961">
        <f t="shared" si="61"/>
        <v>-735</v>
      </c>
    </row>
    <row r="3962" spans="1:9" x14ac:dyDescent="0.25">
      <c r="A3962">
        <v>2</v>
      </c>
      <c r="B3962" t="s">
        <v>2053</v>
      </c>
      <c r="C3962" t="s">
        <v>3624</v>
      </c>
      <c r="D3962" t="s">
        <v>3617</v>
      </c>
      <c r="E3962">
        <v>0</v>
      </c>
      <c r="F3962">
        <v>3100</v>
      </c>
      <c r="G3962" s="2">
        <v>45504</v>
      </c>
      <c r="H3962" t="s">
        <v>3618</v>
      </c>
      <c r="I3962">
        <f t="shared" si="61"/>
        <v>-3100</v>
      </c>
    </row>
    <row r="3963" spans="1:9" x14ac:dyDescent="0.25">
      <c r="A3963">
        <v>2</v>
      </c>
      <c r="B3963" t="s">
        <v>2053</v>
      </c>
      <c r="C3963" t="s">
        <v>3624</v>
      </c>
      <c r="D3963" t="s">
        <v>3617</v>
      </c>
      <c r="E3963">
        <v>0</v>
      </c>
      <c r="F3963">
        <v>1000</v>
      </c>
      <c r="G3963" s="2">
        <v>45504</v>
      </c>
      <c r="H3963" t="s">
        <v>3618</v>
      </c>
      <c r="I3963">
        <f t="shared" si="61"/>
        <v>-1000</v>
      </c>
    </row>
    <row r="3964" spans="1:9" x14ac:dyDescent="0.25">
      <c r="A3964">
        <v>2</v>
      </c>
      <c r="B3964" t="s">
        <v>2053</v>
      </c>
      <c r="C3964" t="s">
        <v>3624</v>
      </c>
      <c r="D3964" t="s">
        <v>3617</v>
      </c>
      <c r="E3964">
        <v>0</v>
      </c>
      <c r="F3964">
        <v>1000</v>
      </c>
      <c r="G3964" s="2">
        <v>45504</v>
      </c>
      <c r="H3964" t="s">
        <v>3618</v>
      </c>
      <c r="I3964">
        <f t="shared" si="61"/>
        <v>-1000</v>
      </c>
    </row>
    <row r="3965" spans="1:9" x14ac:dyDescent="0.25">
      <c r="A3965">
        <v>2</v>
      </c>
      <c r="B3965" t="s">
        <v>2053</v>
      </c>
      <c r="C3965" t="s">
        <v>3624</v>
      </c>
      <c r="D3965" t="s">
        <v>3617</v>
      </c>
      <c r="E3965">
        <v>0</v>
      </c>
      <c r="F3965">
        <v>2000</v>
      </c>
      <c r="G3965" s="2">
        <v>45504</v>
      </c>
      <c r="H3965" t="s">
        <v>3618</v>
      </c>
      <c r="I3965">
        <f t="shared" si="61"/>
        <v>-2000</v>
      </c>
    </row>
    <row r="3966" spans="1:9" x14ac:dyDescent="0.25">
      <c r="A3966">
        <v>2</v>
      </c>
      <c r="B3966" t="s">
        <v>2053</v>
      </c>
      <c r="C3966" t="s">
        <v>3624</v>
      </c>
      <c r="D3966" t="s">
        <v>3617</v>
      </c>
      <c r="E3966">
        <v>0</v>
      </c>
      <c r="F3966">
        <v>500</v>
      </c>
      <c r="G3966" s="2">
        <v>45504</v>
      </c>
      <c r="H3966" t="s">
        <v>3618</v>
      </c>
      <c r="I3966">
        <f t="shared" si="61"/>
        <v>-500</v>
      </c>
    </row>
    <row r="3967" spans="1:9" x14ac:dyDescent="0.25">
      <c r="A3967">
        <v>2</v>
      </c>
      <c r="B3967" t="s">
        <v>2053</v>
      </c>
      <c r="C3967" t="s">
        <v>3624</v>
      </c>
      <c r="D3967" t="s">
        <v>3617</v>
      </c>
      <c r="E3967">
        <v>0</v>
      </c>
      <c r="F3967">
        <v>1000</v>
      </c>
      <c r="G3967" s="2">
        <v>45504</v>
      </c>
      <c r="H3967" t="s">
        <v>3618</v>
      </c>
      <c r="I3967">
        <f t="shared" si="61"/>
        <v>-1000</v>
      </c>
    </row>
    <row r="3968" spans="1:9" x14ac:dyDescent="0.25">
      <c r="A3968">
        <v>2</v>
      </c>
      <c r="B3968" t="s">
        <v>2053</v>
      </c>
      <c r="C3968" t="s">
        <v>3624</v>
      </c>
      <c r="D3968" t="s">
        <v>3617</v>
      </c>
      <c r="E3968">
        <v>0</v>
      </c>
      <c r="F3968">
        <v>800</v>
      </c>
      <c r="G3968" s="2">
        <v>45504</v>
      </c>
      <c r="H3968" t="s">
        <v>3618</v>
      </c>
      <c r="I3968">
        <f t="shared" si="61"/>
        <v>-800</v>
      </c>
    </row>
    <row r="3969" spans="1:9" x14ac:dyDescent="0.25">
      <c r="A3969">
        <v>2</v>
      </c>
      <c r="B3969" t="s">
        <v>2053</v>
      </c>
      <c r="C3969" t="s">
        <v>3624</v>
      </c>
      <c r="D3969" t="s">
        <v>3617</v>
      </c>
      <c r="E3969">
        <v>0</v>
      </c>
      <c r="F3969">
        <v>400</v>
      </c>
      <c r="G3969" s="2">
        <v>45504</v>
      </c>
      <c r="H3969" t="s">
        <v>3618</v>
      </c>
      <c r="I3969">
        <f t="shared" si="61"/>
        <v>-400</v>
      </c>
    </row>
    <row r="3970" spans="1:9" x14ac:dyDescent="0.25">
      <c r="A3970">
        <v>2</v>
      </c>
      <c r="B3970" t="s">
        <v>2053</v>
      </c>
      <c r="C3970" t="s">
        <v>3624</v>
      </c>
      <c r="D3970" t="s">
        <v>3617</v>
      </c>
      <c r="E3970">
        <v>0</v>
      </c>
      <c r="F3970">
        <v>800</v>
      </c>
      <c r="G3970" s="2">
        <v>45504</v>
      </c>
      <c r="H3970" t="s">
        <v>3618</v>
      </c>
      <c r="I3970">
        <f t="shared" ref="I3970:I4033" si="62">E3970-F3970</f>
        <v>-800</v>
      </c>
    </row>
    <row r="3971" spans="1:9" x14ac:dyDescent="0.25">
      <c r="A3971">
        <v>2</v>
      </c>
      <c r="B3971" t="s">
        <v>2053</v>
      </c>
      <c r="C3971" t="s">
        <v>3624</v>
      </c>
      <c r="D3971" t="s">
        <v>3617</v>
      </c>
      <c r="E3971">
        <v>0</v>
      </c>
      <c r="F3971">
        <v>800</v>
      </c>
      <c r="G3971" s="2">
        <v>45504</v>
      </c>
      <c r="H3971" t="s">
        <v>3618</v>
      </c>
      <c r="I3971">
        <f t="shared" si="62"/>
        <v>-800</v>
      </c>
    </row>
    <row r="3972" spans="1:9" x14ac:dyDescent="0.25">
      <c r="A3972">
        <v>2</v>
      </c>
      <c r="B3972" t="s">
        <v>2053</v>
      </c>
      <c r="C3972" t="s">
        <v>3624</v>
      </c>
      <c r="D3972" t="s">
        <v>3617</v>
      </c>
      <c r="E3972">
        <v>0</v>
      </c>
      <c r="F3972">
        <v>189</v>
      </c>
      <c r="G3972" s="2">
        <v>45504</v>
      </c>
      <c r="H3972" t="s">
        <v>3618</v>
      </c>
      <c r="I3972">
        <f t="shared" si="62"/>
        <v>-189</v>
      </c>
    </row>
    <row r="3973" spans="1:9" x14ac:dyDescent="0.25">
      <c r="A3973">
        <v>2</v>
      </c>
      <c r="B3973" t="s">
        <v>2053</v>
      </c>
      <c r="C3973" t="s">
        <v>3624</v>
      </c>
      <c r="D3973" t="s">
        <v>3617</v>
      </c>
      <c r="E3973">
        <v>0</v>
      </c>
      <c r="F3973">
        <v>150</v>
      </c>
      <c r="G3973" s="2">
        <v>45504</v>
      </c>
      <c r="H3973" t="s">
        <v>3618</v>
      </c>
      <c r="I3973">
        <f t="shared" si="62"/>
        <v>-150</v>
      </c>
    </row>
    <row r="3974" spans="1:9" x14ac:dyDescent="0.25">
      <c r="A3974">
        <v>2</v>
      </c>
      <c r="B3974" t="s">
        <v>2053</v>
      </c>
      <c r="C3974" t="s">
        <v>3624</v>
      </c>
      <c r="D3974" t="s">
        <v>3617</v>
      </c>
      <c r="E3974">
        <v>0</v>
      </c>
      <c r="F3974">
        <v>1500</v>
      </c>
      <c r="G3974" s="2">
        <v>45504</v>
      </c>
      <c r="H3974" t="s">
        <v>3618</v>
      </c>
      <c r="I3974">
        <f t="shared" si="62"/>
        <v>-1500</v>
      </c>
    </row>
    <row r="3975" spans="1:9" x14ac:dyDescent="0.25">
      <c r="A3975">
        <v>2</v>
      </c>
      <c r="B3975" t="s">
        <v>2053</v>
      </c>
      <c r="C3975" t="s">
        <v>3624</v>
      </c>
      <c r="D3975" t="s">
        <v>3617</v>
      </c>
      <c r="E3975">
        <v>0</v>
      </c>
      <c r="F3975">
        <v>1500</v>
      </c>
      <c r="G3975" s="2">
        <v>45504</v>
      </c>
      <c r="H3975" t="s">
        <v>3618</v>
      </c>
      <c r="I3975">
        <f t="shared" si="62"/>
        <v>-1500</v>
      </c>
    </row>
    <row r="3976" spans="1:9" x14ac:dyDescent="0.25">
      <c r="A3976">
        <v>2</v>
      </c>
      <c r="B3976" t="s">
        <v>2053</v>
      </c>
      <c r="C3976" t="s">
        <v>3624</v>
      </c>
      <c r="D3976" t="s">
        <v>3617</v>
      </c>
      <c r="E3976">
        <v>0</v>
      </c>
      <c r="F3976">
        <v>2100</v>
      </c>
      <c r="G3976" s="2">
        <v>45504</v>
      </c>
      <c r="H3976" t="s">
        <v>3618</v>
      </c>
      <c r="I3976">
        <f t="shared" si="62"/>
        <v>-2100</v>
      </c>
    </row>
    <row r="3977" spans="1:9" x14ac:dyDescent="0.25">
      <c r="A3977">
        <v>2</v>
      </c>
      <c r="B3977" t="s">
        <v>2053</v>
      </c>
      <c r="C3977" t="s">
        <v>3624</v>
      </c>
      <c r="D3977" t="s">
        <v>3617</v>
      </c>
      <c r="E3977">
        <v>0</v>
      </c>
      <c r="F3977">
        <v>735</v>
      </c>
      <c r="G3977" s="2">
        <v>45504</v>
      </c>
      <c r="H3977" t="s">
        <v>3618</v>
      </c>
      <c r="I3977">
        <f t="shared" si="62"/>
        <v>-735</v>
      </c>
    </row>
    <row r="3978" spans="1:9" x14ac:dyDescent="0.25">
      <c r="A3978">
        <v>2</v>
      </c>
      <c r="B3978" t="s">
        <v>2053</v>
      </c>
      <c r="C3978" t="s">
        <v>3624</v>
      </c>
      <c r="D3978" t="s">
        <v>3617</v>
      </c>
      <c r="E3978">
        <v>0</v>
      </c>
      <c r="F3978">
        <v>1659</v>
      </c>
      <c r="G3978" s="2">
        <v>45504</v>
      </c>
      <c r="H3978" t="s">
        <v>3618</v>
      </c>
      <c r="I3978">
        <f t="shared" si="62"/>
        <v>-1659</v>
      </c>
    </row>
    <row r="3979" spans="1:9" x14ac:dyDescent="0.25">
      <c r="A3979">
        <v>2</v>
      </c>
      <c r="B3979" t="s">
        <v>2053</v>
      </c>
      <c r="C3979" t="s">
        <v>3624</v>
      </c>
      <c r="D3979" t="s">
        <v>3617</v>
      </c>
      <c r="E3979">
        <v>0</v>
      </c>
      <c r="F3979">
        <v>2100</v>
      </c>
      <c r="G3979" s="2">
        <v>45504</v>
      </c>
      <c r="H3979" t="s">
        <v>3618</v>
      </c>
      <c r="I3979">
        <f t="shared" si="62"/>
        <v>-2100</v>
      </c>
    </row>
    <row r="3980" spans="1:9" x14ac:dyDescent="0.25">
      <c r="A3980">
        <v>2</v>
      </c>
      <c r="B3980" t="s">
        <v>2053</v>
      </c>
      <c r="C3980" t="s">
        <v>3624</v>
      </c>
      <c r="D3980" t="s">
        <v>3617</v>
      </c>
      <c r="E3980">
        <v>0</v>
      </c>
      <c r="F3980">
        <v>250</v>
      </c>
      <c r="G3980" s="2">
        <v>45504</v>
      </c>
      <c r="H3980" t="s">
        <v>3618</v>
      </c>
      <c r="I3980">
        <f t="shared" si="62"/>
        <v>-250</v>
      </c>
    </row>
    <row r="3981" spans="1:9" x14ac:dyDescent="0.25">
      <c r="A3981">
        <v>2</v>
      </c>
      <c r="B3981" t="s">
        <v>2053</v>
      </c>
      <c r="C3981" t="s">
        <v>3624</v>
      </c>
      <c r="D3981" t="s">
        <v>3617</v>
      </c>
      <c r="E3981">
        <v>0</v>
      </c>
      <c r="F3981">
        <v>1000</v>
      </c>
      <c r="G3981" s="2">
        <v>45504</v>
      </c>
      <c r="H3981" t="s">
        <v>3618</v>
      </c>
      <c r="I3981">
        <f t="shared" si="62"/>
        <v>-1000</v>
      </c>
    </row>
    <row r="3982" spans="1:9" x14ac:dyDescent="0.25">
      <c r="A3982">
        <v>2</v>
      </c>
      <c r="B3982" t="s">
        <v>2053</v>
      </c>
      <c r="C3982" t="s">
        <v>3624</v>
      </c>
      <c r="D3982" t="s">
        <v>3617</v>
      </c>
      <c r="E3982">
        <v>0</v>
      </c>
      <c r="F3982">
        <v>3000</v>
      </c>
      <c r="G3982" s="2">
        <v>45504</v>
      </c>
      <c r="H3982" t="s">
        <v>3618</v>
      </c>
      <c r="I3982">
        <f t="shared" si="62"/>
        <v>-3000</v>
      </c>
    </row>
    <row r="3983" spans="1:9" x14ac:dyDescent="0.25">
      <c r="A3983">
        <v>2</v>
      </c>
      <c r="B3983" t="s">
        <v>2053</v>
      </c>
      <c r="C3983" t="s">
        <v>3624</v>
      </c>
      <c r="D3983" t="s">
        <v>3617</v>
      </c>
      <c r="E3983">
        <v>0</v>
      </c>
      <c r="F3983">
        <v>1050</v>
      </c>
      <c r="G3983" s="2">
        <v>45504</v>
      </c>
      <c r="H3983" t="s">
        <v>3618</v>
      </c>
      <c r="I3983">
        <f t="shared" si="62"/>
        <v>-1050</v>
      </c>
    </row>
    <row r="3984" spans="1:9" x14ac:dyDescent="0.25">
      <c r="A3984">
        <v>2</v>
      </c>
      <c r="B3984" t="s">
        <v>2053</v>
      </c>
      <c r="C3984" t="s">
        <v>3624</v>
      </c>
      <c r="D3984" t="s">
        <v>3617</v>
      </c>
      <c r="E3984">
        <v>0</v>
      </c>
      <c r="F3984">
        <v>1050</v>
      </c>
      <c r="G3984" s="2">
        <v>45504</v>
      </c>
      <c r="H3984" t="s">
        <v>3618</v>
      </c>
      <c r="I3984">
        <f t="shared" si="62"/>
        <v>-1050</v>
      </c>
    </row>
    <row r="3985" spans="1:9" x14ac:dyDescent="0.25">
      <c r="A3985">
        <v>2</v>
      </c>
      <c r="B3985" t="s">
        <v>2053</v>
      </c>
      <c r="C3985" t="s">
        <v>3624</v>
      </c>
      <c r="D3985" t="s">
        <v>3617</v>
      </c>
      <c r="E3985">
        <v>0</v>
      </c>
      <c r="F3985">
        <v>160</v>
      </c>
      <c r="G3985" s="2">
        <v>45504</v>
      </c>
      <c r="H3985" t="s">
        <v>3618</v>
      </c>
      <c r="I3985">
        <f t="shared" si="62"/>
        <v>-160</v>
      </c>
    </row>
    <row r="3986" spans="1:9" x14ac:dyDescent="0.25">
      <c r="A3986">
        <v>2</v>
      </c>
      <c r="B3986" t="s">
        <v>2053</v>
      </c>
      <c r="C3986" t="s">
        <v>3624</v>
      </c>
      <c r="D3986" t="s">
        <v>3617</v>
      </c>
      <c r="E3986">
        <v>0</v>
      </c>
      <c r="F3986">
        <v>3840</v>
      </c>
      <c r="G3986" s="2">
        <v>45504</v>
      </c>
      <c r="H3986" t="s">
        <v>3618</v>
      </c>
      <c r="I3986">
        <f t="shared" si="62"/>
        <v>-3840</v>
      </c>
    </row>
    <row r="3987" spans="1:9" x14ac:dyDescent="0.25">
      <c r="A3987">
        <v>2</v>
      </c>
      <c r="B3987" t="s">
        <v>2053</v>
      </c>
      <c r="C3987" t="s">
        <v>3624</v>
      </c>
      <c r="D3987" t="s">
        <v>3617</v>
      </c>
      <c r="E3987">
        <v>0</v>
      </c>
      <c r="F3987">
        <v>4000</v>
      </c>
      <c r="G3987" s="2">
        <v>45504</v>
      </c>
      <c r="H3987" t="s">
        <v>3618</v>
      </c>
      <c r="I3987">
        <f t="shared" si="62"/>
        <v>-4000</v>
      </c>
    </row>
    <row r="3988" spans="1:9" x14ac:dyDescent="0.25">
      <c r="A3988">
        <v>2</v>
      </c>
      <c r="B3988" t="s">
        <v>2053</v>
      </c>
      <c r="C3988" t="s">
        <v>3624</v>
      </c>
      <c r="D3988" t="s">
        <v>3617</v>
      </c>
      <c r="E3988">
        <v>0</v>
      </c>
      <c r="F3988">
        <v>3000</v>
      </c>
      <c r="G3988" s="2">
        <v>45504</v>
      </c>
      <c r="H3988" t="s">
        <v>3618</v>
      </c>
      <c r="I3988">
        <f t="shared" si="62"/>
        <v>-3000</v>
      </c>
    </row>
    <row r="3989" spans="1:9" x14ac:dyDescent="0.25">
      <c r="A3989">
        <v>2</v>
      </c>
      <c r="B3989" t="s">
        <v>2053</v>
      </c>
      <c r="C3989" t="s">
        <v>3624</v>
      </c>
      <c r="D3989" t="s">
        <v>3617</v>
      </c>
      <c r="E3989">
        <v>0</v>
      </c>
      <c r="F3989">
        <v>200</v>
      </c>
      <c r="G3989" s="2">
        <v>45504</v>
      </c>
      <c r="H3989" t="s">
        <v>3618</v>
      </c>
      <c r="I3989">
        <f t="shared" si="62"/>
        <v>-200</v>
      </c>
    </row>
    <row r="3990" spans="1:9" x14ac:dyDescent="0.25">
      <c r="A3990">
        <v>2</v>
      </c>
      <c r="B3990" t="s">
        <v>2053</v>
      </c>
      <c r="C3990" t="s">
        <v>3624</v>
      </c>
      <c r="D3990" t="s">
        <v>3617</v>
      </c>
      <c r="E3990">
        <v>0</v>
      </c>
      <c r="F3990">
        <v>200</v>
      </c>
      <c r="G3990" s="2">
        <v>45504</v>
      </c>
      <c r="H3990" t="s">
        <v>3618</v>
      </c>
      <c r="I3990">
        <f t="shared" si="62"/>
        <v>-200</v>
      </c>
    </row>
    <row r="3991" spans="1:9" x14ac:dyDescent="0.25">
      <c r="A3991">
        <v>2</v>
      </c>
      <c r="B3991" t="s">
        <v>2053</v>
      </c>
      <c r="C3991" t="s">
        <v>3624</v>
      </c>
      <c r="D3991" t="s">
        <v>3617</v>
      </c>
      <c r="E3991">
        <v>0</v>
      </c>
      <c r="F3991">
        <v>4000</v>
      </c>
      <c r="G3991" s="2">
        <v>45504</v>
      </c>
      <c r="H3991" t="s">
        <v>3618</v>
      </c>
      <c r="I3991">
        <f t="shared" si="62"/>
        <v>-4000</v>
      </c>
    </row>
    <row r="3992" spans="1:9" x14ac:dyDescent="0.25">
      <c r="A3992">
        <v>2</v>
      </c>
      <c r="B3992" t="s">
        <v>2053</v>
      </c>
      <c r="C3992" t="s">
        <v>3624</v>
      </c>
      <c r="D3992" t="s">
        <v>3617</v>
      </c>
      <c r="E3992">
        <v>0</v>
      </c>
      <c r="F3992">
        <v>4000</v>
      </c>
      <c r="G3992" s="2">
        <v>45504</v>
      </c>
      <c r="H3992" t="s">
        <v>3618</v>
      </c>
      <c r="I3992">
        <f t="shared" si="62"/>
        <v>-4000</v>
      </c>
    </row>
    <row r="3993" spans="1:9" x14ac:dyDescent="0.25">
      <c r="A3993">
        <v>2</v>
      </c>
      <c r="B3993" t="s">
        <v>2053</v>
      </c>
      <c r="C3993" t="s">
        <v>3624</v>
      </c>
      <c r="D3993" t="s">
        <v>3617</v>
      </c>
      <c r="E3993">
        <v>0</v>
      </c>
      <c r="F3993">
        <v>3000</v>
      </c>
      <c r="G3993" s="2">
        <v>45504</v>
      </c>
      <c r="H3993" t="s">
        <v>3618</v>
      </c>
      <c r="I3993">
        <f t="shared" si="62"/>
        <v>-3000</v>
      </c>
    </row>
    <row r="3994" spans="1:9" x14ac:dyDescent="0.25">
      <c r="A3994">
        <v>2</v>
      </c>
      <c r="B3994" t="s">
        <v>2053</v>
      </c>
      <c r="C3994" t="s">
        <v>3624</v>
      </c>
      <c r="D3994" t="s">
        <v>3617</v>
      </c>
      <c r="E3994">
        <v>0</v>
      </c>
      <c r="F3994">
        <v>3000</v>
      </c>
      <c r="G3994" s="2">
        <v>45504</v>
      </c>
      <c r="H3994" t="s">
        <v>3618</v>
      </c>
      <c r="I3994">
        <f t="shared" si="62"/>
        <v>-3000</v>
      </c>
    </row>
    <row r="3995" spans="1:9" x14ac:dyDescent="0.25">
      <c r="A3995">
        <v>2</v>
      </c>
      <c r="B3995" t="s">
        <v>2053</v>
      </c>
      <c r="C3995" t="s">
        <v>3624</v>
      </c>
      <c r="D3995" t="s">
        <v>3617</v>
      </c>
      <c r="E3995">
        <v>0</v>
      </c>
      <c r="F3995">
        <v>3000</v>
      </c>
      <c r="G3995" s="2">
        <v>45504</v>
      </c>
      <c r="H3995" t="s">
        <v>3618</v>
      </c>
      <c r="I3995">
        <f t="shared" si="62"/>
        <v>-3000</v>
      </c>
    </row>
    <row r="3996" spans="1:9" x14ac:dyDescent="0.25">
      <c r="A3996">
        <v>2</v>
      </c>
      <c r="B3996" t="s">
        <v>2053</v>
      </c>
      <c r="C3996" t="s">
        <v>3624</v>
      </c>
      <c r="D3996" t="s">
        <v>3617</v>
      </c>
      <c r="E3996">
        <v>0</v>
      </c>
      <c r="F3996">
        <v>1500</v>
      </c>
      <c r="G3996" s="2">
        <v>45504</v>
      </c>
      <c r="H3996" t="s">
        <v>3618</v>
      </c>
      <c r="I3996">
        <f t="shared" si="62"/>
        <v>-1500</v>
      </c>
    </row>
    <row r="3997" spans="1:9" x14ac:dyDescent="0.25">
      <c r="A3997">
        <v>2</v>
      </c>
      <c r="B3997" t="s">
        <v>2053</v>
      </c>
      <c r="C3997" t="s">
        <v>3624</v>
      </c>
      <c r="D3997" t="s">
        <v>3617</v>
      </c>
      <c r="E3997">
        <v>0</v>
      </c>
      <c r="F3997">
        <v>1500</v>
      </c>
      <c r="G3997" s="2">
        <v>45504</v>
      </c>
      <c r="H3997" t="s">
        <v>3618</v>
      </c>
      <c r="I3997">
        <f t="shared" si="62"/>
        <v>-1500</v>
      </c>
    </row>
    <row r="3998" spans="1:9" x14ac:dyDescent="0.25">
      <c r="A3998">
        <v>2</v>
      </c>
      <c r="B3998" t="s">
        <v>2053</v>
      </c>
      <c r="C3998" t="s">
        <v>3624</v>
      </c>
      <c r="D3998" t="s">
        <v>3617</v>
      </c>
      <c r="E3998">
        <v>0</v>
      </c>
      <c r="F3998">
        <v>2610</v>
      </c>
      <c r="G3998" s="2">
        <v>45504</v>
      </c>
      <c r="H3998" t="s">
        <v>3618</v>
      </c>
      <c r="I3998">
        <f t="shared" si="62"/>
        <v>-2610</v>
      </c>
    </row>
    <row r="3999" spans="1:9" x14ac:dyDescent="0.25">
      <c r="A3999">
        <v>2</v>
      </c>
      <c r="B3999" t="s">
        <v>2053</v>
      </c>
      <c r="C3999" t="s">
        <v>3624</v>
      </c>
      <c r="D3999" t="s">
        <v>3617</v>
      </c>
      <c r="E3999">
        <v>0</v>
      </c>
      <c r="F3999">
        <v>63</v>
      </c>
      <c r="G3999" s="2">
        <v>45504</v>
      </c>
      <c r="H3999" t="s">
        <v>3618</v>
      </c>
      <c r="I3999">
        <f t="shared" si="62"/>
        <v>-63</v>
      </c>
    </row>
    <row r="4000" spans="1:9" x14ac:dyDescent="0.25">
      <c r="A4000">
        <v>2</v>
      </c>
      <c r="B4000" t="s">
        <v>2053</v>
      </c>
      <c r="C4000" t="s">
        <v>3624</v>
      </c>
      <c r="D4000" t="s">
        <v>3617</v>
      </c>
      <c r="E4000">
        <v>0</v>
      </c>
      <c r="F4000">
        <v>1250</v>
      </c>
      <c r="G4000" s="2">
        <v>45504</v>
      </c>
      <c r="H4000" t="s">
        <v>3618</v>
      </c>
      <c r="I4000">
        <f t="shared" si="62"/>
        <v>-1250</v>
      </c>
    </row>
    <row r="4001" spans="1:9" x14ac:dyDescent="0.25">
      <c r="A4001">
        <v>2</v>
      </c>
      <c r="B4001" t="s">
        <v>2053</v>
      </c>
      <c r="C4001" t="s">
        <v>3624</v>
      </c>
      <c r="D4001" t="s">
        <v>3617</v>
      </c>
      <c r="E4001">
        <v>0</v>
      </c>
      <c r="F4001">
        <v>1250</v>
      </c>
      <c r="G4001" s="2">
        <v>45504</v>
      </c>
      <c r="H4001" t="s">
        <v>3618</v>
      </c>
      <c r="I4001">
        <f t="shared" si="62"/>
        <v>-1250</v>
      </c>
    </row>
    <row r="4002" spans="1:9" x14ac:dyDescent="0.25">
      <c r="A4002">
        <v>2</v>
      </c>
      <c r="B4002" t="s">
        <v>2053</v>
      </c>
      <c r="C4002" t="s">
        <v>3624</v>
      </c>
      <c r="D4002" t="s">
        <v>3617</v>
      </c>
      <c r="E4002">
        <v>0</v>
      </c>
      <c r="F4002">
        <v>1250</v>
      </c>
      <c r="G4002" s="2">
        <v>45504</v>
      </c>
      <c r="H4002" t="s">
        <v>3618</v>
      </c>
      <c r="I4002">
        <f t="shared" si="62"/>
        <v>-1250</v>
      </c>
    </row>
    <row r="4003" spans="1:9" x14ac:dyDescent="0.25">
      <c r="A4003">
        <v>2</v>
      </c>
      <c r="B4003" t="s">
        <v>2053</v>
      </c>
      <c r="C4003" t="s">
        <v>3624</v>
      </c>
      <c r="D4003" t="s">
        <v>3617</v>
      </c>
      <c r="E4003">
        <v>0</v>
      </c>
      <c r="F4003">
        <v>800</v>
      </c>
      <c r="G4003" s="2">
        <v>45504</v>
      </c>
      <c r="H4003" t="s">
        <v>3618</v>
      </c>
      <c r="I4003">
        <f t="shared" si="62"/>
        <v>-800</v>
      </c>
    </row>
    <row r="4004" spans="1:9" x14ac:dyDescent="0.25">
      <c r="A4004">
        <v>2</v>
      </c>
      <c r="B4004" t="s">
        <v>2053</v>
      </c>
      <c r="C4004" t="s">
        <v>3624</v>
      </c>
      <c r="D4004" t="s">
        <v>3617</v>
      </c>
      <c r="E4004">
        <v>0</v>
      </c>
      <c r="F4004">
        <v>480</v>
      </c>
      <c r="G4004" s="2">
        <v>45504</v>
      </c>
      <c r="H4004" t="s">
        <v>3618</v>
      </c>
      <c r="I4004">
        <f t="shared" si="62"/>
        <v>-480</v>
      </c>
    </row>
    <row r="4005" spans="1:9" x14ac:dyDescent="0.25">
      <c r="A4005">
        <v>2</v>
      </c>
      <c r="B4005" t="s">
        <v>2053</v>
      </c>
      <c r="C4005" t="s">
        <v>3624</v>
      </c>
      <c r="D4005" t="s">
        <v>3617</v>
      </c>
      <c r="E4005">
        <v>0</v>
      </c>
      <c r="F4005">
        <v>800</v>
      </c>
      <c r="G4005" s="2">
        <v>45504</v>
      </c>
      <c r="H4005" t="s">
        <v>3618</v>
      </c>
      <c r="I4005">
        <f t="shared" si="62"/>
        <v>-800</v>
      </c>
    </row>
    <row r="4006" spans="1:9" x14ac:dyDescent="0.25">
      <c r="A4006">
        <v>2</v>
      </c>
      <c r="B4006" t="s">
        <v>2053</v>
      </c>
      <c r="C4006" t="s">
        <v>3624</v>
      </c>
      <c r="D4006" t="s">
        <v>3617</v>
      </c>
      <c r="E4006">
        <v>0</v>
      </c>
      <c r="F4006">
        <v>800</v>
      </c>
      <c r="G4006" s="2">
        <v>45504</v>
      </c>
      <c r="H4006" t="s">
        <v>3618</v>
      </c>
      <c r="I4006">
        <f t="shared" si="62"/>
        <v>-800</v>
      </c>
    </row>
    <row r="4007" spans="1:9" x14ac:dyDescent="0.25">
      <c r="A4007">
        <v>2</v>
      </c>
      <c r="B4007" t="s">
        <v>2053</v>
      </c>
      <c r="C4007" t="s">
        <v>3624</v>
      </c>
      <c r="D4007" t="s">
        <v>3617</v>
      </c>
      <c r="E4007">
        <v>0</v>
      </c>
      <c r="F4007">
        <v>1250</v>
      </c>
      <c r="G4007" s="2">
        <v>45504</v>
      </c>
      <c r="H4007" t="s">
        <v>3618</v>
      </c>
      <c r="I4007">
        <f t="shared" si="62"/>
        <v>-1250</v>
      </c>
    </row>
    <row r="4008" spans="1:9" x14ac:dyDescent="0.25">
      <c r="A4008">
        <v>2</v>
      </c>
      <c r="B4008" t="s">
        <v>2053</v>
      </c>
      <c r="C4008" t="s">
        <v>3624</v>
      </c>
      <c r="D4008" t="s">
        <v>3617</v>
      </c>
      <c r="E4008">
        <v>0</v>
      </c>
      <c r="F4008">
        <v>1250</v>
      </c>
      <c r="G4008" s="2">
        <v>45504</v>
      </c>
      <c r="H4008" t="s">
        <v>3618</v>
      </c>
      <c r="I4008">
        <f t="shared" si="62"/>
        <v>-1250</v>
      </c>
    </row>
    <row r="4009" spans="1:9" x14ac:dyDescent="0.25">
      <c r="A4009">
        <v>2</v>
      </c>
      <c r="B4009" t="s">
        <v>2053</v>
      </c>
      <c r="C4009" t="s">
        <v>3624</v>
      </c>
      <c r="D4009" t="s">
        <v>3617</v>
      </c>
      <c r="E4009">
        <v>0</v>
      </c>
      <c r="F4009">
        <v>1250</v>
      </c>
      <c r="G4009" s="2">
        <v>45504</v>
      </c>
      <c r="H4009" t="s">
        <v>3618</v>
      </c>
      <c r="I4009">
        <f t="shared" si="62"/>
        <v>-1250</v>
      </c>
    </row>
    <row r="4010" spans="1:9" x14ac:dyDescent="0.25">
      <c r="A4010">
        <v>2</v>
      </c>
      <c r="B4010" t="s">
        <v>2053</v>
      </c>
      <c r="C4010" t="s">
        <v>3624</v>
      </c>
      <c r="D4010" t="s">
        <v>3617</v>
      </c>
      <c r="E4010">
        <v>0</v>
      </c>
      <c r="F4010">
        <v>1250</v>
      </c>
      <c r="G4010" s="2">
        <v>45504</v>
      </c>
      <c r="H4010" t="s">
        <v>3618</v>
      </c>
      <c r="I4010">
        <f t="shared" si="62"/>
        <v>-1250</v>
      </c>
    </row>
    <row r="4011" spans="1:9" x14ac:dyDescent="0.25">
      <c r="A4011">
        <v>2</v>
      </c>
      <c r="B4011" t="s">
        <v>2053</v>
      </c>
      <c r="C4011" t="s">
        <v>3624</v>
      </c>
      <c r="D4011" t="s">
        <v>3617</v>
      </c>
      <c r="E4011">
        <v>0</v>
      </c>
      <c r="F4011">
        <v>1250</v>
      </c>
      <c r="G4011" s="2">
        <v>45504</v>
      </c>
      <c r="H4011" t="s">
        <v>3618</v>
      </c>
      <c r="I4011">
        <f t="shared" si="62"/>
        <v>-1250</v>
      </c>
    </row>
    <row r="4012" spans="1:9" x14ac:dyDescent="0.25">
      <c r="A4012">
        <v>2</v>
      </c>
      <c r="B4012" t="s">
        <v>2053</v>
      </c>
      <c r="C4012" t="s">
        <v>3624</v>
      </c>
      <c r="D4012" t="s">
        <v>3617</v>
      </c>
      <c r="E4012">
        <v>0</v>
      </c>
      <c r="F4012">
        <v>1250</v>
      </c>
      <c r="G4012" s="2">
        <v>45504</v>
      </c>
      <c r="H4012" t="s">
        <v>3618</v>
      </c>
      <c r="I4012">
        <f t="shared" si="62"/>
        <v>-1250</v>
      </c>
    </row>
    <row r="4013" spans="1:9" x14ac:dyDescent="0.25">
      <c r="A4013">
        <v>2</v>
      </c>
      <c r="B4013" t="s">
        <v>2053</v>
      </c>
      <c r="C4013" t="s">
        <v>3624</v>
      </c>
      <c r="D4013" t="s">
        <v>3617</v>
      </c>
      <c r="E4013">
        <v>0</v>
      </c>
      <c r="F4013">
        <v>625</v>
      </c>
      <c r="G4013" s="2">
        <v>45504</v>
      </c>
      <c r="H4013" t="s">
        <v>3618</v>
      </c>
      <c r="I4013">
        <f t="shared" si="62"/>
        <v>-625</v>
      </c>
    </row>
    <row r="4014" spans="1:9" x14ac:dyDescent="0.25">
      <c r="A4014">
        <v>2</v>
      </c>
      <c r="B4014" t="s">
        <v>2053</v>
      </c>
      <c r="C4014" t="s">
        <v>3624</v>
      </c>
      <c r="D4014" t="s">
        <v>3617</v>
      </c>
      <c r="E4014">
        <v>0</v>
      </c>
      <c r="F4014">
        <v>625</v>
      </c>
      <c r="G4014" s="2">
        <v>45504</v>
      </c>
      <c r="H4014" t="s">
        <v>3618</v>
      </c>
      <c r="I4014">
        <f t="shared" si="62"/>
        <v>-625</v>
      </c>
    </row>
    <row r="4015" spans="1:9" x14ac:dyDescent="0.25">
      <c r="A4015">
        <v>2</v>
      </c>
      <c r="B4015" t="s">
        <v>2053</v>
      </c>
      <c r="C4015" t="s">
        <v>3624</v>
      </c>
      <c r="D4015" t="s">
        <v>3617</v>
      </c>
      <c r="E4015">
        <v>0</v>
      </c>
      <c r="F4015">
        <v>1250</v>
      </c>
      <c r="G4015" s="2">
        <v>45504</v>
      </c>
      <c r="H4015" t="s">
        <v>3618</v>
      </c>
      <c r="I4015">
        <f t="shared" si="62"/>
        <v>-1250</v>
      </c>
    </row>
    <row r="4016" spans="1:9" x14ac:dyDescent="0.25">
      <c r="A4016">
        <v>2</v>
      </c>
      <c r="B4016" t="s">
        <v>2053</v>
      </c>
      <c r="C4016" t="s">
        <v>3624</v>
      </c>
      <c r="D4016" t="s">
        <v>3617</v>
      </c>
      <c r="E4016">
        <v>0</v>
      </c>
      <c r="F4016">
        <v>2500</v>
      </c>
      <c r="G4016" s="2">
        <v>45504</v>
      </c>
      <c r="H4016" t="s">
        <v>3618</v>
      </c>
      <c r="I4016">
        <f t="shared" si="62"/>
        <v>-2500</v>
      </c>
    </row>
    <row r="4017" spans="1:9" x14ac:dyDescent="0.25">
      <c r="A4017">
        <v>2</v>
      </c>
      <c r="B4017" t="s">
        <v>2053</v>
      </c>
      <c r="C4017" t="s">
        <v>3624</v>
      </c>
      <c r="D4017" t="s">
        <v>3617</v>
      </c>
      <c r="E4017">
        <v>0</v>
      </c>
      <c r="F4017">
        <v>3500</v>
      </c>
      <c r="G4017" s="2">
        <v>45504</v>
      </c>
      <c r="H4017" t="s">
        <v>3618</v>
      </c>
      <c r="I4017">
        <f t="shared" si="62"/>
        <v>-3500</v>
      </c>
    </row>
    <row r="4018" spans="1:9" x14ac:dyDescent="0.25">
      <c r="A4018">
        <v>2</v>
      </c>
      <c r="B4018" t="s">
        <v>2053</v>
      </c>
      <c r="C4018" t="s">
        <v>3624</v>
      </c>
      <c r="D4018" t="s">
        <v>3617</v>
      </c>
      <c r="E4018">
        <v>0</v>
      </c>
      <c r="F4018">
        <v>2375</v>
      </c>
      <c r="G4018" s="2">
        <v>45504</v>
      </c>
      <c r="H4018" t="s">
        <v>3618</v>
      </c>
      <c r="I4018">
        <f t="shared" si="62"/>
        <v>-2375</v>
      </c>
    </row>
    <row r="4019" spans="1:9" x14ac:dyDescent="0.25">
      <c r="A4019">
        <v>2</v>
      </c>
      <c r="B4019" t="s">
        <v>2053</v>
      </c>
      <c r="C4019" t="s">
        <v>3624</v>
      </c>
      <c r="D4019" t="s">
        <v>3617</v>
      </c>
      <c r="E4019">
        <v>0</v>
      </c>
      <c r="F4019">
        <v>1050</v>
      </c>
      <c r="G4019" s="2">
        <v>45504</v>
      </c>
      <c r="H4019" t="s">
        <v>3618</v>
      </c>
      <c r="I4019">
        <f t="shared" si="62"/>
        <v>-1050</v>
      </c>
    </row>
    <row r="4020" spans="1:9" x14ac:dyDescent="0.25">
      <c r="A4020">
        <v>2</v>
      </c>
      <c r="B4020" t="s">
        <v>2053</v>
      </c>
      <c r="C4020" t="s">
        <v>3624</v>
      </c>
      <c r="D4020" t="s">
        <v>3617</v>
      </c>
      <c r="E4020">
        <v>0</v>
      </c>
      <c r="F4020">
        <v>75</v>
      </c>
      <c r="G4020" s="2">
        <v>45504</v>
      </c>
      <c r="H4020" t="s">
        <v>3618</v>
      </c>
      <c r="I4020">
        <f t="shared" si="62"/>
        <v>-75</v>
      </c>
    </row>
    <row r="4021" spans="1:9" x14ac:dyDescent="0.25">
      <c r="A4021">
        <v>2</v>
      </c>
      <c r="B4021" t="s">
        <v>2053</v>
      </c>
      <c r="C4021" t="s">
        <v>3624</v>
      </c>
      <c r="D4021" t="s">
        <v>3617</v>
      </c>
      <c r="E4021">
        <v>0</v>
      </c>
      <c r="F4021">
        <v>600</v>
      </c>
      <c r="G4021" s="2">
        <v>45504</v>
      </c>
      <c r="H4021" t="s">
        <v>3618</v>
      </c>
      <c r="I4021">
        <f t="shared" si="62"/>
        <v>-600</v>
      </c>
    </row>
    <row r="4022" spans="1:9" x14ac:dyDescent="0.25">
      <c r="A4022">
        <v>2</v>
      </c>
      <c r="B4022" t="s">
        <v>2053</v>
      </c>
      <c r="C4022" t="s">
        <v>3624</v>
      </c>
      <c r="D4022" t="s">
        <v>3617</v>
      </c>
      <c r="E4022">
        <v>0</v>
      </c>
      <c r="F4022">
        <v>300</v>
      </c>
      <c r="G4022" s="2">
        <v>45504</v>
      </c>
      <c r="H4022" t="s">
        <v>3618</v>
      </c>
      <c r="I4022">
        <f t="shared" si="62"/>
        <v>-300</v>
      </c>
    </row>
    <row r="4023" spans="1:9" x14ac:dyDescent="0.25">
      <c r="A4023">
        <v>2</v>
      </c>
      <c r="B4023" t="s">
        <v>2053</v>
      </c>
      <c r="C4023" t="s">
        <v>3624</v>
      </c>
      <c r="D4023" t="s">
        <v>3617</v>
      </c>
      <c r="E4023">
        <v>0</v>
      </c>
      <c r="F4023">
        <v>375</v>
      </c>
      <c r="G4023" s="2">
        <v>45504</v>
      </c>
      <c r="H4023" t="s">
        <v>3618</v>
      </c>
      <c r="I4023">
        <f t="shared" si="62"/>
        <v>-375</v>
      </c>
    </row>
    <row r="4024" spans="1:9" x14ac:dyDescent="0.25">
      <c r="A4024">
        <v>2</v>
      </c>
      <c r="B4024" t="s">
        <v>2053</v>
      </c>
      <c r="C4024" t="s">
        <v>3624</v>
      </c>
      <c r="D4024" t="s">
        <v>3617</v>
      </c>
      <c r="E4024">
        <v>0</v>
      </c>
      <c r="F4024">
        <v>75</v>
      </c>
      <c r="G4024" s="2">
        <v>45504</v>
      </c>
      <c r="H4024" t="s">
        <v>3618</v>
      </c>
      <c r="I4024">
        <f t="shared" si="62"/>
        <v>-75</v>
      </c>
    </row>
    <row r="4025" spans="1:9" x14ac:dyDescent="0.25">
      <c r="A4025">
        <v>2</v>
      </c>
      <c r="B4025" t="s">
        <v>2053</v>
      </c>
      <c r="C4025" t="s">
        <v>3624</v>
      </c>
      <c r="D4025" t="s">
        <v>3617</v>
      </c>
      <c r="E4025">
        <v>0</v>
      </c>
      <c r="F4025">
        <v>450</v>
      </c>
      <c r="G4025" s="2">
        <v>45504</v>
      </c>
      <c r="H4025" t="s">
        <v>3618</v>
      </c>
      <c r="I4025">
        <f t="shared" si="62"/>
        <v>-450</v>
      </c>
    </row>
    <row r="4026" spans="1:9" x14ac:dyDescent="0.25">
      <c r="A4026">
        <v>2</v>
      </c>
      <c r="B4026" t="s">
        <v>2053</v>
      </c>
      <c r="C4026" t="s">
        <v>3624</v>
      </c>
      <c r="D4026" t="s">
        <v>3617</v>
      </c>
      <c r="E4026">
        <v>0</v>
      </c>
      <c r="F4026">
        <v>45</v>
      </c>
      <c r="G4026" s="2">
        <v>45504</v>
      </c>
      <c r="H4026" t="s">
        <v>3618</v>
      </c>
      <c r="I4026">
        <f t="shared" si="62"/>
        <v>-45</v>
      </c>
    </row>
    <row r="4027" spans="1:9" x14ac:dyDescent="0.25">
      <c r="A4027">
        <v>2</v>
      </c>
      <c r="B4027" t="s">
        <v>2053</v>
      </c>
      <c r="C4027" t="s">
        <v>3624</v>
      </c>
      <c r="D4027" t="s">
        <v>3617</v>
      </c>
      <c r="E4027">
        <v>0</v>
      </c>
      <c r="F4027">
        <v>105</v>
      </c>
      <c r="G4027" s="2">
        <v>45504</v>
      </c>
      <c r="H4027" t="s">
        <v>3618</v>
      </c>
      <c r="I4027">
        <f t="shared" si="62"/>
        <v>-105</v>
      </c>
    </row>
    <row r="4028" spans="1:9" x14ac:dyDescent="0.25">
      <c r="A4028">
        <v>2</v>
      </c>
      <c r="B4028" t="s">
        <v>2053</v>
      </c>
      <c r="C4028" t="s">
        <v>3624</v>
      </c>
      <c r="D4028" t="s">
        <v>3617</v>
      </c>
      <c r="E4028">
        <v>0</v>
      </c>
      <c r="F4028">
        <v>150</v>
      </c>
      <c r="G4028" s="2">
        <v>45504</v>
      </c>
      <c r="H4028" t="s">
        <v>3618</v>
      </c>
      <c r="I4028">
        <f t="shared" si="62"/>
        <v>-150</v>
      </c>
    </row>
    <row r="4029" spans="1:9" x14ac:dyDescent="0.25">
      <c r="A4029">
        <v>2</v>
      </c>
      <c r="B4029" t="s">
        <v>2053</v>
      </c>
      <c r="C4029" t="s">
        <v>3624</v>
      </c>
      <c r="D4029" t="s">
        <v>3617</v>
      </c>
      <c r="E4029">
        <v>0</v>
      </c>
      <c r="F4029">
        <v>75</v>
      </c>
      <c r="G4029" s="2">
        <v>45504</v>
      </c>
      <c r="H4029" t="s">
        <v>3618</v>
      </c>
      <c r="I4029">
        <f t="shared" si="62"/>
        <v>-75</v>
      </c>
    </row>
    <row r="4030" spans="1:9" x14ac:dyDescent="0.25">
      <c r="A4030">
        <v>2</v>
      </c>
      <c r="B4030" t="s">
        <v>2053</v>
      </c>
      <c r="C4030" t="s">
        <v>3624</v>
      </c>
      <c r="D4030" t="s">
        <v>3617</v>
      </c>
      <c r="E4030">
        <v>0</v>
      </c>
      <c r="F4030">
        <v>75</v>
      </c>
      <c r="G4030" s="2">
        <v>45504</v>
      </c>
      <c r="H4030" t="s">
        <v>3618</v>
      </c>
      <c r="I4030">
        <f t="shared" si="62"/>
        <v>-75</v>
      </c>
    </row>
    <row r="4031" spans="1:9" x14ac:dyDescent="0.25">
      <c r="A4031">
        <v>2</v>
      </c>
      <c r="B4031" t="s">
        <v>2053</v>
      </c>
      <c r="C4031" t="s">
        <v>3624</v>
      </c>
      <c r="D4031" t="s">
        <v>3617</v>
      </c>
      <c r="E4031">
        <v>0</v>
      </c>
      <c r="F4031">
        <v>150</v>
      </c>
      <c r="G4031" s="2">
        <v>45504</v>
      </c>
      <c r="H4031" t="s">
        <v>3618</v>
      </c>
      <c r="I4031">
        <f t="shared" si="62"/>
        <v>-150</v>
      </c>
    </row>
    <row r="4032" spans="1:9" x14ac:dyDescent="0.25">
      <c r="A4032">
        <v>2</v>
      </c>
      <c r="B4032" t="s">
        <v>2053</v>
      </c>
      <c r="C4032" t="s">
        <v>3624</v>
      </c>
      <c r="D4032" t="s">
        <v>3617</v>
      </c>
      <c r="E4032">
        <v>0</v>
      </c>
      <c r="F4032">
        <v>75</v>
      </c>
      <c r="G4032" s="2">
        <v>45504</v>
      </c>
      <c r="H4032" t="s">
        <v>3618</v>
      </c>
      <c r="I4032">
        <f t="shared" si="62"/>
        <v>-75</v>
      </c>
    </row>
    <row r="4033" spans="1:9" x14ac:dyDescent="0.25">
      <c r="A4033">
        <v>2</v>
      </c>
      <c r="B4033" t="s">
        <v>2053</v>
      </c>
      <c r="C4033" t="s">
        <v>3624</v>
      </c>
      <c r="D4033" t="s">
        <v>3617</v>
      </c>
      <c r="E4033">
        <v>0</v>
      </c>
      <c r="F4033">
        <v>225</v>
      </c>
      <c r="G4033" s="2">
        <v>45504</v>
      </c>
      <c r="H4033" t="s">
        <v>3618</v>
      </c>
      <c r="I4033">
        <f t="shared" si="62"/>
        <v>-225</v>
      </c>
    </row>
    <row r="4034" spans="1:9" x14ac:dyDescent="0.25">
      <c r="A4034">
        <v>2</v>
      </c>
      <c r="B4034" t="s">
        <v>2053</v>
      </c>
      <c r="C4034" t="s">
        <v>3624</v>
      </c>
      <c r="D4034" t="s">
        <v>3617</v>
      </c>
      <c r="E4034">
        <v>0</v>
      </c>
      <c r="F4034">
        <v>75</v>
      </c>
      <c r="G4034" s="2">
        <v>45504</v>
      </c>
      <c r="H4034" t="s">
        <v>3618</v>
      </c>
      <c r="I4034">
        <f t="shared" ref="I4034:I4097" si="63">E4034-F4034</f>
        <v>-75</v>
      </c>
    </row>
    <row r="4035" spans="1:9" x14ac:dyDescent="0.25">
      <c r="A4035">
        <v>2</v>
      </c>
      <c r="B4035" t="s">
        <v>2053</v>
      </c>
      <c r="C4035" t="s">
        <v>3624</v>
      </c>
      <c r="D4035" t="s">
        <v>3617</v>
      </c>
      <c r="E4035">
        <v>0</v>
      </c>
      <c r="F4035">
        <v>75</v>
      </c>
      <c r="G4035" s="2">
        <v>45504</v>
      </c>
      <c r="H4035" t="s">
        <v>3618</v>
      </c>
      <c r="I4035">
        <f t="shared" si="63"/>
        <v>-75</v>
      </c>
    </row>
    <row r="4036" spans="1:9" x14ac:dyDescent="0.25">
      <c r="A4036">
        <v>2</v>
      </c>
      <c r="B4036" t="s">
        <v>2053</v>
      </c>
      <c r="C4036" t="s">
        <v>3624</v>
      </c>
      <c r="D4036" t="s">
        <v>3617</v>
      </c>
      <c r="E4036">
        <v>0</v>
      </c>
      <c r="F4036">
        <v>75</v>
      </c>
      <c r="G4036" s="2">
        <v>45504</v>
      </c>
      <c r="H4036" t="s">
        <v>3618</v>
      </c>
      <c r="I4036">
        <f t="shared" si="63"/>
        <v>-75</v>
      </c>
    </row>
    <row r="4037" spans="1:9" x14ac:dyDescent="0.25">
      <c r="A4037">
        <v>2</v>
      </c>
      <c r="B4037" t="s">
        <v>2053</v>
      </c>
      <c r="C4037" t="s">
        <v>3624</v>
      </c>
      <c r="D4037" t="s">
        <v>3617</v>
      </c>
      <c r="E4037">
        <v>0</v>
      </c>
      <c r="F4037">
        <v>1260</v>
      </c>
      <c r="G4037" s="2">
        <v>45504</v>
      </c>
      <c r="H4037" t="s">
        <v>3618</v>
      </c>
      <c r="I4037">
        <f t="shared" si="63"/>
        <v>-1260</v>
      </c>
    </row>
    <row r="4038" spans="1:9" x14ac:dyDescent="0.25">
      <c r="A4038">
        <v>2</v>
      </c>
      <c r="B4038" t="s">
        <v>2053</v>
      </c>
      <c r="C4038" t="s">
        <v>3624</v>
      </c>
      <c r="D4038" t="s">
        <v>3617</v>
      </c>
      <c r="E4038">
        <v>0</v>
      </c>
      <c r="F4038">
        <v>1300</v>
      </c>
      <c r="G4038" s="2">
        <v>45504</v>
      </c>
      <c r="H4038" t="s">
        <v>3618</v>
      </c>
      <c r="I4038">
        <f t="shared" si="63"/>
        <v>-1300</v>
      </c>
    </row>
    <row r="4039" spans="1:9" x14ac:dyDescent="0.25">
      <c r="A4039">
        <v>2</v>
      </c>
      <c r="B4039" t="s">
        <v>2053</v>
      </c>
      <c r="C4039" t="s">
        <v>3624</v>
      </c>
      <c r="D4039" t="s">
        <v>3617</v>
      </c>
      <c r="E4039">
        <v>0</v>
      </c>
      <c r="F4039">
        <v>91</v>
      </c>
      <c r="G4039" s="2">
        <v>45504</v>
      </c>
      <c r="H4039" t="s">
        <v>3618</v>
      </c>
      <c r="I4039">
        <f t="shared" si="63"/>
        <v>-91</v>
      </c>
    </row>
    <row r="4040" spans="1:9" x14ac:dyDescent="0.25">
      <c r="A4040">
        <v>2</v>
      </c>
      <c r="B4040" t="s">
        <v>2053</v>
      </c>
      <c r="C4040" t="s">
        <v>3624</v>
      </c>
      <c r="D4040" t="s">
        <v>3617</v>
      </c>
      <c r="E4040">
        <v>0</v>
      </c>
      <c r="F4040">
        <v>104</v>
      </c>
      <c r="G4040" s="2">
        <v>45504</v>
      </c>
      <c r="H4040" t="s">
        <v>3618</v>
      </c>
      <c r="I4040">
        <f t="shared" si="63"/>
        <v>-104</v>
      </c>
    </row>
    <row r="4041" spans="1:9" x14ac:dyDescent="0.25">
      <c r="A4041">
        <v>2</v>
      </c>
      <c r="B4041" t="s">
        <v>2053</v>
      </c>
      <c r="C4041" t="s">
        <v>3624</v>
      </c>
      <c r="D4041" t="s">
        <v>3617</v>
      </c>
      <c r="E4041">
        <v>0</v>
      </c>
      <c r="F4041">
        <v>650</v>
      </c>
      <c r="G4041" s="2">
        <v>45504</v>
      </c>
      <c r="H4041" t="s">
        <v>3618</v>
      </c>
      <c r="I4041">
        <f t="shared" si="63"/>
        <v>-650</v>
      </c>
    </row>
    <row r="4042" spans="1:9" x14ac:dyDescent="0.25">
      <c r="A4042">
        <v>2</v>
      </c>
      <c r="B4042" t="s">
        <v>2053</v>
      </c>
      <c r="C4042" t="s">
        <v>3624</v>
      </c>
      <c r="D4042" t="s">
        <v>3617</v>
      </c>
      <c r="E4042">
        <v>0</v>
      </c>
      <c r="F4042">
        <v>650</v>
      </c>
      <c r="G4042" s="2">
        <v>45504</v>
      </c>
      <c r="H4042" t="s">
        <v>3618</v>
      </c>
      <c r="I4042">
        <f t="shared" si="63"/>
        <v>-650</v>
      </c>
    </row>
    <row r="4043" spans="1:9" x14ac:dyDescent="0.25">
      <c r="A4043">
        <v>2</v>
      </c>
      <c r="B4043" t="s">
        <v>2053</v>
      </c>
      <c r="C4043" t="s">
        <v>3624</v>
      </c>
      <c r="D4043" t="s">
        <v>3617</v>
      </c>
      <c r="E4043">
        <v>0</v>
      </c>
      <c r="F4043">
        <v>1300</v>
      </c>
      <c r="G4043" s="2">
        <v>45504</v>
      </c>
      <c r="H4043" t="s">
        <v>3618</v>
      </c>
      <c r="I4043">
        <f t="shared" si="63"/>
        <v>-1300</v>
      </c>
    </row>
    <row r="4044" spans="1:9" x14ac:dyDescent="0.25">
      <c r="A4044">
        <v>2</v>
      </c>
      <c r="B4044" t="s">
        <v>2053</v>
      </c>
      <c r="C4044" t="s">
        <v>3624</v>
      </c>
      <c r="D4044" t="s">
        <v>3617</v>
      </c>
      <c r="E4044">
        <v>0</v>
      </c>
      <c r="F4044">
        <v>1500</v>
      </c>
      <c r="G4044" s="2">
        <v>45504</v>
      </c>
      <c r="H4044" t="s">
        <v>3618</v>
      </c>
      <c r="I4044">
        <f t="shared" si="63"/>
        <v>-1500</v>
      </c>
    </row>
    <row r="4045" spans="1:9" x14ac:dyDescent="0.25">
      <c r="A4045">
        <v>2</v>
      </c>
      <c r="B4045" t="s">
        <v>2053</v>
      </c>
      <c r="C4045" t="s">
        <v>3624</v>
      </c>
      <c r="D4045" t="s">
        <v>3617</v>
      </c>
      <c r="E4045">
        <v>0</v>
      </c>
      <c r="F4045">
        <v>105</v>
      </c>
      <c r="G4045" s="2">
        <v>45504</v>
      </c>
      <c r="H4045" t="s">
        <v>3618</v>
      </c>
      <c r="I4045">
        <f t="shared" si="63"/>
        <v>-105</v>
      </c>
    </row>
    <row r="4046" spans="1:9" x14ac:dyDescent="0.25">
      <c r="A4046">
        <v>2</v>
      </c>
      <c r="B4046" t="s">
        <v>2053</v>
      </c>
      <c r="C4046" t="s">
        <v>3624</v>
      </c>
      <c r="D4046" t="s">
        <v>3617</v>
      </c>
      <c r="E4046">
        <v>0</v>
      </c>
      <c r="F4046">
        <v>150</v>
      </c>
      <c r="G4046" s="2">
        <v>45504</v>
      </c>
      <c r="H4046" t="s">
        <v>3618</v>
      </c>
      <c r="I4046">
        <f t="shared" si="63"/>
        <v>-150</v>
      </c>
    </row>
    <row r="4047" spans="1:9" x14ac:dyDescent="0.25">
      <c r="A4047">
        <v>2</v>
      </c>
      <c r="B4047" t="s">
        <v>2053</v>
      </c>
      <c r="C4047" t="s">
        <v>3624</v>
      </c>
      <c r="D4047" t="s">
        <v>3617</v>
      </c>
      <c r="E4047">
        <v>0</v>
      </c>
      <c r="F4047">
        <v>180</v>
      </c>
      <c r="G4047" s="2">
        <v>45504</v>
      </c>
      <c r="H4047" t="s">
        <v>3618</v>
      </c>
      <c r="I4047">
        <f t="shared" si="63"/>
        <v>-180</v>
      </c>
    </row>
    <row r="4048" spans="1:9" x14ac:dyDescent="0.25">
      <c r="A4048">
        <v>2</v>
      </c>
      <c r="B4048" t="s">
        <v>2053</v>
      </c>
      <c r="C4048" t="s">
        <v>3624</v>
      </c>
      <c r="D4048" t="s">
        <v>3617</v>
      </c>
      <c r="E4048">
        <v>0</v>
      </c>
      <c r="F4048">
        <v>481</v>
      </c>
      <c r="G4048" s="2">
        <v>45504</v>
      </c>
      <c r="H4048" t="s">
        <v>3618</v>
      </c>
      <c r="I4048">
        <f t="shared" si="63"/>
        <v>-481</v>
      </c>
    </row>
    <row r="4049" spans="1:9" x14ac:dyDescent="0.25">
      <c r="A4049">
        <v>2</v>
      </c>
      <c r="B4049" t="s">
        <v>2053</v>
      </c>
      <c r="C4049" t="s">
        <v>3624</v>
      </c>
      <c r="D4049" t="s">
        <v>3617</v>
      </c>
      <c r="E4049">
        <v>0</v>
      </c>
      <c r="F4049">
        <v>572</v>
      </c>
      <c r="G4049" s="2">
        <v>45504</v>
      </c>
      <c r="H4049" t="s">
        <v>3618</v>
      </c>
      <c r="I4049">
        <f t="shared" si="63"/>
        <v>-572</v>
      </c>
    </row>
    <row r="4050" spans="1:9" x14ac:dyDescent="0.25">
      <c r="A4050">
        <v>2</v>
      </c>
      <c r="B4050" t="s">
        <v>2053</v>
      </c>
      <c r="C4050" t="s">
        <v>3624</v>
      </c>
      <c r="D4050" t="s">
        <v>3617</v>
      </c>
      <c r="E4050">
        <v>0</v>
      </c>
      <c r="F4050">
        <v>1500</v>
      </c>
      <c r="G4050" s="2">
        <v>45504</v>
      </c>
      <c r="H4050" t="s">
        <v>3618</v>
      </c>
      <c r="I4050">
        <f t="shared" si="63"/>
        <v>-1500</v>
      </c>
    </row>
    <row r="4051" spans="1:9" x14ac:dyDescent="0.25">
      <c r="A4051">
        <v>2</v>
      </c>
      <c r="B4051" t="s">
        <v>2053</v>
      </c>
      <c r="C4051" t="s">
        <v>3624</v>
      </c>
      <c r="D4051" t="s">
        <v>3617</v>
      </c>
      <c r="E4051">
        <v>0</v>
      </c>
      <c r="F4051">
        <v>390</v>
      </c>
      <c r="G4051" s="2">
        <v>45504</v>
      </c>
      <c r="H4051" t="s">
        <v>3618</v>
      </c>
      <c r="I4051">
        <f t="shared" si="63"/>
        <v>-390</v>
      </c>
    </row>
    <row r="4052" spans="1:9" x14ac:dyDescent="0.25">
      <c r="A4052">
        <v>2</v>
      </c>
      <c r="B4052" t="s">
        <v>2053</v>
      </c>
      <c r="C4052" t="s">
        <v>3624</v>
      </c>
      <c r="D4052" t="s">
        <v>3617</v>
      </c>
      <c r="E4052">
        <v>0</v>
      </c>
      <c r="F4052">
        <v>52</v>
      </c>
      <c r="G4052" s="2">
        <v>45504</v>
      </c>
      <c r="H4052" t="s">
        <v>3618</v>
      </c>
      <c r="I4052">
        <f t="shared" si="63"/>
        <v>-52</v>
      </c>
    </row>
    <row r="4053" spans="1:9" x14ac:dyDescent="0.25">
      <c r="A4053">
        <v>2</v>
      </c>
      <c r="B4053" t="s">
        <v>2053</v>
      </c>
      <c r="C4053" t="s">
        <v>3624</v>
      </c>
      <c r="D4053" t="s">
        <v>3617</v>
      </c>
      <c r="E4053">
        <v>0</v>
      </c>
      <c r="F4053">
        <v>247</v>
      </c>
      <c r="G4053" s="2">
        <v>45504</v>
      </c>
      <c r="H4053" t="s">
        <v>3618</v>
      </c>
      <c r="I4053">
        <f t="shared" si="63"/>
        <v>-247</v>
      </c>
    </row>
    <row r="4054" spans="1:9" x14ac:dyDescent="0.25">
      <c r="A4054">
        <v>2</v>
      </c>
      <c r="B4054" t="s">
        <v>2053</v>
      </c>
      <c r="C4054" t="s">
        <v>3624</v>
      </c>
      <c r="D4054" t="s">
        <v>3617</v>
      </c>
      <c r="E4054">
        <v>0</v>
      </c>
      <c r="F4054">
        <v>260</v>
      </c>
      <c r="G4054" s="2">
        <v>45504</v>
      </c>
      <c r="H4054" t="s">
        <v>3618</v>
      </c>
      <c r="I4054">
        <f t="shared" si="63"/>
        <v>-260</v>
      </c>
    </row>
    <row r="4055" spans="1:9" x14ac:dyDescent="0.25">
      <c r="A4055">
        <v>2</v>
      </c>
      <c r="B4055" t="s">
        <v>2053</v>
      </c>
      <c r="C4055" t="s">
        <v>3624</v>
      </c>
      <c r="D4055" t="s">
        <v>3617</v>
      </c>
      <c r="E4055">
        <v>0</v>
      </c>
      <c r="F4055">
        <v>1000</v>
      </c>
      <c r="G4055" s="2">
        <v>45504</v>
      </c>
      <c r="H4055" t="s">
        <v>3618</v>
      </c>
      <c r="I4055">
        <f t="shared" si="63"/>
        <v>-1000</v>
      </c>
    </row>
    <row r="4056" spans="1:9" x14ac:dyDescent="0.25">
      <c r="A4056">
        <v>2</v>
      </c>
      <c r="B4056" t="s">
        <v>2053</v>
      </c>
      <c r="C4056" t="s">
        <v>3624</v>
      </c>
      <c r="D4056" t="s">
        <v>3617</v>
      </c>
      <c r="E4056">
        <v>0</v>
      </c>
      <c r="F4056">
        <v>1000</v>
      </c>
      <c r="G4056" s="2">
        <v>45504</v>
      </c>
      <c r="H4056" t="s">
        <v>3618</v>
      </c>
      <c r="I4056">
        <f t="shared" si="63"/>
        <v>-1000</v>
      </c>
    </row>
    <row r="4057" spans="1:9" x14ac:dyDescent="0.25">
      <c r="A4057">
        <v>2</v>
      </c>
      <c r="B4057" t="s">
        <v>2053</v>
      </c>
      <c r="C4057" t="s">
        <v>3624</v>
      </c>
      <c r="D4057" t="s">
        <v>3617</v>
      </c>
      <c r="E4057">
        <v>0</v>
      </c>
      <c r="F4057">
        <v>52</v>
      </c>
      <c r="G4057" s="2">
        <v>45504</v>
      </c>
      <c r="H4057" t="s">
        <v>3618</v>
      </c>
      <c r="I4057">
        <f t="shared" si="63"/>
        <v>-52</v>
      </c>
    </row>
    <row r="4058" spans="1:9" x14ac:dyDescent="0.25">
      <c r="A4058">
        <v>2</v>
      </c>
      <c r="B4058" t="s">
        <v>2053</v>
      </c>
      <c r="C4058" t="s">
        <v>3624</v>
      </c>
      <c r="D4058" t="s">
        <v>3617</v>
      </c>
      <c r="E4058">
        <v>0</v>
      </c>
      <c r="F4058">
        <v>182</v>
      </c>
      <c r="G4058" s="2">
        <v>45504</v>
      </c>
      <c r="H4058" t="s">
        <v>3618</v>
      </c>
      <c r="I4058">
        <f t="shared" si="63"/>
        <v>-182</v>
      </c>
    </row>
    <row r="4059" spans="1:9" x14ac:dyDescent="0.25">
      <c r="A4059">
        <v>2</v>
      </c>
      <c r="B4059" t="s">
        <v>2053</v>
      </c>
      <c r="C4059" t="s">
        <v>3624</v>
      </c>
      <c r="D4059" t="s">
        <v>3617</v>
      </c>
      <c r="E4059">
        <v>0</v>
      </c>
      <c r="F4059">
        <v>1300</v>
      </c>
      <c r="G4059" s="2">
        <v>45504</v>
      </c>
      <c r="H4059" t="s">
        <v>3618</v>
      </c>
      <c r="I4059">
        <f t="shared" si="63"/>
        <v>-1300</v>
      </c>
    </row>
    <row r="4060" spans="1:9" x14ac:dyDescent="0.25">
      <c r="A4060">
        <v>2</v>
      </c>
      <c r="B4060" t="s">
        <v>2053</v>
      </c>
      <c r="C4060" t="s">
        <v>3624</v>
      </c>
      <c r="D4060" t="s">
        <v>3617</v>
      </c>
      <c r="E4060">
        <v>0</v>
      </c>
      <c r="F4060">
        <v>78</v>
      </c>
      <c r="G4060" s="2">
        <v>45504</v>
      </c>
      <c r="H4060" t="s">
        <v>3618</v>
      </c>
      <c r="I4060">
        <f t="shared" si="63"/>
        <v>-78</v>
      </c>
    </row>
    <row r="4061" spans="1:9" x14ac:dyDescent="0.25">
      <c r="A4061">
        <v>2</v>
      </c>
      <c r="B4061" t="s">
        <v>2053</v>
      </c>
      <c r="C4061" t="s">
        <v>3624</v>
      </c>
      <c r="D4061" t="s">
        <v>3617</v>
      </c>
      <c r="E4061">
        <v>0</v>
      </c>
      <c r="F4061">
        <v>65</v>
      </c>
      <c r="G4061" s="2">
        <v>45504</v>
      </c>
      <c r="H4061" t="s">
        <v>3618</v>
      </c>
      <c r="I4061">
        <f t="shared" si="63"/>
        <v>-65</v>
      </c>
    </row>
    <row r="4062" spans="1:9" x14ac:dyDescent="0.25">
      <c r="A4062">
        <v>2</v>
      </c>
      <c r="B4062" t="s">
        <v>2053</v>
      </c>
      <c r="C4062" t="s">
        <v>3624</v>
      </c>
      <c r="D4062" t="s">
        <v>3617</v>
      </c>
      <c r="E4062">
        <v>0</v>
      </c>
      <c r="F4062">
        <v>1157</v>
      </c>
      <c r="G4062" s="2">
        <v>45504</v>
      </c>
      <c r="H4062" t="s">
        <v>3618</v>
      </c>
      <c r="I4062">
        <f t="shared" si="63"/>
        <v>-1157</v>
      </c>
    </row>
    <row r="4063" spans="1:9" x14ac:dyDescent="0.25">
      <c r="A4063">
        <v>2</v>
      </c>
      <c r="B4063" t="s">
        <v>2053</v>
      </c>
      <c r="C4063" t="s">
        <v>3624</v>
      </c>
      <c r="D4063" t="s">
        <v>3617</v>
      </c>
      <c r="E4063">
        <v>0</v>
      </c>
      <c r="F4063">
        <v>1300</v>
      </c>
      <c r="G4063" s="2">
        <v>45504</v>
      </c>
      <c r="H4063" t="s">
        <v>3618</v>
      </c>
      <c r="I4063">
        <f t="shared" si="63"/>
        <v>-1300</v>
      </c>
    </row>
    <row r="4064" spans="1:9" x14ac:dyDescent="0.25">
      <c r="A4064">
        <v>2</v>
      </c>
      <c r="B4064" t="s">
        <v>2053</v>
      </c>
      <c r="C4064" t="s">
        <v>3624</v>
      </c>
      <c r="D4064" t="s">
        <v>3617</v>
      </c>
      <c r="E4064">
        <v>0</v>
      </c>
      <c r="F4064">
        <v>1300</v>
      </c>
      <c r="G4064" s="2">
        <v>45504</v>
      </c>
      <c r="H4064" t="s">
        <v>3618</v>
      </c>
      <c r="I4064">
        <f t="shared" si="63"/>
        <v>-1300</v>
      </c>
    </row>
    <row r="4065" spans="1:9" x14ac:dyDescent="0.25">
      <c r="A4065">
        <v>2</v>
      </c>
      <c r="B4065" t="s">
        <v>2053</v>
      </c>
      <c r="C4065" t="s">
        <v>3624</v>
      </c>
      <c r="D4065" t="s">
        <v>3617</v>
      </c>
      <c r="E4065">
        <v>0</v>
      </c>
      <c r="F4065">
        <v>60</v>
      </c>
      <c r="G4065" s="2">
        <v>45504</v>
      </c>
      <c r="H4065" t="s">
        <v>3618</v>
      </c>
      <c r="I4065">
        <f t="shared" si="63"/>
        <v>-60</v>
      </c>
    </row>
    <row r="4066" spans="1:9" x14ac:dyDescent="0.25">
      <c r="A4066">
        <v>2</v>
      </c>
      <c r="B4066" t="s">
        <v>2053</v>
      </c>
      <c r="C4066" t="s">
        <v>3624</v>
      </c>
      <c r="D4066" t="s">
        <v>3617</v>
      </c>
      <c r="E4066">
        <v>0</v>
      </c>
      <c r="F4066">
        <v>45</v>
      </c>
      <c r="G4066" s="2">
        <v>45504</v>
      </c>
      <c r="H4066" t="s">
        <v>3618</v>
      </c>
      <c r="I4066">
        <f t="shared" si="63"/>
        <v>-45</v>
      </c>
    </row>
    <row r="4067" spans="1:9" x14ac:dyDescent="0.25">
      <c r="A4067">
        <v>2</v>
      </c>
      <c r="B4067" t="s">
        <v>2053</v>
      </c>
      <c r="C4067" t="s">
        <v>3624</v>
      </c>
      <c r="D4067" t="s">
        <v>3617</v>
      </c>
      <c r="E4067">
        <v>0</v>
      </c>
      <c r="F4067">
        <v>1395</v>
      </c>
      <c r="G4067" s="2">
        <v>45504</v>
      </c>
      <c r="H4067" t="s">
        <v>3618</v>
      </c>
      <c r="I4067">
        <f t="shared" si="63"/>
        <v>-1395</v>
      </c>
    </row>
    <row r="4068" spans="1:9" x14ac:dyDescent="0.25">
      <c r="A4068">
        <v>2</v>
      </c>
      <c r="B4068" t="s">
        <v>2053</v>
      </c>
      <c r="C4068" t="s">
        <v>3624</v>
      </c>
      <c r="D4068" t="s">
        <v>3617</v>
      </c>
      <c r="E4068">
        <v>0</v>
      </c>
      <c r="F4068">
        <v>1500</v>
      </c>
      <c r="G4068" s="2">
        <v>45504</v>
      </c>
      <c r="H4068" t="s">
        <v>3618</v>
      </c>
      <c r="I4068">
        <f t="shared" si="63"/>
        <v>-1500</v>
      </c>
    </row>
    <row r="4069" spans="1:9" x14ac:dyDescent="0.25">
      <c r="A4069">
        <v>2</v>
      </c>
      <c r="B4069" t="s">
        <v>2053</v>
      </c>
      <c r="C4069" t="s">
        <v>3624</v>
      </c>
      <c r="D4069" t="s">
        <v>3617</v>
      </c>
      <c r="E4069">
        <v>0</v>
      </c>
      <c r="F4069">
        <v>75</v>
      </c>
      <c r="G4069" s="2">
        <v>45504</v>
      </c>
      <c r="H4069" t="s">
        <v>3618</v>
      </c>
      <c r="I4069">
        <f t="shared" si="63"/>
        <v>-75</v>
      </c>
    </row>
    <row r="4070" spans="1:9" x14ac:dyDescent="0.25">
      <c r="A4070">
        <v>2</v>
      </c>
      <c r="B4070" t="s">
        <v>2053</v>
      </c>
      <c r="C4070" t="s">
        <v>3624</v>
      </c>
      <c r="D4070" t="s">
        <v>3617</v>
      </c>
      <c r="E4070">
        <v>0</v>
      </c>
      <c r="F4070">
        <v>75</v>
      </c>
      <c r="G4070" s="2">
        <v>45504</v>
      </c>
      <c r="H4070" t="s">
        <v>3618</v>
      </c>
      <c r="I4070">
        <f t="shared" si="63"/>
        <v>-75</v>
      </c>
    </row>
    <row r="4071" spans="1:9" x14ac:dyDescent="0.25">
      <c r="A4071">
        <v>2</v>
      </c>
      <c r="B4071" t="s">
        <v>2053</v>
      </c>
      <c r="C4071" t="s">
        <v>3624</v>
      </c>
      <c r="D4071" t="s">
        <v>3617</v>
      </c>
      <c r="E4071">
        <v>0</v>
      </c>
      <c r="F4071">
        <v>1275</v>
      </c>
      <c r="G4071" s="2">
        <v>45504</v>
      </c>
      <c r="H4071" t="s">
        <v>3618</v>
      </c>
      <c r="I4071">
        <f t="shared" si="63"/>
        <v>-1275</v>
      </c>
    </row>
    <row r="4072" spans="1:9" x14ac:dyDescent="0.25">
      <c r="A4072">
        <v>2</v>
      </c>
      <c r="B4072" t="s">
        <v>2053</v>
      </c>
      <c r="C4072" t="s">
        <v>3624</v>
      </c>
      <c r="D4072" t="s">
        <v>3617</v>
      </c>
      <c r="E4072">
        <v>0</v>
      </c>
      <c r="F4072">
        <v>225</v>
      </c>
      <c r="G4072" s="2">
        <v>45504</v>
      </c>
      <c r="H4072" t="s">
        <v>3618</v>
      </c>
      <c r="I4072">
        <f t="shared" si="63"/>
        <v>-225</v>
      </c>
    </row>
    <row r="4073" spans="1:9" x14ac:dyDescent="0.25">
      <c r="A4073">
        <v>2</v>
      </c>
      <c r="B4073" t="s">
        <v>2053</v>
      </c>
      <c r="C4073" t="s">
        <v>3624</v>
      </c>
      <c r="D4073" t="s">
        <v>3617</v>
      </c>
      <c r="E4073">
        <v>0</v>
      </c>
      <c r="F4073">
        <v>260</v>
      </c>
      <c r="G4073" s="2">
        <v>45504</v>
      </c>
      <c r="H4073" t="s">
        <v>3618</v>
      </c>
      <c r="I4073">
        <f t="shared" si="63"/>
        <v>-260</v>
      </c>
    </row>
    <row r="4074" spans="1:9" x14ac:dyDescent="0.25">
      <c r="A4074">
        <v>2</v>
      </c>
      <c r="B4074" t="s">
        <v>2053</v>
      </c>
      <c r="C4074" t="s">
        <v>3624</v>
      </c>
      <c r="D4074" t="s">
        <v>3617</v>
      </c>
      <c r="E4074">
        <v>0</v>
      </c>
      <c r="F4074">
        <v>78</v>
      </c>
      <c r="G4074" s="2">
        <v>45504</v>
      </c>
      <c r="H4074" t="s">
        <v>3618</v>
      </c>
      <c r="I4074">
        <f t="shared" si="63"/>
        <v>-78</v>
      </c>
    </row>
    <row r="4075" spans="1:9" x14ac:dyDescent="0.25">
      <c r="A4075">
        <v>2</v>
      </c>
      <c r="B4075" t="s">
        <v>2053</v>
      </c>
      <c r="C4075" t="s">
        <v>3624</v>
      </c>
      <c r="D4075" t="s">
        <v>3617</v>
      </c>
      <c r="E4075">
        <v>0</v>
      </c>
      <c r="F4075">
        <v>39</v>
      </c>
      <c r="G4075" s="2">
        <v>45504</v>
      </c>
      <c r="H4075" t="s">
        <v>3618</v>
      </c>
      <c r="I4075">
        <f t="shared" si="63"/>
        <v>-39</v>
      </c>
    </row>
    <row r="4076" spans="1:9" x14ac:dyDescent="0.25">
      <c r="A4076">
        <v>2</v>
      </c>
      <c r="B4076" t="s">
        <v>2053</v>
      </c>
      <c r="C4076" t="s">
        <v>3624</v>
      </c>
      <c r="D4076" t="s">
        <v>3617</v>
      </c>
      <c r="E4076">
        <v>0</v>
      </c>
      <c r="F4076">
        <v>91</v>
      </c>
      <c r="G4076" s="2">
        <v>45504</v>
      </c>
      <c r="H4076" t="s">
        <v>3618</v>
      </c>
      <c r="I4076">
        <f t="shared" si="63"/>
        <v>-91</v>
      </c>
    </row>
    <row r="4077" spans="1:9" x14ac:dyDescent="0.25">
      <c r="A4077">
        <v>2</v>
      </c>
      <c r="B4077" t="s">
        <v>2053</v>
      </c>
      <c r="C4077" t="s">
        <v>3624</v>
      </c>
      <c r="D4077" t="s">
        <v>3617</v>
      </c>
      <c r="E4077">
        <v>0</v>
      </c>
      <c r="F4077">
        <v>91</v>
      </c>
      <c r="G4077" s="2">
        <v>45504</v>
      </c>
      <c r="H4077" t="s">
        <v>3618</v>
      </c>
      <c r="I4077">
        <f t="shared" si="63"/>
        <v>-91</v>
      </c>
    </row>
    <row r="4078" spans="1:9" x14ac:dyDescent="0.25">
      <c r="A4078">
        <v>2</v>
      </c>
      <c r="B4078" t="s">
        <v>2053</v>
      </c>
      <c r="C4078" t="s">
        <v>3624</v>
      </c>
      <c r="D4078" t="s">
        <v>3617</v>
      </c>
      <c r="E4078">
        <v>0</v>
      </c>
      <c r="F4078">
        <v>130</v>
      </c>
      <c r="G4078" s="2">
        <v>45504</v>
      </c>
      <c r="H4078" t="s">
        <v>3618</v>
      </c>
      <c r="I4078">
        <f t="shared" si="63"/>
        <v>-130</v>
      </c>
    </row>
    <row r="4079" spans="1:9" x14ac:dyDescent="0.25">
      <c r="A4079">
        <v>2</v>
      </c>
      <c r="B4079" t="s">
        <v>2053</v>
      </c>
      <c r="C4079" t="s">
        <v>3624</v>
      </c>
      <c r="D4079" t="s">
        <v>3617</v>
      </c>
      <c r="E4079">
        <v>0</v>
      </c>
      <c r="F4079">
        <v>195</v>
      </c>
      <c r="G4079" s="2">
        <v>45504</v>
      </c>
      <c r="H4079" t="s">
        <v>3618</v>
      </c>
      <c r="I4079">
        <f t="shared" si="63"/>
        <v>-195</v>
      </c>
    </row>
    <row r="4080" spans="1:9" x14ac:dyDescent="0.25">
      <c r="A4080">
        <v>2</v>
      </c>
      <c r="B4080" t="s">
        <v>2053</v>
      </c>
      <c r="C4080" t="s">
        <v>3624</v>
      </c>
      <c r="D4080" t="s">
        <v>3617</v>
      </c>
      <c r="E4080">
        <v>0</v>
      </c>
      <c r="F4080">
        <v>325</v>
      </c>
      <c r="G4080" s="2">
        <v>45504</v>
      </c>
      <c r="H4080" t="s">
        <v>3618</v>
      </c>
      <c r="I4080">
        <f t="shared" si="63"/>
        <v>-325</v>
      </c>
    </row>
    <row r="4081" spans="1:9" x14ac:dyDescent="0.25">
      <c r="A4081">
        <v>2</v>
      </c>
      <c r="B4081" t="s">
        <v>2053</v>
      </c>
      <c r="C4081" t="s">
        <v>3624</v>
      </c>
      <c r="D4081" t="s">
        <v>3617</v>
      </c>
      <c r="E4081">
        <v>0</v>
      </c>
      <c r="F4081">
        <v>39</v>
      </c>
      <c r="G4081" s="2">
        <v>45504</v>
      </c>
      <c r="H4081" t="s">
        <v>3618</v>
      </c>
      <c r="I4081">
        <f t="shared" si="63"/>
        <v>-39</v>
      </c>
    </row>
    <row r="4082" spans="1:9" x14ac:dyDescent="0.25">
      <c r="A4082">
        <v>2</v>
      </c>
      <c r="B4082" t="s">
        <v>2053</v>
      </c>
      <c r="C4082" t="s">
        <v>3624</v>
      </c>
      <c r="D4082" t="s">
        <v>3617</v>
      </c>
      <c r="E4082">
        <v>0</v>
      </c>
      <c r="F4082">
        <v>52</v>
      </c>
      <c r="G4082" s="2">
        <v>45504</v>
      </c>
      <c r="H4082" t="s">
        <v>3618</v>
      </c>
      <c r="I4082">
        <f t="shared" si="63"/>
        <v>-52</v>
      </c>
    </row>
    <row r="4083" spans="1:9" x14ac:dyDescent="0.25">
      <c r="A4083">
        <v>2</v>
      </c>
      <c r="B4083" t="s">
        <v>2053</v>
      </c>
      <c r="C4083" t="s">
        <v>3624</v>
      </c>
      <c r="D4083" t="s">
        <v>3617</v>
      </c>
      <c r="E4083">
        <v>0</v>
      </c>
      <c r="F4083">
        <v>195</v>
      </c>
      <c r="G4083" s="2">
        <v>45504</v>
      </c>
      <c r="H4083" t="s">
        <v>3618</v>
      </c>
      <c r="I4083">
        <f t="shared" si="63"/>
        <v>-195</v>
      </c>
    </row>
    <row r="4084" spans="1:9" x14ac:dyDescent="0.25">
      <c r="A4084">
        <v>2</v>
      </c>
      <c r="B4084" t="s">
        <v>2053</v>
      </c>
      <c r="C4084" t="s">
        <v>3624</v>
      </c>
      <c r="D4084" t="s">
        <v>3617</v>
      </c>
      <c r="E4084">
        <v>0</v>
      </c>
      <c r="F4084">
        <v>325</v>
      </c>
      <c r="G4084" s="2">
        <v>45504</v>
      </c>
      <c r="H4084" t="s">
        <v>3618</v>
      </c>
      <c r="I4084">
        <f t="shared" si="63"/>
        <v>-325</v>
      </c>
    </row>
    <row r="4085" spans="1:9" x14ac:dyDescent="0.25">
      <c r="A4085">
        <v>2</v>
      </c>
      <c r="B4085" t="s">
        <v>2053</v>
      </c>
      <c r="C4085" t="s">
        <v>3624</v>
      </c>
      <c r="D4085" t="s">
        <v>3617</v>
      </c>
      <c r="E4085">
        <v>0</v>
      </c>
      <c r="F4085">
        <v>195</v>
      </c>
      <c r="G4085" s="2">
        <v>45504</v>
      </c>
      <c r="H4085" t="s">
        <v>3618</v>
      </c>
      <c r="I4085">
        <f t="shared" si="63"/>
        <v>-195</v>
      </c>
    </row>
    <row r="4086" spans="1:9" x14ac:dyDescent="0.25">
      <c r="A4086">
        <v>2</v>
      </c>
      <c r="B4086" t="s">
        <v>2053</v>
      </c>
      <c r="C4086" t="s">
        <v>3624</v>
      </c>
      <c r="D4086" t="s">
        <v>3617</v>
      </c>
      <c r="E4086">
        <v>0</v>
      </c>
      <c r="F4086">
        <v>91</v>
      </c>
      <c r="G4086" s="2">
        <v>45504</v>
      </c>
      <c r="H4086" t="s">
        <v>3618</v>
      </c>
      <c r="I4086">
        <f t="shared" si="63"/>
        <v>-91</v>
      </c>
    </row>
    <row r="4087" spans="1:9" x14ac:dyDescent="0.25">
      <c r="A4087">
        <v>2</v>
      </c>
      <c r="B4087" t="s">
        <v>2053</v>
      </c>
      <c r="C4087" t="s">
        <v>3624</v>
      </c>
      <c r="D4087" t="s">
        <v>3617</v>
      </c>
      <c r="E4087">
        <v>0</v>
      </c>
      <c r="F4087">
        <v>104</v>
      </c>
      <c r="G4087" s="2">
        <v>45504</v>
      </c>
      <c r="H4087" t="s">
        <v>3618</v>
      </c>
      <c r="I4087">
        <f t="shared" si="63"/>
        <v>-104</v>
      </c>
    </row>
    <row r="4088" spans="1:9" x14ac:dyDescent="0.25">
      <c r="A4088">
        <v>2</v>
      </c>
      <c r="B4088" t="s">
        <v>2053</v>
      </c>
      <c r="C4088" t="s">
        <v>3624</v>
      </c>
      <c r="D4088" t="s">
        <v>3617</v>
      </c>
      <c r="E4088">
        <v>0</v>
      </c>
      <c r="F4088">
        <v>195</v>
      </c>
      <c r="G4088" s="2">
        <v>45504</v>
      </c>
      <c r="H4088" t="s">
        <v>3618</v>
      </c>
      <c r="I4088">
        <f t="shared" si="63"/>
        <v>-195</v>
      </c>
    </row>
    <row r="4089" spans="1:9" x14ac:dyDescent="0.25">
      <c r="A4089">
        <v>2</v>
      </c>
      <c r="B4089" t="s">
        <v>2053</v>
      </c>
      <c r="C4089" t="s">
        <v>3624</v>
      </c>
      <c r="D4089" t="s">
        <v>3617</v>
      </c>
      <c r="E4089">
        <v>0</v>
      </c>
      <c r="F4089">
        <v>130</v>
      </c>
      <c r="G4089" s="2">
        <v>45504</v>
      </c>
      <c r="H4089" t="s">
        <v>3618</v>
      </c>
      <c r="I4089">
        <f t="shared" si="63"/>
        <v>-130</v>
      </c>
    </row>
    <row r="4090" spans="1:9" x14ac:dyDescent="0.25">
      <c r="A4090">
        <v>2</v>
      </c>
      <c r="B4090" t="s">
        <v>2053</v>
      </c>
      <c r="C4090" t="s">
        <v>3624</v>
      </c>
      <c r="D4090" t="s">
        <v>3617</v>
      </c>
      <c r="E4090">
        <v>0</v>
      </c>
      <c r="F4090">
        <v>75</v>
      </c>
      <c r="G4090" s="2">
        <v>45504</v>
      </c>
      <c r="H4090" t="s">
        <v>3618</v>
      </c>
      <c r="I4090">
        <f t="shared" si="63"/>
        <v>-75</v>
      </c>
    </row>
    <row r="4091" spans="1:9" x14ac:dyDescent="0.25">
      <c r="A4091">
        <v>2</v>
      </c>
      <c r="B4091" t="s">
        <v>2053</v>
      </c>
      <c r="C4091" t="s">
        <v>3624</v>
      </c>
      <c r="D4091" t="s">
        <v>3617</v>
      </c>
      <c r="E4091">
        <v>0</v>
      </c>
      <c r="F4091">
        <v>375</v>
      </c>
      <c r="G4091" s="2">
        <v>45504</v>
      </c>
      <c r="H4091" t="s">
        <v>3618</v>
      </c>
      <c r="I4091">
        <f t="shared" si="63"/>
        <v>-375</v>
      </c>
    </row>
    <row r="4092" spans="1:9" x14ac:dyDescent="0.25">
      <c r="A4092">
        <v>2</v>
      </c>
      <c r="B4092" t="s">
        <v>2053</v>
      </c>
      <c r="C4092" t="s">
        <v>3624</v>
      </c>
      <c r="D4092" t="s">
        <v>3617</v>
      </c>
      <c r="E4092">
        <v>0</v>
      </c>
      <c r="F4092">
        <v>1300</v>
      </c>
      <c r="G4092" s="2">
        <v>45504</v>
      </c>
      <c r="H4092" t="s">
        <v>3618</v>
      </c>
      <c r="I4092">
        <f t="shared" si="63"/>
        <v>-1300</v>
      </c>
    </row>
    <row r="4093" spans="1:9" x14ac:dyDescent="0.25">
      <c r="A4093">
        <v>2</v>
      </c>
      <c r="B4093" t="s">
        <v>2053</v>
      </c>
      <c r="C4093" t="s">
        <v>3624</v>
      </c>
      <c r="D4093" t="s">
        <v>3617</v>
      </c>
      <c r="E4093">
        <v>0</v>
      </c>
      <c r="F4093">
        <v>1350</v>
      </c>
      <c r="G4093" s="2">
        <v>45504</v>
      </c>
      <c r="H4093" t="s">
        <v>3618</v>
      </c>
      <c r="I4093">
        <f t="shared" si="63"/>
        <v>-1350</v>
      </c>
    </row>
    <row r="4094" spans="1:9" x14ac:dyDescent="0.25">
      <c r="A4094">
        <v>2</v>
      </c>
      <c r="B4094" t="s">
        <v>2053</v>
      </c>
      <c r="C4094" t="s">
        <v>3624</v>
      </c>
      <c r="D4094" t="s">
        <v>3617</v>
      </c>
      <c r="E4094">
        <v>0</v>
      </c>
      <c r="F4094">
        <v>150</v>
      </c>
      <c r="G4094" s="2">
        <v>45504</v>
      </c>
      <c r="H4094" t="s">
        <v>3618</v>
      </c>
      <c r="I4094">
        <f t="shared" si="63"/>
        <v>-150</v>
      </c>
    </row>
    <row r="4095" spans="1:9" x14ac:dyDescent="0.25">
      <c r="A4095">
        <v>2</v>
      </c>
      <c r="B4095" t="s">
        <v>2053</v>
      </c>
      <c r="C4095" t="s">
        <v>3624</v>
      </c>
      <c r="D4095" t="s">
        <v>3617</v>
      </c>
      <c r="E4095">
        <v>0</v>
      </c>
      <c r="F4095">
        <v>1125</v>
      </c>
      <c r="G4095" s="2">
        <v>45504</v>
      </c>
      <c r="H4095" t="s">
        <v>3618</v>
      </c>
      <c r="I4095">
        <f t="shared" si="63"/>
        <v>-1125</v>
      </c>
    </row>
    <row r="4096" spans="1:9" x14ac:dyDescent="0.25">
      <c r="A4096">
        <v>2</v>
      </c>
      <c r="B4096" t="s">
        <v>2053</v>
      </c>
      <c r="C4096" t="s">
        <v>3624</v>
      </c>
      <c r="D4096" t="s">
        <v>3617</v>
      </c>
      <c r="E4096">
        <v>0</v>
      </c>
      <c r="F4096">
        <v>375</v>
      </c>
      <c r="G4096" s="2">
        <v>45504</v>
      </c>
      <c r="H4096" t="s">
        <v>3618</v>
      </c>
      <c r="I4096">
        <f t="shared" si="63"/>
        <v>-375</v>
      </c>
    </row>
    <row r="4097" spans="1:9" x14ac:dyDescent="0.25">
      <c r="A4097">
        <v>2</v>
      </c>
      <c r="B4097" t="s">
        <v>2053</v>
      </c>
      <c r="C4097" t="s">
        <v>3624</v>
      </c>
      <c r="D4097" t="s">
        <v>3617</v>
      </c>
      <c r="E4097">
        <v>0</v>
      </c>
      <c r="F4097">
        <v>1300</v>
      </c>
      <c r="G4097" s="2">
        <v>45504</v>
      </c>
      <c r="H4097" t="s">
        <v>3618</v>
      </c>
      <c r="I4097">
        <f t="shared" si="63"/>
        <v>-1300</v>
      </c>
    </row>
    <row r="4098" spans="1:9" x14ac:dyDescent="0.25">
      <c r="A4098">
        <v>2</v>
      </c>
      <c r="B4098" t="s">
        <v>2053</v>
      </c>
      <c r="C4098" t="s">
        <v>3624</v>
      </c>
      <c r="D4098" t="s">
        <v>3617</v>
      </c>
      <c r="E4098">
        <v>0</v>
      </c>
      <c r="F4098">
        <v>247</v>
      </c>
      <c r="G4098" s="2">
        <v>45504</v>
      </c>
      <c r="H4098" t="s">
        <v>3618</v>
      </c>
      <c r="I4098">
        <f t="shared" ref="I4098:I4161" si="64">E4098-F4098</f>
        <v>-247</v>
      </c>
    </row>
    <row r="4099" spans="1:9" x14ac:dyDescent="0.25">
      <c r="A4099">
        <v>2</v>
      </c>
      <c r="B4099" t="s">
        <v>2053</v>
      </c>
      <c r="C4099" t="s">
        <v>3624</v>
      </c>
      <c r="D4099" t="s">
        <v>3617</v>
      </c>
      <c r="E4099">
        <v>0</v>
      </c>
      <c r="F4099">
        <v>150</v>
      </c>
      <c r="G4099" s="2">
        <v>45504</v>
      </c>
      <c r="H4099" t="s">
        <v>3618</v>
      </c>
      <c r="I4099">
        <f t="shared" si="64"/>
        <v>-150</v>
      </c>
    </row>
    <row r="4100" spans="1:9" x14ac:dyDescent="0.25">
      <c r="A4100">
        <v>2</v>
      </c>
      <c r="B4100" t="s">
        <v>2053</v>
      </c>
      <c r="C4100" t="s">
        <v>3624</v>
      </c>
      <c r="D4100" t="s">
        <v>3617</v>
      </c>
      <c r="E4100">
        <v>0</v>
      </c>
      <c r="F4100">
        <v>1350</v>
      </c>
      <c r="G4100" s="2">
        <v>45504</v>
      </c>
      <c r="H4100" t="s">
        <v>3618</v>
      </c>
      <c r="I4100">
        <f t="shared" si="64"/>
        <v>-1350</v>
      </c>
    </row>
    <row r="4101" spans="1:9" x14ac:dyDescent="0.25">
      <c r="A4101">
        <v>2</v>
      </c>
      <c r="B4101" t="s">
        <v>2053</v>
      </c>
      <c r="C4101" t="s">
        <v>3624</v>
      </c>
      <c r="D4101" t="s">
        <v>3617</v>
      </c>
      <c r="E4101">
        <v>0</v>
      </c>
      <c r="F4101">
        <v>150</v>
      </c>
      <c r="G4101" s="2">
        <v>45504</v>
      </c>
      <c r="H4101" t="s">
        <v>3618</v>
      </c>
      <c r="I4101">
        <f t="shared" si="64"/>
        <v>-150</v>
      </c>
    </row>
    <row r="4102" spans="1:9" x14ac:dyDescent="0.25">
      <c r="A4102">
        <v>2</v>
      </c>
      <c r="B4102" t="s">
        <v>2053</v>
      </c>
      <c r="C4102" t="s">
        <v>3624</v>
      </c>
      <c r="D4102" t="s">
        <v>3617</v>
      </c>
      <c r="E4102">
        <v>0</v>
      </c>
      <c r="F4102">
        <v>630</v>
      </c>
      <c r="G4102" s="2">
        <v>45504</v>
      </c>
      <c r="H4102" t="s">
        <v>3618</v>
      </c>
      <c r="I4102">
        <f t="shared" si="64"/>
        <v>-630</v>
      </c>
    </row>
    <row r="4103" spans="1:9" x14ac:dyDescent="0.25">
      <c r="A4103">
        <v>2</v>
      </c>
      <c r="B4103" t="s">
        <v>2053</v>
      </c>
      <c r="C4103" t="s">
        <v>3624</v>
      </c>
      <c r="D4103" t="s">
        <v>3617</v>
      </c>
      <c r="E4103">
        <v>0</v>
      </c>
      <c r="F4103">
        <v>345</v>
      </c>
      <c r="G4103" s="2">
        <v>45504</v>
      </c>
      <c r="H4103" t="s">
        <v>3618</v>
      </c>
      <c r="I4103">
        <f t="shared" si="64"/>
        <v>-345</v>
      </c>
    </row>
    <row r="4104" spans="1:9" x14ac:dyDescent="0.25">
      <c r="A4104">
        <v>2</v>
      </c>
      <c r="B4104" t="s">
        <v>2053</v>
      </c>
      <c r="C4104" t="s">
        <v>3624</v>
      </c>
      <c r="D4104" t="s">
        <v>3617</v>
      </c>
      <c r="E4104">
        <v>0</v>
      </c>
      <c r="F4104">
        <v>375</v>
      </c>
      <c r="G4104" s="2">
        <v>45504</v>
      </c>
      <c r="H4104" t="s">
        <v>3618</v>
      </c>
      <c r="I4104">
        <f t="shared" si="64"/>
        <v>-375</v>
      </c>
    </row>
    <row r="4105" spans="1:9" x14ac:dyDescent="0.25">
      <c r="A4105">
        <v>2</v>
      </c>
      <c r="B4105" t="s">
        <v>2053</v>
      </c>
      <c r="C4105" t="s">
        <v>3624</v>
      </c>
      <c r="D4105" t="s">
        <v>3617</v>
      </c>
      <c r="E4105">
        <v>0</v>
      </c>
      <c r="F4105">
        <v>180</v>
      </c>
      <c r="G4105" s="2">
        <v>45504</v>
      </c>
      <c r="H4105" t="s">
        <v>3618</v>
      </c>
      <c r="I4105">
        <f t="shared" si="64"/>
        <v>-180</v>
      </c>
    </row>
    <row r="4106" spans="1:9" x14ac:dyDescent="0.25">
      <c r="A4106">
        <v>2</v>
      </c>
      <c r="B4106" t="s">
        <v>2053</v>
      </c>
      <c r="C4106" t="s">
        <v>3624</v>
      </c>
      <c r="D4106" t="s">
        <v>3617</v>
      </c>
      <c r="E4106">
        <v>0</v>
      </c>
      <c r="F4106">
        <v>135</v>
      </c>
      <c r="G4106" s="2">
        <v>45504</v>
      </c>
      <c r="H4106" t="s">
        <v>3618</v>
      </c>
      <c r="I4106">
        <f t="shared" si="64"/>
        <v>-135</v>
      </c>
    </row>
    <row r="4107" spans="1:9" x14ac:dyDescent="0.25">
      <c r="A4107">
        <v>2</v>
      </c>
      <c r="B4107" t="s">
        <v>2053</v>
      </c>
      <c r="C4107" t="s">
        <v>3624</v>
      </c>
      <c r="D4107" t="s">
        <v>3617</v>
      </c>
      <c r="E4107">
        <v>0</v>
      </c>
      <c r="F4107">
        <v>645</v>
      </c>
      <c r="G4107" s="2">
        <v>45504</v>
      </c>
      <c r="H4107" t="s">
        <v>3618</v>
      </c>
      <c r="I4107">
        <f t="shared" si="64"/>
        <v>-645</v>
      </c>
    </row>
    <row r="4108" spans="1:9" x14ac:dyDescent="0.25">
      <c r="A4108">
        <v>2</v>
      </c>
      <c r="B4108" t="s">
        <v>2053</v>
      </c>
      <c r="C4108" t="s">
        <v>3624</v>
      </c>
      <c r="D4108" t="s">
        <v>3617</v>
      </c>
      <c r="E4108">
        <v>0</v>
      </c>
      <c r="F4108">
        <v>117</v>
      </c>
      <c r="G4108" s="2">
        <v>45504</v>
      </c>
      <c r="H4108" t="s">
        <v>3618</v>
      </c>
      <c r="I4108">
        <f t="shared" si="64"/>
        <v>-117</v>
      </c>
    </row>
    <row r="4109" spans="1:9" x14ac:dyDescent="0.25">
      <c r="A4109">
        <v>2</v>
      </c>
      <c r="B4109" t="s">
        <v>2053</v>
      </c>
      <c r="C4109" t="s">
        <v>3624</v>
      </c>
      <c r="D4109" t="s">
        <v>3617</v>
      </c>
      <c r="E4109">
        <v>0</v>
      </c>
      <c r="F4109">
        <v>180</v>
      </c>
      <c r="G4109" s="2">
        <v>45504</v>
      </c>
      <c r="H4109" t="s">
        <v>3618</v>
      </c>
      <c r="I4109">
        <f t="shared" si="64"/>
        <v>-180</v>
      </c>
    </row>
    <row r="4110" spans="1:9" x14ac:dyDescent="0.25">
      <c r="A4110">
        <v>2</v>
      </c>
      <c r="B4110" t="s">
        <v>2053</v>
      </c>
      <c r="C4110" t="s">
        <v>3624</v>
      </c>
      <c r="D4110" t="s">
        <v>3617</v>
      </c>
      <c r="E4110">
        <v>0</v>
      </c>
      <c r="F4110">
        <v>105</v>
      </c>
      <c r="G4110" s="2">
        <v>45504</v>
      </c>
      <c r="H4110" t="s">
        <v>3618</v>
      </c>
      <c r="I4110">
        <f t="shared" si="64"/>
        <v>-105</v>
      </c>
    </row>
    <row r="4111" spans="1:9" x14ac:dyDescent="0.25">
      <c r="A4111">
        <v>2</v>
      </c>
      <c r="B4111" t="s">
        <v>2053</v>
      </c>
      <c r="C4111" t="s">
        <v>3624</v>
      </c>
      <c r="D4111" t="s">
        <v>3617</v>
      </c>
      <c r="E4111">
        <v>0</v>
      </c>
      <c r="F4111">
        <v>105</v>
      </c>
      <c r="G4111" s="2">
        <v>45504</v>
      </c>
      <c r="H4111" t="s">
        <v>3618</v>
      </c>
      <c r="I4111">
        <f t="shared" si="64"/>
        <v>-105</v>
      </c>
    </row>
    <row r="4112" spans="1:9" x14ac:dyDescent="0.25">
      <c r="A4112">
        <v>2</v>
      </c>
      <c r="B4112" t="s">
        <v>2053</v>
      </c>
      <c r="C4112" t="s">
        <v>3624</v>
      </c>
      <c r="D4112" t="s">
        <v>3617</v>
      </c>
      <c r="E4112">
        <v>0</v>
      </c>
      <c r="F4112">
        <v>225</v>
      </c>
      <c r="G4112" s="2">
        <v>45504</v>
      </c>
      <c r="H4112" t="s">
        <v>3618</v>
      </c>
      <c r="I4112">
        <f t="shared" si="64"/>
        <v>-225</v>
      </c>
    </row>
    <row r="4113" spans="1:9" x14ac:dyDescent="0.25">
      <c r="A4113">
        <v>2</v>
      </c>
      <c r="B4113" t="s">
        <v>2053</v>
      </c>
      <c r="C4113" t="s">
        <v>3624</v>
      </c>
      <c r="D4113" t="s">
        <v>3617</v>
      </c>
      <c r="E4113">
        <v>0</v>
      </c>
      <c r="F4113">
        <v>225</v>
      </c>
      <c r="G4113" s="2">
        <v>45504</v>
      </c>
      <c r="H4113" t="s">
        <v>3618</v>
      </c>
      <c r="I4113">
        <f t="shared" si="64"/>
        <v>-225</v>
      </c>
    </row>
    <row r="4114" spans="1:9" x14ac:dyDescent="0.25">
      <c r="A4114">
        <v>2</v>
      </c>
      <c r="B4114" t="s">
        <v>2053</v>
      </c>
      <c r="C4114" t="s">
        <v>3624</v>
      </c>
      <c r="D4114" t="s">
        <v>3617</v>
      </c>
      <c r="E4114">
        <v>0</v>
      </c>
      <c r="F4114">
        <v>1300</v>
      </c>
      <c r="G4114" s="2">
        <v>45504</v>
      </c>
      <c r="H4114" t="s">
        <v>3618</v>
      </c>
      <c r="I4114">
        <f t="shared" si="64"/>
        <v>-1300</v>
      </c>
    </row>
    <row r="4115" spans="1:9" x14ac:dyDescent="0.25">
      <c r="A4115">
        <v>2</v>
      </c>
      <c r="B4115" t="s">
        <v>2053</v>
      </c>
      <c r="C4115" t="s">
        <v>3624</v>
      </c>
      <c r="D4115" t="s">
        <v>3617</v>
      </c>
      <c r="E4115">
        <v>0</v>
      </c>
      <c r="F4115">
        <v>870</v>
      </c>
      <c r="G4115" s="2">
        <v>45504</v>
      </c>
      <c r="H4115" t="s">
        <v>3618</v>
      </c>
      <c r="I4115">
        <f t="shared" si="64"/>
        <v>-870</v>
      </c>
    </row>
    <row r="4116" spans="1:9" x14ac:dyDescent="0.25">
      <c r="A4116">
        <v>2</v>
      </c>
      <c r="B4116" t="s">
        <v>2053</v>
      </c>
      <c r="C4116" t="s">
        <v>3624</v>
      </c>
      <c r="D4116" t="s">
        <v>3617</v>
      </c>
      <c r="E4116">
        <v>0</v>
      </c>
      <c r="F4116">
        <v>1350</v>
      </c>
      <c r="G4116" s="2">
        <v>45504</v>
      </c>
      <c r="H4116" t="s">
        <v>3618</v>
      </c>
      <c r="I4116">
        <f t="shared" si="64"/>
        <v>-1350</v>
      </c>
    </row>
    <row r="4117" spans="1:9" x14ac:dyDescent="0.25">
      <c r="A4117">
        <v>2</v>
      </c>
      <c r="B4117" t="s">
        <v>2053</v>
      </c>
      <c r="C4117" t="s">
        <v>3624</v>
      </c>
      <c r="D4117" t="s">
        <v>3617</v>
      </c>
      <c r="E4117">
        <v>0</v>
      </c>
      <c r="F4117">
        <v>75</v>
      </c>
      <c r="G4117" s="2">
        <v>45504</v>
      </c>
      <c r="H4117" t="s">
        <v>3618</v>
      </c>
      <c r="I4117">
        <f t="shared" si="64"/>
        <v>-75</v>
      </c>
    </row>
    <row r="4118" spans="1:9" x14ac:dyDescent="0.25">
      <c r="A4118">
        <v>2</v>
      </c>
      <c r="B4118" t="s">
        <v>2053</v>
      </c>
      <c r="C4118" t="s">
        <v>3624</v>
      </c>
      <c r="D4118" t="s">
        <v>3617</v>
      </c>
      <c r="E4118">
        <v>0</v>
      </c>
      <c r="F4118">
        <v>1500</v>
      </c>
      <c r="G4118" s="2">
        <v>45504</v>
      </c>
      <c r="H4118" t="s">
        <v>3618</v>
      </c>
      <c r="I4118">
        <f t="shared" si="64"/>
        <v>-1500</v>
      </c>
    </row>
    <row r="4119" spans="1:9" x14ac:dyDescent="0.25">
      <c r="A4119">
        <v>2</v>
      </c>
      <c r="B4119" t="s">
        <v>2053</v>
      </c>
      <c r="C4119" t="s">
        <v>3624</v>
      </c>
      <c r="D4119" t="s">
        <v>3617</v>
      </c>
      <c r="E4119">
        <v>0</v>
      </c>
      <c r="F4119">
        <v>900</v>
      </c>
      <c r="G4119" s="2">
        <v>45504</v>
      </c>
      <c r="H4119" t="s">
        <v>3618</v>
      </c>
      <c r="I4119">
        <f t="shared" si="64"/>
        <v>-900</v>
      </c>
    </row>
    <row r="4120" spans="1:9" x14ac:dyDescent="0.25">
      <c r="A4120">
        <v>2</v>
      </c>
      <c r="B4120" t="s">
        <v>2053</v>
      </c>
      <c r="C4120" t="s">
        <v>3624</v>
      </c>
      <c r="D4120" t="s">
        <v>3617</v>
      </c>
      <c r="E4120">
        <v>0</v>
      </c>
      <c r="F4120">
        <v>600</v>
      </c>
      <c r="G4120" s="2">
        <v>45504</v>
      </c>
      <c r="H4120" t="s">
        <v>3618</v>
      </c>
      <c r="I4120">
        <f t="shared" si="64"/>
        <v>-600</v>
      </c>
    </row>
    <row r="4121" spans="1:9" x14ac:dyDescent="0.25">
      <c r="A4121">
        <v>2</v>
      </c>
      <c r="B4121" t="s">
        <v>2053</v>
      </c>
      <c r="C4121" t="s">
        <v>3624</v>
      </c>
      <c r="D4121" t="s">
        <v>3617</v>
      </c>
      <c r="E4121">
        <v>0</v>
      </c>
      <c r="F4121">
        <v>1105</v>
      </c>
      <c r="G4121" s="2">
        <v>45504</v>
      </c>
      <c r="H4121" t="s">
        <v>3618</v>
      </c>
      <c r="I4121">
        <f t="shared" si="64"/>
        <v>-1105</v>
      </c>
    </row>
    <row r="4122" spans="1:9" x14ac:dyDescent="0.25">
      <c r="A4122">
        <v>2</v>
      </c>
      <c r="B4122" t="s">
        <v>2053</v>
      </c>
      <c r="C4122" t="s">
        <v>3624</v>
      </c>
      <c r="D4122" t="s">
        <v>3617</v>
      </c>
      <c r="E4122">
        <v>0</v>
      </c>
      <c r="F4122">
        <v>65</v>
      </c>
      <c r="G4122" s="2">
        <v>45504</v>
      </c>
      <c r="H4122" t="s">
        <v>3618</v>
      </c>
      <c r="I4122">
        <f t="shared" si="64"/>
        <v>-65</v>
      </c>
    </row>
    <row r="4123" spans="1:9" x14ac:dyDescent="0.25">
      <c r="A4123">
        <v>2</v>
      </c>
      <c r="B4123" t="s">
        <v>2053</v>
      </c>
      <c r="C4123" t="s">
        <v>3624</v>
      </c>
      <c r="D4123" t="s">
        <v>3617</v>
      </c>
      <c r="E4123">
        <v>0</v>
      </c>
      <c r="F4123">
        <v>715</v>
      </c>
      <c r="G4123" s="2">
        <v>45504</v>
      </c>
      <c r="H4123" t="s">
        <v>3618</v>
      </c>
      <c r="I4123">
        <f t="shared" si="64"/>
        <v>-715</v>
      </c>
    </row>
    <row r="4124" spans="1:9" x14ac:dyDescent="0.25">
      <c r="A4124">
        <v>4</v>
      </c>
      <c r="B4124" t="s">
        <v>2053</v>
      </c>
      <c r="C4124" t="s">
        <v>3625</v>
      </c>
      <c r="D4124" t="s">
        <v>3617</v>
      </c>
      <c r="E4124">
        <v>0</v>
      </c>
      <c r="F4124">
        <v>2500</v>
      </c>
      <c r="G4124" s="2">
        <v>45504</v>
      </c>
      <c r="H4124" t="s">
        <v>3618</v>
      </c>
      <c r="I4124">
        <f t="shared" si="64"/>
        <v>-2500</v>
      </c>
    </row>
    <row r="4125" spans="1:9" x14ac:dyDescent="0.25">
      <c r="A4125">
        <v>4</v>
      </c>
      <c r="B4125" t="s">
        <v>2053</v>
      </c>
      <c r="C4125" t="s">
        <v>3625</v>
      </c>
      <c r="D4125" t="s">
        <v>3617</v>
      </c>
      <c r="E4125">
        <v>0</v>
      </c>
      <c r="F4125">
        <v>1200</v>
      </c>
      <c r="G4125" s="2">
        <v>45504</v>
      </c>
      <c r="H4125" t="s">
        <v>3618</v>
      </c>
      <c r="I4125">
        <f t="shared" si="64"/>
        <v>-1200</v>
      </c>
    </row>
    <row r="4126" spans="1:9" x14ac:dyDescent="0.25">
      <c r="A4126">
        <v>4</v>
      </c>
      <c r="B4126" t="s">
        <v>2053</v>
      </c>
      <c r="C4126" t="s">
        <v>3625</v>
      </c>
      <c r="D4126" t="s">
        <v>3617</v>
      </c>
      <c r="E4126">
        <v>0</v>
      </c>
      <c r="F4126">
        <v>2500</v>
      </c>
      <c r="G4126" s="2">
        <v>45504</v>
      </c>
      <c r="H4126" t="s">
        <v>3618</v>
      </c>
      <c r="I4126">
        <f t="shared" si="64"/>
        <v>-2500</v>
      </c>
    </row>
    <row r="4127" spans="1:9" x14ac:dyDescent="0.25">
      <c r="A4127">
        <v>4</v>
      </c>
      <c r="B4127" t="s">
        <v>2053</v>
      </c>
      <c r="C4127" t="s">
        <v>3625</v>
      </c>
      <c r="D4127" t="s">
        <v>3617</v>
      </c>
      <c r="E4127">
        <v>0</v>
      </c>
      <c r="F4127">
        <v>2250</v>
      </c>
      <c r="G4127" s="2">
        <v>45504</v>
      </c>
      <c r="H4127" t="s">
        <v>3618</v>
      </c>
      <c r="I4127">
        <f t="shared" si="64"/>
        <v>-2250</v>
      </c>
    </row>
    <row r="4128" spans="1:9" x14ac:dyDescent="0.25">
      <c r="A4128">
        <v>4</v>
      </c>
      <c r="B4128" t="s">
        <v>2053</v>
      </c>
      <c r="C4128" t="s">
        <v>3625</v>
      </c>
      <c r="D4128" t="s">
        <v>3617</v>
      </c>
      <c r="E4128">
        <v>0</v>
      </c>
      <c r="F4128">
        <v>5500</v>
      </c>
      <c r="G4128" s="2">
        <v>45504</v>
      </c>
      <c r="H4128" t="s">
        <v>3618</v>
      </c>
      <c r="I4128">
        <f t="shared" si="64"/>
        <v>-5500</v>
      </c>
    </row>
    <row r="4129" spans="1:9" x14ac:dyDescent="0.25">
      <c r="A4129">
        <v>4</v>
      </c>
      <c r="B4129" t="s">
        <v>2053</v>
      </c>
      <c r="C4129" t="s">
        <v>3625</v>
      </c>
      <c r="D4129" t="s">
        <v>3617</v>
      </c>
      <c r="E4129">
        <v>0</v>
      </c>
      <c r="F4129">
        <v>250</v>
      </c>
      <c r="G4129" s="2">
        <v>45504</v>
      </c>
      <c r="H4129" t="s">
        <v>3618</v>
      </c>
      <c r="I4129">
        <f t="shared" si="64"/>
        <v>-250</v>
      </c>
    </row>
    <row r="4130" spans="1:9" x14ac:dyDescent="0.25">
      <c r="A4130">
        <v>4</v>
      </c>
      <c r="B4130" t="s">
        <v>2053</v>
      </c>
      <c r="C4130" t="s">
        <v>3625</v>
      </c>
      <c r="D4130" t="s">
        <v>3617</v>
      </c>
      <c r="E4130">
        <v>0</v>
      </c>
      <c r="F4130">
        <v>1300</v>
      </c>
      <c r="G4130" s="2">
        <v>45504</v>
      </c>
      <c r="H4130" t="s">
        <v>3618</v>
      </c>
      <c r="I4130">
        <f t="shared" si="64"/>
        <v>-1300</v>
      </c>
    </row>
    <row r="4131" spans="1:9" x14ac:dyDescent="0.25">
      <c r="A4131">
        <v>4</v>
      </c>
      <c r="B4131" t="s">
        <v>2053</v>
      </c>
      <c r="C4131" t="s">
        <v>3625</v>
      </c>
      <c r="D4131" t="s">
        <v>3617</v>
      </c>
      <c r="E4131">
        <v>0</v>
      </c>
      <c r="F4131">
        <v>130</v>
      </c>
      <c r="G4131" s="2">
        <v>45504</v>
      </c>
      <c r="H4131" t="s">
        <v>3618</v>
      </c>
      <c r="I4131">
        <f t="shared" si="64"/>
        <v>-130</v>
      </c>
    </row>
    <row r="4132" spans="1:9" x14ac:dyDescent="0.25">
      <c r="A4132">
        <v>4</v>
      </c>
      <c r="B4132" t="s">
        <v>2053</v>
      </c>
      <c r="C4132" t="s">
        <v>3625</v>
      </c>
      <c r="D4132" t="s">
        <v>3617</v>
      </c>
      <c r="E4132">
        <v>0</v>
      </c>
      <c r="F4132">
        <v>260</v>
      </c>
      <c r="G4132" s="2">
        <v>45504</v>
      </c>
      <c r="H4132" t="s">
        <v>3618</v>
      </c>
      <c r="I4132">
        <f t="shared" si="64"/>
        <v>-260</v>
      </c>
    </row>
    <row r="4133" spans="1:9" x14ac:dyDescent="0.25">
      <c r="A4133">
        <v>4</v>
      </c>
      <c r="B4133" t="s">
        <v>2053</v>
      </c>
      <c r="C4133" t="s">
        <v>3625</v>
      </c>
      <c r="D4133" t="s">
        <v>3617</v>
      </c>
      <c r="E4133">
        <v>0</v>
      </c>
      <c r="F4133">
        <v>1300</v>
      </c>
      <c r="G4133" s="2">
        <v>45504</v>
      </c>
      <c r="H4133" t="s">
        <v>3618</v>
      </c>
      <c r="I4133">
        <f t="shared" si="64"/>
        <v>-1300</v>
      </c>
    </row>
    <row r="4134" spans="1:9" x14ac:dyDescent="0.25">
      <c r="A4134">
        <v>4</v>
      </c>
      <c r="B4134" t="s">
        <v>2053</v>
      </c>
      <c r="C4134" t="s">
        <v>3625</v>
      </c>
      <c r="D4134" t="s">
        <v>3617</v>
      </c>
      <c r="E4134">
        <v>0</v>
      </c>
      <c r="F4134">
        <v>611</v>
      </c>
      <c r="G4134" s="2">
        <v>45504</v>
      </c>
      <c r="H4134" t="s">
        <v>3618</v>
      </c>
      <c r="I4134">
        <f t="shared" si="64"/>
        <v>-611</v>
      </c>
    </row>
    <row r="4135" spans="1:9" x14ac:dyDescent="0.25">
      <c r="A4135">
        <v>4</v>
      </c>
      <c r="B4135" t="s">
        <v>2053</v>
      </c>
      <c r="C4135" t="s">
        <v>3625</v>
      </c>
      <c r="D4135" t="s">
        <v>3617</v>
      </c>
      <c r="E4135">
        <v>0</v>
      </c>
      <c r="F4135">
        <v>689</v>
      </c>
      <c r="G4135" s="2">
        <v>45504</v>
      </c>
      <c r="H4135" t="s">
        <v>3618</v>
      </c>
      <c r="I4135">
        <f t="shared" si="64"/>
        <v>-689</v>
      </c>
    </row>
    <row r="4136" spans="1:9" x14ac:dyDescent="0.25">
      <c r="A4136">
        <v>4</v>
      </c>
      <c r="B4136" t="s">
        <v>2053</v>
      </c>
      <c r="C4136" t="s">
        <v>3625</v>
      </c>
      <c r="D4136" t="s">
        <v>3617</v>
      </c>
      <c r="E4136">
        <v>0</v>
      </c>
      <c r="F4136">
        <v>1200</v>
      </c>
      <c r="G4136" s="2">
        <v>45504</v>
      </c>
      <c r="H4136" t="s">
        <v>3618</v>
      </c>
      <c r="I4136">
        <f t="shared" si="64"/>
        <v>-1200</v>
      </c>
    </row>
    <row r="4137" spans="1:9" x14ac:dyDescent="0.25">
      <c r="A4137">
        <v>4</v>
      </c>
      <c r="B4137" t="s">
        <v>2053</v>
      </c>
      <c r="C4137" t="s">
        <v>3625</v>
      </c>
      <c r="D4137" t="s">
        <v>3617</v>
      </c>
      <c r="E4137">
        <v>0</v>
      </c>
      <c r="F4137">
        <v>800</v>
      </c>
      <c r="G4137" s="2">
        <v>45504</v>
      </c>
      <c r="H4137" t="s">
        <v>3618</v>
      </c>
      <c r="I4137">
        <f t="shared" si="64"/>
        <v>-800</v>
      </c>
    </row>
    <row r="4138" spans="1:9" x14ac:dyDescent="0.25">
      <c r="A4138">
        <v>4</v>
      </c>
      <c r="B4138" t="s">
        <v>2053</v>
      </c>
      <c r="C4138" t="s">
        <v>3625</v>
      </c>
      <c r="D4138" t="s">
        <v>3617</v>
      </c>
      <c r="E4138">
        <v>0</v>
      </c>
      <c r="F4138">
        <v>2000</v>
      </c>
      <c r="G4138" s="2">
        <v>45504</v>
      </c>
      <c r="H4138" t="s">
        <v>3618</v>
      </c>
      <c r="I4138">
        <f t="shared" si="64"/>
        <v>-2000</v>
      </c>
    </row>
    <row r="4139" spans="1:9" x14ac:dyDescent="0.25">
      <c r="A4139">
        <v>4</v>
      </c>
      <c r="B4139" t="s">
        <v>2053</v>
      </c>
      <c r="C4139" t="s">
        <v>3625</v>
      </c>
      <c r="D4139" t="s">
        <v>3617</v>
      </c>
      <c r="E4139">
        <v>0</v>
      </c>
      <c r="F4139">
        <v>100</v>
      </c>
      <c r="G4139" s="2">
        <v>45504</v>
      </c>
      <c r="H4139" t="s">
        <v>3618</v>
      </c>
      <c r="I4139">
        <f t="shared" si="64"/>
        <v>-100</v>
      </c>
    </row>
    <row r="4140" spans="1:9" x14ac:dyDescent="0.25">
      <c r="A4140">
        <v>4</v>
      </c>
      <c r="B4140" t="s">
        <v>2053</v>
      </c>
      <c r="C4140" t="s">
        <v>3625</v>
      </c>
      <c r="D4140" t="s">
        <v>3617</v>
      </c>
      <c r="E4140">
        <v>0</v>
      </c>
      <c r="F4140">
        <v>340</v>
      </c>
      <c r="G4140" s="2">
        <v>45504</v>
      </c>
      <c r="H4140" t="s">
        <v>3618</v>
      </c>
      <c r="I4140">
        <f t="shared" si="64"/>
        <v>-340</v>
      </c>
    </row>
    <row r="4141" spans="1:9" x14ac:dyDescent="0.25">
      <c r="A4141">
        <v>4</v>
      </c>
      <c r="B4141" t="s">
        <v>2053</v>
      </c>
      <c r="C4141" t="s">
        <v>3625</v>
      </c>
      <c r="D4141" t="s">
        <v>3617</v>
      </c>
      <c r="E4141">
        <v>0</v>
      </c>
      <c r="F4141">
        <v>1560</v>
      </c>
      <c r="G4141" s="2">
        <v>45504</v>
      </c>
      <c r="H4141" t="s">
        <v>3618</v>
      </c>
      <c r="I4141">
        <f t="shared" si="64"/>
        <v>-1560</v>
      </c>
    </row>
    <row r="4142" spans="1:9" x14ac:dyDescent="0.25">
      <c r="A4142">
        <v>4</v>
      </c>
      <c r="B4142" t="s">
        <v>2053</v>
      </c>
      <c r="C4142" t="s">
        <v>3625</v>
      </c>
      <c r="D4142" t="s">
        <v>3617</v>
      </c>
      <c r="E4142">
        <v>0</v>
      </c>
      <c r="F4142">
        <v>5600</v>
      </c>
      <c r="G4142" s="2">
        <v>45504</v>
      </c>
      <c r="H4142" t="s">
        <v>3618</v>
      </c>
      <c r="I4142">
        <f t="shared" si="64"/>
        <v>-5600</v>
      </c>
    </row>
    <row r="4143" spans="1:9" x14ac:dyDescent="0.25">
      <c r="A4143">
        <v>4</v>
      </c>
      <c r="B4143" t="s">
        <v>2053</v>
      </c>
      <c r="C4143" t="s">
        <v>3625</v>
      </c>
      <c r="D4143" t="s">
        <v>3617</v>
      </c>
      <c r="E4143">
        <v>0</v>
      </c>
      <c r="F4143">
        <v>3000</v>
      </c>
      <c r="G4143" s="2">
        <v>45504</v>
      </c>
      <c r="H4143" t="s">
        <v>3618</v>
      </c>
      <c r="I4143">
        <f t="shared" si="64"/>
        <v>-3000</v>
      </c>
    </row>
    <row r="4144" spans="1:9" x14ac:dyDescent="0.25">
      <c r="A4144">
        <v>4</v>
      </c>
      <c r="B4144" t="s">
        <v>2053</v>
      </c>
      <c r="C4144" t="s">
        <v>3625</v>
      </c>
      <c r="D4144" t="s">
        <v>3617</v>
      </c>
      <c r="E4144">
        <v>0</v>
      </c>
      <c r="F4144">
        <v>4500</v>
      </c>
      <c r="G4144" s="2">
        <v>45504</v>
      </c>
      <c r="H4144" t="s">
        <v>3618</v>
      </c>
      <c r="I4144">
        <f t="shared" si="64"/>
        <v>-4500</v>
      </c>
    </row>
    <row r="4145" spans="1:9" x14ac:dyDescent="0.25">
      <c r="A4145">
        <v>4</v>
      </c>
      <c r="B4145" t="s">
        <v>2053</v>
      </c>
      <c r="C4145" t="s">
        <v>3625</v>
      </c>
      <c r="D4145" t="s">
        <v>3617</v>
      </c>
      <c r="E4145">
        <v>0</v>
      </c>
      <c r="F4145">
        <v>3750</v>
      </c>
      <c r="G4145" s="2">
        <v>45504</v>
      </c>
      <c r="H4145" t="s">
        <v>3618</v>
      </c>
      <c r="I4145">
        <f t="shared" si="64"/>
        <v>-3750</v>
      </c>
    </row>
    <row r="4146" spans="1:9" x14ac:dyDescent="0.25">
      <c r="A4146">
        <v>4</v>
      </c>
      <c r="B4146" t="s">
        <v>2053</v>
      </c>
      <c r="C4146" t="s">
        <v>3625</v>
      </c>
      <c r="D4146" t="s">
        <v>3617</v>
      </c>
      <c r="E4146">
        <v>0</v>
      </c>
      <c r="F4146">
        <v>3750</v>
      </c>
      <c r="G4146" s="2">
        <v>45504</v>
      </c>
      <c r="H4146" t="s">
        <v>3618</v>
      </c>
      <c r="I4146">
        <f t="shared" si="64"/>
        <v>-3750</v>
      </c>
    </row>
    <row r="4147" spans="1:9" x14ac:dyDescent="0.25">
      <c r="A4147">
        <v>4</v>
      </c>
      <c r="B4147" t="s">
        <v>2053</v>
      </c>
      <c r="C4147" t="s">
        <v>3625</v>
      </c>
      <c r="D4147" t="s">
        <v>3617</v>
      </c>
      <c r="E4147">
        <v>0</v>
      </c>
      <c r="F4147">
        <v>52</v>
      </c>
      <c r="G4147" s="2">
        <v>45504</v>
      </c>
      <c r="H4147" t="s">
        <v>3618</v>
      </c>
      <c r="I4147">
        <f t="shared" si="64"/>
        <v>-52</v>
      </c>
    </row>
    <row r="4148" spans="1:9" x14ac:dyDescent="0.25">
      <c r="A4148">
        <v>4</v>
      </c>
      <c r="B4148" t="s">
        <v>2053</v>
      </c>
      <c r="C4148" t="s">
        <v>3625</v>
      </c>
      <c r="D4148" t="s">
        <v>3617</v>
      </c>
      <c r="E4148">
        <v>0</v>
      </c>
      <c r="F4148">
        <v>1053</v>
      </c>
      <c r="G4148" s="2">
        <v>45504</v>
      </c>
      <c r="H4148" t="s">
        <v>3618</v>
      </c>
      <c r="I4148">
        <f t="shared" si="64"/>
        <v>-1053</v>
      </c>
    </row>
    <row r="4149" spans="1:9" x14ac:dyDescent="0.25">
      <c r="A4149">
        <v>4</v>
      </c>
      <c r="B4149" t="s">
        <v>2053</v>
      </c>
      <c r="C4149" t="s">
        <v>3625</v>
      </c>
      <c r="D4149" t="s">
        <v>3617</v>
      </c>
      <c r="E4149">
        <v>0</v>
      </c>
      <c r="F4149">
        <v>885</v>
      </c>
      <c r="G4149" s="2">
        <v>45504</v>
      </c>
      <c r="H4149" t="s">
        <v>3618</v>
      </c>
      <c r="I4149">
        <f t="shared" si="64"/>
        <v>-885</v>
      </c>
    </row>
    <row r="4150" spans="1:9" x14ac:dyDescent="0.25">
      <c r="A4150">
        <v>4</v>
      </c>
      <c r="B4150" t="s">
        <v>2053</v>
      </c>
      <c r="C4150" t="s">
        <v>3625</v>
      </c>
      <c r="D4150" t="s">
        <v>3617</v>
      </c>
      <c r="E4150">
        <v>0</v>
      </c>
      <c r="F4150">
        <v>180</v>
      </c>
      <c r="G4150" s="2">
        <v>45504</v>
      </c>
      <c r="H4150" t="s">
        <v>3618</v>
      </c>
      <c r="I4150">
        <f t="shared" si="64"/>
        <v>-180</v>
      </c>
    </row>
    <row r="4151" spans="1:9" x14ac:dyDescent="0.25">
      <c r="A4151">
        <v>4</v>
      </c>
      <c r="B4151" t="s">
        <v>2053</v>
      </c>
      <c r="C4151" t="s">
        <v>3625</v>
      </c>
      <c r="D4151" t="s">
        <v>3617</v>
      </c>
      <c r="E4151">
        <v>0</v>
      </c>
      <c r="F4151">
        <v>810</v>
      </c>
      <c r="G4151" s="2">
        <v>45504</v>
      </c>
      <c r="H4151" t="s">
        <v>3618</v>
      </c>
      <c r="I4151">
        <f t="shared" si="64"/>
        <v>-810</v>
      </c>
    </row>
    <row r="4152" spans="1:9" x14ac:dyDescent="0.25">
      <c r="A4152">
        <v>4</v>
      </c>
      <c r="B4152" t="s">
        <v>2053</v>
      </c>
      <c r="C4152" t="s">
        <v>3625</v>
      </c>
      <c r="D4152" t="s">
        <v>3617</v>
      </c>
      <c r="E4152">
        <v>0</v>
      </c>
      <c r="F4152">
        <v>195</v>
      </c>
      <c r="G4152" s="2">
        <v>45504</v>
      </c>
      <c r="H4152" t="s">
        <v>3618</v>
      </c>
      <c r="I4152">
        <f t="shared" si="64"/>
        <v>-195</v>
      </c>
    </row>
    <row r="4153" spans="1:9" x14ac:dyDescent="0.25">
      <c r="A4153">
        <v>4</v>
      </c>
      <c r="B4153" t="s">
        <v>2053</v>
      </c>
      <c r="C4153" t="s">
        <v>3625</v>
      </c>
      <c r="D4153" t="s">
        <v>3617</v>
      </c>
      <c r="E4153">
        <v>0</v>
      </c>
      <c r="F4153">
        <v>120</v>
      </c>
      <c r="G4153" s="2">
        <v>45504</v>
      </c>
      <c r="H4153" t="s">
        <v>3618</v>
      </c>
      <c r="I4153">
        <f t="shared" si="64"/>
        <v>-120</v>
      </c>
    </row>
    <row r="4154" spans="1:9" x14ac:dyDescent="0.25">
      <c r="A4154">
        <v>4</v>
      </c>
      <c r="B4154" t="s">
        <v>2053</v>
      </c>
      <c r="C4154" t="s">
        <v>3625</v>
      </c>
      <c r="D4154" t="s">
        <v>3617</v>
      </c>
      <c r="E4154">
        <v>0</v>
      </c>
      <c r="F4154">
        <v>225</v>
      </c>
      <c r="G4154" s="2">
        <v>45504</v>
      </c>
      <c r="H4154" t="s">
        <v>3618</v>
      </c>
      <c r="I4154">
        <f t="shared" si="64"/>
        <v>-225</v>
      </c>
    </row>
    <row r="4155" spans="1:9" x14ac:dyDescent="0.25">
      <c r="A4155">
        <v>4</v>
      </c>
      <c r="B4155" t="s">
        <v>2053</v>
      </c>
      <c r="C4155" t="s">
        <v>3625</v>
      </c>
      <c r="D4155" t="s">
        <v>3617</v>
      </c>
      <c r="E4155">
        <v>0</v>
      </c>
      <c r="F4155">
        <v>1275</v>
      </c>
      <c r="G4155" s="2">
        <v>45504</v>
      </c>
      <c r="H4155" t="s">
        <v>3618</v>
      </c>
      <c r="I4155">
        <f t="shared" si="64"/>
        <v>-1275</v>
      </c>
    </row>
    <row r="4156" spans="1:9" x14ac:dyDescent="0.25">
      <c r="A4156">
        <v>4</v>
      </c>
      <c r="B4156" t="s">
        <v>2053</v>
      </c>
      <c r="C4156" t="s">
        <v>3625</v>
      </c>
      <c r="D4156" t="s">
        <v>3617</v>
      </c>
      <c r="E4156">
        <v>0</v>
      </c>
      <c r="F4156">
        <v>260</v>
      </c>
      <c r="G4156" s="2">
        <v>45504</v>
      </c>
      <c r="H4156" t="s">
        <v>3618</v>
      </c>
      <c r="I4156">
        <f t="shared" si="64"/>
        <v>-260</v>
      </c>
    </row>
    <row r="4157" spans="1:9" x14ac:dyDescent="0.25">
      <c r="A4157">
        <v>4</v>
      </c>
      <c r="B4157" t="s">
        <v>2053</v>
      </c>
      <c r="C4157" t="s">
        <v>3625</v>
      </c>
      <c r="D4157" t="s">
        <v>3617</v>
      </c>
      <c r="E4157">
        <v>0</v>
      </c>
      <c r="F4157">
        <v>520</v>
      </c>
      <c r="G4157" s="2">
        <v>45504</v>
      </c>
      <c r="H4157" t="s">
        <v>3618</v>
      </c>
      <c r="I4157">
        <f t="shared" si="64"/>
        <v>-520</v>
      </c>
    </row>
    <row r="4158" spans="1:9" x14ac:dyDescent="0.25">
      <c r="A4158">
        <v>4</v>
      </c>
      <c r="B4158" t="s">
        <v>2053</v>
      </c>
      <c r="C4158" t="s">
        <v>3625</v>
      </c>
      <c r="D4158" t="s">
        <v>3617</v>
      </c>
      <c r="E4158">
        <v>0</v>
      </c>
      <c r="F4158">
        <v>520</v>
      </c>
      <c r="G4158" s="2">
        <v>45504</v>
      </c>
      <c r="H4158" t="s">
        <v>3618</v>
      </c>
      <c r="I4158">
        <f t="shared" si="64"/>
        <v>-520</v>
      </c>
    </row>
    <row r="4159" spans="1:9" x14ac:dyDescent="0.25">
      <c r="A4159">
        <v>4</v>
      </c>
      <c r="B4159" t="s">
        <v>2053</v>
      </c>
      <c r="C4159" t="s">
        <v>3625</v>
      </c>
      <c r="D4159" t="s">
        <v>3617</v>
      </c>
      <c r="E4159">
        <v>0</v>
      </c>
      <c r="F4159">
        <v>1500</v>
      </c>
      <c r="G4159" s="2">
        <v>45504</v>
      </c>
      <c r="H4159" t="s">
        <v>3618</v>
      </c>
      <c r="I4159">
        <f t="shared" si="64"/>
        <v>-1500</v>
      </c>
    </row>
    <row r="4160" spans="1:9" x14ac:dyDescent="0.25">
      <c r="A4160">
        <v>4</v>
      </c>
      <c r="B4160" t="s">
        <v>2053</v>
      </c>
      <c r="C4160" t="s">
        <v>3625</v>
      </c>
      <c r="D4160" t="s">
        <v>3617</v>
      </c>
      <c r="E4160">
        <v>0</v>
      </c>
      <c r="F4160">
        <v>260</v>
      </c>
      <c r="G4160" s="2">
        <v>45504</v>
      </c>
      <c r="H4160" t="s">
        <v>3618</v>
      </c>
      <c r="I4160">
        <f t="shared" si="64"/>
        <v>-260</v>
      </c>
    </row>
    <row r="4161" spans="1:9" x14ac:dyDescent="0.25">
      <c r="A4161">
        <v>4</v>
      </c>
      <c r="B4161" t="s">
        <v>2053</v>
      </c>
      <c r="C4161" t="s">
        <v>3625</v>
      </c>
      <c r="D4161" t="s">
        <v>3617</v>
      </c>
      <c r="E4161">
        <v>0</v>
      </c>
      <c r="F4161">
        <v>65</v>
      </c>
      <c r="G4161" s="2">
        <v>45504</v>
      </c>
      <c r="H4161" t="s">
        <v>3618</v>
      </c>
      <c r="I4161">
        <f t="shared" si="64"/>
        <v>-65</v>
      </c>
    </row>
    <row r="4162" spans="1:9" x14ac:dyDescent="0.25">
      <c r="A4162">
        <v>4</v>
      </c>
      <c r="B4162" t="s">
        <v>2053</v>
      </c>
      <c r="C4162" t="s">
        <v>3625</v>
      </c>
      <c r="D4162" t="s">
        <v>3617</v>
      </c>
      <c r="E4162">
        <v>0</v>
      </c>
      <c r="F4162">
        <v>65</v>
      </c>
      <c r="G4162" s="2">
        <v>45504</v>
      </c>
      <c r="H4162" t="s">
        <v>3618</v>
      </c>
      <c r="I4162">
        <f t="shared" ref="I4162:I4225" si="65">E4162-F4162</f>
        <v>-65</v>
      </c>
    </row>
    <row r="4163" spans="1:9" x14ac:dyDescent="0.25">
      <c r="A4163">
        <v>4</v>
      </c>
      <c r="B4163" t="s">
        <v>2053</v>
      </c>
      <c r="C4163" t="s">
        <v>3625</v>
      </c>
      <c r="D4163" t="s">
        <v>3617</v>
      </c>
      <c r="E4163">
        <v>0</v>
      </c>
      <c r="F4163">
        <v>1500</v>
      </c>
      <c r="G4163" s="2">
        <v>45504</v>
      </c>
      <c r="H4163" t="s">
        <v>3618</v>
      </c>
      <c r="I4163">
        <f t="shared" si="65"/>
        <v>-1500</v>
      </c>
    </row>
    <row r="4164" spans="1:9" x14ac:dyDescent="0.25">
      <c r="A4164">
        <v>4</v>
      </c>
      <c r="B4164" t="s">
        <v>2053</v>
      </c>
      <c r="C4164" t="s">
        <v>3625</v>
      </c>
      <c r="D4164" t="s">
        <v>3617</v>
      </c>
      <c r="E4164">
        <v>0</v>
      </c>
      <c r="F4164">
        <v>2500</v>
      </c>
      <c r="G4164" s="2">
        <v>45504</v>
      </c>
      <c r="H4164" t="s">
        <v>3618</v>
      </c>
      <c r="I4164">
        <f t="shared" si="65"/>
        <v>-2500</v>
      </c>
    </row>
    <row r="4165" spans="1:9" x14ac:dyDescent="0.25">
      <c r="A4165">
        <v>4</v>
      </c>
      <c r="B4165" t="s">
        <v>2053</v>
      </c>
      <c r="C4165" t="s">
        <v>3625</v>
      </c>
      <c r="D4165" t="s">
        <v>3617</v>
      </c>
      <c r="E4165">
        <v>0</v>
      </c>
      <c r="F4165">
        <v>912.5</v>
      </c>
      <c r="G4165" s="2">
        <v>45504</v>
      </c>
      <c r="H4165" t="s">
        <v>3618</v>
      </c>
      <c r="I4165">
        <f t="shared" si="65"/>
        <v>-912.5</v>
      </c>
    </row>
    <row r="4166" spans="1:9" x14ac:dyDescent="0.25">
      <c r="A4166">
        <v>4</v>
      </c>
      <c r="B4166" t="s">
        <v>2053</v>
      </c>
      <c r="C4166" t="s">
        <v>3625</v>
      </c>
      <c r="D4166" t="s">
        <v>3617</v>
      </c>
      <c r="E4166">
        <v>0</v>
      </c>
      <c r="F4166">
        <v>2007.5</v>
      </c>
      <c r="G4166" s="2">
        <v>45504</v>
      </c>
      <c r="H4166" t="s">
        <v>3618</v>
      </c>
      <c r="I4166">
        <f t="shared" si="65"/>
        <v>-2007.5</v>
      </c>
    </row>
    <row r="4167" spans="1:9" x14ac:dyDescent="0.25">
      <c r="A4167">
        <v>4</v>
      </c>
      <c r="B4167" t="s">
        <v>2053</v>
      </c>
      <c r="C4167" t="s">
        <v>3625</v>
      </c>
      <c r="D4167" t="s">
        <v>3617</v>
      </c>
      <c r="E4167">
        <v>0</v>
      </c>
      <c r="F4167">
        <v>2100</v>
      </c>
      <c r="G4167" s="2">
        <v>45504</v>
      </c>
      <c r="H4167" t="s">
        <v>3618</v>
      </c>
      <c r="I4167">
        <f t="shared" si="65"/>
        <v>-2100</v>
      </c>
    </row>
    <row r="4168" spans="1:9" x14ac:dyDescent="0.25">
      <c r="A4168">
        <v>4</v>
      </c>
      <c r="B4168" t="s">
        <v>2053</v>
      </c>
      <c r="C4168" t="s">
        <v>3625</v>
      </c>
      <c r="D4168" t="s">
        <v>3617</v>
      </c>
      <c r="E4168">
        <v>0</v>
      </c>
      <c r="F4168">
        <v>4000</v>
      </c>
      <c r="G4168" s="2">
        <v>45504</v>
      </c>
      <c r="H4168" t="s">
        <v>3618</v>
      </c>
      <c r="I4168">
        <f t="shared" si="65"/>
        <v>-4000</v>
      </c>
    </row>
    <row r="4169" spans="1:9" x14ac:dyDescent="0.25">
      <c r="A4169">
        <v>4</v>
      </c>
      <c r="B4169" t="s">
        <v>2053</v>
      </c>
      <c r="C4169" t="s">
        <v>3625</v>
      </c>
      <c r="D4169" t="s">
        <v>3617</v>
      </c>
      <c r="E4169">
        <v>0</v>
      </c>
      <c r="F4169">
        <v>2000</v>
      </c>
      <c r="G4169" s="2">
        <v>45504</v>
      </c>
      <c r="H4169" t="s">
        <v>3618</v>
      </c>
      <c r="I4169">
        <f t="shared" si="65"/>
        <v>-2000</v>
      </c>
    </row>
    <row r="4170" spans="1:9" x14ac:dyDescent="0.25">
      <c r="A4170">
        <v>4</v>
      </c>
      <c r="B4170" t="s">
        <v>2053</v>
      </c>
      <c r="C4170" t="s">
        <v>3625</v>
      </c>
      <c r="D4170" t="s">
        <v>3617</v>
      </c>
      <c r="E4170">
        <v>0</v>
      </c>
      <c r="F4170">
        <v>2000</v>
      </c>
      <c r="G4170" s="2">
        <v>45504</v>
      </c>
      <c r="H4170" t="s">
        <v>3618</v>
      </c>
      <c r="I4170">
        <f t="shared" si="65"/>
        <v>-2000</v>
      </c>
    </row>
    <row r="4171" spans="1:9" x14ac:dyDescent="0.25">
      <c r="A4171">
        <v>4</v>
      </c>
      <c r="B4171" t="s">
        <v>2053</v>
      </c>
      <c r="C4171" t="s">
        <v>3625</v>
      </c>
      <c r="D4171" t="s">
        <v>3617</v>
      </c>
      <c r="E4171">
        <v>0</v>
      </c>
      <c r="F4171">
        <v>2000</v>
      </c>
      <c r="G4171" s="2">
        <v>45504</v>
      </c>
      <c r="H4171" t="s">
        <v>3618</v>
      </c>
      <c r="I4171">
        <f t="shared" si="65"/>
        <v>-2000</v>
      </c>
    </row>
    <row r="4172" spans="1:9" x14ac:dyDescent="0.25">
      <c r="A4172">
        <v>3</v>
      </c>
      <c r="B4172" t="s">
        <v>2053</v>
      </c>
      <c r="C4172" t="s">
        <v>3616</v>
      </c>
      <c r="D4172" t="s">
        <v>3617</v>
      </c>
      <c r="E4172">
        <v>0</v>
      </c>
      <c r="F4172">
        <v>200</v>
      </c>
      <c r="G4172" s="2">
        <v>45504</v>
      </c>
      <c r="H4172" t="s">
        <v>3618</v>
      </c>
      <c r="I4172">
        <f t="shared" si="65"/>
        <v>-200</v>
      </c>
    </row>
    <row r="4173" spans="1:9" x14ac:dyDescent="0.25">
      <c r="A4173">
        <v>3</v>
      </c>
      <c r="B4173" t="s">
        <v>2053</v>
      </c>
      <c r="C4173" t="s">
        <v>3616</v>
      </c>
      <c r="D4173" t="s">
        <v>3617</v>
      </c>
      <c r="E4173">
        <v>0</v>
      </c>
      <c r="F4173">
        <v>1850</v>
      </c>
      <c r="G4173" s="2">
        <v>45504</v>
      </c>
      <c r="H4173" t="s">
        <v>3618</v>
      </c>
      <c r="I4173">
        <f t="shared" si="65"/>
        <v>-1850</v>
      </c>
    </row>
    <row r="4174" spans="1:9" x14ac:dyDescent="0.25">
      <c r="A4174">
        <v>3</v>
      </c>
      <c r="B4174" t="s">
        <v>2053</v>
      </c>
      <c r="C4174" t="s">
        <v>3616</v>
      </c>
      <c r="D4174" t="s">
        <v>3617</v>
      </c>
      <c r="E4174">
        <v>0</v>
      </c>
      <c r="F4174">
        <v>650</v>
      </c>
      <c r="G4174" s="2">
        <v>45504</v>
      </c>
      <c r="H4174" t="s">
        <v>3618</v>
      </c>
      <c r="I4174">
        <f t="shared" si="65"/>
        <v>-650</v>
      </c>
    </row>
    <row r="4175" spans="1:9" x14ac:dyDescent="0.25">
      <c r="A4175">
        <v>3</v>
      </c>
      <c r="B4175" t="s">
        <v>2053</v>
      </c>
      <c r="C4175" t="s">
        <v>3616</v>
      </c>
      <c r="D4175" t="s">
        <v>3617</v>
      </c>
      <c r="E4175">
        <v>0</v>
      </c>
      <c r="F4175">
        <v>720</v>
      </c>
      <c r="G4175" s="2">
        <v>45504</v>
      </c>
      <c r="H4175" t="s">
        <v>3618</v>
      </c>
      <c r="I4175">
        <f t="shared" si="65"/>
        <v>-720</v>
      </c>
    </row>
    <row r="4176" spans="1:9" x14ac:dyDescent="0.25">
      <c r="A4176">
        <v>3</v>
      </c>
      <c r="B4176" t="s">
        <v>2053</v>
      </c>
      <c r="C4176" t="s">
        <v>3616</v>
      </c>
      <c r="D4176" t="s">
        <v>3617</v>
      </c>
      <c r="E4176">
        <v>0</v>
      </c>
      <c r="F4176">
        <v>480</v>
      </c>
      <c r="G4176" s="2">
        <v>45504</v>
      </c>
      <c r="H4176" t="s">
        <v>3618</v>
      </c>
      <c r="I4176">
        <f t="shared" si="65"/>
        <v>-480</v>
      </c>
    </row>
    <row r="4177" spans="1:9" x14ac:dyDescent="0.25">
      <c r="A4177">
        <v>3</v>
      </c>
      <c r="B4177" t="s">
        <v>2053</v>
      </c>
      <c r="C4177" t="s">
        <v>3616</v>
      </c>
      <c r="D4177" t="s">
        <v>3617</v>
      </c>
      <c r="E4177">
        <v>0</v>
      </c>
      <c r="F4177">
        <v>1560</v>
      </c>
      <c r="G4177" s="2">
        <v>45504</v>
      </c>
      <c r="H4177" t="s">
        <v>3618</v>
      </c>
      <c r="I4177">
        <f t="shared" si="65"/>
        <v>-1560</v>
      </c>
    </row>
    <row r="4178" spans="1:9" x14ac:dyDescent="0.25">
      <c r="A4178">
        <v>3</v>
      </c>
      <c r="B4178" t="s">
        <v>2053</v>
      </c>
      <c r="C4178" t="s">
        <v>3616</v>
      </c>
      <c r="D4178" t="s">
        <v>3617</v>
      </c>
      <c r="E4178">
        <v>0</v>
      </c>
      <c r="F4178">
        <v>440</v>
      </c>
      <c r="G4178" s="2">
        <v>45504</v>
      </c>
      <c r="H4178" t="s">
        <v>3618</v>
      </c>
      <c r="I4178">
        <f t="shared" si="65"/>
        <v>-440</v>
      </c>
    </row>
    <row r="4179" spans="1:9" x14ac:dyDescent="0.25">
      <c r="A4179">
        <v>3</v>
      </c>
      <c r="B4179" t="s">
        <v>2053</v>
      </c>
      <c r="C4179" t="s">
        <v>3616</v>
      </c>
      <c r="D4179" t="s">
        <v>3617</v>
      </c>
      <c r="E4179">
        <v>0</v>
      </c>
      <c r="F4179">
        <v>1600</v>
      </c>
      <c r="G4179" s="2">
        <v>45504</v>
      </c>
      <c r="H4179" t="s">
        <v>3618</v>
      </c>
      <c r="I4179">
        <f t="shared" si="65"/>
        <v>-1600</v>
      </c>
    </row>
    <row r="4180" spans="1:9" x14ac:dyDescent="0.25">
      <c r="A4180">
        <v>3</v>
      </c>
      <c r="B4180" t="s">
        <v>2053</v>
      </c>
      <c r="C4180" t="s">
        <v>3616</v>
      </c>
      <c r="D4180" t="s">
        <v>3617</v>
      </c>
      <c r="E4180">
        <v>0</v>
      </c>
      <c r="F4180">
        <v>400</v>
      </c>
      <c r="G4180" s="2">
        <v>45504</v>
      </c>
      <c r="H4180" t="s">
        <v>3618</v>
      </c>
      <c r="I4180">
        <f t="shared" si="65"/>
        <v>-400</v>
      </c>
    </row>
    <row r="4181" spans="1:9" x14ac:dyDescent="0.25">
      <c r="A4181">
        <v>3</v>
      </c>
      <c r="B4181" t="s">
        <v>2053</v>
      </c>
      <c r="C4181" t="s">
        <v>3616</v>
      </c>
      <c r="D4181" t="s">
        <v>3617</v>
      </c>
      <c r="E4181">
        <v>0</v>
      </c>
      <c r="F4181">
        <v>1125</v>
      </c>
      <c r="G4181" s="2">
        <v>45504</v>
      </c>
      <c r="H4181" t="s">
        <v>3618</v>
      </c>
      <c r="I4181">
        <f t="shared" si="65"/>
        <v>-1125</v>
      </c>
    </row>
    <row r="4182" spans="1:9" x14ac:dyDescent="0.25">
      <c r="A4182">
        <v>3</v>
      </c>
      <c r="B4182" t="s">
        <v>2053</v>
      </c>
      <c r="C4182" t="s">
        <v>3616</v>
      </c>
      <c r="D4182" t="s">
        <v>3617</v>
      </c>
      <c r="E4182">
        <v>0</v>
      </c>
      <c r="F4182">
        <v>125</v>
      </c>
      <c r="G4182" s="2">
        <v>45504</v>
      </c>
      <c r="H4182" t="s">
        <v>3618</v>
      </c>
      <c r="I4182">
        <f t="shared" si="65"/>
        <v>-125</v>
      </c>
    </row>
    <row r="4183" spans="1:9" x14ac:dyDescent="0.25">
      <c r="A4183">
        <v>3</v>
      </c>
      <c r="B4183" t="s">
        <v>2053</v>
      </c>
      <c r="C4183" t="s">
        <v>3616</v>
      </c>
      <c r="D4183" t="s">
        <v>3617</v>
      </c>
      <c r="E4183">
        <v>0</v>
      </c>
      <c r="F4183">
        <v>1075</v>
      </c>
      <c r="G4183" s="2">
        <v>45504</v>
      </c>
      <c r="H4183" t="s">
        <v>3618</v>
      </c>
      <c r="I4183">
        <f t="shared" si="65"/>
        <v>-1075</v>
      </c>
    </row>
    <row r="4184" spans="1:9" x14ac:dyDescent="0.25">
      <c r="A4184">
        <v>3</v>
      </c>
      <c r="B4184" t="s">
        <v>2053</v>
      </c>
      <c r="C4184" t="s">
        <v>3616</v>
      </c>
      <c r="D4184" t="s">
        <v>3617</v>
      </c>
      <c r="E4184">
        <v>0</v>
      </c>
      <c r="F4184">
        <v>175</v>
      </c>
      <c r="G4184" s="2">
        <v>45504</v>
      </c>
      <c r="H4184" t="s">
        <v>3618</v>
      </c>
      <c r="I4184">
        <f t="shared" si="65"/>
        <v>-175</v>
      </c>
    </row>
    <row r="4185" spans="1:9" x14ac:dyDescent="0.25">
      <c r="A4185">
        <v>3</v>
      </c>
      <c r="B4185" t="s">
        <v>2053</v>
      </c>
      <c r="C4185" t="s">
        <v>3616</v>
      </c>
      <c r="D4185" t="s">
        <v>3617</v>
      </c>
      <c r="E4185">
        <v>0</v>
      </c>
      <c r="F4185">
        <v>117</v>
      </c>
      <c r="G4185" s="2">
        <v>45504</v>
      </c>
      <c r="H4185" t="s">
        <v>3618</v>
      </c>
      <c r="I4185">
        <f t="shared" si="65"/>
        <v>-117</v>
      </c>
    </row>
    <row r="4186" spans="1:9" x14ac:dyDescent="0.25">
      <c r="A4186">
        <v>3</v>
      </c>
      <c r="B4186" t="s">
        <v>2053</v>
      </c>
      <c r="C4186" t="s">
        <v>3616</v>
      </c>
      <c r="D4186" t="s">
        <v>3617</v>
      </c>
      <c r="E4186">
        <v>0</v>
      </c>
      <c r="F4186">
        <v>1300</v>
      </c>
      <c r="G4186" s="2">
        <v>45504</v>
      </c>
      <c r="H4186" t="s">
        <v>3618</v>
      </c>
      <c r="I4186">
        <f t="shared" si="65"/>
        <v>-1300</v>
      </c>
    </row>
    <row r="4187" spans="1:9" x14ac:dyDescent="0.25">
      <c r="A4187">
        <v>3</v>
      </c>
      <c r="B4187" t="s">
        <v>2053</v>
      </c>
      <c r="C4187" t="s">
        <v>3616</v>
      </c>
      <c r="D4187" t="s">
        <v>3617</v>
      </c>
      <c r="E4187">
        <v>0</v>
      </c>
      <c r="F4187">
        <v>1300</v>
      </c>
      <c r="G4187" s="2">
        <v>45504</v>
      </c>
      <c r="H4187" t="s">
        <v>3618</v>
      </c>
      <c r="I4187">
        <f t="shared" si="65"/>
        <v>-1300</v>
      </c>
    </row>
    <row r="4188" spans="1:9" x14ac:dyDescent="0.25">
      <c r="A4188">
        <v>3</v>
      </c>
      <c r="B4188" t="s">
        <v>2053</v>
      </c>
      <c r="C4188" t="s">
        <v>3616</v>
      </c>
      <c r="D4188" t="s">
        <v>3617</v>
      </c>
      <c r="E4188">
        <v>0</v>
      </c>
      <c r="F4188">
        <v>300</v>
      </c>
      <c r="G4188" s="2">
        <v>45504</v>
      </c>
      <c r="H4188" t="s">
        <v>3618</v>
      </c>
      <c r="I4188">
        <f t="shared" si="65"/>
        <v>-300</v>
      </c>
    </row>
    <row r="4189" spans="1:9" x14ac:dyDescent="0.25">
      <c r="A4189">
        <v>3</v>
      </c>
      <c r="B4189" t="s">
        <v>2053</v>
      </c>
      <c r="C4189" t="s">
        <v>3616</v>
      </c>
      <c r="D4189" t="s">
        <v>3617</v>
      </c>
      <c r="E4189">
        <v>0</v>
      </c>
      <c r="F4189">
        <v>1520</v>
      </c>
      <c r="G4189" s="2">
        <v>45504</v>
      </c>
      <c r="H4189" t="s">
        <v>3618</v>
      </c>
      <c r="I4189">
        <f t="shared" si="65"/>
        <v>-1520</v>
      </c>
    </row>
    <row r="4190" spans="1:9" x14ac:dyDescent="0.25">
      <c r="A4190">
        <v>3</v>
      </c>
      <c r="B4190" t="s">
        <v>2053</v>
      </c>
      <c r="C4190" t="s">
        <v>3616</v>
      </c>
      <c r="D4190" t="s">
        <v>3617</v>
      </c>
      <c r="E4190">
        <v>0</v>
      </c>
      <c r="F4190">
        <v>180</v>
      </c>
      <c r="G4190" s="2">
        <v>45504</v>
      </c>
      <c r="H4190" t="s">
        <v>3618</v>
      </c>
      <c r="I4190">
        <f t="shared" si="65"/>
        <v>-180</v>
      </c>
    </row>
    <row r="4191" spans="1:9" x14ac:dyDescent="0.25">
      <c r="A4191">
        <v>3</v>
      </c>
      <c r="B4191" t="s">
        <v>2053</v>
      </c>
      <c r="C4191" t="s">
        <v>3616</v>
      </c>
      <c r="D4191" t="s">
        <v>3617</v>
      </c>
      <c r="E4191">
        <v>0</v>
      </c>
      <c r="F4191">
        <v>2000</v>
      </c>
      <c r="G4191" s="2">
        <v>45504</v>
      </c>
      <c r="H4191" t="s">
        <v>3618</v>
      </c>
      <c r="I4191">
        <f t="shared" si="65"/>
        <v>-2000</v>
      </c>
    </row>
    <row r="4192" spans="1:9" x14ac:dyDescent="0.25">
      <c r="A4192">
        <v>3</v>
      </c>
      <c r="B4192" t="s">
        <v>2053</v>
      </c>
      <c r="C4192" t="s">
        <v>3616</v>
      </c>
      <c r="D4192" t="s">
        <v>3617</v>
      </c>
      <c r="E4192">
        <v>0</v>
      </c>
      <c r="F4192">
        <v>500</v>
      </c>
      <c r="G4192" s="2">
        <v>45504</v>
      </c>
      <c r="H4192" t="s">
        <v>3618</v>
      </c>
      <c r="I4192">
        <f t="shared" si="65"/>
        <v>-500</v>
      </c>
    </row>
    <row r="4193" spans="1:9" x14ac:dyDescent="0.25">
      <c r="A4193">
        <v>3</v>
      </c>
      <c r="B4193" t="s">
        <v>2053</v>
      </c>
      <c r="C4193" t="s">
        <v>3616</v>
      </c>
      <c r="D4193" t="s">
        <v>3617</v>
      </c>
      <c r="E4193">
        <v>0</v>
      </c>
      <c r="F4193">
        <v>3000</v>
      </c>
      <c r="G4193" s="2">
        <v>45504</v>
      </c>
      <c r="H4193" t="s">
        <v>3618</v>
      </c>
      <c r="I4193">
        <f t="shared" si="65"/>
        <v>-3000</v>
      </c>
    </row>
    <row r="4194" spans="1:9" x14ac:dyDescent="0.25">
      <c r="A4194">
        <v>3</v>
      </c>
      <c r="B4194" t="s">
        <v>2053</v>
      </c>
      <c r="C4194" t="s">
        <v>3616</v>
      </c>
      <c r="D4194" t="s">
        <v>3617</v>
      </c>
      <c r="E4194">
        <v>0</v>
      </c>
      <c r="F4194">
        <v>2835</v>
      </c>
      <c r="G4194" s="2">
        <v>45504</v>
      </c>
      <c r="H4194" t="s">
        <v>3618</v>
      </c>
      <c r="I4194">
        <f t="shared" si="65"/>
        <v>-2835</v>
      </c>
    </row>
    <row r="4195" spans="1:9" x14ac:dyDescent="0.25">
      <c r="A4195">
        <v>3</v>
      </c>
      <c r="B4195" t="s">
        <v>2053</v>
      </c>
      <c r="C4195" t="s">
        <v>3616</v>
      </c>
      <c r="D4195" t="s">
        <v>3617</v>
      </c>
      <c r="E4195">
        <v>0</v>
      </c>
      <c r="F4195">
        <v>1665</v>
      </c>
      <c r="G4195" s="2">
        <v>45504</v>
      </c>
      <c r="H4195" t="s">
        <v>3618</v>
      </c>
      <c r="I4195">
        <f t="shared" si="65"/>
        <v>-1665</v>
      </c>
    </row>
    <row r="4196" spans="1:9" x14ac:dyDescent="0.25">
      <c r="A4196">
        <v>3</v>
      </c>
      <c r="B4196" t="s">
        <v>2053</v>
      </c>
      <c r="C4196" t="s">
        <v>3616</v>
      </c>
      <c r="D4196" t="s">
        <v>3617</v>
      </c>
      <c r="E4196">
        <v>0</v>
      </c>
      <c r="F4196">
        <v>1250</v>
      </c>
      <c r="G4196" s="2">
        <v>45504</v>
      </c>
      <c r="H4196" t="s">
        <v>3618</v>
      </c>
      <c r="I4196">
        <f t="shared" si="65"/>
        <v>-1250</v>
      </c>
    </row>
    <row r="4197" spans="1:9" x14ac:dyDescent="0.25">
      <c r="A4197">
        <v>3</v>
      </c>
      <c r="B4197" t="s">
        <v>2053</v>
      </c>
      <c r="C4197" t="s">
        <v>3616</v>
      </c>
      <c r="D4197" t="s">
        <v>3617</v>
      </c>
      <c r="E4197">
        <v>0</v>
      </c>
      <c r="F4197">
        <v>1250</v>
      </c>
      <c r="G4197" s="2">
        <v>45504</v>
      </c>
      <c r="H4197" t="s">
        <v>3618</v>
      </c>
      <c r="I4197">
        <f t="shared" si="65"/>
        <v>-1250</v>
      </c>
    </row>
    <row r="4198" spans="1:9" x14ac:dyDescent="0.25">
      <c r="A4198">
        <v>3</v>
      </c>
      <c r="B4198" t="s">
        <v>2053</v>
      </c>
      <c r="C4198" t="s">
        <v>3616</v>
      </c>
      <c r="D4198" t="s">
        <v>3617</v>
      </c>
      <c r="E4198">
        <v>0</v>
      </c>
      <c r="F4198">
        <v>300</v>
      </c>
      <c r="G4198" s="2">
        <v>45504</v>
      </c>
      <c r="H4198" t="s">
        <v>3618</v>
      </c>
      <c r="I4198">
        <f t="shared" si="65"/>
        <v>-300</v>
      </c>
    </row>
    <row r="4199" spans="1:9" x14ac:dyDescent="0.25">
      <c r="A4199">
        <v>3</v>
      </c>
      <c r="B4199" t="s">
        <v>2053</v>
      </c>
      <c r="C4199" t="s">
        <v>3616</v>
      </c>
      <c r="D4199" t="s">
        <v>3617</v>
      </c>
      <c r="E4199">
        <v>0</v>
      </c>
      <c r="F4199">
        <v>4500</v>
      </c>
      <c r="G4199" s="2">
        <v>45504</v>
      </c>
      <c r="H4199" t="s">
        <v>3618</v>
      </c>
      <c r="I4199">
        <f t="shared" si="65"/>
        <v>-4500</v>
      </c>
    </row>
    <row r="4200" spans="1:9" x14ac:dyDescent="0.25">
      <c r="A4200">
        <v>3</v>
      </c>
      <c r="B4200" t="s">
        <v>2053</v>
      </c>
      <c r="C4200" t="s">
        <v>3616</v>
      </c>
      <c r="D4200" t="s">
        <v>3617</v>
      </c>
      <c r="E4200">
        <v>0</v>
      </c>
      <c r="F4200">
        <v>500</v>
      </c>
      <c r="G4200" s="2">
        <v>45504</v>
      </c>
      <c r="H4200" t="s">
        <v>3618</v>
      </c>
      <c r="I4200">
        <f t="shared" si="65"/>
        <v>-500</v>
      </c>
    </row>
    <row r="4201" spans="1:9" x14ac:dyDescent="0.25">
      <c r="A4201">
        <v>3</v>
      </c>
      <c r="B4201" t="s">
        <v>2053</v>
      </c>
      <c r="C4201" t="s">
        <v>3616</v>
      </c>
      <c r="D4201" t="s">
        <v>3617</v>
      </c>
      <c r="E4201">
        <v>0</v>
      </c>
      <c r="F4201">
        <v>75</v>
      </c>
      <c r="G4201" s="2">
        <v>45504</v>
      </c>
      <c r="H4201" t="s">
        <v>3618</v>
      </c>
      <c r="I4201">
        <f t="shared" si="65"/>
        <v>-75</v>
      </c>
    </row>
    <row r="4202" spans="1:9" x14ac:dyDescent="0.25">
      <c r="A4202">
        <v>3</v>
      </c>
      <c r="B4202" t="s">
        <v>2053</v>
      </c>
      <c r="C4202" t="s">
        <v>3616</v>
      </c>
      <c r="D4202" t="s">
        <v>3617</v>
      </c>
      <c r="E4202">
        <v>0</v>
      </c>
      <c r="F4202">
        <v>1425</v>
      </c>
      <c r="G4202" s="2">
        <v>45504</v>
      </c>
      <c r="H4202" t="s">
        <v>3618</v>
      </c>
      <c r="I4202">
        <f t="shared" si="65"/>
        <v>-1425</v>
      </c>
    </row>
    <row r="4203" spans="1:9" x14ac:dyDescent="0.25">
      <c r="A4203">
        <v>3</v>
      </c>
      <c r="B4203" t="s">
        <v>2053</v>
      </c>
      <c r="C4203" t="s">
        <v>3616</v>
      </c>
      <c r="D4203" t="s">
        <v>3617</v>
      </c>
      <c r="E4203">
        <v>0</v>
      </c>
      <c r="F4203">
        <v>1300</v>
      </c>
      <c r="G4203" s="2">
        <v>45504</v>
      </c>
      <c r="H4203" t="s">
        <v>3618</v>
      </c>
      <c r="I4203">
        <f t="shared" si="65"/>
        <v>-1300</v>
      </c>
    </row>
    <row r="4204" spans="1:9" x14ac:dyDescent="0.25">
      <c r="A4204">
        <v>3</v>
      </c>
      <c r="B4204" t="s">
        <v>2053</v>
      </c>
      <c r="C4204" t="s">
        <v>3616</v>
      </c>
      <c r="D4204" t="s">
        <v>3617</v>
      </c>
      <c r="E4204">
        <v>0</v>
      </c>
      <c r="F4204">
        <v>750</v>
      </c>
      <c r="G4204" s="2">
        <v>45504</v>
      </c>
      <c r="H4204" t="s">
        <v>3618</v>
      </c>
      <c r="I4204">
        <f t="shared" si="65"/>
        <v>-750</v>
      </c>
    </row>
    <row r="4205" spans="1:9" x14ac:dyDescent="0.25">
      <c r="A4205">
        <v>3</v>
      </c>
      <c r="B4205" t="s">
        <v>2053</v>
      </c>
      <c r="C4205" t="s">
        <v>3616</v>
      </c>
      <c r="D4205" t="s">
        <v>3617</v>
      </c>
      <c r="E4205">
        <v>0</v>
      </c>
      <c r="F4205">
        <v>750</v>
      </c>
      <c r="G4205" s="2">
        <v>45504</v>
      </c>
      <c r="H4205" t="s">
        <v>3618</v>
      </c>
      <c r="I4205">
        <f t="shared" si="65"/>
        <v>-750</v>
      </c>
    </row>
    <row r="4206" spans="1:9" x14ac:dyDescent="0.25">
      <c r="A4206">
        <v>3</v>
      </c>
      <c r="B4206" t="s">
        <v>2053</v>
      </c>
      <c r="C4206" t="s">
        <v>3616</v>
      </c>
      <c r="D4206" t="s">
        <v>3617</v>
      </c>
      <c r="E4206">
        <v>0</v>
      </c>
      <c r="F4206">
        <v>1500</v>
      </c>
      <c r="G4206" s="2">
        <v>45504</v>
      </c>
      <c r="H4206" t="s">
        <v>3618</v>
      </c>
      <c r="I4206">
        <f t="shared" si="65"/>
        <v>-1500</v>
      </c>
    </row>
    <row r="4207" spans="1:9" x14ac:dyDescent="0.25">
      <c r="A4207">
        <v>3</v>
      </c>
      <c r="B4207" t="s">
        <v>2053</v>
      </c>
      <c r="C4207" t="s">
        <v>3616</v>
      </c>
      <c r="D4207" t="s">
        <v>3617</v>
      </c>
      <c r="E4207">
        <v>0</v>
      </c>
      <c r="F4207">
        <v>630</v>
      </c>
      <c r="G4207" s="2">
        <v>45504</v>
      </c>
      <c r="H4207" t="s">
        <v>3618</v>
      </c>
      <c r="I4207">
        <f t="shared" si="65"/>
        <v>-630</v>
      </c>
    </row>
    <row r="4208" spans="1:9" x14ac:dyDescent="0.25">
      <c r="A4208">
        <v>3</v>
      </c>
      <c r="B4208" t="s">
        <v>2053</v>
      </c>
      <c r="C4208" t="s">
        <v>3616</v>
      </c>
      <c r="D4208" t="s">
        <v>3617</v>
      </c>
      <c r="E4208">
        <v>0</v>
      </c>
      <c r="F4208">
        <v>75</v>
      </c>
      <c r="G4208" s="2">
        <v>45504</v>
      </c>
      <c r="H4208" t="s">
        <v>3618</v>
      </c>
      <c r="I4208">
        <f t="shared" si="65"/>
        <v>-75</v>
      </c>
    </row>
    <row r="4209" spans="1:9" x14ac:dyDescent="0.25">
      <c r="A4209">
        <v>3</v>
      </c>
      <c r="B4209" t="s">
        <v>2053</v>
      </c>
      <c r="C4209" t="s">
        <v>3616</v>
      </c>
      <c r="D4209" t="s">
        <v>3617</v>
      </c>
      <c r="E4209">
        <v>0</v>
      </c>
      <c r="F4209">
        <v>1260</v>
      </c>
      <c r="G4209" s="2">
        <v>45504</v>
      </c>
      <c r="H4209" t="s">
        <v>3618</v>
      </c>
      <c r="I4209">
        <f t="shared" si="65"/>
        <v>-1260</v>
      </c>
    </row>
    <row r="4210" spans="1:9" x14ac:dyDescent="0.25">
      <c r="A4210">
        <v>3</v>
      </c>
      <c r="B4210" t="s">
        <v>2053</v>
      </c>
      <c r="C4210" t="s">
        <v>3616</v>
      </c>
      <c r="D4210" t="s">
        <v>3617</v>
      </c>
      <c r="E4210">
        <v>0</v>
      </c>
      <c r="F4210">
        <v>1740</v>
      </c>
      <c r="G4210" s="2">
        <v>45504</v>
      </c>
      <c r="H4210" t="s">
        <v>3618</v>
      </c>
      <c r="I4210">
        <f t="shared" si="65"/>
        <v>-1740</v>
      </c>
    </row>
    <row r="4211" spans="1:9" x14ac:dyDescent="0.25">
      <c r="A4211">
        <v>3</v>
      </c>
      <c r="B4211" t="s">
        <v>2053</v>
      </c>
      <c r="C4211" t="s">
        <v>3616</v>
      </c>
      <c r="D4211" t="s">
        <v>3617</v>
      </c>
      <c r="E4211">
        <v>0</v>
      </c>
      <c r="F4211">
        <v>800</v>
      </c>
      <c r="G4211" s="2">
        <v>45504</v>
      </c>
      <c r="H4211" t="s">
        <v>3618</v>
      </c>
      <c r="I4211">
        <f t="shared" si="65"/>
        <v>-800</v>
      </c>
    </row>
    <row r="4212" spans="1:9" x14ac:dyDescent="0.25">
      <c r="A4212">
        <v>3</v>
      </c>
      <c r="B4212" t="s">
        <v>2053</v>
      </c>
      <c r="C4212" t="s">
        <v>3616</v>
      </c>
      <c r="D4212" t="s">
        <v>3617</v>
      </c>
      <c r="E4212">
        <v>0</v>
      </c>
      <c r="F4212">
        <v>1560</v>
      </c>
      <c r="G4212" s="2">
        <v>45504</v>
      </c>
      <c r="H4212" t="s">
        <v>3618</v>
      </c>
      <c r="I4212">
        <f t="shared" si="65"/>
        <v>-1560</v>
      </c>
    </row>
    <row r="4213" spans="1:9" x14ac:dyDescent="0.25">
      <c r="A4213">
        <v>3</v>
      </c>
      <c r="B4213" t="s">
        <v>2053</v>
      </c>
      <c r="C4213" t="s">
        <v>3616</v>
      </c>
      <c r="D4213" t="s">
        <v>3617</v>
      </c>
      <c r="E4213">
        <v>0</v>
      </c>
      <c r="F4213">
        <v>440</v>
      </c>
      <c r="G4213" s="2">
        <v>45504</v>
      </c>
      <c r="H4213" t="s">
        <v>3618</v>
      </c>
      <c r="I4213">
        <f t="shared" si="65"/>
        <v>-440</v>
      </c>
    </row>
    <row r="4214" spans="1:9" x14ac:dyDescent="0.25">
      <c r="A4214">
        <v>3</v>
      </c>
      <c r="B4214" t="s">
        <v>2053</v>
      </c>
      <c r="C4214" t="s">
        <v>3616</v>
      </c>
      <c r="D4214" t="s">
        <v>3617</v>
      </c>
      <c r="E4214">
        <v>0</v>
      </c>
      <c r="F4214">
        <v>5400</v>
      </c>
      <c r="G4214" s="2">
        <v>45504</v>
      </c>
      <c r="H4214" t="s">
        <v>3618</v>
      </c>
      <c r="I4214">
        <f t="shared" si="65"/>
        <v>-5400</v>
      </c>
    </row>
    <row r="4215" spans="1:9" x14ac:dyDescent="0.25">
      <c r="A4215">
        <v>3</v>
      </c>
      <c r="B4215" t="s">
        <v>2053</v>
      </c>
      <c r="C4215" t="s">
        <v>3616</v>
      </c>
      <c r="D4215" t="s">
        <v>3617</v>
      </c>
      <c r="E4215">
        <v>0</v>
      </c>
      <c r="F4215">
        <v>2100</v>
      </c>
      <c r="G4215" s="2">
        <v>45504</v>
      </c>
      <c r="H4215" t="s">
        <v>3618</v>
      </c>
      <c r="I4215">
        <f t="shared" si="65"/>
        <v>-2100</v>
      </c>
    </row>
    <row r="4216" spans="1:9" x14ac:dyDescent="0.25">
      <c r="A4216">
        <v>3</v>
      </c>
      <c r="B4216" t="s">
        <v>2053</v>
      </c>
      <c r="C4216" t="s">
        <v>3616</v>
      </c>
      <c r="D4216" t="s">
        <v>3617</v>
      </c>
      <c r="E4216">
        <v>0</v>
      </c>
      <c r="F4216">
        <v>2920</v>
      </c>
      <c r="G4216" s="2">
        <v>45504</v>
      </c>
      <c r="H4216" t="s">
        <v>3618</v>
      </c>
      <c r="I4216">
        <f t="shared" si="65"/>
        <v>-2920</v>
      </c>
    </row>
    <row r="4217" spans="1:9" x14ac:dyDescent="0.25">
      <c r="A4217">
        <v>3</v>
      </c>
      <c r="B4217" t="s">
        <v>2053</v>
      </c>
      <c r="C4217" t="s">
        <v>3616</v>
      </c>
      <c r="D4217" t="s">
        <v>3617</v>
      </c>
      <c r="E4217">
        <v>0</v>
      </c>
      <c r="F4217">
        <v>730</v>
      </c>
      <c r="G4217" s="2">
        <v>45504</v>
      </c>
      <c r="H4217" t="s">
        <v>3618</v>
      </c>
      <c r="I4217">
        <f t="shared" si="65"/>
        <v>-730</v>
      </c>
    </row>
    <row r="4218" spans="1:9" x14ac:dyDescent="0.25">
      <c r="A4218">
        <v>3</v>
      </c>
      <c r="B4218" t="s">
        <v>2053</v>
      </c>
      <c r="C4218" t="s">
        <v>3616</v>
      </c>
      <c r="D4218" t="s">
        <v>3617</v>
      </c>
      <c r="E4218">
        <v>0</v>
      </c>
      <c r="F4218">
        <v>3285</v>
      </c>
      <c r="G4218" s="2">
        <v>45504</v>
      </c>
      <c r="H4218" t="s">
        <v>3618</v>
      </c>
      <c r="I4218">
        <f t="shared" si="65"/>
        <v>-3285</v>
      </c>
    </row>
    <row r="4219" spans="1:9" x14ac:dyDescent="0.25">
      <c r="A4219">
        <v>3</v>
      </c>
      <c r="B4219" t="s">
        <v>2053</v>
      </c>
      <c r="C4219" t="s">
        <v>3616</v>
      </c>
      <c r="D4219" t="s">
        <v>3617</v>
      </c>
      <c r="E4219">
        <v>0</v>
      </c>
      <c r="F4219">
        <v>365</v>
      </c>
      <c r="G4219" s="2">
        <v>45504</v>
      </c>
      <c r="H4219" t="s">
        <v>3618</v>
      </c>
      <c r="I4219">
        <f t="shared" si="65"/>
        <v>-365</v>
      </c>
    </row>
    <row r="4220" spans="1:9" x14ac:dyDescent="0.25">
      <c r="A4220">
        <v>3</v>
      </c>
      <c r="B4220" t="s">
        <v>2053</v>
      </c>
      <c r="C4220" t="s">
        <v>3616</v>
      </c>
      <c r="D4220" t="s">
        <v>3617</v>
      </c>
      <c r="E4220">
        <v>0</v>
      </c>
      <c r="F4220">
        <v>2016</v>
      </c>
      <c r="G4220" s="2">
        <v>45504</v>
      </c>
      <c r="H4220" t="s">
        <v>3618</v>
      </c>
      <c r="I4220">
        <f t="shared" si="65"/>
        <v>-2016</v>
      </c>
    </row>
    <row r="4221" spans="1:9" x14ac:dyDescent="0.25">
      <c r="A4221">
        <v>3</v>
      </c>
      <c r="B4221" t="s">
        <v>2053</v>
      </c>
      <c r="C4221" t="s">
        <v>3616</v>
      </c>
      <c r="D4221" t="s">
        <v>3617</v>
      </c>
      <c r="E4221">
        <v>0</v>
      </c>
      <c r="F4221">
        <v>84</v>
      </c>
      <c r="G4221" s="2">
        <v>45504</v>
      </c>
      <c r="H4221" t="s">
        <v>3618</v>
      </c>
      <c r="I4221">
        <f t="shared" si="65"/>
        <v>-84</v>
      </c>
    </row>
    <row r="4222" spans="1:9" x14ac:dyDescent="0.25">
      <c r="A4222">
        <v>3</v>
      </c>
      <c r="B4222" t="s">
        <v>2053</v>
      </c>
      <c r="C4222" t="s">
        <v>3616</v>
      </c>
      <c r="D4222" t="s">
        <v>3617</v>
      </c>
      <c r="E4222">
        <v>0</v>
      </c>
      <c r="F4222">
        <v>1848</v>
      </c>
      <c r="G4222" s="2">
        <v>45504</v>
      </c>
      <c r="H4222" t="s">
        <v>3618</v>
      </c>
      <c r="I4222">
        <f t="shared" si="65"/>
        <v>-1848</v>
      </c>
    </row>
    <row r="4223" spans="1:9" x14ac:dyDescent="0.25">
      <c r="A4223">
        <v>3</v>
      </c>
      <c r="B4223" t="s">
        <v>2053</v>
      </c>
      <c r="C4223" t="s">
        <v>3616</v>
      </c>
      <c r="D4223" t="s">
        <v>3617</v>
      </c>
      <c r="E4223">
        <v>0</v>
      </c>
      <c r="F4223">
        <v>252</v>
      </c>
      <c r="G4223" s="2">
        <v>45504</v>
      </c>
      <c r="H4223" t="s">
        <v>3618</v>
      </c>
      <c r="I4223">
        <f t="shared" si="65"/>
        <v>-252</v>
      </c>
    </row>
    <row r="4224" spans="1:9" x14ac:dyDescent="0.25">
      <c r="A4224">
        <v>3</v>
      </c>
      <c r="B4224" t="s">
        <v>2053</v>
      </c>
      <c r="C4224" t="s">
        <v>3616</v>
      </c>
      <c r="D4224" t="s">
        <v>3617</v>
      </c>
      <c r="E4224">
        <v>0</v>
      </c>
      <c r="F4224">
        <v>3825</v>
      </c>
      <c r="G4224" s="2">
        <v>45504</v>
      </c>
      <c r="H4224" t="s">
        <v>3618</v>
      </c>
      <c r="I4224">
        <f t="shared" si="65"/>
        <v>-3825</v>
      </c>
    </row>
    <row r="4225" spans="1:9" x14ac:dyDescent="0.25">
      <c r="A4225">
        <v>3</v>
      </c>
      <c r="B4225" t="s">
        <v>2053</v>
      </c>
      <c r="C4225" t="s">
        <v>3616</v>
      </c>
      <c r="D4225" t="s">
        <v>3617</v>
      </c>
      <c r="E4225">
        <v>0</v>
      </c>
      <c r="F4225">
        <v>675</v>
      </c>
      <c r="G4225" s="2">
        <v>45504</v>
      </c>
      <c r="H4225" t="s">
        <v>3618</v>
      </c>
      <c r="I4225">
        <f t="shared" si="65"/>
        <v>-675</v>
      </c>
    </row>
    <row r="4226" spans="1:9" x14ac:dyDescent="0.25">
      <c r="A4226">
        <v>3</v>
      </c>
      <c r="B4226" t="s">
        <v>2053</v>
      </c>
      <c r="C4226" t="s">
        <v>3616</v>
      </c>
      <c r="D4226" t="s">
        <v>3617</v>
      </c>
      <c r="E4226">
        <v>0</v>
      </c>
      <c r="F4226">
        <v>3000</v>
      </c>
      <c r="G4226" s="2">
        <v>45504</v>
      </c>
      <c r="H4226" t="s">
        <v>3618</v>
      </c>
      <c r="I4226">
        <f t="shared" ref="I4226:I4289" si="66">E4226-F4226</f>
        <v>-3000</v>
      </c>
    </row>
    <row r="4227" spans="1:9" x14ac:dyDescent="0.25">
      <c r="A4227">
        <v>3</v>
      </c>
      <c r="B4227" t="s">
        <v>2053</v>
      </c>
      <c r="C4227" t="s">
        <v>3616</v>
      </c>
      <c r="D4227" t="s">
        <v>3617</v>
      </c>
      <c r="E4227">
        <v>0</v>
      </c>
      <c r="F4227">
        <v>1000</v>
      </c>
      <c r="G4227" s="2">
        <v>45504</v>
      </c>
      <c r="H4227" t="s">
        <v>3618</v>
      </c>
      <c r="I4227">
        <f t="shared" si="66"/>
        <v>-1000</v>
      </c>
    </row>
    <row r="4228" spans="1:9" x14ac:dyDescent="0.25">
      <c r="A4228">
        <v>3</v>
      </c>
      <c r="B4228" t="s">
        <v>2053</v>
      </c>
      <c r="C4228" t="s">
        <v>3616</v>
      </c>
      <c r="D4228" t="s">
        <v>3617</v>
      </c>
      <c r="E4228">
        <v>0</v>
      </c>
      <c r="F4228">
        <v>3000</v>
      </c>
      <c r="G4228" s="2">
        <v>45504</v>
      </c>
      <c r="H4228" t="s">
        <v>3618</v>
      </c>
      <c r="I4228">
        <f t="shared" si="66"/>
        <v>-3000</v>
      </c>
    </row>
    <row r="4229" spans="1:9" x14ac:dyDescent="0.25">
      <c r="A4229">
        <v>8</v>
      </c>
      <c r="B4229" t="s">
        <v>2017</v>
      </c>
      <c r="C4229" t="s">
        <v>3723</v>
      </c>
      <c r="D4229" t="s">
        <v>2030</v>
      </c>
      <c r="E4229">
        <v>1461.47</v>
      </c>
      <c r="F4229">
        <v>0</v>
      </c>
      <c r="G4229" s="2">
        <v>45514</v>
      </c>
      <c r="H4229" t="s">
        <v>2018</v>
      </c>
      <c r="I4229">
        <f t="shared" si="66"/>
        <v>1461.47</v>
      </c>
    </row>
    <row r="4230" spans="1:9" x14ac:dyDescent="0.25">
      <c r="A4230">
        <v>8</v>
      </c>
      <c r="B4230" t="s">
        <v>2063</v>
      </c>
      <c r="C4230" t="s">
        <v>3495</v>
      </c>
      <c r="D4230" t="s">
        <v>3496</v>
      </c>
      <c r="E4230">
        <v>4770.28</v>
      </c>
      <c r="F4230">
        <v>0</v>
      </c>
      <c r="G4230" s="2">
        <v>45518</v>
      </c>
      <c r="H4230" t="s">
        <v>3243</v>
      </c>
      <c r="I4230">
        <f t="shared" si="66"/>
        <v>4770.28</v>
      </c>
    </row>
    <row r="4231" spans="1:9" x14ac:dyDescent="0.25">
      <c r="A4231">
        <v>2</v>
      </c>
      <c r="B4231" t="s">
        <v>2019</v>
      </c>
      <c r="C4231" t="s">
        <v>2027</v>
      </c>
      <c r="D4231" t="s">
        <v>2020</v>
      </c>
      <c r="E4231">
        <v>128.1</v>
      </c>
      <c r="F4231">
        <v>0</v>
      </c>
      <c r="G4231" s="2">
        <v>45504</v>
      </c>
      <c r="H4231" t="s">
        <v>2021</v>
      </c>
      <c r="I4231">
        <f t="shared" si="66"/>
        <v>128.1</v>
      </c>
    </row>
    <row r="4232" spans="1:9" x14ac:dyDescent="0.25">
      <c r="A4232">
        <v>2</v>
      </c>
      <c r="B4232" t="s">
        <v>2019</v>
      </c>
      <c r="C4232" t="s">
        <v>2027</v>
      </c>
      <c r="D4232" t="s">
        <v>2020</v>
      </c>
      <c r="E4232">
        <v>159.72999999999999</v>
      </c>
      <c r="F4232">
        <v>0</v>
      </c>
      <c r="G4232" s="2">
        <v>45506</v>
      </c>
      <c r="H4232" t="s">
        <v>2021</v>
      </c>
      <c r="I4232">
        <f t="shared" si="66"/>
        <v>159.72999999999999</v>
      </c>
    </row>
    <row r="4233" spans="1:9" x14ac:dyDescent="0.25">
      <c r="A4233">
        <v>8</v>
      </c>
      <c r="B4233" t="s">
        <v>2063</v>
      </c>
      <c r="C4233" t="s">
        <v>3495</v>
      </c>
      <c r="D4233" t="s">
        <v>3989</v>
      </c>
      <c r="E4233">
        <v>299.11</v>
      </c>
      <c r="F4233">
        <v>0</v>
      </c>
      <c r="G4233" s="2">
        <v>45519</v>
      </c>
      <c r="H4233" t="s">
        <v>3243</v>
      </c>
      <c r="I4233">
        <f t="shared" si="66"/>
        <v>299.11</v>
      </c>
    </row>
    <row r="4234" spans="1:9" x14ac:dyDescent="0.25">
      <c r="A4234">
        <v>2</v>
      </c>
      <c r="B4234" t="s">
        <v>2024</v>
      </c>
      <c r="C4234" t="s">
        <v>2036</v>
      </c>
      <c r="D4234" t="s">
        <v>2020</v>
      </c>
      <c r="E4234">
        <v>80.56</v>
      </c>
      <c r="F4234">
        <v>0</v>
      </c>
      <c r="G4234" s="2">
        <v>45517</v>
      </c>
      <c r="H4234" t="s">
        <v>2021</v>
      </c>
      <c r="I4234">
        <f t="shared" si="66"/>
        <v>80.56</v>
      </c>
    </row>
    <row r="4235" spans="1:9" x14ac:dyDescent="0.25">
      <c r="A4235">
        <v>2</v>
      </c>
      <c r="B4235" t="s">
        <v>2054</v>
      </c>
      <c r="C4235" t="s">
        <v>3816</v>
      </c>
      <c r="D4235" t="s">
        <v>2020</v>
      </c>
      <c r="E4235">
        <v>236.88</v>
      </c>
      <c r="F4235">
        <v>0</v>
      </c>
      <c r="G4235" s="2">
        <v>45518</v>
      </c>
      <c r="H4235" t="s">
        <v>2021</v>
      </c>
      <c r="I4235">
        <f t="shared" si="66"/>
        <v>236.88</v>
      </c>
    </row>
    <row r="4236" spans="1:9" x14ac:dyDescent="0.25">
      <c r="A4236">
        <v>2</v>
      </c>
      <c r="B4236" t="s">
        <v>2026</v>
      </c>
      <c r="C4236" t="s">
        <v>3603</v>
      </c>
      <c r="D4236" t="s">
        <v>2020</v>
      </c>
      <c r="E4236">
        <v>91.04</v>
      </c>
      <c r="F4236">
        <v>0</v>
      </c>
      <c r="G4236" s="2">
        <v>45518</v>
      </c>
      <c r="H4236" t="s">
        <v>2021</v>
      </c>
      <c r="I4236">
        <f t="shared" si="66"/>
        <v>91.04</v>
      </c>
    </row>
    <row r="4237" spans="1:9" x14ac:dyDescent="0.25">
      <c r="A4237">
        <v>2</v>
      </c>
      <c r="B4237" t="s">
        <v>2024</v>
      </c>
      <c r="C4237" t="s">
        <v>2036</v>
      </c>
      <c r="D4237" t="s">
        <v>2020</v>
      </c>
      <c r="E4237">
        <v>24.64</v>
      </c>
      <c r="F4237">
        <v>0</v>
      </c>
      <c r="G4237" s="2">
        <v>45518</v>
      </c>
      <c r="H4237" t="s">
        <v>2021</v>
      </c>
      <c r="I4237">
        <f t="shared" si="66"/>
        <v>24.64</v>
      </c>
    </row>
    <row r="4238" spans="1:9" x14ac:dyDescent="0.25">
      <c r="A4238">
        <v>3</v>
      </c>
      <c r="B4238" t="s">
        <v>2053</v>
      </c>
      <c r="C4238" t="s">
        <v>3616</v>
      </c>
      <c r="D4238" t="s">
        <v>3617</v>
      </c>
      <c r="E4238">
        <v>0</v>
      </c>
      <c r="F4238">
        <v>4700</v>
      </c>
      <c r="G4238" s="2">
        <v>45474</v>
      </c>
      <c r="H4238" t="s">
        <v>3618</v>
      </c>
      <c r="I4238">
        <f t="shared" si="66"/>
        <v>-4700</v>
      </c>
    </row>
    <row r="4239" spans="1:9" x14ac:dyDescent="0.25">
      <c r="A4239">
        <v>3</v>
      </c>
      <c r="B4239" t="s">
        <v>2053</v>
      </c>
      <c r="C4239" t="s">
        <v>3616</v>
      </c>
      <c r="D4239" t="s">
        <v>3617</v>
      </c>
      <c r="E4239">
        <v>0</v>
      </c>
      <c r="F4239">
        <v>2000</v>
      </c>
      <c r="G4239" s="2">
        <v>45474</v>
      </c>
      <c r="H4239" t="s">
        <v>3618</v>
      </c>
      <c r="I4239">
        <f t="shared" si="66"/>
        <v>-2000</v>
      </c>
    </row>
    <row r="4240" spans="1:9" x14ac:dyDescent="0.25">
      <c r="A4240">
        <v>3</v>
      </c>
      <c r="B4240" t="s">
        <v>2053</v>
      </c>
      <c r="C4240" t="s">
        <v>3616</v>
      </c>
      <c r="D4240" t="s">
        <v>3617</v>
      </c>
      <c r="E4240">
        <v>0</v>
      </c>
      <c r="F4240">
        <v>2000</v>
      </c>
      <c r="G4240" s="2">
        <v>45474</v>
      </c>
      <c r="H4240" t="s">
        <v>3618</v>
      </c>
      <c r="I4240">
        <f t="shared" si="66"/>
        <v>-2000</v>
      </c>
    </row>
    <row r="4241" spans="1:9" x14ac:dyDescent="0.25">
      <c r="A4241">
        <v>3</v>
      </c>
      <c r="B4241" t="s">
        <v>2053</v>
      </c>
      <c r="C4241" t="s">
        <v>3616</v>
      </c>
      <c r="D4241" t="s">
        <v>3617</v>
      </c>
      <c r="E4241">
        <v>0</v>
      </c>
      <c r="F4241">
        <v>7500</v>
      </c>
      <c r="G4241" s="2">
        <v>45474</v>
      </c>
      <c r="H4241" t="s">
        <v>3618</v>
      </c>
      <c r="I4241">
        <f t="shared" si="66"/>
        <v>-7500</v>
      </c>
    </row>
    <row r="4242" spans="1:9" x14ac:dyDescent="0.25">
      <c r="A4242">
        <v>3</v>
      </c>
      <c r="B4242" t="s">
        <v>2053</v>
      </c>
      <c r="C4242" t="s">
        <v>3616</v>
      </c>
      <c r="D4242" t="s">
        <v>3617</v>
      </c>
      <c r="E4242">
        <v>0</v>
      </c>
      <c r="F4242">
        <v>2000</v>
      </c>
      <c r="G4242" s="2">
        <v>45474</v>
      </c>
      <c r="H4242" t="s">
        <v>3618</v>
      </c>
      <c r="I4242">
        <f t="shared" si="66"/>
        <v>-2000</v>
      </c>
    </row>
    <row r="4243" spans="1:9" x14ac:dyDescent="0.25">
      <c r="A4243">
        <v>3</v>
      </c>
      <c r="B4243" t="s">
        <v>2053</v>
      </c>
      <c r="C4243" t="s">
        <v>3616</v>
      </c>
      <c r="D4243" t="s">
        <v>3617</v>
      </c>
      <c r="E4243">
        <v>0</v>
      </c>
      <c r="F4243">
        <v>2000</v>
      </c>
      <c r="G4243" s="2">
        <v>45474</v>
      </c>
      <c r="H4243" t="s">
        <v>3618</v>
      </c>
      <c r="I4243">
        <f t="shared" si="66"/>
        <v>-2000</v>
      </c>
    </row>
    <row r="4244" spans="1:9" x14ac:dyDescent="0.25">
      <c r="A4244">
        <v>3</v>
      </c>
      <c r="B4244" t="s">
        <v>2053</v>
      </c>
      <c r="C4244" t="s">
        <v>3616</v>
      </c>
      <c r="D4244" t="s">
        <v>3617</v>
      </c>
      <c r="E4244">
        <v>0</v>
      </c>
      <c r="F4244">
        <v>5000</v>
      </c>
      <c r="G4244" s="2">
        <v>45474</v>
      </c>
      <c r="H4244" t="s">
        <v>3618</v>
      </c>
      <c r="I4244">
        <f t="shared" si="66"/>
        <v>-5000</v>
      </c>
    </row>
    <row r="4245" spans="1:9" x14ac:dyDescent="0.25">
      <c r="A4245">
        <v>3</v>
      </c>
      <c r="B4245" t="s">
        <v>2053</v>
      </c>
      <c r="C4245" t="s">
        <v>3616</v>
      </c>
      <c r="D4245" t="s">
        <v>3617</v>
      </c>
      <c r="E4245">
        <v>0</v>
      </c>
      <c r="F4245">
        <v>7500</v>
      </c>
      <c r="G4245" s="2">
        <v>45474</v>
      </c>
      <c r="H4245" t="s">
        <v>3618</v>
      </c>
      <c r="I4245">
        <f t="shared" si="66"/>
        <v>-7500</v>
      </c>
    </row>
    <row r="4246" spans="1:9" x14ac:dyDescent="0.25">
      <c r="A4246">
        <v>3</v>
      </c>
      <c r="B4246" t="s">
        <v>2053</v>
      </c>
      <c r="C4246" t="s">
        <v>3616</v>
      </c>
      <c r="D4246" t="s">
        <v>3617</v>
      </c>
      <c r="E4246">
        <v>0</v>
      </c>
      <c r="F4246">
        <v>680</v>
      </c>
      <c r="G4246" s="2">
        <v>45474</v>
      </c>
      <c r="H4246" t="s">
        <v>3618</v>
      </c>
      <c r="I4246">
        <f t="shared" si="66"/>
        <v>-680</v>
      </c>
    </row>
    <row r="4247" spans="1:9" x14ac:dyDescent="0.25">
      <c r="A4247">
        <v>3</v>
      </c>
      <c r="B4247" t="s">
        <v>2053</v>
      </c>
      <c r="C4247" t="s">
        <v>3616</v>
      </c>
      <c r="D4247" t="s">
        <v>3617</v>
      </c>
      <c r="E4247">
        <v>0</v>
      </c>
      <c r="F4247">
        <v>680</v>
      </c>
      <c r="G4247" s="2">
        <v>45474</v>
      </c>
      <c r="H4247" t="s">
        <v>3618</v>
      </c>
      <c r="I4247">
        <f t="shared" si="66"/>
        <v>-680</v>
      </c>
    </row>
    <row r="4248" spans="1:9" x14ac:dyDescent="0.25">
      <c r="A4248">
        <v>3</v>
      </c>
      <c r="B4248" t="s">
        <v>2053</v>
      </c>
      <c r="C4248" t="s">
        <v>3616</v>
      </c>
      <c r="D4248" t="s">
        <v>3617</v>
      </c>
      <c r="E4248">
        <v>0</v>
      </c>
      <c r="F4248">
        <v>1700</v>
      </c>
      <c r="G4248" s="2">
        <v>45474</v>
      </c>
      <c r="H4248" t="s">
        <v>3618</v>
      </c>
      <c r="I4248">
        <f t="shared" si="66"/>
        <v>-1700</v>
      </c>
    </row>
    <row r="4249" spans="1:9" x14ac:dyDescent="0.25">
      <c r="A4249">
        <v>3</v>
      </c>
      <c r="B4249" t="s">
        <v>2053</v>
      </c>
      <c r="C4249" t="s">
        <v>3616</v>
      </c>
      <c r="D4249" t="s">
        <v>3617</v>
      </c>
      <c r="E4249">
        <v>0</v>
      </c>
      <c r="F4249">
        <v>2550</v>
      </c>
      <c r="G4249" s="2">
        <v>45474</v>
      </c>
      <c r="H4249" t="s">
        <v>3618</v>
      </c>
      <c r="I4249">
        <f t="shared" si="66"/>
        <v>-2550</v>
      </c>
    </row>
    <row r="4250" spans="1:9" x14ac:dyDescent="0.25">
      <c r="A4250">
        <v>2</v>
      </c>
      <c r="B4250" t="s">
        <v>2052</v>
      </c>
      <c r="C4250" t="s">
        <v>3578</v>
      </c>
      <c r="D4250" t="s">
        <v>3614</v>
      </c>
      <c r="E4250">
        <v>665.99</v>
      </c>
      <c r="F4250">
        <v>0</v>
      </c>
      <c r="G4250" s="2">
        <v>45474</v>
      </c>
      <c r="H4250" t="s">
        <v>3243</v>
      </c>
      <c r="I4250">
        <f t="shared" si="66"/>
        <v>665.99</v>
      </c>
    </row>
    <row r="4251" spans="1:9" x14ac:dyDescent="0.25">
      <c r="A4251">
        <v>8</v>
      </c>
      <c r="B4251" t="s">
        <v>2063</v>
      </c>
      <c r="C4251" t="s">
        <v>3495</v>
      </c>
      <c r="D4251" t="s">
        <v>3496</v>
      </c>
      <c r="E4251">
        <v>4683.43</v>
      </c>
      <c r="F4251">
        <v>0</v>
      </c>
      <c r="G4251" s="2">
        <v>45489</v>
      </c>
      <c r="H4251" t="s">
        <v>3243</v>
      </c>
      <c r="I4251">
        <f t="shared" si="66"/>
        <v>4683.43</v>
      </c>
    </row>
    <row r="4252" spans="1:9" x14ac:dyDescent="0.25">
      <c r="A4252">
        <v>8</v>
      </c>
      <c r="B4252" t="s">
        <v>2063</v>
      </c>
      <c r="C4252" t="s">
        <v>3495</v>
      </c>
      <c r="D4252" t="s">
        <v>3498</v>
      </c>
      <c r="E4252">
        <v>1941.19</v>
      </c>
      <c r="F4252">
        <v>0</v>
      </c>
      <c r="G4252" s="2">
        <v>45489</v>
      </c>
      <c r="H4252" t="s">
        <v>3243</v>
      </c>
      <c r="I4252">
        <f t="shared" si="66"/>
        <v>1941.19</v>
      </c>
    </row>
    <row r="4253" spans="1:9" x14ac:dyDescent="0.25">
      <c r="A4253">
        <v>8</v>
      </c>
      <c r="B4253" t="s">
        <v>2063</v>
      </c>
      <c r="C4253" t="s">
        <v>3495</v>
      </c>
      <c r="D4253" t="s">
        <v>3945</v>
      </c>
      <c r="E4253">
        <v>310.44</v>
      </c>
      <c r="F4253">
        <v>0</v>
      </c>
      <c r="G4253" s="2">
        <v>45489</v>
      </c>
      <c r="H4253" t="s">
        <v>3243</v>
      </c>
      <c r="I4253">
        <f t="shared" si="66"/>
        <v>310.44</v>
      </c>
    </row>
    <row r="4254" spans="1:9" x14ac:dyDescent="0.25">
      <c r="A4254">
        <v>4</v>
      </c>
      <c r="B4254" t="s">
        <v>2019</v>
      </c>
      <c r="C4254" t="s">
        <v>3602</v>
      </c>
      <c r="D4254" t="s">
        <v>3598</v>
      </c>
      <c r="E4254">
        <v>1551.36</v>
      </c>
      <c r="F4254">
        <v>0</v>
      </c>
      <c r="G4254" s="2">
        <v>45504</v>
      </c>
      <c r="H4254" t="s">
        <v>3243</v>
      </c>
      <c r="I4254">
        <f t="shared" si="66"/>
        <v>1551.36</v>
      </c>
    </row>
    <row r="4255" spans="1:9" x14ac:dyDescent="0.25">
      <c r="A4255">
        <v>2</v>
      </c>
      <c r="B4255" t="s">
        <v>2040</v>
      </c>
      <c r="C4255" t="s">
        <v>3580</v>
      </c>
      <c r="D4255" t="s">
        <v>3598</v>
      </c>
      <c r="E4255">
        <v>560.22</v>
      </c>
      <c r="F4255">
        <v>0</v>
      </c>
      <c r="G4255" s="2">
        <v>45504</v>
      </c>
      <c r="H4255" t="s">
        <v>3243</v>
      </c>
      <c r="I4255">
        <f t="shared" si="66"/>
        <v>560.22</v>
      </c>
    </row>
    <row r="4256" spans="1:9" x14ac:dyDescent="0.25">
      <c r="A4256">
        <v>2</v>
      </c>
      <c r="B4256" t="s">
        <v>2037</v>
      </c>
      <c r="C4256" t="s">
        <v>3262</v>
      </c>
      <c r="D4256" t="s">
        <v>3598</v>
      </c>
      <c r="E4256">
        <v>13.64</v>
      </c>
      <c r="F4256">
        <v>0</v>
      </c>
      <c r="G4256" s="2">
        <v>45504</v>
      </c>
      <c r="H4256" t="s">
        <v>3243</v>
      </c>
      <c r="I4256">
        <f t="shared" si="66"/>
        <v>13.64</v>
      </c>
    </row>
    <row r="4257" spans="1:9" x14ac:dyDescent="0.25">
      <c r="A4257">
        <v>2</v>
      </c>
      <c r="B4257" t="s">
        <v>2047</v>
      </c>
      <c r="C4257" t="s">
        <v>3204</v>
      </c>
      <c r="D4257" t="s">
        <v>3598</v>
      </c>
      <c r="E4257">
        <v>32.200000000000003</v>
      </c>
      <c r="F4257">
        <v>0</v>
      </c>
      <c r="G4257" s="2">
        <v>45504</v>
      </c>
      <c r="H4257" t="s">
        <v>3243</v>
      </c>
      <c r="I4257">
        <f t="shared" si="66"/>
        <v>32.200000000000003</v>
      </c>
    </row>
    <row r="4258" spans="1:9" x14ac:dyDescent="0.25">
      <c r="A4258">
        <v>2</v>
      </c>
      <c r="B4258" t="s">
        <v>2022</v>
      </c>
      <c r="C4258" t="s">
        <v>2023</v>
      </c>
      <c r="D4258" t="s">
        <v>3598</v>
      </c>
      <c r="E4258">
        <v>130.84</v>
      </c>
      <c r="F4258">
        <v>0</v>
      </c>
      <c r="G4258" s="2">
        <v>45504</v>
      </c>
      <c r="H4258" t="s">
        <v>3243</v>
      </c>
      <c r="I4258">
        <f t="shared" si="66"/>
        <v>130.84</v>
      </c>
    </row>
    <row r="4259" spans="1:9" x14ac:dyDescent="0.25">
      <c r="A4259">
        <v>2</v>
      </c>
      <c r="B4259" t="s">
        <v>2024</v>
      </c>
      <c r="C4259" t="s">
        <v>2036</v>
      </c>
      <c r="D4259" t="s">
        <v>3598</v>
      </c>
      <c r="E4259">
        <v>0</v>
      </c>
      <c r="F4259">
        <v>12710.48</v>
      </c>
      <c r="G4259" s="2">
        <v>45504</v>
      </c>
      <c r="H4259" t="s">
        <v>3243</v>
      </c>
      <c r="I4259">
        <f t="shared" si="66"/>
        <v>-12710.48</v>
      </c>
    </row>
    <row r="4260" spans="1:9" x14ac:dyDescent="0.25">
      <c r="A4260">
        <v>2</v>
      </c>
      <c r="B4260" t="s">
        <v>2019</v>
      </c>
      <c r="C4260" t="s">
        <v>2027</v>
      </c>
      <c r="D4260" t="s">
        <v>3598</v>
      </c>
      <c r="E4260">
        <v>0</v>
      </c>
      <c r="F4260">
        <v>6317.56</v>
      </c>
      <c r="G4260" s="2">
        <v>45504</v>
      </c>
      <c r="H4260" t="s">
        <v>3243</v>
      </c>
      <c r="I4260">
        <f t="shared" si="66"/>
        <v>-6317.56</v>
      </c>
    </row>
    <row r="4261" spans="1:9" x14ac:dyDescent="0.25">
      <c r="A4261">
        <v>2</v>
      </c>
      <c r="B4261" t="s">
        <v>2044</v>
      </c>
      <c r="C4261" t="s">
        <v>2045</v>
      </c>
      <c r="D4261" t="s">
        <v>3598</v>
      </c>
      <c r="E4261">
        <v>0</v>
      </c>
      <c r="F4261">
        <v>444.24</v>
      </c>
      <c r="G4261" s="2">
        <v>45504</v>
      </c>
      <c r="H4261" t="s">
        <v>3243</v>
      </c>
      <c r="I4261">
        <f t="shared" si="66"/>
        <v>-444.24</v>
      </c>
    </row>
    <row r="4262" spans="1:9" x14ac:dyDescent="0.25">
      <c r="A4262">
        <v>2</v>
      </c>
      <c r="B4262" t="s">
        <v>2048</v>
      </c>
      <c r="C4262" t="s">
        <v>3579</v>
      </c>
      <c r="D4262" t="s">
        <v>3598</v>
      </c>
      <c r="E4262">
        <v>0</v>
      </c>
      <c r="F4262">
        <v>480</v>
      </c>
      <c r="G4262" s="2">
        <v>45504</v>
      </c>
      <c r="H4262" t="s">
        <v>3243</v>
      </c>
      <c r="I4262">
        <f t="shared" si="66"/>
        <v>-480</v>
      </c>
    </row>
    <row r="4263" spans="1:9" x14ac:dyDescent="0.25">
      <c r="A4263">
        <v>2</v>
      </c>
      <c r="B4263" t="s">
        <v>2049</v>
      </c>
      <c r="C4263" t="s">
        <v>3595</v>
      </c>
      <c r="D4263" t="s">
        <v>3598</v>
      </c>
      <c r="E4263">
        <v>0</v>
      </c>
      <c r="F4263">
        <v>75.760000000000005</v>
      </c>
      <c r="G4263" s="2">
        <v>45504</v>
      </c>
      <c r="H4263" t="s">
        <v>3243</v>
      </c>
      <c r="I4263">
        <f t="shared" si="66"/>
        <v>-75.760000000000005</v>
      </c>
    </row>
    <row r="4264" spans="1:9" x14ac:dyDescent="0.25">
      <c r="A4264">
        <v>4</v>
      </c>
      <c r="B4264" t="s">
        <v>2019</v>
      </c>
      <c r="C4264" t="s">
        <v>3602</v>
      </c>
      <c r="D4264" t="s">
        <v>3598</v>
      </c>
      <c r="E4264">
        <v>0</v>
      </c>
      <c r="F4264">
        <v>1551.36</v>
      </c>
      <c r="G4264" s="2">
        <v>45504</v>
      </c>
      <c r="H4264" t="s">
        <v>3243</v>
      </c>
      <c r="I4264">
        <f t="shared" si="66"/>
        <v>-1551.36</v>
      </c>
    </row>
    <row r="4265" spans="1:9" x14ac:dyDescent="0.25">
      <c r="A4265">
        <v>2</v>
      </c>
      <c r="B4265" t="s">
        <v>2040</v>
      </c>
      <c r="C4265" t="s">
        <v>3580</v>
      </c>
      <c r="D4265" t="s">
        <v>3598</v>
      </c>
      <c r="E4265">
        <v>0</v>
      </c>
      <c r="F4265">
        <v>560.22</v>
      </c>
      <c r="G4265" s="2">
        <v>45504</v>
      </c>
      <c r="H4265" t="s">
        <v>3243</v>
      </c>
      <c r="I4265">
        <f t="shared" si="66"/>
        <v>-560.22</v>
      </c>
    </row>
    <row r="4266" spans="1:9" x14ac:dyDescent="0.25">
      <c r="A4266">
        <v>2</v>
      </c>
      <c r="B4266" t="s">
        <v>2037</v>
      </c>
      <c r="C4266" t="s">
        <v>3262</v>
      </c>
      <c r="D4266" t="s">
        <v>3598</v>
      </c>
      <c r="E4266">
        <v>0</v>
      </c>
      <c r="F4266">
        <v>13.64</v>
      </c>
      <c r="G4266" s="2">
        <v>45504</v>
      </c>
      <c r="H4266" t="s">
        <v>3243</v>
      </c>
      <c r="I4266">
        <f t="shared" si="66"/>
        <v>-13.64</v>
      </c>
    </row>
    <row r="4267" spans="1:9" x14ac:dyDescent="0.25">
      <c r="A4267">
        <v>2</v>
      </c>
      <c r="B4267" t="s">
        <v>2047</v>
      </c>
      <c r="C4267" t="s">
        <v>3204</v>
      </c>
      <c r="D4267" t="s">
        <v>3598</v>
      </c>
      <c r="E4267">
        <v>0</v>
      </c>
      <c r="F4267">
        <v>32.200000000000003</v>
      </c>
      <c r="G4267" s="2">
        <v>45504</v>
      </c>
      <c r="H4267" t="s">
        <v>3243</v>
      </c>
      <c r="I4267">
        <f t="shared" si="66"/>
        <v>-32.200000000000003</v>
      </c>
    </row>
    <row r="4268" spans="1:9" x14ac:dyDescent="0.25">
      <c r="A4268">
        <v>2</v>
      </c>
      <c r="B4268" t="s">
        <v>2022</v>
      </c>
      <c r="C4268" t="s">
        <v>2023</v>
      </c>
      <c r="D4268" t="s">
        <v>3598</v>
      </c>
      <c r="E4268">
        <v>0</v>
      </c>
      <c r="F4268">
        <v>130.84</v>
      </c>
      <c r="G4268" s="2">
        <v>45504</v>
      </c>
      <c r="H4268" t="s">
        <v>3243</v>
      </c>
      <c r="I4268">
        <f t="shared" si="66"/>
        <v>-130.84</v>
      </c>
    </row>
    <row r="4269" spans="1:9" x14ac:dyDescent="0.25">
      <c r="A4269">
        <v>2</v>
      </c>
      <c r="B4269" t="s">
        <v>2024</v>
      </c>
      <c r="C4269" t="s">
        <v>2036</v>
      </c>
      <c r="D4269" t="s">
        <v>3598</v>
      </c>
      <c r="E4269">
        <v>12710.48</v>
      </c>
      <c r="F4269">
        <v>0</v>
      </c>
      <c r="G4269" s="2">
        <v>45504</v>
      </c>
      <c r="H4269" t="s">
        <v>3243</v>
      </c>
      <c r="I4269">
        <f t="shared" si="66"/>
        <v>12710.48</v>
      </c>
    </row>
    <row r="4270" spans="1:9" x14ac:dyDescent="0.25">
      <c r="A4270">
        <v>2</v>
      </c>
      <c r="B4270" t="s">
        <v>2019</v>
      </c>
      <c r="C4270" t="s">
        <v>2027</v>
      </c>
      <c r="D4270" t="s">
        <v>3598</v>
      </c>
      <c r="E4270">
        <v>6317.56</v>
      </c>
      <c r="F4270">
        <v>0</v>
      </c>
      <c r="G4270" s="2">
        <v>45504</v>
      </c>
      <c r="H4270" t="s">
        <v>3243</v>
      </c>
      <c r="I4270">
        <f t="shared" si="66"/>
        <v>6317.56</v>
      </c>
    </row>
    <row r="4271" spans="1:9" x14ac:dyDescent="0.25">
      <c r="A4271">
        <v>2</v>
      </c>
      <c r="B4271" t="s">
        <v>2044</v>
      </c>
      <c r="C4271" t="s">
        <v>2045</v>
      </c>
      <c r="D4271" t="s">
        <v>3598</v>
      </c>
      <c r="E4271">
        <v>444.24</v>
      </c>
      <c r="F4271">
        <v>0</v>
      </c>
      <c r="G4271" s="2">
        <v>45504</v>
      </c>
      <c r="H4271" t="s">
        <v>3243</v>
      </c>
      <c r="I4271">
        <f t="shared" si="66"/>
        <v>444.24</v>
      </c>
    </row>
    <row r="4272" spans="1:9" x14ac:dyDescent="0.25">
      <c r="A4272">
        <v>2</v>
      </c>
      <c r="B4272" t="s">
        <v>2048</v>
      </c>
      <c r="C4272" t="s">
        <v>3579</v>
      </c>
      <c r="D4272" t="s">
        <v>3598</v>
      </c>
      <c r="E4272">
        <v>480</v>
      </c>
      <c r="F4272">
        <v>0</v>
      </c>
      <c r="G4272" s="2">
        <v>45504</v>
      </c>
      <c r="H4272" t="s">
        <v>3243</v>
      </c>
      <c r="I4272">
        <f t="shared" si="66"/>
        <v>480</v>
      </c>
    </row>
    <row r="4273" spans="1:9" x14ac:dyDescent="0.25">
      <c r="A4273">
        <v>2</v>
      </c>
      <c r="B4273" t="s">
        <v>2049</v>
      </c>
      <c r="C4273" t="s">
        <v>3595</v>
      </c>
      <c r="D4273" t="s">
        <v>3598</v>
      </c>
      <c r="E4273">
        <v>75.760000000000005</v>
      </c>
      <c r="F4273">
        <v>0</v>
      </c>
      <c r="G4273" s="2">
        <v>45504</v>
      </c>
      <c r="H4273" t="s">
        <v>3243</v>
      </c>
      <c r="I4273">
        <f t="shared" si="66"/>
        <v>75.760000000000005</v>
      </c>
    </row>
    <row r="4274" spans="1:9" x14ac:dyDescent="0.25">
      <c r="A4274">
        <v>4</v>
      </c>
      <c r="B4274" t="s">
        <v>2019</v>
      </c>
      <c r="C4274" t="s">
        <v>3602</v>
      </c>
      <c r="D4274" t="s">
        <v>3598</v>
      </c>
      <c r="E4274">
        <v>1551.36</v>
      </c>
      <c r="F4274">
        <v>0</v>
      </c>
      <c r="G4274" s="2">
        <v>45504</v>
      </c>
      <c r="H4274" t="s">
        <v>3243</v>
      </c>
      <c r="I4274">
        <f t="shared" si="66"/>
        <v>1551.36</v>
      </c>
    </row>
    <row r="4275" spans="1:9" x14ac:dyDescent="0.25">
      <c r="A4275">
        <v>2</v>
      </c>
      <c r="B4275" t="s">
        <v>2040</v>
      </c>
      <c r="C4275" t="s">
        <v>3580</v>
      </c>
      <c r="D4275" t="s">
        <v>3598</v>
      </c>
      <c r="E4275">
        <v>560.22</v>
      </c>
      <c r="F4275">
        <v>0</v>
      </c>
      <c r="G4275" s="2">
        <v>45504</v>
      </c>
      <c r="H4275" t="s">
        <v>3243</v>
      </c>
      <c r="I4275">
        <f t="shared" si="66"/>
        <v>560.22</v>
      </c>
    </row>
    <row r="4276" spans="1:9" x14ac:dyDescent="0.25">
      <c r="A4276">
        <v>2</v>
      </c>
      <c r="B4276" t="s">
        <v>2037</v>
      </c>
      <c r="C4276" t="s">
        <v>3262</v>
      </c>
      <c r="D4276" t="s">
        <v>3598</v>
      </c>
      <c r="E4276">
        <v>13.64</v>
      </c>
      <c r="F4276">
        <v>0</v>
      </c>
      <c r="G4276" s="2">
        <v>45504</v>
      </c>
      <c r="H4276" t="s">
        <v>3243</v>
      </c>
      <c r="I4276">
        <f t="shared" si="66"/>
        <v>13.64</v>
      </c>
    </row>
    <row r="4277" spans="1:9" x14ac:dyDescent="0.25">
      <c r="A4277">
        <v>2</v>
      </c>
      <c r="B4277" t="s">
        <v>2047</v>
      </c>
      <c r="C4277" t="s">
        <v>3204</v>
      </c>
      <c r="D4277" t="s">
        <v>3598</v>
      </c>
      <c r="E4277">
        <v>32.200000000000003</v>
      </c>
      <c r="F4277">
        <v>0</v>
      </c>
      <c r="G4277" s="2">
        <v>45504</v>
      </c>
      <c r="H4277" t="s">
        <v>3243</v>
      </c>
      <c r="I4277">
        <f t="shared" si="66"/>
        <v>32.200000000000003</v>
      </c>
    </row>
    <row r="4278" spans="1:9" x14ac:dyDescent="0.25">
      <c r="A4278">
        <v>2</v>
      </c>
      <c r="B4278" t="s">
        <v>2022</v>
      </c>
      <c r="C4278" t="s">
        <v>2023</v>
      </c>
      <c r="D4278" t="s">
        <v>3598</v>
      </c>
      <c r="E4278">
        <v>130.84</v>
      </c>
      <c r="F4278">
        <v>0</v>
      </c>
      <c r="G4278" s="2">
        <v>45504</v>
      </c>
      <c r="H4278" t="s">
        <v>3243</v>
      </c>
      <c r="I4278">
        <f t="shared" si="66"/>
        <v>130.84</v>
      </c>
    </row>
    <row r="4279" spans="1:9" x14ac:dyDescent="0.25">
      <c r="A4279">
        <v>2</v>
      </c>
      <c r="B4279" t="s">
        <v>2028</v>
      </c>
      <c r="C4279" t="s">
        <v>2029</v>
      </c>
      <c r="D4279" t="s">
        <v>3990</v>
      </c>
      <c r="E4279">
        <v>0</v>
      </c>
      <c r="F4279">
        <v>1153.8399999999999</v>
      </c>
      <c r="G4279" s="2">
        <v>45504</v>
      </c>
      <c r="H4279" t="s">
        <v>3265</v>
      </c>
      <c r="I4279">
        <f t="shared" si="66"/>
        <v>-1153.8399999999999</v>
      </c>
    </row>
    <row r="4280" spans="1:9" x14ac:dyDescent="0.25">
      <c r="A4280">
        <v>2</v>
      </c>
      <c r="B4280" t="s">
        <v>2055</v>
      </c>
      <c r="C4280" t="s">
        <v>3619</v>
      </c>
      <c r="D4280" t="s">
        <v>3991</v>
      </c>
      <c r="E4280">
        <v>96443.63</v>
      </c>
      <c r="F4280">
        <v>0</v>
      </c>
      <c r="G4280" s="2">
        <v>45504</v>
      </c>
      <c r="H4280" t="s">
        <v>3265</v>
      </c>
      <c r="I4280">
        <f t="shared" si="66"/>
        <v>96443.63</v>
      </c>
    </row>
    <row r="4281" spans="1:9" x14ac:dyDescent="0.25">
      <c r="A4281">
        <v>3</v>
      </c>
      <c r="B4281" t="s">
        <v>2055</v>
      </c>
      <c r="C4281" t="s">
        <v>3621</v>
      </c>
      <c r="D4281" t="s">
        <v>3991</v>
      </c>
      <c r="E4281">
        <v>20785.22</v>
      </c>
      <c r="F4281">
        <v>0</v>
      </c>
      <c r="G4281" s="2">
        <v>45504</v>
      </c>
      <c r="H4281" t="s">
        <v>3265</v>
      </c>
      <c r="I4281">
        <f t="shared" si="66"/>
        <v>20785.22</v>
      </c>
    </row>
    <row r="4282" spans="1:9" x14ac:dyDescent="0.25">
      <c r="A4282">
        <v>4</v>
      </c>
      <c r="B4282" t="s">
        <v>2055</v>
      </c>
      <c r="C4282" t="s">
        <v>3622</v>
      </c>
      <c r="D4282" t="s">
        <v>3991</v>
      </c>
      <c r="E4282">
        <v>11947.26</v>
      </c>
      <c r="F4282">
        <v>0</v>
      </c>
      <c r="G4282" s="2">
        <v>45504</v>
      </c>
      <c r="H4282" t="s">
        <v>3265</v>
      </c>
      <c r="I4282">
        <f t="shared" si="66"/>
        <v>11947.26</v>
      </c>
    </row>
    <row r="4283" spans="1:9" x14ac:dyDescent="0.25">
      <c r="A4283">
        <v>2</v>
      </c>
      <c r="B4283" t="s">
        <v>2022</v>
      </c>
      <c r="C4283" t="s">
        <v>2023</v>
      </c>
      <c r="D4283" t="s">
        <v>2020</v>
      </c>
      <c r="E4283">
        <v>58.18</v>
      </c>
      <c r="F4283">
        <v>0</v>
      </c>
      <c r="G4283" s="2">
        <v>45519</v>
      </c>
      <c r="H4283" t="s">
        <v>2021</v>
      </c>
      <c r="I4283">
        <f t="shared" si="66"/>
        <v>58.18</v>
      </c>
    </row>
    <row r="4284" spans="1:9" x14ac:dyDescent="0.25">
      <c r="A4284">
        <v>3</v>
      </c>
      <c r="B4284" t="s">
        <v>2044</v>
      </c>
      <c r="C4284" t="s">
        <v>3266</v>
      </c>
      <c r="D4284" t="s">
        <v>2020</v>
      </c>
      <c r="E4284">
        <v>755.93</v>
      </c>
      <c r="F4284">
        <v>0</v>
      </c>
      <c r="G4284" s="2">
        <v>45517</v>
      </c>
      <c r="H4284" t="s">
        <v>2021</v>
      </c>
      <c r="I4284">
        <f t="shared" si="66"/>
        <v>755.93</v>
      </c>
    </row>
    <row r="4285" spans="1:9" x14ac:dyDescent="0.25">
      <c r="A4285">
        <v>2</v>
      </c>
      <c r="B4285" t="s">
        <v>2026</v>
      </c>
      <c r="C4285" t="s">
        <v>3603</v>
      </c>
      <c r="D4285" t="s">
        <v>2020</v>
      </c>
      <c r="E4285">
        <v>226</v>
      </c>
      <c r="F4285">
        <v>0</v>
      </c>
      <c r="G4285" s="2">
        <v>45520</v>
      </c>
      <c r="H4285" t="s">
        <v>2021</v>
      </c>
      <c r="I4285">
        <f t="shared" si="66"/>
        <v>226</v>
      </c>
    </row>
    <row r="4286" spans="1:9" x14ac:dyDescent="0.25">
      <c r="A4286">
        <v>2</v>
      </c>
      <c r="B4286" t="s">
        <v>2041</v>
      </c>
      <c r="C4286" t="s">
        <v>3593</v>
      </c>
      <c r="D4286" t="s">
        <v>2020</v>
      </c>
      <c r="E4286">
        <v>6646.74</v>
      </c>
      <c r="F4286">
        <v>0</v>
      </c>
      <c r="G4286" s="2">
        <v>45523</v>
      </c>
      <c r="H4286" t="s">
        <v>2021</v>
      </c>
      <c r="I4286">
        <f t="shared" si="66"/>
        <v>6646.74</v>
      </c>
    </row>
    <row r="4287" spans="1:9" x14ac:dyDescent="0.25">
      <c r="A4287">
        <v>2</v>
      </c>
      <c r="B4287" t="s">
        <v>2054</v>
      </c>
      <c r="C4287" t="s">
        <v>3816</v>
      </c>
      <c r="D4287" t="s">
        <v>2020</v>
      </c>
      <c r="E4287">
        <v>17.73</v>
      </c>
      <c r="F4287">
        <v>0</v>
      </c>
      <c r="G4287" s="2">
        <v>45519</v>
      </c>
      <c r="H4287" t="s">
        <v>2021</v>
      </c>
      <c r="I4287">
        <f t="shared" si="66"/>
        <v>17.73</v>
      </c>
    </row>
    <row r="4288" spans="1:9" x14ac:dyDescent="0.25">
      <c r="A4288">
        <v>2</v>
      </c>
      <c r="B4288" t="s">
        <v>2024</v>
      </c>
      <c r="C4288" t="s">
        <v>2036</v>
      </c>
      <c r="D4288" t="s">
        <v>2020</v>
      </c>
      <c r="E4288">
        <v>1148.6199999999999</v>
      </c>
      <c r="F4288">
        <v>0</v>
      </c>
      <c r="G4288" s="2">
        <v>45520</v>
      </c>
      <c r="H4288" t="s">
        <v>2021</v>
      </c>
      <c r="I4288">
        <f t="shared" si="66"/>
        <v>1148.6199999999999</v>
      </c>
    </row>
    <row r="4289" spans="1:9" x14ac:dyDescent="0.25">
      <c r="A4289">
        <v>2</v>
      </c>
      <c r="B4289" t="s">
        <v>2022</v>
      </c>
      <c r="C4289" t="s">
        <v>2023</v>
      </c>
      <c r="D4289" t="s">
        <v>2020</v>
      </c>
      <c r="E4289">
        <v>88.89</v>
      </c>
      <c r="F4289">
        <v>0</v>
      </c>
      <c r="G4289" s="2">
        <v>45520</v>
      </c>
      <c r="H4289" t="s">
        <v>2021</v>
      </c>
      <c r="I4289">
        <f t="shared" si="66"/>
        <v>88.89</v>
      </c>
    </row>
    <row r="4290" spans="1:9" x14ac:dyDescent="0.25">
      <c r="A4290">
        <v>2</v>
      </c>
      <c r="B4290" t="s">
        <v>2022</v>
      </c>
      <c r="C4290" t="s">
        <v>2023</v>
      </c>
      <c r="D4290" t="s">
        <v>2020</v>
      </c>
      <c r="E4290">
        <v>436.18</v>
      </c>
      <c r="F4290">
        <v>0</v>
      </c>
      <c r="G4290" s="2">
        <v>45520</v>
      </c>
      <c r="H4290" t="s">
        <v>2021</v>
      </c>
      <c r="I4290">
        <f t="shared" ref="I4290:I4353" si="67">E4290-F4290</f>
        <v>436.18</v>
      </c>
    </row>
    <row r="4291" spans="1:9" x14ac:dyDescent="0.25">
      <c r="A4291">
        <v>2</v>
      </c>
      <c r="B4291" t="s">
        <v>2066</v>
      </c>
      <c r="C4291" t="s">
        <v>3946</v>
      </c>
      <c r="D4291" t="s">
        <v>3626</v>
      </c>
      <c r="E4291">
        <v>0</v>
      </c>
      <c r="F4291">
        <v>1735.25</v>
      </c>
      <c r="G4291" s="2">
        <v>45504</v>
      </c>
      <c r="H4291" t="s">
        <v>753</v>
      </c>
      <c r="I4291">
        <f t="shared" si="67"/>
        <v>-1735.25</v>
      </c>
    </row>
    <row r="4292" spans="1:9" x14ac:dyDescent="0.25">
      <c r="A4292">
        <v>2</v>
      </c>
      <c r="B4292" t="s">
        <v>2024</v>
      </c>
      <c r="C4292" t="s">
        <v>2036</v>
      </c>
      <c r="D4292" t="s">
        <v>3626</v>
      </c>
      <c r="E4292">
        <v>0</v>
      </c>
      <c r="F4292">
        <v>4958.5200000000004</v>
      </c>
      <c r="G4292" s="2">
        <v>45504</v>
      </c>
      <c r="H4292" t="s">
        <v>753</v>
      </c>
      <c r="I4292">
        <f t="shared" si="67"/>
        <v>-4958.5200000000004</v>
      </c>
    </row>
    <row r="4293" spans="1:9" x14ac:dyDescent="0.25">
      <c r="A4293">
        <v>2</v>
      </c>
      <c r="B4293" t="s">
        <v>2028</v>
      </c>
      <c r="C4293" t="s">
        <v>2029</v>
      </c>
      <c r="D4293" t="s">
        <v>2030</v>
      </c>
      <c r="E4293">
        <v>11510.84</v>
      </c>
      <c r="F4293">
        <v>0</v>
      </c>
      <c r="G4293" s="2">
        <v>45521</v>
      </c>
      <c r="H4293" t="s">
        <v>2018</v>
      </c>
      <c r="I4293">
        <f t="shared" si="67"/>
        <v>11510.84</v>
      </c>
    </row>
    <row r="4294" spans="1:9" x14ac:dyDescent="0.25">
      <c r="A4294">
        <v>8</v>
      </c>
      <c r="B4294" t="s">
        <v>2017</v>
      </c>
      <c r="C4294" t="s">
        <v>3723</v>
      </c>
      <c r="D4294" t="s">
        <v>2030</v>
      </c>
      <c r="E4294">
        <v>1461.47</v>
      </c>
      <c r="F4294">
        <v>0</v>
      </c>
      <c r="G4294" s="2">
        <v>45521</v>
      </c>
      <c r="H4294" t="s">
        <v>2018</v>
      </c>
      <c r="I4294">
        <f t="shared" si="67"/>
        <v>1461.47</v>
      </c>
    </row>
    <row r="4295" spans="1:9" x14ac:dyDescent="0.25">
      <c r="A4295">
        <v>2</v>
      </c>
      <c r="B4295" t="s">
        <v>2024</v>
      </c>
      <c r="C4295" t="s">
        <v>2036</v>
      </c>
      <c r="D4295" t="s">
        <v>2020</v>
      </c>
      <c r="E4295">
        <v>1715.78</v>
      </c>
      <c r="F4295">
        <v>0</v>
      </c>
      <c r="G4295" s="2">
        <v>45522</v>
      </c>
      <c r="H4295" t="s">
        <v>2021</v>
      </c>
      <c r="I4295">
        <f t="shared" si="67"/>
        <v>1715.78</v>
      </c>
    </row>
    <row r="4296" spans="1:9" x14ac:dyDescent="0.25">
      <c r="A4296">
        <v>2</v>
      </c>
      <c r="B4296" t="s">
        <v>2044</v>
      </c>
      <c r="C4296" t="s">
        <v>2045</v>
      </c>
      <c r="D4296" t="s">
        <v>2020</v>
      </c>
      <c r="E4296">
        <v>121.55</v>
      </c>
      <c r="F4296">
        <v>0</v>
      </c>
      <c r="G4296" s="2">
        <v>45524</v>
      </c>
      <c r="H4296" t="s">
        <v>2021</v>
      </c>
      <c r="I4296">
        <f t="shared" si="67"/>
        <v>121.55</v>
      </c>
    </row>
    <row r="4297" spans="1:9" x14ac:dyDescent="0.25">
      <c r="A4297">
        <v>2</v>
      </c>
      <c r="B4297" t="s">
        <v>2019</v>
      </c>
      <c r="C4297" t="s">
        <v>2027</v>
      </c>
      <c r="D4297" t="s">
        <v>2020</v>
      </c>
      <c r="E4297">
        <v>145.24</v>
      </c>
      <c r="F4297">
        <v>0</v>
      </c>
      <c r="G4297" s="2">
        <v>45505</v>
      </c>
      <c r="H4297" t="s">
        <v>2021</v>
      </c>
      <c r="I4297">
        <f t="shared" si="67"/>
        <v>145.24</v>
      </c>
    </row>
    <row r="4298" spans="1:9" x14ac:dyDescent="0.25">
      <c r="A4298">
        <v>2</v>
      </c>
      <c r="B4298" t="s">
        <v>2019</v>
      </c>
      <c r="C4298" t="s">
        <v>2027</v>
      </c>
      <c r="D4298" t="s">
        <v>2020</v>
      </c>
      <c r="E4298">
        <v>91.19</v>
      </c>
      <c r="F4298">
        <v>0</v>
      </c>
      <c r="G4298" s="2">
        <v>45513</v>
      </c>
      <c r="H4298" t="s">
        <v>2021</v>
      </c>
      <c r="I4298">
        <f t="shared" si="67"/>
        <v>91.19</v>
      </c>
    </row>
    <row r="4299" spans="1:9" x14ac:dyDescent="0.25">
      <c r="A4299">
        <v>2</v>
      </c>
      <c r="B4299" t="s">
        <v>2042</v>
      </c>
      <c r="C4299" t="s">
        <v>2043</v>
      </c>
      <c r="D4299" t="s">
        <v>2020</v>
      </c>
      <c r="E4299">
        <v>14.76</v>
      </c>
      <c r="F4299">
        <v>0</v>
      </c>
      <c r="G4299" s="2">
        <v>45524</v>
      </c>
      <c r="H4299" t="s">
        <v>2021</v>
      </c>
      <c r="I4299">
        <f t="shared" si="67"/>
        <v>14.76</v>
      </c>
    </row>
    <row r="4300" spans="1:9" x14ac:dyDescent="0.25">
      <c r="A4300">
        <v>2</v>
      </c>
      <c r="B4300" t="s">
        <v>2022</v>
      </c>
      <c r="C4300" t="s">
        <v>2023</v>
      </c>
      <c r="D4300" t="s">
        <v>2020</v>
      </c>
      <c r="E4300">
        <v>384.02</v>
      </c>
      <c r="F4300">
        <v>0</v>
      </c>
      <c r="G4300" s="2">
        <v>45524</v>
      </c>
      <c r="H4300" t="s">
        <v>2021</v>
      </c>
      <c r="I4300">
        <f t="shared" si="67"/>
        <v>384.02</v>
      </c>
    </row>
    <row r="4301" spans="1:9" x14ac:dyDescent="0.25">
      <c r="A4301">
        <v>2</v>
      </c>
      <c r="B4301" t="s">
        <v>2024</v>
      </c>
      <c r="C4301" t="s">
        <v>2036</v>
      </c>
      <c r="D4301" t="s">
        <v>2020</v>
      </c>
      <c r="E4301">
        <v>973.17</v>
      </c>
      <c r="F4301">
        <v>0</v>
      </c>
      <c r="G4301" s="2">
        <v>45523</v>
      </c>
      <c r="H4301" t="s">
        <v>2021</v>
      </c>
      <c r="I4301">
        <f t="shared" si="67"/>
        <v>973.17</v>
      </c>
    </row>
    <row r="4302" spans="1:9" x14ac:dyDescent="0.25">
      <c r="A4302">
        <v>2</v>
      </c>
      <c r="B4302" t="s">
        <v>2024</v>
      </c>
      <c r="C4302" t="s">
        <v>2036</v>
      </c>
      <c r="D4302" t="s">
        <v>2020</v>
      </c>
      <c r="E4302">
        <v>0</v>
      </c>
      <c r="F4302">
        <v>180.77</v>
      </c>
      <c r="G4302" s="2">
        <v>45526</v>
      </c>
      <c r="H4302" t="s">
        <v>2021</v>
      </c>
      <c r="I4302">
        <f t="shared" si="67"/>
        <v>-180.77</v>
      </c>
    </row>
    <row r="4303" spans="1:9" x14ac:dyDescent="0.25">
      <c r="A4303">
        <v>2</v>
      </c>
      <c r="B4303" t="s">
        <v>2022</v>
      </c>
      <c r="C4303" t="s">
        <v>2023</v>
      </c>
      <c r="D4303" t="s">
        <v>2020</v>
      </c>
      <c r="E4303">
        <v>351.5</v>
      </c>
      <c r="F4303">
        <v>0</v>
      </c>
      <c r="G4303" s="2">
        <v>45526</v>
      </c>
      <c r="H4303" t="s">
        <v>2021</v>
      </c>
      <c r="I4303">
        <f t="shared" si="67"/>
        <v>351.5</v>
      </c>
    </row>
    <row r="4304" spans="1:9" x14ac:dyDescent="0.25">
      <c r="A4304">
        <v>2</v>
      </c>
      <c r="B4304" t="s">
        <v>2019</v>
      </c>
      <c r="C4304" t="s">
        <v>2027</v>
      </c>
      <c r="D4304" t="s">
        <v>2020</v>
      </c>
      <c r="E4304">
        <v>118.49</v>
      </c>
      <c r="F4304">
        <v>0</v>
      </c>
      <c r="G4304" s="2">
        <v>45525</v>
      </c>
      <c r="H4304" t="s">
        <v>2021</v>
      </c>
      <c r="I4304">
        <f t="shared" si="67"/>
        <v>118.49</v>
      </c>
    </row>
    <row r="4305" spans="1:9" x14ac:dyDescent="0.25">
      <c r="A4305">
        <v>2</v>
      </c>
      <c r="B4305" t="s">
        <v>2019</v>
      </c>
      <c r="C4305" t="s">
        <v>2027</v>
      </c>
      <c r="D4305" t="s">
        <v>2020</v>
      </c>
      <c r="E4305">
        <v>71.5</v>
      </c>
      <c r="F4305">
        <v>0</v>
      </c>
      <c r="G4305" s="2">
        <v>45525</v>
      </c>
      <c r="H4305" t="s">
        <v>2021</v>
      </c>
      <c r="I4305">
        <f t="shared" si="67"/>
        <v>71.5</v>
      </c>
    </row>
    <row r="4306" spans="1:9" x14ac:dyDescent="0.25">
      <c r="A4306">
        <v>2</v>
      </c>
      <c r="B4306" t="s">
        <v>2038</v>
      </c>
      <c r="C4306" t="s">
        <v>2039</v>
      </c>
      <c r="D4306" t="s">
        <v>2020</v>
      </c>
      <c r="E4306">
        <v>304.93</v>
      </c>
      <c r="F4306">
        <v>0</v>
      </c>
      <c r="G4306" s="2">
        <v>45525</v>
      </c>
      <c r="H4306" t="s">
        <v>2021</v>
      </c>
      <c r="I4306">
        <f t="shared" si="67"/>
        <v>304.93</v>
      </c>
    </row>
    <row r="4307" spans="1:9" x14ac:dyDescent="0.25">
      <c r="A4307">
        <v>2</v>
      </c>
      <c r="B4307" t="s">
        <v>2019</v>
      </c>
      <c r="C4307" t="s">
        <v>2027</v>
      </c>
      <c r="D4307" t="s">
        <v>2020</v>
      </c>
      <c r="E4307">
        <v>129.94</v>
      </c>
      <c r="F4307">
        <v>0</v>
      </c>
      <c r="G4307" s="2">
        <v>45510</v>
      </c>
      <c r="H4307" t="s">
        <v>2021</v>
      </c>
      <c r="I4307">
        <f t="shared" si="67"/>
        <v>129.94</v>
      </c>
    </row>
    <row r="4308" spans="1:9" x14ac:dyDescent="0.25">
      <c r="A4308">
        <v>2</v>
      </c>
      <c r="B4308" t="s">
        <v>2024</v>
      </c>
      <c r="C4308" t="s">
        <v>2036</v>
      </c>
      <c r="D4308" t="s">
        <v>2020</v>
      </c>
      <c r="E4308">
        <v>432.29</v>
      </c>
      <c r="F4308">
        <v>0</v>
      </c>
      <c r="G4308" s="2">
        <v>45525</v>
      </c>
      <c r="H4308" t="s">
        <v>2021</v>
      </c>
      <c r="I4308">
        <f t="shared" si="67"/>
        <v>432.29</v>
      </c>
    </row>
    <row r="4309" spans="1:9" x14ac:dyDescent="0.25">
      <c r="A4309">
        <v>2</v>
      </c>
      <c r="B4309" t="s">
        <v>2032</v>
      </c>
      <c r="C4309" t="s">
        <v>2033</v>
      </c>
      <c r="D4309" t="s">
        <v>2020</v>
      </c>
      <c r="E4309">
        <v>542.42999999999995</v>
      </c>
      <c r="F4309">
        <v>0</v>
      </c>
      <c r="G4309" s="2">
        <v>45525</v>
      </c>
      <c r="H4309" t="s">
        <v>2021</v>
      </c>
      <c r="I4309">
        <f t="shared" si="67"/>
        <v>542.42999999999995</v>
      </c>
    </row>
    <row r="4310" spans="1:9" x14ac:dyDescent="0.25">
      <c r="A4310">
        <v>2</v>
      </c>
      <c r="B4310" t="s">
        <v>2037</v>
      </c>
      <c r="C4310" t="s">
        <v>3262</v>
      </c>
      <c r="D4310" t="s">
        <v>2020</v>
      </c>
      <c r="E4310">
        <v>327.81</v>
      </c>
      <c r="F4310">
        <v>0</v>
      </c>
      <c r="G4310" s="2">
        <v>45525</v>
      </c>
      <c r="H4310" t="s">
        <v>2021</v>
      </c>
      <c r="I4310">
        <f t="shared" si="67"/>
        <v>327.81</v>
      </c>
    </row>
    <row r="4311" spans="1:9" x14ac:dyDescent="0.25">
      <c r="A4311">
        <v>2</v>
      </c>
      <c r="B4311" t="s">
        <v>2069</v>
      </c>
      <c r="C4311" t="s">
        <v>3879</v>
      </c>
      <c r="D4311" t="s">
        <v>3944</v>
      </c>
      <c r="E4311">
        <v>0</v>
      </c>
      <c r="F4311">
        <v>2071.88</v>
      </c>
      <c r="G4311" s="2">
        <v>45505</v>
      </c>
      <c r="H4311" t="s">
        <v>3243</v>
      </c>
      <c r="I4311">
        <f t="shared" si="67"/>
        <v>-2071.88</v>
      </c>
    </row>
    <row r="4312" spans="1:9" x14ac:dyDescent="0.25">
      <c r="A4312">
        <v>2</v>
      </c>
      <c r="B4312" t="s">
        <v>2055</v>
      </c>
      <c r="C4312" t="s">
        <v>3619</v>
      </c>
      <c r="D4312" t="s">
        <v>4035</v>
      </c>
      <c r="E4312">
        <v>95962.44</v>
      </c>
      <c r="F4312">
        <v>0</v>
      </c>
      <c r="G4312" s="2">
        <v>45535</v>
      </c>
      <c r="H4312" t="s">
        <v>3265</v>
      </c>
      <c r="I4312">
        <f t="shared" si="67"/>
        <v>95962.44</v>
      </c>
    </row>
    <row r="4313" spans="1:9" x14ac:dyDescent="0.25">
      <c r="A4313">
        <v>3</v>
      </c>
      <c r="B4313" t="s">
        <v>2055</v>
      </c>
      <c r="C4313" t="s">
        <v>3621</v>
      </c>
      <c r="D4313" t="s">
        <v>4035</v>
      </c>
      <c r="E4313">
        <v>18539.48</v>
      </c>
      <c r="F4313">
        <v>0</v>
      </c>
      <c r="G4313" s="2">
        <v>45535</v>
      </c>
      <c r="H4313" t="s">
        <v>3265</v>
      </c>
      <c r="I4313">
        <f t="shared" si="67"/>
        <v>18539.48</v>
      </c>
    </row>
    <row r="4314" spans="1:9" x14ac:dyDescent="0.25">
      <c r="A4314">
        <v>4</v>
      </c>
      <c r="B4314" t="s">
        <v>2055</v>
      </c>
      <c r="C4314" t="s">
        <v>3622</v>
      </c>
      <c r="D4314" t="s">
        <v>4035</v>
      </c>
      <c r="E4314">
        <v>14879.25</v>
      </c>
      <c r="F4314">
        <v>0</v>
      </c>
      <c r="G4314" s="2">
        <v>45535</v>
      </c>
      <c r="H4314" t="s">
        <v>3265</v>
      </c>
      <c r="I4314">
        <f t="shared" si="67"/>
        <v>14879.25</v>
      </c>
    </row>
    <row r="4315" spans="1:9" x14ac:dyDescent="0.25">
      <c r="A4315">
        <v>2</v>
      </c>
      <c r="B4315" t="s">
        <v>2024</v>
      </c>
      <c r="C4315" t="s">
        <v>2036</v>
      </c>
      <c r="D4315" t="s">
        <v>2020</v>
      </c>
      <c r="E4315">
        <v>8792.7800000000007</v>
      </c>
      <c r="F4315">
        <v>0</v>
      </c>
      <c r="G4315" s="2">
        <v>45534</v>
      </c>
      <c r="H4315" t="s">
        <v>2021</v>
      </c>
      <c r="I4315">
        <f t="shared" si="67"/>
        <v>8792.7800000000007</v>
      </c>
    </row>
    <row r="4316" spans="1:9" x14ac:dyDescent="0.25">
      <c r="A4316">
        <v>2</v>
      </c>
      <c r="B4316" t="s">
        <v>2038</v>
      </c>
      <c r="C4316" t="s">
        <v>2039</v>
      </c>
      <c r="D4316" t="s">
        <v>2020</v>
      </c>
      <c r="E4316">
        <v>0</v>
      </c>
      <c r="F4316">
        <v>4998</v>
      </c>
      <c r="G4316" s="2">
        <v>45535</v>
      </c>
      <c r="H4316" t="s">
        <v>2021</v>
      </c>
      <c r="I4316">
        <f t="shared" si="67"/>
        <v>-4998</v>
      </c>
    </row>
    <row r="4317" spans="1:9" x14ac:dyDescent="0.25">
      <c r="A4317">
        <v>2</v>
      </c>
      <c r="B4317" t="s">
        <v>2024</v>
      </c>
      <c r="C4317" t="s">
        <v>2036</v>
      </c>
      <c r="D4317" t="s">
        <v>2020</v>
      </c>
      <c r="E4317">
        <v>472.65</v>
      </c>
      <c r="F4317">
        <v>0</v>
      </c>
      <c r="G4317" s="2">
        <v>45534</v>
      </c>
      <c r="H4317" t="s">
        <v>2021</v>
      </c>
      <c r="I4317">
        <f t="shared" si="67"/>
        <v>472.65</v>
      </c>
    </row>
    <row r="4318" spans="1:9" x14ac:dyDescent="0.25">
      <c r="A4318">
        <v>2</v>
      </c>
      <c r="B4318" t="s">
        <v>2022</v>
      </c>
      <c r="C4318" t="s">
        <v>2023</v>
      </c>
      <c r="D4318" t="s">
        <v>2020</v>
      </c>
      <c r="E4318">
        <v>78.48</v>
      </c>
      <c r="F4318">
        <v>0</v>
      </c>
      <c r="G4318" s="2">
        <v>45538</v>
      </c>
      <c r="H4318" t="s">
        <v>2021</v>
      </c>
      <c r="I4318">
        <f t="shared" si="67"/>
        <v>78.48</v>
      </c>
    </row>
    <row r="4319" spans="1:9" x14ac:dyDescent="0.25">
      <c r="A4319">
        <v>2</v>
      </c>
      <c r="B4319" t="s">
        <v>2022</v>
      </c>
      <c r="C4319" t="s">
        <v>2023</v>
      </c>
      <c r="D4319" t="s">
        <v>2020</v>
      </c>
      <c r="E4319">
        <v>2.62</v>
      </c>
      <c r="F4319">
        <v>0</v>
      </c>
      <c r="G4319" s="2">
        <v>45534</v>
      </c>
      <c r="H4319" t="s">
        <v>2021</v>
      </c>
      <c r="I4319">
        <f t="shared" si="67"/>
        <v>2.62</v>
      </c>
    </row>
    <row r="4320" spans="1:9" x14ac:dyDescent="0.25">
      <c r="A4320">
        <v>2</v>
      </c>
      <c r="B4320" t="s">
        <v>2042</v>
      </c>
      <c r="C4320" t="s">
        <v>2043</v>
      </c>
      <c r="D4320" t="s">
        <v>2020</v>
      </c>
      <c r="E4320">
        <v>4467.6499999999996</v>
      </c>
      <c r="F4320">
        <v>0</v>
      </c>
      <c r="G4320" s="2">
        <v>45538</v>
      </c>
      <c r="H4320" t="s">
        <v>2021</v>
      </c>
      <c r="I4320">
        <f t="shared" si="67"/>
        <v>4467.6499999999996</v>
      </c>
    </row>
    <row r="4321" spans="1:9" x14ac:dyDescent="0.25">
      <c r="A4321">
        <v>3</v>
      </c>
      <c r="B4321" t="s">
        <v>2042</v>
      </c>
      <c r="C4321" t="s">
        <v>2058</v>
      </c>
      <c r="D4321" t="s">
        <v>2020</v>
      </c>
      <c r="E4321">
        <v>2233.8200000000002</v>
      </c>
      <c r="F4321">
        <v>0</v>
      </c>
      <c r="G4321" s="2">
        <v>45538</v>
      </c>
      <c r="H4321" t="s">
        <v>2021</v>
      </c>
      <c r="I4321">
        <f t="shared" si="67"/>
        <v>2233.8200000000002</v>
      </c>
    </row>
    <row r="4322" spans="1:9" x14ac:dyDescent="0.25">
      <c r="A4322">
        <v>4</v>
      </c>
      <c r="B4322" t="s">
        <v>2042</v>
      </c>
      <c r="C4322" t="s">
        <v>2057</v>
      </c>
      <c r="D4322" t="s">
        <v>2020</v>
      </c>
      <c r="E4322">
        <v>2233.8200000000002</v>
      </c>
      <c r="F4322">
        <v>0</v>
      </c>
      <c r="G4322" s="2">
        <v>45538</v>
      </c>
      <c r="H4322" t="s">
        <v>2021</v>
      </c>
      <c r="I4322">
        <f t="shared" si="67"/>
        <v>2233.8200000000002</v>
      </c>
    </row>
    <row r="4323" spans="1:9" x14ac:dyDescent="0.25">
      <c r="A4323">
        <v>2</v>
      </c>
      <c r="B4323" t="s">
        <v>2022</v>
      </c>
      <c r="C4323" t="s">
        <v>2023</v>
      </c>
      <c r="D4323" t="s">
        <v>2020</v>
      </c>
      <c r="E4323">
        <v>127.77</v>
      </c>
      <c r="F4323">
        <v>0</v>
      </c>
      <c r="G4323" s="2">
        <v>45538</v>
      </c>
      <c r="H4323" t="s">
        <v>2021</v>
      </c>
      <c r="I4323">
        <f t="shared" si="67"/>
        <v>127.77</v>
      </c>
    </row>
    <row r="4324" spans="1:9" x14ac:dyDescent="0.25">
      <c r="A4324">
        <v>8</v>
      </c>
      <c r="B4324" t="s">
        <v>2017</v>
      </c>
      <c r="C4324" t="s">
        <v>3723</v>
      </c>
      <c r="D4324" t="s">
        <v>2030</v>
      </c>
      <c r="E4324">
        <v>1449.81</v>
      </c>
      <c r="F4324">
        <v>0</v>
      </c>
      <c r="G4324" s="2">
        <v>45423</v>
      </c>
      <c r="H4324" t="s">
        <v>2018</v>
      </c>
      <c r="I4324">
        <f t="shared" si="67"/>
        <v>1449.81</v>
      </c>
    </row>
    <row r="4325" spans="1:9" x14ac:dyDescent="0.25">
      <c r="A4325">
        <v>8</v>
      </c>
      <c r="B4325" t="s">
        <v>2063</v>
      </c>
      <c r="C4325" t="s">
        <v>3495</v>
      </c>
      <c r="D4325" t="s">
        <v>3498</v>
      </c>
      <c r="E4325">
        <v>2034.71</v>
      </c>
      <c r="F4325">
        <v>0</v>
      </c>
      <c r="G4325" s="2">
        <v>45428</v>
      </c>
      <c r="H4325" t="s">
        <v>3243</v>
      </c>
      <c r="I4325">
        <f t="shared" si="67"/>
        <v>2034.71</v>
      </c>
    </row>
    <row r="4326" spans="1:9" x14ac:dyDescent="0.25">
      <c r="A4326">
        <v>2</v>
      </c>
      <c r="B4326" t="s">
        <v>2044</v>
      </c>
      <c r="C4326" t="s">
        <v>2045</v>
      </c>
      <c r="D4326" t="s">
        <v>2020</v>
      </c>
      <c r="E4326">
        <v>4969.7</v>
      </c>
      <c r="F4326">
        <v>0</v>
      </c>
      <c r="G4326" s="2">
        <v>45426</v>
      </c>
      <c r="H4326" t="s">
        <v>2021</v>
      </c>
      <c r="I4326">
        <f t="shared" si="67"/>
        <v>4969.7</v>
      </c>
    </row>
    <row r="4327" spans="1:9" x14ac:dyDescent="0.25">
      <c r="A4327">
        <v>2</v>
      </c>
      <c r="B4327" t="s">
        <v>2050</v>
      </c>
      <c r="C4327" t="s">
        <v>3600</v>
      </c>
      <c r="D4327" t="s">
        <v>2020</v>
      </c>
      <c r="E4327">
        <v>27.69</v>
      </c>
      <c r="F4327">
        <v>0</v>
      </c>
      <c r="G4327" s="2">
        <v>45427</v>
      </c>
      <c r="H4327" t="s">
        <v>2021</v>
      </c>
      <c r="I4327">
        <f t="shared" si="67"/>
        <v>27.69</v>
      </c>
    </row>
    <row r="4328" spans="1:9" x14ac:dyDescent="0.25">
      <c r="A4328">
        <v>2</v>
      </c>
      <c r="B4328" t="s">
        <v>2052</v>
      </c>
      <c r="C4328" t="s">
        <v>3578</v>
      </c>
      <c r="D4328" t="s">
        <v>3606</v>
      </c>
      <c r="E4328">
        <v>4340.66</v>
      </c>
      <c r="F4328">
        <v>0</v>
      </c>
      <c r="G4328" s="2">
        <v>45402</v>
      </c>
      <c r="H4328" t="s">
        <v>3607</v>
      </c>
      <c r="I4328">
        <f t="shared" si="67"/>
        <v>4340.66</v>
      </c>
    </row>
    <row r="4329" spans="1:9" x14ac:dyDescent="0.25">
      <c r="A4329">
        <v>3</v>
      </c>
      <c r="B4329" t="s">
        <v>2050</v>
      </c>
      <c r="C4329" t="s">
        <v>3815</v>
      </c>
      <c r="D4329" t="s">
        <v>3606</v>
      </c>
      <c r="E4329">
        <v>2474.02</v>
      </c>
      <c r="F4329">
        <v>0</v>
      </c>
      <c r="G4329" s="2">
        <v>45402</v>
      </c>
      <c r="H4329" t="s">
        <v>3607</v>
      </c>
      <c r="I4329">
        <f t="shared" si="67"/>
        <v>2474.02</v>
      </c>
    </row>
    <row r="4330" spans="1:9" x14ac:dyDescent="0.25">
      <c r="A4330">
        <v>2</v>
      </c>
      <c r="B4330" t="s">
        <v>2050</v>
      </c>
      <c r="C4330" t="s">
        <v>3600</v>
      </c>
      <c r="D4330" t="s">
        <v>3606</v>
      </c>
      <c r="E4330">
        <v>597.6</v>
      </c>
      <c r="F4330">
        <v>0</v>
      </c>
      <c r="G4330" s="2">
        <v>45402</v>
      </c>
      <c r="H4330" t="s">
        <v>3607</v>
      </c>
      <c r="I4330">
        <f t="shared" si="67"/>
        <v>597.6</v>
      </c>
    </row>
    <row r="4331" spans="1:9" x14ac:dyDescent="0.25">
      <c r="A4331">
        <v>4</v>
      </c>
      <c r="B4331" t="s">
        <v>2052</v>
      </c>
      <c r="C4331" t="s">
        <v>3608</v>
      </c>
      <c r="D4331" t="s">
        <v>3606</v>
      </c>
      <c r="E4331">
        <v>834.19</v>
      </c>
      <c r="F4331">
        <v>0</v>
      </c>
      <c r="G4331" s="2">
        <v>45402</v>
      </c>
      <c r="H4331" t="s">
        <v>3607</v>
      </c>
      <c r="I4331">
        <f t="shared" si="67"/>
        <v>834.19</v>
      </c>
    </row>
    <row r="4332" spans="1:9" x14ac:dyDescent="0.25">
      <c r="A4332">
        <v>2</v>
      </c>
      <c r="B4332" t="s">
        <v>2024</v>
      </c>
      <c r="C4332" t="s">
        <v>2036</v>
      </c>
      <c r="D4332" t="s">
        <v>3609</v>
      </c>
      <c r="E4332">
        <v>113710.45</v>
      </c>
      <c r="F4332">
        <v>0</v>
      </c>
      <c r="G4332" s="2">
        <v>45402</v>
      </c>
      <c r="H4332" t="s">
        <v>3243</v>
      </c>
      <c r="I4332">
        <f t="shared" si="67"/>
        <v>113710.45</v>
      </c>
    </row>
    <row r="4333" spans="1:9" x14ac:dyDescent="0.25">
      <c r="A4333">
        <v>4</v>
      </c>
      <c r="B4333" t="s">
        <v>2024</v>
      </c>
      <c r="C4333" t="s">
        <v>2025</v>
      </c>
      <c r="D4333" t="s">
        <v>3609</v>
      </c>
      <c r="E4333">
        <v>27788.99</v>
      </c>
      <c r="F4333">
        <v>0</v>
      </c>
      <c r="G4333" s="2">
        <v>45402</v>
      </c>
      <c r="H4333" t="s">
        <v>3243</v>
      </c>
      <c r="I4333">
        <f t="shared" si="67"/>
        <v>27788.99</v>
      </c>
    </row>
    <row r="4334" spans="1:9" x14ac:dyDescent="0.25">
      <c r="A4334">
        <v>3</v>
      </c>
      <c r="B4334" t="s">
        <v>2024</v>
      </c>
      <c r="C4334" t="s">
        <v>3263</v>
      </c>
      <c r="D4334" t="s">
        <v>3609</v>
      </c>
      <c r="E4334">
        <v>9025.4500000000007</v>
      </c>
      <c r="F4334">
        <v>0</v>
      </c>
      <c r="G4334" s="2">
        <v>45402</v>
      </c>
      <c r="H4334" t="s">
        <v>3243</v>
      </c>
      <c r="I4334">
        <f t="shared" si="67"/>
        <v>9025.4500000000007</v>
      </c>
    </row>
    <row r="4335" spans="1:9" x14ac:dyDescent="0.25">
      <c r="A4335">
        <v>2</v>
      </c>
      <c r="B4335" t="s">
        <v>2024</v>
      </c>
      <c r="C4335" t="s">
        <v>2036</v>
      </c>
      <c r="D4335" t="s">
        <v>3609</v>
      </c>
      <c r="E4335">
        <v>13321.97</v>
      </c>
      <c r="F4335">
        <v>0</v>
      </c>
      <c r="G4335" s="2">
        <v>45402</v>
      </c>
      <c r="H4335" t="s">
        <v>3243</v>
      </c>
      <c r="I4335">
        <f t="shared" si="67"/>
        <v>13321.97</v>
      </c>
    </row>
    <row r="4336" spans="1:9" x14ac:dyDescent="0.25">
      <c r="A4336">
        <v>2</v>
      </c>
      <c r="B4336" t="s">
        <v>2944</v>
      </c>
      <c r="C4336" t="s">
        <v>3611</v>
      </c>
      <c r="D4336" t="s">
        <v>3609</v>
      </c>
      <c r="E4336">
        <v>802.82</v>
      </c>
      <c r="F4336">
        <v>0</v>
      </c>
      <c r="G4336" s="2">
        <v>45402</v>
      </c>
      <c r="H4336" t="s">
        <v>3243</v>
      </c>
      <c r="I4336">
        <f t="shared" si="67"/>
        <v>802.82</v>
      </c>
    </row>
    <row r="4337" spans="1:9" x14ac:dyDescent="0.25">
      <c r="A4337">
        <v>4</v>
      </c>
      <c r="B4337" t="s">
        <v>2944</v>
      </c>
      <c r="C4337" t="s">
        <v>3612</v>
      </c>
      <c r="D4337" t="s">
        <v>3609</v>
      </c>
      <c r="E4337">
        <v>206.37</v>
      </c>
      <c r="F4337">
        <v>0</v>
      </c>
      <c r="G4337" s="2">
        <v>45402</v>
      </c>
      <c r="H4337" t="s">
        <v>3243</v>
      </c>
      <c r="I4337">
        <f t="shared" si="67"/>
        <v>206.37</v>
      </c>
    </row>
    <row r="4338" spans="1:9" x14ac:dyDescent="0.25">
      <c r="A4338">
        <v>3</v>
      </c>
      <c r="B4338" t="s">
        <v>2944</v>
      </c>
      <c r="C4338" t="s">
        <v>3613</v>
      </c>
      <c r="D4338" t="s">
        <v>3609</v>
      </c>
      <c r="E4338">
        <v>58.79</v>
      </c>
      <c r="F4338">
        <v>0</v>
      </c>
      <c r="G4338" s="2">
        <v>45402</v>
      </c>
      <c r="H4338" t="s">
        <v>3243</v>
      </c>
      <c r="I4338">
        <f t="shared" si="67"/>
        <v>58.79</v>
      </c>
    </row>
    <row r="4339" spans="1:9" x14ac:dyDescent="0.25">
      <c r="A4339">
        <v>2</v>
      </c>
      <c r="B4339" t="s">
        <v>2052</v>
      </c>
      <c r="C4339" t="s">
        <v>3578</v>
      </c>
      <c r="D4339" t="s">
        <v>3614</v>
      </c>
      <c r="E4339">
        <v>2017.5</v>
      </c>
      <c r="F4339">
        <v>0</v>
      </c>
      <c r="G4339" s="2">
        <v>45411</v>
      </c>
      <c r="H4339" t="s">
        <v>3243</v>
      </c>
      <c r="I4339">
        <f t="shared" si="67"/>
        <v>2017.5</v>
      </c>
    </row>
    <row r="4340" spans="1:9" x14ac:dyDescent="0.25">
      <c r="A4340">
        <v>2</v>
      </c>
      <c r="B4340" t="s">
        <v>2050</v>
      </c>
      <c r="C4340" t="s">
        <v>3600</v>
      </c>
      <c r="D4340" t="s">
        <v>3614</v>
      </c>
      <c r="E4340">
        <v>307.66000000000003</v>
      </c>
      <c r="F4340">
        <v>0</v>
      </c>
      <c r="G4340" s="2">
        <v>45411</v>
      </c>
      <c r="H4340" t="s">
        <v>3243</v>
      </c>
      <c r="I4340">
        <f t="shared" si="67"/>
        <v>307.66000000000003</v>
      </c>
    </row>
    <row r="4341" spans="1:9" x14ac:dyDescent="0.25">
      <c r="A4341">
        <v>8</v>
      </c>
      <c r="B4341" t="s">
        <v>2063</v>
      </c>
      <c r="C4341" t="s">
        <v>3495</v>
      </c>
      <c r="D4341" t="s">
        <v>3540</v>
      </c>
      <c r="E4341">
        <v>965.09</v>
      </c>
      <c r="F4341">
        <v>0</v>
      </c>
      <c r="G4341" s="2">
        <v>45432</v>
      </c>
      <c r="H4341" t="s">
        <v>3243</v>
      </c>
      <c r="I4341">
        <f t="shared" si="67"/>
        <v>965.09</v>
      </c>
    </row>
    <row r="4342" spans="1:9" x14ac:dyDescent="0.25">
      <c r="A4342">
        <v>2</v>
      </c>
      <c r="B4342" t="s">
        <v>2047</v>
      </c>
      <c r="C4342" t="s">
        <v>3204</v>
      </c>
      <c r="D4342" t="s">
        <v>2020</v>
      </c>
      <c r="E4342">
        <v>405.09</v>
      </c>
      <c r="F4342">
        <v>0</v>
      </c>
      <c r="G4342" s="2">
        <v>45426</v>
      </c>
      <c r="H4342" t="s">
        <v>2021</v>
      </c>
      <c r="I4342">
        <f t="shared" si="67"/>
        <v>405.09</v>
      </c>
    </row>
    <row r="4343" spans="1:9" x14ac:dyDescent="0.25">
      <c r="A4343">
        <v>2</v>
      </c>
      <c r="B4343" t="s">
        <v>2032</v>
      </c>
      <c r="C4343" t="s">
        <v>2033</v>
      </c>
      <c r="D4343" t="s">
        <v>2020</v>
      </c>
      <c r="E4343">
        <v>3725.97</v>
      </c>
      <c r="F4343">
        <v>0</v>
      </c>
      <c r="G4343" s="2">
        <v>45428</v>
      </c>
      <c r="H4343" t="s">
        <v>2021</v>
      </c>
      <c r="I4343">
        <f t="shared" si="67"/>
        <v>3725.97</v>
      </c>
    </row>
    <row r="4344" spans="1:9" x14ac:dyDescent="0.25">
      <c r="A4344">
        <v>2</v>
      </c>
      <c r="B4344" t="s">
        <v>2019</v>
      </c>
      <c r="C4344" t="s">
        <v>2027</v>
      </c>
      <c r="D4344" t="s">
        <v>2020</v>
      </c>
      <c r="E4344">
        <v>183.35</v>
      </c>
      <c r="F4344">
        <v>0</v>
      </c>
      <c r="G4344" s="2">
        <v>45428</v>
      </c>
      <c r="H4344" t="s">
        <v>2021</v>
      </c>
      <c r="I4344">
        <f t="shared" si="67"/>
        <v>183.35</v>
      </c>
    </row>
    <row r="4345" spans="1:9" x14ac:dyDescent="0.25">
      <c r="A4345">
        <v>2</v>
      </c>
      <c r="B4345" t="s">
        <v>2038</v>
      </c>
      <c r="C4345" t="s">
        <v>2039</v>
      </c>
      <c r="D4345" t="s">
        <v>2020</v>
      </c>
      <c r="E4345">
        <v>0</v>
      </c>
      <c r="F4345">
        <v>62.84</v>
      </c>
      <c r="G4345" s="2">
        <v>45428</v>
      </c>
      <c r="H4345" t="s">
        <v>2021</v>
      </c>
      <c r="I4345">
        <f t="shared" si="67"/>
        <v>-62.84</v>
      </c>
    </row>
    <row r="4346" spans="1:9" x14ac:dyDescent="0.25">
      <c r="A4346">
        <v>2</v>
      </c>
      <c r="B4346" t="s">
        <v>2047</v>
      </c>
      <c r="C4346" t="s">
        <v>3204</v>
      </c>
      <c r="D4346" t="s">
        <v>2020</v>
      </c>
      <c r="E4346">
        <v>143.72</v>
      </c>
      <c r="F4346">
        <v>0</v>
      </c>
      <c r="G4346" s="2">
        <v>45432</v>
      </c>
      <c r="H4346" t="s">
        <v>2021</v>
      </c>
      <c r="I4346">
        <f t="shared" si="67"/>
        <v>143.72</v>
      </c>
    </row>
    <row r="4347" spans="1:9" x14ac:dyDescent="0.25">
      <c r="A4347">
        <v>2</v>
      </c>
      <c r="B4347" t="s">
        <v>2044</v>
      </c>
      <c r="C4347" t="s">
        <v>2045</v>
      </c>
      <c r="D4347" t="s">
        <v>2020</v>
      </c>
      <c r="E4347">
        <v>12.82</v>
      </c>
      <c r="F4347">
        <v>0</v>
      </c>
      <c r="G4347" s="2">
        <v>45432</v>
      </c>
      <c r="H4347" t="s">
        <v>2021</v>
      </c>
      <c r="I4347">
        <f t="shared" si="67"/>
        <v>12.82</v>
      </c>
    </row>
    <row r="4348" spans="1:9" x14ac:dyDescent="0.25">
      <c r="A4348">
        <v>2</v>
      </c>
      <c r="B4348" t="s">
        <v>2044</v>
      </c>
      <c r="C4348" t="s">
        <v>2045</v>
      </c>
      <c r="D4348" t="s">
        <v>2020</v>
      </c>
      <c r="E4348">
        <v>42.14</v>
      </c>
      <c r="F4348">
        <v>0</v>
      </c>
      <c r="G4348" s="2">
        <v>45429</v>
      </c>
      <c r="H4348" t="s">
        <v>2021</v>
      </c>
      <c r="I4348">
        <f t="shared" si="67"/>
        <v>42.14</v>
      </c>
    </row>
    <row r="4349" spans="1:9" x14ac:dyDescent="0.25">
      <c r="A4349">
        <v>4</v>
      </c>
      <c r="B4349" t="s">
        <v>2024</v>
      </c>
      <c r="C4349" t="s">
        <v>2025</v>
      </c>
      <c r="D4349" t="s">
        <v>2020</v>
      </c>
      <c r="E4349">
        <v>1174.95</v>
      </c>
      <c r="F4349">
        <v>0</v>
      </c>
      <c r="G4349" s="2">
        <v>45428</v>
      </c>
      <c r="H4349" t="s">
        <v>2021</v>
      </c>
      <c r="I4349">
        <f t="shared" si="67"/>
        <v>1174.95</v>
      </c>
    </row>
    <row r="4350" spans="1:9" x14ac:dyDescent="0.25">
      <c r="A4350">
        <v>2</v>
      </c>
      <c r="B4350" t="s">
        <v>2044</v>
      </c>
      <c r="C4350" t="s">
        <v>2045</v>
      </c>
      <c r="D4350" t="s">
        <v>2020</v>
      </c>
      <c r="E4350">
        <v>219.23</v>
      </c>
      <c r="F4350">
        <v>0</v>
      </c>
      <c r="G4350" s="2">
        <v>45432</v>
      </c>
      <c r="H4350" t="s">
        <v>2021</v>
      </c>
      <c r="I4350">
        <f t="shared" si="67"/>
        <v>219.23</v>
      </c>
    </row>
    <row r="4351" spans="1:9" x14ac:dyDescent="0.25">
      <c r="A4351">
        <v>2</v>
      </c>
      <c r="B4351" t="s">
        <v>2022</v>
      </c>
      <c r="C4351" t="s">
        <v>2023</v>
      </c>
      <c r="D4351" t="s">
        <v>2020</v>
      </c>
      <c r="E4351">
        <v>994.09</v>
      </c>
      <c r="F4351">
        <v>0</v>
      </c>
      <c r="G4351" s="2">
        <v>45425</v>
      </c>
      <c r="H4351" t="s">
        <v>2021</v>
      </c>
      <c r="I4351">
        <f t="shared" si="67"/>
        <v>994.09</v>
      </c>
    </row>
    <row r="4352" spans="1:9" x14ac:dyDescent="0.25">
      <c r="A4352">
        <v>3</v>
      </c>
      <c r="B4352" t="s">
        <v>2022</v>
      </c>
      <c r="C4352" t="s">
        <v>3267</v>
      </c>
      <c r="D4352" t="s">
        <v>2020</v>
      </c>
      <c r="E4352">
        <v>203.19</v>
      </c>
      <c r="F4352">
        <v>0</v>
      </c>
      <c r="G4352" s="2">
        <v>45421</v>
      </c>
      <c r="H4352" t="s">
        <v>2021</v>
      </c>
      <c r="I4352">
        <f t="shared" si="67"/>
        <v>203.19</v>
      </c>
    </row>
    <row r="4353" spans="1:9" x14ac:dyDescent="0.25">
      <c r="A4353">
        <v>2</v>
      </c>
      <c r="B4353" t="s">
        <v>2038</v>
      </c>
      <c r="C4353" t="s">
        <v>2039</v>
      </c>
      <c r="D4353" t="s">
        <v>2020</v>
      </c>
      <c r="E4353">
        <v>28.22</v>
      </c>
      <c r="F4353">
        <v>0</v>
      </c>
      <c r="G4353" s="2">
        <v>45425</v>
      </c>
      <c r="H4353" t="s">
        <v>2021</v>
      </c>
      <c r="I4353">
        <f t="shared" si="67"/>
        <v>28.22</v>
      </c>
    </row>
    <row r="4354" spans="1:9" x14ac:dyDescent="0.25">
      <c r="A4354">
        <v>3</v>
      </c>
      <c r="B4354" t="s">
        <v>2044</v>
      </c>
      <c r="C4354" t="s">
        <v>3266</v>
      </c>
      <c r="D4354" t="s">
        <v>2020</v>
      </c>
      <c r="E4354">
        <v>129.9</v>
      </c>
      <c r="F4354">
        <v>0</v>
      </c>
      <c r="G4354" s="2">
        <v>45419</v>
      </c>
      <c r="H4354" t="s">
        <v>2021</v>
      </c>
      <c r="I4354">
        <f t="shared" ref="I4354:I4417" si="68">E4354-F4354</f>
        <v>129.9</v>
      </c>
    </row>
    <row r="4355" spans="1:9" x14ac:dyDescent="0.25">
      <c r="A4355">
        <v>2</v>
      </c>
      <c r="B4355" t="s">
        <v>2024</v>
      </c>
      <c r="C4355" t="s">
        <v>2036</v>
      </c>
      <c r="D4355" t="s">
        <v>2020</v>
      </c>
      <c r="E4355">
        <v>286.86</v>
      </c>
      <c r="F4355">
        <v>0</v>
      </c>
      <c r="G4355" s="2">
        <v>45419</v>
      </c>
      <c r="H4355" t="s">
        <v>2021</v>
      </c>
      <c r="I4355">
        <f t="shared" si="68"/>
        <v>286.86</v>
      </c>
    </row>
    <row r="4356" spans="1:9" x14ac:dyDescent="0.25">
      <c r="A4356">
        <v>2</v>
      </c>
      <c r="B4356" t="s">
        <v>2022</v>
      </c>
      <c r="C4356" t="s">
        <v>2023</v>
      </c>
      <c r="D4356" t="s">
        <v>2020</v>
      </c>
      <c r="E4356">
        <v>1243</v>
      </c>
      <c r="F4356">
        <v>0</v>
      </c>
      <c r="G4356" s="2">
        <v>45426</v>
      </c>
      <c r="H4356" t="s">
        <v>2021</v>
      </c>
      <c r="I4356">
        <f t="shared" si="68"/>
        <v>1243</v>
      </c>
    </row>
    <row r="4357" spans="1:9" x14ac:dyDescent="0.25">
      <c r="A4357">
        <v>2</v>
      </c>
      <c r="B4357" t="s">
        <v>2034</v>
      </c>
      <c r="C4357" t="s">
        <v>2035</v>
      </c>
      <c r="D4357" t="s">
        <v>2020</v>
      </c>
      <c r="E4357">
        <v>276.73</v>
      </c>
      <c r="F4357">
        <v>0</v>
      </c>
      <c r="G4357" s="2">
        <v>45427</v>
      </c>
      <c r="H4357" t="s">
        <v>2021</v>
      </c>
      <c r="I4357">
        <f t="shared" si="68"/>
        <v>276.73</v>
      </c>
    </row>
    <row r="4358" spans="1:9" x14ac:dyDescent="0.25">
      <c r="A4358">
        <v>3</v>
      </c>
      <c r="B4358" t="s">
        <v>2024</v>
      </c>
      <c r="C4358" t="s">
        <v>3263</v>
      </c>
      <c r="D4358" t="s">
        <v>2020</v>
      </c>
      <c r="E4358">
        <v>139.19</v>
      </c>
      <c r="F4358">
        <v>0</v>
      </c>
      <c r="G4358" s="2">
        <v>45428</v>
      </c>
      <c r="H4358" t="s">
        <v>2021</v>
      </c>
      <c r="I4358">
        <f t="shared" si="68"/>
        <v>139.19</v>
      </c>
    </row>
    <row r="4359" spans="1:9" x14ac:dyDescent="0.25">
      <c r="A4359">
        <v>2</v>
      </c>
      <c r="B4359" t="s">
        <v>2037</v>
      </c>
      <c r="C4359" t="s">
        <v>3262</v>
      </c>
      <c r="D4359" t="s">
        <v>2020</v>
      </c>
      <c r="E4359">
        <v>2054.54</v>
      </c>
      <c r="F4359">
        <v>0</v>
      </c>
      <c r="G4359" s="2">
        <v>45428</v>
      </c>
      <c r="H4359" t="s">
        <v>2021</v>
      </c>
      <c r="I4359">
        <f t="shared" si="68"/>
        <v>2054.54</v>
      </c>
    </row>
    <row r="4360" spans="1:9" x14ac:dyDescent="0.25">
      <c r="A4360">
        <v>2</v>
      </c>
      <c r="B4360" t="s">
        <v>2044</v>
      </c>
      <c r="C4360" t="s">
        <v>2045</v>
      </c>
      <c r="D4360" t="s">
        <v>2020</v>
      </c>
      <c r="E4360">
        <v>336.32</v>
      </c>
      <c r="F4360">
        <v>0</v>
      </c>
      <c r="G4360" s="2">
        <v>45429</v>
      </c>
      <c r="H4360" t="s">
        <v>2021</v>
      </c>
      <c r="I4360">
        <f t="shared" si="68"/>
        <v>336.32</v>
      </c>
    </row>
    <row r="4361" spans="1:9" x14ac:dyDescent="0.25">
      <c r="A4361">
        <v>2</v>
      </c>
      <c r="B4361" t="s">
        <v>2024</v>
      </c>
      <c r="C4361" t="s">
        <v>2036</v>
      </c>
      <c r="D4361" t="s">
        <v>2020</v>
      </c>
      <c r="E4361">
        <v>121.56</v>
      </c>
      <c r="F4361">
        <v>0</v>
      </c>
      <c r="G4361" s="2">
        <v>45429</v>
      </c>
      <c r="H4361" t="s">
        <v>2021</v>
      </c>
      <c r="I4361">
        <f t="shared" si="68"/>
        <v>121.56</v>
      </c>
    </row>
    <row r="4362" spans="1:9" x14ac:dyDescent="0.25">
      <c r="A4362">
        <v>2</v>
      </c>
      <c r="B4362" t="s">
        <v>2024</v>
      </c>
      <c r="C4362" t="s">
        <v>2036</v>
      </c>
      <c r="D4362" t="s">
        <v>2020</v>
      </c>
      <c r="E4362">
        <v>132.54</v>
      </c>
      <c r="F4362">
        <v>0</v>
      </c>
      <c r="G4362" s="2">
        <v>45429</v>
      </c>
      <c r="H4362" t="s">
        <v>2021</v>
      </c>
      <c r="I4362">
        <f t="shared" si="68"/>
        <v>132.54</v>
      </c>
    </row>
    <row r="4363" spans="1:9" x14ac:dyDescent="0.25">
      <c r="A4363">
        <v>2</v>
      </c>
      <c r="B4363" t="s">
        <v>2028</v>
      </c>
      <c r="C4363" t="s">
        <v>2029</v>
      </c>
      <c r="D4363" t="s">
        <v>2030</v>
      </c>
      <c r="E4363">
        <v>14095.89</v>
      </c>
      <c r="F4363">
        <v>0</v>
      </c>
      <c r="G4363" s="2">
        <v>45430</v>
      </c>
      <c r="H4363" t="s">
        <v>2018</v>
      </c>
      <c r="I4363">
        <f t="shared" si="68"/>
        <v>14095.89</v>
      </c>
    </row>
    <row r="4364" spans="1:9" x14ac:dyDescent="0.25">
      <c r="A4364">
        <v>4</v>
      </c>
      <c r="B4364" t="s">
        <v>2028</v>
      </c>
      <c r="C4364" t="s">
        <v>2031</v>
      </c>
      <c r="D4364" t="s">
        <v>2030</v>
      </c>
      <c r="E4364">
        <v>29.89</v>
      </c>
      <c r="F4364">
        <v>0</v>
      </c>
      <c r="G4364" s="2">
        <v>45430</v>
      </c>
      <c r="H4364" t="s">
        <v>2018</v>
      </c>
      <c r="I4364">
        <f t="shared" si="68"/>
        <v>29.89</v>
      </c>
    </row>
    <row r="4365" spans="1:9" x14ac:dyDescent="0.25">
      <c r="A4365">
        <v>8</v>
      </c>
      <c r="B4365" t="s">
        <v>2017</v>
      </c>
      <c r="C4365" t="s">
        <v>3723</v>
      </c>
      <c r="D4365" t="s">
        <v>2030</v>
      </c>
      <c r="E4365">
        <v>1449.81</v>
      </c>
      <c r="F4365">
        <v>0</v>
      </c>
      <c r="G4365" s="2">
        <v>45430</v>
      </c>
      <c r="H4365" t="s">
        <v>2018</v>
      </c>
      <c r="I4365">
        <f t="shared" si="68"/>
        <v>1449.81</v>
      </c>
    </row>
    <row r="4366" spans="1:9" x14ac:dyDescent="0.25">
      <c r="A4366">
        <v>2</v>
      </c>
      <c r="B4366" t="s">
        <v>2042</v>
      </c>
      <c r="C4366" t="s">
        <v>2043</v>
      </c>
      <c r="D4366" t="s">
        <v>2020</v>
      </c>
      <c r="E4366">
        <v>71.08</v>
      </c>
      <c r="F4366">
        <v>0</v>
      </c>
      <c r="G4366" s="2">
        <v>45432</v>
      </c>
      <c r="H4366" t="s">
        <v>2021</v>
      </c>
      <c r="I4366">
        <f t="shared" si="68"/>
        <v>71.08</v>
      </c>
    </row>
    <row r="4367" spans="1:9" x14ac:dyDescent="0.25">
      <c r="A4367">
        <v>3</v>
      </c>
      <c r="B4367" t="s">
        <v>2042</v>
      </c>
      <c r="C4367" t="s">
        <v>2058</v>
      </c>
      <c r="D4367" t="s">
        <v>2020</v>
      </c>
      <c r="E4367">
        <v>35.54</v>
      </c>
      <c r="F4367">
        <v>0</v>
      </c>
      <c r="G4367" s="2">
        <v>45432</v>
      </c>
      <c r="H4367" t="s">
        <v>2021</v>
      </c>
      <c r="I4367">
        <f t="shared" si="68"/>
        <v>35.54</v>
      </c>
    </row>
    <row r="4368" spans="1:9" x14ac:dyDescent="0.25">
      <c r="A4368">
        <v>4</v>
      </c>
      <c r="B4368" t="s">
        <v>2042</v>
      </c>
      <c r="C4368" t="s">
        <v>2057</v>
      </c>
      <c r="D4368" t="s">
        <v>2020</v>
      </c>
      <c r="E4368">
        <v>35.54</v>
      </c>
      <c r="F4368">
        <v>0</v>
      </c>
      <c r="G4368" s="2">
        <v>45432</v>
      </c>
      <c r="H4368" t="s">
        <v>2021</v>
      </c>
      <c r="I4368">
        <f t="shared" si="68"/>
        <v>35.54</v>
      </c>
    </row>
    <row r="4369" spans="1:9" x14ac:dyDescent="0.25">
      <c r="A4369">
        <v>2</v>
      </c>
      <c r="B4369" t="s">
        <v>2042</v>
      </c>
      <c r="C4369" t="s">
        <v>2043</v>
      </c>
      <c r="D4369" t="s">
        <v>2020</v>
      </c>
      <c r="E4369">
        <v>71.08</v>
      </c>
      <c r="F4369">
        <v>0</v>
      </c>
      <c r="G4369" s="2">
        <v>45432</v>
      </c>
      <c r="H4369" t="s">
        <v>2021</v>
      </c>
      <c r="I4369">
        <f t="shared" si="68"/>
        <v>71.08</v>
      </c>
    </row>
    <row r="4370" spans="1:9" x14ac:dyDescent="0.25">
      <c r="A4370">
        <v>3</v>
      </c>
      <c r="B4370" t="s">
        <v>2042</v>
      </c>
      <c r="C4370" t="s">
        <v>2058</v>
      </c>
      <c r="D4370" t="s">
        <v>2020</v>
      </c>
      <c r="E4370">
        <v>35.54</v>
      </c>
      <c r="F4370">
        <v>0</v>
      </c>
      <c r="G4370" s="2">
        <v>45432</v>
      </c>
      <c r="H4370" t="s">
        <v>2021</v>
      </c>
      <c r="I4370">
        <f t="shared" si="68"/>
        <v>35.54</v>
      </c>
    </row>
    <row r="4371" spans="1:9" x14ac:dyDescent="0.25">
      <c r="A4371">
        <v>4</v>
      </c>
      <c r="B4371" t="s">
        <v>2042</v>
      </c>
      <c r="C4371" t="s">
        <v>2057</v>
      </c>
      <c r="D4371" t="s">
        <v>2020</v>
      </c>
      <c r="E4371">
        <v>35.549999999999997</v>
      </c>
      <c r="F4371">
        <v>0</v>
      </c>
      <c r="G4371" s="2">
        <v>45432</v>
      </c>
      <c r="H4371" t="s">
        <v>2021</v>
      </c>
      <c r="I4371">
        <f t="shared" si="68"/>
        <v>35.549999999999997</v>
      </c>
    </row>
    <row r="4372" spans="1:9" x14ac:dyDescent="0.25">
      <c r="A4372">
        <v>2</v>
      </c>
      <c r="B4372" t="s">
        <v>2042</v>
      </c>
      <c r="C4372" t="s">
        <v>2043</v>
      </c>
      <c r="D4372" t="s">
        <v>2020</v>
      </c>
      <c r="E4372">
        <v>313.93</v>
      </c>
      <c r="F4372">
        <v>0</v>
      </c>
      <c r="G4372" s="2">
        <v>45433</v>
      </c>
      <c r="H4372" t="s">
        <v>2021</v>
      </c>
      <c r="I4372">
        <f t="shared" si="68"/>
        <v>313.93</v>
      </c>
    </row>
    <row r="4373" spans="1:9" x14ac:dyDescent="0.25">
      <c r="A4373">
        <v>2</v>
      </c>
      <c r="B4373" t="s">
        <v>2032</v>
      </c>
      <c r="C4373" t="s">
        <v>2033</v>
      </c>
      <c r="D4373" t="s">
        <v>2020</v>
      </c>
      <c r="E4373">
        <v>372.34</v>
      </c>
      <c r="F4373">
        <v>0</v>
      </c>
      <c r="G4373" s="2">
        <v>45432</v>
      </c>
      <c r="H4373" t="s">
        <v>2021</v>
      </c>
      <c r="I4373">
        <f t="shared" si="68"/>
        <v>372.34</v>
      </c>
    </row>
    <row r="4374" spans="1:9" x14ac:dyDescent="0.25">
      <c r="A4374">
        <v>2</v>
      </c>
      <c r="B4374" t="s">
        <v>2024</v>
      </c>
      <c r="C4374" t="s">
        <v>2036</v>
      </c>
      <c r="D4374" t="s">
        <v>2020</v>
      </c>
      <c r="E4374">
        <v>27731</v>
      </c>
      <c r="F4374">
        <v>0</v>
      </c>
      <c r="G4374" s="2">
        <v>45425</v>
      </c>
      <c r="H4374" t="s">
        <v>2021</v>
      </c>
      <c r="I4374">
        <f t="shared" si="68"/>
        <v>27731</v>
      </c>
    </row>
    <row r="4375" spans="1:9" x14ac:dyDescent="0.25">
      <c r="A4375">
        <v>2</v>
      </c>
      <c r="B4375" t="s">
        <v>2024</v>
      </c>
      <c r="C4375" t="s">
        <v>2036</v>
      </c>
      <c r="D4375" t="s">
        <v>2020</v>
      </c>
      <c r="E4375">
        <v>789.7</v>
      </c>
      <c r="F4375">
        <v>0</v>
      </c>
      <c r="G4375" s="2">
        <v>45483</v>
      </c>
      <c r="H4375" t="s">
        <v>2021</v>
      </c>
      <c r="I4375">
        <f t="shared" si="68"/>
        <v>789.7</v>
      </c>
    </row>
    <row r="4376" spans="1:9" x14ac:dyDescent="0.25">
      <c r="A4376">
        <v>2</v>
      </c>
      <c r="B4376" t="s">
        <v>2022</v>
      </c>
      <c r="C4376" t="s">
        <v>2023</v>
      </c>
      <c r="D4376" t="s">
        <v>2020</v>
      </c>
      <c r="E4376">
        <v>66.34</v>
      </c>
      <c r="F4376">
        <v>0</v>
      </c>
      <c r="G4376" s="2">
        <v>45484</v>
      </c>
      <c r="H4376" t="s">
        <v>2021</v>
      </c>
      <c r="I4376">
        <f t="shared" si="68"/>
        <v>66.34</v>
      </c>
    </row>
    <row r="4377" spans="1:9" x14ac:dyDescent="0.25">
      <c r="A4377">
        <v>2</v>
      </c>
      <c r="B4377" t="s">
        <v>2019</v>
      </c>
      <c r="C4377" t="s">
        <v>2027</v>
      </c>
      <c r="D4377" t="s">
        <v>2020</v>
      </c>
      <c r="E4377">
        <v>932.01</v>
      </c>
      <c r="F4377">
        <v>0</v>
      </c>
      <c r="G4377" s="2">
        <v>45484</v>
      </c>
      <c r="H4377" t="s">
        <v>2021</v>
      </c>
      <c r="I4377">
        <f t="shared" si="68"/>
        <v>932.01</v>
      </c>
    </row>
    <row r="4378" spans="1:9" x14ac:dyDescent="0.25">
      <c r="A4378">
        <v>2</v>
      </c>
      <c r="B4378" t="s">
        <v>2019</v>
      </c>
      <c r="C4378" t="s">
        <v>2027</v>
      </c>
      <c r="D4378" t="s">
        <v>2020</v>
      </c>
      <c r="E4378">
        <v>96.31</v>
      </c>
      <c r="F4378">
        <v>0</v>
      </c>
      <c r="G4378" s="2">
        <v>45473</v>
      </c>
      <c r="H4378" t="s">
        <v>2021</v>
      </c>
      <c r="I4378">
        <f t="shared" si="68"/>
        <v>96.31</v>
      </c>
    </row>
    <row r="4379" spans="1:9" x14ac:dyDescent="0.25">
      <c r="A4379">
        <v>2</v>
      </c>
      <c r="B4379" t="s">
        <v>2019</v>
      </c>
      <c r="C4379" t="s">
        <v>2027</v>
      </c>
      <c r="D4379" t="s">
        <v>2020</v>
      </c>
      <c r="E4379">
        <v>96.31</v>
      </c>
      <c r="F4379">
        <v>0</v>
      </c>
      <c r="G4379" s="2">
        <v>45473</v>
      </c>
      <c r="H4379" t="s">
        <v>2021</v>
      </c>
      <c r="I4379">
        <f t="shared" si="68"/>
        <v>96.31</v>
      </c>
    </row>
    <row r="4380" spans="1:9" x14ac:dyDescent="0.25">
      <c r="A4380">
        <v>2</v>
      </c>
      <c r="B4380" t="s">
        <v>2019</v>
      </c>
      <c r="C4380" t="s">
        <v>2027</v>
      </c>
      <c r="D4380" t="s">
        <v>2020</v>
      </c>
      <c r="E4380">
        <v>96.31</v>
      </c>
      <c r="F4380">
        <v>0</v>
      </c>
      <c r="G4380" s="2">
        <v>45473</v>
      </c>
      <c r="H4380" t="s">
        <v>2021</v>
      </c>
      <c r="I4380">
        <f t="shared" si="68"/>
        <v>96.31</v>
      </c>
    </row>
    <row r="4381" spans="1:9" x14ac:dyDescent="0.25">
      <c r="A4381">
        <v>2</v>
      </c>
      <c r="B4381" t="s">
        <v>2019</v>
      </c>
      <c r="C4381" t="s">
        <v>2027</v>
      </c>
      <c r="D4381" t="s">
        <v>2020</v>
      </c>
      <c r="E4381">
        <v>96.31</v>
      </c>
      <c r="F4381">
        <v>0</v>
      </c>
      <c r="G4381" s="2">
        <v>45473</v>
      </c>
      <c r="H4381" t="s">
        <v>2021</v>
      </c>
      <c r="I4381">
        <f t="shared" si="68"/>
        <v>96.31</v>
      </c>
    </row>
    <row r="4382" spans="1:9" x14ac:dyDescent="0.25">
      <c r="A4382">
        <v>2</v>
      </c>
      <c r="B4382" t="s">
        <v>2019</v>
      </c>
      <c r="C4382" t="s">
        <v>2027</v>
      </c>
      <c r="D4382" t="s">
        <v>2020</v>
      </c>
      <c r="E4382">
        <v>88.37</v>
      </c>
      <c r="F4382">
        <v>0</v>
      </c>
      <c r="G4382" s="2">
        <v>45473</v>
      </c>
      <c r="H4382" t="s">
        <v>2021</v>
      </c>
      <c r="I4382">
        <f t="shared" si="68"/>
        <v>88.37</v>
      </c>
    </row>
    <row r="4383" spans="1:9" x14ac:dyDescent="0.25">
      <c r="A4383">
        <v>2</v>
      </c>
      <c r="B4383" t="s">
        <v>2019</v>
      </c>
      <c r="C4383" t="s">
        <v>2027</v>
      </c>
      <c r="D4383" t="s">
        <v>2020</v>
      </c>
      <c r="E4383">
        <v>92.55</v>
      </c>
      <c r="F4383">
        <v>0</v>
      </c>
      <c r="G4383" s="2">
        <v>45478</v>
      </c>
      <c r="H4383" t="s">
        <v>2021</v>
      </c>
      <c r="I4383">
        <f t="shared" si="68"/>
        <v>92.55</v>
      </c>
    </row>
    <row r="4384" spans="1:9" x14ac:dyDescent="0.25">
      <c r="A4384">
        <v>2</v>
      </c>
      <c r="B4384" t="s">
        <v>2024</v>
      </c>
      <c r="C4384" t="s">
        <v>2036</v>
      </c>
      <c r="D4384" t="s">
        <v>2020</v>
      </c>
      <c r="E4384">
        <v>250</v>
      </c>
      <c r="F4384">
        <v>0</v>
      </c>
      <c r="G4384" s="2">
        <v>45473</v>
      </c>
      <c r="H4384" t="s">
        <v>2021</v>
      </c>
      <c r="I4384">
        <f t="shared" si="68"/>
        <v>250</v>
      </c>
    </row>
    <row r="4385" spans="1:9" x14ac:dyDescent="0.25">
      <c r="A4385">
        <v>2</v>
      </c>
      <c r="B4385" t="s">
        <v>2024</v>
      </c>
      <c r="C4385" t="s">
        <v>2036</v>
      </c>
      <c r="D4385" t="s">
        <v>2020</v>
      </c>
      <c r="E4385">
        <v>250</v>
      </c>
      <c r="F4385">
        <v>0</v>
      </c>
      <c r="G4385" s="2">
        <v>45473</v>
      </c>
      <c r="H4385" t="s">
        <v>2021</v>
      </c>
      <c r="I4385">
        <f t="shared" si="68"/>
        <v>250</v>
      </c>
    </row>
    <row r="4386" spans="1:9" x14ac:dyDescent="0.25">
      <c r="A4386">
        <v>2</v>
      </c>
      <c r="B4386" t="s">
        <v>2024</v>
      </c>
      <c r="C4386" t="s">
        <v>2036</v>
      </c>
      <c r="D4386" t="s">
        <v>2020</v>
      </c>
      <c r="E4386">
        <v>250</v>
      </c>
      <c r="F4386">
        <v>0</v>
      </c>
      <c r="G4386" s="2">
        <v>45473</v>
      </c>
      <c r="H4386" t="s">
        <v>2021</v>
      </c>
      <c r="I4386">
        <f t="shared" si="68"/>
        <v>250</v>
      </c>
    </row>
    <row r="4387" spans="1:9" x14ac:dyDescent="0.25">
      <c r="A4387">
        <v>2</v>
      </c>
      <c r="B4387" t="s">
        <v>2024</v>
      </c>
      <c r="C4387" t="s">
        <v>2036</v>
      </c>
      <c r="D4387" t="s">
        <v>2020</v>
      </c>
      <c r="E4387">
        <v>250</v>
      </c>
      <c r="F4387">
        <v>0</v>
      </c>
      <c r="G4387" s="2">
        <v>45473</v>
      </c>
      <c r="H4387" t="s">
        <v>2021</v>
      </c>
      <c r="I4387">
        <f t="shared" si="68"/>
        <v>250</v>
      </c>
    </row>
    <row r="4388" spans="1:9" x14ac:dyDescent="0.25">
      <c r="A4388">
        <v>2</v>
      </c>
      <c r="B4388" t="s">
        <v>2044</v>
      </c>
      <c r="C4388" t="s">
        <v>2045</v>
      </c>
      <c r="D4388" t="s">
        <v>2020</v>
      </c>
      <c r="E4388">
        <v>716.23</v>
      </c>
      <c r="F4388">
        <v>0</v>
      </c>
      <c r="G4388" s="2">
        <v>45483</v>
      </c>
      <c r="H4388" t="s">
        <v>2021</v>
      </c>
      <c r="I4388">
        <f t="shared" si="68"/>
        <v>716.23</v>
      </c>
    </row>
    <row r="4389" spans="1:9" x14ac:dyDescent="0.25">
      <c r="A4389">
        <v>2</v>
      </c>
      <c r="B4389" t="s">
        <v>2024</v>
      </c>
      <c r="C4389" t="s">
        <v>2036</v>
      </c>
      <c r="D4389" t="s">
        <v>2020</v>
      </c>
      <c r="E4389">
        <v>741.49</v>
      </c>
      <c r="F4389">
        <v>0</v>
      </c>
      <c r="G4389" s="2">
        <v>45487</v>
      </c>
      <c r="H4389" t="s">
        <v>2021</v>
      </c>
      <c r="I4389">
        <f t="shared" si="68"/>
        <v>741.49</v>
      </c>
    </row>
    <row r="4390" spans="1:9" x14ac:dyDescent="0.25">
      <c r="A4390">
        <v>2</v>
      </c>
      <c r="B4390" t="s">
        <v>2024</v>
      </c>
      <c r="C4390" t="s">
        <v>2036</v>
      </c>
      <c r="D4390" t="s">
        <v>2020</v>
      </c>
      <c r="E4390">
        <v>1308.49</v>
      </c>
      <c r="F4390">
        <v>0</v>
      </c>
      <c r="G4390" s="2">
        <v>45484</v>
      </c>
      <c r="H4390" t="s">
        <v>2021</v>
      </c>
      <c r="I4390">
        <f t="shared" si="68"/>
        <v>1308.49</v>
      </c>
    </row>
    <row r="4391" spans="1:9" x14ac:dyDescent="0.25">
      <c r="A4391">
        <v>2</v>
      </c>
      <c r="B4391" t="s">
        <v>2022</v>
      </c>
      <c r="C4391" t="s">
        <v>2023</v>
      </c>
      <c r="D4391" t="s">
        <v>2020</v>
      </c>
      <c r="E4391">
        <v>28.81</v>
      </c>
      <c r="F4391">
        <v>0</v>
      </c>
      <c r="G4391" s="2">
        <v>45485</v>
      </c>
      <c r="H4391" t="s">
        <v>2021</v>
      </c>
      <c r="I4391">
        <f t="shared" si="68"/>
        <v>28.81</v>
      </c>
    </row>
    <row r="4392" spans="1:9" x14ac:dyDescent="0.25">
      <c r="A4392">
        <v>2</v>
      </c>
      <c r="B4392" t="s">
        <v>2024</v>
      </c>
      <c r="C4392" t="s">
        <v>2036</v>
      </c>
      <c r="D4392" t="s">
        <v>2020</v>
      </c>
      <c r="E4392">
        <v>258.89</v>
      </c>
      <c r="F4392">
        <v>0</v>
      </c>
      <c r="G4392" s="2">
        <v>45485</v>
      </c>
      <c r="H4392" t="s">
        <v>2021</v>
      </c>
      <c r="I4392">
        <f t="shared" si="68"/>
        <v>258.89</v>
      </c>
    </row>
    <row r="4393" spans="1:9" x14ac:dyDescent="0.25">
      <c r="A4393">
        <v>2</v>
      </c>
      <c r="B4393" t="s">
        <v>2044</v>
      </c>
      <c r="C4393" t="s">
        <v>2045</v>
      </c>
      <c r="D4393" t="s">
        <v>2020</v>
      </c>
      <c r="E4393">
        <v>9000</v>
      </c>
      <c r="F4393">
        <v>0</v>
      </c>
      <c r="G4393" s="2">
        <v>45474</v>
      </c>
      <c r="H4393" t="s">
        <v>2021</v>
      </c>
      <c r="I4393">
        <f t="shared" si="68"/>
        <v>9000</v>
      </c>
    </row>
    <row r="4394" spans="1:9" x14ac:dyDescent="0.25">
      <c r="A4394">
        <v>2</v>
      </c>
      <c r="B4394" t="s">
        <v>2022</v>
      </c>
      <c r="C4394" t="s">
        <v>2023</v>
      </c>
      <c r="D4394" t="s">
        <v>2020</v>
      </c>
      <c r="E4394">
        <v>495.35</v>
      </c>
      <c r="F4394">
        <v>0</v>
      </c>
      <c r="G4394" s="2">
        <v>45488</v>
      </c>
      <c r="H4394" t="s">
        <v>2021</v>
      </c>
      <c r="I4394">
        <f t="shared" si="68"/>
        <v>495.35</v>
      </c>
    </row>
    <row r="4395" spans="1:9" x14ac:dyDescent="0.25">
      <c r="A4395">
        <v>2</v>
      </c>
      <c r="B4395" t="s">
        <v>2024</v>
      </c>
      <c r="C4395" t="s">
        <v>2036</v>
      </c>
      <c r="D4395" t="s">
        <v>2020</v>
      </c>
      <c r="E4395">
        <v>1013.72</v>
      </c>
      <c r="F4395">
        <v>0</v>
      </c>
      <c r="G4395" s="2">
        <v>45488</v>
      </c>
      <c r="H4395" t="s">
        <v>2021</v>
      </c>
      <c r="I4395">
        <f t="shared" si="68"/>
        <v>1013.72</v>
      </c>
    </row>
    <row r="4396" spans="1:9" x14ac:dyDescent="0.25">
      <c r="A4396">
        <v>2</v>
      </c>
      <c r="B4396" t="s">
        <v>2034</v>
      </c>
      <c r="C4396" t="s">
        <v>2035</v>
      </c>
      <c r="D4396" t="s">
        <v>2020</v>
      </c>
      <c r="E4396">
        <v>684.52</v>
      </c>
      <c r="F4396">
        <v>0</v>
      </c>
      <c r="G4396" s="2">
        <v>45488</v>
      </c>
      <c r="H4396" t="s">
        <v>2021</v>
      </c>
      <c r="I4396">
        <f t="shared" si="68"/>
        <v>684.52</v>
      </c>
    </row>
    <row r="4397" spans="1:9" x14ac:dyDescent="0.25">
      <c r="A4397">
        <v>8</v>
      </c>
      <c r="B4397" t="s">
        <v>2063</v>
      </c>
      <c r="C4397" t="s">
        <v>3495</v>
      </c>
      <c r="D4397" t="s">
        <v>3540</v>
      </c>
      <c r="E4397">
        <v>870.73</v>
      </c>
      <c r="F4397">
        <v>0</v>
      </c>
      <c r="G4397" s="2">
        <v>45490</v>
      </c>
      <c r="H4397" t="s">
        <v>3243</v>
      </c>
      <c r="I4397">
        <f t="shared" si="68"/>
        <v>870.73</v>
      </c>
    </row>
    <row r="4398" spans="1:9" x14ac:dyDescent="0.25">
      <c r="A4398">
        <v>2</v>
      </c>
      <c r="B4398" t="s">
        <v>2042</v>
      </c>
      <c r="C4398" t="s">
        <v>2043</v>
      </c>
      <c r="D4398" t="s">
        <v>2020</v>
      </c>
      <c r="E4398">
        <v>29.79</v>
      </c>
      <c r="F4398">
        <v>0</v>
      </c>
      <c r="G4398" s="2">
        <v>45488</v>
      </c>
      <c r="H4398" t="s">
        <v>2021</v>
      </c>
      <c r="I4398">
        <f t="shared" si="68"/>
        <v>29.79</v>
      </c>
    </row>
    <row r="4399" spans="1:9" x14ac:dyDescent="0.25">
      <c r="A4399">
        <v>2</v>
      </c>
      <c r="B4399" t="s">
        <v>2019</v>
      </c>
      <c r="C4399" t="s">
        <v>2027</v>
      </c>
      <c r="D4399" t="s">
        <v>2020</v>
      </c>
      <c r="E4399">
        <v>361.75</v>
      </c>
      <c r="F4399">
        <v>0</v>
      </c>
      <c r="G4399" s="2">
        <v>45488</v>
      </c>
      <c r="H4399" t="s">
        <v>2021</v>
      </c>
      <c r="I4399">
        <f t="shared" si="68"/>
        <v>361.75</v>
      </c>
    </row>
    <row r="4400" spans="1:9" x14ac:dyDescent="0.25">
      <c r="A4400">
        <v>3</v>
      </c>
      <c r="B4400" t="s">
        <v>2053</v>
      </c>
      <c r="C4400" t="s">
        <v>3616</v>
      </c>
      <c r="D4400" t="s">
        <v>3617</v>
      </c>
      <c r="E4400">
        <v>0</v>
      </c>
      <c r="F4400">
        <v>1080</v>
      </c>
      <c r="G4400" s="2">
        <v>45474</v>
      </c>
      <c r="H4400" t="s">
        <v>3618</v>
      </c>
      <c r="I4400">
        <f t="shared" si="68"/>
        <v>-1080</v>
      </c>
    </row>
    <row r="4401" spans="1:9" x14ac:dyDescent="0.25">
      <c r="A4401">
        <v>3</v>
      </c>
      <c r="B4401" t="s">
        <v>2053</v>
      </c>
      <c r="C4401" t="s">
        <v>3616</v>
      </c>
      <c r="D4401" t="s">
        <v>3617</v>
      </c>
      <c r="E4401">
        <v>0</v>
      </c>
      <c r="F4401">
        <v>400</v>
      </c>
      <c r="G4401" s="2">
        <v>45474</v>
      </c>
      <c r="H4401" t="s">
        <v>3618</v>
      </c>
      <c r="I4401">
        <f t="shared" si="68"/>
        <v>-400</v>
      </c>
    </row>
    <row r="4402" spans="1:9" x14ac:dyDescent="0.25">
      <c r="A4402">
        <v>3</v>
      </c>
      <c r="B4402" t="s">
        <v>2053</v>
      </c>
      <c r="C4402" t="s">
        <v>3616</v>
      </c>
      <c r="D4402" t="s">
        <v>3617</v>
      </c>
      <c r="E4402">
        <v>0</v>
      </c>
      <c r="F4402">
        <v>280</v>
      </c>
      <c r="G4402" s="2">
        <v>45474</v>
      </c>
      <c r="H4402" t="s">
        <v>3618</v>
      </c>
      <c r="I4402">
        <f t="shared" si="68"/>
        <v>-280</v>
      </c>
    </row>
    <row r="4403" spans="1:9" x14ac:dyDescent="0.25">
      <c r="A4403">
        <v>3</v>
      </c>
      <c r="B4403" t="s">
        <v>2053</v>
      </c>
      <c r="C4403" t="s">
        <v>3616</v>
      </c>
      <c r="D4403" t="s">
        <v>3617</v>
      </c>
      <c r="E4403">
        <v>0</v>
      </c>
      <c r="F4403">
        <v>250</v>
      </c>
      <c r="G4403" s="2">
        <v>45474</v>
      </c>
      <c r="H4403" t="s">
        <v>3618</v>
      </c>
      <c r="I4403">
        <f t="shared" si="68"/>
        <v>-250</v>
      </c>
    </row>
    <row r="4404" spans="1:9" x14ac:dyDescent="0.25">
      <c r="A4404">
        <v>3</v>
      </c>
      <c r="B4404" t="s">
        <v>2053</v>
      </c>
      <c r="C4404" t="s">
        <v>3616</v>
      </c>
      <c r="D4404" t="s">
        <v>3617</v>
      </c>
      <c r="E4404">
        <v>0</v>
      </c>
      <c r="F4404">
        <v>900</v>
      </c>
      <c r="G4404" s="2">
        <v>45474</v>
      </c>
      <c r="H4404" t="s">
        <v>3618</v>
      </c>
      <c r="I4404">
        <f t="shared" si="68"/>
        <v>-900</v>
      </c>
    </row>
    <row r="4405" spans="1:9" x14ac:dyDescent="0.25">
      <c r="A4405">
        <v>3</v>
      </c>
      <c r="B4405" t="s">
        <v>2053</v>
      </c>
      <c r="C4405" t="s">
        <v>3616</v>
      </c>
      <c r="D4405" t="s">
        <v>3617</v>
      </c>
      <c r="E4405">
        <v>0</v>
      </c>
      <c r="F4405">
        <v>4050</v>
      </c>
      <c r="G4405" s="2">
        <v>45474</v>
      </c>
      <c r="H4405" t="s">
        <v>3618</v>
      </c>
      <c r="I4405">
        <f t="shared" si="68"/>
        <v>-4050</v>
      </c>
    </row>
    <row r="4406" spans="1:9" x14ac:dyDescent="0.25">
      <c r="A4406">
        <v>3</v>
      </c>
      <c r="B4406" t="s">
        <v>2053</v>
      </c>
      <c r="C4406" t="s">
        <v>3616</v>
      </c>
      <c r="D4406" t="s">
        <v>3617</v>
      </c>
      <c r="E4406">
        <v>0</v>
      </c>
      <c r="F4406">
        <v>1600</v>
      </c>
      <c r="G4406" s="2">
        <v>45474</v>
      </c>
      <c r="H4406" t="s">
        <v>3618</v>
      </c>
      <c r="I4406">
        <f t="shared" si="68"/>
        <v>-1600</v>
      </c>
    </row>
    <row r="4407" spans="1:9" x14ac:dyDescent="0.25">
      <c r="A4407">
        <v>3</v>
      </c>
      <c r="B4407" t="s">
        <v>2053</v>
      </c>
      <c r="C4407" t="s">
        <v>3616</v>
      </c>
      <c r="D4407" t="s">
        <v>3617</v>
      </c>
      <c r="E4407">
        <v>0</v>
      </c>
      <c r="F4407">
        <v>1600</v>
      </c>
      <c r="G4407" s="2">
        <v>45474</v>
      </c>
      <c r="H4407" t="s">
        <v>3618</v>
      </c>
      <c r="I4407">
        <f t="shared" si="68"/>
        <v>-1600</v>
      </c>
    </row>
    <row r="4408" spans="1:9" x14ac:dyDescent="0.25">
      <c r="A4408">
        <v>3</v>
      </c>
      <c r="B4408" t="s">
        <v>2053</v>
      </c>
      <c r="C4408" t="s">
        <v>3616</v>
      </c>
      <c r="D4408" t="s">
        <v>3617</v>
      </c>
      <c r="E4408">
        <v>0</v>
      </c>
      <c r="F4408">
        <v>1000</v>
      </c>
      <c r="G4408" s="2">
        <v>45474</v>
      </c>
      <c r="H4408" t="s">
        <v>3618</v>
      </c>
      <c r="I4408">
        <f t="shared" si="68"/>
        <v>-1000</v>
      </c>
    </row>
    <row r="4409" spans="1:9" x14ac:dyDescent="0.25">
      <c r="A4409">
        <v>3</v>
      </c>
      <c r="B4409" t="s">
        <v>2053</v>
      </c>
      <c r="C4409" t="s">
        <v>3616</v>
      </c>
      <c r="D4409" t="s">
        <v>3617</v>
      </c>
      <c r="E4409">
        <v>0</v>
      </c>
      <c r="F4409">
        <v>1000</v>
      </c>
      <c r="G4409" s="2">
        <v>45474</v>
      </c>
      <c r="H4409" t="s">
        <v>3618</v>
      </c>
      <c r="I4409">
        <f t="shared" si="68"/>
        <v>-1000</v>
      </c>
    </row>
    <row r="4410" spans="1:9" x14ac:dyDescent="0.25">
      <c r="A4410">
        <v>3</v>
      </c>
      <c r="B4410" t="s">
        <v>2053</v>
      </c>
      <c r="C4410" t="s">
        <v>3616</v>
      </c>
      <c r="D4410" t="s">
        <v>3617</v>
      </c>
      <c r="E4410">
        <v>0</v>
      </c>
      <c r="F4410">
        <v>4000</v>
      </c>
      <c r="G4410" s="2">
        <v>45474</v>
      </c>
      <c r="H4410" t="s">
        <v>3618</v>
      </c>
      <c r="I4410">
        <f t="shared" si="68"/>
        <v>-4000</v>
      </c>
    </row>
    <row r="4411" spans="1:9" x14ac:dyDescent="0.25">
      <c r="A4411">
        <v>3</v>
      </c>
      <c r="B4411" t="s">
        <v>2053</v>
      </c>
      <c r="C4411" t="s">
        <v>3616</v>
      </c>
      <c r="D4411" t="s">
        <v>3617</v>
      </c>
      <c r="E4411">
        <v>0</v>
      </c>
      <c r="F4411">
        <v>6000</v>
      </c>
      <c r="G4411" s="2">
        <v>45474</v>
      </c>
      <c r="H4411" t="s">
        <v>3618</v>
      </c>
      <c r="I4411">
        <f t="shared" si="68"/>
        <v>-6000</v>
      </c>
    </row>
    <row r="4412" spans="1:9" x14ac:dyDescent="0.25">
      <c r="A4412">
        <v>3</v>
      </c>
      <c r="B4412" t="s">
        <v>2053</v>
      </c>
      <c r="C4412" t="s">
        <v>3616</v>
      </c>
      <c r="D4412" t="s">
        <v>3617</v>
      </c>
      <c r="E4412">
        <v>0</v>
      </c>
      <c r="F4412">
        <v>1320</v>
      </c>
      <c r="G4412" s="2">
        <v>45474</v>
      </c>
      <c r="H4412" t="s">
        <v>3618</v>
      </c>
      <c r="I4412">
        <f t="shared" si="68"/>
        <v>-1320</v>
      </c>
    </row>
    <row r="4413" spans="1:9" x14ac:dyDescent="0.25">
      <c r="A4413">
        <v>3</v>
      </c>
      <c r="B4413" t="s">
        <v>2053</v>
      </c>
      <c r="C4413" t="s">
        <v>3616</v>
      </c>
      <c r="D4413" t="s">
        <v>3617</v>
      </c>
      <c r="E4413">
        <v>0</v>
      </c>
      <c r="F4413">
        <v>1320</v>
      </c>
      <c r="G4413" s="2">
        <v>45474</v>
      </c>
      <c r="H4413" t="s">
        <v>3618</v>
      </c>
      <c r="I4413">
        <f t="shared" si="68"/>
        <v>-1320</v>
      </c>
    </row>
    <row r="4414" spans="1:9" x14ac:dyDescent="0.25">
      <c r="A4414">
        <v>3</v>
      </c>
      <c r="B4414" t="s">
        <v>2053</v>
      </c>
      <c r="C4414" t="s">
        <v>3616</v>
      </c>
      <c r="D4414" t="s">
        <v>3617</v>
      </c>
      <c r="E4414">
        <v>0</v>
      </c>
      <c r="F4414">
        <v>825</v>
      </c>
      <c r="G4414" s="2">
        <v>45474</v>
      </c>
      <c r="H4414" t="s">
        <v>3618</v>
      </c>
      <c r="I4414">
        <f t="shared" si="68"/>
        <v>-825</v>
      </c>
    </row>
    <row r="4415" spans="1:9" x14ac:dyDescent="0.25">
      <c r="A4415">
        <v>3</v>
      </c>
      <c r="B4415" t="s">
        <v>2053</v>
      </c>
      <c r="C4415" t="s">
        <v>3616</v>
      </c>
      <c r="D4415" t="s">
        <v>3617</v>
      </c>
      <c r="E4415">
        <v>0</v>
      </c>
      <c r="F4415">
        <v>3300</v>
      </c>
      <c r="G4415" s="2">
        <v>45474</v>
      </c>
      <c r="H4415" t="s">
        <v>3618</v>
      </c>
      <c r="I4415">
        <f t="shared" si="68"/>
        <v>-3300</v>
      </c>
    </row>
    <row r="4416" spans="1:9" x14ac:dyDescent="0.25">
      <c r="A4416">
        <v>3</v>
      </c>
      <c r="B4416" t="s">
        <v>2053</v>
      </c>
      <c r="C4416" t="s">
        <v>3616</v>
      </c>
      <c r="D4416" t="s">
        <v>3617</v>
      </c>
      <c r="E4416">
        <v>0</v>
      </c>
      <c r="F4416">
        <v>4950</v>
      </c>
      <c r="G4416" s="2">
        <v>45474</v>
      </c>
      <c r="H4416" t="s">
        <v>3618</v>
      </c>
      <c r="I4416">
        <f t="shared" si="68"/>
        <v>-4950</v>
      </c>
    </row>
    <row r="4417" spans="1:9" x14ac:dyDescent="0.25">
      <c r="A4417">
        <v>8</v>
      </c>
      <c r="B4417" t="s">
        <v>2063</v>
      </c>
      <c r="C4417" t="s">
        <v>3495</v>
      </c>
      <c r="D4417" t="s">
        <v>2020</v>
      </c>
      <c r="E4417">
        <v>4384.08</v>
      </c>
      <c r="F4417">
        <v>0</v>
      </c>
      <c r="G4417" s="2">
        <v>45519</v>
      </c>
      <c r="H4417" t="s">
        <v>2021</v>
      </c>
      <c r="I4417">
        <f t="shared" si="68"/>
        <v>4384.08</v>
      </c>
    </row>
    <row r="4418" spans="1:9" x14ac:dyDescent="0.25">
      <c r="A4418">
        <v>8</v>
      </c>
      <c r="B4418" t="s">
        <v>2063</v>
      </c>
      <c r="C4418" t="s">
        <v>3495</v>
      </c>
      <c r="D4418" t="s">
        <v>3498</v>
      </c>
      <c r="E4418">
        <v>1894.21</v>
      </c>
      <c r="F4418">
        <v>0</v>
      </c>
      <c r="G4418" s="2">
        <v>45520</v>
      </c>
      <c r="H4418" t="s">
        <v>3243</v>
      </c>
      <c r="I4418">
        <f t="shared" ref="I4418:I4481" si="69">E4418-F4418</f>
        <v>1894.21</v>
      </c>
    </row>
    <row r="4419" spans="1:9" x14ac:dyDescent="0.25">
      <c r="A4419">
        <v>2</v>
      </c>
      <c r="B4419" t="s">
        <v>2065</v>
      </c>
      <c r="C4419" t="s">
        <v>3375</v>
      </c>
      <c r="D4419" t="s">
        <v>3398</v>
      </c>
      <c r="E4419">
        <v>15071.52</v>
      </c>
      <c r="F4419">
        <v>0</v>
      </c>
      <c r="G4419" s="2">
        <v>45520</v>
      </c>
      <c r="H4419" t="s">
        <v>3243</v>
      </c>
      <c r="I4419">
        <f t="shared" si="69"/>
        <v>15071.52</v>
      </c>
    </row>
    <row r="4420" spans="1:9" x14ac:dyDescent="0.25">
      <c r="A4420">
        <v>3</v>
      </c>
      <c r="B4420" t="s">
        <v>2065</v>
      </c>
      <c r="C4420" t="s">
        <v>3376</v>
      </c>
      <c r="D4420" t="s">
        <v>3398</v>
      </c>
      <c r="E4420">
        <v>2908.53</v>
      </c>
      <c r="F4420">
        <v>0</v>
      </c>
      <c r="G4420" s="2">
        <v>45520</v>
      </c>
      <c r="H4420" t="s">
        <v>3243</v>
      </c>
      <c r="I4420">
        <f t="shared" si="69"/>
        <v>2908.53</v>
      </c>
    </row>
    <row r="4421" spans="1:9" x14ac:dyDescent="0.25">
      <c r="A4421">
        <v>4</v>
      </c>
      <c r="B4421" t="s">
        <v>2065</v>
      </c>
      <c r="C4421" t="s">
        <v>3377</v>
      </c>
      <c r="D4421" t="s">
        <v>3398</v>
      </c>
      <c r="E4421">
        <v>2908.53</v>
      </c>
      <c r="F4421">
        <v>0</v>
      </c>
      <c r="G4421" s="2">
        <v>45520</v>
      </c>
      <c r="H4421" t="s">
        <v>3243</v>
      </c>
      <c r="I4421">
        <f t="shared" si="69"/>
        <v>2908.53</v>
      </c>
    </row>
    <row r="4422" spans="1:9" x14ac:dyDescent="0.25">
      <c r="A4422">
        <v>4</v>
      </c>
      <c r="B4422" t="s">
        <v>2022</v>
      </c>
      <c r="C4422" t="s">
        <v>3596</v>
      </c>
      <c r="D4422" t="s">
        <v>2020</v>
      </c>
      <c r="E4422">
        <v>2298.86</v>
      </c>
      <c r="F4422">
        <v>0</v>
      </c>
      <c r="G4422" s="2">
        <v>45474</v>
      </c>
      <c r="H4422" t="s">
        <v>2021</v>
      </c>
      <c r="I4422">
        <f t="shared" si="69"/>
        <v>2298.86</v>
      </c>
    </row>
    <row r="4423" spans="1:9" x14ac:dyDescent="0.25">
      <c r="A4423">
        <v>4</v>
      </c>
      <c r="B4423" t="s">
        <v>2022</v>
      </c>
      <c r="C4423" t="s">
        <v>3596</v>
      </c>
      <c r="D4423" t="s">
        <v>2020</v>
      </c>
      <c r="E4423">
        <v>8570</v>
      </c>
      <c r="F4423">
        <v>0</v>
      </c>
      <c r="G4423" s="2">
        <v>45475</v>
      </c>
      <c r="H4423" t="s">
        <v>2021</v>
      </c>
      <c r="I4423">
        <f t="shared" si="69"/>
        <v>8570</v>
      </c>
    </row>
    <row r="4424" spans="1:9" x14ac:dyDescent="0.25">
      <c r="A4424">
        <v>8</v>
      </c>
      <c r="B4424" t="s">
        <v>2063</v>
      </c>
      <c r="C4424" t="s">
        <v>3495</v>
      </c>
      <c r="D4424" t="s">
        <v>3540</v>
      </c>
      <c r="E4424">
        <v>823.37</v>
      </c>
      <c r="F4424">
        <v>0</v>
      </c>
      <c r="G4424" s="2">
        <v>45523</v>
      </c>
      <c r="H4424" t="s">
        <v>3243</v>
      </c>
      <c r="I4424">
        <f t="shared" si="69"/>
        <v>823.37</v>
      </c>
    </row>
    <row r="4425" spans="1:9" x14ac:dyDescent="0.25">
      <c r="A4425">
        <v>2</v>
      </c>
      <c r="B4425" t="s">
        <v>2024</v>
      </c>
      <c r="C4425" t="s">
        <v>2036</v>
      </c>
      <c r="D4425" t="s">
        <v>3598</v>
      </c>
      <c r="E4425">
        <v>12710.48</v>
      </c>
      <c r="F4425">
        <v>0</v>
      </c>
      <c r="G4425" s="2">
        <v>45504</v>
      </c>
      <c r="H4425" t="s">
        <v>3243</v>
      </c>
      <c r="I4425">
        <f t="shared" si="69"/>
        <v>12710.48</v>
      </c>
    </row>
    <row r="4426" spans="1:9" x14ac:dyDescent="0.25">
      <c r="A4426">
        <v>2</v>
      </c>
      <c r="B4426" t="s">
        <v>2019</v>
      </c>
      <c r="C4426" t="s">
        <v>2027</v>
      </c>
      <c r="D4426" t="s">
        <v>3598</v>
      </c>
      <c r="E4426">
        <v>6317.56</v>
      </c>
      <c r="F4426">
        <v>0</v>
      </c>
      <c r="G4426" s="2">
        <v>45504</v>
      </c>
      <c r="H4426" t="s">
        <v>3243</v>
      </c>
      <c r="I4426">
        <f t="shared" si="69"/>
        <v>6317.56</v>
      </c>
    </row>
    <row r="4427" spans="1:9" x14ac:dyDescent="0.25">
      <c r="A4427">
        <v>2</v>
      </c>
      <c r="B4427" t="s">
        <v>2044</v>
      </c>
      <c r="C4427" t="s">
        <v>2045</v>
      </c>
      <c r="D4427" t="s">
        <v>3598</v>
      </c>
      <c r="E4427">
        <v>444.24</v>
      </c>
      <c r="F4427">
        <v>0</v>
      </c>
      <c r="G4427" s="2">
        <v>45504</v>
      </c>
      <c r="H4427" t="s">
        <v>3243</v>
      </c>
      <c r="I4427">
        <f t="shared" si="69"/>
        <v>444.24</v>
      </c>
    </row>
    <row r="4428" spans="1:9" x14ac:dyDescent="0.25">
      <c r="A4428">
        <v>2</v>
      </c>
      <c r="B4428" t="s">
        <v>2048</v>
      </c>
      <c r="C4428" t="s">
        <v>3579</v>
      </c>
      <c r="D4428" t="s">
        <v>3598</v>
      </c>
      <c r="E4428">
        <v>480</v>
      </c>
      <c r="F4428">
        <v>0</v>
      </c>
      <c r="G4428" s="2">
        <v>45504</v>
      </c>
      <c r="H4428" t="s">
        <v>3243</v>
      </c>
      <c r="I4428">
        <f t="shared" si="69"/>
        <v>480</v>
      </c>
    </row>
    <row r="4429" spans="1:9" x14ac:dyDescent="0.25">
      <c r="A4429">
        <v>2</v>
      </c>
      <c r="B4429" t="s">
        <v>2049</v>
      </c>
      <c r="C4429" t="s">
        <v>3595</v>
      </c>
      <c r="D4429" t="s">
        <v>3598</v>
      </c>
      <c r="E4429">
        <v>75.760000000000005</v>
      </c>
      <c r="F4429">
        <v>0</v>
      </c>
      <c r="G4429" s="2">
        <v>45504</v>
      </c>
      <c r="H4429" t="s">
        <v>3243</v>
      </c>
      <c r="I4429">
        <f t="shared" si="69"/>
        <v>75.760000000000005</v>
      </c>
    </row>
    <row r="4430" spans="1:9" x14ac:dyDescent="0.25">
      <c r="A4430">
        <v>8</v>
      </c>
      <c r="B4430" t="s">
        <v>2063</v>
      </c>
      <c r="C4430" t="s">
        <v>3495</v>
      </c>
      <c r="D4430" t="s">
        <v>3539</v>
      </c>
      <c r="E4430">
        <v>151.63</v>
      </c>
      <c r="F4430">
        <v>0</v>
      </c>
      <c r="G4430" s="2">
        <v>45546</v>
      </c>
      <c r="H4430" t="s">
        <v>3243</v>
      </c>
      <c r="I4430">
        <f t="shared" si="69"/>
        <v>151.63</v>
      </c>
    </row>
    <row r="4431" spans="1:9" x14ac:dyDescent="0.25">
      <c r="A4431">
        <v>2</v>
      </c>
      <c r="B4431" t="s">
        <v>2044</v>
      </c>
      <c r="C4431" t="s">
        <v>2045</v>
      </c>
      <c r="D4431" t="s">
        <v>2020</v>
      </c>
      <c r="E4431">
        <v>0</v>
      </c>
      <c r="F4431">
        <v>324.75</v>
      </c>
      <c r="G4431" s="2">
        <v>45505</v>
      </c>
      <c r="H4431" t="s">
        <v>2021</v>
      </c>
      <c r="I4431">
        <f t="shared" si="69"/>
        <v>-324.75</v>
      </c>
    </row>
    <row r="4432" spans="1:9" x14ac:dyDescent="0.25">
      <c r="A4432">
        <v>2</v>
      </c>
      <c r="B4432" t="s">
        <v>2038</v>
      </c>
      <c r="C4432" t="s">
        <v>2039</v>
      </c>
      <c r="D4432" t="s">
        <v>2020</v>
      </c>
      <c r="E4432">
        <v>374.62</v>
      </c>
      <c r="F4432">
        <v>0</v>
      </c>
      <c r="G4432" s="2">
        <v>45545</v>
      </c>
      <c r="H4432" t="s">
        <v>2021</v>
      </c>
      <c r="I4432">
        <f t="shared" si="69"/>
        <v>374.62</v>
      </c>
    </row>
    <row r="4433" spans="1:9" x14ac:dyDescent="0.25">
      <c r="A4433">
        <v>2</v>
      </c>
      <c r="B4433" t="s">
        <v>2032</v>
      </c>
      <c r="C4433" t="s">
        <v>2033</v>
      </c>
      <c r="D4433" t="s">
        <v>2020</v>
      </c>
      <c r="E4433">
        <v>1145.3399999999999</v>
      </c>
      <c r="F4433">
        <v>0</v>
      </c>
      <c r="G4433" s="2">
        <v>45545</v>
      </c>
      <c r="H4433" t="s">
        <v>2021</v>
      </c>
      <c r="I4433">
        <f t="shared" si="69"/>
        <v>1145.3399999999999</v>
      </c>
    </row>
    <row r="4434" spans="1:9" x14ac:dyDescent="0.25">
      <c r="A4434">
        <v>2</v>
      </c>
      <c r="B4434" t="s">
        <v>2044</v>
      </c>
      <c r="C4434" t="s">
        <v>2045</v>
      </c>
      <c r="D4434" t="s">
        <v>2020</v>
      </c>
      <c r="E4434">
        <v>141.47999999999999</v>
      </c>
      <c r="F4434">
        <v>0</v>
      </c>
      <c r="G4434" s="2">
        <v>45545</v>
      </c>
      <c r="H4434" t="s">
        <v>2021</v>
      </c>
      <c r="I4434">
        <f t="shared" si="69"/>
        <v>141.47999999999999</v>
      </c>
    </row>
    <row r="4435" spans="1:9" x14ac:dyDescent="0.25">
      <c r="A4435">
        <v>2</v>
      </c>
      <c r="B4435" t="s">
        <v>2034</v>
      </c>
      <c r="C4435" t="s">
        <v>2035</v>
      </c>
      <c r="D4435" t="s">
        <v>2020</v>
      </c>
      <c r="E4435">
        <v>1144.77</v>
      </c>
      <c r="F4435">
        <v>0</v>
      </c>
      <c r="G4435" s="2">
        <v>45545</v>
      </c>
      <c r="H4435" t="s">
        <v>2021</v>
      </c>
      <c r="I4435">
        <f t="shared" si="69"/>
        <v>1144.77</v>
      </c>
    </row>
    <row r="4436" spans="1:9" x14ac:dyDescent="0.25">
      <c r="A4436">
        <v>2</v>
      </c>
      <c r="B4436" t="s">
        <v>2044</v>
      </c>
      <c r="C4436" t="s">
        <v>2045</v>
      </c>
      <c r="D4436" t="s">
        <v>2020</v>
      </c>
      <c r="E4436">
        <v>388.8</v>
      </c>
      <c r="F4436">
        <v>0</v>
      </c>
      <c r="G4436" s="2">
        <v>45545</v>
      </c>
      <c r="H4436" t="s">
        <v>2021</v>
      </c>
      <c r="I4436">
        <f t="shared" si="69"/>
        <v>388.8</v>
      </c>
    </row>
    <row r="4437" spans="1:9" x14ac:dyDescent="0.25">
      <c r="A4437">
        <v>2</v>
      </c>
      <c r="B4437" t="s">
        <v>2044</v>
      </c>
      <c r="C4437" t="s">
        <v>2045</v>
      </c>
      <c r="D4437" t="s">
        <v>2020</v>
      </c>
      <c r="E4437">
        <v>0</v>
      </c>
      <c r="F4437">
        <v>169.65</v>
      </c>
      <c r="G4437" s="2">
        <v>45545</v>
      </c>
      <c r="H4437" t="s">
        <v>2021</v>
      </c>
      <c r="I4437">
        <f t="shared" si="69"/>
        <v>-169.65</v>
      </c>
    </row>
    <row r="4438" spans="1:9" x14ac:dyDescent="0.25">
      <c r="A4438">
        <v>2</v>
      </c>
      <c r="B4438" t="s">
        <v>2032</v>
      </c>
      <c r="C4438" t="s">
        <v>2033</v>
      </c>
      <c r="D4438" t="s">
        <v>2020</v>
      </c>
      <c r="E4438">
        <v>148</v>
      </c>
      <c r="F4438">
        <v>0</v>
      </c>
      <c r="G4438" s="2">
        <v>45545</v>
      </c>
      <c r="H4438" t="s">
        <v>2021</v>
      </c>
      <c r="I4438">
        <f t="shared" si="69"/>
        <v>148</v>
      </c>
    </row>
    <row r="4439" spans="1:9" x14ac:dyDescent="0.25">
      <c r="A4439">
        <v>2</v>
      </c>
      <c r="B4439" t="s">
        <v>2019</v>
      </c>
      <c r="C4439" t="s">
        <v>2027</v>
      </c>
      <c r="D4439" t="s">
        <v>2020</v>
      </c>
      <c r="E4439">
        <v>91.19</v>
      </c>
      <c r="F4439">
        <v>0</v>
      </c>
      <c r="G4439" s="2">
        <v>45534</v>
      </c>
      <c r="H4439" t="s">
        <v>2021</v>
      </c>
      <c r="I4439">
        <f t="shared" si="69"/>
        <v>91.19</v>
      </c>
    </row>
    <row r="4440" spans="1:9" x14ac:dyDescent="0.25">
      <c r="A4440">
        <v>2</v>
      </c>
      <c r="B4440" t="s">
        <v>2026</v>
      </c>
      <c r="C4440" t="s">
        <v>3603</v>
      </c>
      <c r="D4440" t="s">
        <v>2020</v>
      </c>
      <c r="E4440">
        <v>274.01</v>
      </c>
      <c r="F4440">
        <v>0</v>
      </c>
      <c r="G4440" s="2">
        <v>45545</v>
      </c>
      <c r="H4440" t="s">
        <v>2021</v>
      </c>
      <c r="I4440">
        <f t="shared" si="69"/>
        <v>274.01</v>
      </c>
    </row>
    <row r="4441" spans="1:9" x14ac:dyDescent="0.25">
      <c r="A4441">
        <v>8</v>
      </c>
      <c r="B4441" t="s">
        <v>2063</v>
      </c>
      <c r="C4441" t="s">
        <v>3495</v>
      </c>
      <c r="D4441" t="s">
        <v>3914</v>
      </c>
      <c r="E4441">
        <v>9050.27</v>
      </c>
      <c r="F4441">
        <v>0</v>
      </c>
      <c r="G4441" s="2">
        <v>45548</v>
      </c>
      <c r="H4441" t="s">
        <v>3243</v>
      </c>
      <c r="I4441">
        <f t="shared" si="69"/>
        <v>9050.27</v>
      </c>
    </row>
    <row r="4442" spans="1:9" x14ac:dyDescent="0.25">
      <c r="A4442">
        <v>2</v>
      </c>
      <c r="B4442" t="s">
        <v>2053</v>
      </c>
      <c r="C4442" t="s">
        <v>3624</v>
      </c>
      <c r="D4442" t="s">
        <v>3617</v>
      </c>
      <c r="E4442">
        <v>0</v>
      </c>
      <c r="F4442">
        <v>315</v>
      </c>
      <c r="G4442" s="2">
        <v>45535</v>
      </c>
      <c r="H4442" t="s">
        <v>3618</v>
      </c>
      <c r="I4442">
        <f t="shared" si="69"/>
        <v>-315</v>
      </c>
    </row>
    <row r="4443" spans="1:9" x14ac:dyDescent="0.25">
      <c r="A4443">
        <v>2</v>
      </c>
      <c r="B4443" t="s">
        <v>2053</v>
      </c>
      <c r="C4443" t="s">
        <v>3624</v>
      </c>
      <c r="D4443" t="s">
        <v>3617</v>
      </c>
      <c r="E4443">
        <v>0</v>
      </c>
      <c r="F4443">
        <v>1300</v>
      </c>
      <c r="G4443" s="2">
        <v>45535</v>
      </c>
      <c r="H4443" t="s">
        <v>3618</v>
      </c>
      <c r="I4443">
        <f t="shared" si="69"/>
        <v>-1300</v>
      </c>
    </row>
    <row r="4444" spans="1:9" x14ac:dyDescent="0.25">
      <c r="A4444">
        <v>2</v>
      </c>
      <c r="B4444" t="s">
        <v>2053</v>
      </c>
      <c r="C4444" t="s">
        <v>3624</v>
      </c>
      <c r="D4444" t="s">
        <v>3617</v>
      </c>
      <c r="E4444">
        <v>0</v>
      </c>
      <c r="F4444">
        <v>325</v>
      </c>
      <c r="G4444" s="2">
        <v>45535</v>
      </c>
      <c r="H4444" t="s">
        <v>3618</v>
      </c>
      <c r="I4444">
        <f t="shared" si="69"/>
        <v>-325</v>
      </c>
    </row>
    <row r="4445" spans="1:9" x14ac:dyDescent="0.25">
      <c r="A4445">
        <v>2</v>
      </c>
      <c r="B4445" t="s">
        <v>2053</v>
      </c>
      <c r="C4445" t="s">
        <v>3624</v>
      </c>
      <c r="D4445" t="s">
        <v>3617</v>
      </c>
      <c r="E4445">
        <v>0</v>
      </c>
      <c r="F4445">
        <v>440</v>
      </c>
      <c r="G4445" s="2">
        <v>45535</v>
      </c>
      <c r="H4445" t="s">
        <v>3618</v>
      </c>
      <c r="I4445">
        <f t="shared" si="69"/>
        <v>-440</v>
      </c>
    </row>
    <row r="4446" spans="1:9" x14ac:dyDescent="0.25">
      <c r="A4446">
        <v>2</v>
      </c>
      <c r="B4446" t="s">
        <v>2053</v>
      </c>
      <c r="C4446" t="s">
        <v>3624</v>
      </c>
      <c r="D4446" t="s">
        <v>3617</v>
      </c>
      <c r="E4446">
        <v>0</v>
      </c>
      <c r="F4446">
        <v>810</v>
      </c>
      <c r="G4446" s="2">
        <v>45535</v>
      </c>
      <c r="H4446" t="s">
        <v>3618</v>
      </c>
      <c r="I4446">
        <f t="shared" si="69"/>
        <v>-810</v>
      </c>
    </row>
    <row r="4447" spans="1:9" x14ac:dyDescent="0.25">
      <c r="A4447">
        <v>2</v>
      </c>
      <c r="B4447" t="s">
        <v>2053</v>
      </c>
      <c r="C4447" t="s">
        <v>3624</v>
      </c>
      <c r="D4447" t="s">
        <v>3617</v>
      </c>
      <c r="E4447">
        <v>0</v>
      </c>
      <c r="F4447">
        <v>1425</v>
      </c>
      <c r="G4447" s="2">
        <v>45535</v>
      </c>
      <c r="H4447" t="s">
        <v>3618</v>
      </c>
      <c r="I4447">
        <f t="shared" si="69"/>
        <v>-1425</v>
      </c>
    </row>
    <row r="4448" spans="1:9" x14ac:dyDescent="0.25">
      <c r="A4448">
        <v>2</v>
      </c>
      <c r="B4448" t="s">
        <v>2053</v>
      </c>
      <c r="C4448" t="s">
        <v>3624</v>
      </c>
      <c r="D4448" t="s">
        <v>3617</v>
      </c>
      <c r="E4448">
        <v>0</v>
      </c>
      <c r="F4448">
        <v>65</v>
      </c>
      <c r="G4448" s="2">
        <v>45535</v>
      </c>
      <c r="H4448" t="s">
        <v>3618</v>
      </c>
      <c r="I4448">
        <f t="shared" si="69"/>
        <v>-65</v>
      </c>
    </row>
    <row r="4449" spans="1:9" x14ac:dyDescent="0.25">
      <c r="A4449">
        <v>2</v>
      </c>
      <c r="B4449" t="s">
        <v>2053</v>
      </c>
      <c r="C4449" t="s">
        <v>3624</v>
      </c>
      <c r="D4449" t="s">
        <v>3617</v>
      </c>
      <c r="E4449">
        <v>0</v>
      </c>
      <c r="F4449">
        <v>600</v>
      </c>
      <c r="G4449" s="2">
        <v>45535</v>
      </c>
      <c r="H4449" t="s">
        <v>3618</v>
      </c>
      <c r="I4449">
        <f t="shared" si="69"/>
        <v>-600</v>
      </c>
    </row>
    <row r="4450" spans="1:9" x14ac:dyDescent="0.25">
      <c r="A4450">
        <v>2</v>
      </c>
      <c r="B4450" t="s">
        <v>2053</v>
      </c>
      <c r="C4450" t="s">
        <v>3624</v>
      </c>
      <c r="D4450" t="s">
        <v>3617</v>
      </c>
      <c r="E4450">
        <v>0</v>
      </c>
      <c r="F4450">
        <v>221</v>
      </c>
      <c r="G4450" s="2">
        <v>45535</v>
      </c>
      <c r="H4450" t="s">
        <v>3618</v>
      </c>
      <c r="I4450">
        <f t="shared" si="69"/>
        <v>-221</v>
      </c>
    </row>
    <row r="4451" spans="1:9" x14ac:dyDescent="0.25">
      <c r="A4451">
        <v>2</v>
      </c>
      <c r="B4451" t="s">
        <v>2053</v>
      </c>
      <c r="C4451" t="s">
        <v>3624</v>
      </c>
      <c r="D4451" t="s">
        <v>3617</v>
      </c>
      <c r="E4451">
        <v>0</v>
      </c>
      <c r="F4451">
        <v>30</v>
      </c>
      <c r="G4451" s="2">
        <v>45535</v>
      </c>
      <c r="H4451" t="s">
        <v>3618</v>
      </c>
      <c r="I4451">
        <f t="shared" si="69"/>
        <v>-30</v>
      </c>
    </row>
    <row r="4452" spans="1:9" x14ac:dyDescent="0.25">
      <c r="A4452">
        <v>2</v>
      </c>
      <c r="B4452" t="s">
        <v>2053</v>
      </c>
      <c r="C4452" t="s">
        <v>3624</v>
      </c>
      <c r="D4452" t="s">
        <v>3617</v>
      </c>
      <c r="E4452">
        <v>0</v>
      </c>
      <c r="F4452">
        <v>30</v>
      </c>
      <c r="G4452" s="2">
        <v>45535</v>
      </c>
      <c r="H4452" t="s">
        <v>3618</v>
      </c>
      <c r="I4452">
        <f t="shared" si="69"/>
        <v>-30</v>
      </c>
    </row>
    <row r="4453" spans="1:9" x14ac:dyDescent="0.25">
      <c r="A4453">
        <v>2</v>
      </c>
      <c r="B4453" t="s">
        <v>2053</v>
      </c>
      <c r="C4453" t="s">
        <v>3624</v>
      </c>
      <c r="D4453" t="s">
        <v>3617</v>
      </c>
      <c r="E4453">
        <v>0</v>
      </c>
      <c r="F4453">
        <v>320</v>
      </c>
      <c r="G4453" s="2">
        <v>45535</v>
      </c>
      <c r="H4453" t="s">
        <v>3618</v>
      </c>
      <c r="I4453">
        <f t="shared" si="69"/>
        <v>-320</v>
      </c>
    </row>
    <row r="4454" spans="1:9" x14ac:dyDescent="0.25">
      <c r="A4454">
        <v>2</v>
      </c>
      <c r="B4454" t="s">
        <v>2053</v>
      </c>
      <c r="C4454" t="s">
        <v>3624</v>
      </c>
      <c r="D4454" t="s">
        <v>3617</v>
      </c>
      <c r="E4454">
        <v>0</v>
      </c>
      <c r="F4454">
        <v>262.5</v>
      </c>
      <c r="G4454" s="2">
        <v>45535</v>
      </c>
      <c r="H4454" t="s">
        <v>3618</v>
      </c>
      <c r="I4454">
        <f t="shared" si="69"/>
        <v>-262.5</v>
      </c>
    </row>
    <row r="4455" spans="1:9" x14ac:dyDescent="0.25">
      <c r="A4455">
        <v>2</v>
      </c>
      <c r="B4455" t="s">
        <v>2053</v>
      </c>
      <c r="C4455" t="s">
        <v>3624</v>
      </c>
      <c r="D4455" t="s">
        <v>3617</v>
      </c>
      <c r="E4455">
        <v>0</v>
      </c>
      <c r="F4455">
        <v>280</v>
      </c>
      <c r="G4455" s="2">
        <v>45535</v>
      </c>
      <c r="H4455" t="s">
        <v>3618</v>
      </c>
      <c r="I4455">
        <f t="shared" si="69"/>
        <v>-280</v>
      </c>
    </row>
    <row r="4456" spans="1:9" x14ac:dyDescent="0.25">
      <c r="A4456">
        <v>2</v>
      </c>
      <c r="B4456" t="s">
        <v>2053</v>
      </c>
      <c r="C4456" t="s">
        <v>3624</v>
      </c>
      <c r="D4456" t="s">
        <v>3617</v>
      </c>
      <c r="E4456">
        <v>0</v>
      </c>
      <c r="F4456">
        <v>150</v>
      </c>
      <c r="G4456" s="2">
        <v>45535</v>
      </c>
      <c r="H4456" t="s">
        <v>3618</v>
      </c>
      <c r="I4456">
        <f t="shared" si="69"/>
        <v>-150</v>
      </c>
    </row>
    <row r="4457" spans="1:9" x14ac:dyDescent="0.25">
      <c r="A4457">
        <v>2</v>
      </c>
      <c r="B4457" t="s">
        <v>2053</v>
      </c>
      <c r="C4457" t="s">
        <v>3624</v>
      </c>
      <c r="D4457" t="s">
        <v>3617</v>
      </c>
      <c r="E4457">
        <v>0</v>
      </c>
      <c r="F4457">
        <v>210</v>
      </c>
      <c r="G4457" s="2">
        <v>45535</v>
      </c>
      <c r="H4457" t="s">
        <v>3618</v>
      </c>
      <c r="I4457">
        <f t="shared" si="69"/>
        <v>-210</v>
      </c>
    </row>
    <row r="4458" spans="1:9" x14ac:dyDescent="0.25">
      <c r="A4458">
        <v>2</v>
      </c>
      <c r="B4458" t="s">
        <v>2053</v>
      </c>
      <c r="C4458" t="s">
        <v>3624</v>
      </c>
      <c r="D4458" t="s">
        <v>3617</v>
      </c>
      <c r="E4458">
        <v>0</v>
      </c>
      <c r="F4458">
        <v>2500</v>
      </c>
      <c r="G4458" s="2">
        <v>45535</v>
      </c>
      <c r="H4458" t="s">
        <v>3618</v>
      </c>
      <c r="I4458">
        <f t="shared" si="69"/>
        <v>-2500</v>
      </c>
    </row>
    <row r="4459" spans="1:9" x14ac:dyDescent="0.25">
      <c r="A4459">
        <v>2</v>
      </c>
      <c r="B4459" t="s">
        <v>2053</v>
      </c>
      <c r="C4459" t="s">
        <v>3624</v>
      </c>
      <c r="D4459" t="s">
        <v>3617</v>
      </c>
      <c r="E4459">
        <v>0</v>
      </c>
      <c r="F4459">
        <v>2500</v>
      </c>
      <c r="G4459" s="2">
        <v>45535</v>
      </c>
      <c r="H4459" t="s">
        <v>3618</v>
      </c>
      <c r="I4459">
        <f t="shared" si="69"/>
        <v>-2500</v>
      </c>
    </row>
    <row r="4460" spans="1:9" x14ac:dyDescent="0.25">
      <c r="A4460">
        <v>2</v>
      </c>
      <c r="B4460" t="s">
        <v>2053</v>
      </c>
      <c r="C4460" t="s">
        <v>3624</v>
      </c>
      <c r="D4460" t="s">
        <v>3617</v>
      </c>
      <c r="E4460">
        <v>0</v>
      </c>
      <c r="F4460">
        <v>2500</v>
      </c>
      <c r="G4460" s="2">
        <v>45535</v>
      </c>
      <c r="H4460" t="s">
        <v>3618</v>
      </c>
      <c r="I4460">
        <f t="shared" si="69"/>
        <v>-2500</v>
      </c>
    </row>
    <row r="4461" spans="1:9" x14ac:dyDescent="0.25">
      <c r="A4461">
        <v>2</v>
      </c>
      <c r="B4461" t="s">
        <v>2053</v>
      </c>
      <c r="C4461" t="s">
        <v>3624</v>
      </c>
      <c r="D4461" t="s">
        <v>3617</v>
      </c>
      <c r="E4461">
        <v>0</v>
      </c>
      <c r="F4461">
        <v>12500</v>
      </c>
      <c r="G4461" s="2">
        <v>45535</v>
      </c>
      <c r="H4461" t="s">
        <v>3618</v>
      </c>
      <c r="I4461">
        <f t="shared" si="69"/>
        <v>-12500</v>
      </c>
    </row>
    <row r="4462" spans="1:9" x14ac:dyDescent="0.25">
      <c r="A4462">
        <v>2</v>
      </c>
      <c r="B4462" t="s">
        <v>2053</v>
      </c>
      <c r="C4462" t="s">
        <v>3624</v>
      </c>
      <c r="D4462" t="s">
        <v>3617</v>
      </c>
      <c r="E4462">
        <v>0</v>
      </c>
      <c r="F4462">
        <v>12500</v>
      </c>
      <c r="G4462" s="2">
        <v>45535</v>
      </c>
      <c r="H4462" t="s">
        <v>3618</v>
      </c>
      <c r="I4462">
        <f t="shared" si="69"/>
        <v>-12500</v>
      </c>
    </row>
    <row r="4463" spans="1:9" x14ac:dyDescent="0.25">
      <c r="A4463">
        <v>2</v>
      </c>
      <c r="B4463" t="s">
        <v>2053</v>
      </c>
      <c r="C4463" t="s">
        <v>3624</v>
      </c>
      <c r="D4463" t="s">
        <v>3617</v>
      </c>
      <c r="E4463">
        <v>0</v>
      </c>
      <c r="F4463">
        <v>1300</v>
      </c>
      <c r="G4463" s="2">
        <v>45535</v>
      </c>
      <c r="H4463" t="s">
        <v>3618</v>
      </c>
      <c r="I4463">
        <f t="shared" si="69"/>
        <v>-1300</v>
      </c>
    </row>
    <row r="4464" spans="1:9" x14ac:dyDescent="0.25">
      <c r="A4464">
        <v>2</v>
      </c>
      <c r="B4464" t="s">
        <v>2053</v>
      </c>
      <c r="C4464" t="s">
        <v>3624</v>
      </c>
      <c r="D4464" t="s">
        <v>3617</v>
      </c>
      <c r="E4464">
        <v>0</v>
      </c>
      <c r="F4464">
        <v>100</v>
      </c>
      <c r="G4464" s="2">
        <v>45535</v>
      </c>
      <c r="H4464" t="s">
        <v>3618</v>
      </c>
      <c r="I4464">
        <f t="shared" si="69"/>
        <v>-100</v>
      </c>
    </row>
    <row r="4465" spans="1:9" x14ac:dyDescent="0.25">
      <c r="A4465">
        <v>2</v>
      </c>
      <c r="B4465" t="s">
        <v>2053</v>
      </c>
      <c r="C4465" t="s">
        <v>3624</v>
      </c>
      <c r="D4465" t="s">
        <v>3617</v>
      </c>
      <c r="E4465">
        <v>0</v>
      </c>
      <c r="F4465">
        <v>2000</v>
      </c>
      <c r="G4465" s="2">
        <v>45535</v>
      </c>
      <c r="H4465" t="s">
        <v>3618</v>
      </c>
      <c r="I4465">
        <f t="shared" si="69"/>
        <v>-2000</v>
      </c>
    </row>
    <row r="4466" spans="1:9" x14ac:dyDescent="0.25">
      <c r="A4466">
        <v>2</v>
      </c>
      <c r="B4466" t="s">
        <v>2053</v>
      </c>
      <c r="C4466" t="s">
        <v>3624</v>
      </c>
      <c r="D4466" t="s">
        <v>3617</v>
      </c>
      <c r="E4466">
        <v>0</v>
      </c>
      <c r="F4466">
        <v>1300</v>
      </c>
      <c r="G4466" s="2">
        <v>45535</v>
      </c>
      <c r="H4466" t="s">
        <v>3618</v>
      </c>
      <c r="I4466">
        <f t="shared" si="69"/>
        <v>-1300</v>
      </c>
    </row>
    <row r="4467" spans="1:9" x14ac:dyDescent="0.25">
      <c r="A4467">
        <v>2</v>
      </c>
      <c r="B4467" t="s">
        <v>2053</v>
      </c>
      <c r="C4467" t="s">
        <v>3624</v>
      </c>
      <c r="D4467" t="s">
        <v>3617</v>
      </c>
      <c r="E4467">
        <v>0</v>
      </c>
      <c r="F4467">
        <v>300</v>
      </c>
      <c r="G4467" s="2">
        <v>45535</v>
      </c>
      <c r="H4467" t="s">
        <v>3618</v>
      </c>
      <c r="I4467">
        <f t="shared" si="69"/>
        <v>-300</v>
      </c>
    </row>
    <row r="4468" spans="1:9" x14ac:dyDescent="0.25">
      <c r="A4468">
        <v>2</v>
      </c>
      <c r="B4468" t="s">
        <v>2053</v>
      </c>
      <c r="C4468" t="s">
        <v>3624</v>
      </c>
      <c r="D4468" t="s">
        <v>3617</v>
      </c>
      <c r="E4468">
        <v>0</v>
      </c>
      <c r="F4468">
        <v>90</v>
      </c>
      <c r="G4468" s="2">
        <v>45535</v>
      </c>
      <c r="H4468" t="s">
        <v>3618</v>
      </c>
      <c r="I4468">
        <f t="shared" si="69"/>
        <v>-90</v>
      </c>
    </row>
    <row r="4469" spans="1:9" x14ac:dyDescent="0.25">
      <c r="A4469">
        <v>2</v>
      </c>
      <c r="B4469" t="s">
        <v>2053</v>
      </c>
      <c r="C4469" t="s">
        <v>3624</v>
      </c>
      <c r="D4469" t="s">
        <v>3617</v>
      </c>
      <c r="E4469">
        <v>0</v>
      </c>
      <c r="F4469">
        <v>75</v>
      </c>
      <c r="G4469" s="2">
        <v>45535</v>
      </c>
      <c r="H4469" t="s">
        <v>3618</v>
      </c>
      <c r="I4469">
        <f t="shared" si="69"/>
        <v>-75</v>
      </c>
    </row>
    <row r="4470" spans="1:9" x14ac:dyDescent="0.25">
      <c r="A4470">
        <v>2</v>
      </c>
      <c r="B4470" t="s">
        <v>2053</v>
      </c>
      <c r="C4470" t="s">
        <v>3624</v>
      </c>
      <c r="D4470" t="s">
        <v>3617</v>
      </c>
      <c r="E4470">
        <v>0</v>
      </c>
      <c r="F4470">
        <v>1300</v>
      </c>
      <c r="G4470" s="2">
        <v>45535</v>
      </c>
      <c r="H4470" t="s">
        <v>3618</v>
      </c>
      <c r="I4470">
        <f t="shared" si="69"/>
        <v>-1300</v>
      </c>
    </row>
    <row r="4471" spans="1:9" x14ac:dyDescent="0.25">
      <c r="A4471">
        <v>2</v>
      </c>
      <c r="B4471" t="s">
        <v>2053</v>
      </c>
      <c r="C4471" t="s">
        <v>3624</v>
      </c>
      <c r="D4471" t="s">
        <v>3617</v>
      </c>
      <c r="E4471">
        <v>0</v>
      </c>
      <c r="F4471">
        <v>75</v>
      </c>
      <c r="G4471" s="2">
        <v>45535</v>
      </c>
      <c r="H4471" t="s">
        <v>3618</v>
      </c>
      <c r="I4471">
        <f t="shared" si="69"/>
        <v>-75</v>
      </c>
    </row>
    <row r="4472" spans="1:9" x14ac:dyDescent="0.25">
      <c r="A4472">
        <v>2</v>
      </c>
      <c r="B4472" t="s">
        <v>2053</v>
      </c>
      <c r="C4472" t="s">
        <v>3624</v>
      </c>
      <c r="D4472" t="s">
        <v>3617</v>
      </c>
      <c r="E4472">
        <v>0</v>
      </c>
      <c r="F4472">
        <v>50</v>
      </c>
      <c r="G4472" s="2">
        <v>45535</v>
      </c>
      <c r="H4472" t="s">
        <v>3618</v>
      </c>
      <c r="I4472">
        <f t="shared" si="69"/>
        <v>-50</v>
      </c>
    </row>
    <row r="4473" spans="1:9" x14ac:dyDescent="0.25">
      <c r="A4473">
        <v>2</v>
      </c>
      <c r="B4473" t="s">
        <v>2053</v>
      </c>
      <c r="C4473" t="s">
        <v>3624</v>
      </c>
      <c r="D4473" t="s">
        <v>3617</v>
      </c>
      <c r="E4473">
        <v>0</v>
      </c>
      <c r="F4473">
        <v>120</v>
      </c>
      <c r="G4473" s="2">
        <v>45535</v>
      </c>
      <c r="H4473" t="s">
        <v>3618</v>
      </c>
      <c r="I4473">
        <f t="shared" si="69"/>
        <v>-120</v>
      </c>
    </row>
    <row r="4474" spans="1:9" x14ac:dyDescent="0.25">
      <c r="A4474">
        <v>2</v>
      </c>
      <c r="B4474" t="s">
        <v>2053</v>
      </c>
      <c r="C4474" t="s">
        <v>3624</v>
      </c>
      <c r="D4474" t="s">
        <v>3617</v>
      </c>
      <c r="E4474">
        <v>0</v>
      </c>
      <c r="F4474">
        <v>2100</v>
      </c>
      <c r="G4474" s="2">
        <v>45535</v>
      </c>
      <c r="H4474" t="s">
        <v>3618</v>
      </c>
      <c r="I4474">
        <f t="shared" si="69"/>
        <v>-2100</v>
      </c>
    </row>
    <row r="4475" spans="1:9" x14ac:dyDescent="0.25">
      <c r="A4475">
        <v>2</v>
      </c>
      <c r="B4475" t="s">
        <v>2053</v>
      </c>
      <c r="C4475" t="s">
        <v>3624</v>
      </c>
      <c r="D4475" t="s">
        <v>3617</v>
      </c>
      <c r="E4475">
        <v>0</v>
      </c>
      <c r="F4475">
        <v>4000</v>
      </c>
      <c r="G4475" s="2">
        <v>45535</v>
      </c>
      <c r="H4475" t="s">
        <v>3618</v>
      </c>
      <c r="I4475">
        <f t="shared" si="69"/>
        <v>-4000</v>
      </c>
    </row>
    <row r="4476" spans="1:9" x14ac:dyDescent="0.25">
      <c r="A4476">
        <v>2</v>
      </c>
      <c r="B4476" t="s">
        <v>2053</v>
      </c>
      <c r="C4476" t="s">
        <v>3624</v>
      </c>
      <c r="D4476" t="s">
        <v>3617</v>
      </c>
      <c r="E4476">
        <v>0</v>
      </c>
      <c r="F4476">
        <v>2000</v>
      </c>
      <c r="G4476" s="2">
        <v>45535</v>
      </c>
      <c r="H4476" t="s">
        <v>3618</v>
      </c>
      <c r="I4476">
        <f t="shared" si="69"/>
        <v>-2000</v>
      </c>
    </row>
    <row r="4477" spans="1:9" x14ac:dyDescent="0.25">
      <c r="A4477">
        <v>2</v>
      </c>
      <c r="B4477" t="s">
        <v>2053</v>
      </c>
      <c r="C4477" t="s">
        <v>3624</v>
      </c>
      <c r="D4477" t="s">
        <v>3617</v>
      </c>
      <c r="E4477">
        <v>0</v>
      </c>
      <c r="F4477">
        <v>2360</v>
      </c>
      <c r="G4477" s="2">
        <v>45535</v>
      </c>
      <c r="H4477" t="s">
        <v>3618</v>
      </c>
      <c r="I4477">
        <f t="shared" si="69"/>
        <v>-2360</v>
      </c>
    </row>
    <row r="4478" spans="1:9" x14ac:dyDescent="0.25">
      <c r="A4478">
        <v>2</v>
      </c>
      <c r="B4478" t="s">
        <v>2053</v>
      </c>
      <c r="C4478" t="s">
        <v>3624</v>
      </c>
      <c r="D4478" t="s">
        <v>3617</v>
      </c>
      <c r="E4478">
        <v>0</v>
      </c>
      <c r="F4478">
        <v>3000</v>
      </c>
      <c r="G4478" s="2">
        <v>45535</v>
      </c>
      <c r="H4478" t="s">
        <v>3618</v>
      </c>
      <c r="I4478">
        <f t="shared" si="69"/>
        <v>-3000</v>
      </c>
    </row>
    <row r="4479" spans="1:9" x14ac:dyDescent="0.25">
      <c r="A4479">
        <v>2</v>
      </c>
      <c r="B4479" t="s">
        <v>2053</v>
      </c>
      <c r="C4479" t="s">
        <v>3624</v>
      </c>
      <c r="D4479" t="s">
        <v>3617</v>
      </c>
      <c r="E4479">
        <v>0</v>
      </c>
      <c r="F4479">
        <v>1300</v>
      </c>
      <c r="G4479" s="2">
        <v>45535</v>
      </c>
      <c r="H4479" t="s">
        <v>3618</v>
      </c>
      <c r="I4479">
        <f t="shared" si="69"/>
        <v>-1300</v>
      </c>
    </row>
    <row r="4480" spans="1:9" x14ac:dyDescent="0.25">
      <c r="A4480">
        <v>2</v>
      </c>
      <c r="B4480" t="s">
        <v>2053</v>
      </c>
      <c r="C4480" t="s">
        <v>3624</v>
      </c>
      <c r="D4480" t="s">
        <v>3617</v>
      </c>
      <c r="E4480">
        <v>0</v>
      </c>
      <c r="F4480">
        <v>960</v>
      </c>
      <c r="G4480" s="2">
        <v>45535</v>
      </c>
      <c r="H4480" t="s">
        <v>3618</v>
      </c>
      <c r="I4480">
        <f t="shared" si="69"/>
        <v>-960</v>
      </c>
    </row>
    <row r="4481" spans="1:9" x14ac:dyDescent="0.25">
      <c r="A4481">
        <v>2</v>
      </c>
      <c r="B4481" t="s">
        <v>2053</v>
      </c>
      <c r="C4481" t="s">
        <v>3624</v>
      </c>
      <c r="D4481" t="s">
        <v>3617</v>
      </c>
      <c r="E4481">
        <v>0</v>
      </c>
      <c r="F4481">
        <v>65</v>
      </c>
      <c r="G4481" s="2">
        <v>45535</v>
      </c>
      <c r="H4481" t="s">
        <v>3618</v>
      </c>
      <c r="I4481">
        <f t="shared" si="69"/>
        <v>-65</v>
      </c>
    </row>
    <row r="4482" spans="1:9" x14ac:dyDescent="0.25">
      <c r="A4482">
        <v>2</v>
      </c>
      <c r="B4482" t="s">
        <v>2053</v>
      </c>
      <c r="C4482" t="s">
        <v>3624</v>
      </c>
      <c r="D4482" t="s">
        <v>3617</v>
      </c>
      <c r="E4482">
        <v>0</v>
      </c>
      <c r="F4482">
        <v>735</v>
      </c>
      <c r="G4482" s="2">
        <v>45535</v>
      </c>
      <c r="H4482" t="s">
        <v>3618</v>
      </c>
      <c r="I4482">
        <f t="shared" ref="I4482:I4545" si="70">E4482-F4482</f>
        <v>-735</v>
      </c>
    </row>
    <row r="4483" spans="1:9" x14ac:dyDescent="0.25">
      <c r="A4483">
        <v>2</v>
      </c>
      <c r="B4483" t="s">
        <v>2053</v>
      </c>
      <c r="C4483" t="s">
        <v>3624</v>
      </c>
      <c r="D4483" t="s">
        <v>3617</v>
      </c>
      <c r="E4483">
        <v>0</v>
      </c>
      <c r="F4483">
        <v>1700</v>
      </c>
      <c r="G4483" s="2">
        <v>45535</v>
      </c>
      <c r="H4483" t="s">
        <v>3618</v>
      </c>
      <c r="I4483">
        <f t="shared" si="70"/>
        <v>-1700</v>
      </c>
    </row>
    <row r="4484" spans="1:9" x14ac:dyDescent="0.25">
      <c r="A4484">
        <v>2</v>
      </c>
      <c r="B4484" t="s">
        <v>2053</v>
      </c>
      <c r="C4484" t="s">
        <v>3624</v>
      </c>
      <c r="D4484" t="s">
        <v>3617</v>
      </c>
      <c r="E4484">
        <v>0</v>
      </c>
      <c r="F4484">
        <v>780</v>
      </c>
      <c r="G4484" s="2">
        <v>45535</v>
      </c>
      <c r="H4484" t="s">
        <v>3618</v>
      </c>
      <c r="I4484">
        <f t="shared" si="70"/>
        <v>-780</v>
      </c>
    </row>
    <row r="4485" spans="1:9" x14ac:dyDescent="0.25">
      <c r="A4485">
        <v>2</v>
      </c>
      <c r="B4485" t="s">
        <v>2053</v>
      </c>
      <c r="C4485" t="s">
        <v>3624</v>
      </c>
      <c r="D4485" t="s">
        <v>3617</v>
      </c>
      <c r="E4485">
        <v>0</v>
      </c>
      <c r="F4485">
        <v>1620</v>
      </c>
      <c r="G4485" s="2">
        <v>45535</v>
      </c>
      <c r="H4485" t="s">
        <v>3618</v>
      </c>
      <c r="I4485">
        <f t="shared" si="70"/>
        <v>-1620</v>
      </c>
    </row>
    <row r="4486" spans="1:9" x14ac:dyDescent="0.25">
      <c r="A4486">
        <v>2</v>
      </c>
      <c r="B4486" t="s">
        <v>2053</v>
      </c>
      <c r="C4486" t="s">
        <v>3624</v>
      </c>
      <c r="D4486" t="s">
        <v>3617</v>
      </c>
      <c r="E4486">
        <v>0</v>
      </c>
      <c r="F4486">
        <v>1540</v>
      </c>
      <c r="G4486" s="2">
        <v>45535</v>
      </c>
      <c r="H4486" t="s">
        <v>3618</v>
      </c>
      <c r="I4486">
        <f t="shared" si="70"/>
        <v>-1540</v>
      </c>
    </row>
    <row r="4487" spans="1:9" x14ac:dyDescent="0.25">
      <c r="A4487">
        <v>2</v>
      </c>
      <c r="B4487" t="s">
        <v>2053</v>
      </c>
      <c r="C4487" t="s">
        <v>3624</v>
      </c>
      <c r="D4487" t="s">
        <v>3617</v>
      </c>
      <c r="E4487">
        <v>0</v>
      </c>
      <c r="F4487">
        <v>1740</v>
      </c>
      <c r="G4487" s="2">
        <v>45535</v>
      </c>
      <c r="H4487" t="s">
        <v>3618</v>
      </c>
      <c r="I4487">
        <f t="shared" si="70"/>
        <v>-1740</v>
      </c>
    </row>
    <row r="4488" spans="1:9" x14ac:dyDescent="0.25">
      <c r="A4488">
        <v>2</v>
      </c>
      <c r="B4488" t="s">
        <v>2053</v>
      </c>
      <c r="C4488" t="s">
        <v>3624</v>
      </c>
      <c r="D4488" t="s">
        <v>3617</v>
      </c>
      <c r="E4488">
        <v>0</v>
      </c>
      <c r="F4488">
        <v>800</v>
      </c>
      <c r="G4488" s="2">
        <v>45535</v>
      </c>
      <c r="H4488" t="s">
        <v>3618</v>
      </c>
      <c r="I4488">
        <f t="shared" si="70"/>
        <v>-800</v>
      </c>
    </row>
    <row r="4489" spans="1:9" x14ac:dyDescent="0.25">
      <c r="A4489">
        <v>2</v>
      </c>
      <c r="B4489" t="s">
        <v>2053</v>
      </c>
      <c r="C4489" t="s">
        <v>3624</v>
      </c>
      <c r="D4489" t="s">
        <v>3617</v>
      </c>
      <c r="E4489">
        <v>0</v>
      </c>
      <c r="F4489">
        <v>1300</v>
      </c>
      <c r="G4489" s="2">
        <v>45535</v>
      </c>
      <c r="H4489" t="s">
        <v>3618</v>
      </c>
      <c r="I4489">
        <f t="shared" si="70"/>
        <v>-1300</v>
      </c>
    </row>
    <row r="4490" spans="1:9" x14ac:dyDescent="0.25">
      <c r="A4490">
        <v>2</v>
      </c>
      <c r="B4490" t="s">
        <v>2053</v>
      </c>
      <c r="C4490" t="s">
        <v>3624</v>
      </c>
      <c r="D4490" t="s">
        <v>3617</v>
      </c>
      <c r="E4490">
        <v>0</v>
      </c>
      <c r="F4490">
        <v>1300</v>
      </c>
      <c r="G4490" s="2">
        <v>45535</v>
      </c>
      <c r="H4490" t="s">
        <v>3618</v>
      </c>
      <c r="I4490">
        <f t="shared" si="70"/>
        <v>-1300</v>
      </c>
    </row>
    <row r="4491" spans="1:9" x14ac:dyDescent="0.25">
      <c r="A4491">
        <v>2</v>
      </c>
      <c r="B4491" t="s">
        <v>2053</v>
      </c>
      <c r="C4491" t="s">
        <v>3624</v>
      </c>
      <c r="D4491" t="s">
        <v>3617</v>
      </c>
      <c r="E4491">
        <v>0</v>
      </c>
      <c r="F4491">
        <v>1500</v>
      </c>
      <c r="G4491" s="2">
        <v>45535</v>
      </c>
      <c r="H4491" t="s">
        <v>3618</v>
      </c>
      <c r="I4491">
        <f t="shared" si="70"/>
        <v>-1500</v>
      </c>
    </row>
    <row r="4492" spans="1:9" x14ac:dyDescent="0.25">
      <c r="A4492">
        <v>2</v>
      </c>
      <c r="B4492" t="s">
        <v>2053</v>
      </c>
      <c r="C4492" t="s">
        <v>3624</v>
      </c>
      <c r="D4492" t="s">
        <v>3617</v>
      </c>
      <c r="E4492">
        <v>0</v>
      </c>
      <c r="F4492">
        <v>1440</v>
      </c>
      <c r="G4492" s="2">
        <v>45535</v>
      </c>
      <c r="H4492" t="s">
        <v>3618</v>
      </c>
      <c r="I4492">
        <f t="shared" si="70"/>
        <v>-1440</v>
      </c>
    </row>
    <row r="4493" spans="1:9" x14ac:dyDescent="0.25">
      <c r="A4493">
        <v>2</v>
      </c>
      <c r="B4493" t="s">
        <v>2053</v>
      </c>
      <c r="C4493" t="s">
        <v>3624</v>
      </c>
      <c r="D4493" t="s">
        <v>3617</v>
      </c>
      <c r="E4493">
        <v>0</v>
      </c>
      <c r="F4493">
        <v>975</v>
      </c>
      <c r="G4493" s="2">
        <v>45535</v>
      </c>
      <c r="H4493" t="s">
        <v>3618</v>
      </c>
      <c r="I4493">
        <f t="shared" si="70"/>
        <v>-975</v>
      </c>
    </row>
    <row r="4494" spans="1:9" x14ac:dyDescent="0.25">
      <c r="A4494">
        <v>2</v>
      </c>
      <c r="B4494" t="s">
        <v>2053</v>
      </c>
      <c r="C4494" t="s">
        <v>3624</v>
      </c>
      <c r="D4494" t="s">
        <v>3617</v>
      </c>
      <c r="E4494">
        <v>0</v>
      </c>
      <c r="F4494">
        <v>1300</v>
      </c>
      <c r="G4494" s="2">
        <v>45535</v>
      </c>
      <c r="H4494" t="s">
        <v>3618</v>
      </c>
      <c r="I4494">
        <f t="shared" si="70"/>
        <v>-1300</v>
      </c>
    </row>
    <row r="4495" spans="1:9" x14ac:dyDescent="0.25">
      <c r="A4495">
        <v>2</v>
      </c>
      <c r="B4495" t="s">
        <v>2053</v>
      </c>
      <c r="C4495" t="s">
        <v>3624</v>
      </c>
      <c r="D4495" t="s">
        <v>3617</v>
      </c>
      <c r="E4495">
        <v>0</v>
      </c>
      <c r="F4495">
        <v>1235</v>
      </c>
      <c r="G4495" s="2">
        <v>45535</v>
      </c>
      <c r="H4495" t="s">
        <v>3618</v>
      </c>
      <c r="I4495">
        <f t="shared" si="70"/>
        <v>-1235</v>
      </c>
    </row>
    <row r="4496" spans="1:9" x14ac:dyDescent="0.25">
      <c r="A4496">
        <v>2</v>
      </c>
      <c r="B4496" t="s">
        <v>2053</v>
      </c>
      <c r="C4496" t="s">
        <v>3624</v>
      </c>
      <c r="D4496" t="s">
        <v>3617</v>
      </c>
      <c r="E4496">
        <v>0</v>
      </c>
      <c r="F4496">
        <v>2016</v>
      </c>
      <c r="G4496" s="2">
        <v>45535</v>
      </c>
      <c r="H4496" t="s">
        <v>3618</v>
      </c>
      <c r="I4496">
        <f t="shared" si="70"/>
        <v>-2016</v>
      </c>
    </row>
    <row r="4497" spans="1:9" x14ac:dyDescent="0.25">
      <c r="A4497">
        <v>2</v>
      </c>
      <c r="B4497" t="s">
        <v>2053</v>
      </c>
      <c r="C4497" t="s">
        <v>3624</v>
      </c>
      <c r="D4497" t="s">
        <v>3617</v>
      </c>
      <c r="E4497">
        <v>0</v>
      </c>
      <c r="F4497">
        <v>105</v>
      </c>
      <c r="G4497" s="2">
        <v>45535</v>
      </c>
      <c r="H4497" t="s">
        <v>3618</v>
      </c>
      <c r="I4497">
        <f t="shared" si="70"/>
        <v>-105</v>
      </c>
    </row>
    <row r="4498" spans="1:9" x14ac:dyDescent="0.25">
      <c r="A4498">
        <v>2</v>
      </c>
      <c r="B4498" t="s">
        <v>2053</v>
      </c>
      <c r="C4498" t="s">
        <v>3624</v>
      </c>
      <c r="D4498" t="s">
        <v>3617</v>
      </c>
      <c r="E4498">
        <v>0</v>
      </c>
      <c r="F4498">
        <v>3000</v>
      </c>
      <c r="G4498" s="2">
        <v>45535</v>
      </c>
      <c r="H4498" t="s">
        <v>3618</v>
      </c>
      <c r="I4498">
        <f t="shared" si="70"/>
        <v>-3000</v>
      </c>
    </row>
    <row r="4499" spans="1:9" x14ac:dyDescent="0.25">
      <c r="A4499">
        <v>2</v>
      </c>
      <c r="B4499" t="s">
        <v>2053</v>
      </c>
      <c r="C4499" t="s">
        <v>3624</v>
      </c>
      <c r="D4499" t="s">
        <v>3617</v>
      </c>
      <c r="E4499">
        <v>0</v>
      </c>
      <c r="F4499">
        <v>3000</v>
      </c>
      <c r="G4499" s="2">
        <v>45535</v>
      </c>
      <c r="H4499" t="s">
        <v>3618</v>
      </c>
      <c r="I4499">
        <f t="shared" si="70"/>
        <v>-3000</v>
      </c>
    </row>
    <row r="4500" spans="1:9" x14ac:dyDescent="0.25">
      <c r="A4500">
        <v>2</v>
      </c>
      <c r="B4500" t="s">
        <v>2053</v>
      </c>
      <c r="C4500" t="s">
        <v>3624</v>
      </c>
      <c r="D4500" t="s">
        <v>3617</v>
      </c>
      <c r="E4500">
        <v>0</v>
      </c>
      <c r="F4500">
        <v>1375</v>
      </c>
      <c r="G4500" s="2">
        <v>45535</v>
      </c>
      <c r="H4500" t="s">
        <v>3618</v>
      </c>
      <c r="I4500">
        <f t="shared" si="70"/>
        <v>-1375</v>
      </c>
    </row>
    <row r="4501" spans="1:9" x14ac:dyDescent="0.25">
      <c r="A4501">
        <v>2</v>
      </c>
      <c r="B4501" t="s">
        <v>2053</v>
      </c>
      <c r="C4501" t="s">
        <v>3624</v>
      </c>
      <c r="D4501" t="s">
        <v>3617</v>
      </c>
      <c r="E4501">
        <v>0</v>
      </c>
      <c r="F4501">
        <v>1200</v>
      </c>
      <c r="G4501" s="2">
        <v>45535</v>
      </c>
      <c r="H4501" t="s">
        <v>3618</v>
      </c>
      <c r="I4501">
        <f t="shared" si="70"/>
        <v>-1200</v>
      </c>
    </row>
    <row r="4502" spans="1:9" x14ac:dyDescent="0.25">
      <c r="A4502">
        <v>2</v>
      </c>
      <c r="B4502" t="s">
        <v>2053</v>
      </c>
      <c r="C4502" t="s">
        <v>3624</v>
      </c>
      <c r="D4502" t="s">
        <v>3617</v>
      </c>
      <c r="E4502">
        <v>0</v>
      </c>
      <c r="F4502">
        <v>5500</v>
      </c>
      <c r="G4502" s="2">
        <v>45535</v>
      </c>
      <c r="H4502" t="s">
        <v>3618</v>
      </c>
      <c r="I4502">
        <f t="shared" si="70"/>
        <v>-5500</v>
      </c>
    </row>
    <row r="4503" spans="1:9" x14ac:dyDescent="0.25">
      <c r="A4503">
        <v>2</v>
      </c>
      <c r="B4503" t="s">
        <v>2053</v>
      </c>
      <c r="C4503" t="s">
        <v>3624</v>
      </c>
      <c r="D4503" t="s">
        <v>3617</v>
      </c>
      <c r="E4503">
        <v>0</v>
      </c>
      <c r="F4503">
        <v>390</v>
      </c>
      <c r="G4503" s="2">
        <v>45535</v>
      </c>
      <c r="H4503" t="s">
        <v>3618</v>
      </c>
      <c r="I4503">
        <f t="shared" si="70"/>
        <v>-390</v>
      </c>
    </row>
    <row r="4504" spans="1:9" x14ac:dyDescent="0.25">
      <c r="A4504">
        <v>2</v>
      </c>
      <c r="B4504" t="s">
        <v>2053</v>
      </c>
      <c r="C4504" t="s">
        <v>3624</v>
      </c>
      <c r="D4504" t="s">
        <v>3617</v>
      </c>
      <c r="E4504">
        <v>0</v>
      </c>
      <c r="F4504">
        <v>3285</v>
      </c>
      <c r="G4504" s="2">
        <v>45535</v>
      </c>
      <c r="H4504" t="s">
        <v>3618</v>
      </c>
      <c r="I4504">
        <f t="shared" si="70"/>
        <v>-3285</v>
      </c>
    </row>
    <row r="4505" spans="1:9" x14ac:dyDescent="0.25">
      <c r="A4505">
        <v>2</v>
      </c>
      <c r="B4505" t="s">
        <v>2053</v>
      </c>
      <c r="C4505" t="s">
        <v>3624</v>
      </c>
      <c r="D4505" t="s">
        <v>3617</v>
      </c>
      <c r="E4505">
        <v>0</v>
      </c>
      <c r="F4505">
        <v>547.5</v>
      </c>
      <c r="G4505" s="2">
        <v>45535</v>
      </c>
      <c r="H4505" t="s">
        <v>3618</v>
      </c>
      <c r="I4505">
        <f t="shared" si="70"/>
        <v>-547.5</v>
      </c>
    </row>
    <row r="4506" spans="1:9" x14ac:dyDescent="0.25">
      <c r="A4506">
        <v>2</v>
      </c>
      <c r="B4506" t="s">
        <v>2053</v>
      </c>
      <c r="C4506" t="s">
        <v>3624</v>
      </c>
      <c r="D4506" t="s">
        <v>3617</v>
      </c>
      <c r="E4506">
        <v>0</v>
      </c>
      <c r="F4506">
        <v>210</v>
      </c>
      <c r="G4506" s="2">
        <v>45535</v>
      </c>
      <c r="H4506" t="s">
        <v>3618</v>
      </c>
      <c r="I4506">
        <f t="shared" si="70"/>
        <v>-210</v>
      </c>
    </row>
    <row r="4507" spans="1:9" x14ac:dyDescent="0.25">
      <c r="A4507">
        <v>2</v>
      </c>
      <c r="B4507" t="s">
        <v>2053</v>
      </c>
      <c r="C4507" t="s">
        <v>3624</v>
      </c>
      <c r="D4507" t="s">
        <v>3617</v>
      </c>
      <c r="E4507">
        <v>0</v>
      </c>
      <c r="F4507">
        <v>1995</v>
      </c>
      <c r="G4507" s="2">
        <v>45535</v>
      </c>
      <c r="H4507" t="s">
        <v>3618</v>
      </c>
      <c r="I4507">
        <f t="shared" si="70"/>
        <v>-1995</v>
      </c>
    </row>
    <row r="4508" spans="1:9" x14ac:dyDescent="0.25">
      <c r="A4508">
        <v>2</v>
      </c>
      <c r="B4508" t="s">
        <v>2053</v>
      </c>
      <c r="C4508" t="s">
        <v>3624</v>
      </c>
      <c r="D4508" t="s">
        <v>3617</v>
      </c>
      <c r="E4508">
        <v>0</v>
      </c>
      <c r="F4508">
        <v>200</v>
      </c>
      <c r="G4508" s="2">
        <v>45535</v>
      </c>
      <c r="H4508" t="s">
        <v>3618</v>
      </c>
      <c r="I4508">
        <f t="shared" si="70"/>
        <v>-200</v>
      </c>
    </row>
    <row r="4509" spans="1:9" x14ac:dyDescent="0.25">
      <c r="A4509">
        <v>2</v>
      </c>
      <c r="B4509" t="s">
        <v>2053</v>
      </c>
      <c r="C4509" t="s">
        <v>3624</v>
      </c>
      <c r="D4509" t="s">
        <v>3617</v>
      </c>
      <c r="E4509">
        <v>0</v>
      </c>
      <c r="F4509">
        <v>208</v>
      </c>
      <c r="G4509" s="2">
        <v>45535</v>
      </c>
      <c r="H4509" t="s">
        <v>3618</v>
      </c>
      <c r="I4509">
        <f t="shared" si="70"/>
        <v>-208</v>
      </c>
    </row>
    <row r="4510" spans="1:9" x14ac:dyDescent="0.25">
      <c r="A4510">
        <v>2</v>
      </c>
      <c r="B4510" t="s">
        <v>2053</v>
      </c>
      <c r="C4510" t="s">
        <v>3624</v>
      </c>
      <c r="D4510" t="s">
        <v>3617</v>
      </c>
      <c r="E4510">
        <v>0</v>
      </c>
      <c r="F4510">
        <v>416</v>
      </c>
      <c r="G4510" s="2">
        <v>45535</v>
      </c>
      <c r="H4510" t="s">
        <v>3618</v>
      </c>
      <c r="I4510">
        <f t="shared" si="70"/>
        <v>-416</v>
      </c>
    </row>
    <row r="4511" spans="1:9" x14ac:dyDescent="0.25">
      <c r="A4511">
        <v>2</v>
      </c>
      <c r="B4511" t="s">
        <v>2053</v>
      </c>
      <c r="C4511" t="s">
        <v>3624</v>
      </c>
      <c r="D4511" t="s">
        <v>3617</v>
      </c>
      <c r="E4511">
        <v>0</v>
      </c>
      <c r="F4511">
        <v>537.5</v>
      </c>
      <c r="G4511" s="2">
        <v>45535</v>
      </c>
      <c r="H4511" t="s">
        <v>3618</v>
      </c>
      <c r="I4511">
        <f t="shared" si="70"/>
        <v>-537.5</v>
      </c>
    </row>
    <row r="4512" spans="1:9" x14ac:dyDescent="0.25">
      <c r="A4512">
        <v>2</v>
      </c>
      <c r="B4512" t="s">
        <v>2053</v>
      </c>
      <c r="C4512" t="s">
        <v>3624</v>
      </c>
      <c r="D4512" t="s">
        <v>3617</v>
      </c>
      <c r="E4512">
        <v>0</v>
      </c>
      <c r="F4512">
        <v>1015</v>
      </c>
      <c r="G4512" s="2">
        <v>45535</v>
      </c>
      <c r="H4512" t="s">
        <v>3618</v>
      </c>
      <c r="I4512">
        <f t="shared" si="70"/>
        <v>-1015</v>
      </c>
    </row>
    <row r="4513" spans="1:9" x14ac:dyDescent="0.25">
      <c r="A4513">
        <v>2</v>
      </c>
      <c r="B4513" t="s">
        <v>2053</v>
      </c>
      <c r="C4513" t="s">
        <v>3624</v>
      </c>
      <c r="D4513" t="s">
        <v>3617</v>
      </c>
      <c r="E4513">
        <v>0</v>
      </c>
      <c r="F4513">
        <v>675</v>
      </c>
      <c r="G4513" s="2">
        <v>45535</v>
      </c>
      <c r="H4513" t="s">
        <v>3618</v>
      </c>
      <c r="I4513">
        <f t="shared" si="70"/>
        <v>-675</v>
      </c>
    </row>
    <row r="4514" spans="1:9" x14ac:dyDescent="0.25">
      <c r="A4514">
        <v>2</v>
      </c>
      <c r="B4514" t="s">
        <v>2053</v>
      </c>
      <c r="C4514" t="s">
        <v>3624</v>
      </c>
      <c r="D4514" t="s">
        <v>3617</v>
      </c>
      <c r="E4514">
        <v>0</v>
      </c>
      <c r="F4514">
        <v>365</v>
      </c>
      <c r="G4514" s="2">
        <v>45535</v>
      </c>
      <c r="H4514" t="s">
        <v>3618</v>
      </c>
      <c r="I4514">
        <f t="shared" si="70"/>
        <v>-365</v>
      </c>
    </row>
    <row r="4515" spans="1:9" x14ac:dyDescent="0.25">
      <c r="A4515">
        <v>2</v>
      </c>
      <c r="B4515" t="s">
        <v>2053</v>
      </c>
      <c r="C4515" t="s">
        <v>3624</v>
      </c>
      <c r="D4515" t="s">
        <v>3617</v>
      </c>
      <c r="E4515">
        <v>0</v>
      </c>
      <c r="F4515">
        <v>365</v>
      </c>
      <c r="G4515" s="2">
        <v>45535</v>
      </c>
      <c r="H4515" t="s">
        <v>3618</v>
      </c>
      <c r="I4515">
        <f t="shared" si="70"/>
        <v>-365</v>
      </c>
    </row>
    <row r="4516" spans="1:9" x14ac:dyDescent="0.25">
      <c r="A4516">
        <v>2</v>
      </c>
      <c r="B4516" t="s">
        <v>2053</v>
      </c>
      <c r="C4516" t="s">
        <v>3624</v>
      </c>
      <c r="D4516" t="s">
        <v>3617</v>
      </c>
      <c r="E4516">
        <v>0</v>
      </c>
      <c r="F4516">
        <v>360</v>
      </c>
      <c r="G4516" s="2">
        <v>45535</v>
      </c>
      <c r="H4516" t="s">
        <v>3618</v>
      </c>
      <c r="I4516">
        <f t="shared" si="70"/>
        <v>-360</v>
      </c>
    </row>
    <row r="4517" spans="1:9" x14ac:dyDescent="0.25">
      <c r="A4517">
        <v>2</v>
      </c>
      <c r="B4517" t="s">
        <v>2053</v>
      </c>
      <c r="C4517" t="s">
        <v>3624</v>
      </c>
      <c r="D4517" t="s">
        <v>3617</v>
      </c>
      <c r="E4517">
        <v>0</v>
      </c>
      <c r="F4517">
        <v>360</v>
      </c>
      <c r="G4517" s="2">
        <v>45535</v>
      </c>
      <c r="H4517" t="s">
        <v>3618</v>
      </c>
      <c r="I4517">
        <f t="shared" si="70"/>
        <v>-360</v>
      </c>
    </row>
    <row r="4518" spans="1:9" x14ac:dyDescent="0.25">
      <c r="A4518">
        <v>2</v>
      </c>
      <c r="B4518" t="s">
        <v>2053</v>
      </c>
      <c r="C4518" t="s">
        <v>3624</v>
      </c>
      <c r="D4518" t="s">
        <v>3617</v>
      </c>
      <c r="E4518">
        <v>0</v>
      </c>
      <c r="F4518">
        <v>260</v>
      </c>
      <c r="G4518" s="2">
        <v>45535</v>
      </c>
      <c r="H4518" t="s">
        <v>3618</v>
      </c>
      <c r="I4518">
        <f t="shared" si="70"/>
        <v>-260</v>
      </c>
    </row>
    <row r="4519" spans="1:9" x14ac:dyDescent="0.25">
      <c r="A4519">
        <v>2</v>
      </c>
      <c r="B4519" t="s">
        <v>2053</v>
      </c>
      <c r="C4519" t="s">
        <v>3624</v>
      </c>
      <c r="D4519" t="s">
        <v>3617</v>
      </c>
      <c r="E4519">
        <v>0</v>
      </c>
      <c r="F4519">
        <v>1020</v>
      </c>
      <c r="G4519" s="2">
        <v>45535</v>
      </c>
      <c r="H4519" t="s">
        <v>3618</v>
      </c>
      <c r="I4519">
        <f t="shared" si="70"/>
        <v>-1020</v>
      </c>
    </row>
    <row r="4520" spans="1:9" x14ac:dyDescent="0.25">
      <c r="A4520">
        <v>2</v>
      </c>
      <c r="B4520" t="s">
        <v>2053</v>
      </c>
      <c r="C4520" t="s">
        <v>3624</v>
      </c>
      <c r="D4520" t="s">
        <v>3617</v>
      </c>
      <c r="E4520">
        <v>0</v>
      </c>
      <c r="F4520">
        <v>680</v>
      </c>
      <c r="G4520" s="2">
        <v>45535</v>
      </c>
      <c r="H4520" t="s">
        <v>3618</v>
      </c>
      <c r="I4520">
        <f t="shared" si="70"/>
        <v>-680</v>
      </c>
    </row>
    <row r="4521" spans="1:9" x14ac:dyDescent="0.25">
      <c r="A4521">
        <v>2</v>
      </c>
      <c r="B4521" t="s">
        <v>2053</v>
      </c>
      <c r="C4521" t="s">
        <v>3624</v>
      </c>
      <c r="D4521" t="s">
        <v>3617</v>
      </c>
      <c r="E4521">
        <v>0</v>
      </c>
      <c r="F4521">
        <v>2500</v>
      </c>
      <c r="G4521" s="2">
        <v>45535</v>
      </c>
      <c r="H4521" t="s">
        <v>3618</v>
      </c>
      <c r="I4521">
        <f t="shared" si="70"/>
        <v>-2500</v>
      </c>
    </row>
    <row r="4522" spans="1:9" x14ac:dyDescent="0.25">
      <c r="A4522">
        <v>2</v>
      </c>
      <c r="B4522" t="s">
        <v>2053</v>
      </c>
      <c r="C4522" t="s">
        <v>3624</v>
      </c>
      <c r="D4522" t="s">
        <v>3617</v>
      </c>
      <c r="E4522">
        <v>0</v>
      </c>
      <c r="F4522">
        <v>2500</v>
      </c>
      <c r="G4522" s="2">
        <v>45535</v>
      </c>
      <c r="H4522" t="s">
        <v>3618</v>
      </c>
      <c r="I4522">
        <f t="shared" si="70"/>
        <v>-2500</v>
      </c>
    </row>
    <row r="4523" spans="1:9" x14ac:dyDescent="0.25">
      <c r="A4523">
        <v>2</v>
      </c>
      <c r="B4523" t="s">
        <v>2053</v>
      </c>
      <c r="C4523" t="s">
        <v>3624</v>
      </c>
      <c r="D4523" t="s">
        <v>3617</v>
      </c>
      <c r="E4523">
        <v>0</v>
      </c>
      <c r="F4523">
        <v>150</v>
      </c>
      <c r="G4523" s="2">
        <v>45535</v>
      </c>
      <c r="H4523" t="s">
        <v>3618</v>
      </c>
      <c r="I4523">
        <f t="shared" si="70"/>
        <v>-150</v>
      </c>
    </row>
    <row r="4524" spans="1:9" x14ac:dyDescent="0.25">
      <c r="A4524">
        <v>2</v>
      </c>
      <c r="B4524" t="s">
        <v>2053</v>
      </c>
      <c r="C4524" t="s">
        <v>3624</v>
      </c>
      <c r="D4524" t="s">
        <v>3617</v>
      </c>
      <c r="E4524">
        <v>0</v>
      </c>
      <c r="F4524">
        <v>150</v>
      </c>
      <c r="G4524" s="2">
        <v>45535</v>
      </c>
      <c r="H4524" t="s">
        <v>3618</v>
      </c>
      <c r="I4524">
        <f t="shared" si="70"/>
        <v>-150</v>
      </c>
    </row>
    <row r="4525" spans="1:9" x14ac:dyDescent="0.25">
      <c r="A4525">
        <v>2</v>
      </c>
      <c r="B4525" t="s">
        <v>2053</v>
      </c>
      <c r="C4525" t="s">
        <v>3624</v>
      </c>
      <c r="D4525" t="s">
        <v>3617</v>
      </c>
      <c r="E4525">
        <v>0</v>
      </c>
      <c r="F4525">
        <v>320</v>
      </c>
      <c r="G4525" s="2">
        <v>45535</v>
      </c>
      <c r="H4525" t="s">
        <v>3618</v>
      </c>
      <c r="I4525">
        <f t="shared" si="70"/>
        <v>-320</v>
      </c>
    </row>
    <row r="4526" spans="1:9" x14ac:dyDescent="0.25">
      <c r="A4526">
        <v>2</v>
      </c>
      <c r="B4526" t="s">
        <v>2053</v>
      </c>
      <c r="C4526" t="s">
        <v>3624</v>
      </c>
      <c r="D4526" t="s">
        <v>3617</v>
      </c>
      <c r="E4526">
        <v>0</v>
      </c>
      <c r="F4526">
        <v>390</v>
      </c>
      <c r="G4526" s="2">
        <v>45535</v>
      </c>
      <c r="H4526" t="s">
        <v>3618</v>
      </c>
      <c r="I4526">
        <f t="shared" si="70"/>
        <v>-390</v>
      </c>
    </row>
    <row r="4527" spans="1:9" x14ac:dyDescent="0.25">
      <c r="A4527">
        <v>2</v>
      </c>
      <c r="B4527" t="s">
        <v>2053</v>
      </c>
      <c r="C4527" t="s">
        <v>3624</v>
      </c>
      <c r="D4527" t="s">
        <v>3617</v>
      </c>
      <c r="E4527">
        <v>0</v>
      </c>
      <c r="F4527">
        <v>130</v>
      </c>
      <c r="G4527" s="2">
        <v>45535</v>
      </c>
      <c r="H4527" t="s">
        <v>3618</v>
      </c>
      <c r="I4527">
        <f t="shared" si="70"/>
        <v>-130</v>
      </c>
    </row>
    <row r="4528" spans="1:9" x14ac:dyDescent="0.25">
      <c r="A4528">
        <v>2</v>
      </c>
      <c r="B4528" t="s">
        <v>2053</v>
      </c>
      <c r="C4528" t="s">
        <v>3624</v>
      </c>
      <c r="D4528" t="s">
        <v>3617</v>
      </c>
      <c r="E4528">
        <v>0</v>
      </c>
      <c r="F4528">
        <v>286</v>
      </c>
      <c r="G4528" s="2">
        <v>45535</v>
      </c>
      <c r="H4528" t="s">
        <v>3618</v>
      </c>
      <c r="I4528">
        <f t="shared" si="70"/>
        <v>-286</v>
      </c>
    </row>
    <row r="4529" spans="1:9" x14ac:dyDescent="0.25">
      <c r="A4529">
        <v>2</v>
      </c>
      <c r="B4529" t="s">
        <v>2053</v>
      </c>
      <c r="C4529" t="s">
        <v>3624</v>
      </c>
      <c r="D4529" t="s">
        <v>3617</v>
      </c>
      <c r="E4529">
        <v>0</v>
      </c>
      <c r="F4529">
        <v>330</v>
      </c>
      <c r="G4529" s="2">
        <v>45535</v>
      </c>
      <c r="H4529" t="s">
        <v>3618</v>
      </c>
      <c r="I4529">
        <f t="shared" si="70"/>
        <v>-330</v>
      </c>
    </row>
    <row r="4530" spans="1:9" x14ac:dyDescent="0.25">
      <c r="A4530">
        <v>2</v>
      </c>
      <c r="B4530" t="s">
        <v>2053</v>
      </c>
      <c r="C4530" t="s">
        <v>3624</v>
      </c>
      <c r="D4530" t="s">
        <v>3617</v>
      </c>
      <c r="E4530">
        <v>0</v>
      </c>
      <c r="F4530">
        <v>299</v>
      </c>
      <c r="G4530" s="2">
        <v>45535</v>
      </c>
      <c r="H4530" t="s">
        <v>3618</v>
      </c>
      <c r="I4530">
        <f t="shared" si="70"/>
        <v>-299</v>
      </c>
    </row>
    <row r="4531" spans="1:9" x14ac:dyDescent="0.25">
      <c r="A4531">
        <v>2</v>
      </c>
      <c r="B4531" t="s">
        <v>2053</v>
      </c>
      <c r="C4531" t="s">
        <v>3624</v>
      </c>
      <c r="D4531" t="s">
        <v>3617</v>
      </c>
      <c r="E4531">
        <v>0</v>
      </c>
      <c r="F4531">
        <v>705</v>
      </c>
      <c r="G4531" s="2">
        <v>45535</v>
      </c>
      <c r="H4531" t="s">
        <v>3618</v>
      </c>
      <c r="I4531">
        <f t="shared" si="70"/>
        <v>-705</v>
      </c>
    </row>
    <row r="4532" spans="1:9" x14ac:dyDescent="0.25">
      <c r="A4532">
        <v>2</v>
      </c>
      <c r="B4532" t="s">
        <v>2053</v>
      </c>
      <c r="C4532" t="s">
        <v>3624</v>
      </c>
      <c r="D4532" t="s">
        <v>3617</v>
      </c>
      <c r="E4532">
        <v>0</v>
      </c>
      <c r="F4532">
        <v>150</v>
      </c>
      <c r="G4532" s="2">
        <v>45535</v>
      </c>
      <c r="H4532" t="s">
        <v>3618</v>
      </c>
      <c r="I4532">
        <f t="shared" si="70"/>
        <v>-150</v>
      </c>
    </row>
    <row r="4533" spans="1:9" x14ac:dyDescent="0.25">
      <c r="A4533">
        <v>2</v>
      </c>
      <c r="B4533" t="s">
        <v>2053</v>
      </c>
      <c r="C4533" t="s">
        <v>3624</v>
      </c>
      <c r="D4533" t="s">
        <v>3617</v>
      </c>
      <c r="E4533">
        <v>0</v>
      </c>
      <c r="F4533">
        <v>533</v>
      </c>
      <c r="G4533" s="2">
        <v>45535</v>
      </c>
      <c r="H4533" t="s">
        <v>3618</v>
      </c>
      <c r="I4533">
        <f t="shared" si="70"/>
        <v>-533</v>
      </c>
    </row>
    <row r="4534" spans="1:9" x14ac:dyDescent="0.25">
      <c r="A4534">
        <v>2</v>
      </c>
      <c r="B4534" t="s">
        <v>2053</v>
      </c>
      <c r="C4534" t="s">
        <v>3624</v>
      </c>
      <c r="D4534" t="s">
        <v>3617</v>
      </c>
      <c r="E4534">
        <v>0</v>
      </c>
      <c r="F4534">
        <v>40</v>
      </c>
      <c r="G4534" s="2">
        <v>45535</v>
      </c>
      <c r="H4534" t="s">
        <v>3618</v>
      </c>
      <c r="I4534">
        <f t="shared" si="70"/>
        <v>-40</v>
      </c>
    </row>
    <row r="4535" spans="1:9" x14ac:dyDescent="0.25">
      <c r="A4535">
        <v>2</v>
      </c>
      <c r="B4535" t="s">
        <v>2053</v>
      </c>
      <c r="C4535" t="s">
        <v>3624</v>
      </c>
      <c r="D4535" t="s">
        <v>3617</v>
      </c>
      <c r="E4535">
        <v>0</v>
      </c>
      <c r="F4535">
        <v>120</v>
      </c>
      <c r="G4535" s="2">
        <v>45535</v>
      </c>
      <c r="H4535" t="s">
        <v>3618</v>
      </c>
      <c r="I4535">
        <f t="shared" si="70"/>
        <v>-120</v>
      </c>
    </row>
    <row r="4536" spans="1:9" x14ac:dyDescent="0.25">
      <c r="A4536">
        <v>2</v>
      </c>
      <c r="B4536" t="s">
        <v>2053</v>
      </c>
      <c r="C4536" t="s">
        <v>3624</v>
      </c>
      <c r="D4536" t="s">
        <v>3617</v>
      </c>
      <c r="E4536">
        <v>0</v>
      </c>
      <c r="F4536">
        <v>105</v>
      </c>
      <c r="G4536" s="2">
        <v>45535</v>
      </c>
      <c r="H4536" t="s">
        <v>3618</v>
      </c>
      <c r="I4536">
        <f t="shared" si="70"/>
        <v>-105</v>
      </c>
    </row>
    <row r="4537" spans="1:9" x14ac:dyDescent="0.25">
      <c r="A4537">
        <v>2</v>
      </c>
      <c r="B4537" t="s">
        <v>2053</v>
      </c>
      <c r="C4537" t="s">
        <v>3624</v>
      </c>
      <c r="D4537" t="s">
        <v>3617</v>
      </c>
      <c r="E4537">
        <v>0</v>
      </c>
      <c r="F4537">
        <v>730</v>
      </c>
      <c r="G4537" s="2">
        <v>45535</v>
      </c>
      <c r="H4537" t="s">
        <v>3618</v>
      </c>
      <c r="I4537">
        <f t="shared" si="70"/>
        <v>-730</v>
      </c>
    </row>
    <row r="4538" spans="1:9" x14ac:dyDescent="0.25">
      <c r="A4538">
        <v>2</v>
      </c>
      <c r="B4538" t="s">
        <v>2053</v>
      </c>
      <c r="C4538" t="s">
        <v>3624</v>
      </c>
      <c r="D4538" t="s">
        <v>3617</v>
      </c>
      <c r="E4538">
        <v>0</v>
      </c>
      <c r="F4538">
        <v>547.5</v>
      </c>
      <c r="G4538" s="2">
        <v>45535</v>
      </c>
      <c r="H4538" t="s">
        <v>3618</v>
      </c>
      <c r="I4538">
        <f t="shared" si="70"/>
        <v>-547.5</v>
      </c>
    </row>
    <row r="4539" spans="1:9" x14ac:dyDescent="0.25">
      <c r="A4539">
        <v>2</v>
      </c>
      <c r="B4539" t="s">
        <v>2053</v>
      </c>
      <c r="C4539" t="s">
        <v>3624</v>
      </c>
      <c r="D4539" t="s">
        <v>3617</v>
      </c>
      <c r="E4539">
        <v>0</v>
      </c>
      <c r="F4539">
        <v>105</v>
      </c>
      <c r="G4539" s="2">
        <v>45535</v>
      </c>
      <c r="H4539" t="s">
        <v>3618</v>
      </c>
      <c r="I4539">
        <f t="shared" si="70"/>
        <v>-105</v>
      </c>
    </row>
    <row r="4540" spans="1:9" x14ac:dyDescent="0.25">
      <c r="A4540">
        <v>2</v>
      </c>
      <c r="B4540" t="s">
        <v>2053</v>
      </c>
      <c r="C4540" t="s">
        <v>3624</v>
      </c>
      <c r="D4540" t="s">
        <v>3617</v>
      </c>
      <c r="E4540">
        <v>0</v>
      </c>
      <c r="F4540">
        <v>1000</v>
      </c>
      <c r="G4540" s="2">
        <v>45535</v>
      </c>
      <c r="H4540" t="s">
        <v>3618</v>
      </c>
      <c r="I4540">
        <f t="shared" si="70"/>
        <v>-1000</v>
      </c>
    </row>
    <row r="4541" spans="1:9" x14ac:dyDescent="0.25">
      <c r="A4541">
        <v>2</v>
      </c>
      <c r="B4541" t="s">
        <v>2053</v>
      </c>
      <c r="C4541" t="s">
        <v>3624</v>
      </c>
      <c r="D4541" t="s">
        <v>3617</v>
      </c>
      <c r="E4541">
        <v>0</v>
      </c>
      <c r="F4541">
        <v>1675</v>
      </c>
      <c r="G4541" s="2">
        <v>45535</v>
      </c>
      <c r="H4541" t="s">
        <v>3618</v>
      </c>
      <c r="I4541">
        <f t="shared" si="70"/>
        <v>-1675</v>
      </c>
    </row>
    <row r="4542" spans="1:9" x14ac:dyDescent="0.25">
      <c r="A4542">
        <v>2</v>
      </c>
      <c r="B4542" t="s">
        <v>2053</v>
      </c>
      <c r="C4542" t="s">
        <v>3624</v>
      </c>
      <c r="D4542" t="s">
        <v>3617</v>
      </c>
      <c r="E4542">
        <v>0</v>
      </c>
      <c r="F4542">
        <v>1100</v>
      </c>
      <c r="G4542" s="2">
        <v>45535</v>
      </c>
      <c r="H4542" t="s">
        <v>3618</v>
      </c>
      <c r="I4542">
        <f t="shared" si="70"/>
        <v>-1100</v>
      </c>
    </row>
    <row r="4543" spans="1:9" x14ac:dyDescent="0.25">
      <c r="A4543">
        <v>2</v>
      </c>
      <c r="B4543" t="s">
        <v>2053</v>
      </c>
      <c r="C4543" t="s">
        <v>3624</v>
      </c>
      <c r="D4543" t="s">
        <v>3617</v>
      </c>
      <c r="E4543">
        <v>0</v>
      </c>
      <c r="F4543">
        <v>104</v>
      </c>
      <c r="G4543" s="2">
        <v>45535</v>
      </c>
      <c r="H4543" t="s">
        <v>3618</v>
      </c>
      <c r="I4543">
        <f t="shared" si="70"/>
        <v>-104</v>
      </c>
    </row>
    <row r="4544" spans="1:9" x14ac:dyDescent="0.25">
      <c r="A4544">
        <v>2</v>
      </c>
      <c r="B4544" t="s">
        <v>2053</v>
      </c>
      <c r="C4544" t="s">
        <v>3624</v>
      </c>
      <c r="D4544" t="s">
        <v>3617</v>
      </c>
      <c r="E4544">
        <v>0</v>
      </c>
      <c r="F4544">
        <v>1300</v>
      </c>
      <c r="G4544" s="2">
        <v>45535</v>
      </c>
      <c r="H4544" t="s">
        <v>3618</v>
      </c>
      <c r="I4544">
        <f t="shared" si="70"/>
        <v>-1300</v>
      </c>
    </row>
    <row r="4545" spans="1:9" x14ac:dyDescent="0.25">
      <c r="A4545">
        <v>2</v>
      </c>
      <c r="B4545" t="s">
        <v>2053</v>
      </c>
      <c r="C4545" t="s">
        <v>3624</v>
      </c>
      <c r="D4545" t="s">
        <v>3617</v>
      </c>
      <c r="E4545">
        <v>0</v>
      </c>
      <c r="F4545">
        <v>640</v>
      </c>
      <c r="G4545" s="2">
        <v>45535</v>
      </c>
      <c r="H4545" t="s">
        <v>3618</v>
      </c>
      <c r="I4545">
        <f t="shared" si="70"/>
        <v>-640</v>
      </c>
    </row>
    <row r="4546" spans="1:9" x14ac:dyDescent="0.25">
      <c r="A4546">
        <v>2</v>
      </c>
      <c r="B4546" t="s">
        <v>2053</v>
      </c>
      <c r="C4546" t="s">
        <v>3624</v>
      </c>
      <c r="D4546" t="s">
        <v>3617</v>
      </c>
      <c r="E4546">
        <v>0</v>
      </c>
      <c r="F4546">
        <v>900</v>
      </c>
      <c r="G4546" s="2">
        <v>45535</v>
      </c>
      <c r="H4546" t="s">
        <v>3618</v>
      </c>
      <c r="I4546">
        <f t="shared" ref="I4546:I4609" si="71">E4546-F4546</f>
        <v>-900</v>
      </c>
    </row>
    <row r="4547" spans="1:9" x14ac:dyDescent="0.25">
      <c r="A4547">
        <v>2</v>
      </c>
      <c r="B4547" t="s">
        <v>2053</v>
      </c>
      <c r="C4547" t="s">
        <v>3624</v>
      </c>
      <c r="D4547" t="s">
        <v>3617</v>
      </c>
      <c r="E4547">
        <v>0</v>
      </c>
      <c r="F4547">
        <v>1360</v>
      </c>
      <c r="G4547" s="2">
        <v>45535</v>
      </c>
      <c r="H4547" t="s">
        <v>3618</v>
      </c>
      <c r="I4547">
        <f t="shared" si="71"/>
        <v>-1360</v>
      </c>
    </row>
    <row r="4548" spans="1:9" x14ac:dyDescent="0.25">
      <c r="A4548">
        <v>2</v>
      </c>
      <c r="B4548" t="s">
        <v>2053</v>
      </c>
      <c r="C4548" t="s">
        <v>3624</v>
      </c>
      <c r="D4548" t="s">
        <v>3617</v>
      </c>
      <c r="E4548">
        <v>0</v>
      </c>
      <c r="F4548">
        <v>1300</v>
      </c>
      <c r="G4548" s="2">
        <v>45535</v>
      </c>
      <c r="H4548" t="s">
        <v>3618</v>
      </c>
      <c r="I4548">
        <f t="shared" si="71"/>
        <v>-1300</v>
      </c>
    </row>
    <row r="4549" spans="1:9" x14ac:dyDescent="0.25">
      <c r="A4549">
        <v>2</v>
      </c>
      <c r="B4549" t="s">
        <v>2053</v>
      </c>
      <c r="C4549" t="s">
        <v>3624</v>
      </c>
      <c r="D4549" t="s">
        <v>3617</v>
      </c>
      <c r="E4549">
        <v>0</v>
      </c>
      <c r="F4549">
        <v>240</v>
      </c>
      <c r="G4549" s="2">
        <v>45535</v>
      </c>
      <c r="H4549" t="s">
        <v>3618</v>
      </c>
      <c r="I4549">
        <f t="shared" si="71"/>
        <v>-240</v>
      </c>
    </row>
    <row r="4550" spans="1:9" x14ac:dyDescent="0.25">
      <c r="A4550">
        <v>2</v>
      </c>
      <c r="B4550" t="s">
        <v>2053</v>
      </c>
      <c r="C4550" t="s">
        <v>3624</v>
      </c>
      <c r="D4550" t="s">
        <v>3617</v>
      </c>
      <c r="E4550">
        <v>0</v>
      </c>
      <c r="F4550">
        <v>3000</v>
      </c>
      <c r="G4550" s="2">
        <v>45535</v>
      </c>
      <c r="H4550" t="s">
        <v>3618</v>
      </c>
      <c r="I4550">
        <f t="shared" si="71"/>
        <v>-3000</v>
      </c>
    </row>
    <row r="4551" spans="1:9" x14ac:dyDescent="0.25">
      <c r="A4551">
        <v>2</v>
      </c>
      <c r="B4551" t="s">
        <v>2053</v>
      </c>
      <c r="C4551" t="s">
        <v>3624</v>
      </c>
      <c r="D4551" t="s">
        <v>3617</v>
      </c>
      <c r="E4551">
        <v>0</v>
      </c>
      <c r="F4551">
        <v>390</v>
      </c>
      <c r="G4551" s="2">
        <v>45535</v>
      </c>
      <c r="H4551" t="s">
        <v>3618</v>
      </c>
      <c r="I4551">
        <f t="shared" si="71"/>
        <v>-390</v>
      </c>
    </row>
    <row r="4552" spans="1:9" x14ac:dyDescent="0.25">
      <c r="A4552">
        <v>2</v>
      </c>
      <c r="B4552" t="s">
        <v>2053</v>
      </c>
      <c r="C4552" t="s">
        <v>3624</v>
      </c>
      <c r="D4552" t="s">
        <v>3617</v>
      </c>
      <c r="E4552">
        <v>0</v>
      </c>
      <c r="F4552">
        <v>2520</v>
      </c>
      <c r="G4552" s="2">
        <v>45535</v>
      </c>
      <c r="H4552" t="s">
        <v>3618</v>
      </c>
      <c r="I4552">
        <f t="shared" si="71"/>
        <v>-2520</v>
      </c>
    </row>
    <row r="4553" spans="1:9" x14ac:dyDescent="0.25">
      <c r="A4553">
        <v>2</v>
      </c>
      <c r="B4553" t="s">
        <v>2053</v>
      </c>
      <c r="C4553" t="s">
        <v>3624</v>
      </c>
      <c r="D4553" t="s">
        <v>3617</v>
      </c>
      <c r="E4553">
        <v>0</v>
      </c>
      <c r="F4553">
        <v>65</v>
      </c>
      <c r="G4553" s="2">
        <v>45535</v>
      </c>
      <c r="H4553" t="s">
        <v>3618</v>
      </c>
      <c r="I4553">
        <f t="shared" si="71"/>
        <v>-65</v>
      </c>
    </row>
    <row r="4554" spans="1:9" x14ac:dyDescent="0.25">
      <c r="A4554">
        <v>2</v>
      </c>
      <c r="B4554" t="s">
        <v>2053</v>
      </c>
      <c r="C4554" t="s">
        <v>3624</v>
      </c>
      <c r="D4554" t="s">
        <v>3617</v>
      </c>
      <c r="E4554">
        <v>0</v>
      </c>
      <c r="F4554">
        <v>65</v>
      </c>
      <c r="G4554" s="2">
        <v>45535</v>
      </c>
      <c r="H4554" t="s">
        <v>3618</v>
      </c>
      <c r="I4554">
        <f t="shared" si="71"/>
        <v>-65</v>
      </c>
    </row>
    <row r="4555" spans="1:9" x14ac:dyDescent="0.25">
      <c r="A4555">
        <v>2</v>
      </c>
      <c r="B4555" t="s">
        <v>2053</v>
      </c>
      <c r="C4555" t="s">
        <v>3624</v>
      </c>
      <c r="D4555" t="s">
        <v>3617</v>
      </c>
      <c r="E4555">
        <v>0</v>
      </c>
      <c r="F4555">
        <v>208</v>
      </c>
      <c r="G4555" s="2">
        <v>45535</v>
      </c>
      <c r="H4555" t="s">
        <v>3618</v>
      </c>
      <c r="I4555">
        <f t="shared" si="71"/>
        <v>-208</v>
      </c>
    </row>
    <row r="4556" spans="1:9" x14ac:dyDescent="0.25">
      <c r="A4556">
        <v>2</v>
      </c>
      <c r="B4556" t="s">
        <v>2053</v>
      </c>
      <c r="C4556" t="s">
        <v>3624</v>
      </c>
      <c r="D4556" t="s">
        <v>3617</v>
      </c>
      <c r="E4556">
        <v>0</v>
      </c>
      <c r="F4556">
        <v>1200</v>
      </c>
      <c r="G4556" s="2">
        <v>45535</v>
      </c>
      <c r="H4556" t="s">
        <v>3618</v>
      </c>
      <c r="I4556">
        <f t="shared" si="71"/>
        <v>-1200</v>
      </c>
    </row>
    <row r="4557" spans="1:9" x14ac:dyDescent="0.25">
      <c r="A4557">
        <v>2</v>
      </c>
      <c r="B4557" t="s">
        <v>2053</v>
      </c>
      <c r="C4557" t="s">
        <v>3624</v>
      </c>
      <c r="D4557" t="s">
        <v>3617</v>
      </c>
      <c r="E4557">
        <v>0</v>
      </c>
      <c r="F4557">
        <v>255</v>
      </c>
      <c r="G4557" s="2">
        <v>45535</v>
      </c>
      <c r="H4557" t="s">
        <v>3618</v>
      </c>
      <c r="I4557">
        <f t="shared" si="71"/>
        <v>-255</v>
      </c>
    </row>
    <row r="4558" spans="1:9" x14ac:dyDescent="0.25">
      <c r="A4558">
        <v>2</v>
      </c>
      <c r="B4558" t="s">
        <v>2053</v>
      </c>
      <c r="C4558" t="s">
        <v>3624</v>
      </c>
      <c r="D4558" t="s">
        <v>3617</v>
      </c>
      <c r="E4558">
        <v>0</v>
      </c>
      <c r="F4558">
        <v>1500</v>
      </c>
      <c r="G4558" s="2">
        <v>45535</v>
      </c>
      <c r="H4558" t="s">
        <v>3618</v>
      </c>
      <c r="I4558">
        <f t="shared" si="71"/>
        <v>-1500</v>
      </c>
    </row>
    <row r="4559" spans="1:9" x14ac:dyDescent="0.25">
      <c r="A4559">
        <v>2</v>
      </c>
      <c r="B4559" t="s">
        <v>2053</v>
      </c>
      <c r="C4559" t="s">
        <v>3624</v>
      </c>
      <c r="D4559" t="s">
        <v>3617</v>
      </c>
      <c r="E4559">
        <v>0</v>
      </c>
      <c r="F4559">
        <v>50</v>
      </c>
      <c r="G4559" s="2">
        <v>45535</v>
      </c>
      <c r="H4559" t="s">
        <v>3618</v>
      </c>
      <c r="I4559">
        <f t="shared" si="71"/>
        <v>-50</v>
      </c>
    </row>
    <row r="4560" spans="1:9" x14ac:dyDescent="0.25">
      <c r="A4560">
        <v>2</v>
      </c>
      <c r="B4560" t="s">
        <v>2053</v>
      </c>
      <c r="C4560" t="s">
        <v>3624</v>
      </c>
      <c r="D4560" t="s">
        <v>3617</v>
      </c>
      <c r="E4560">
        <v>0</v>
      </c>
      <c r="F4560">
        <v>100</v>
      </c>
      <c r="G4560" s="2">
        <v>45535</v>
      </c>
      <c r="H4560" t="s">
        <v>3618</v>
      </c>
      <c r="I4560">
        <f t="shared" si="71"/>
        <v>-100</v>
      </c>
    </row>
    <row r="4561" spans="1:9" x14ac:dyDescent="0.25">
      <c r="A4561">
        <v>2</v>
      </c>
      <c r="B4561" t="s">
        <v>2053</v>
      </c>
      <c r="C4561" t="s">
        <v>3624</v>
      </c>
      <c r="D4561" t="s">
        <v>3617</v>
      </c>
      <c r="E4561">
        <v>0</v>
      </c>
      <c r="F4561">
        <v>1050</v>
      </c>
      <c r="G4561" s="2">
        <v>45535</v>
      </c>
      <c r="H4561" t="s">
        <v>3618</v>
      </c>
      <c r="I4561">
        <f t="shared" si="71"/>
        <v>-1050</v>
      </c>
    </row>
    <row r="4562" spans="1:9" x14ac:dyDescent="0.25">
      <c r="A4562">
        <v>2</v>
      </c>
      <c r="B4562" t="s">
        <v>2053</v>
      </c>
      <c r="C4562" t="s">
        <v>3624</v>
      </c>
      <c r="D4562" t="s">
        <v>3617</v>
      </c>
      <c r="E4562">
        <v>0</v>
      </c>
      <c r="F4562">
        <v>1050</v>
      </c>
      <c r="G4562" s="2">
        <v>45535</v>
      </c>
      <c r="H4562" t="s">
        <v>3618</v>
      </c>
      <c r="I4562">
        <f t="shared" si="71"/>
        <v>-1050</v>
      </c>
    </row>
    <row r="4563" spans="1:9" x14ac:dyDescent="0.25">
      <c r="A4563">
        <v>2</v>
      </c>
      <c r="B4563" t="s">
        <v>2053</v>
      </c>
      <c r="C4563" t="s">
        <v>3624</v>
      </c>
      <c r="D4563" t="s">
        <v>3617</v>
      </c>
      <c r="E4563">
        <v>0</v>
      </c>
      <c r="F4563">
        <v>336</v>
      </c>
      <c r="G4563" s="2">
        <v>45535</v>
      </c>
      <c r="H4563" t="s">
        <v>3618</v>
      </c>
      <c r="I4563">
        <f t="shared" si="71"/>
        <v>-336</v>
      </c>
    </row>
    <row r="4564" spans="1:9" x14ac:dyDescent="0.25">
      <c r="A4564">
        <v>2</v>
      </c>
      <c r="B4564" t="s">
        <v>2053</v>
      </c>
      <c r="C4564" t="s">
        <v>3624</v>
      </c>
      <c r="D4564" t="s">
        <v>3617</v>
      </c>
      <c r="E4564">
        <v>0</v>
      </c>
      <c r="F4564">
        <v>357</v>
      </c>
      <c r="G4564" s="2">
        <v>45535</v>
      </c>
      <c r="H4564" t="s">
        <v>3618</v>
      </c>
      <c r="I4564">
        <f t="shared" si="71"/>
        <v>-357</v>
      </c>
    </row>
    <row r="4565" spans="1:9" x14ac:dyDescent="0.25">
      <c r="A4565">
        <v>2</v>
      </c>
      <c r="B4565" t="s">
        <v>2053</v>
      </c>
      <c r="C4565" t="s">
        <v>3624</v>
      </c>
      <c r="D4565" t="s">
        <v>3617</v>
      </c>
      <c r="E4565">
        <v>0</v>
      </c>
      <c r="F4565">
        <v>315</v>
      </c>
      <c r="G4565" s="2">
        <v>45535</v>
      </c>
      <c r="H4565" t="s">
        <v>3618</v>
      </c>
      <c r="I4565">
        <f t="shared" si="71"/>
        <v>-315</v>
      </c>
    </row>
    <row r="4566" spans="1:9" x14ac:dyDescent="0.25">
      <c r="A4566">
        <v>2</v>
      </c>
      <c r="B4566" t="s">
        <v>2053</v>
      </c>
      <c r="C4566" t="s">
        <v>3624</v>
      </c>
      <c r="D4566" t="s">
        <v>3617</v>
      </c>
      <c r="E4566">
        <v>0</v>
      </c>
      <c r="F4566">
        <v>260</v>
      </c>
      <c r="G4566" s="2">
        <v>45535</v>
      </c>
      <c r="H4566" t="s">
        <v>3618</v>
      </c>
      <c r="I4566">
        <f t="shared" si="71"/>
        <v>-260</v>
      </c>
    </row>
    <row r="4567" spans="1:9" x14ac:dyDescent="0.25">
      <c r="A4567">
        <v>2</v>
      </c>
      <c r="B4567" t="s">
        <v>2053</v>
      </c>
      <c r="C4567" t="s">
        <v>3624</v>
      </c>
      <c r="D4567" t="s">
        <v>3617</v>
      </c>
      <c r="E4567">
        <v>0</v>
      </c>
      <c r="F4567">
        <v>5000</v>
      </c>
      <c r="G4567" s="2">
        <v>45535</v>
      </c>
      <c r="H4567" t="s">
        <v>3618</v>
      </c>
      <c r="I4567">
        <f t="shared" si="71"/>
        <v>-5000</v>
      </c>
    </row>
    <row r="4568" spans="1:9" x14ac:dyDescent="0.25">
      <c r="A4568">
        <v>2</v>
      </c>
      <c r="B4568" t="s">
        <v>2053</v>
      </c>
      <c r="C4568" t="s">
        <v>3624</v>
      </c>
      <c r="D4568" t="s">
        <v>3617</v>
      </c>
      <c r="E4568">
        <v>0</v>
      </c>
      <c r="F4568">
        <v>3000</v>
      </c>
      <c r="G4568" s="2">
        <v>45535</v>
      </c>
      <c r="H4568" t="s">
        <v>3618</v>
      </c>
      <c r="I4568">
        <f t="shared" si="71"/>
        <v>-3000</v>
      </c>
    </row>
    <row r="4569" spans="1:9" x14ac:dyDescent="0.25">
      <c r="A4569">
        <v>2</v>
      </c>
      <c r="B4569" t="s">
        <v>2053</v>
      </c>
      <c r="C4569" t="s">
        <v>3624</v>
      </c>
      <c r="D4569" t="s">
        <v>3617</v>
      </c>
      <c r="E4569">
        <v>0</v>
      </c>
      <c r="F4569">
        <v>135</v>
      </c>
      <c r="G4569" s="2">
        <v>45535</v>
      </c>
      <c r="H4569" t="s">
        <v>3618</v>
      </c>
      <c r="I4569">
        <f t="shared" si="71"/>
        <v>-135</v>
      </c>
    </row>
    <row r="4570" spans="1:9" x14ac:dyDescent="0.25">
      <c r="A4570">
        <v>2</v>
      </c>
      <c r="B4570" t="s">
        <v>2053</v>
      </c>
      <c r="C4570" t="s">
        <v>3624</v>
      </c>
      <c r="D4570" t="s">
        <v>3617</v>
      </c>
      <c r="E4570">
        <v>0</v>
      </c>
      <c r="F4570">
        <v>650</v>
      </c>
      <c r="G4570" s="2">
        <v>45535</v>
      </c>
      <c r="H4570" t="s">
        <v>3618</v>
      </c>
      <c r="I4570">
        <f t="shared" si="71"/>
        <v>-650</v>
      </c>
    </row>
    <row r="4571" spans="1:9" x14ac:dyDescent="0.25">
      <c r="A4571">
        <v>2</v>
      </c>
      <c r="B4571" t="s">
        <v>2053</v>
      </c>
      <c r="C4571" t="s">
        <v>3624</v>
      </c>
      <c r="D4571" t="s">
        <v>3617</v>
      </c>
      <c r="E4571">
        <v>0</v>
      </c>
      <c r="F4571">
        <v>1500</v>
      </c>
      <c r="G4571" s="2">
        <v>45535</v>
      </c>
      <c r="H4571" t="s">
        <v>3618</v>
      </c>
      <c r="I4571">
        <f t="shared" si="71"/>
        <v>-1500</v>
      </c>
    </row>
    <row r="4572" spans="1:9" x14ac:dyDescent="0.25">
      <c r="A4572">
        <v>2</v>
      </c>
      <c r="B4572" t="s">
        <v>2053</v>
      </c>
      <c r="C4572" t="s">
        <v>3624</v>
      </c>
      <c r="D4572" t="s">
        <v>3617</v>
      </c>
      <c r="E4572">
        <v>0</v>
      </c>
      <c r="F4572">
        <v>50</v>
      </c>
      <c r="G4572" s="2">
        <v>45535</v>
      </c>
      <c r="H4572" t="s">
        <v>3618</v>
      </c>
      <c r="I4572">
        <f t="shared" si="71"/>
        <v>-50</v>
      </c>
    </row>
    <row r="4573" spans="1:9" x14ac:dyDescent="0.25">
      <c r="A4573">
        <v>2</v>
      </c>
      <c r="B4573" t="s">
        <v>2053</v>
      </c>
      <c r="C4573" t="s">
        <v>3624</v>
      </c>
      <c r="D4573" t="s">
        <v>3617</v>
      </c>
      <c r="E4573">
        <v>0</v>
      </c>
      <c r="F4573">
        <v>2400</v>
      </c>
      <c r="G4573" s="2">
        <v>45535</v>
      </c>
      <c r="H4573" t="s">
        <v>3618</v>
      </c>
      <c r="I4573">
        <f t="shared" si="71"/>
        <v>-2400</v>
      </c>
    </row>
    <row r="4574" spans="1:9" x14ac:dyDescent="0.25">
      <c r="A4574">
        <v>2</v>
      </c>
      <c r="B4574" t="s">
        <v>2053</v>
      </c>
      <c r="C4574" t="s">
        <v>3624</v>
      </c>
      <c r="D4574" t="s">
        <v>3617</v>
      </c>
      <c r="E4574">
        <v>0</v>
      </c>
      <c r="F4574">
        <v>2100</v>
      </c>
      <c r="G4574" s="2">
        <v>45535</v>
      </c>
      <c r="H4574" t="s">
        <v>3618</v>
      </c>
      <c r="I4574">
        <f t="shared" si="71"/>
        <v>-2100</v>
      </c>
    </row>
    <row r="4575" spans="1:9" x14ac:dyDescent="0.25">
      <c r="A4575">
        <v>2</v>
      </c>
      <c r="B4575" t="s">
        <v>2053</v>
      </c>
      <c r="C4575" t="s">
        <v>3624</v>
      </c>
      <c r="D4575" t="s">
        <v>3617</v>
      </c>
      <c r="E4575">
        <v>0</v>
      </c>
      <c r="F4575">
        <v>630</v>
      </c>
      <c r="G4575" s="2">
        <v>45535</v>
      </c>
      <c r="H4575" t="s">
        <v>3618</v>
      </c>
      <c r="I4575">
        <f t="shared" si="71"/>
        <v>-630</v>
      </c>
    </row>
    <row r="4576" spans="1:9" x14ac:dyDescent="0.25">
      <c r="A4576">
        <v>2</v>
      </c>
      <c r="B4576" t="s">
        <v>2053</v>
      </c>
      <c r="C4576" t="s">
        <v>3624</v>
      </c>
      <c r="D4576" t="s">
        <v>3617</v>
      </c>
      <c r="E4576">
        <v>0</v>
      </c>
      <c r="F4576">
        <v>1640</v>
      </c>
      <c r="G4576" s="2">
        <v>45535</v>
      </c>
      <c r="H4576" t="s">
        <v>3618</v>
      </c>
      <c r="I4576">
        <f t="shared" si="71"/>
        <v>-1640</v>
      </c>
    </row>
    <row r="4577" spans="1:9" x14ac:dyDescent="0.25">
      <c r="A4577">
        <v>2</v>
      </c>
      <c r="B4577" t="s">
        <v>2053</v>
      </c>
      <c r="C4577" t="s">
        <v>3624</v>
      </c>
      <c r="D4577" t="s">
        <v>3617</v>
      </c>
      <c r="E4577">
        <v>0</v>
      </c>
      <c r="F4577">
        <v>1000</v>
      </c>
      <c r="G4577" s="2">
        <v>45535</v>
      </c>
      <c r="H4577" t="s">
        <v>3618</v>
      </c>
      <c r="I4577">
        <f t="shared" si="71"/>
        <v>-1000</v>
      </c>
    </row>
    <row r="4578" spans="1:9" x14ac:dyDescent="0.25">
      <c r="A4578">
        <v>2</v>
      </c>
      <c r="B4578" t="s">
        <v>2053</v>
      </c>
      <c r="C4578" t="s">
        <v>3624</v>
      </c>
      <c r="D4578" t="s">
        <v>3617</v>
      </c>
      <c r="E4578">
        <v>0</v>
      </c>
      <c r="F4578">
        <v>825</v>
      </c>
      <c r="G4578" s="2">
        <v>45535</v>
      </c>
      <c r="H4578" t="s">
        <v>3618</v>
      </c>
      <c r="I4578">
        <f t="shared" si="71"/>
        <v>-825</v>
      </c>
    </row>
    <row r="4579" spans="1:9" x14ac:dyDescent="0.25">
      <c r="A4579">
        <v>2</v>
      </c>
      <c r="B4579" t="s">
        <v>2053</v>
      </c>
      <c r="C4579" t="s">
        <v>3624</v>
      </c>
      <c r="D4579" t="s">
        <v>3617</v>
      </c>
      <c r="E4579">
        <v>0</v>
      </c>
      <c r="F4579">
        <v>1200</v>
      </c>
      <c r="G4579" s="2">
        <v>45535</v>
      </c>
      <c r="H4579" t="s">
        <v>3618</v>
      </c>
      <c r="I4579">
        <f t="shared" si="71"/>
        <v>-1200</v>
      </c>
    </row>
    <row r="4580" spans="1:9" x14ac:dyDescent="0.25">
      <c r="A4580">
        <v>2</v>
      </c>
      <c r="B4580" t="s">
        <v>2053</v>
      </c>
      <c r="C4580" t="s">
        <v>3624</v>
      </c>
      <c r="D4580" t="s">
        <v>3617</v>
      </c>
      <c r="E4580">
        <v>0</v>
      </c>
      <c r="F4580">
        <v>200</v>
      </c>
      <c r="G4580" s="2">
        <v>45535</v>
      </c>
      <c r="H4580" t="s">
        <v>3618</v>
      </c>
      <c r="I4580">
        <f t="shared" si="71"/>
        <v>-200</v>
      </c>
    </row>
    <row r="4581" spans="1:9" x14ac:dyDescent="0.25">
      <c r="A4581">
        <v>2</v>
      </c>
      <c r="B4581" t="s">
        <v>2053</v>
      </c>
      <c r="C4581" t="s">
        <v>3624</v>
      </c>
      <c r="D4581" t="s">
        <v>3617</v>
      </c>
      <c r="E4581">
        <v>0</v>
      </c>
      <c r="F4581">
        <v>100</v>
      </c>
      <c r="G4581" s="2">
        <v>45535</v>
      </c>
      <c r="H4581" t="s">
        <v>3618</v>
      </c>
      <c r="I4581">
        <f t="shared" si="71"/>
        <v>-100</v>
      </c>
    </row>
    <row r="4582" spans="1:9" x14ac:dyDescent="0.25">
      <c r="A4582">
        <v>2</v>
      </c>
      <c r="B4582" t="s">
        <v>2053</v>
      </c>
      <c r="C4582" t="s">
        <v>3624</v>
      </c>
      <c r="D4582" t="s">
        <v>3617</v>
      </c>
      <c r="E4582">
        <v>0</v>
      </c>
      <c r="F4582">
        <v>120</v>
      </c>
      <c r="G4582" s="2">
        <v>45535</v>
      </c>
      <c r="H4582" t="s">
        <v>3618</v>
      </c>
      <c r="I4582">
        <f t="shared" si="71"/>
        <v>-120</v>
      </c>
    </row>
    <row r="4583" spans="1:9" x14ac:dyDescent="0.25">
      <c r="A4583">
        <v>2</v>
      </c>
      <c r="B4583" t="s">
        <v>2053</v>
      </c>
      <c r="C4583" t="s">
        <v>3624</v>
      </c>
      <c r="D4583" t="s">
        <v>3617</v>
      </c>
      <c r="E4583">
        <v>0</v>
      </c>
      <c r="F4583">
        <v>75</v>
      </c>
      <c r="G4583" s="2">
        <v>45535</v>
      </c>
      <c r="H4583" t="s">
        <v>3618</v>
      </c>
      <c r="I4583">
        <f t="shared" si="71"/>
        <v>-75</v>
      </c>
    </row>
    <row r="4584" spans="1:9" x14ac:dyDescent="0.25">
      <c r="A4584">
        <v>2</v>
      </c>
      <c r="B4584" t="s">
        <v>2053</v>
      </c>
      <c r="C4584" t="s">
        <v>3624</v>
      </c>
      <c r="D4584" t="s">
        <v>3617</v>
      </c>
      <c r="E4584">
        <v>0</v>
      </c>
      <c r="F4584">
        <v>1300</v>
      </c>
      <c r="G4584" s="2">
        <v>45535</v>
      </c>
      <c r="H4584" t="s">
        <v>3618</v>
      </c>
      <c r="I4584">
        <f t="shared" si="71"/>
        <v>-1300</v>
      </c>
    </row>
    <row r="4585" spans="1:9" x14ac:dyDescent="0.25">
      <c r="A4585">
        <v>2</v>
      </c>
      <c r="B4585" t="s">
        <v>2053</v>
      </c>
      <c r="C4585" t="s">
        <v>3624</v>
      </c>
      <c r="D4585" t="s">
        <v>3617</v>
      </c>
      <c r="E4585">
        <v>0</v>
      </c>
      <c r="F4585">
        <v>1200</v>
      </c>
      <c r="G4585" s="2">
        <v>45535</v>
      </c>
      <c r="H4585" t="s">
        <v>3618</v>
      </c>
      <c r="I4585">
        <f t="shared" si="71"/>
        <v>-1200</v>
      </c>
    </row>
    <row r="4586" spans="1:9" x14ac:dyDescent="0.25">
      <c r="A4586">
        <v>2</v>
      </c>
      <c r="B4586" t="s">
        <v>2053</v>
      </c>
      <c r="C4586" t="s">
        <v>3624</v>
      </c>
      <c r="D4586" t="s">
        <v>3617</v>
      </c>
      <c r="E4586">
        <v>0</v>
      </c>
      <c r="F4586">
        <v>130</v>
      </c>
      <c r="G4586" s="2">
        <v>45535</v>
      </c>
      <c r="H4586" t="s">
        <v>3618</v>
      </c>
      <c r="I4586">
        <f t="shared" si="71"/>
        <v>-130</v>
      </c>
    </row>
    <row r="4587" spans="1:9" x14ac:dyDescent="0.25">
      <c r="A4587">
        <v>2</v>
      </c>
      <c r="B4587" t="s">
        <v>2053</v>
      </c>
      <c r="C4587" t="s">
        <v>3624</v>
      </c>
      <c r="D4587" t="s">
        <v>3617</v>
      </c>
      <c r="E4587">
        <v>0</v>
      </c>
      <c r="F4587">
        <v>660</v>
      </c>
      <c r="G4587" s="2">
        <v>45535</v>
      </c>
      <c r="H4587" t="s">
        <v>3618</v>
      </c>
      <c r="I4587">
        <f t="shared" si="71"/>
        <v>-660</v>
      </c>
    </row>
    <row r="4588" spans="1:9" x14ac:dyDescent="0.25">
      <c r="A4588">
        <v>2</v>
      </c>
      <c r="B4588" t="s">
        <v>2053</v>
      </c>
      <c r="C4588" t="s">
        <v>3624</v>
      </c>
      <c r="D4588" t="s">
        <v>3617</v>
      </c>
      <c r="E4588">
        <v>0</v>
      </c>
      <c r="F4588">
        <v>169</v>
      </c>
      <c r="G4588" s="2">
        <v>45535</v>
      </c>
      <c r="H4588" t="s">
        <v>3618</v>
      </c>
      <c r="I4588">
        <f t="shared" si="71"/>
        <v>-169</v>
      </c>
    </row>
    <row r="4589" spans="1:9" x14ac:dyDescent="0.25">
      <c r="A4589">
        <v>2</v>
      </c>
      <c r="B4589" t="s">
        <v>2053</v>
      </c>
      <c r="C4589" t="s">
        <v>3624</v>
      </c>
      <c r="D4589" t="s">
        <v>3617</v>
      </c>
      <c r="E4589">
        <v>0</v>
      </c>
      <c r="F4589">
        <v>65</v>
      </c>
      <c r="G4589" s="2">
        <v>45535</v>
      </c>
      <c r="H4589" t="s">
        <v>3618</v>
      </c>
      <c r="I4589">
        <f t="shared" si="71"/>
        <v>-65</v>
      </c>
    </row>
    <row r="4590" spans="1:9" x14ac:dyDescent="0.25">
      <c r="A4590">
        <v>2</v>
      </c>
      <c r="B4590" t="s">
        <v>2053</v>
      </c>
      <c r="C4590" t="s">
        <v>3624</v>
      </c>
      <c r="D4590" t="s">
        <v>3617</v>
      </c>
      <c r="E4590">
        <v>0</v>
      </c>
      <c r="F4590">
        <v>455</v>
      </c>
      <c r="G4590" s="2">
        <v>45535</v>
      </c>
      <c r="H4590" t="s">
        <v>3618</v>
      </c>
      <c r="I4590">
        <f t="shared" si="71"/>
        <v>-455</v>
      </c>
    </row>
    <row r="4591" spans="1:9" x14ac:dyDescent="0.25">
      <c r="A4591">
        <v>2</v>
      </c>
      <c r="B4591" t="s">
        <v>2053</v>
      </c>
      <c r="C4591" t="s">
        <v>3624</v>
      </c>
      <c r="D4591" t="s">
        <v>3617</v>
      </c>
      <c r="E4591">
        <v>0</v>
      </c>
      <c r="F4591">
        <v>325</v>
      </c>
      <c r="G4591" s="2">
        <v>45535</v>
      </c>
      <c r="H4591" t="s">
        <v>3618</v>
      </c>
      <c r="I4591">
        <f t="shared" si="71"/>
        <v>-325</v>
      </c>
    </row>
    <row r="4592" spans="1:9" x14ac:dyDescent="0.25">
      <c r="A4592">
        <v>2</v>
      </c>
      <c r="B4592" t="s">
        <v>2053</v>
      </c>
      <c r="C4592" t="s">
        <v>3624</v>
      </c>
      <c r="D4592" t="s">
        <v>3617</v>
      </c>
      <c r="E4592">
        <v>0</v>
      </c>
      <c r="F4592">
        <v>420</v>
      </c>
      <c r="G4592" s="2">
        <v>45535</v>
      </c>
      <c r="H4592" t="s">
        <v>3618</v>
      </c>
      <c r="I4592">
        <f t="shared" si="71"/>
        <v>-420</v>
      </c>
    </row>
    <row r="4593" spans="1:9" x14ac:dyDescent="0.25">
      <c r="A4593">
        <v>2</v>
      </c>
      <c r="B4593" t="s">
        <v>2053</v>
      </c>
      <c r="C4593" t="s">
        <v>3624</v>
      </c>
      <c r="D4593" t="s">
        <v>3617</v>
      </c>
      <c r="E4593">
        <v>0</v>
      </c>
      <c r="F4593">
        <v>300</v>
      </c>
      <c r="G4593" s="2">
        <v>45535</v>
      </c>
      <c r="H4593" t="s">
        <v>3618</v>
      </c>
      <c r="I4593">
        <f t="shared" si="71"/>
        <v>-300</v>
      </c>
    </row>
    <row r="4594" spans="1:9" x14ac:dyDescent="0.25">
      <c r="A4594">
        <v>2</v>
      </c>
      <c r="B4594" t="s">
        <v>2053</v>
      </c>
      <c r="C4594" t="s">
        <v>3624</v>
      </c>
      <c r="D4594" t="s">
        <v>3617</v>
      </c>
      <c r="E4594">
        <v>0</v>
      </c>
      <c r="F4594">
        <v>104</v>
      </c>
      <c r="G4594" s="2">
        <v>45535</v>
      </c>
      <c r="H4594" t="s">
        <v>3618</v>
      </c>
      <c r="I4594">
        <f t="shared" si="71"/>
        <v>-104</v>
      </c>
    </row>
    <row r="4595" spans="1:9" x14ac:dyDescent="0.25">
      <c r="A4595">
        <v>2</v>
      </c>
      <c r="B4595" t="s">
        <v>2053</v>
      </c>
      <c r="C4595" t="s">
        <v>3624</v>
      </c>
      <c r="D4595" t="s">
        <v>3617</v>
      </c>
      <c r="E4595">
        <v>0</v>
      </c>
      <c r="F4595">
        <v>1300</v>
      </c>
      <c r="G4595" s="2">
        <v>45535</v>
      </c>
      <c r="H4595" t="s">
        <v>3618</v>
      </c>
      <c r="I4595">
        <f t="shared" si="71"/>
        <v>-1300</v>
      </c>
    </row>
    <row r="4596" spans="1:9" x14ac:dyDescent="0.25">
      <c r="A4596">
        <v>2</v>
      </c>
      <c r="B4596" t="s">
        <v>2053</v>
      </c>
      <c r="C4596" t="s">
        <v>3624</v>
      </c>
      <c r="D4596" t="s">
        <v>3617</v>
      </c>
      <c r="E4596">
        <v>0</v>
      </c>
      <c r="F4596">
        <v>325</v>
      </c>
      <c r="G4596" s="2">
        <v>45535</v>
      </c>
      <c r="H4596" t="s">
        <v>3618</v>
      </c>
      <c r="I4596">
        <f t="shared" si="71"/>
        <v>-325</v>
      </c>
    </row>
    <row r="4597" spans="1:9" x14ac:dyDescent="0.25">
      <c r="A4597">
        <v>2</v>
      </c>
      <c r="B4597" t="s">
        <v>2053</v>
      </c>
      <c r="C4597" t="s">
        <v>3624</v>
      </c>
      <c r="D4597" t="s">
        <v>3617</v>
      </c>
      <c r="E4597">
        <v>0</v>
      </c>
      <c r="F4597">
        <v>143</v>
      </c>
      <c r="G4597" s="2">
        <v>45535</v>
      </c>
      <c r="H4597" t="s">
        <v>3618</v>
      </c>
      <c r="I4597">
        <f t="shared" si="71"/>
        <v>-143</v>
      </c>
    </row>
    <row r="4598" spans="1:9" x14ac:dyDescent="0.25">
      <c r="A4598">
        <v>2</v>
      </c>
      <c r="B4598" t="s">
        <v>2053</v>
      </c>
      <c r="C4598" t="s">
        <v>3624</v>
      </c>
      <c r="D4598" t="s">
        <v>3617</v>
      </c>
      <c r="E4598">
        <v>0</v>
      </c>
      <c r="F4598">
        <v>380</v>
      </c>
      <c r="G4598" s="2">
        <v>45535</v>
      </c>
      <c r="H4598" t="s">
        <v>3618</v>
      </c>
      <c r="I4598">
        <f t="shared" si="71"/>
        <v>-380</v>
      </c>
    </row>
    <row r="4599" spans="1:9" x14ac:dyDescent="0.25">
      <c r="A4599">
        <v>2</v>
      </c>
      <c r="B4599" t="s">
        <v>2053</v>
      </c>
      <c r="C4599" t="s">
        <v>3624</v>
      </c>
      <c r="D4599" t="s">
        <v>3617</v>
      </c>
      <c r="E4599">
        <v>0</v>
      </c>
      <c r="F4599">
        <v>460</v>
      </c>
      <c r="G4599" s="2">
        <v>45535</v>
      </c>
      <c r="H4599" t="s">
        <v>3618</v>
      </c>
      <c r="I4599">
        <f t="shared" si="71"/>
        <v>-460</v>
      </c>
    </row>
    <row r="4600" spans="1:9" x14ac:dyDescent="0.25">
      <c r="A4600">
        <v>2</v>
      </c>
      <c r="B4600" t="s">
        <v>2053</v>
      </c>
      <c r="C4600" t="s">
        <v>3624</v>
      </c>
      <c r="D4600" t="s">
        <v>3617</v>
      </c>
      <c r="E4600">
        <v>0</v>
      </c>
      <c r="F4600">
        <v>1400</v>
      </c>
      <c r="G4600" s="2">
        <v>45535</v>
      </c>
      <c r="H4600" t="s">
        <v>3618</v>
      </c>
      <c r="I4600">
        <f t="shared" si="71"/>
        <v>-1400</v>
      </c>
    </row>
    <row r="4601" spans="1:9" x14ac:dyDescent="0.25">
      <c r="A4601">
        <v>2</v>
      </c>
      <c r="B4601" t="s">
        <v>2053</v>
      </c>
      <c r="C4601" t="s">
        <v>3624</v>
      </c>
      <c r="D4601" t="s">
        <v>3617</v>
      </c>
      <c r="E4601">
        <v>0</v>
      </c>
      <c r="F4601">
        <v>2190</v>
      </c>
      <c r="G4601" s="2">
        <v>45535</v>
      </c>
      <c r="H4601" t="s">
        <v>3618</v>
      </c>
      <c r="I4601">
        <f t="shared" si="71"/>
        <v>-2190</v>
      </c>
    </row>
    <row r="4602" spans="1:9" x14ac:dyDescent="0.25">
      <c r="A4602">
        <v>2</v>
      </c>
      <c r="B4602" t="s">
        <v>2053</v>
      </c>
      <c r="C4602" t="s">
        <v>3624</v>
      </c>
      <c r="D4602" t="s">
        <v>3617</v>
      </c>
      <c r="E4602">
        <v>0</v>
      </c>
      <c r="F4602">
        <v>5000</v>
      </c>
      <c r="G4602" s="2">
        <v>45535</v>
      </c>
      <c r="H4602" t="s">
        <v>3618</v>
      </c>
      <c r="I4602">
        <f t="shared" si="71"/>
        <v>-5000</v>
      </c>
    </row>
    <row r="4603" spans="1:9" x14ac:dyDescent="0.25">
      <c r="A4603">
        <v>2</v>
      </c>
      <c r="B4603" t="s">
        <v>2053</v>
      </c>
      <c r="C4603" t="s">
        <v>3624</v>
      </c>
      <c r="D4603" t="s">
        <v>3617</v>
      </c>
      <c r="E4603">
        <v>0</v>
      </c>
      <c r="F4603">
        <v>1250</v>
      </c>
      <c r="G4603" s="2">
        <v>45535</v>
      </c>
      <c r="H4603" t="s">
        <v>3618</v>
      </c>
      <c r="I4603">
        <f t="shared" si="71"/>
        <v>-1250</v>
      </c>
    </row>
    <row r="4604" spans="1:9" x14ac:dyDescent="0.25">
      <c r="A4604">
        <v>2</v>
      </c>
      <c r="B4604" t="s">
        <v>2053</v>
      </c>
      <c r="C4604" t="s">
        <v>3624</v>
      </c>
      <c r="D4604" t="s">
        <v>3617</v>
      </c>
      <c r="E4604">
        <v>0</v>
      </c>
      <c r="F4604">
        <v>1250</v>
      </c>
      <c r="G4604" s="2">
        <v>45535</v>
      </c>
      <c r="H4604" t="s">
        <v>3618</v>
      </c>
      <c r="I4604">
        <f t="shared" si="71"/>
        <v>-1250</v>
      </c>
    </row>
    <row r="4605" spans="1:9" x14ac:dyDescent="0.25">
      <c r="A4605">
        <v>2</v>
      </c>
      <c r="B4605" t="s">
        <v>2053</v>
      </c>
      <c r="C4605" t="s">
        <v>3624</v>
      </c>
      <c r="D4605" t="s">
        <v>3617</v>
      </c>
      <c r="E4605">
        <v>0</v>
      </c>
      <c r="F4605">
        <v>1250</v>
      </c>
      <c r="G4605" s="2">
        <v>45535</v>
      </c>
      <c r="H4605" t="s">
        <v>3618</v>
      </c>
      <c r="I4605">
        <f t="shared" si="71"/>
        <v>-1250</v>
      </c>
    </row>
    <row r="4606" spans="1:9" x14ac:dyDescent="0.25">
      <c r="A4606">
        <v>2</v>
      </c>
      <c r="B4606" t="s">
        <v>2053</v>
      </c>
      <c r="C4606" t="s">
        <v>3624</v>
      </c>
      <c r="D4606" t="s">
        <v>3617</v>
      </c>
      <c r="E4606">
        <v>0</v>
      </c>
      <c r="F4606">
        <v>75</v>
      </c>
      <c r="G4606" s="2">
        <v>45535</v>
      </c>
      <c r="H4606" t="s">
        <v>3618</v>
      </c>
      <c r="I4606">
        <f t="shared" si="71"/>
        <v>-75</v>
      </c>
    </row>
    <row r="4607" spans="1:9" x14ac:dyDescent="0.25">
      <c r="A4607">
        <v>2</v>
      </c>
      <c r="B4607" t="s">
        <v>2053</v>
      </c>
      <c r="C4607" t="s">
        <v>3624</v>
      </c>
      <c r="D4607" t="s">
        <v>3617</v>
      </c>
      <c r="E4607">
        <v>0</v>
      </c>
      <c r="F4607">
        <v>650</v>
      </c>
      <c r="G4607" s="2">
        <v>45535</v>
      </c>
      <c r="H4607" t="s">
        <v>3618</v>
      </c>
      <c r="I4607">
        <f t="shared" si="71"/>
        <v>-650</v>
      </c>
    </row>
    <row r="4608" spans="1:9" x14ac:dyDescent="0.25">
      <c r="A4608">
        <v>2</v>
      </c>
      <c r="B4608" t="s">
        <v>2053</v>
      </c>
      <c r="C4608" t="s">
        <v>3624</v>
      </c>
      <c r="D4608" t="s">
        <v>3617</v>
      </c>
      <c r="E4608">
        <v>0</v>
      </c>
      <c r="F4608">
        <v>65</v>
      </c>
      <c r="G4608" s="2">
        <v>45535</v>
      </c>
      <c r="H4608" t="s">
        <v>3618</v>
      </c>
      <c r="I4608">
        <f t="shared" si="71"/>
        <v>-65</v>
      </c>
    </row>
    <row r="4609" spans="1:9" x14ac:dyDescent="0.25">
      <c r="A4609">
        <v>2</v>
      </c>
      <c r="B4609" t="s">
        <v>2053</v>
      </c>
      <c r="C4609" t="s">
        <v>3624</v>
      </c>
      <c r="D4609" t="s">
        <v>3617</v>
      </c>
      <c r="E4609">
        <v>0</v>
      </c>
      <c r="F4609">
        <v>78</v>
      </c>
      <c r="G4609" s="2">
        <v>45535</v>
      </c>
      <c r="H4609" t="s">
        <v>3618</v>
      </c>
      <c r="I4609">
        <f t="shared" si="71"/>
        <v>-78</v>
      </c>
    </row>
    <row r="4610" spans="1:9" x14ac:dyDescent="0.25">
      <c r="A4610">
        <v>2</v>
      </c>
      <c r="B4610" t="s">
        <v>2053</v>
      </c>
      <c r="C4610" t="s">
        <v>3624</v>
      </c>
      <c r="D4610" t="s">
        <v>3617</v>
      </c>
      <c r="E4610">
        <v>0</v>
      </c>
      <c r="F4610">
        <v>300</v>
      </c>
      <c r="G4610" s="2">
        <v>45535</v>
      </c>
      <c r="H4610" t="s">
        <v>3618</v>
      </c>
      <c r="I4610">
        <f t="shared" ref="I4610:I4673" si="72">E4610-F4610</f>
        <v>-300</v>
      </c>
    </row>
    <row r="4611" spans="1:9" x14ac:dyDescent="0.25">
      <c r="A4611">
        <v>2</v>
      </c>
      <c r="B4611" t="s">
        <v>2053</v>
      </c>
      <c r="C4611" t="s">
        <v>3624</v>
      </c>
      <c r="D4611" t="s">
        <v>3617</v>
      </c>
      <c r="E4611">
        <v>0</v>
      </c>
      <c r="F4611">
        <v>810</v>
      </c>
      <c r="G4611" s="2">
        <v>45535</v>
      </c>
      <c r="H4611" t="s">
        <v>3618</v>
      </c>
      <c r="I4611">
        <f t="shared" si="72"/>
        <v>-810</v>
      </c>
    </row>
    <row r="4612" spans="1:9" x14ac:dyDescent="0.25">
      <c r="A4612">
        <v>2</v>
      </c>
      <c r="B4612" t="s">
        <v>2053</v>
      </c>
      <c r="C4612" t="s">
        <v>3624</v>
      </c>
      <c r="D4612" t="s">
        <v>3617</v>
      </c>
      <c r="E4612">
        <v>0</v>
      </c>
      <c r="F4612">
        <v>234</v>
      </c>
      <c r="G4612" s="2">
        <v>45535</v>
      </c>
      <c r="H4612" t="s">
        <v>3618</v>
      </c>
      <c r="I4612">
        <f t="shared" si="72"/>
        <v>-234</v>
      </c>
    </row>
    <row r="4613" spans="1:9" x14ac:dyDescent="0.25">
      <c r="A4613">
        <v>2</v>
      </c>
      <c r="B4613" t="s">
        <v>2053</v>
      </c>
      <c r="C4613" t="s">
        <v>3624</v>
      </c>
      <c r="D4613" t="s">
        <v>3617</v>
      </c>
      <c r="E4613">
        <v>0</v>
      </c>
      <c r="F4613">
        <v>70</v>
      </c>
      <c r="G4613" s="2">
        <v>45535</v>
      </c>
      <c r="H4613" t="s">
        <v>3618</v>
      </c>
      <c r="I4613">
        <f t="shared" si="72"/>
        <v>-70</v>
      </c>
    </row>
    <row r="4614" spans="1:9" x14ac:dyDescent="0.25">
      <c r="A4614">
        <v>2</v>
      </c>
      <c r="B4614" t="s">
        <v>2053</v>
      </c>
      <c r="C4614" t="s">
        <v>3624</v>
      </c>
      <c r="D4614" t="s">
        <v>3617</v>
      </c>
      <c r="E4614">
        <v>0</v>
      </c>
      <c r="F4614">
        <v>50</v>
      </c>
      <c r="G4614" s="2">
        <v>45535</v>
      </c>
      <c r="H4614" t="s">
        <v>3618</v>
      </c>
      <c r="I4614">
        <f t="shared" si="72"/>
        <v>-50</v>
      </c>
    </row>
    <row r="4615" spans="1:9" x14ac:dyDescent="0.25">
      <c r="A4615">
        <v>2</v>
      </c>
      <c r="B4615" t="s">
        <v>2053</v>
      </c>
      <c r="C4615" t="s">
        <v>3624</v>
      </c>
      <c r="D4615" t="s">
        <v>3617</v>
      </c>
      <c r="E4615">
        <v>0</v>
      </c>
      <c r="F4615">
        <v>2100</v>
      </c>
      <c r="G4615" s="2">
        <v>45535</v>
      </c>
      <c r="H4615" t="s">
        <v>3618</v>
      </c>
      <c r="I4615">
        <f t="shared" si="72"/>
        <v>-2100</v>
      </c>
    </row>
    <row r="4616" spans="1:9" x14ac:dyDescent="0.25">
      <c r="A4616">
        <v>2</v>
      </c>
      <c r="B4616" t="s">
        <v>2053</v>
      </c>
      <c r="C4616" t="s">
        <v>3624</v>
      </c>
      <c r="D4616" t="s">
        <v>3617</v>
      </c>
      <c r="E4616">
        <v>0</v>
      </c>
      <c r="F4616">
        <v>84</v>
      </c>
      <c r="G4616" s="2">
        <v>45535</v>
      </c>
      <c r="H4616" t="s">
        <v>3618</v>
      </c>
      <c r="I4616">
        <f t="shared" si="72"/>
        <v>-84</v>
      </c>
    </row>
    <row r="4617" spans="1:9" x14ac:dyDescent="0.25">
      <c r="A4617">
        <v>2</v>
      </c>
      <c r="B4617" t="s">
        <v>2053</v>
      </c>
      <c r="C4617" t="s">
        <v>3624</v>
      </c>
      <c r="D4617" t="s">
        <v>3617</v>
      </c>
      <c r="E4617">
        <v>0</v>
      </c>
      <c r="F4617">
        <v>987.5</v>
      </c>
      <c r="G4617" s="2">
        <v>45535</v>
      </c>
      <c r="H4617" t="s">
        <v>3618</v>
      </c>
      <c r="I4617">
        <f t="shared" si="72"/>
        <v>-987.5</v>
      </c>
    </row>
    <row r="4618" spans="1:9" x14ac:dyDescent="0.25">
      <c r="A4618">
        <v>2</v>
      </c>
      <c r="B4618" t="s">
        <v>2053</v>
      </c>
      <c r="C4618" t="s">
        <v>3624</v>
      </c>
      <c r="D4618" t="s">
        <v>3617</v>
      </c>
      <c r="E4618">
        <v>0</v>
      </c>
      <c r="F4618">
        <v>1400</v>
      </c>
      <c r="G4618" s="2">
        <v>45535</v>
      </c>
      <c r="H4618" t="s">
        <v>3618</v>
      </c>
      <c r="I4618">
        <f t="shared" si="72"/>
        <v>-1400</v>
      </c>
    </row>
    <row r="4619" spans="1:9" x14ac:dyDescent="0.25">
      <c r="A4619">
        <v>2</v>
      </c>
      <c r="B4619" t="s">
        <v>2053</v>
      </c>
      <c r="C4619" t="s">
        <v>3624</v>
      </c>
      <c r="D4619" t="s">
        <v>3617</v>
      </c>
      <c r="E4619">
        <v>0</v>
      </c>
      <c r="F4619">
        <v>3200</v>
      </c>
      <c r="G4619" s="2">
        <v>45535</v>
      </c>
      <c r="H4619" t="s">
        <v>3618</v>
      </c>
      <c r="I4619">
        <f t="shared" si="72"/>
        <v>-3200</v>
      </c>
    </row>
    <row r="4620" spans="1:9" x14ac:dyDescent="0.25">
      <c r="A4620">
        <v>2</v>
      </c>
      <c r="B4620" t="s">
        <v>2053</v>
      </c>
      <c r="C4620" t="s">
        <v>3624</v>
      </c>
      <c r="D4620" t="s">
        <v>3617</v>
      </c>
      <c r="E4620">
        <v>0</v>
      </c>
      <c r="F4620">
        <v>1235</v>
      </c>
      <c r="G4620" s="2">
        <v>45535</v>
      </c>
      <c r="H4620" t="s">
        <v>3618</v>
      </c>
      <c r="I4620">
        <f t="shared" si="72"/>
        <v>-1235</v>
      </c>
    </row>
    <row r="4621" spans="1:9" x14ac:dyDescent="0.25">
      <c r="A4621">
        <v>2</v>
      </c>
      <c r="B4621" t="s">
        <v>2053</v>
      </c>
      <c r="C4621" t="s">
        <v>3624</v>
      </c>
      <c r="D4621" t="s">
        <v>3617</v>
      </c>
      <c r="E4621">
        <v>0</v>
      </c>
      <c r="F4621">
        <v>160</v>
      </c>
      <c r="G4621" s="2">
        <v>45535</v>
      </c>
      <c r="H4621" t="s">
        <v>3618</v>
      </c>
      <c r="I4621">
        <f t="shared" si="72"/>
        <v>-160</v>
      </c>
    </row>
    <row r="4622" spans="1:9" x14ac:dyDescent="0.25">
      <c r="A4622">
        <v>2</v>
      </c>
      <c r="B4622" t="s">
        <v>2053</v>
      </c>
      <c r="C4622" t="s">
        <v>3624</v>
      </c>
      <c r="D4622" t="s">
        <v>3617</v>
      </c>
      <c r="E4622">
        <v>0</v>
      </c>
      <c r="F4622">
        <v>2500</v>
      </c>
      <c r="G4622" s="2">
        <v>45535</v>
      </c>
      <c r="H4622" t="s">
        <v>3618</v>
      </c>
      <c r="I4622">
        <f t="shared" si="72"/>
        <v>-2500</v>
      </c>
    </row>
    <row r="4623" spans="1:9" x14ac:dyDescent="0.25">
      <c r="A4623">
        <v>2</v>
      </c>
      <c r="B4623" t="s">
        <v>2053</v>
      </c>
      <c r="C4623" t="s">
        <v>3624</v>
      </c>
      <c r="D4623" t="s">
        <v>3617</v>
      </c>
      <c r="E4623">
        <v>0</v>
      </c>
      <c r="F4623">
        <v>240</v>
      </c>
      <c r="G4623" s="2">
        <v>45535</v>
      </c>
      <c r="H4623" t="s">
        <v>3618</v>
      </c>
      <c r="I4623">
        <f t="shared" si="72"/>
        <v>-240</v>
      </c>
    </row>
    <row r="4624" spans="1:9" x14ac:dyDescent="0.25">
      <c r="A4624">
        <v>2</v>
      </c>
      <c r="B4624" t="s">
        <v>2053</v>
      </c>
      <c r="C4624" t="s">
        <v>3624</v>
      </c>
      <c r="D4624" t="s">
        <v>3617</v>
      </c>
      <c r="E4624">
        <v>0</v>
      </c>
      <c r="F4624">
        <v>120</v>
      </c>
      <c r="G4624" s="2">
        <v>45535</v>
      </c>
      <c r="H4624" t="s">
        <v>3618</v>
      </c>
      <c r="I4624">
        <f t="shared" si="72"/>
        <v>-120</v>
      </c>
    </row>
    <row r="4625" spans="1:9" x14ac:dyDescent="0.25">
      <c r="A4625">
        <v>2</v>
      </c>
      <c r="B4625" t="s">
        <v>2053</v>
      </c>
      <c r="C4625" t="s">
        <v>3624</v>
      </c>
      <c r="D4625" t="s">
        <v>3617</v>
      </c>
      <c r="E4625">
        <v>0</v>
      </c>
      <c r="F4625">
        <v>1250</v>
      </c>
      <c r="G4625" s="2">
        <v>45535</v>
      </c>
      <c r="H4625" t="s">
        <v>3618</v>
      </c>
      <c r="I4625">
        <f t="shared" si="72"/>
        <v>-1250</v>
      </c>
    </row>
    <row r="4626" spans="1:9" x14ac:dyDescent="0.25">
      <c r="A4626">
        <v>2</v>
      </c>
      <c r="B4626" t="s">
        <v>2053</v>
      </c>
      <c r="C4626" t="s">
        <v>3624</v>
      </c>
      <c r="D4626" t="s">
        <v>3617</v>
      </c>
      <c r="E4626">
        <v>0</v>
      </c>
      <c r="F4626">
        <v>1250</v>
      </c>
      <c r="G4626" s="2">
        <v>45535</v>
      </c>
      <c r="H4626" t="s">
        <v>3618</v>
      </c>
      <c r="I4626">
        <f t="shared" si="72"/>
        <v>-1250</v>
      </c>
    </row>
    <row r="4627" spans="1:9" x14ac:dyDescent="0.25">
      <c r="A4627">
        <v>2</v>
      </c>
      <c r="B4627" t="s">
        <v>2053</v>
      </c>
      <c r="C4627" t="s">
        <v>3624</v>
      </c>
      <c r="D4627" t="s">
        <v>3617</v>
      </c>
      <c r="E4627">
        <v>0</v>
      </c>
      <c r="F4627">
        <v>32</v>
      </c>
      <c r="G4627" s="2">
        <v>45535</v>
      </c>
      <c r="H4627" t="s">
        <v>3618</v>
      </c>
      <c r="I4627">
        <f t="shared" si="72"/>
        <v>-32</v>
      </c>
    </row>
    <row r="4628" spans="1:9" x14ac:dyDescent="0.25">
      <c r="A4628">
        <v>2</v>
      </c>
      <c r="B4628" t="s">
        <v>2053</v>
      </c>
      <c r="C4628" t="s">
        <v>3624</v>
      </c>
      <c r="D4628" t="s">
        <v>3617</v>
      </c>
      <c r="E4628">
        <v>0</v>
      </c>
      <c r="F4628">
        <v>315</v>
      </c>
      <c r="G4628" s="2">
        <v>45535</v>
      </c>
      <c r="H4628" t="s">
        <v>3618</v>
      </c>
      <c r="I4628">
        <f t="shared" si="72"/>
        <v>-315</v>
      </c>
    </row>
    <row r="4629" spans="1:9" x14ac:dyDescent="0.25">
      <c r="A4629">
        <v>2</v>
      </c>
      <c r="B4629" t="s">
        <v>2053</v>
      </c>
      <c r="C4629" t="s">
        <v>3624</v>
      </c>
      <c r="D4629" t="s">
        <v>3617</v>
      </c>
      <c r="E4629">
        <v>0</v>
      </c>
      <c r="F4629">
        <v>693</v>
      </c>
      <c r="G4629" s="2">
        <v>45535</v>
      </c>
      <c r="H4629" t="s">
        <v>3618</v>
      </c>
      <c r="I4629">
        <f t="shared" si="72"/>
        <v>-693</v>
      </c>
    </row>
    <row r="4630" spans="1:9" x14ac:dyDescent="0.25">
      <c r="A4630">
        <v>2</v>
      </c>
      <c r="B4630" t="s">
        <v>2053</v>
      </c>
      <c r="C4630" t="s">
        <v>3624</v>
      </c>
      <c r="D4630" t="s">
        <v>3617</v>
      </c>
      <c r="E4630">
        <v>0</v>
      </c>
      <c r="F4630">
        <v>630</v>
      </c>
      <c r="G4630" s="2">
        <v>45535</v>
      </c>
      <c r="H4630" t="s">
        <v>3618</v>
      </c>
      <c r="I4630">
        <f t="shared" si="72"/>
        <v>-630</v>
      </c>
    </row>
    <row r="4631" spans="1:9" x14ac:dyDescent="0.25">
      <c r="A4631">
        <v>2</v>
      </c>
      <c r="B4631" t="s">
        <v>2053</v>
      </c>
      <c r="C4631" t="s">
        <v>3624</v>
      </c>
      <c r="D4631" t="s">
        <v>3617</v>
      </c>
      <c r="E4631">
        <v>0</v>
      </c>
      <c r="F4631">
        <v>825</v>
      </c>
      <c r="G4631" s="2">
        <v>45535</v>
      </c>
      <c r="H4631" t="s">
        <v>3618</v>
      </c>
      <c r="I4631">
        <f t="shared" si="72"/>
        <v>-825</v>
      </c>
    </row>
    <row r="4632" spans="1:9" x14ac:dyDescent="0.25">
      <c r="A4632">
        <v>2</v>
      </c>
      <c r="B4632" t="s">
        <v>2053</v>
      </c>
      <c r="C4632" t="s">
        <v>3624</v>
      </c>
      <c r="D4632" t="s">
        <v>3617</v>
      </c>
      <c r="E4632">
        <v>0</v>
      </c>
      <c r="F4632">
        <v>3780</v>
      </c>
      <c r="G4632" s="2">
        <v>45535</v>
      </c>
      <c r="H4632" t="s">
        <v>3618</v>
      </c>
      <c r="I4632">
        <f t="shared" si="72"/>
        <v>-3780</v>
      </c>
    </row>
    <row r="4633" spans="1:9" x14ac:dyDescent="0.25">
      <c r="A4633">
        <v>2</v>
      </c>
      <c r="B4633" t="s">
        <v>2053</v>
      </c>
      <c r="C4633" t="s">
        <v>3624</v>
      </c>
      <c r="D4633" t="s">
        <v>3617</v>
      </c>
      <c r="E4633">
        <v>0</v>
      </c>
      <c r="F4633">
        <v>286</v>
      </c>
      <c r="G4633" s="2">
        <v>45535</v>
      </c>
      <c r="H4633" t="s">
        <v>3618</v>
      </c>
      <c r="I4633">
        <f t="shared" si="72"/>
        <v>-286</v>
      </c>
    </row>
    <row r="4634" spans="1:9" x14ac:dyDescent="0.25">
      <c r="A4634">
        <v>2</v>
      </c>
      <c r="B4634" t="s">
        <v>2053</v>
      </c>
      <c r="C4634" t="s">
        <v>3624</v>
      </c>
      <c r="D4634" t="s">
        <v>3617</v>
      </c>
      <c r="E4634">
        <v>0</v>
      </c>
      <c r="F4634">
        <v>182</v>
      </c>
      <c r="G4634" s="2">
        <v>45535</v>
      </c>
      <c r="H4634" t="s">
        <v>3618</v>
      </c>
      <c r="I4634">
        <f t="shared" si="72"/>
        <v>-182</v>
      </c>
    </row>
    <row r="4635" spans="1:9" x14ac:dyDescent="0.25">
      <c r="A4635">
        <v>2</v>
      </c>
      <c r="B4635" t="s">
        <v>2053</v>
      </c>
      <c r="C4635" t="s">
        <v>3624</v>
      </c>
      <c r="D4635" t="s">
        <v>3617</v>
      </c>
      <c r="E4635">
        <v>0</v>
      </c>
      <c r="F4635">
        <v>880</v>
      </c>
      <c r="G4635" s="2">
        <v>45535</v>
      </c>
      <c r="H4635" t="s">
        <v>3618</v>
      </c>
      <c r="I4635">
        <f t="shared" si="72"/>
        <v>-880</v>
      </c>
    </row>
    <row r="4636" spans="1:9" x14ac:dyDescent="0.25">
      <c r="A4636">
        <v>2</v>
      </c>
      <c r="B4636" t="s">
        <v>2053</v>
      </c>
      <c r="C4636" t="s">
        <v>3624</v>
      </c>
      <c r="D4636" t="s">
        <v>3617</v>
      </c>
      <c r="E4636">
        <v>0</v>
      </c>
      <c r="F4636">
        <v>640</v>
      </c>
      <c r="G4636" s="2">
        <v>45535</v>
      </c>
      <c r="H4636" t="s">
        <v>3618</v>
      </c>
      <c r="I4636">
        <f t="shared" si="72"/>
        <v>-640</v>
      </c>
    </row>
    <row r="4637" spans="1:9" x14ac:dyDescent="0.25">
      <c r="A4637">
        <v>2</v>
      </c>
      <c r="B4637" t="s">
        <v>2053</v>
      </c>
      <c r="C4637" t="s">
        <v>3624</v>
      </c>
      <c r="D4637" t="s">
        <v>3617</v>
      </c>
      <c r="E4637">
        <v>0</v>
      </c>
      <c r="F4637">
        <v>1650</v>
      </c>
      <c r="G4637" s="2">
        <v>45535</v>
      </c>
      <c r="H4637" t="s">
        <v>3618</v>
      </c>
      <c r="I4637">
        <f t="shared" si="72"/>
        <v>-1650</v>
      </c>
    </row>
    <row r="4638" spans="1:9" x14ac:dyDescent="0.25">
      <c r="A4638">
        <v>2</v>
      </c>
      <c r="B4638" t="s">
        <v>2053</v>
      </c>
      <c r="C4638" t="s">
        <v>3624</v>
      </c>
      <c r="D4638" t="s">
        <v>3617</v>
      </c>
      <c r="E4638">
        <v>0</v>
      </c>
      <c r="F4638">
        <v>4000</v>
      </c>
      <c r="G4638" s="2">
        <v>45535</v>
      </c>
      <c r="H4638" t="s">
        <v>3618</v>
      </c>
      <c r="I4638">
        <f t="shared" si="72"/>
        <v>-4000</v>
      </c>
    </row>
    <row r="4639" spans="1:9" x14ac:dyDescent="0.25">
      <c r="A4639">
        <v>2</v>
      </c>
      <c r="B4639" t="s">
        <v>2053</v>
      </c>
      <c r="C4639" t="s">
        <v>3624</v>
      </c>
      <c r="D4639" t="s">
        <v>3617</v>
      </c>
      <c r="E4639">
        <v>0</v>
      </c>
      <c r="F4639">
        <v>240</v>
      </c>
      <c r="G4639" s="2">
        <v>45535</v>
      </c>
      <c r="H4639" t="s">
        <v>3618</v>
      </c>
      <c r="I4639">
        <f t="shared" si="72"/>
        <v>-240</v>
      </c>
    </row>
    <row r="4640" spans="1:9" x14ac:dyDescent="0.25">
      <c r="A4640">
        <v>2</v>
      </c>
      <c r="B4640" t="s">
        <v>2053</v>
      </c>
      <c r="C4640" t="s">
        <v>3624</v>
      </c>
      <c r="D4640" t="s">
        <v>3617</v>
      </c>
      <c r="E4640">
        <v>0</v>
      </c>
      <c r="F4640">
        <v>437.5</v>
      </c>
      <c r="G4640" s="2">
        <v>45535</v>
      </c>
      <c r="H4640" t="s">
        <v>3618</v>
      </c>
      <c r="I4640">
        <f t="shared" si="72"/>
        <v>-437.5</v>
      </c>
    </row>
    <row r="4641" spans="1:9" x14ac:dyDescent="0.25">
      <c r="A4641">
        <v>2</v>
      </c>
      <c r="B4641" t="s">
        <v>2053</v>
      </c>
      <c r="C4641" t="s">
        <v>3624</v>
      </c>
      <c r="D4641" t="s">
        <v>3617</v>
      </c>
      <c r="E4641">
        <v>0</v>
      </c>
      <c r="F4641">
        <v>75</v>
      </c>
      <c r="G4641" s="2">
        <v>45535</v>
      </c>
      <c r="H4641" t="s">
        <v>3618</v>
      </c>
      <c r="I4641">
        <f t="shared" si="72"/>
        <v>-75</v>
      </c>
    </row>
    <row r="4642" spans="1:9" x14ac:dyDescent="0.25">
      <c r="A4642">
        <v>2</v>
      </c>
      <c r="B4642" t="s">
        <v>2053</v>
      </c>
      <c r="C4642" t="s">
        <v>3624</v>
      </c>
      <c r="D4642" t="s">
        <v>3617</v>
      </c>
      <c r="E4642">
        <v>0</v>
      </c>
      <c r="F4642">
        <v>247</v>
      </c>
      <c r="G4642" s="2">
        <v>45535</v>
      </c>
      <c r="H4642" t="s">
        <v>3618</v>
      </c>
      <c r="I4642">
        <f t="shared" si="72"/>
        <v>-247</v>
      </c>
    </row>
    <row r="4643" spans="1:9" x14ac:dyDescent="0.25">
      <c r="A4643">
        <v>2</v>
      </c>
      <c r="B4643" t="s">
        <v>2053</v>
      </c>
      <c r="C4643" t="s">
        <v>3624</v>
      </c>
      <c r="D4643" t="s">
        <v>3617</v>
      </c>
      <c r="E4643">
        <v>0</v>
      </c>
      <c r="F4643">
        <v>234</v>
      </c>
      <c r="G4643" s="2">
        <v>45535</v>
      </c>
      <c r="H4643" t="s">
        <v>3618</v>
      </c>
      <c r="I4643">
        <f t="shared" si="72"/>
        <v>-234</v>
      </c>
    </row>
    <row r="4644" spans="1:9" x14ac:dyDescent="0.25">
      <c r="A4644">
        <v>2</v>
      </c>
      <c r="B4644" t="s">
        <v>2053</v>
      </c>
      <c r="C4644" t="s">
        <v>3624</v>
      </c>
      <c r="D4644" t="s">
        <v>3617</v>
      </c>
      <c r="E4644">
        <v>0</v>
      </c>
      <c r="F4644">
        <v>150</v>
      </c>
      <c r="G4644" s="2">
        <v>45535</v>
      </c>
      <c r="H4644" t="s">
        <v>3618</v>
      </c>
      <c r="I4644">
        <f t="shared" si="72"/>
        <v>-150</v>
      </c>
    </row>
    <row r="4645" spans="1:9" x14ac:dyDescent="0.25">
      <c r="A4645">
        <v>2</v>
      </c>
      <c r="B4645" t="s">
        <v>2053</v>
      </c>
      <c r="C4645" t="s">
        <v>3624</v>
      </c>
      <c r="D4645" t="s">
        <v>3617</v>
      </c>
      <c r="E4645">
        <v>0</v>
      </c>
      <c r="F4645">
        <v>52</v>
      </c>
      <c r="G4645" s="2">
        <v>45535</v>
      </c>
      <c r="H4645" t="s">
        <v>3618</v>
      </c>
      <c r="I4645">
        <f t="shared" si="72"/>
        <v>-52</v>
      </c>
    </row>
    <row r="4646" spans="1:9" x14ac:dyDescent="0.25">
      <c r="A4646">
        <v>2</v>
      </c>
      <c r="B4646" t="s">
        <v>2053</v>
      </c>
      <c r="C4646" t="s">
        <v>3624</v>
      </c>
      <c r="D4646" t="s">
        <v>3617</v>
      </c>
      <c r="E4646">
        <v>0</v>
      </c>
      <c r="F4646">
        <v>1500</v>
      </c>
      <c r="G4646" s="2">
        <v>45535</v>
      </c>
      <c r="H4646" t="s">
        <v>3618</v>
      </c>
      <c r="I4646">
        <f t="shared" si="72"/>
        <v>-1500</v>
      </c>
    </row>
    <row r="4647" spans="1:9" x14ac:dyDescent="0.25">
      <c r="A4647">
        <v>2</v>
      </c>
      <c r="B4647" t="s">
        <v>2053</v>
      </c>
      <c r="C4647" t="s">
        <v>3624</v>
      </c>
      <c r="D4647" t="s">
        <v>3617</v>
      </c>
      <c r="E4647">
        <v>0</v>
      </c>
      <c r="F4647">
        <v>720</v>
      </c>
      <c r="G4647" s="2">
        <v>45535</v>
      </c>
      <c r="H4647" t="s">
        <v>3618</v>
      </c>
      <c r="I4647">
        <f t="shared" si="72"/>
        <v>-720</v>
      </c>
    </row>
    <row r="4648" spans="1:9" x14ac:dyDescent="0.25">
      <c r="A4648">
        <v>2</v>
      </c>
      <c r="B4648" t="s">
        <v>2053</v>
      </c>
      <c r="C4648" t="s">
        <v>3624</v>
      </c>
      <c r="D4648" t="s">
        <v>3617</v>
      </c>
      <c r="E4648">
        <v>0</v>
      </c>
      <c r="F4648">
        <v>312</v>
      </c>
      <c r="G4648" s="2">
        <v>45535</v>
      </c>
      <c r="H4648" t="s">
        <v>3618</v>
      </c>
      <c r="I4648">
        <f t="shared" si="72"/>
        <v>-312</v>
      </c>
    </row>
    <row r="4649" spans="1:9" x14ac:dyDescent="0.25">
      <c r="A4649">
        <v>2</v>
      </c>
      <c r="B4649" t="s">
        <v>2053</v>
      </c>
      <c r="C4649" t="s">
        <v>3624</v>
      </c>
      <c r="D4649" t="s">
        <v>3617</v>
      </c>
      <c r="E4649">
        <v>0</v>
      </c>
      <c r="F4649">
        <v>30</v>
      </c>
      <c r="G4649" s="2">
        <v>45535</v>
      </c>
      <c r="H4649" t="s">
        <v>3618</v>
      </c>
      <c r="I4649">
        <f t="shared" si="72"/>
        <v>-30</v>
      </c>
    </row>
    <row r="4650" spans="1:9" x14ac:dyDescent="0.25">
      <c r="A4650">
        <v>2</v>
      </c>
      <c r="B4650" t="s">
        <v>2053</v>
      </c>
      <c r="C4650" t="s">
        <v>3624</v>
      </c>
      <c r="D4650" t="s">
        <v>3617</v>
      </c>
      <c r="E4650">
        <v>0</v>
      </c>
      <c r="F4650">
        <v>300</v>
      </c>
      <c r="G4650" s="2">
        <v>45535</v>
      </c>
      <c r="H4650" t="s">
        <v>3618</v>
      </c>
      <c r="I4650">
        <f t="shared" si="72"/>
        <v>-300</v>
      </c>
    </row>
    <row r="4651" spans="1:9" x14ac:dyDescent="0.25">
      <c r="A4651">
        <v>2</v>
      </c>
      <c r="B4651" t="s">
        <v>2053</v>
      </c>
      <c r="C4651" t="s">
        <v>3624</v>
      </c>
      <c r="D4651" t="s">
        <v>3617</v>
      </c>
      <c r="E4651">
        <v>0</v>
      </c>
      <c r="F4651">
        <v>1700</v>
      </c>
      <c r="G4651" s="2">
        <v>45535</v>
      </c>
      <c r="H4651" t="s">
        <v>3618</v>
      </c>
      <c r="I4651">
        <f t="shared" si="72"/>
        <v>-1700</v>
      </c>
    </row>
    <row r="4652" spans="1:9" x14ac:dyDescent="0.25">
      <c r="A4652">
        <v>2</v>
      </c>
      <c r="B4652" t="s">
        <v>2053</v>
      </c>
      <c r="C4652" t="s">
        <v>3624</v>
      </c>
      <c r="D4652" t="s">
        <v>3617</v>
      </c>
      <c r="E4652">
        <v>0</v>
      </c>
      <c r="F4652">
        <v>1095</v>
      </c>
      <c r="G4652" s="2">
        <v>45535</v>
      </c>
      <c r="H4652" t="s">
        <v>3618</v>
      </c>
      <c r="I4652">
        <f t="shared" si="72"/>
        <v>-1095</v>
      </c>
    </row>
    <row r="4653" spans="1:9" x14ac:dyDescent="0.25">
      <c r="A4653">
        <v>2</v>
      </c>
      <c r="B4653" t="s">
        <v>2053</v>
      </c>
      <c r="C4653" t="s">
        <v>3624</v>
      </c>
      <c r="D4653" t="s">
        <v>3617</v>
      </c>
      <c r="E4653">
        <v>0</v>
      </c>
      <c r="F4653">
        <v>730</v>
      </c>
      <c r="G4653" s="2">
        <v>45535</v>
      </c>
      <c r="H4653" t="s">
        <v>3618</v>
      </c>
      <c r="I4653">
        <f t="shared" si="72"/>
        <v>-730</v>
      </c>
    </row>
    <row r="4654" spans="1:9" x14ac:dyDescent="0.25">
      <c r="A4654">
        <v>2</v>
      </c>
      <c r="B4654" t="s">
        <v>2053</v>
      </c>
      <c r="C4654" t="s">
        <v>3624</v>
      </c>
      <c r="D4654" t="s">
        <v>3617</v>
      </c>
      <c r="E4654">
        <v>0</v>
      </c>
      <c r="F4654">
        <v>547.5</v>
      </c>
      <c r="G4654" s="2">
        <v>45535</v>
      </c>
      <c r="H4654" t="s">
        <v>3618</v>
      </c>
      <c r="I4654">
        <f t="shared" si="72"/>
        <v>-547.5</v>
      </c>
    </row>
    <row r="4655" spans="1:9" x14ac:dyDescent="0.25">
      <c r="A4655">
        <v>2</v>
      </c>
      <c r="B4655" t="s">
        <v>2053</v>
      </c>
      <c r="C4655" t="s">
        <v>3624</v>
      </c>
      <c r="D4655" t="s">
        <v>3617</v>
      </c>
      <c r="E4655">
        <v>0</v>
      </c>
      <c r="F4655">
        <v>1995</v>
      </c>
      <c r="G4655" s="2">
        <v>45535</v>
      </c>
      <c r="H4655" t="s">
        <v>3618</v>
      </c>
      <c r="I4655">
        <f t="shared" si="72"/>
        <v>-1995</v>
      </c>
    </row>
    <row r="4656" spans="1:9" x14ac:dyDescent="0.25">
      <c r="A4656">
        <v>2</v>
      </c>
      <c r="B4656" t="s">
        <v>2053</v>
      </c>
      <c r="C4656" t="s">
        <v>3624</v>
      </c>
      <c r="D4656" t="s">
        <v>3617</v>
      </c>
      <c r="E4656">
        <v>0</v>
      </c>
      <c r="F4656">
        <v>600</v>
      </c>
      <c r="G4656" s="2">
        <v>45535</v>
      </c>
      <c r="H4656" t="s">
        <v>3618</v>
      </c>
      <c r="I4656">
        <f t="shared" si="72"/>
        <v>-600</v>
      </c>
    </row>
    <row r="4657" spans="1:9" x14ac:dyDescent="0.25">
      <c r="A4657">
        <v>2</v>
      </c>
      <c r="B4657" t="s">
        <v>2053</v>
      </c>
      <c r="C4657" t="s">
        <v>3624</v>
      </c>
      <c r="D4657" t="s">
        <v>3617</v>
      </c>
      <c r="E4657">
        <v>0</v>
      </c>
      <c r="F4657">
        <v>117</v>
      </c>
      <c r="G4657" s="2">
        <v>45535</v>
      </c>
      <c r="H4657" t="s">
        <v>3618</v>
      </c>
      <c r="I4657">
        <f t="shared" si="72"/>
        <v>-117</v>
      </c>
    </row>
    <row r="4658" spans="1:9" x14ac:dyDescent="0.25">
      <c r="A4658">
        <v>2</v>
      </c>
      <c r="B4658" t="s">
        <v>2053</v>
      </c>
      <c r="C4658" t="s">
        <v>3624</v>
      </c>
      <c r="D4658" t="s">
        <v>3617</v>
      </c>
      <c r="E4658">
        <v>0</v>
      </c>
      <c r="F4658">
        <v>90</v>
      </c>
      <c r="G4658" s="2">
        <v>45535</v>
      </c>
      <c r="H4658" t="s">
        <v>3618</v>
      </c>
      <c r="I4658">
        <f t="shared" si="72"/>
        <v>-90</v>
      </c>
    </row>
    <row r="4659" spans="1:9" x14ac:dyDescent="0.25">
      <c r="A4659">
        <v>2</v>
      </c>
      <c r="B4659" t="s">
        <v>2053</v>
      </c>
      <c r="C4659" t="s">
        <v>3624</v>
      </c>
      <c r="D4659" t="s">
        <v>3617</v>
      </c>
      <c r="E4659">
        <v>0</v>
      </c>
      <c r="F4659">
        <v>65</v>
      </c>
      <c r="G4659" s="2">
        <v>45535</v>
      </c>
      <c r="H4659" t="s">
        <v>3618</v>
      </c>
      <c r="I4659">
        <f t="shared" si="72"/>
        <v>-65</v>
      </c>
    </row>
    <row r="4660" spans="1:9" x14ac:dyDescent="0.25">
      <c r="A4660">
        <v>2</v>
      </c>
      <c r="B4660" t="s">
        <v>2053</v>
      </c>
      <c r="C4660" t="s">
        <v>3624</v>
      </c>
      <c r="D4660" t="s">
        <v>3617</v>
      </c>
      <c r="E4660">
        <v>0</v>
      </c>
      <c r="F4660">
        <v>1300</v>
      </c>
      <c r="G4660" s="2">
        <v>45535</v>
      </c>
      <c r="H4660" t="s">
        <v>3618</v>
      </c>
      <c r="I4660">
        <f t="shared" si="72"/>
        <v>-1300</v>
      </c>
    </row>
    <row r="4661" spans="1:9" x14ac:dyDescent="0.25">
      <c r="A4661">
        <v>2</v>
      </c>
      <c r="B4661" t="s">
        <v>2053</v>
      </c>
      <c r="C4661" t="s">
        <v>3624</v>
      </c>
      <c r="D4661" t="s">
        <v>3617</v>
      </c>
      <c r="E4661">
        <v>0</v>
      </c>
      <c r="F4661">
        <v>182</v>
      </c>
      <c r="G4661" s="2">
        <v>45535</v>
      </c>
      <c r="H4661" t="s">
        <v>3618</v>
      </c>
      <c r="I4661">
        <f t="shared" si="72"/>
        <v>-182</v>
      </c>
    </row>
    <row r="4662" spans="1:9" x14ac:dyDescent="0.25">
      <c r="A4662">
        <v>2</v>
      </c>
      <c r="B4662" t="s">
        <v>2053</v>
      </c>
      <c r="C4662" t="s">
        <v>3624</v>
      </c>
      <c r="D4662" t="s">
        <v>3617</v>
      </c>
      <c r="E4662">
        <v>0</v>
      </c>
      <c r="F4662">
        <v>39</v>
      </c>
      <c r="G4662" s="2">
        <v>45535</v>
      </c>
      <c r="H4662" t="s">
        <v>3618</v>
      </c>
      <c r="I4662">
        <f t="shared" si="72"/>
        <v>-39</v>
      </c>
    </row>
    <row r="4663" spans="1:9" x14ac:dyDescent="0.25">
      <c r="A4663">
        <v>2</v>
      </c>
      <c r="B4663" t="s">
        <v>2053</v>
      </c>
      <c r="C4663" t="s">
        <v>3624</v>
      </c>
      <c r="D4663" t="s">
        <v>3617</v>
      </c>
      <c r="E4663">
        <v>0</v>
      </c>
      <c r="F4663">
        <v>91</v>
      </c>
      <c r="G4663" s="2">
        <v>45535</v>
      </c>
      <c r="H4663" t="s">
        <v>3618</v>
      </c>
      <c r="I4663">
        <f t="shared" si="72"/>
        <v>-91</v>
      </c>
    </row>
    <row r="4664" spans="1:9" x14ac:dyDescent="0.25">
      <c r="A4664">
        <v>2</v>
      </c>
      <c r="B4664" t="s">
        <v>2053</v>
      </c>
      <c r="C4664" t="s">
        <v>3624</v>
      </c>
      <c r="D4664" t="s">
        <v>3617</v>
      </c>
      <c r="E4664">
        <v>0</v>
      </c>
      <c r="F4664">
        <v>1575</v>
      </c>
      <c r="G4664" s="2">
        <v>45535</v>
      </c>
      <c r="H4664" t="s">
        <v>3618</v>
      </c>
      <c r="I4664">
        <f t="shared" si="72"/>
        <v>-1575</v>
      </c>
    </row>
    <row r="4665" spans="1:9" x14ac:dyDescent="0.25">
      <c r="A4665">
        <v>2</v>
      </c>
      <c r="B4665" t="s">
        <v>2053</v>
      </c>
      <c r="C4665" t="s">
        <v>3624</v>
      </c>
      <c r="D4665" t="s">
        <v>3617</v>
      </c>
      <c r="E4665">
        <v>0</v>
      </c>
      <c r="F4665">
        <v>510</v>
      </c>
      <c r="G4665" s="2">
        <v>45535</v>
      </c>
      <c r="H4665" t="s">
        <v>3618</v>
      </c>
      <c r="I4665">
        <f t="shared" si="72"/>
        <v>-510</v>
      </c>
    </row>
    <row r="4666" spans="1:9" x14ac:dyDescent="0.25">
      <c r="A4666">
        <v>2</v>
      </c>
      <c r="B4666" t="s">
        <v>2053</v>
      </c>
      <c r="C4666" t="s">
        <v>3624</v>
      </c>
      <c r="D4666" t="s">
        <v>3617</v>
      </c>
      <c r="E4666">
        <v>0</v>
      </c>
      <c r="F4666">
        <v>65</v>
      </c>
      <c r="G4666" s="2">
        <v>45535</v>
      </c>
      <c r="H4666" t="s">
        <v>3618</v>
      </c>
      <c r="I4666">
        <f t="shared" si="72"/>
        <v>-65</v>
      </c>
    </row>
    <row r="4667" spans="1:9" x14ac:dyDescent="0.25">
      <c r="A4667">
        <v>2</v>
      </c>
      <c r="B4667" t="s">
        <v>2053</v>
      </c>
      <c r="C4667" t="s">
        <v>3624</v>
      </c>
      <c r="D4667" t="s">
        <v>3617</v>
      </c>
      <c r="E4667">
        <v>0</v>
      </c>
      <c r="F4667">
        <v>910</v>
      </c>
      <c r="G4667" s="2">
        <v>45535</v>
      </c>
      <c r="H4667" t="s">
        <v>3618</v>
      </c>
      <c r="I4667">
        <f t="shared" si="72"/>
        <v>-910</v>
      </c>
    </row>
    <row r="4668" spans="1:9" x14ac:dyDescent="0.25">
      <c r="A4668">
        <v>2</v>
      </c>
      <c r="B4668" t="s">
        <v>2053</v>
      </c>
      <c r="C4668" t="s">
        <v>3624</v>
      </c>
      <c r="D4668" t="s">
        <v>3617</v>
      </c>
      <c r="E4668">
        <v>0</v>
      </c>
      <c r="F4668">
        <v>75</v>
      </c>
      <c r="G4668" s="2">
        <v>45535</v>
      </c>
      <c r="H4668" t="s">
        <v>3618</v>
      </c>
      <c r="I4668">
        <f t="shared" si="72"/>
        <v>-75</v>
      </c>
    </row>
    <row r="4669" spans="1:9" x14ac:dyDescent="0.25">
      <c r="A4669">
        <v>2</v>
      </c>
      <c r="B4669" t="s">
        <v>2053</v>
      </c>
      <c r="C4669" t="s">
        <v>3624</v>
      </c>
      <c r="D4669" t="s">
        <v>3617</v>
      </c>
      <c r="E4669">
        <v>0</v>
      </c>
      <c r="F4669">
        <v>130</v>
      </c>
      <c r="G4669" s="2">
        <v>45535</v>
      </c>
      <c r="H4669" t="s">
        <v>3618</v>
      </c>
      <c r="I4669">
        <f t="shared" si="72"/>
        <v>-130</v>
      </c>
    </row>
    <row r="4670" spans="1:9" x14ac:dyDescent="0.25">
      <c r="A4670">
        <v>2</v>
      </c>
      <c r="B4670" t="s">
        <v>2053</v>
      </c>
      <c r="C4670" t="s">
        <v>3624</v>
      </c>
      <c r="D4670" t="s">
        <v>3617</v>
      </c>
      <c r="E4670">
        <v>0</v>
      </c>
      <c r="F4670">
        <v>1020</v>
      </c>
      <c r="G4670" s="2">
        <v>45535</v>
      </c>
      <c r="H4670" t="s">
        <v>3618</v>
      </c>
      <c r="I4670">
        <f t="shared" si="72"/>
        <v>-1020</v>
      </c>
    </row>
    <row r="4671" spans="1:9" x14ac:dyDescent="0.25">
      <c r="A4671">
        <v>2</v>
      </c>
      <c r="B4671" t="s">
        <v>2053</v>
      </c>
      <c r="C4671" t="s">
        <v>3624</v>
      </c>
      <c r="D4671" t="s">
        <v>3617</v>
      </c>
      <c r="E4671">
        <v>0</v>
      </c>
      <c r="F4671">
        <v>912.5</v>
      </c>
      <c r="G4671" s="2">
        <v>45535</v>
      </c>
      <c r="H4671" t="s">
        <v>3618</v>
      </c>
      <c r="I4671">
        <f t="shared" si="72"/>
        <v>-912.5</v>
      </c>
    </row>
    <row r="4672" spans="1:9" x14ac:dyDescent="0.25">
      <c r="A4672">
        <v>2</v>
      </c>
      <c r="B4672" t="s">
        <v>2053</v>
      </c>
      <c r="C4672" t="s">
        <v>3624</v>
      </c>
      <c r="D4672" t="s">
        <v>3617</v>
      </c>
      <c r="E4672">
        <v>0</v>
      </c>
      <c r="F4672">
        <v>400</v>
      </c>
      <c r="G4672" s="2">
        <v>45535</v>
      </c>
      <c r="H4672" t="s">
        <v>3618</v>
      </c>
      <c r="I4672">
        <f t="shared" si="72"/>
        <v>-400</v>
      </c>
    </row>
    <row r="4673" spans="1:9" x14ac:dyDescent="0.25">
      <c r="A4673">
        <v>2</v>
      </c>
      <c r="B4673" t="s">
        <v>2053</v>
      </c>
      <c r="C4673" t="s">
        <v>3624</v>
      </c>
      <c r="D4673" t="s">
        <v>3617</v>
      </c>
      <c r="E4673">
        <v>0</v>
      </c>
      <c r="F4673">
        <v>768</v>
      </c>
      <c r="G4673" s="2">
        <v>45535</v>
      </c>
      <c r="H4673" t="s">
        <v>3618</v>
      </c>
      <c r="I4673">
        <f t="shared" si="72"/>
        <v>-768</v>
      </c>
    </row>
    <row r="4674" spans="1:9" x14ac:dyDescent="0.25">
      <c r="A4674">
        <v>2</v>
      </c>
      <c r="B4674" t="s">
        <v>2053</v>
      </c>
      <c r="C4674" t="s">
        <v>3624</v>
      </c>
      <c r="D4674" t="s">
        <v>3617</v>
      </c>
      <c r="E4674">
        <v>0</v>
      </c>
      <c r="F4674">
        <v>812.5</v>
      </c>
      <c r="G4674" s="2">
        <v>45535</v>
      </c>
      <c r="H4674" t="s">
        <v>3618</v>
      </c>
      <c r="I4674">
        <f t="shared" ref="I4674:I4737" si="73">E4674-F4674</f>
        <v>-812.5</v>
      </c>
    </row>
    <row r="4675" spans="1:9" x14ac:dyDescent="0.25">
      <c r="A4675">
        <v>2</v>
      </c>
      <c r="B4675" t="s">
        <v>2053</v>
      </c>
      <c r="C4675" t="s">
        <v>3624</v>
      </c>
      <c r="D4675" t="s">
        <v>3617</v>
      </c>
      <c r="E4675">
        <v>0</v>
      </c>
      <c r="F4675">
        <v>1575</v>
      </c>
      <c r="G4675" s="2">
        <v>45535</v>
      </c>
      <c r="H4675" t="s">
        <v>3618</v>
      </c>
      <c r="I4675">
        <f t="shared" si="73"/>
        <v>-1575</v>
      </c>
    </row>
    <row r="4676" spans="1:9" x14ac:dyDescent="0.25">
      <c r="A4676">
        <v>2</v>
      </c>
      <c r="B4676" t="s">
        <v>2053</v>
      </c>
      <c r="C4676" t="s">
        <v>3624</v>
      </c>
      <c r="D4676" t="s">
        <v>3617</v>
      </c>
      <c r="E4676">
        <v>0</v>
      </c>
      <c r="F4676">
        <v>65</v>
      </c>
      <c r="G4676" s="2">
        <v>45535</v>
      </c>
      <c r="H4676" t="s">
        <v>3618</v>
      </c>
      <c r="I4676">
        <f t="shared" si="73"/>
        <v>-65</v>
      </c>
    </row>
    <row r="4677" spans="1:9" x14ac:dyDescent="0.25">
      <c r="A4677">
        <v>2</v>
      </c>
      <c r="B4677" t="s">
        <v>2053</v>
      </c>
      <c r="C4677" t="s">
        <v>3624</v>
      </c>
      <c r="D4677" t="s">
        <v>3617</v>
      </c>
      <c r="E4677">
        <v>0</v>
      </c>
      <c r="F4677">
        <v>75</v>
      </c>
      <c r="G4677" s="2">
        <v>45535</v>
      </c>
      <c r="H4677" t="s">
        <v>3618</v>
      </c>
      <c r="I4677">
        <f t="shared" si="73"/>
        <v>-75</v>
      </c>
    </row>
    <row r="4678" spans="1:9" x14ac:dyDescent="0.25">
      <c r="A4678">
        <v>2</v>
      </c>
      <c r="B4678" t="s">
        <v>2053</v>
      </c>
      <c r="C4678" t="s">
        <v>3624</v>
      </c>
      <c r="D4678" t="s">
        <v>3617</v>
      </c>
      <c r="E4678">
        <v>0</v>
      </c>
      <c r="F4678">
        <v>78</v>
      </c>
      <c r="G4678" s="2">
        <v>45535</v>
      </c>
      <c r="H4678" t="s">
        <v>3618</v>
      </c>
      <c r="I4678">
        <f t="shared" si="73"/>
        <v>-78</v>
      </c>
    </row>
    <row r="4679" spans="1:9" x14ac:dyDescent="0.25">
      <c r="A4679">
        <v>2</v>
      </c>
      <c r="B4679" t="s">
        <v>2053</v>
      </c>
      <c r="C4679" t="s">
        <v>3624</v>
      </c>
      <c r="D4679" t="s">
        <v>3617</v>
      </c>
      <c r="E4679">
        <v>0</v>
      </c>
      <c r="F4679">
        <v>75</v>
      </c>
      <c r="G4679" s="2">
        <v>45535</v>
      </c>
      <c r="H4679" t="s">
        <v>3618</v>
      </c>
      <c r="I4679">
        <f t="shared" si="73"/>
        <v>-75</v>
      </c>
    </row>
    <row r="4680" spans="1:9" x14ac:dyDescent="0.25">
      <c r="A4680">
        <v>2</v>
      </c>
      <c r="B4680" t="s">
        <v>2053</v>
      </c>
      <c r="C4680" t="s">
        <v>3624</v>
      </c>
      <c r="D4680" t="s">
        <v>3617</v>
      </c>
      <c r="E4680">
        <v>0</v>
      </c>
      <c r="F4680">
        <v>90</v>
      </c>
      <c r="G4680" s="2">
        <v>45535</v>
      </c>
      <c r="H4680" t="s">
        <v>3618</v>
      </c>
      <c r="I4680">
        <f t="shared" si="73"/>
        <v>-90</v>
      </c>
    </row>
    <row r="4681" spans="1:9" x14ac:dyDescent="0.25">
      <c r="A4681">
        <v>2</v>
      </c>
      <c r="B4681" t="s">
        <v>2053</v>
      </c>
      <c r="C4681" t="s">
        <v>3624</v>
      </c>
      <c r="D4681" t="s">
        <v>3617</v>
      </c>
      <c r="E4681">
        <v>0</v>
      </c>
      <c r="F4681">
        <v>1410</v>
      </c>
      <c r="G4681" s="2">
        <v>45535</v>
      </c>
      <c r="H4681" t="s">
        <v>3618</v>
      </c>
      <c r="I4681">
        <f t="shared" si="73"/>
        <v>-1410</v>
      </c>
    </row>
    <row r="4682" spans="1:9" x14ac:dyDescent="0.25">
      <c r="A4682">
        <v>2</v>
      </c>
      <c r="B4682" t="s">
        <v>2053</v>
      </c>
      <c r="C4682" t="s">
        <v>3624</v>
      </c>
      <c r="D4682" t="s">
        <v>3617</v>
      </c>
      <c r="E4682">
        <v>0</v>
      </c>
      <c r="F4682">
        <v>780</v>
      </c>
      <c r="G4682" s="2">
        <v>45535</v>
      </c>
      <c r="H4682" t="s">
        <v>3618</v>
      </c>
      <c r="I4682">
        <f t="shared" si="73"/>
        <v>-780</v>
      </c>
    </row>
    <row r="4683" spans="1:9" x14ac:dyDescent="0.25">
      <c r="A4683">
        <v>2</v>
      </c>
      <c r="B4683" t="s">
        <v>2053</v>
      </c>
      <c r="C4683" t="s">
        <v>3624</v>
      </c>
      <c r="D4683" t="s">
        <v>3617</v>
      </c>
      <c r="E4683">
        <v>0</v>
      </c>
      <c r="F4683">
        <v>130</v>
      </c>
      <c r="G4683" s="2">
        <v>45535</v>
      </c>
      <c r="H4683" t="s">
        <v>3618</v>
      </c>
      <c r="I4683">
        <f t="shared" si="73"/>
        <v>-130</v>
      </c>
    </row>
    <row r="4684" spans="1:9" x14ac:dyDescent="0.25">
      <c r="A4684">
        <v>2</v>
      </c>
      <c r="B4684" t="s">
        <v>2053</v>
      </c>
      <c r="C4684" t="s">
        <v>3624</v>
      </c>
      <c r="D4684" t="s">
        <v>3617</v>
      </c>
      <c r="E4684">
        <v>0</v>
      </c>
      <c r="F4684">
        <v>100</v>
      </c>
      <c r="G4684" s="2">
        <v>45535</v>
      </c>
      <c r="H4684" t="s">
        <v>3618</v>
      </c>
      <c r="I4684">
        <f t="shared" si="73"/>
        <v>-100</v>
      </c>
    </row>
    <row r="4685" spans="1:9" x14ac:dyDescent="0.25">
      <c r="A4685">
        <v>2</v>
      </c>
      <c r="B4685" t="s">
        <v>2053</v>
      </c>
      <c r="C4685" t="s">
        <v>3624</v>
      </c>
      <c r="D4685" t="s">
        <v>3617</v>
      </c>
      <c r="E4685">
        <v>0</v>
      </c>
      <c r="F4685">
        <v>70</v>
      </c>
      <c r="G4685" s="2">
        <v>45535</v>
      </c>
      <c r="H4685" t="s">
        <v>3618</v>
      </c>
      <c r="I4685">
        <f t="shared" si="73"/>
        <v>-70</v>
      </c>
    </row>
    <row r="4686" spans="1:9" x14ac:dyDescent="0.25">
      <c r="A4686">
        <v>2</v>
      </c>
      <c r="B4686" t="s">
        <v>2053</v>
      </c>
      <c r="C4686" t="s">
        <v>3624</v>
      </c>
      <c r="D4686" t="s">
        <v>3617</v>
      </c>
      <c r="E4686">
        <v>0</v>
      </c>
      <c r="F4686">
        <v>1460</v>
      </c>
      <c r="G4686" s="2">
        <v>45535</v>
      </c>
      <c r="H4686" t="s">
        <v>3618</v>
      </c>
      <c r="I4686">
        <f t="shared" si="73"/>
        <v>-1460</v>
      </c>
    </row>
    <row r="4687" spans="1:9" x14ac:dyDescent="0.25">
      <c r="A4687">
        <v>2</v>
      </c>
      <c r="B4687" t="s">
        <v>2053</v>
      </c>
      <c r="C4687" t="s">
        <v>3624</v>
      </c>
      <c r="D4687" t="s">
        <v>3617</v>
      </c>
      <c r="E4687">
        <v>0</v>
      </c>
      <c r="F4687">
        <v>1642.5</v>
      </c>
      <c r="G4687" s="2">
        <v>45535</v>
      </c>
      <c r="H4687" t="s">
        <v>3618</v>
      </c>
      <c r="I4687">
        <f t="shared" si="73"/>
        <v>-1642.5</v>
      </c>
    </row>
    <row r="4688" spans="1:9" x14ac:dyDescent="0.25">
      <c r="A4688">
        <v>2</v>
      </c>
      <c r="B4688" t="s">
        <v>2053</v>
      </c>
      <c r="C4688" t="s">
        <v>3624</v>
      </c>
      <c r="D4688" t="s">
        <v>3617</v>
      </c>
      <c r="E4688">
        <v>0</v>
      </c>
      <c r="F4688">
        <v>2100</v>
      </c>
      <c r="G4688" s="2">
        <v>45535</v>
      </c>
      <c r="H4688" t="s">
        <v>3618</v>
      </c>
      <c r="I4688">
        <f t="shared" si="73"/>
        <v>-2100</v>
      </c>
    </row>
    <row r="4689" spans="1:9" x14ac:dyDescent="0.25">
      <c r="A4689">
        <v>2</v>
      </c>
      <c r="B4689" t="s">
        <v>2022</v>
      </c>
      <c r="C4689" t="s">
        <v>2023</v>
      </c>
      <c r="D4689" t="s">
        <v>2020</v>
      </c>
      <c r="E4689">
        <v>2430.54</v>
      </c>
      <c r="F4689">
        <v>0</v>
      </c>
      <c r="G4689" s="2">
        <v>45538</v>
      </c>
      <c r="H4689" t="s">
        <v>2021</v>
      </c>
      <c r="I4689">
        <f t="shared" si="73"/>
        <v>2430.54</v>
      </c>
    </row>
    <row r="4690" spans="1:9" x14ac:dyDescent="0.25">
      <c r="A4690">
        <v>2</v>
      </c>
      <c r="B4690" t="s">
        <v>2022</v>
      </c>
      <c r="C4690" t="s">
        <v>2023</v>
      </c>
      <c r="D4690" t="s">
        <v>2020</v>
      </c>
      <c r="E4690">
        <v>120.42</v>
      </c>
      <c r="F4690">
        <v>0</v>
      </c>
      <c r="G4690" s="2">
        <v>45538</v>
      </c>
      <c r="H4690" t="s">
        <v>2021</v>
      </c>
      <c r="I4690">
        <f t="shared" si="73"/>
        <v>120.42</v>
      </c>
    </row>
    <row r="4691" spans="1:9" x14ac:dyDescent="0.25">
      <c r="A4691">
        <v>2</v>
      </c>
      <c r="B4691" t="s">
        <v>2047</v>
      </c>
      <c r="C4691" t="s">
        <v>3204</v>
      </c>
      <c r="D4691" t="s">
        <v>2020</v>
      </c>
      <c r="E4691">
        <v>54.06</v>
      </c>
      <c r="F4691">
        <v>0</v>
      </c>
      <c r="G4691" s="2">
        <v>45538</v>
      </c>
      <c r="H4691" t="s">
        <v>2021</v>
      </c>
      <c r="I4691">
        <f t="shared" si="73"/>
        <v>54.06</v>
      </c>
    </row>
    <row r="4692" spans="1:9" x14ac:dyDescent="0.25">
      <c r="A4692">
        <v>2</v>
      </c>
      <c r="B4692" t="s">
        <v>2022</v>
      </c>
      <c r="C4692" t="s">
        <v>2023</v>
      </c>
      <c r="D4692" t="s">
        <v>2020</v>
      </c>
      <c r="E4692">
        <v>17.510000000000002</v>
      </c>
      <c r="F4692">
        <v>0</v>
      </c>
      <c r="G4692" s="2">
        <v>45539</v>
      </c>
      <c r="H4692" t="s">
        <v>2021</v>
      </c>
      <c r="I4692">
        <f t="shared" si="73"/>
        <v>17.510000000000002</v>
      </c>
    </row>
    <row r="4693" spans="1:9" x14ac:dyDescent="0.25">
      <c r="A4693">
        <v>2</v>
      </c>
      <c r="B4693" t="s">
        <v>2022</v>
      </c>
      <c r="C4693" t="s">
        <v>2023</v>
      </c>
      <c r="D4693" t="s">
        <v>2020</v>
      </c>
      <c r="E4693">
        <v>830.75</v>
      </c>
      <c r="F4693">
        <v>0</v>
      </c>
      <c r="G4693" s="2">
        <v>45538</v>
      </c>
      <c r="H4693" t="s">
        <v>2021</v>
      </c>
      <c r="I4693">
        <f t="shared" si="73"/>
        <v>830.75</v>
      </c>
    </row>
    <row r="4694" spans="1:9" x14ac:dyDescent="0.25">
      <c r="A4694">
        <v>2</v>
      </c>
      <c r="B4694" t="s">
        <v>2022</v>
      </c>
      <c r="C4694" t="s">
        <v>2023</v>
      </c>
      <c r="D4694" t="s">
        <v>2020</v>
      </c>
      <c r="E4694">
        <v>277.25</v>
      </c>
      <c r="F4694">
        <v>0</v>
      </c>
      <c r="G4694" s="2">
        <v>45539</v>
      </c>
      <c r="H4694" t="s">
        <v>2021</v>
      </c>
      <c r="I4694">
        <f t="shared" si="73"/>
        <v>277.25</v>
      </c>
    </row>
    <row r="4695" spans="1:9" x14ac:dyDescent="0.25">
      <c r="A4695">
        <v>2</v>
      </c>
      <c r="B4695" t="s">
        <v>2047</v>
      </c>
      <c r="C4695" t="s">
        <v>3204</v>
      </c>
      <c r="D4695" t="s">
        <v>2020</v>
      </c>
      <c r="E4695">
        <v>399.02</v>
      </c>
      <c r="F4695">
        <v>0</v>
      </c>
      <c r="G4695" s="2">
        <v>45538</v>
      </c>
      <c r="H4695" t="s">
        <v>2021</v>
      </c>
      <c r="I4695">
        <f t="shared" si="73"/>
        <v>399.02</v>
      </c>
    </row>
    <row r="4696" spans="1:9" x14ac:dyDescent="0.25">
      <c r="A4696">
        <v>2</v>
      </c>
      <c r="B4696" t="s">
        <v>2024</v>
      </c>
      <c r="C4696" t="s">
        <v>2036</v>
      </c>
      <c r="D4696" t="s">
        <v>2020</v>
      </c>
      <c r="E4696">
        <v>316.25</v>
      </c>
      <c r="F4696">
        <v>0</v>
      </c>
      <c r="G4696" s="2">
        <v>45533</v>
      </c>
      <c r="H4696" t="s">
        <v>2021</v>
      </c>
      <c r="I4696">
        <f t="shared" si="73"/>
        <v>316.25</v>
      </c>
    </row>
    <row r="4697" spans="1:9" x14ac:dyDescent="0.25">
      <c r="A4697">
        <v>2</v>
      </c>
      <c r="B4697" t="s">
        <v>2019</v>
      </c>
      <c r="C4697" t="s">
        <v>2027</v>
      </c>
      <c r="D4697" t="s">
        <v>2020</v>
      </c>
      <c r="E4697">
        <v>317.42</v>
      </c>
      <c r="F4697">
        <v>0</v>
      </c>
      <c r="G4697" s="2">
        <v>45532</v>
      </c>
      <c r="H4697" t="s">
        <v>2021</v>
      </c>
      <c r="I4697">
        <f t="shared" si="73"/>
        <v>317.42</v>
      </c>
    </row>
    <row r="4698" spans="1:9" x14ac:dyDescent="0.25">
      <c r="A4698">
        <v>2</v>
      </c>
      <c r="B4698" t="s">
        <v>2019</v>
      </c>
      <c r="C4698" t="s">
        <v>2027</v>
      </c>
      <c r="D4698" t="s">
        <v>2020</v>
      </c>
      <c r="E4698">
        <v>91.19</v>
      </c>
      <c r="F4698">
        <v>0</v>
      </c>
      <c r="G4698" s="2">
        <v>45527</v>
      </c>
      <c r="H4698" t="s">
        <v>2021</v>
      </c>
      <c r="I4698">
        <f t="shared" si="73"/>
        <v>91.19</v>
      </c>
    </row>
    <row r="4699" spans="1:9" x14ac:dyDescent="0.25">
      <c r="A4699">
        <v>2</v>
      </c>
      <c r="B4699" t="s">
        <v>2024</v>
      </c>
      <c r="C4699" t="s">
        <v>2036</v>
      </c>
      <c r="D4699" t="s">
        <v>2020</v>
      </c>
      <c r="E4699">
        <v>2045.93</v>
      </c>
      <c r="F4699">
        <v>0</v>
      </c>
      <c r="G4699" s="2">
        <v>45516</v>
      </c>
      <c r="H4699" t="s">
        <v>2021</v>
      </c>
      <c r="I4699">
        <f t="shared" si="73"/>
        <v>2045.93</v>
      </c>
    </row>
    <row r="4700" spans="1:9" x14ac:dyDescent="0.25">
      <c r="A4700">
        <v>2</v>
      </c>
      <c r="B4700" t="s">
        <v>2022</v>
      </c>
      <c r="C4700" t="s">
        <v>2023</v>
      </c>
      <c r="D4700" t="s">
        <v>2020</v>
      </c>
      <c r="E4700">
        <v>165.82</v>
      </c>
      <c r="F4700">
        <v>0</v>
      </c>
      <c r="G4700" s="2">
        <v>45539</v>
      </c>
      <c r="H4700" t="s">
        <v>2021</v>
      </c>
      <c r="I4700">
        <f t="shared" si="73"/>
        <v>165.82</v>
      </c>
    </row>
    <row r="4701" spans="1:9" x14ac:dyDescent="0.25">
      <c r="A4701">
        <v>2</v>
      </c>
      <c r="B4701" t="s">
        <v>2022</v>
      </c>
      <c r="C4701" t="s">
        <v>2023</v>
      </c>
      <c r="D4701" t="s">
        <v>2020</v>
      </c>
      <c r="E4701">
        <v>54.38</v>
      </c>
      <c r="F4701">
        <v>0</v>
      </c>
      <c r="G4701" s="2">
        <v>45539</v>
      </c>
      <c r="H4701" t="s">
        <v>2021</v>
      </c>
      <c r="I4701">
        <f t="shared" si="73"/>
        <v>54.38</v>
      </c>
    </row>
    <row r="4702" spans="1:9" x14ac:dyDescent="0.25">
      <c r="A4702">
        <v>2</v>
      </c>
      <c r="B4702" t="s">
        <v>2024</v>
      </c>
      <c r="C4702" t="s">
        <v>2036</v>
      </c>
      <c r="D4702" t="s">
        <v>3609</v>
      </c>
      <c r="E4702">
        <v>71830.09</v>
      </c>
      <c r="F4702">
        <v>0</v>
      </c>
      <c r="G4702" s="2">
        <v>45524</v>
      </c>
      <c r="H4702" t="s">
        <v>3243</v>
      </c>
      <c r="I4702">
        <f t="shared" si="73"/>
        <v>71830.09</v>
      </c>
    </row>
    <row r="4703" spans="1:9" x14ac:dyDescent="0.25">
      <c r="A4703">
        <v>4</v>
      </c>
      <c r="B4703" t="s">
        <v>2024</v>
      </c>
      <c r="C4703" t="s">
        <v>2025</v>
      </c>
      <c r="D4703" t="s">
        <v>3609</v>
      </c>
      <c r="E4703">
        <v>23698.54</v>
      </c>
      <c r="F4703">
        <v>0</v>
      </c>
      <c r="G4703" s="2">
        <v>45524</v>
      </c>
      <c r="H4703" t="s">
        <v>3243</v>
      </c>
      <c r="I4703">
        <f t="shared" si="73"/>
        <v>23698.54</v>
      </c>
    </row>
    <row r="4704" spans="1:9" x14ac:dyDescent="0.25">
      <c r="A4704">
        <v>3</v>
      </c>
      <c r="B4704" t="s">
        <v>2024</v>
      </c>
      <c r="C4704" t="s">
        <v>3263</v>
      </c>
      <c r="D4704" t="s">
        <v>3609</v>
      </c>
      <c r="E4704">
        <v>2750.75</v>
      </c>
      <c r="F4704">
        <v>0</v>
      </c>
      <c r="G4704" s="2">
        <v>45524</v>
      </c>
      <c r="H4704" t="s">
        <v>3243</v>
      </c>
      <c r="I4704">
        <f t="shared" si="73"/>
        <v>2750.75</v>
      </c>
    </row>
    <row r="4705" spans="1:9" x14ac:dyDescent="0.25">
      <c r="A4705">
        <v>2</v>
      </c>
      <c r="B4705" t="s">
        <v>2024</v>
      </c>
      <c r="C4705" t="s">
        <v>2036</v>
      </c>
      <c r="D4705" t="s">
        <v>3609</v>
      </c>
      <c r="E4705">
        <v>8280.52</v>
      </c>
      <c r="F4705">
        <v>0</v>
      </c>
      <c r="G4705" s="2">
        <v>45524</v>
      </c>
      <c r="H4705" t="s">
        <v>3243</v>
      </c>
      <c r="I4705">
        <f t="shared" si="73"/>
        <v>8280.52</v>
      </c>
    </row>
    <row r="4706" spans="1:9" x14ac:dyDescent="0.25">
      <c r="A4706">
        <v>2</v>
      </c>
      <c r="B4706" t="s">
        <v>2944</v>
      </c>
      <c r="C4706" t="s">
        <v>3611</v>
      </c>
      <c r="D4706" t="s">
        <v>3609</v>
      </c>
      <c r="E4706">
        <v>778.31</v>
      </c>
      <c r="F4706">
        <v>0</v>
      </c>
      <c r="G4706" s="2">
        <v>45524</v>
      </c>
      <c r="H4706" t="s">
        <v>3243</v>
      </c>
      <c r="I4706">
        <f t="shared" si="73"/>
        <v>778.31</v>
      </c>
    </row>
    <row r="4707" spans="1:9" x14ac:dyDescent="0.25">
      <c r="A4707">
        <v>4</v>
      </c>
      <c r="B4707" t="s">
        <v>2944</v>
      </c>
      <c r="C4707" t="s">
        <v>3612</v>
      </c>
      <c r="D4707" t="s">
        <v>3609</v>
      </c>
      <c r="E4707">
        <v>195</v>
      </c>
      <c r="F4707">
        <v>0</v>
      </c>
      <c r="G4707" s="2">
        <v>45524</v>
      </c>
      <c r="H4707" t="s">
        <v>3243</v>
      </c>
      <c r="I4707">
        <f t="shared" si="73"/>
        <v>195</v>
      </c>
    </row>
    <row r="4708" spans="1:9" x14ac:dyDescent="0.25">
      <c r="A4708">
        <v>3</v>
      </c>
      <c r="B4708" t="s">
        <v>2944</v>
      </c>
      <c r="C4708" t="s">
        <v>3613</v>
      </c>
      <c r="D4708" t="s">
        <v>3609</v>
      </c>
      <c r="E4708">
        <v>45</v>
      </c>
      <c r="F4708">
        <v>0</v>
      </c>
      <c r="G4708" s="2">
        <v>45524</v>
      </c>
      <c r="H4708" t="s">
        <v>3243</v>
      </c>
      <c r="I4708">
        <f t="shared" si="73"/>
        <v>45</v>
      </c>
    </row>
    <row r="4709" spans="1:9" x14ac:dyDescent="0.25">
      <c r="A4709">
        <v>2</v>
      </c>
      <c r="B4709" t="s">
        <v>2052</v>
      </c>
      <c r="C4709" t="s">
        <v>3578</v>
      </c>
      <c r="D4709" t="s">
        <v>3606</v>
      </c>
      <c r="E4709">
        <v>4828.22</v>
      </c>
      <c r="F4709">
        <v>0</v>
      </c>
      <c r="G4709" s="2">
        <v>45524</v>
      </c>
      <c r="H4709" t="s">
        <v>3607</v>
      </c>
      <c r="I4709">
        <f t="shared" si="73"/>
        <v>4828.22</v>
      </c>
    </row>
    <row r="4710" spans="1:9" x14ac:dyDescent="0.25">
      <c r="A4710">
        <v>4</v>
      </c>
      <c r="B4710" t="s">
        <v>2052</v>
      </c>
      <c r="C4710" t="s">
        <v>3608</v>
      </c>
      <c r="D4710" t="s">
        <v>3606</v>
      </c>
      <c r="E4710">
        <v>478.03</v>
      </c>
      <c r="F4710">
        <v>0</v>
      </c>
      <c r="G4710" s="2">
        <v>45524</v>
      </c>
      <c r="H4710" t="s">
        <v>3607</v>
      </c>
      <c r="I4710">
        <f t="shared" si="73"/>
        <v>478.03</v>
      </c>
    </row>
    <row r="4711" spans="1:9" x14ac:dyDescent="0.25">
      <c r="A4711">
        <v>3</v>
      </c>
      <c r="B4711" t="s">
        <v>2052</v>
      </c>
      <c r="C4711" t="s">
        <v>3604</v>
      </c>
      <c r="D4711" t="s">
        <v>3606</v>
      </c>
      <c r="E4711">
        <v>271.14</v>
      </c>
      <c r="F4711">
        <v>0</v>
      </c>
      <c r="G4711" s="2">
        <v>45524</v>
      </c>
      <c r="H4711" t="s">
        <v>3607</v>
      </c>
      <c r="I4711">
        <f t="shared" si="73"/>
        <v>271.14</v>
      </c>
    </row>
    <row r="4712" spans="1:9" x14ac:dyDescent="0.25">
      <c r="A4712">
        <v>3</v>
      </c>
      <c r="B4712" t="s">
        <v>2019</v>
      </c>
      <c r="C4712" t="s">
        <v>3341</v>
      </c>
      <c r="D4712" t="s">
        <v>2020</v>
      </c>
      <c r="E4712">
        <v>6321.38</v>
      </c>
      <c r="F4712">
        <v>0</v>
      </c>
      <c r="G4712" s="2">
        <v>45505</v>
      </c>
      <c r="H4712" t="s">
        <v>2021</v>
      </c>
      <c r="I4712">
        <f t="shared" si="73"/>
        <v>6321.38</v>
      </c>
    </row>
    <row r="4713" spans="1:9" x14ac:dyDescent="0.25">
      <c r="A4713">
        <v>2</v>
      </c>
      <c r="B4713" t="s">
        <v>2024</v>
      </c>
      <c r="C4713" t="s">
        <v>2036</v>
      </c>
      <c r="D4713" t="s">
        <v>2020</v>
      </c>
      <c r="E4713">
        <v>30921.93</v>
      </c>
      <c r="F4713">
        <v>0</v>
      </c>
      <c r="G4713" s="2">
        <v>45534</v>
      </c>
      <c r="H4713" t="s">
        <v>2021</v>
      </c>
      <c r="I4713">
        <f t="shared" si="73"/>
        <v>30921.93</v>
      </c>
    </row>
    <row r="4714" spans="1:9" x14ac:dyDescent="0.25">
      <c r="A4714">
        <v>2</v>
      </c>
      <c r="B4714" t="s">
        <v>2024</v>
      </c>
      <c r="C4714" t="s">
        <v>2036</v>
      </c>
      <c r="D4714" t="s">
        <v>2020</v>
      </c>
      <c r="E4714">
        <v>30921.93</v>
      </c>
      <c r="F4714">
        <v>0</v>
      </c>
      <c r="G4714" s="2">
        <v>45534</v>
      </c>
      <c r="H4714" t="s">
        <v>2021</v>
      </c>
      <c r="I4714">
        <f t="shared" si="73"/>
        <v>30921.93</v>
      </c>
    </row>
    <row r="4715" spans="1:9" x14ac:dyDescent="0.25">
      <c r="A4715">
        <v>2</v>
      </c>
      <c r="B4715" t="s">
        <v>2019</v>
      </c>
      <c r="C4715" t="s">
        <v>2027</v>
      </c>
      <c r="D4715" t="s">
        <v>2020</v>
      </c>
      <c r="E4715">
        <v>550</v>
      </c>
      <c r="F4715">
        <v>0</v>
      </c>
      <c r="G4715" s="2">
        <v>45534</v>
      </c>
      <c r="H4715" t="s">
        <v>2021</v>
      </c>
      <c r="I4715">
        <f t="shared" si="73"/>
        <v>550</v>
      </c>
    </row>
    <row r="4716" spans="1:9" x14ac:dyDescent="0.25">
      <c r="A4716">
        <v>2</v>
      </c>
      <c r="B4716" t="s">
        <v>2024</v>
      </c>
      <c r="C4716" t="s">
        <v>2036</v>
      </c>
      <c r="D4716" t="s">
        <v>2020</v>
      </c>
      <c r="E4716">
        <v>45</v>
      </c>
      <c r="F4716">
        <v>0</v>
      </c>
      <c r="G4716" s="2">
        <v>45534</v>
      </c>
      <c r="H4716" t="s">
        <v>2021</v>
      </c>
      <c r="I4716">
        <f t="shared" si="73"/>
        <v>45</v>
      </c>
    </row>
    <row r="4717" spans="1:9" x14ac:dyDescent="0.25">
      <c r="A4717">
        <v>2</v>
      </c>
      <c r="B4717" t="s">
        <v>2054</v>
      </c>
      <c r="C4717" t="s">
        <v>3816</v>
      </c>
      <c r="D4717" t="s">
        <v>2020</v>
      </c>
      <c r="E4717">
        <v>538.55999999999995</v>
      </c>
      <c r="F4717">
        <v>0</v>
      </c>
      <c r="G4717" s="2">
        <v>45538</v>
      </c>
      <c r="H4717" t="s">
        <v>2021</v>
      </c>
      <c r="I4717">
        <f t="shared" si="73"/>
        <v>538.55999999999995</v>
      </c>
    </row>
    <row r="4718" spans="1:9" x14ac:dyDescent="0.25">
      <c r="A4718">
        <v>2</v>
      </c>
      <c r="B4718" t="s">
        <v>2024</v>
      </c>
      <c r="C4718" t="s">
        <v>2036</v>
      </c>
      <c r="D4718" t="s">
        <v>2020</v>
      </c>
      <c r="E4718">
        <v>1218.9100000000001</v>
      </c>
      <c r="F4718">
        <v>0</v>
      </c>
      <c r="G4718" s="2">
        <v>45539</v>
      </c>
      <c r="H4718" t="s">
        <v>2021</v>
      </c>
      <c r="I4718">
        <f t="shared" si="73"/>
        <v>1218.9100000000001</v>
      </c>
    </row>
    <row r="4719" spans="1:9" x14ac:dyDescent="0.25">
      <c r="A4719">
        <v>3</v>
      </c>
      <c r="B4719" t="s">
        <v>2024</v>
      </c>
      <c r="C4719" t="s">
        <v>3263</v>
      </c>
      <c r="D4719" t="s">
        <v>2020</v>
      </c>
      <c r="E4719">
        <v>1554.85</v>
      </c>
      <c r="F4719">
        <v>0</v>
      </c>
      <c r="G4719" s="2">
        <v>45539</v>
      </c>
      <c r="H4719" t="s">
        <v>2021</v>
      </c>
      <c r="I4719">
        <f t="shared" si="73"/>
        <v>1554.85</v>
      </c>
    </row>
    <row r="4720" spans="1:9" x14ac:dyDescent="0.25">
      <c r="A4720">
        <v>3</v>
      </c>
      <c r="B4720" t="s">
        <v>2032</v>
      </c>
      <c r="C4720" t="s">
        <v>3189</v>
      </c>
      <c r="D4720" t="s">
        <v>2020</v>
      </c>
      <c r="E4720">
        <v>582.5</v>
      </c>
      <c r="F4720">
        <v>0</v>
      </c>
      <c r="G4720" s="2">
        <v>45539</v>
      </c>
      <c r="H4720" t="s">
        <v>2021</v>
      </c>
      <c r="I4720">
        <f t="shared" si="73"/>
        <v>582.5</v>
      </c>
    </row>
    <row r="4721" spans="1:9" x14ac:dyDescent="0.25">
      <c r="A4721">
        <v>2</v>
      </c>
      <c r="B4721" t="s">
        <v>2019</v>
      </c>
      <c r="C4721" t="s">
        <v>2027</v>
      </c>
      <c r="D4721" t="s">
        <v>2020</v>
      </c>
      <c r="E4721">
        <v>128.1</v>
      </c>
      <c r="F4721">
        <v>0</v>
      </c>
      <c r="G4721" s="2">
        <v>45535</v>
      </c>
      <c r="H4721" t="s">
        <v>2021</v>
      </c>
      <c r="I4721">
        <f t="shared" si="73"/>
        <v>128.1</v>
      </c>
    </row>
    <row r="4722" spans="1:9" x14ac:dyDescent="0.25">
      <c r="A4722">
        <v>2</v>
      </c>
      <c r="B4722" t="s">
        <v>2019</v>
      </c>
      <c r="C4722" t="s">
        <v>2027</v>
      </c>
      <c r="D4722" t="s">
        <v>2020</v>
      </c>
      <c r="E4722">
        <v>640.5</v>
      </c>
      <c r="F4722">
        <v>0</v>
      </c>
      <c r="G4722" s="2">
        <v>45535</v>
      </c>
      <c r="H4722" t="s">
        <v>2021</v>
      </c>
      <c r="I4722">
        <f t="shared" si="73"/>
        <v>640.5</v>
      </c>
    </row>
    <row r="4723" spans="1:9" x14ac:dyDescent="0.25">
      <c r="A4723">
        <v>2</v>
      </c>
      <c r="B4723" t="s">
        <v>2024</v>
      </c>
      <c r="C4723" t="s">
        <v>2036</v>
      </c>
      <c r="D4723" t="s">
        <v>2020</v>
      </c>
      <c r="E4723">
        <v>250.37</v>
      </c>
      <c r="F4723">
        <v>0</v>
      </c>
      <c r="G4723" s="2">
        <v>45505</v>
      </c>
      <c r="H4723" t="s">
        <v>2021</v>
      </c>
      <c r="I4723">
        <f t="shared" si="73"/>
        <v>250.37</v>
      </c>
    </row>
    <row r="4724" spans="1:9" x14ac:dyDescent="0.25">
      <c r="A4724">
        <v>2</v>
      </c>
      <c r="B4724" t="s">
        <v>2462</v>
      </c>
      <c r="C4724" t="s">
        <v>4076</v>
      </c>
      <c r="D4724" t="s">
        <v>2020</v>
      </c>
      <c r="E4724">
        <v>3247.58</v>
      </c>
      <c r="F4724">
        <v>0</v>
      </c>
      <c r="G4724" s="2">
        <v>45540</v>
      </c>
      <c r="H4724" t="s">
        <v>2021</v>
      </c>
      <c r="I4724">
        <f t="shared" si="73"/>
        <v>3247.58</v>
      </c>
    </row>
    <row r="4725" spans="1:9" x14ac:dyDescent="0.25">
      <c r="A4725">
        <v>2</v>
      </c>
      <c r="B4725" t="s">
        <v>2024</v>
      </c>
      <c r="C4725" t="s">
        <v>2036</v>
      </c>
      <c r="D4725" t="s">
        <v>2020</v>
      </c>
      <c r="E4725">
        <v>384.37</v>
      </c>
      <c r="F4725">
        <v>0</v>
      </c>
      <c r="G4725" s="2">
        <v>45540</v>
      </c>
      <c r="H4725" t="s">
        <v>2021</v>
      </c>
      <c r="I4725">
        <f t="shared" si="73"/>
        <v>384.37</v>
      </c>
    </row>
    <row r="4726" spans="1:9" x14ac:dyDescent="0.25">
      <c r="A4726">
        <v>2</v>
      </c>
      <c r="B4726" t="s">
        <v>2026</v>
      </c>
      <c r="C4726" t="s">
        <v>3603</v>
      </c>
      <c r="D4726" t="s">
        <v>2020</v>
      </c>
      <c r="E4726">
        <v>124.49</v>
      </c>
      <c r="F4726">
        <v>0</v>
      </c>
      <c r="G4726" s="2">
        <v>45539</v>
      </c>
      <c r="H4726" t="s">
        <v>2021</v>
      </c>
      <c r="I4726">
        <f t="shared" si="73"/>
        <v>124.49</v>
      </c>
    </row>
    <row r="4727" spans="1:9" x14ac:dyDescent="0.25">
      <c r="A4727">
        <v>2</v>
      </c>
      <c r="B4727" t="s">
        <v>2032</v>
      </c>
      <c r="C4727" t="s">
        <v>2033</v>
      </c>
      <c r="D4727" t="s">
        <v>2020</v>
      </c>
      <c r="E4727">
        <v>341.52</v>
      </c>
      <c r="F4727">
        <v>0</v>
      </c>
      <c r="G4727" s="2">
        <v>45540</v>
      </c>
      <c r="H4727" t="s">
        <v>2021</v>
      </c>
      <c r="I4727">
        <f t="shared" si="73"/>
        <v>341.52</v>
      </c>
    </row>
    <row r="4728" spans="1:9" x14ac:dyDescent="0.25">
      <c r="A4728">
        <v>2</v>
      </c>
      <c r="B4728" t="s">
        <v>2022</v>
      </c>
      <c r="C4728" t="s">
        <v>2023</v>
      </c>
      <c r="D4728" t="s">
        <v>2020</v>
      </c>
      <c r="E4728">
        <v>548.03</v>
      </c>
      <c r="F4728">
        <v>0</v>
      </c>
      <c r="G4728" s="2">
        <v>45541</v>
      </c>
      <c r="H4728" t="s">
        <v>2021</v>
      </c>
      <c r="I4728">
        <f t="shared" si="73"/>
        <v>548.03</v>
      </c>
    </row>
    <row r="4729" spans="1:9" x14ac:dyDescent="0.25">
      <c r="A4729">
        <v>2</v>
      </c>
      <c r="B4729" t="s">
        <v>2038</v>
      </c>
      <c r="C4729" t="s">
        <v>2039</v>
      </c>
      <c r="D4729" t="s">
        <v>2020</v>
      </c>
      <c r="E4729">
        <v>14567.7</v>
      </c>
      <c r="F4729">
        <v>0</v>
      </c>
      <c r="G4729" s="2">
        <v>45531</v>
      </c>
      <c r="H4729" t="s">
        <v>2021</v>
      </c>
      <c r="I4729">
        <f t="shared" si="73"/>
        <v>14567.7</v>
      </c>
    </row>
    <row r="4730" spans="1:9" x14ac:dyDescent="0.25">
      <c r="A4730">
        <v>2</v>
      </c>
      <c r="B4730" t="s">
        <v>2019</v>
      </c>
      <c r="C4730" t="s">
        <v>2027</v>
      </c>
      <c r="D4730" t="s">
        <v>2020</v>
      </c>
      <c r="E4730">
        <v>825.82</v>
      </c>
      <c r="F4730">
        <v>0</v>
      </c>
      <c r="G4730" s="2">
        <v>45527</v>
      </c>
      <c r="H4730" t="s">
        <v>2021</v>
      </c>
      <c r="I4730">
        <f t="shared" si="73"/>
        <v>825.82</v>
      </c>
    </row>
    <row r="4731" spans="1:9" x14ac:dyDescent="0.25">
      <c r="A4731">
        <v>2</v>
      </c>
      <c r="B4731" t="s">
        <v>2024</v>
      </c>
      <c r="C4731" t="s">
        <v>2036</v>
      </c>
      <c r="D4731" t="s">
        <v>2020</v>
      </c>
      <c r="E4731">
        <v>875.1</v>
      </c>
      <c r="F4731">
        <v>0</v>
      </c>
      <c r="G4731" s="2">
        <v>45531</v>
      </c>
      <c r="H4731" t="s">
        <v>2021</v>
      </c>
      <c r="I4731">
        <f t="shared" si="73"/>
        <v>875.1</v>
      </c>
    </row>
    <row r="4732" spans="1:9" x14ac:dyDescent="0.25">
      <c r="A4732">
        <v>2</v>
      </c>
      <c r="B4732" t="s">
        <v>2024</v>
      </c>
      <c r="C4732" t="s">
        <v>2036</v>
      </c>
      <c r="D4732" t="s">
        <v>2020</v>
      </c>
      <c r="E4732">
        <v>172.31</v>
      </c>
      <c r="F4732">
        <v>0</v>
      </c>
      <c r="G4732" s="2">
        <v>45540</v>
      </c>
      <c r="H4732" t="s">
        <v>2021</v>
      </c>
      <c r="I4732">
        <f t="shared" si="73"/>
        <v>172.31</v>
      </c>
    </row>
    <row r="4733" spans="1:9" x14ac:dyDescent="0.25">
      <c r="A4733">
        <v>2</v>
      </c>
      <c r="B4733" t="s">
        <v>2044</v>
      </c>
      <c r="C4733" t="s">
        <v>2045</v>
      </c>
      <c r="D4733" t="s">
        <v>2020</v>
      </c>
      <c r="E4733">
        <v>21.34</v>
      </c>
      <c r="F4733">
        <v>0</v>
      </c>
      <c r="G4733" s="2">
        <v>45541</v>
      </c>
      <c r="H4733" t="s">
        <v>2021</v>
      </c>
      <c r="I4733">
        <f t="shared" si="73"/>
        <v>21.34</v>
      </c>
    </row>
    <row r="4734" spans="1:9" x14ac:dyDescent="0.25">
      <c r="A4734">
        <v>2</v>
      </c>
      <c r="B4734" t="s">
        <v>2044</v>
      </c>
      <c r="C4734" t="s">
        <v>2045</v>
      </c>
      <c r="D4734" t="s">
        <v>2020</v>
      </c>
      <c r="E4734">
        <v>32.590000000000003</v>
      </c>
      <c r="F4734">
        <v>0</v>
      </c>
      <c r="G4734" s="2">
        <v>45541</v>
      </c>
      <c r="H4734" t="s">
        <v>2021</v>
      </c>
      <c r="I4734">
        <f t="shared" si="73"/>
        <v>32.590000000000003</v>
      </c>
    </row>
    <row r="4735" spans="1:9" x14ac:dyDescent="0.25">
      <c r="A4735">
        <v>4</v>
      </c>
      <c r="B4735" t="s">
        <v>2022</v>
      </c>
      <c r="C4735" t="s">
        <v>3596</v>
      </c>
      <c r="D4735" t="s">
        <v>2020</v>
      </c>
      <c r="E4735">
        <v>3051.3</v>
      </c>
      <c r="F4735">
        <v>0</v>
      </c>
      <c r="G4735" s="2">
        <v>45542</v>
      </c>
      <c r="H4735" t="s">
        <v>2021</v>
      </c>
      <c r="I4735">
        <f t="shared" si="73"/>
        <v>3051.3</v>
      </c>
    </row>
    <row r="4736" spans="1:9" x14ac:dyDescent="0.25">
      <c r="A4736">
        <v>2</v>
      </c>
      <c r="B4736" t="s">
        <v>2022</v>
      </c>
      <c r="C4736" t="s">
        <v>2023</v>
      </c>
      <c r="D4736" t="s">
        <v>2020</v>
      </c>
      <c r="E4736">
        <v>1252.83</v>
      </c>
      <c r="F4736">
        <v>0</v>
      </c>
      <c r="G4736" s="2">
        <v>45544</v>
      </c>
      <c r="H4736" t="s">
        <v>2021</v>
      </c>
      <c r="I4736">
        <f t="shared" si="73"/>
        <v>1252.83</v>
      </c>
    </row>
    <row r="4737" spans="1:9" x14ac:dyDescent="0.25">
      <c r="A4737">
        <v>2</v>
      </c>
      <c r="B4737" t="s">
        <v>2032</v>
      </c>
      <c r="C4737" t="s">
        <v>2033</v>
      </c>
      <c r="D4737" t="s">
        <v>2020</v>
      </c>
      <c r="E4737">
        <v>1575.92</v>
      </c>
      <c r="F4737">
        <v>0</v>
      </c>
      <c r="G4737" s="2">
        <v>45530</v>
      </c>
      <c r="H4737" t="s">
        <v>2021</v>
      </c>
      <c r="I4737">
        <f t="shared" si="73"/>
        <v>1575.92</v>
      </c>
    </row>
    <row r="4738" spans="1:9" x14ac:dyDescent="0.25">
      <c r="A4738">
        <v>2</v>
      </c>
      <c r="B4738" t="s">
        <v>2044</v>
      </c>
      <c r="C4738" t="s">
        <v>2045</v>
      </c>
      <c r="D4738" t="s">
        <v>2020</v>
      </c>
      <c r="E4738">
        <v>4733.3599999999997</v>
      </c>
      <c r="F4738">
        <v>0</v>
      </c>
      <c r="G4738" s="2">
        <v>45517</v>
      </c>
      <c r="H4738" t="s">
        <v>2021</v>
      </c>
      <c r="I4738">
        <f t="shared" ref="I4738:I4801" si="74">E4738-F4738</f>
        <v>4733.3599999999997</v>
      </c>
    </row>
    <row r="4739" spans="1:9" x14ac:dyDescent="0.25">
      <c r="A4739">
        <v>2</v>
      </c>
      <c r="B4739" t="s">
        <v>2019</v>
      </c>
      <c r="C4739" t="s">
        <v>2027</v>
      </c>
      <c r="D4739" t="s">
        <v>2020</v>
      </c>
      <c r="E4739">
        <v>1546.89</v>
      </c>
      <c r="F4739">
        <v>0</v>
      </c>
      <c r="G4739" s="2">
        <v>45530</v>
      </c>
      <c r="H4739" t="s">
        <v>2021</v>
      </c>
      <c r="I4739">
        <f t="shared" si="74"/>
        <v>1546.89</v>
      </c>
    </row>
    <row r="4740" spans="1:9" x14ac:dyDescent="0.25">
      <c r="A4740">
        <v>2</v>
      </c>
      <c r="B4740" t="s">
        <v>2022</v>
      </c>
      <c r="C4740" t="s">
        <v>2023</v>
      </c>
      <c r="D4740" t="s">
        <v>2020</v>
      </c>
      <c r="E4740">
        <v>659.59</v>
      </c>
      <c r="F4740">
        <v>0</v>
      </c>
      <c r="G4740" s="2">
        <v>45530</v>
      </c>
      <c r="H4740" t="s">
        <v>2021</v>
      </c>
      <c r="I4740">
        <f t="shared" si="74"/>
        <v>659.59</v>
      </c>
    </row>
    <row r="4741" spans="1:9" x14ac:dyDescent="0.25">
      <c r="A4741">
        <v>2</v>
      </c>
      <c r="B4741" t="s">
        <v>2024</v>
      </c>
      <c r="C4741" t="s">
        <v>2036</v>
      </c>
      <c r="D4741" t="s">
        <v>2020</v>
      </c>
      <c r="E4741">
        <v>377.69</v>
      </c>
      <c r="F4741">
        <v>0</v>
      </c>
      <c r="G4741" s="2">
        <v>45530</v>
      </c>
      <c r="H4741" t="s">
        <v>2021</v>
      </c>
      <c r="I4741">
        <f t="shared" si="74"/>
        <v>377.69</v>
      </c>
    </row>
    <row r="4742" spans="1:9" x14ac:dyDescent="0.25">
      <c r="A4742">
        <v>2</v>
      </c>
      <c r="B4742" t="s">
        <v>2037</v>
      </c>
      <c r="C4742" t="s">
        <v>3262</v>
      </c>
      <c r="D4742" t="s">
        <v>2020</v>
      </c>
      <c r="E4742">
        <v>6747.62</v>
      </c>
      <c r="F4742">
        <v>0</v>
      </c>
      <c r="G4742" s="2">
        <v>45539</v>
      </c>
      <c r="H4742" t="s">
        <v>2021</v>
      </c>
      <c r="I4742">
        <f t="shared" si="74"/>
        <v>6747.62</v>
      </c>
    </row>
    <row r="4743" spans="1:9" x14ac:dyDescent="0.25">
      <c r="A4743">
        <v>2</v>
      </c>
      <c r="B4743" t="s">
        <v>2019</v>
      </c>
      <c r="C4743" t="s">
        <v>2027</v>
      </c>
      <c r="D4743" t="s">
        <v>2020</v>
      </c>
      <c r="E4743">
        <v>234.93</v>
      </c>
      <c r="F4743">
        <v>0</v>
      </c>
      <c r="G4743" s="2">
        <v>45544</v>
      </c>
      <c r="H4743" t="s">
        <v>2021</v>
      </c>
      <c r="I4743">
        <f t="shared" si="74"/>
        <v>234.93</v>
      </c>
    </row>
    <row r="4744" spans="1:9" x14ac:dyDescent="0.25">
      <c r="A4744">
        <v>2</v>
      </c>
      <c r="B4744" t="s">
        <v>2019</v>
      </c>
      <c r="C4744" t="s">
        <v>2027</v>
      </c>
      <c r="D4744" t="s">
        <v>2020</v>
      </c>
      <c r="E4744">
        <v>1047.18</v>
      </c>
      <c r="F4744">
        <v>0</v>
      </c>
      <c r="G4744" s="2">
        <v>45538</v>
      </c>
      <c r="H4744" t="s">
        <v>2021</v>
      </c>
      <c r="I4744">
        <f t="shared" si="74"/>
        <v>1047.18</v>
      </c>
    </row>
    <row r="4745" spans="1:9" x14ac:dyDescent="0.25">
      <c r="A4745">
        <v>2</v>
      </c>
      <c r="B4745" t="s">
        <v>2508</v>
      </c>
      <c r="C4745" t="s">
        <v>4058</v>
      </c>
      <c r="D4745" t="s">
        <v>2020</v>
      </c>
      <c r="E4745">
        <v>0</v>
      </c>
      <c r="F4745">
        <v>26.1</v>
      </c>
      <c r="G4745" s="2">
        <v>45534</v>
      </c>
      <c r="H4745" t="s">
        <v>2021</v>
      </c>
      <c r="I4745">
        <f t="shared" si="74"/>
        <v>-26.1</v>
      </c>
    </row>
    <row r="4746" spans="1:9" x14ac:dyDescent="0.25">
      <c r="A4746">
        <v>2</v>
      </c>
      <c r="B4746" t="s">
        <v>2508</v>
      </c>
      <c r="C4746" t="s">
        <v>4058</v>
      </c>
      <c r="D4746" t="s">
        <v>4059</v>
      </c>
      <c r="E4746">
        <v>26.1</v>
      </c>
      <c r="F4746">
        <v>0</v>
      </c>
      <c r="G4746" s="2">
        <v>45534</v>
      </c>
      <c r="H4746" t="s">
        <v>3265</v>
      </c>
      <c r="I4746">
        <f t="shared" si="74"/>
        <v>26.1</v>
      </c>
    </row>
    <row r="4747" spans="1:9" x14ac:dyDescent="0.25">
      <c r="A4747">
        <v>2</v>
      </c>
      <c r="B4747" t="s">
        <v>2089</v>
      </c>
      <c r="C4747" t="s">
        <v>4060</v>
      </c>
      <c r="D4747" t="s">
        <v>4059</v>
      </c>
      <c r="E4747">
        <v>0</v>
      </c>
      <c r="F4747">
        <v>26.1</v>
      </c>
      <c r="G4747" s="2">
        <v>45534</v>
      </c>
      <c r="H4747" t="s">
        <v>3265</v>
      </c>
      <c r="I4747">
        <f t="shared" si="74"/>
        <v>-26.1</v>
      </c>
    </row>
    <row r="4748" spans="1:9" x14ac:dyDescent="0.25">
      <c r="A4748">
        <v>4</v>
      </c>
      <c r="B4748" t="s">
        <v>2642</v>
      </c>
      <c r="C4748" t="s">
        <v>4061</v>
      </c>
      <c r="D4748" t="s">
        <v>2020</v>
      </c>
      <c r="E4748">
        <v>0</v>
      </c>
      <c r="F4748">
        <v>95.92</v>
      </c>
      <c r="G4748" s="2">
        <v>45534</v>
      </c>
      <c r="H4748" t="s">
        <v>2021</v>
      </c>
      <c r="I4748">
        <f t="shared" si="74"/>
        <v>-95.92</v>
      </c>
    </row>
    <row r="4749" spans="1:9" x14ac:dyDescent="0.25">
      <c r="A4749">
        <v>4</v>
      </c>
      <c r="B4749" t="s">
        <v>2642</v>
      </c>
      <c r="C4749" t="s">
        <v>4061</v>
      </c>
      <c r="D4749" t="s">
        <v>4059</v>
      </c>
      <c r="E4749">
        <v>95.92</v>
      </c>
      <c r="F4749">
        <v>0</v>
      </c>
      <c r="G4749" s="2">
        <v>45535</v>
      </c>
      <c r="H4749" t="s">
        <v>3265</v>
      </c>
      <c r="I4749">
        <f t="shared" si="74"/>
        <v>95.92</v>
      </c>
    </row>
    <row r="4750" spans="1:9" x14ac:dyDescent="0.25">
      <c r="A4750">
        <v>4</v>
      </c>
      <c r="B4750" t="s">
        <v>2089</v>
      </c>
      <c r="C4750" t="s">
        <v>4062</v>
      </c>
      <c r="D4750" t="s">
        <v>4059</v>
      </c>
      <c r="E4750">
        <v>0</v>
      </c>
      <c r="F4750">
        <v>95.92</v>
      </c>
      <c r="G4750" s="2">
        <v>45535</v>
      </c>
      <c r="H4750" t="s">
        <v>3265</v>
      </c>
      <c r="I4750">
        <f t="shared" si="74"/>
        <v>-95.92</v>
      </c>
    </row>
    <row r="4751" spans="1:9" x14ac:dyDescent="0.25">
      <c r="A4751">
        <v>2</v>
      </c>
      <c r="B4751" t="s">
        <v>2532</v>
      </c>
      <c r="C4751" t="s">
        <v>4063</v>
      </c>
      <c r="D4751" t="s">
        <v>2020</v>
      </c>
      <c r="E4751">
        <v>0</v>
      </c>
      <c r="F4751">
        <v>1109.46</v>
      </c>
      <c r="G4751" s="2">
        <v>45535</v>
      </c>
      <c r="H4751" t="s">
        <v>2021</v>
      </c>
      <c r="I4751">
        <f t="shared" si="74"/>
        <v>-1109.46</v>
      </c>
    </row>
    <row r="4752" spans="1:9" x14ac:dyDescent="0.25">
      <c r="A4752">
        <v>2</v>
      </c>
      <c r="B4752" t="s">
        <v>2532</v>
      </c>
      <c r="C4752" t="s">
        <v>4063</v>
      </c>
      <c r="D4752" t="s">
        <v>4059</v>
      </c>
      <c r="E4752">
        <v>1109.46</v>
      </c>
      <c r="F4752">
        <v>0</v>
      </c>
      <c r="G4752" s="2">
        <v>45535</v>
      </c>
      <c r="H4752" t="s">
        <v>3265</v>
      </c>
      <c r="I4752">
        <f t="shared" si="74"/>
        <v>1109.46</v>
      </c>
    </row>
    <row r="4753" spans="1:9" x14ac:dyDescent="0.25">
      <c r="A4753">
        <v>2</v>
      </c>
      <c r="B4753" t="s">
        <v>2089</v>
      </c>
      <c r="C4753" t="s">
        <v>4060</v>
      </c>
      <c r="D4753" t="s">
        <v>4059</v>
      </c>
      <c r="E4753">
        <v>0</v>
      </c>
      <c r="F4753">
        <v>1109.46</v>
      </c>
      <c r="G4753" s="2">
        <v>45535</v>
      </c>
      <c r="H4753" t="s">
        <v>3265</v>
      </c>
      <c r="I4753">
        <f t="shared" si="74"/>
        <v>-1109.46</v>
      </c>
    </row>
    <row r="4754" spans="1:9" x14ac:dyDescent="0.25">
      <c r="A4754">
        <v>2</v>
      </c>
      <c r="B4754" t="s">
        <v>2050</v>
      </c>
      <c r="C4754" t="s">
        <v>3600</v>
      </c>
      <c r="D4754" t="s">
        <v>2020</v>
      </c>
      <c r="E4754">
        <v>0</v>
      </c>
      <c r="F4754">
        <v>68.88</v>
      </c>
      <c r="G4754" s="2">
        <v>45534</v>
      </c>
      <c r="H4754" t="s">
        <v>2021</v>
      </c>
      <c r="I4754">
        <f t="shared" si="74"/>
        <v>-68.88</v>
      </c>
    </row>
    <row r="4755" spans="1:9" x14ac:dyDescent="0.25">
      <c r="A4755">
        <v>2</v>
      </c>
      <c r="B4755" t="s">
        <v>2028</v>
      </c>
      <c r="C4755" t="s">
        <v>2029</v>
      </c>
      <c r="D4755" t="s">
        <v>2030</v>
      </c>
      <c r="E4755">
        <v>15733.7</v>
      </c>
      <c r="F4755">
        <v>0</v>
      </c>
      <c r="G4755" s="2">
        <v>45542</v>
      </c>
      <c r="H4755" t="s">
        <v>2018</v>
      </c>
      <c r="I4755">
        <f t="shared" si="74"/>
        <v>15733.7</v>
      </c>
    </row>
    <row r="4756" spans="1:9" x14ac:dyDescent="0.25">
      <c r="A4756">
        <v>8</v>
      </c>
      <c r="B4756" t="s">
        <v>2017</v>
      </c>
      <c r="C4756" t="s">
        <v>3723</v>
      </c>
      <c r="D4756" t="s">
        <v>2030</v>
      </c>
      <c r="E4756">
        <v>1461.47</v>
      </c>
      <c r="F4756">
        <v>0</v>
      </c>
      <c r="G4756" s="2">
        <v>45542</v>
      </c>
      <c r="H4756" t="s">
        <v>2018</v>
      </c>
      <c r="I4756">
        <f t="shared" si="74"/>
        <v>1461.47</v>
      </c>
    </row>
    <row r="4757" spans="1:9" x14ac:dyDescent="0.25">
      <c r="A4757">
        <v>2</v>
      </c>
      <c r="B4757" t="s">
        <v>2053</v>
      </c>
      <c r="C4757" t="s">
        <v>3624</v>
      </c>
      <c r="D4757" t="s">
        <v>3617</v>
      </c>
      <c r="E4757">
        <v>0</v>
      </c>
      <c r="F4757">
        <v>234</v>
      </c>
      <c r="G4757" s="2">
        <v>45535</v>
      </c>
      <c r="H4757" t="s">
        <v>3618</v>
      </c>
      <c r="I4757">
        <f t="shared" si="74"/>
        <v>-234</v>
      </c>
    </row>
    <row r="4758" spans="1:9" x14ac:dyDescent="0.25">
      <c r="A4758">
        <v>2</v>
      </c>
      <c r="B4758" t="s">
        <v>2053</v>
      </c>
      <c r="C4758" t="s">
        <v>3624</v>
      </c>
      <c r="D4758" t="s">
        <v>3617</v>
      </c>
      <c r="E4758">
        <v>0</v>
      </c>
      <c r="F4758">
        <v>585</v>
      </c>
      <c r="G4758" s="2">
        <v>45535</v>
      </c>
      <c r="H4758" t="s">
        <v>3618</v>
      </c>
      <c r="I4758">
        <f t="shared" si="74"/>
        <v>-585</v>
      </c>
    </row>
    <row r="4759" spans="1:9" x14ac:dyDescent="0.25">
      <c r="A4759">
        <v>2</v>
      </c>
      <c r="B4759" t="s">
        <v>2053</v>
      </c>
      <c r="C4759" t="s">
        <v>3624</v>
      </c>
      <c r="D4759" t="s">
        <v>3617</v>
      </c>
      <c r="E4759">
        <v>0</v>
      </c>
      <c r="F4759">
        <v>90</v>
      </c>
      <c r="G4759" s="2">
        <v>45535</v>
      </c>
      <c r="H4759" t="s">
        <v>3618</v>
      </c>
      <c r="I4759">
        <f t="shared" si="74"/>
        <v>-90</v>
      </c>
    </row>
    <row r="4760" spans="1:9" x14ac:dyDescent="0.25">
      <c r="A4760">
        <v>2</v>
      </c>
      <c r="B4760" t="s">
        <v>2053</v>
      </c>
      <c r="C4760" t="s">
        <v>3624</v>
      </c>
      <c r="D4760" t="s">
        <v>3617</v>
      </c>
      <c r="E4760">
        <v>0</v>
      </c>
      <c r="F4760">
        <v>195</v>
      </c>
      <c r="G4760" s="2">
        <v>45535</v>
      </c>
      <c r="H4760" t="s">
        <v>3618</v>
      </c>
      <c r="I4760">
        <f t="shared" si="74"/>
        <v>-195</v>
      </c>
    </row>
    <row r="4761" spans="1:9" x14ac:dyDescent="0.25">
      <c r="A4761">
        <v>2</v>
      </c>
      <c r="B4761" t="s">
        <v>2053</v>
      </c>
      <c r="C4761" t="s">
        <v>3624</v>
      </c>
      <c r="D4761" t="s">
        <v>3617</v>
      </c>
      <c r="E4761">
        <v>0</v>
      </c>
      <c r="F4761">
        <v>150</v>
      </c>
      <c r="G4761" s="2">
        <v>45535</v>
      </c>
      <c r="H4761" t="s">
        <v>3618</v>
      </c>
      <c r="I4761">
        <f t="shared" si="74"/>
        <v>-150</v>
      </c>
    </row>
    <row r="4762" spans="1:9" x14ac:dyDescent="0.25">
      <c r="A4762">
        <v>2</v>
      </c>
      <c r="B4762" t="s">
        <v>2053</v>
      </c>
      <c r="C4762" t="s">
        <v>3624</v>
      </c>
      <c r="D4762" t="s">
        <v>3617</v>
      </c>
      <c r="E4762">
        <v>0</v>
      </c>
      <c r="F4762">
        <v>1300</v>
      </c>
      <c r="G4762" s="2">
        <v>45535</v>
      </c>
      <c r="H4762" t="s">
        <v>3618</v>
      </c>
      <c r="I4762">
        <f t="shared" si="74"/>
        <v>-1300</v>
      </c>
    </row>
    <row r="4763" spans="1:9" x14ac:dyDescent="0.25">
      <c r="A4763">
        <v>2</v>
      </c>
      <c r="B4763" t="s">
        <v>2053</v>
      </c>
      <c r="C4763" t="s">
        <v>3624</v>
      </c>
      <c r="D4763" t="s">
        <v>3617</v>
      </c>
      <c r="E4763">
        <v>0</v>
      </c>
      <c r="F4763">
        <v>75</v>
      </c>
      <c r="G4763" s="2">
        <v>45535</v>
      </c>
      <c r="H4763" t="s">
        <v>3618</v>
      </c>
      <c r="I4763">
        <f t="shared" si="74"/>
        <v>-75</v>
      </c>
    </row>
    <row r="4764" spans="1:9" x14ac:dyDescent="0.25">
      <c r="A4764">
        <v>2</v>
      </c>
      <c r="B4764" t="s">
        <v>2053</v>
      </c>
      <c r="C4764" t="s">
        <v>3624</v>
      </c>
      <c r="D4764" t="s">
        <v>3617</v>
      </c>
      <c r="E4764">
        <v>0</v>
      </c>
      <c r="F4764">
        <v>75</v>
      </c>
      <c r="G4764" s="2">
        <v>45535</v>
      </c>
      <c r="H4764" t="s">
        <v>3618</v>
      </c>
      <c r="I4764">
        <f t="shared" si="74"/>
        <v>-75</v>
      </c>
    </row>
    <row r="4765" spans="1:9" x14ac:dyDescent="0.25">
      <c r="A4765">
        <v>2</v>
      </c>
      <c r="B4765" t="s">
        <v>2053</v>
      </c>
      <c r="C4765" t="s">
        <v>3624</v>
      </c>
      <c r="D4765" t="s">
        <v>3617</v>
      </c>
      <c r="E4765">
        <v>0</v>
      </c>
      <c r="F4765">
        <v>65</v>
      </c>
      <c r="G4765" s="2">
        <v>45535</v>
      </c>
      <c r="H4765" t="s">
        <v>3618</v>
      </c>
      <c r="I4765">
        <f t="shared" si="74"/>
        <v>-65</v>
      </c>
    </row>
    <row r="4766" spans="1:9" x14ac:dyDescent="0.25">
      <c r="A4766">
        <v>2</v>
      </c>
      <c r="B4766" t="s">
        <v>2053</v>
      </c>
      <c r="C4766" t="s">
        <v>3624</v>
      </c>
      <c r="D4766" t="s">
        <v>3617</v>
      </c>
      <c r="E4766">
        <v>0</v>
      </c>
      <c r="F4766">
        <v>40</v>
      </c>
      <c r="G4766" s="2">
        <v>45535</v>
      </c>
      <c r="H4766" t="s">
        <v>3618</v>
      </c>
      <c r="I4766">
        <f t="shared" si="74"/>
        <v>-40</v>
      </c>
    </row>
    <row r="4767" spans="1:9" x14ac:dyDescent="0.25">
      <c r="A4767">
        <v>2</v>
      </c>
      <c r="B4767" t="s">
        <v>2053</v>
      </c>
      <c r="C4767" t="s">
        <v>3624</v>
      </c>
      <c r="D4767" t="s">
        <v>3617</v>
      </c>
      <c r="E4767">
        <v>0</v>
      </c>
      <c r="F4767">
        <v>580</v>
      </c>
      <c r="G4767" s="2">
        <v>45535</v>
      </c>
      <c r="H4767" t="s">
        <v>3618</v>
      </c>
      <c r="I4767">
        <f t="shared" si="74"/>
        <v>-580</v>
      </c>
    </row>
    <row r="4768" spans="1:9" x14ac:dyDescent="0.25">
      <c r="A4768">
        <v>2</v>
      </c>
      <c r="B4768" t="s">
        <v>2053</v>
      </c>
      <c r="C4768" t="s">
        <v>3624</v>
      </c>
      <c r="D4768" t="s">
        <v>3617</v>
      </c>
      <c r="E4768">
        <v>0</v>
      </c>
      <c r="F4768">
        <v>730</v>
      </c>
      <c r="G4768" s="2">
        <v>45535</v>
      </c>
      <c r="H4768" t="s">
        <v>3618</v>
      </c>
      <c r="I4768">
        <f t="shared" si="74"/>
        <v>-730</v>
      </c>
    </row>
    <row r="4769" spans="1:9" x14ac:dyDescent="0.25">
      <c r="A4769">
        <v>2</v>
      </c>
      <c r="B4769" t="s">
        <v>2053</v>
      </c>
      <c r="C4769" t="s">
        <v>3624</v>
      </c>
      <c r="D4769" t="s">
        <v>3617</v>
      </c>
      <c r="E4769">
        <v>0</v>
      </c>
      <c r="F4769">
        <v>105</v>
      </c>
      <c r="G4769" s="2">
        <v>45535</v>
      </c>
      <c r="H4769" t="s">
        <v>3618</v>
      </c>
      <c r="I4769">
        <f t="shared" si="74"/>
        <v>-105</v>
      </c>
    </row>
    <row r="4770" spans="1:9" x14ac:dyDescent="0.25">
      <c r="A4770">
        <v>2</v>
      </c>
      <c r="B4770" t="s">
        <v>2053</v>
      </c>
      <c r="C4770" t="s">
        <v>3624</v>
      </c>
      <c r="D4770" t="s">
        <v>3617</v>
      </c>
      <c r="E4770">
        <v>0</v>
      </c>
      <c r="F4770">
        <v>966</v>
      </c>
      <c r="G4770" s="2">
        <v>45535</v>
      </c>
      <c r="H4770" t="s">
        <v>3618</v>
      </c>
      <c r="I4770">
        <f t="shared" si="74"/>
        <v>-966</v>
      </c>
    </row>
    <row r="4771" spans="1:9" x14ac:dyDescent="0.25">
      <c r="A4771">
        <v>2</v>
      </c>
      <c r="B4771" t="s">
        <v>2053</v>
      </c>
      <c r="C4771" t="s">
        <v>3624</v>
      </c>
      <c r="D4771" t="s">
        <v>3617</v>
      </c>
      <c r="E4771">
        <v>0</v>
      </c>
      <c r="F4771">
        <v>609</v>
      </c>
      <c r="G4771" s="2">
        <v>45535</v>
      </c>
      <c r="H4771" t="s">
        <v>3618</v>
      </c>
      <c r="I4771">
        <f t="shared" si="74"/>
        <v>-609</v>
      </c>
    </row>
    <row r="4772" spans="1:9" x14ac:dyDescent="0.25">
      <c r="A4772">
        <v>2</v>
      </c>
      <c r="B4772" t="s">
        <v>2053</v>
      </c>
      <c r="C4772" t="s">
        <v>3624</v>
      </c>
      <c r="D4772" t="s">
        <v>3617</v>
      </c>
      <c r="E4772">
        <v>0</v>
      </c>
      <c r="F4772">
        <v>3000</v>
      </c>
      <c r="G4772" s="2">
        <v>45535</v>
      </c>
      <c r="H4772" t="s">
        <v>3618</v>
      </c>
      <c r="I4772">
        <f t="shared" si="74"/>
        <v>-3000</v>
      </c>
    </row>
    <row r="4773" spans="1:9" x14ac:dyDescent="0.25">
      <c r="A4773">
        <v>2</v>
      </c>
      <c r="B4773" t="s">
        <v>2053</v>
      </c>
      <c r="C4773" t="s">
        <v>3624</v>
      </c>
      <c r="D4773" t="s">
        <v>3617</v>
      </c>
      <c r="E4773">
        <v>0</v>
      </c>
      <c r="F4773">
        <v>1500</v>
      </c>
      <c r="G4773" s="2">
        <v>45535</v>
      </c>
      <c r="H4773" t="s">
        <v>3618</v>
      </c>
      <c r="I4773">
        <f t="shared" si="74"/>
        <v>-1500</v>
      </c>
    </row>
    <row r="4774" spans="1:9" x14ac:dyDescent="0.25">
      <c r="A4774">
        <v>2</v>
      </c>
      <c r="B4774" t="s">
        <v>2053</v>
      </c>
      <c r="C4774" t="s">
        <v>3624</v>
      </c>
      <c r="D4774" t="s">
        <v>3617</v>
      </c>
      <c r="E4774">
        <v>0</v>
      </c>
      <c r="F4774">
        <v>1260</v>
      </c>
      <c r="G4774" s="2">
        <v>45535</v>
      </c>
      <c r="H4774" t="s">
        <v>3618</v>
      </c>
      <c r="I4774">
        <f t="shared" si="74"/>
        <v>-1260</v>
      </c>
    </row>
    <row r="4775" spans="1:9" x14ac:dyDescent="0.25">
      <c r="A4775">
        <v>2</v>
      </c>
      <c r="B4775" t="s">
        <v>2053</v>
      </c>
      <c r="C4775" t="s">
        <v>3624</v>
      </c>
      <c r="D4775" t="s">
        <v>3617</v>
      </c>
      <c r="E4775">
        <v>0</v>
      </c>
      <c r="F4775">
        <v>105</v>
      </c>
      <c r="G4775" s="2">
        <v>45535</v>
      </c>
      <c r="H4775" t="s">
        <v>3618</v>
      </c>
      <c r="I4775">
        <f t="shared" si="74"/>
        <v>-105</v>
      </c>
    </row>
    <row r="4776" spans="1:9" x14ac:dyDescent="0.25">
      <c r="A4776">
        <v>2</v>
      </c>
      <c r="B4776" t="s">
        <v>2053</v>
      </c>
      <c r="C4776" t="s">
        <v>3624</v>
      </c>
      <c r="D4776" t="s">
        <v>3617</v>
      </c>
      <c r="E4776">
        <v>0</v>
      </c>
      <c r="F4776">
        <v>444.15</v>
      </c>
      <c r="G4776" s="2">
        <v>45535</v>
      </c>
      <c r="H4776" t="s">
        <v>3618</v>
      </c>
      <c r="I4776">
        <f t="shared" si="74"/>
        <v>-444.15</v>
      </c>
    </row>
    <row r="4777" spans="1:9" x14ac:dyDescent="0.25">
      <c r="A4777">
        <v>2</v>
      </c>
      <c r="B4777" t="s">
        <v>2053</v>
      </c>
      <c r="C4777" t="s">
        <v>3624</v>
      </c>
      <c r="D4777" t="s">
        <v>3617</v>
      </c>
      <c r="E4777">
        <v>0</v>
      </c>
      <c r="F4777">
        <v>104</v>
      </c>
      <c r="G4777" s="2">
        <v>45535</v>
      </c>
      <c r="H4777" t="s">
        <v>3618</v>
      </c>
      <c r="I4777">
        <f t="shared" si="74"/>
        <v>-104</v>
      </c>
    </row>
    <row r="4778" spans="1:9" x14ac:dyDescent="0.25">
      <c r="A4778">
        <v>2</v>
      </c>
      <c r="B4778" t="s">
        <v>2053</v>
      </c>
      <c r="C4778" t="s">
        <v>3624</v>
      </c>
      <c r="D4778" t="s">
        <v>3617</v>
      </c>
      <c r="E4778">
        <v>0</v>
      </c>
      <c r="F4778">
        <v>65</v>
      </c>
      <c r="G4778" s="2">
        <v>45535</v>
      </c>
      <c r="H4778" t="s">
        <v>3618</v>
      </c>
      <c r="I4778">
        <f t="shared" si="74"/>
        <v>-65</v>
      </c>
    </row>
    <row r="4779" spans="1:9" x14ac:dyDescent="0.25">
      <c r="A4779">
        <v>2</v>
      </c>
      <c r="B4779" t="s">
        <v>2053</v>
      </c>
      <c r="C4779" t="s">
        <v>3624</v>
      </c>
      <c r="D4779" t="s">
        <v>3617</v>
      </c>
      <c r="E4779">
        <v>0</v>
      </c>
      <c r="F4779">
        <v>1300</v>
      </c>
      <c r="G4779" s="2">
        <v>45535</v>
      </c>
      <c r="H4779" t="s">
        <v>3618</v>
      </c>
      <c r="I4779">
        <f t="shared" si="74"/>
        <v>-1300</v>
      </c>
    </row>
    <row r="4780" spans="1:9" x14ac:dyDescent="0.25">
      <c r="A4780">
        <v>2</v>
      </c>
      <c r="B4780" t="s">
        <v>2053</v>
      </c>
      <c r="C4780" t="s">
        <v>3624</v>
      </c>
      <c r="D4780" t="s">
        <v>3617</v>
      </c>
      <c r="E4780">
        <v>0</v>
      </c>
      <c r="F4780">
        <v>1500</v>
      </c>
      <c r="G4780" s="2">
        <v>45535</v>
      </c>
      <c r="H4780" t="s">
        <v>3618</v>
      </c>
      <c r="I4780">
        <f t="shared" si="74"/>
        <v>-1500</v>
      </c>
    </row>
    <row r="4781" spans="1:9" x14ac:dyDescent="0.25">
      <c r="A4781">
        <v>2</v>
      </c>
      <c r="B4781" t="s">
        <v>2053</v>
      </c>
      <c r="C4781" t="s">
        <v>3624</v>
      </c>
      <c r="D4781" t="s">
        <v>3617</v>
      </c>
      <c r="E4781">
        <v>0</v>
      </c>
      <c r="F4781">
        <v>135</v>
      </c>
      <c r="G4781" s="2">
        <v>45535</v>
      </c>
      <c r="H4781" t="s">
        <v>3618</v>
      </c>
      <c r="I4781">
        <f t="shared" si="74"/>
        <v>-135</v>
      </c>
    </row>
    <row r="4782" spans="1:9" x14ac:dyDescent="0.25">
      <c r="A4782">
        <v>2</v>
      </c>
      <c r="B4782" t="s">
        <v>2053</v>
      </c>
      <c r="C4782" t="s">
        <v>3624</v>
      </c>
      <c r="D4782" t="s">
        <v>3617</v>
      </c>
      <c r="E4782">
        <v>0</v>
      </c>
      <c r="F4782">
        <v>90</v>
      </c>
      <c r="G4782" s="2">
        <v>45535</v>
      </c>
      <c r="H4782" t="s">
        <v>3618</v>
      </c>
      <c r="I4782">
        <f t="shared" si="74"/>
        <v>-90</v>
      </c>
    </row>
    <row r="4783" spans="1:9" x14ac:dyDescent="0.25">
      <c r="A4783">
        <v>2</v>
      </c>
      <c r="B4783" t="s">
        <v>2053</v>
      </c>
      <c r="C4783" t="s">
        <v>3624</v>
      </c>
      <c r="D4783" t="s">
        <v>3617</v>
      </c>
      <c r="E4783">
        <v>0</v>
      </c>
      <c r="F4783">
        <v>208</v>
      </c>
      <c r="G4783" s="2">
        <v>45535</v>
      </c>
      <c r="H4783" t="s">
        <v>3618</v>
      </c>
      <c r="I4783">
        <f t="shared" si="74"/>
        <v>-208</v>
      </c>
    </row>
    <row r="4784" spans="1:9" x14ac:dyDescent="0.25">
      <c r="A4784">
        <v>2</v>
      </c>
      <c r="B4784" t="s">
        <v>2053</v>
      </c>
      <c r="C4784" t="s">
        <v>3624</v>
      </c>
      <c r="D4784" t="s">
        <v>3617</v>
      </c>
      <c r="E4784">
        <v>0</v>
      </c>
      <c r="F4784">
        <v>260</v>
      </c>
      <c r="G4784" s="2">
        <v>45535</v>
      </c>
      <c r="H4784" t="s">
        <v>3618</v>
      </c>
      <c r="I4784">
        <f t="shared" si="74"/>
        <v>-260</v>
      </c>
    </row>
    <row r="4785" spans="1:9" x14ac:dyDescent="0.25">
      <c r="A4785">
        <v>2</v>
      </c>
      <c r="B4785" t="s">
        <v>2053</v>
      </c>
      <c r="C4785" t="s">
        <v>3624</v>
      </c>
      <c r="D4785" t="s">
        <v>3617</v>
      </c>
      <c r="E4785">
        <v>0</v>
      </c>
      <c r="F4785">
        <v>50</v>
      </c>
      <c r="G4785" s="2">
        <v>45535</v>
      </c>
      <c r="H4785" t="s">
        <v>3618</v>
      </c>
      <c r="I4785">
        <f t="shared" si="74"/>
        <v>-50</v>
      </c>
    </row>
    <row r="4786" spans="1:9" x14ac:dyDescent="0.25">
      <c r="A4786">
        <v>2</v>
      </c>
      <c r="B4786" t="s">
        <v>2053</v>
      </c>
      <c r="C4786" t="s">
        <v>3624</v>
      </c>
      <c r="D4786" t="s">
        <v>3617</v>
      </c>
      <c r="E4786">
        <v>0</v>
      </c>
      <c r="F4786">
        <v>600</v>
      </c>
      <c r="G4786" s="2">
        <v>45535</v>
      </c>
      <c r="H4786" t="s">
        <v>3618</v>
      </c>
      <c r="I4786">
        <f t="shared" si="74"/>
        <v>-600</v>
      </c>
    </row>
    <row r="4787" spans="1:9" x14ac:dyDescent="0.25">
      <c r="A4787">
        <v>2</v>
      </c>
      <c r="B4787" t="s">
        <v>2053</v>
      </c>
      <c r="C4787" t="s">
        <v>3624</v>
      </c>
      <c r="D4787" t="s">
        <v>3617</v>
      </c>
      <c r="E4787">
        <v>0</v>
      </c>
      <c r="F4787">
        <v>200</v>
      </c>
      <c r="G4787" s="2">
        <v>45535</v>
      </c>
      <c r="H4787" t="s">
        <v>3618</v>
      </c>
      <c r="I4787">
        <f t="shared" si="74"/>
        <v>-200</v>
      </c>
    </row>
    <row r="4788" spans="1:9" x14ac:dyDescent="0.25">
      <c r="A4788">
        <v>2</v>
      </c>
      <c r="B4788" t="s">
        <v>2053</v>
      </c>
      <c r="C4788" t="s">
        <v>3624</v>
      </c>
      <c r="D4788" t="s">
        <v>3617</v>
      </c>
      <c r="E4788">
        <v>0</v>
      </c>
      <c r="F4788">
        <v>800</v>
      </c>
      <c r="G4788" s="2">
        <v>45535</v>
      </c>
      <c r="H4788" t="s">
        <v>3618</v>
      </c>
      <c r="I4788">
        <f t="shared" si="74"/>
        <v>-800</v>
      </c>
    </row>
    <row r="4789" spans="1:9" x14ac:dyDescent="0.25">
      <c r="A4789">
        <v>2</v>
      </c>
      <c r="B4789" t="s">
        <v>2053</v>
      </c>
      <c r="C4789" t="s">
        <v>3624</v>
      </c>
      <c r="D4789" t="s">
        <v>3617</v>
      </c>
      <c r="E4789">
        <v>0</v>
      </c>
      <c r="F4789">
        <v>800</v>
      </c>
      <c r="G4789" s="2">
        <v>45535</v>
      </c>
      <c r="H4789" t="s">
        <v>3618</v>
      </c>
      <c r="I4789">
        <f t="shared" si="74"/>
        <v>-800</v>
      </c>
    </row>
    <row r="4790" spans="1:9" x14ac:dyDescent="0.25">
      <c r="A4790">
        <v>2</v>
      </c>
      <c r="B4790" t="s">
        <v>2053</v>
      </c>
      <c r="C4790" t="s">
        <v>3624</v>
      </c>
      <c r="D4790" t="s">
        <v>3617</v>
      </c>
      <c r="E4790">
        <v>0</v>
      </c>
      <c r="F4790">
        <v>800</v>
      </c>
      <c r="G4790" s="2">
        <v>45535</v>
      </c>
      <c r="H4790" t="s">
        <v>3618</v>
      </c>
      <c r="I4790">
        <f t="shared" si="74"/>
        <v>-800</v>
      </c>
    </row>
    <row r="4791" spans="1:9" x14ac:dyDescent="0.25">
      <c r="A4791">
        <v>2</v>
      </c>
      <c r="B4791" t="s">
        <v>2053</v>
      </c>
      <c r="C4791" t="s">
        <v>3624</v>
      </c>
      <c r="D4791" t="s">
        <v>3617</v>
      </c>
      <c r="E4791">
        <v>0</v>
      </c>
      <c r="F4791">
        <v>2500</v>
      </c>
      <c r="G4791" s="2">
        <v>45535</v>
      </c>
      <c r="H4791" t="s">
        <v>3618</v>
      </c>
      <c r="I4791">
        <f t="shared" si="74"/>
        <v>-2500</v>
      </c>
    </row>
    <row r="4792" spans="1:9" x14ac:dyDescent="0.25">
      <c r="A4792">
        <v>2</v>
      </c>
      <c r="B4792" t="s">
        <v>2053</v>
      </c>
      <c r="C4792" t="s">
        <v>3624</v>
      </c>
      <c r="D4792" t="s">
        <v>3617</v>
      </c>
      <c r="E4792">
        <v>0</v>
      </c>
      <c r="F4792">
        <v>84</v>
      </c>
      <c r="G4792" s="2">
        <v>45535</v>
      </c>
      <c r="H4792" t="s">
        <v>3618</v>
      </c>
      <c r="I4792">
        <f t="shared" si="74"/>
        <v>-84</v>
      </c>
    </row>
    <row r="4793" spans="1:9" x14ac:dyDescent="0.25">
      <c r="A4793">
        <v>2</v>
      </c>
      <c r="B4793" t="s">
        <v>2053</v>
      </c>
      <c r="C4793" t="s">
        <v>3624</v>
      </c>
      <c r="D4793" t="s">
        <v>3617</v>
      </c>
      <c r="E4793">
        <v>0</v>
      </c>
      <c r="F4793">
        <v>120</v>
      </c>
      <c r="G4793" s="2">
        <v>45535</v>
      </c>
      <c r="H4793" t="s">
        <v>3618</v>
      </c>
      <c r="I4793">
        <f t="shared" si="74"/>
        <v>-120</v>
      </c>
    </row>
    <row r="4794" spans="1:9" x14ac:dyDescent="0.25">
      <c r="A4794">
        <v>2</v>
      </c>
      <c r="B4794" t="s">
        <v>2053</v>
      </c>
      <c r="C4794" t="s">
        <v>3624</v>
      </c>
      <c r="D4794" t="s">
        <v>3617</v>
      </c>
      <c r="E4794">
        <v>0</v>
      </c>
      <c r="F4794">
        <v>1700</v>
      </c>
      <c r="G4794" s="2">
        <v>45535</v>
      </c>
      <c r="H4794" t="s">
        <v>3618</v>
      </c>
      <c r="I4794">
        <f t="shared" si="74"/>
        <v>-1700</v>
      </c>
    </row>
    <row r="4795" spans="1:9" x14ac:dyDescent="0.25">
      <c r="A4795">
        <v>2</v>
      </c>
      <c r="B4795" t="s">
        <v>2053</v>
      </c>
      <c r="C4795" t="s">
        <v>3624</v>
      </c>
      <c r="D4795" t="s">
        <v>3617</v>
      </c>
      <c r="E4795">
        <v>0</v>
      </c>
      <c r="F4795">
        <v>104</v>
      </c>
      <c r="G4795" s="2">
        <v>45535</v>
      </c>
      <c r="H4795" t="s">
        <v>3618</v>
      </c>
      <c r="I4795">
        <f t="shared" si="74"/>
        <v>-104</v>
      </c>
    </row>
    <row r="4796" spans="1:9" x14ac:dyDescent="0.25">
      <c r="A4796">
        <v>2</v>
      </c>
      <c r="B4796" t="s">
        <v>2053</v>
      </c>
      <c r="C4796" t="s">
        <v>3624</v>
      </c>
      <c r="D4796" t="s">
        <v>3617</v>
      </c>
      <c r="E4796">
        <v>0</v>
      </c>
      <c r="F4796">
        <v>1092</v>
      </c>
      <c r="G4796" s="2">
        <v>45535</v>
      </c>
      <c r="H4796" t="s">
        <v>3618</v>
      </c>
      <c r="I4796">
        <f t="shared" si="74"/>
        <v>-1092</v>
      </c>
    </row>
    <row r="4797" spans="1:9" x14ac:dyDescent="0.25">
      <c r="A4797">
        <v>2</v>
      </c>
      <c r="B4797" t="s">
        <v>2053</v>
      </c>
      <c r="C4797" t="s">
        <v>3624</v>
      </c>
      <c r="D4797" t="s">
        <v>3617</v>
      </c>
      <c r="E4797">
        <v>0</v>
      </c>
      <c r="F4797">
        <v>2000</v>
      </c>
      <c r="G4797" s="2">
        <v>45535</v>
      </c>
      <c r="H4797" t="s">
        <v>3618</v>
      </c>
      <c r="I4797">
        <f t="shared" si="74"/>
        <v>-2000</v>
      </c>
    </row>
    <row r="4798" spans="1:9" x14ac:dyDescent="0.25">
      <c r="A4798">
        <v>2</v>
      </c>
      <c r="B4798" t="s">
        <v>2053</v>
      </c>
      <c r="C4798" t="s">
        <v>3624</v>
      </c>
      <c r="D4798" t="s">
        <v>3617</v>
      </c>
      <c r="E4798">
        <v>0</v>
      </c>
      <c r="F4798">
        <v>1300</v>
      </c>
      <c r="G4798" s="2">
        <v>45535</v>
      </c>
      <c r="H4798" t="s">
        <v>3618</v>
      </c>
      <c r="I4798">
        <f t="shared" si="74"/>
        <v>-1300</v>
      </c>
    </row>
    <row r="4799" spans="1:9" x14ac:dyDescent="0.25">
      <c r="A4799">
        <v>2</v>
      </c>
      <c r="B4799" t="s">
        <v>2053</v>
      </c>
      <c r="C4799" t="s">
        <v>3624</v>
      </c>
      <c r="D4799" t="s">
        <v>3617</v>
      </c>
      <c r="E4799">
        <v>0</v>
      </c>
      <c r="F4799">
        <v>767</v>
      </c>
      <c r="G4799" s="2">
        <v>45535</v>
      </c>
      <c r="H4799" t="s">
        <v>3618</v>
      </c>
      <c r="I4799">
        <f t="shared" si="74"/>
        <v>-767</v>
      </c>
    </row>
    <row r="4800" spans="1:9" x14ac:dyDescent="0.25">
      <c r="A4800">
        <v>2</v>
      </c>
      <c r="B4800" t="s">
        <v>2053</v>
      </c>
      <c r="C4800" t="s">
        <v>3624</v>
      </c>
      <c r="D4800" t="s">
        <v>3617</v>
      </c>
      <c r="E4800">
        <v>0</v>
      </c>
      <c r="F4800">
        <v>5000</v>
      </c>
      <c r="G4800" s="2">
        <v>45535</v>
      </c>
      <c r="H4800" t="s">
        <v>3618</v>
      </c>
      <c r="I4800">
        <f t="shared" si="74"/>
        <v>-5000</v>
      </c>
    </row>
    <row r="4801" spans="1:9" x14ac:dyDescent="0.25">
      <c r="A4801">
        <v>2</v>
      </c>
      <c r="B4801" t="s">
        <v>2053</v>
      </c>
      <c r="C4801" t="s">
        <v>3624</v>
      </c>
      <c r="D4801" t="s">
        <v>3617</v>
      </c>
      <c r="E4801">
        <v>0</v>
      </c>
      <c r="F4801">
        <v>800</v>
      </c>
      <c r="G4801" s="2">
        <v>45535</v>
      </c>
      <c r="H4801" t="s">
        <v>3618</v>
      </c>
      <c r="I4801">
        <f t="shared" si="74"/>
        <v>-800</v>
      </c>
    </row>
    <row r="4802" spans="1:9" x14ac:dyDescent="0.25">
      <c r="A4802">
        <v>2</v>
      </c>
      <c r="B4802" t="s">
        <v>2053</v>
      </c>
      <c r="C4802" t="s">
        <v>3624</v>
      </c>
      <c r="D4802" t="s">
        <v>3617</v>
      </c>
      <c r="E4802">
        <v>0</v>
      </c>
      <c r="F4802">
        <v>680</v>
      </c>
      <c r="G4802" s="2">
        <v>45535</v>
      </c>
      <c r="H4802" t="s">
        <v>3618</v>
      </c>
      <c r="I4802">
        <f t="shared" ref="I4802:I4865" si="75">E4802-F4802</f>
        <v>-680</v>
      </c>
    </row>
    <row r="4803" spans="1:9" x14ac:dyDescent="0.25">
      <c r="A4803">
        <v>2</v>
      </c>
      <c r="B4803" t="s">
        <v>2053</v>
      </c>
      <c r="C4803" t="s">
        <v>3624</v>
      </c>
      <c r="D4803" t="s">
        <v>3617</v>
      </c>
      <c r="E4803">
        <v>0</v>
      </c>
      <c r="F4803">
        <v>800</v>
      </c>
      <c r="G4803" s="2">
        <v>45535</v>
      </c>
      <c r="H4803" t="s">
        <v>3618</v>
      </c>
      <c r="I4803">
        <f t="shared" si="75"/>
        <v>-800</v>
      </c>
    </row>
    <row r="4804" spans="1:9" x14ac:dyDescent="0.25">
      <c r="A4804">
        <v>2</v>
      </c>
      <c r="B4804" t="s">
        <v>2053</v>
      </c>
      <c r="C4804" t="s">
        <v>3624</v>
      </c>
      <c r="D4804" t="s">
        <v>3617</v>
      </c>
      <c r="E4804">
        <v>0</v>
      </c>
      <c r="F4804">
        <v>800</v>
      </c>
      <c r="G4804" s="2">
        <v>45535</v>
      </c>
      <c r="H4804" t="s">
        <v>3618</v>
      </c>
      <c r="I4804">
        <f t="shared" si="75"/>
        <v>-800</v>
      </c>
    </row>
    <row r="4805" spans="1:9" x14ac:dyDescent="0.25">
      <c r="A4805">
        <v>2</v>
      </c>
      <c r="B4805" t="s">
        <v>2053</v>
      </c>
      <c r="C4805" t="s">
        <v>3624</v>
      </c>
      <c r="D4805" t="s">
        <v>3617</v>
      </c>
      <c r="E4805">
        <v>0</v>
      </c>
      <c r="F4805">
        <v>712.5</v>
      </c>
      <c r="G4805" s="2">
        <v>45535</v>
      </c>
      <c r="H4805" t="s">
        <v>3618</v>
      </c>
      <c r="I4805">
        <f t="shared" si="75"/>
        <v>-712.5</v>
      </c>
    </row>
    <row r="4806" spans="1:9" x14ac:dyDescent="0.25">
      <c r="A4806">
        <v>2</v>
      </c>
      <c r="B4806" t="s">
        <v>2053</v>
      </c>
      <c r="C4806" t="s">
        <v>3624</v>
      </c>
      <c r="D4806" t="s">
        <v>3617</v>
      </c>
      <c r="E4806">
        <v>0</v>
      </c>
      <c r="F4806">
        <v>2485</v>
      </c>
      <c r="G4806" s="2">
        <v>45535</v>
      </c>
      <c r="H4806" t="s">
        <v>3618</v>
      </c>
      <c r="I4806">
        <f t="shared" si="75"/>
        <v>-2485</v>
      </c>
    </row>
    <row r="4807" spans="1:9" x14ac:dyDescent="0.25">
      <c r="A4807">
        <v>2</v>
      </c>
      <c r="B4807" t="s">
        <v>2053</v>
      </c>
      <c r="C4807" t="s">
        <v>3624</v>
      </c>
      <c r="D4807" t="s">
        <v>3617</v>
      </c>
      <c r="E4807">
        <v>0</v>
      </c>
      <c r="F4807">
        <v>1700</v>
      </c>
      <c r="G4807" s="2">
        <v>45535</v>
      </c>
      <c r="H4807" t="s">
        <v>3618</v>
      </c>
      <c r="I4807">
        <f t="shared" si="75"/>
        <v>-1700</v>
      </c>
    </row>
    <row r="4808" spans="1:9" x14ac:dyDescent="0.25">
      <c r="A4808">
        <v>2</v>
      </c>
      <c r="B4808" t="s">
        <v>2053</v>
      </c>
      <c r="C4808" t="s">
        <v>3624</v>
      </c>
      <c r="D4808" t="s">
        <v>3617</v>
      </c>
      <c r="E4808">
        <v>0</v>
      </c>
      <c r="F4808">
        <v>225</v>
      </c>
      <c r="G4808" s="2">
        <v>45535</v>
      </c>
      <c r="H4808" t="s">
        <v>3618</v>
      </c>
      <c r="I4808">
        <f t="shared" si="75"/>
        <v>-225</v>
      </c>
    </row>
    <row r="4809" spans="1:9" x14ac:dyDescent="0.25">
      <c r="A4809">
        <v>2</v>
      </c>
      <c r="B4809" t="s">
        <v>2053</v>
      </c>
      <c r="C4809" t="s">
        <v>3624</v>
      </c>
      <c r="D4809" t="s">
        <v>3617</v>
      </c>
      <c r="E4809">
        <v>0</v>
      </c>
      <c r="F4809">
        <v>75</v>
      </c>
      <c r="G4809" s="2">
        <v>45535</v>
      </c>
      <c r="H4809" t="s">
        <v>3618</v>
      </c>
      <c r="I4809">
        <f t="shared" si="75"/>
        <v>-75</v>
      </c>
    </row>
    <row r="4810" spans="1:9" x14ac:dyDescent="0.25">
      <c r="A4810">
        <v>2</v>
      </c>
      <c r="B4810" t="s">
        <v>2053</v>
      </c>
      <c r="C4810" t="s">
        <v>3624</v>
      </c>
      <c r="D4810" t="s">
        <v>3617</v>
      </c>
      <c r="E4810">
        <v>0</v>
      </c>
      <c r="F4810">
        <v>150</v>
      </c>
      <c r="G4810" s="2">
        <v>45535</v>
      </c>
      <c r="H4810" t="s">
        <v>3618</v>
      </c>
      <c r="I4810">
        <f t="shared" si="75"/>
        <v>-150</v>
      </c>
    </row>
    <row r="4811" spans="1:9" x14ac:dyDescent="0.25">
      <c r="A4811">
        <v>2</v>
      </c>
      <c r="B4811" t="s">
        <v>2053</v>
      </c>
      <c r="C4811" t="s">
        <v>3624</v>
      </c>
      <c r="D4811" t="s">
        <v>3617</v>
      </c>
      <c r="E4811">
        <v>0</v>
      </c>
      <c r="F4811">
        <v>1410</v>
      </c>
      <c r="G4811" s="2">
        <v>45535</v>
      </c>
      <c r="H4811" t="s">
        <v>3618</v>
      </c>
      <c r="I4811">
        <f t="shared" si="75"/>
        <v>-1410</v>
      </c>
    </row>
    <row r="4812" spans="1:9" x14ac:dyDescent="0.25">
      <c r="A4812">
        <v>2</v>
      </c>
      <c r="B4812" t="s">
        <v>2053</v>
      </c>
      <c r="C4812" t="s">
        <v>3624</v>
      </c>
      <c r="D4812" t="s">
        <v>3617</v>
      </c>
      <c r="E4812">
        <v>0</v>
      </c>
      <c r="F4812">
        <v>1300</v>
      </c>
      <c r="G4812" s="2">
        <v>45535</v>
      </c>
      <c r="H4812" t="s">
        <v>3618</v>
      </c>
      <c r="I4812">
        <f t="shared" si="75"/>
        <v>-1300</v>
      </c>
    </row>
    <row r="4813" spans="1:9" x14ac:dyDescent="0.25">
      <c r="A4813">
        <v>2</v>
      </c>
      <c r="B4813" t="s">
        <v>2053</v>
      </c>
      <c r="C4813" t="s">
        <v>3624</v>
      </c>
      <c r="D4813" t="s">
        <v>3617</v>
      </c>
      <c r="E4813">
        <v>0</v>
      </c>
      <c r="F4813">
        <v>1300</v>
      </c>
      <c r="G4813" s="2">
        <v>45535</v>
      </c>
      <c r="H4813" t="s">
        <v>3618</v>
      </c>
      <c r="I4813">
        <f t="shared" si="75"/>
        <v>-1300</v>
      </c>
    </row>
    <row r="4814" spans="1:9" x14ac:dyDescent="0.25">
      <c r="A4814">
        <v>2</v>
      </c>
      <c r="B4814" t="s">
        <v>2053</v>
      </c>
      <c r="C4814" t="s">
        <v>3624</v>
      </c>
      <c r="D4814" t="s">
        <v>3617</v>
      </c>
      <c r="E4814">
        <v>0</v>
      </c>
      <c r="F4814">
        <v>130</v>
      </c>
      <c r="G4814" s="2">
        <v>45535</v>
      </c>
      <c r="H4814" t="s">
        <v>3618</v>
      </c>
      <c r="I4814">
        <f t="shared" si="75"/>
        <v>-130</v>
      </c>
    </row>
    <row r="4815" spans="1:9" x14ac:dyDescent="0.25">
      <c r="A4815">
        <v>2</v>
      </c>
      <c r="B4815" t="s">
        <v>2053</v>
      </c>
      <c r="C4815" t="s">
        <v>3624</v>
      </c>
      <c r="D4815" t="s">
        <v>3617</v>
      </c>
      <c r="E4815">
        <v>0</v>
      </c>
      <c r="F4815">
        <v>780</v>
      </c>
      <c r="G4815" s="2">
        <v>45535</v>
      </c>
      <c r="H4815" t="s">
        <v>3618</v>
      </c>
      <c r="I4815">
        <f t="shared" si="75"/>
        <v>-780</v>
      </c>
    </row>
    <row r="4816" spans="1:9" x14ac:dyDescent="0.25">
      <c r="A4816">
        <v>2</v>
      </c>
      <c r="B4816" t="s">
        <v>2053</v>
      </c>
      <c r="C4816" t="s">
        <v>3624</v>
      </c>
      <c r="D4816" t="s">
        <v>3617</v>
      </c>
      <c r="E4816">
        <v>0</v>
      </c>
      <c r="F4816">
        <v>825</v>
      </c>
      <c r="G4816" s="2">
        <v>45535</v>
      </c>
      <c r="H4816" t="s">
        <v>3618</v>
      </c>
      <c r="I4816">
        <f t="shared" si="75"/>
        <v>-825</v>
      </c>
    </row>
    <row r="4817" spans="1:9" x14ac:dyDescent="0.25">
      <c r="A4817">
        <v>2</v>
      </c>
      <c r="B4817" t="s">
        <v>2053</v>
      </c>
      <c r="C4817" t="s">
        <v>3624</v>
      </c>
      <c r="D4817" t="s">
        <v>3617</v>
      </c>
      <c r="E4817">
        <v>0</v>
      </c>
      <c r="F4817">
        <v>1300</v>
      </c>
      <c r="G4817" s="2">
        <v>45535</v>
      </c>
      <c r="H4817" t="s">
        <v>3618</v>
      </c>
      <c r="I4817">
        <f t="shared" si="75"/>
        <v>-1300</v>
      </c>
    </row>
    <row r="4818" spans="1:9" x14ac:dyDescent="0.25">
      <c r="A4818">
        <v>2</v>
      </c>
      <c r="B4818" t="s">
        <v>2053</v>
      </c>
      <c r="C4818" t="s">
        <v>3624</v>
      </c>
      <c r="D4818" t="s">
        <v>3617</v>
      </c>
      <c r="E4818">
        <v>0</v>
      </c>
      <c r="F4818">
        <v>60</v>
      </c>
      <c r="G4818" s="2">
        <v>45535</v>
      </c>
      <c r="H4818" t="s">
        <v>3618</v>
      </c>
      <c r="I4818">
        <f t="shared" si="75"/>
        <v>-60</v>
      </c>
    </row>
    <row r="4819" spans="1:9" x14ac:dyDescent="0.25">
      <c r="A4819">
        <v>2</v>
      </c>
      <c r="B4819" t="s">
        <v>2053</v>
      </c>
      <c r="C4819" t="s">
        <v>3624</v>
      </c>
      <c r="D4819" t="s">
        <v>3617</v>
      </c>
      <c r="E4819">
        <v>0</v>
      </c>
      <c r="F4819">
        <v>135</v>
      </c>
      <c r="G4819" s="2">
        <v>45535</v>
      </c>
      <c r="H4819" t="s">
        <v>3618</v>
      </c>
      <c r="I4819">
        <f t="shared" si="75"/>
        <v>-135</v>
      </c>
    </row>
    <row r="4820" spans="1:9" x14ac:dyDescent="0.25">
      <c r="A4820">
        <v>2</v>
      </c>
      <c r="B4820" t="s">
        <v>2053</v>
      </c>
      <c r="C4820" t="s">
        <v>3624</v>
      </c>
      <c r="D4820" t="s">
        <v>3617</v>
      </c>
      <c r="E4820">
        <v>0</v>
      </c>
      <c r="F4820">
        <v>1300</v>
      </c>
      <c r="G4820" s="2">
        <v>45535</v>
      </c>
      <c r="H4820" t="s">
        <v>3618</v>
      </c>
      <c r="I4820">
        <f t="shared" si="75"/>
        <v>-1300</v>
      </c>
    </row>
    <row r="4821" spans="1:9" x14ac:dyDescent="0.25">
      <c r="A4821">
        <v>2</v>
      </c>
      <c r="B4821" t="s">
        <v>2053</v>
      </c>
      <c r="C4821" t="s">
        <v>3624</v>
      </c>
      <c r="D4821" t="s">
        <v>3617</v>
      </c>
      <c r="E4821">
        <v>0</v>
      </c>
      <c r="F4821">
        <v>1365</v>
      </c>
      <c r="G4821" s="2">
        <v>45535</v>
      </c>
      <c r="H4821" t="s">
        <v>3618</v>
      </c>
      <c r="I4821">
        <f t="shared" si="75"/>
        <v>-1365</v>
      </c>
    </row>
    <row r="4822" spans="1:9" x14ac:dyDescent="0.25">
      <c r="A4822">
        <v>2</v>
      </c>
      <c r="B4822" t="s">
        <v>2053</v>
      </c>
      <c r="C4822" t="s">
        <v>3624</v>
      </c>
      <c r="D4822" t="s">
        <v>3617</v>
      </c>
      <c r="E4822">
        <v>0</v>
      </c>
      <c r="F4822">
        <v>1300</v>
      </c>
      <c r="G4822" s="2">
        <v>45535</v>
      </c>
      <c r="H4822" t="s">
        <v>3618</v>
      </c>
      <c r="I4822">
        <f t="shared" si="75"/>
        <v>-1300</v>
      </c>
    </row>
    <row r="4823" spans="1:9" x14ac:dyDescent="0.25">
      <c r="A4823">
        <v>2</v>
      </c>
      <c r="B4823" t="s">
        <v>2053</v>
      </c>
      <c r="C4823" t="s">
        <v>3624</v>
      </c>
      <c r="D4823" t="s">
        <v>3617</v>
      </c>
      <c r="E4823">
        <v>0</v>
      </c>
      <c r="F4823">
        <v>260</v>
      </c>
      <c r="G4823" s="2">
        <v>45535</v>
      </c>
      <c r="H4823" t="s">
        <v>3618</v>
      </c>
      <c r="I4823">
        <f t="shared" si="75"/>
        <v>-260</v>
      </c>
    </row>
    <row r="4824" spans="1:9" x14ac:dyDescent="0.25">
      <c r="A4824">
        <v>2</v>
      </c>
      <c r="B4824" t="s">
        <v>2053</v>
      </c>
      <c r="C4824" t="s">
        <v>3624</v>
      </c>
      <c r="D4824" t="s">
        <v>3617</v>
      </c>
      <c r="E4824">
        <v>0</v>
      </c>
      <c r="F4824">
        <v>50</v>
      </c>
      <c r="G4824" s="2">
        <v>45535</v>
      </c>
      <c r="H4824" t="s">
        <v>3618</v>
      </c>
      <c r="I4824">
        <f t="shared" si="75"/>
        <v>-50</v>
      </c>
    </row>
    <row r="4825" spans="1:9" x14ac:dyDescent="0.25">
      <c r="A4825">
        <v>2</v>
      </c>
      <c r="B4825" t="s">
        <v>2053</v>
      </c>
      <c r="C4825" t="s">
        <v>3624</v>
      </c>
      <c r="D4825" t="s">
        <v>3617</v>
      </c>
      <c r="E4825">
        <v>0</v>
      </c>
      <c r="F4825">
        <v>2500</v>
      </c>
      <c r="G4825" s="2">
        <v>45535</v>
      </c>
      <c r="H4825" t="s">
        <v>3618</v>
      </c>
      <c r="I4825">
        <f t="shared" si="75"/>
        <v>-2500</v>
      </c>
    </row>
    <row r="4826" spans="1:9" x14ac:dyDescent="0.25">
      <c r="A4826">
        <v>2</v>
      </c>
      <c r="B4826" t="s">
        <v>2053</v>
      </c>
      <c r="C4826" t="s">
        <v>3624</v>
      </c>
      <c r="D4826" t="s">
        <v>3617</v>
      </c>
      <c r="E4826">
        <v>0</v>
      </c>
      <c r="F4826">
        <v>180</v>
      </c>
      <c r="G4826" s="2">
        <v>45535</v>
      </c>
      <c r="H4826" t="s">
        <v>3618</v>
      </c>
      <c r="I4826">
        <f t="shared" si="75"/>
        <v>-180</v>
      </c>
    </row>
    <row r="4827" spans="1:9" x14ac:dyDescent="0.25">
      <c r="A4827">
        <v>2</v>
      </c>
      <c r="B4827" t="s">
        <v>2053</v>
      </c>
      <c r="C4827" t="s">
        <v>3624</v>
      </c>
      <c r="D4827" t="s">
        <v>3617</v>
      </c>
      <c r="E4827">
        <v>0</v>
      </c>
      <c r="F4827">
        <v>1095</v>
      </c>
      <c r="G4827" s="2">
        <v>45535</v>
      </c>
      <c r="H4827" t="s">
        <v>3618</v>
      </c>
      <c r="I4827">
        <f t="shared" si="75"/>
        <v>-1095</v>
      </c>
    </row>
    <row r="4828" spans="1:9" x14ac:dyDescent="0.25">
      <c r="A4828">
        <v>2</v>
      </c>
      <c r="B4828" t="s">
        <v>2053</v>
      </c>
      <c r="C4828" t="s">
        <v>3624</v>
      </c>
      <c r="D4828" t="s">
        <v>3617</v>
      </c>
      <c r="E4828">
        <v>0</v>
      </c>
      <c r="F4828">
        <v>3285</v>
      </c>
      <c r="G4828" s="2">
        <v>45535</v>
      </c>
      <c r="H4828" t="s">
        <v>3618</v>
      </c>
      <c r="I4828">
        <f t="shared" si="75"/>
        <v>-3285</v>
      </c>
    </row>
    <row r="4829" spans="1:9" x14ac:dyDescent="0.25">
      <c r="A4829">
        <v>4</v>
      </c>
      <c r="B4829" t="s">
        <v>2053</v>
      </c>
      <c r="C4829" t="s">
        <v>3625</v>
      </c>
      <c r="D4829" t="s">
        <v>3617</v>
      </c>
      <c r="E4829">
        <v>0</v>
      </c>
      <c r="F4829">
        <v>520</v>
      </c>
      <c r="G4829" s="2">
        <v>45535</v>
      </c>
      <c r="H4829" t="s">
        <v>3618</v>
      </c>
      <c r="I4829">
        <f t="shared" si="75"/>
        <v>-520</v>
      </c>
    </row>
    <row r="4830" spans="1:9" x14ac:dyDescent="0.25">
      <c r="A4830">
        <v>4</v>
      </c>
      <c r="B4830" t="s">
        <v>2053</v>
      </c>
      <c r="C4830" t="s">
        <v>3625</v>
      </c>
      <c r="D4830" t="s">
        <v>3617</v>
      </c>
      <c r="E4830">
        <v>0</v>
      </c>
      <c r="F4830">
        <v>1200</v>
      </c>
      <c r="G4830" s="2">
        <v>45535</v>
      </c>
      <c r="H4830" t="s">
        <v>3618</v>
      </c>
      <c r="I4830">
        <f t="shared" si="75"/>
        <v>-1200</v>
      </c>
    </row>
    <row r="4831" spans="1:9" x14ac:dyDescent="0.25">
      <c r="A4831">
        <v>4</v>
      </c>
      <c r="B4831" t="s">
        <v>2053</v>
      </c>
      <c r="C4831" t="s">
        <v>3625</v>
      </c>
      <c r="D4831" t="s">
        <v>3617</v>
      </c>
      <c r="E4831">
        <v>0</v>
      </c>
      <c r="F4831">
        <v>1300</v>
      </c>
      <c r="G4831" s="2">
        <v>45535</v>
      </c>
      <c r="H4831" t="s">
        <v>3618</v>
      </c>
      <c r="I4831">
        <f t="shared" si="75"/>
        <v>-1300</v>
      </c>
    </row>
    <row r="4832" spans="1:9" x14ac:dyDescent="0.25">
      <c r="A4832">
        <v>4</v>
      </c>
      <c r="B4832" t="s">
        <v>2053</v>
      </c>
      <c r="C4832" t="s">
        <v>3625</v>
      </c>
      <c r="D4832" t="s">
        <v>3617</v>
      </c>
      <c r="E4832">
        <v>0</v>
      </c>
      <c r="F4832">
        <v>1460</v>
      </c>
      <c r="G4832" s="2">
        <v>45535</v>
      </c>
      <c r="H4832" t="s">
        <v>3618</v>
      </c>
      <c r="I4832">
        <f t="shared" si="75"/>
        <v>-1460</v>
      </c>
    </row>
    <row r="4833" spans="1:9" x14ac:dyDescent="0.25">
      <c r="A4833">
        <v>4</v>
      </c>
      <c r="B4833" t="s">
        <v>2053</v>
      </c>
      <c r="C4833" t="s">
        <v>3625</v>
      </c>
      <c r="D4833" t="s">
        <v>3617</v>
      </c>
      <c r="E4833">
        <v>0</v>
      </c>
      <c r="F4833">
        <v>3000</v>
      </c>
      <c r="G4833" s="2">
        <v>45535</v>
      </c>
      <c r="H4833" t="s">
        <v>3618</v>
      </c>
      <c r="I4833">
        <f t="shared" si="75"/>
        <v>-3000</v>
      </c>
    </row>
    <row r="4834" spans="1:9" x14ac:dyDescent="0.25">
      <c r="A4834">
        <v>4</v>
      </c>
      <c r="B4834" t="s">
        <v>2053</v>
      </c>
      <c r="C4834" t="s">
        <v>3625</v>
      </c>
      <c r="D4834" t="s">
        <v>3617</v>
      </c>
      <c r="E4834">
        <v>0</v>
      </c>
      <c r="F4834">
        <v>3750</v>
      </c>
      <c r="G4834" s="2">
        <v>45535</v>
      </c>
      <c r="H4834" t="s">
        <v>3618</v>
      </c>
      <c r="I4834">
        <f t="shared" si="75"/>
        <v>-3750</v>
      </c>
    </row>
    <row r="4835" spans="1:9" x14ac:dyDescent="0.25">
      <c r="A4835">
        <v>4</v>
      </c>
      <c r="B4835" t="s">
        <v>2053</v>
      </c>
      <c r="C4835" t="s">
        <v>3625</v>
      </c>
      <c r="D4835" t="s">
        <v>3617</v>
      </c>
      <c r="E4835">
        <v>0</v>
      </c>
      <c r="F4835">
        <v>450</v>
      </c>
      <c r="G4835" s="2">
        <v>45535</v>
      </c>
      <c r="H4835" t="s">
        <v>3618</v>
      </c>
      <c r="I4835">
        <f t="shared" si="75"/>
        <v>-450</v>
      </c>
    </row>
    <row r="4836" spans="1:9" x14ac:dyDescent="0.25">
      <c r="A4836">
        <v>4</v>
      </c>
      <c r="B4836" t="s">
        <v>2053</v>
      </c>
      <c r="C4836" t="s">
        <v>3625</v>
      </c>
      <c r="D4836" t="s">
        <v>3617</v>
      </c>
      <c r="E4836">
        <v>0</v>
      </c>
      <c r="F4836">
        <v>75</v>
      </c>
      <c r="G4836" s="2">
        <v>45535</v>
      </c>
      <c r="H4836" t="s">
        <v>3618</v>
      </c>
      <c r="I4836">
        <f t="shared" si="75"/>
        <v>-75</v>
      </c>
    </row>
    <row r="4837" spans="1:9" x14ac:dyDescent="0.25">
      <c r="A4837">
        <v>2</v>
      </c>
      <c r="B4837" t="s">
        <v>2028</v>
      </c>
      <c r="C4837" t="s">
        <v>2029</v>
      </c>
      <c r="D4837" t="s">
        <v>2030</v>
      </c>
      <c r="E4837">
        <v>12283.56</v>
      </c>
      <c r="F4837">
        <v>0</v>
      </c>
      <c r="G4837" s="2">
        <v>45486</v>
      </c>
      <c r="H4837" t="s">
        <v>2018</v>
      </c>
      <c r="I4837">
        <f t="shared" si="75"/>
        <v>12283.56</v>
      </c>
    </row>
    <row r="4838" spans="1:9" x14ac:dyDescent="0.25">
      <c r="A4838">
        <v>8</v>
      </c>
      <c r="B4838" t="s">
        <v>2017</v>
      </c>
      <c r="C4838" t="s">
        <v>3723</v>
      </c>
      <c r="D4838" t="s">
        <v>2030</v>
      </c>
      <c r="E4838">
        <v>1461.47</v>
      </c>
      <c r="F4838">
        <v>0</v>
      </c>
      <c r="G4838" s="2">
        <v>45486</v>
      </c>
      <c r="H4838" t="s">
        <v>2018</v>
      </c>
      <c r="I4838">
        <f t="shared" si="75"/>
        <v>1461.47</v>
      </c>
    </row>
    <row r="4839" spans="1:9" x14ac:dyDescent="0.25">
      <c r="A4839">
        <v>2</v>
      </c>
      <c r="B4839" t="s">
        <v>2024</v>
      </c>
      <c r="C4839" t="s">
        <v>2036</v>
      </c>
      <c r="D4839" t="s">
        <v>3598</v>
      </c>
      <c r="E4839">
        <v>6773.61</v>
      </c>
      <c r="F4839">
        <v>0</v>
      </c>
      <c r="G4839" s="2">
        <v>45450</v>
      </c>
      <c r="H4839" t="s">
        <v>3243</v>
      </c>
      <c r="I4839">
        <f t="shared" si="75"/>
        <v>6773.61</v>
      </c>
    </row>
    <row r="4840" spans="1:9" x14ac:dyDescent="0.25">
      <c r="A4840">
        <v>2</v>
      </c>
      <c r="B4840" t="s">
        <v>2032</v>
      </c>
      <c r="C4840" t="s">
        <v>2033</v>
      </c>
      <c r="D4840" t="s">
        <v>3598</v>
      </c>
      <c r="E4840">
        <v>2440.13</v>
      </c>
      <c r="F4840">
        <v>0</v>
      </c>
      <c r="G4840" s="2">
        <v>45450</v>
      </c>
      <c r="H4840" t="s">
        <v>3243</v>
      </c>
      <c r="I4840">
        <f t="shared" si="75"/>
        <v>2440.13</v>
      </c>
    </row>
    <row r="4841" spans="1:9" x14ac:dyDescent="0.25">
      <c r="A4841">
        <v>2</v>
      </c>
      <c r="B4841" t="s">
        <v>2044</v>
      </c>
      <c r="C4841" t="s">
        <v>2045</v>
      </c>
      <c r="D4841" t="s">
        <v>3598</v>
      </c>
      <c r="E4841">
        <v>19.47</v>
      </c>
      <c r="F4841">
        <v>0</v>
      </c>
      <c r="G4841" s="2">
        <v>45450</v>
      </c>
      <c r="H4841" t="s">
        <v>3243</v>
      </c>
      <c r="I4841">
        <f t="shared" si="75"/>
        <v>19.47</v>
      </c>
    </row>
    <row r="4842" spans="1:9" x14ac:dyDescent="0.25">
      <c r="A4842">
        <v>2</v>
      </c>
      <c r="B4842" t="s">
        <v>2024</v>
      </c>
      <c r="C4842" t="s">
        <v>2036</v>
      </c>
      <c r="D4842" t="s">
        <v>3598</v>
      </c>
      <c r="E4842">
        <v>18870.96</v>
      </c>
      <c r="F4842">
        <v>0</v>
      </c>
      <c r="G4842" s="2">
        <v>45469</v>
      </c>
      <c r="H4842" t="s">
        <v>3243</v>
      </c>
      <c r="I4842">
        <f t="shared" si="75"/>
        <v>18870.96</v>
      </c>
    </row>
    <row r="4843" spans="1:9" x14ac:dyDescent="0.25">
      <c r="A4843">
        <v>2</v>
      </c>
      <c r="B4843" t="s">
        <v>2019</v>
      </c>
      <c r="C4843" t="s">
        <v>2027</v>
      </c>
      <c r="D4843" t="s">
        <v>3598</v>
      </c>
      <c r="E4843">
        <v>400.47</v>
      </c>
      <c r="F4843">
        <v>0</v>
      </c>
      <c r="G4843" s="2">
        <v>45469</v>
      </c>
      <c r="H4843" t="s">
        <v>3243</v>
      </c>
      <c r="I4843">
        <f t="shared" si="75"/>
        <v>400.47</v>
      </c>
    </row>
    <row r="4844" spans="1:9" x14ac:dyDescent="0.25">
      <c r="A4844">
        <v>4</v>
      </c>
      <c r="B4844" t="s">
        <v>2024</v>
      </c>
      <c r="C4844" t="s">
        <v>2025</v>
      </c>
      <c r="D4844" t="s">
        <v>3598</v>
      </c>
      <c r="E4844">
        <v>77</v>
      </c>
      <c r="F4844">
        <v>0</v>
      </c>
      <c r="G4844" s="2">
        <v>45469</v>
      </c>
      <c r="H4844" t="s">
        <v>3243</v>
      </c>
      <c r="I4844">
        <f t="shared" si="75"/>
        <v>77</v>
      </c>
    </row>
    <row r="4845" spans="1:9" x14ac:dyDescent="0.25">
      <c r="A4845">
        <v>2</v>
      </c>
      <c r="B4845" t="s">
        <v>2047</v>
      </c>
      <c r="C4845" t="s">
        <v>3204</v>
      </c>
      <c r="D4845" t="s">
        <v>3598</v>
      </c>
      <c r="E4845">
        <v>200.48</v>
      </c>
      <c r="F4845">
        <v>0</v>
      </c>
      <c r="G4845" s="2">
        <v>45469</v>
      </c>
      <c r="H4845" t="s">
        <v>3243</v>
      </c>
      <c r="I4845">
        <f t="shared" si="75"/>
        <v>200.48</v>
      </c>
    </row>
    <row r="4846" spans="1:9" x14ac:dyDescent="0.25">
      <c r="A4846">
        <v>2</v>
      </c>
      <c r="B4846" t="s">
        <v>2037</v>
      </c>
      <c r="C4846" t="s">
        <v>3262</v>
      </c>
      <c r="D4846" t="s">
        <v>3598</v>
      </c>
      <c r="E4846">
        <v>84.81</v>
      </c>
      <c r="F4846">
        <v>0</v>
      </c>
      <c r="G4846" s="2">
        <v>45469</v>
      </c>
      <c r="H4846" t="s">
        <v>3243</v>
      </c>
      <c r="I4846">
        <f t="shared" si="75"/>
        <v>84.81</v>
      </c>
    </row>
    <row r="4847" spans="1:9" x14ac:dyDescent="0.25">
      <c r="A4847">
        <v>2</v>
      </c>
      <c r="B4847" t="s">
        <v>2044</v>
      </c>
      <c r="C4847" t="s">
        <v>2045</v>
      </c>
      <c r="D4847" t="s">
        <v>3598</v>
      </c>
      <c r="E4847">
        <v>360.59</v>
      </c>
      <c r="F4847">
        <v>0</v>
      </c>
      <c r="G4847" s="2">
        <v>45469</v>
      </c>
      <c r="H4847" t="s">
        <v>3243</v>
      </c>
      <c r="I4847">
        <f t="shared" si="75"/>
        <v>360.59</v>
      </c>
    </row>
    <row r="4848" spans="1:9" x14ac:dyDescent="0.25">
      <c r="A4848">
        <v>2</v>
      </c>
      <c r="B4848" t="s">
        <v>2040</v>
      </c>
      <c r="C4848" t="s">
        <v>3580</v>
      </c>
      <c r="D4848" t="s">
        <v>3598</v>
      </c>
      <c r="E4848">
        <v>74.010000000000005</v>
      </c>
      <c r="F4848">
        <v>0</v>
      </c>
      <c r="G4848" s="2">
        <v>45469</v>
      </c>
      <c r="H4848" t="s">
        <v>3243</v>
      </c>
      <c r="I4848">
        <f t="shared" si="75"/>
        <v>74.010000000000005</v>
      </c>
    </row>
    <row r="4849" spans="1:9" x14ac:dyDescent="0.25">
      <c r="A4849">
        <v>2</v>
      </c>
      <c r="B4849" t="s">
        <v>2019</v>
      </c>
      <c r="C4849" t="s">
        <v>2027</v>
      </c>
      <c r="D4849" t="s">
        <v>2020</v>
      </c>
      <c r="E4849">
        <v>2187.44</v>
      </c>
      <c r="F4849">
        <v>0</v>
      </c>
      <c r="G4849" s="2">
        <v>45444</v>
      </c>
      <c r="H4849" t="s">
        <v>2021</v>
      </c>
      <c r="I4849">
        <f t="shared" si="75"/>
        <v>2187.44</v>
      </c>
    </row>
    <row r="4850" spans="1:9" x14ac:dyDescent="0.25">
      <c r="A4850">
        <v>2</v>
      </c>
      <c r="B4850" t="s">
        <v>2047</v>
      </c>
      <c r="C4850" t="s">
        <v>3204</v>
      </c>
      <c r="D4850" t="s">
        <v>2020</v>
      </c>
      <c r="E4850">
        <v>0</v>
      </c>
      <c r="F4850">
        <v>367.03</v>
      </c>
      <c r="G4850" s="2">
        <v>45470</v>
      </c>
      <c r="H4850" t="s">
        <v>2021</v>
      </c>
      <c r="I4850">
        <f t="shared" si="75"/>
        <v>-367.03</v>
      </c>
    </row>
    <row r="4851" spans="1:9" x14ac:dyDescent="0.25">
      <c r="A4851">
        <v>2</v>
      </c>
      <c r="B4851" t="s">
        <v>2037</v>
      </c>
      <c r="C4851" t="s">
        <v>3262</v>
      </c>
      <c r="D4851" t="s">
        <v>2020</v>
      </c>
      <c r="E4851">
        <v>4174.28</v>
      </c>
      <c r="F4851">
        <v>0</v>
      </c>
      <c r="G4851" s="2">
        <v>45488</v>
      </c>
      <c r="H4851" t="s">
        <v>2021</v>
      </c>
      <c r="I4851">
        <f t="shared" si="75"/>
        <v>4174.28</v>
      </c>
    </row>
    <row r="4852" spans="1:9" x14ac:dyDescent="0.25">
      <c r="A4852">
        <v>2</v>
      </c>
      <c r="B4852" t="s">
        <v>2037</v>
      </c>
      <c r="C4852" t="s">
        <v>3262</v>
      </c>
      <c r="D4852" t="s">
        <v>2020</v>
      </c>
      <c r="E4852">
        <v>3572.25</v>
      </c>
      <c r="F4852">
        <v>0</v>
      </c>
      <c r="G4852" s="2">
        <v>45474</v>
      </c>
      <c r="H4852" t="s">
        <v>2021</v>
      </c>
      <c r="I4852">
        <f t="shared" si="75"/>
        <v>3572.25</v>
      </c>
    </row>
    <row r="4853" spans="1:9" x14ac:dyDescent="0.25">
      <c r="A4853">
        <v>2</v>
      </c>
      <c r="B4853" t="s">
        <v>2022</v>
      </c>
      <c r="C4853" t="s">
        <v>2023</v>
      </c>
      <c r="D4853" t="s">
        <v>2020</v>
      </c>
      <c r="E4853">
        <v>467.98</v>
      </c>
      <c r="F4853">
        <v>0</v>
      </c>
      <c r="G4853" s="2">
        <v>45489</v>
      </c>
      <c r="H4853" t="s">
        <v>2021</v>
      </c>
      <c r="I4853">
        <f t="shared" si="75"/>
        <v>467.98</v>
      </c>
    </row>
    <row r="4854" spans="1:9" x14ac:dyDescent="0.25">
      <c r="A4854">
        <v>2</v>
      </c>
      <c r="B4854" t="s">
        <v>2055</v>
      </c>
      <c r="C4854" t="s">
        <v>3619</v>
      </c>
      <c r="D4854" t="s">
        <v>3948</v>
      </c>
      <c r="E4854">
        <v>97794.87</v>
      </c>
      <c r="F4854">
        <v>0</v>
      </c>
      <c r="G4854" s="2">
        <v>45473</v>
      </c>
      <c r="H4854" t="s">
        <v>3265</v>
      </c>
      <c r="I4854">
        <f t="shared" si="75"/>
        <v>97794.87</v>
      </c>
    </row>
    <row r="4855" spans="1:9" x14ac:dyDescent="0.25">
      <c r="A4855">
        <v>3</v>
      </c>
      <c r="B4855" t="s">
        <v>2055</v>
      </c>
      <c r="C4855" t="s">
        <v>3621</v>
      </c>
      <c r="D4855" t="s">
        <v>3948</v>
      </c>
      <c r="E4855">
        <v>19561.25</v>
      </c>
      <c r="F4855">
        <v>0</v>
      </c>
      <c r="G4855" s="2">
        <v>45473</v>
      </c>
      <c r="H4855" t="s">
        <v>3265</v>
      </c>
      <c r="I4855">
        <f t="shared" si="75"/>
        <v>19561.25</v>
      </c>
    </row>
    <row r="4856" spans="1:9" x14ac:dyDescent="0.25">
      <c r="A4856">
        <v>4</v>
      </c>
      <c r="B4856" t="s">
        <v>2055</v>
      </c>
      <c r="C4856" t="s">
        <v>3622</v>
      </c>
      <c r="D4856" t="s">
        <v>3948</v>
      </c>
      <c r="E4856">
        <v>12633.9</v>
      </c>
      <c r="F4856">
        <v>0</v>
      </c>
      <c r="G4856" s="2">
        <v>45473</v>
      </c>
      <c r="H4856" t="s">
        <v>3265</v>
      </c>
      <c r="I4856">
        <f t="shared" si="75"/>
        <v>12633.9</v>
      </c>
    </row>
    <row r="4857" spans="1:9" x14ac:dyDescent="0.25">
      <c r="A4857">
        <v>2</v>
      </c>
      <c r="B4857" t="s">
        <v>2024</v>
      </c>
      <c r="C4857" t="s">
        <v>2036</v>
      </c>
      <c r="D4857" t="s">
        <v>3626</v>
      </c>
      <c r="E4857">
        <v>0</v>
      </c>
      <c r="F4857">
        <v>3771.33</v>
      </c>
      <c r="G4857" s="2">
        <v>45473</v>
      </c>
      <c r="H4857" t="s">
        <v>753</v>
      </c>
      <c r="I4857">
        <f t="shared" si="75"/>
        <v>-3771.33</v>
      </c>
    </row>
    <row r="4858" spans="1:9" x14ac:dyDescent="0.25">
      <c r="A4858">
        <v>2</v>
      </c>
      <c r="B4858" t="s">
        <v>2019</v>
      </c>
      <c r="C4858" t="s">
        <v>2027</v>
      </c>
      <c r="D4858" t="s">
        <v>2020</v>
      </c>
      <c r="E4858">
        <v>162.75</v>
      </c>
      <c r="F4858">
        <v>0</v>
      </c>
      <c r="G4858" s="2">
        <v>45489</v>
      </c>
      <c r="H4858" t="s">
        <v>2021</v>
      </c>
      <c r="I4858">
        <f t="shared" si="75"/>
        <v>162.75</v>
      </c>
    </row>
    <row r="4859" spans="1:9" x14ac:dyDescent="0.25">
      <c r="A4859">
        <v>2</v>
      </c>
      <c r="B4859" t="s">
        <v>2041</v>
      </c>
      <c r="C4859" t="s">
        <v>3593</v>
      </c>
      <c r="D4859" t="s">
        <v>2020</v>
      </c>
      <c r="E4859">
        <v>1001.31</v>
      </c>
      <c r="F4859">
        <v>0</v>
      </c>
      <c r="G4859" s="2">
        <v>45491</v>
      </c>
      <c r="H4859" t="s">
        <v>2021</v>
      </c>
      <c r="I4859">
        <f t="shared" si="75"/>
        <v>1001.31</v>
      </c>
    </row>
    <row r="4860" spans="1:9" x14ac:dyDescent="0.25">
      <c r="A4860">
        <v>2</v>
      </c>
      <c r="B4860" t="s">
        <v>2041</v>
      </c>
      <c r="C4860" t="s">
        <v>3593</v>
      </c>
      <c r="D4860" t="s">
        <v>2020</v>
      </c>
      <c r="E4860">
        <v>849.76</v>
      </c>
      <c r="F4860">
        <v>0</v>
      </c>
      <c r="G4860" s="2">
        <v>45491</v>
      </c>
      <c r="H4860" t="s">
        <v>2021</v>
      </c>
      <c r="I4860">
        <f t="shared" si="75"/>
        <v>849.76</v>
      </c>
    </row>
    <row r="4861" spans="1:9" x14ac:dyDescent="0.25">
      <c r="A4861">
        <v>2</v>
      </c>
      <c r="B4861" t="s">
        <v>2041</v>
      </c>
      <c r="C4861" t="s">
        <v>3593</v>
      </c>
      <c r="D4861" t="s">
        <v>2020</v>
      </c>
      <c r="E4861">
        <v>746.93</v>
      </c>
      <c r="F4861">
        <v>0</v>
      </c>
      <c r="G4861" s="2">
        <v>45491</v>
      </c>
      <c r="H4861" t="s">
        <v>2021</v>
      </c>
      <c r="I4861">
        <f t="shared" si="75"/>
        <v>746.93</v>
      </c>
    </row>
    <row r="4862" spans="1:9" x14ac:dyDescent="0.25">
      <c r="A4862">
        <v>2</v>
      </c>
      <c r="B4862" t="s">
        <v>2019</v>
      </c>
      <c r="C4862" t="s">
        <v>2027</v>
      </c>
      <c r="D4862" t="s">
        <v>2020</v>
      </c>
      <c r="E4862">
        <v>2529.7399999999998</v>
      </c>
      <c r="F4862">
        <v>0</v>
      </c>
      <c r="G4862" s="2">
        <v>45491</v>
      </c>
      <c r="H4862" t="s">
        <v>2021</v>
      </c>
      <c r="I4862">
        <f t="shared" si="75"/>
        <v>2529.7399999999998</v>
      </c>
    </row>
    <row r="4863" spans="1:9" x14ac:dyDescent="0.25">
      <c r="A4863">
        <v>2</v>
      </c>
      <c r="B4863" t="s">
        <v>2022</v>
      </c>
      <c r="C4863" t="s">
        <v>2023</v>
      </c>
      <c r="D4863" t="s">
        <v>2020</v>
      </c>
      <c r="E4863">
        <v>144.82</v>
      </c>
      <c r="F4863">
        <v>0</v>
      </c>
      <c r="G4863" s="2">
        <v>45490</v>
      </c>
      <c r="H4863" t="s">
        <v>2021</v>
      </c>
      <c r="I4863">
        <f t="shared" si="75"/>
        <v>144.82</v>
      </c>
    </row>
    <row r="4864" spans="1:9" x14ac:dyDescent="0.25">
      <c r="A4864">
        <v>2</v>
      </c>
      <c r="B4864" t="s">
        <v>2040</v>
      </c>
      <c r="C4864" t="s">
        <v>3580</v>
      </c>
      <c r="D4864" t="s">
        <v>2020</v>
      </c>
      <c r="E4864">
        <v>71.819999999999993</v>
      </c>
      <c r="F4864">
        <v>0</v>
      </c>
      <c r="G4864" s="2">
        <v>45491</v>
      </c>
      <c r="H4864" t="s">
        <v>2021</v>
      </c>
      <c r="I4864">
        <f t="shared" si="75"/>
        <v>71.819999999999993</v>
      </c>
    </row>
    <row r="4865" spans="1:9" x14ac:dyDescent="0.25">
      <c r="A4865">
        <v>2</v>
      </c>
      <c r="B4865" t="s">
        <v>2044</v>
      </c>
      <c r="C4865" t="s">
        <v>2045</v>
      </c>
      <c r="D4865" t="s">
        <v>2020</v>
      </c>
      <c r="E4865">
        <v>382.09</v>
      </c>
      <c r="F4865">
        <v>0</v>
      </c>
      <c r="G4865" s="2">
        <v>45491</v>
      </c>
      <c r="H4865" t="s">
        <v>2021</v>
      </c>
      <c r="I4865">
        <f t="shared" si="75"/>
        <v>382.09</v>
      </c>
    </row>
    <row r="4866" spans="1:9" x14ac:dyDescent="0.25">
      <c r="A4866">
        <v>2</v>
      </c>
      <c r="B4866" t="s">
        <v>2019</v>
      </c>
      <c r="C4866" t="s">
        <v>2027</v>
      </c>
      <c r="D4866" t="s">
        <v>2020</v>
      </c>
      <c r="E4866">
        <v>214.36</v>
      </c>
      <c r="F4866">
        <v>0</v>
      </c>
      <c r="G4866" s="2">
        <v>45491</v>
      </c>
      <c r="H4866" t="s">
        <v>2021</v>
      </c>
      <c r="I4866">
        <f t="shared" ref="I4866:I4929" si="76">E4866-F4866</f>
        <v>214.36</v>
      </c>
    </row>
    <row r="4867" spans="1:9" x14ac:dyDescent="0.25">
      <c r="A4867">
        <v>2</v>
      </c>
      <c r="B4867" t="s">
        <v>2019</v>
      </c>
      <c r="C4867" t="s">
        <v>2027</v>
      </c>
      <c r="D4867" t="s">
        <v>2020</v>
      </c>
      <c r="E4867">
        <v>507.33</v>
      </c>
      <c r="F4867">
        <v>0</v>
      </c>
      <c r="G4867" s="2">
        <v>45492</v>
      </c>
      <c r="H4867" t="s">
        <v>2021</v>
      </c>
      <c r="I4867">
        <f t="shared" si="76"/>
        <v>507.33</v>
      </c>
    </row>
    <row r="4868" spans="1:9" x14ac:dyDescent="0.25">
      <c r="A4868">
        <v>2</v>
      </c>
      <c r="B4868" t="s">
        <v>2032</v>
      </c>
      <c r="C4868" t="s">
        <v>2033</v>
      </c>
      <c r="D4868" t="s">
        <v>2020</v>
      </c>
      <c r="E4868">
        <v>371.29</v>
      </c>
      <c r="F4868">
        <v>0</v>
      </c>
      <c r="G4868" s="2">
        <v>45492</v>
      </c>
      <c r="H4868" t="s">
        <v>2021</v>
      </c>
      <c r="I4868">
        <f t="shared" si="76"/>
        <v>371.29</v>
      </c>
    </row>
    <row r="4869" spans="1:9" x14ac:dyDescent="0.25">
      <c r="A4869">
        <v>2</v>
      </c>
      <c r="B4869" t="s">
        <v>2032</v>
      </c>
      <c r="C4869" t="s">
        <v>2033</v>
      </c>
      <c r="D4869" t="s">
        <v>2020</v>
      </c>
      <c r="E4869">
        <v>110.15</v>
      </c>
      <c r="F4869">
        <v>0</v>
      </c>
      <c r="G4869" s="2">
        <v>45492</v>
      </c>
      <c r="H4869" t="s">
        <v>2021</v>
      </c>
      <c r="I4869">
        <f t="shared" si="76"/>
        <v>110.15</v>
      </c>
    </row>
    <row r="4870" spans="1:9" x14ac:dyDescent="0.25">
      <c r="A4870">
        <v>2</v>
      </c>
      <c r="B4870" t="s">
        <v>2024</v>
      </c>
      <c r="C4870" t="s">
        <v>2036</v>
      </c>
      <c r="D4870" t="s">
        <v>2020</v>
      </c>
      <c r="E4870">
        <v>247.28</v>
      </c>
      <c r="F4870">
        <v>0</v>
      </c>
      <c r="G4870" s="2">
        <v>45474</v>
      </c>
      <c r="H4870" t="s">
        <v>2021</v>
      </c>
      <c r="I4870">
        <f t="shared" si="76"/>
        <v>247.28</v>
      </c>
    </row>
    <row r="4871" spans="1:9" x14ac:dyDescent="0.25">
      <c r="A4871">
        <v>2</v>
      </c>
      <c r="B4871" t="s">
        <v>2024</v>
      </c>
      <c r="C4871" t="s">
        <v>2036</v>
      </c>
      <c r="D4871" t="s">
        <v>2020</v>
      </c>
      <c r="E4871">
        <v>209.44</v>
      </c>
      <c r="F4871">
        <v>0</v>
      </c>
      <c r="G4871" s="2">
        <v>45474</v>
      </c>
      <c r="H4871" t="s">
        <v>2021</v>
      </c>
      <c r="I4871">
        <f t="shared" si="76"/>
        <v>209.44</v>
      </c>
    </row>
    <row r="4872" spans="1:9" x14ac:dyDescent="0.25">
      <c r="A4872">
        <v>2</v>
      </c>
      <c r="B4872" t="s">
        <v>2024</v>
      </c>
      <c r="C4872" t="s">
        <v>2036</v>
      </c>
      <c r="D4872" t="s">
        <v>2020</v>
      </c>
      <c r="E4872">
        <v>240.63</v>
      </c>
      <c r="F4872">
        <v>0</v>
      </c>
      <c r="G4872" s="2">
        <v>45474</v>
      </c>
      <c r="H4872" t="s">
        <v>2021</v>
      </c>
      <c r="I4872">
        <f t="shared" si="76"/>
        <v>240.63</v>
      </c>
    </row>
    <row r="4873" spans="1:9" x14ac:dyDescent="0.25">
      <c r="A4873">
        <v>2</v>
      </c>
      <c r="B4873" t="s">
        <v>2024</v>
      </c>
      <c r="C4873" t="s">
        <v>2036</v>
      </c>
      <c r="D4873" t="s">
        <v>2020</v>
      </c>
      <c r="E4873">
        <v>254.25</v>
      </c>
      <c r="F4873">
        <v>0</v>
      </c>
      <c r="G4873" s="2">
        <v>45474</v>
      </c>
      <c r="H4873" t="s">
        <v>2021</v>
      </c>
      <c r="I4873">
        <f t="shared" si="76"/>
        <v>254.25</v>
      </c>
    </row>
    <row r="4874" spans="1:9" x14ac:dyDescent="0.25">
      <c r="A4874">
        <v>2</v>
      </c>
      <c r="B4874" t="s">
        <v>2024</v>
      </c>
      <c r="C4874" t="s">
        <v>2036</v>
      </c>
      <c r="D4874" t="s">
        <v>2020</v>
      </c>
      <c r="E4874">
        <v>254.25</v>
      </c>
      <c r="F4874">
        <v>0</v>
      </c>
      <c r="G4874" s="2">
        <v>45474</v>
      </c>
      <c r="H4874" t="s">
        <v>2021</v>
      </c>
      <c r="I4874">
        <f t="shared" si="76"/>
        <v>254.25</v>
      </c>
    </row>
    <row r="4875" spans="1:9" x14ac:dyDescent="0.25">
      <c r="A4875">
        <v>2</v>
      </c>
      <c r="B4875" t="s">
        <v>2042</v>
      </c>
      <c r="C4875" t="s">
        <v>2043</v>
      </c>
      <c r="D4875" t="s">
        <v>2020</v>
      </c>
      <c r="E4875">
        <v>238.95</v>
      </c>
      <c r="F4875">
        <v>0</v>
      </c>
      <c r="G4875" s="2">
        <v>45492</v>
      </c>
      <c r="H4875" t="s">
        <v>2021</v>
      </c>
      <c r="I4875">
        <f t="shared" si="76"/>
        <v>238.95</v>
      </c>
    </row>
    <row r="4876" spans="1:9" x14ac:dyDescent="0.25">
      <c r="A4876">
        <v>3</v>
      </c>
      <c r="B4876" t="s">
        <v>2042</v>
      </c>
      <c r="C4876" t="s">
        <v>2058</v>
      </c>
      <c r="D4876" t="s">
        <v>2020</v>
      </c>
      <c r="E4876">
        <v>69.94</v>
      </c>
      <c r="F4876">
        <v>0</v>
      </c>
      <c r="G4876" s="2">
        <v>45492</v>
      </c>
      <c r="H4876" t="s">
        <v>2021</v>
      </c>
      <c r="I4876">
        <f t="shared" si="76"/>
        <v>69.94</v>
      </c>
    </row>
    <row r="4877" spans="1:9" x14ac:dyDescent="0.25">
      <c r="A4877">
        <v>4</v>
      </c>
      <c r="B4877" t="s">
        <v>2042</v>
      </c>
      <c r="C4877" t="s">
        <v>2057</v>
      </c>
      <c r="D4877" t="s">
        <v>2020</v>
      </c>
      <c r="E4877">
        <v>57.89</v>
      </c>
      <c r="F4877">
        <v>0</v>
      </c>
      <c r="G4877" s="2">
        <v>45492</v>
      </c>
      <c r="H4877" t="s">
        <v>2021</v>
      </c>
      <c r="I4877">
        <f t="shared" si="76"/>
        <v>57.89</v>
      </c>
    </row>
    <row r="4878" spans="1:9" x14ac:dyDescent="0.25">
      <c r="A4878">
        <v>2</v>
      </c>
      <c r="B4878" t="s">
        <v>2019</v>
      </c>
      <c r="C4878" t="s">
        <v>2027</v>
      </c>
      <c r="D4878" t="s">
        <v>2020</v>
      </c>
      <c r="E4878">
        <v>92.54</v>
      </c>
      <c r="F4878">
        <v>0</v>
      </c>
      <c r="G4878" s="2">
        <v>45485</v>
      </c>
      <c r="H4878" t="s">
        <v>2021</v>
      </c>
      <c r="I4878">
        <f t="shared" si="76"/>
        <v>92.54</v>
      </c>
    </row>
    <row r="4879" spans="1:9" x14ac:dyDescent="0.25">
      <c r="A4879">
        <v>2</v>
      </c>
      <c r="B4879" t="s">
        <v>2019</v>
      </c>
      <c r="C4879" t="s">
        <v>2027</v>
      </c>
      <c r="D4879" t="s">
        <v>2020</v>
      </c>
      <c r="E4879">
        <v>3739.66</v>
      </c>
      <c r="F4879">
        <v>0</v>
      </c>
      <c r="G4879" s="2">
        <v>45489</v>
      </c>
      <c r="H4879" t="s">
        <v>2021</v>
      </c>
      <c r="I4879">
        <f t="shared" si="76"/>
        <v>3739.66</v>
      </c>
    </row>
    <row r="4880" spans="1:9" x14ac:dyDescent="0.25">
      <c r="A4880">
        <v>2</v>
      </c>
      <c r="B4880" t="s">
        <v>2028</v>
      </c>
      <c r="C4880" t="s">
        <v>2029</v>
      </c>
      <c r="D4880" t="s">
        <v>2030</v>
      </c>
      <c r="E4880">
        <v>14668.35</v>
      </c>
      <c r="F4880">
        <v>0</v>
      </c>
      <c r="G4880" s="2">
        <v>45493</v>
      </c>
      <c r="H4880" t="s">
        <v>2018</v>
      </c>
      <c r="I4880">
        <f t="shared" si="76"/>
        <v>14668.35</v>
      </c>
    </row>
    <row r="4881" spans="1:9" x14ac:dyDescent="0.25">
      <c r="A4881">
        <v>8</v>
      </c>
      <c r="B4881" t="s">
        <v>2017</v>
      </c>
      <c r="C4881" t="s">
        <v>3723</v>
      </c>
      <c r="D4881" t="s">
        <v>2030</v>
      </c>
      <c r="E4881">
        <v>1461.47</v>
      </c>
      <c r="F4881">
        <v>0</v>
      </c>
      <c r="G4881" s="2">
        <v>45493</v>
      </c>
      <c r="H4881" t="s">
        <v>2018</v>
      </c>
      <c r="I4881">
        <f t="shared" si="76"/>
        <v>1461.47</v>
      </c>
    </row>
    <row r="4882" spans="1:9" x14ac:dyDescent="0.25">
      <c r="A4882">
        <v>2</v>
      </c>
      <c r="B4882" t="s">
        <v>2065</v>
      </c>
      <c r="C4882" t="s">
        <v>3375</v>
      </c>
      <c r="D4882" t="s">
        <v>3398</v>
      </c>
      <c r="E4882">
        <v>15071.52</v>
      </c>
      <c r="F4882">
        <v>0</v>
      </c>
      <c r="G4882" s="2">
        <v>45483</v>
      </c>
      <c r="H4882" t="s">
        <v>3243</v>
      </c>
      <c r="I4882">
        <f t="shared" si="76"/>
        <v>15071.52</v>
      </c>
    </row>
    <row r="4883" spans="1:9" x14ac:dyDescent="0.25">
      <c r="A4883">
        <v>3</v>
      </c>
      <c r="B4883" t="s">
        <v>2065</v>
      </c>
      <c r="C4883" t="s">
        <v>3376</v>
      </c>
      <c r="D4883" t="s">
        <v>3398</v>
      </c>
      <c r="E4883">
        <v>2908.53</v>
      </c>
      <c r="F4883">
        <v>0</v>
      </c>
      <c r="G4883" s="2">
        <v>45483</v>
      </c>
      <c r="H4883" t="s">
        <v>3243</v>
      </c>
      <c r="I4883">
        <f t="shared" si="76"/>
        <v>2908.53</v>
      </c>
    </row>
    <row r="4884" spans="1:9" x14ac:dyDescent="0.25">
      <c r="A4884">
        <v>4</v>
      </c>
      <c r="B4884" t="s">
        <v>2065</v>
      </c>
      <c r="C4884" t="s">
        <v>3377</v>
      </c>
      <c r="D4884" t="s">
        <v>3398</v>
      </c>
      <c r="E4884">
        <v>2908.53</v>
      </c>
      <c r="F4884">
        <v>0</v>
      </c>
      <c r="G4884" s="2">
        <v>45483</v>
      </c>
      <c r="H4884" t="s">
        <v>3243</v>
      </c>
      <c r="I4884">
        <f t="shared" si="76"/>
        <v>2908.53</v>
      </c>
    </row>
    <row r="4885" spans="1:9" x14ac:dyDescent="0.25">
      <c r="A4885">
        <v>2</v>
      </c>
      <c r="B4885" t="s">
        <v>2024</v>
      </c>
      <c r="C4885" t="s">
        <v>2036</v>
      </c>
      <c r="D4885" t="s">
        <v>2020</v>
      </c>
      <c r="E4885">
        <v>283.33999999999997</v>
      </c>
      <c r="F4885">
        <v>0</v>
      </c>
      <c r="G4885" s="2">
        <v>45495</v>
      </c>
      <c r="H4885" t="s">
        <v>2021</v>
      </c>
      <c r="I4885">
        <f t="shared" si="76"/>
        <v>283.33999999999997</v>
      </c>
    </row>
    <row r="4886" spans="1:9" x14ac:dyDescent="0.25">
      <c r="A4886">
        <v>2</v>
      </c>
      <c r="B4886" t="s">
        <v>2019</v>
      </c>
      <c r="C4886" t="s">
        <v>2027</v>
      </c>
      <c r="D4886" t="s">
        <v>2020</v>
      </c>
      <c r="E4886">
        <v>425</v>
      </c>
      <c r="F4886">
        <v>0</v>
      </c>
      <c r="G4886" s="2">
        <v>45496</v>
      </c>
      <c r="H4886" t="s">
        <v>2021</v>
      </c>
      <c r="I4886">
        <f t="shared" si="76"/>
        <v>425</v>
      </c>
    </row>
    <row r="4887" spans="1:9" x14ac:dyDescent="0.25">
      <c r="A4887">
        <v>2</v>
      </c>
      <c r="B4887" t="s">
        <v>2024</v>
      </c>
      <c r="C4887" t="s">
        <v>2036</v>
      </c>
      <c r="D4887" t="s">
        <v>2020</v>
      </c>
      <c r="E4887">
        <v>1288.18</v>
      </c>
      <c r="F4887">
        <v>0</v>
      </c>
      <c r="G4887" s="2">
        <v>45495</v>
      </c>
      <c r="H4887" t="s">
        <v>2021</v>
      </c>
      <c r="I4887">
        <f t="shared" si="76"/>
        <v>1288.18</v>
      </c>
    </row>
    <row r="4888" spans="1:9" x14ac:dyDescent="0.25">
      <c r="A4888">
        <v>2</v>
      </c>
      <c r="B4888" t="s">
        <v>2040</v>
      </c>
      <c r="C4888" t="s">
        <v>3580</v>
      </c>
      <c r="D4888" t="s">
        <v>2020</v>
      </c>
      <c r="E4888">
        <v>549.69000000000005</v>
      </c>
      <c r="F4888">
        <v>0</v>
      </c>
      <c r="G4888" s="2">
        <v>45497</v>
      </c>
      <c r="H4888" t="s">
        <v>2021</v>
      </c>
      <c r="I4888">
        <f t="shared" si="76"/>
        <v>549.69000000000005</v>
      </c>
    </row>
    <row r="4889" spans="1:9" x14ac:dyDescent="0.25">
      <c r="A4889">
        <v>2</v>
      </c>
      <c r="B4889" t="s">
        <v>2024</v>
      </c>
      <c r="C4889" t="s">
        <v>2036</v>
      </c>
      <c r="D4889" t="s">
        <v>3598</v>
      </c>
      <c r="E4889">
        <v>272.69</v>
      </c>
      <c r="F4889">
        <v>0</v>
      </c>
      <c r="G4889" s="2">
        <v>45473</v>
      </c>
      <c r="H4889" t="s">
        <v>3243</v>
      </c>
      <c r="I4889">
        <f t="shared" si="76"/>
        <v>272.69</v>
      </c>
    </row>
    <row r="4890" spans="1:9" x14ac:dyDescent="0.25">
      <c r="A4890">
        <v>2</v>
      </c>
      <c r="B4890" t="s">
        <v>2044</v>
      </c>
      <c r="C4890" t="s">
        <v>2045</v>
      </c>
      <c r="D4890" t="s">
        <v>3598</v>
      </c>
      <c r="E4890">
        <v>78.81</v>
      </c>
      <c r="F4890">
        <v>0</v>
      </c>
      <c r="G4890" s="2">
        <v>45473</v>
      </c>
      <c r="H4890" t="s">
        <v>3243</v>
      </c>
      <c r="I4890">
        <f t="shared" si="76"/>
        <v>78.81</v>
      </c>
    </row>
    <row r="4891" spans="1:9" x14ac:dyDescent="0.25">
      <c r="A4891">
        <v>3</v>
      </c>
      <c r="B4891" t="s">
        <v>2044</v>
      </c>
      <c r="C4891" t="s">
        <v>3266</v>
      </c>
      <c r="D4891" t="s">
        <v>3598</v>
      </c>
      <c r="E4891">
        <v>143.44</v>
      </c>
      <c r="F4891">
        <v>0</v>
      </c>
      <c r="G4891" s="2">
        <v>45473</v>
      </c>
      <c r="H4891" t="s">
        <v>3243</v>
      </c>
      <c r="I4891">
        <f t="shared" si="76"/>
        <v>143.44</v>
      </c>
    </row>
    <row r="4892" spans="1:9" x14ac:dyDescent="0.25">
      <c r="A4892">
        <v>2</v>
      </c>
      <c r="B4892" t="s">
        <v>2019</v>
      </c>
      <c r="C4892" t="s">
        <v>2027</v>
      </c>
      <c r="D4892" t="s">
        <v>3598</v>
      </c>
      <c r="E4892">
        <v>16.22</v>
      </c>
      <c r="F4892">
        <v>0</v>
      </c>
      <c r="G4892" s="2">
        <v>45473</v>
      </c>
      <c r="H4892" t="s">
        <v>3243</v>
      </c>
      <c r="I4892">
        <f t="shared" si="76"/>
        <v>16.22</v>
      </c>
    </row>
    <row r="4893" spans="1:9" x14ac:dyDescent="0.25">
      <c r="A4893">
        <v>2</v>
      </c>
      <c r="B4893" t="s">
        <v>2049</v>
      </c>
      <c r="C4893" t="s">
        <v>3595</v>
      </c>
      <c r="D4893" t="s">
        <v>3598</v>
      </c>
      <c r="E4893">
        <v>1371.52</v>
      </c>
      <c r="F4893">
        <v>0</v>
      </c>
      <c r="G4893" s="2">
        <v>45473</v>
      </c>
      <c r="H4893" t="s">
        <v>3243</v>
      </c>
      <c r="I4893">
        <f t="shared" si="76"/>
        <v>1371.52</v>
      </c>
    </row>
    <row r="4894" spans="1:9" x14ac:dyDescent="0.25">
      <c r="A4894">
        <v>8</v>
      </c>
      <c r="B4894" t="s">
        <v>2063</v>
      </c>
      <c r="C4894" t="s">
        <v>3495</v>
      </c>
      <c r="D4894" t="s">
        <v>3497</v>
      </c>
      <c r="E4894">
        <v>1234.71</v>
      </c>
      <c r="F4894">
        <v>0</v>
      </c>
      <c r="G4894" s="2">
        <v>45502</v>
      </c>
      <c r="H4894" t="s">
        <v>3243</v>
      </c>
      <c r="I4894">
        <f t="shared" si="76"/>
        <v>1234.71</v>
      </c>
    </row>
    <row r="4895" spans="1:9" x14ac:dyDescent="0.25">
      <c r="A4895">
        <v>8</v>
      </c>
      <c r="B4895" t="s">
        <v>2063</v>
      </c>
      <c r="C4895" t="s">
        <v>3495</v>
      </c>
      <c r="D4895" t="s">
        <v>3499</v>
      </c>
      <c r="E4895">
        <v>1649.14</v>
      </c>
      <c r="F4895">
        <v>0</v>
      </c>
      <c r="G4895" s="2">
        <v>45503</v>
      </c>
      <c r="H4895" t="s">
        <v>3243</v>
      </c>
      <c r="I4895">
        <f t="shared" si="76"/>
        <v>1649.14</v>
      </c>
    </row>
    <row r="4896" spans="1:9" x14ac:dyDescent="0.25">
      <c r="A4896">
        <v>8</v>
      </c>
      <c r="B4896" t="s">
        <v>2063</v>
      </c>
      <c r="C4896" t="s">
        <v>3495</v>
      </c>
      <c r="D4896" t="s">
        <v>3500</v>
      </c>
      <c r="E4896">
        <v>727.92</v>
      </c>
      <c r="F4896">
        <v>0</v>
      </c>
      <c r="G4896" s="2">
        <v>45503</v>
      </c>
      <c r="H4896" t="s">
        <v>3243</v>
      </c>
      <c r="I4896">
        <f t="shared" si="76"/>
        <v>727.92</v>
      </c>
    </row>
    <row r="4897" spans="1:9" x14ac:dyDescent="0.25">
      <c r="A4897">
        <v>4</v>
      </c>
      <c r="B4897" t="s">
        <v>2042</v>
      </c>
      <c r="C4897" t="s">
        <v>2057</v>
      </c>
      <c r="D4897" t="s">
        <v>2020</v>
      </c>
      <c r="E4897">
        <v>2915</v>
      </c>
      <c r="F4897">
        <v>0</v>
      </c>
      <c r="G4897" s="2">
        <v>45481</v>
      </c>
      <c r="H4897" t="s">
        <v>2021</v>
      </c>
      <c r="I4897">
        <f t="shared" si="76"/>
        <v>2915</v>
      </c>
    </row>
    <row r="4898" spans="1:9" x14ac:dyDescent="0.25">
      <c r="A4898">
        <v>3</v>
      </c>
      <c r="B4898" t="s">
        <v>2042</v>
      </c>
      <c r="C4898" t="s">
        <v>2058</v>
      </c>
      <c r="D4898" t="s">
        <v>2020</v>
      </c>
      <c r="E4898">
        <v>2915</v>
      </c>
      <c r="F4898">
        <v>0</v>
      </c>
      <c r="G4898" s="2">
        <v>45481</v>
      </c>
      <c r="H4898" t="s">
        <v>2021</v>
      </c>
      <c r="I4898">
        <f t="shared" si="76"/>
        <v>2915</v>
      </c>
    </row>
    <row r="4899" spans="1:9" x14ac:dyDescent="0.25">
      <c r="A4899">
        <v>2</v>
      </c>
      <c r="B4899" t="s">
        <v>2042</v>
      </c>
      <c r="C4899" t="s">
        <v>2043</v>
      </c>
      <c r="D4899" t="s">
        <v>2020</v>
      </c>
      <c r="E4899">
        <v>2915</v>
      </c>
      <c r="F4899">
        <v>0</v>
      </c>
      <c r="G4899" s="2">
        <v>45481</v>
      </c>
      <c r="H4899" t="s">
        <v>2021</v>
      </c>
      <c r="I4899">
        <f t="shared" si="76"/>
        <v>2915</v>
      </c>
    </row>
    <row r="4900" spans="1:9" x14ac:dyDescent="0.25">
      <c r="A4900">
        <v>2</v>
      </c>
      <c r="B4900" t="s">
        <v>2042</v>
      </c>
      <c r="C4900" t="s">
        <v>2043</v>
      </c>
      <c r="D4900" t="s">
        <v>2020</v>
      </c>
      <c r="E4900">
        <v>40.39</v>
      </c>
      <c r="F4900">
        <v>0</v>
      </c>
      <c r="G4900" s="2">
        <v>45498</v>
      </c>
      <c r="H4900" t="s">
        <v>2021</v>
      </c>
      <c r="I4900">
        <f t="shared" si="76"/>
        <v>40.39</v>
      </c>
    </row>
    <row r="4901" spans="1:9" x14ac:dyDescent="0.25">
      <c r="A4901">
        <v>2</v>
      </c>
      <c r="B4901" t="s">
        <v>2019</v>
      </c>
      <c r="C4901" t="s">
        <v>2027</v>
      </c>
      <c r="D4901" t="s">
        <v>2020</v>
      </c>
      <c r="E4901">
        <v>1569.63</v>
      </c>
      <c r="F4901">
        <v>0</v>
      </c>
      <c r="G4901" s="2">
        <v>45499</v>
      </c>
      <c r="H4901" t="s">
        <v>2021</v>
      </c>
      <c r="I4901">
        <f t="shared" si="76"/>
        <v>1569.63</v>
      </c>
    </row>
    <row r="4902" spans="1:9" x14ac:dyDescent="0.25">
      <c r="A4902">
        <v>2</v>
      </c>
      <c r="B4902" t="s">
        <v>2024</v>
      </c>
      <c r="C4902" t="s">
        <v>2036</v>
      </c>
      <c r="D4902" t="s">
        <v>2020</v>
      </c>
      <c r="E4902">
        <v>275.77999999999997</v>
      </c>
      <c r="F4902">
        <v>0</v>
      </c>
      <c r="G4902" s="2">
        <v>45498</v>
      </c>
      <c r="H4902" t="s">
        <v>2021</v>
      </c>
      <c r="I4902">
        <f t="shared" si="76"/>
        <v>275.77999999999997</v>
      </c>
    </row>
    <row r="4903" spans="1:9" x14ac:dyDescent="0.25">
      <c r="A4903">
        <v>2</v>
      </c>
      <c r="B4903" t="s">
        <v>2022</v>
      </c>
      <c r="C4903" t="s">
        <v>2023</v>
      </c>
      <c r="D4903" t="s">
        <v>2020</v>
      </c>
      <c r="E4903">
        <v>13260.63</v>
      </c>
      <c r="F4903">
        <v>0</v>
      </c>
      <c r="G4903" s="2">
        <v>45490</v>
      </c>
      <c r="H4903" t="s">
        <v>2021</v>
      </c>
      <c r="I4903">
        <f t="shared" si="76"/>
        <v>13260.63</v>
      </c>
    </row>
    <row r="4904" spans="1:9" x14ac:dyDescent="0.25">
      <c r="A4904">
        <v>2</v>
      </c>
      <c r="B4904" t="s">
        <v>2019</v>
      </c>
      <c r="C4904" t="s">
        <v>2027</v>
      </c>
      <c r="D4904" t="s">
        <v>2020</v>
      </c>
      <c r="E4904">
        <v>92.54</v>
      </c>
      <c r="F4904">
        <v>0</v>
      </c>
      <c r="G4904" s="2">
        <v>45492</v>
      </c>
      <c r="H4904" t="s">
        <v>2021</v>
      </c>
      <c r="I4904">
        <f t="shared" si="76"/>
        <v>92.54</v>
      </c>
    </row>
    <row r="4905" spans="1:9" x14ac:dyDescent="0.25">
      <c r="A4905">
        <v>2</v>
      </c>
      <c r="B4905" t="s">
        <v>2019</v>
      </c>
      <c r="C4905" t="s">
        <v>2027</v>
      </c>
      <c r="D4905" t="s">
        <v>2020</v>
      </c>
      <c r="E4905">
        <v>33</v>
      </c>
      <c r="F4905">
        <v>0</v>
      </c>
      <c r="G4905" s="2">
        <v>45474</v>
      </c>
      <c r="H4905" t="s">
        <v>2021</v>
      </c>
      <c r="I4905">
        <f t="shared" si="76"/>
        <v>33</v>
      </c>
    </row>
    <row r="4906" spans="1:9" x14ac:dyDescent="0.25">
      <c r="A4906">
        <v>3</v>
      </c>
      <c r="B4906" t="s">
        <v>2019</v>
      </c>
      <c r="C4906" t="s">
        <v>3341</v>
      </c>
      <c r="D4906" t="s">
        <v>2020</v>
      </c>
      <c r="E4906">
        <v>0</v>
      </c>
      <c r="F4906">
        <v>6321.38</v>
      </c>
      <c r="G4906" s="2">
        <v>45474</v>
      </c>
      <c r="H4906" t="s">
        <v>2021</v>
      </c>
      <c r="I4906">
        <f t="shared" si="76"/>
        <v>-6321.38</v>
      </c>
    </row>
    <row r="4907" spans="1:9" x14ac:dyDescent="0.25">
      <c r="A4907">
        <v>2</v>
      </c>
      <c r="B4907" t="s">
        <v>2044</v>
      </c>
      <c r="C4907" t="s">
        <v>2045</v>
      </c>
      <c r="D4907" t="s">
        <v>2020</v>
      </c>
      <c r="E4907">
        <v>138.94</v>
      </c>
      <c r="F4907">
        <v>0</v>
      </c>
      <c r="G4907" s="2">
        <v>45498</v>
      </c>
      <c r="H4907" t="s">
        <v>2021</v>
      </c>
      <c r="I4907">
        <f t="shared" si="76"/>
        <v>138.94</v>
      </c>
    </row>
    <row r="4908" spans="1:9" x14ac:dyDescent="0.25">
      <c r="A4908">
        <v>2</v>
      </c>
      <c r="B4908" t="s">
        <v>2068</v>
      </c>
      <c r="C4908" t="s">
        <v>3949</v>
      </c>
      <c r="D4908" t="s">
        <v>2020</v>
      </c>
      <c r="E4908">
        <v>3183.96</v>
      </c>
      <c r="F4908">
        <v>0</v>
      </c>
      <c r="G4908" s="2">
        <v>45502</v>
      </c>
      <c r="H4908" t="s">
        <v>2021</v>
      </c>
      <c r="I4908">
        <f t="shared" si="76"/>
        <v>3183.96</v>
      </c>
    </row>
    <row r="4909" spans="1:9" x14ac:dyDescent="0.25">
      <c r="A4909">
        <v>2</v>
      </c>
      <c r="B4909" t="s">
        <v>2019</v>
      </c>
      <c r="C4909" t="s">
        <v>2027</v>
      </c>
      <c r="D4909" t="s">
        <v>2020</v>
      </c>
      <c r="E4909">
        <v>826.2</v>
      </c>
      <c r="F4909">
        <v>0</v>
      </c>
      <c r="G4909" s="2">
        <v>45474</v>
      </c>
      <c r="H4909" t="s">
        <v>2021</v>
      </c>
      <c r="I4909">
        <f t="shared" si="76"/>
        <v>826.2</v>
      </c>
    </row>
    <row r="4910" spans="1:9" x14ac:dyDescent="0.25">
      <c r="A4910">
        <v>2</v>
      </c>
      <c r="B4910" t="s">
        <v>2069</v>
      </c>
      <c r="C4910" t="s">
        <v>3879</v>
      </c>
      <c r="D4910" t="s">
        <v>2020</v>
      </c>
      <c r="E4910">
        <v>2071.88</v>
      </c>
      <c r="F4910">
        <v>0</v>
      </c>
      <c r="G4910" s="2">
        <v>45474</v>
      </c>
      <c r="H4910" t="s">
        <v>2021</v>
      </c>
      <c r="I4910">
        <f t="shared" si="76"/>
        <v>2071.88</v>
      </c>
    </row>
    <row r="4911" spans="1:9" x14ac:dyDescent="0.25">
      <c r="A4911">
        <v>2</v>
      </c>
      <c r="B4911" t="s">
        <v>2068</v>
      </c>
      <c r="C4911" t="s">
        <v>3949</v>
      </c>
      <c r="D4911" t="s">
        <v>2020</v>
      </c>
      <c r="E4911">
        <v>2803.59</v>
      </c>
      <c r="F4911">
        <v>0</v>
      </c>
      <c r="G4911" s="2">
        <v>45492</v>
      </c>
      <c r="H4911" t="s">
        <v>2021</v>
      </c>
      <c r="I4911">
        <f t="shared" si="76"/>
        <v>2803.59</v>
      </c>
    </row>
    <row r="4912" spans="1:9" x14ac:dyDescent="0.25">
      <c r="A4912">
        <v>4</v>
      </c>
      <c r="B4912" t="s">
        <v>2053</v>
      </c>
      <c r="C4912" t="s">
        <v>3625</v>
      </c>
      <c r="D4912" t="s">
        <v>3617</v>
      </c>
      <c r="E4912">
        <v>0</v>
      </c>
      <c r="F4912">
        <v>351</v>
      </c>
      <c r="G4912" s="2">
        <v>45535</v>
      </c>
      <c r="H4912" t="s">
        <v>3618</v>
      </c>
      <c r="I4912">
        <f t="shared" si="76"/>
        <v>-351</v>
      </c>
    </row>
    <row r="4913" spans="1:9" x14ac:dyDescent="0.25">
      <c r="A4913">
        <v>4</v>
      </c>
      <c r="B4913" t="s">
        <v>2053</v>
      </c>
      <c r="C4913" t="s">
        <v>3625</v>
      </c>
      <c r="D4913" t="s">
        <v>3617</v>
      </c>
      <c r="E4913">
        <v>0</v>
      </c>
      <c r="F4913">
        <v>117</v>
      </c>
      <c r="G4913" s="2">
        <v>45535</v>
      </c>
      <c r="H4913" t="s">
        <v>3618</v>
      </c>
      <c r="I4913">
        <f t="shared" si="76"/>
        <v>-117</v>
      </c>
    </row>
    <row r="4914" spans="1:9" x14ac:dyDescent="0.25">
      <c r="A4914">
        <v>4</v>
      </c>
      <c r="B4914" t="s">
        <v>2053</v>
      </c>
      <c r="C4914" t="s">
        <v>3625</v>
      </c>
      <c r="D4914" t="s">
        <v>3617</v>
      </c>
      <c r="E4914">
        <v>0</v>
      </c>
      <c r="F4914">
        <v>2100</v>
      </c>
      <c r="G4914" s="2">
        <v>45535</v>
      </c>
      <c r="H4914" t="s">
        <v>3618</v>
      </c>
      <c r="I4914">
        <f t="shared" si="76"/>
        <v>-2100</v>
      </c>
    </row>
    <row r="4915" spans="1:9" x14ac:dyDescent="0.25">
      <c r="A4915">
        <v>4</v>
      </c>
      <c r="B4915" t="s">
        <v>2053</v>
      </c>
      <c r="C4915" t="s">
        <v>3625</v>
      </c>
      <c r="D4915" t="s">
        <v>3617</v>
      </c>
      <c r="E4915">
        <v>0</v>
      </c>
      <c r="F4915">
        <v>5500</v>
      </c>
      <c r="G4915" s="2">
        <v>45535</v>
      </c>
      <c r="H4915" t="s">
        <v>3618</v>
      </c>
      <c r="I4915">
        <f t="shared" si="76"/>
        <v>-5500</v>
      </c>
    </row>
    <row r="4916" spans="1:9" x14ac:dyDescent="0.25">
      <c r="A4916">
        <v>4</v>
      </c>
      <c r="B4916" t="s">
        <v>2053</v>
      </c>
      <c r="C4916" t="s">
        <v>3625</v>
      </c>
      <c r="D4916" t="s">
        <v>3617</v>
      </c>
      <c r="E4916">
        <v>0</v>
      </c>
      <c r="F4916">
        <v>1650</v>
      </c>
      <c r="G4916" s="2">
        <v>45535</v>
      </c>
      <c r="H4916" t="s">
        <v>3618</v>
      </c>
      <c r="I4916">
        <f t="shared" si="76"/>
        <v>-1650</v>
      </c>
    </row>
    <row r="4917" spans="1:9" x14ac:dyDescent="0.25">
      <c r="A4917">
        <v>4</v>
      </c>
      <c r="B4917" t="s">
        <v>2053</v>
      </c>
      <c r="C4917" t="s">
        <v>3625</v>
      </c>
      <c r="D4917" t="s">
        <v>3617</v>
      </c>
      <c r="E4917">
        <v>0</v>
      </c>
      <c r="F4917">
        <v>780</v>
      </c>
      <c r="G4917" s="2">
        <v>45535</v>
      </c>
      <c r="H4917" t="s">
        <v>3618</v>
      </c>
      <c r="I4917">
        <f t="shared" si="76"/>
        <v>-780</v>
      </c>
    </row>
    <row r="4918" spans="1:9" x14ac:dyDescent="0.25">
      <c r="A4918">
        <v>4</v>
      </c>
      <c r="B4918" t="s">
        <v>2053</v>
      </c>
      <c r="C4918" t="s">
        <v>3625</v>
      </c>
      <c r="D4918" t="s">
        <v>3617</v>
      </c>
      <c r="E4918">
        <v>0</v>
      </c>
      <c r="F4918">
        <v>351</v>
      </c>
      <c r="G4918" s="2">
        <v>45535</v>
      </c>
      <c r="H4918" t="s">
        <v>3618</v>
      </c>
      <c r="I4918">
        <f t="shared" si="76"/>
        <v>-351</v>
      </c>
    </row>
    <row r="4919" spans="1:9" x14ac:dyDescent="0.25">
      <c r="A4919">
        <v>4</v>
      </c>
      <c r="B4919" t="s">
        <v>2053</v>
      </c>
      <c r="C4919" t="s">
        <v>3625</v>
      </c>
      <c r="D4919" t="s">
        <v>3617</v>
      </c>
      <c r="E4919">
        <v>0</v>
      </c>
      <c r="F4919">
        <v>60</v>
      </c>
      <c r="G4919" s="2">
        <v>45535</v>
      </c>
      <c r="H4919" t="s">
        <v>3618</v>
      </c>
      <c r="I4919">
        <f t="shared" si="76"/>
        <v>-60</v>
      </c>
    </row>
    <row r="4920" spans="1:9" x14ac:dyDescent="0.25">
      <c r="A4920">
        <v>4</v>
      </c>
      <c r="B4920" t="s">
        <v>2053</v>
      </c>
      <c r="C4920" t="s">
        <v>3625</v>
      </c>
      <c r="D4920" t="s">
        <v>3617</v>
      </c>
      <c r="E4920">
        <v>0</v>
      </c>
      <c r="F4920">
        <v>540</v>
      </c>
      <c r="G4920" s="2">
        <v>45535</v>
      </c>
      <c r="H4920" t="s">
        <v>3618</v>
      </c>
      <c r="I4920">
        <f t="shared" si="76"/>
        <v>-540</v>
      </c>
    </row>
    <row r="4921" spans="1:9" x14ac:dyDescent="0.25">
      <c r="A4921">
        <v>4</v>
      </c>
      <c r="B4921" t="s">
        <v>2053</v>
      </c>
      <c r="C4921" t="s">
        <v>3625</v>
      </c>
      <c r="D4921" t="s">
        <v>3617</v>
      </c>
      <c r="E4921">
        <v>0</v>
      </c>
      <c r="F4921">
        <v>460</v>
      </c>
      <c r="G4921" s="2">
        <v>45535</v>
      </c>
      <c r="H4921" t="s">
        <v>3618</v>
      </c>
      <c r="I4921">
        <f t="shared" si="76"/>
        <v>-460</v>
      </c>
    </row>
    <row r="4922" spans="1:9" x14ac:dyDescent="0.25">
      <c r="A4922">
        <v>4</v>
      </c>
      <c r="B4922" t="s">
        <v>2053</v>
      </c>
      <c r="C4922" t="s">
        <v>3625</v>
      </c>
      <c r="D4922" t="s">
        <v>3617</v>
      </c>
      <c r="E4922">
        <v>0</v>
      </c>
      <c r="F4922">
        <v>5000</v>
      </c>
      <c r="G4922" s="2">
        <v>45535</v>
      </c>
      <c r="H4922" t="s">
        <v>3618</v>
      </c>
      <c r="I4922">
        <f t="shared" si="76"/>
        <v>-5000</v>
      </c>
    </row>
    <row r="4923" spans="1:9" x14ac:dyDescent="0.25">
      <c r="A4923">
        <v>4</v>
      </c>
      <c r="B4923" t="s">
        <v>2053</v>
      </c>
      <c r="C4923" t="s">
        <v>3625</v>
      </c>
      <c r="D4923" t="s">
        <v>3617</v>
      </c>
      <c r="E4923">
        <v>0</v>
      </c>
      <c r="F4923">
        <v>3750</v>
      </c>
      <c r="G4923" s="2">
        <v>45535</v>
      </c>
      <c r="H4923" t="s">
        <v>3618</v>
      </c>
      <c r="I4923">
        <f t="shared" si="76"/>
        <v>-3750</v>
      </c>
    </row>
    <row r="4924" spans="1:9" x14ac:dyDescent="0.25">
      <c r="A4924">
        <v>4</v>
      </c>
      <c r="B4924" t="s">
        <v>2053</v>
      </c>
      <c r="C4924" t="s">
        <v>3625</v>
      </c>
      <c r="D4924" t="s">
        <v>3617</v>
      </c>
      <c r="E4924">
        <v>0</v>
      </c>
      <c r="F4924">
        <v>3375</v>
      </c>
      <c r="G4924" s="2">
        <v>45535</v>
      </c>
      <c r="H4924" t="s">
        <v>3618</v>
      </c>
      <c r="I4924">
        <f t="shared" si="76"/>
        <v>-3375</v>
      </c>
    </row>
    <row r="4925" spans="1:9" x14ac:dyDescent="0.25">
      <c r="A4925">
        <v>4</v>
      </c>
      <c r="B4925" t="s">
        <v>2053</v>
      </c>
      <c r="C4925" t="s">
        <v>3625</v>
      </c>
      <c r="D4925" t="s">
        <v>3617</v>
      </c>
      <c r="E4925">
        <v>0</v>
      </c>
      <c r="F4925">
        <v>4500</v>
      </c>
      <c r="G4925" s="2">
        <v>45535</v>
      </c>
      <c r="H4925" t="s">
        <v>3618</v>
      </c>
      <c r="I4925">
        <f t="shared" si="76"/>
        <v>-4500</v>
      </c>
    </row>
    <row r="4926" spans="1:9" x14ac:dyDescent="0.25">
      <c r="A4926">
        <v>4</v>
      </c>
      <c r="B4926" t="s">
        <v>2053</v>
      </c>
      <c r="C4926" t="s">
        <v>3625</v>
      </c>
      <c r="D4926" t="s">
        <v>3617</v>
      </c>
      <c r="E4926">
        <v>0</v>
      </c>
      <c r="F4926">
        <v>1250</v>
      </c>
      <c r="G4926" s="2">
        <v>45535</v>
      </c>
      <c r="H4926" t="s">
        <v>3618</v>
      </c>
      <c r="I4926">
        <f t="shared" si="76"/>
        <v>-1250</v>
      </c>
    </row>
    <row r="4927" spans="1:9" x14ac:dyDescent="0.25">
      <c r="A4927">
        <v>4</v>
      </c>
      <c r="B4927" t="s">
        <v>2053</v>
      </c>
      <c r="C4927" t="s">
        <v>3625</v>
      </c>
      <c r="D4927" t="s">
        <v>3617</v>
      </c>
      <c r="E4927">
        <v>0</v>
      </c>
      <c r="F4927">
        <v>1037.5</v>
      </c>
      <c r="G4927" s="2">
        <v>45535</v>
      </c>
      <c r="H4927" t="s">
        <v>3618</v>
      </c>
      <c r="I4927">
        <f t="shared" si="76"/>
        <v>-1037.5</v>
      </c>
    </row>
    <row r="4928" spans="1:9" x14ac:dyDescent="0.25">
      <c r="A4928">
        <v>4</v>
      </c>
      <c r="B4928" t="s">
        <v>2053</v>
      </c>
      <c r="C4928" t="s">
        <v>3625</v>
      </c>
      <c r="D4928" t="s">
        <v>3617</v>
      </c>
      <c r="E4928">
        <v>0</v>
      </c>
      <c r="F4928">
        <v>75</v>
      </c>
      <c r="G4928" s="2">
        <v>45535</v>
      </c>
      <c r="H4928" t="s">
        <v>3618</v>
      </c>
      <c r="I4928">
        <f t="shared" si="76"/>
        <v>-75</v>
      </c>
    </row>
    <row r="4929" spans="1:9" x14ac:dyDescent="0.25">
      <c r="A4929">
        <v>4</v>
      </c>
      <c r="B4929" t="s">
        <v>2053</v>
      </c>
      <c r="C4929" t="s">
        <v>3625</v>
      </c>
      <c r="D4929" t="s">
        <v>3617</v>
      </c>
      <c r="E4929">
        <v>0</v>
      </c>
      <c r="F4929">
        <v>1425</v>
      </c>
      <c r="G4929" s="2">
        <v>45535</v>
      </c>
      <c r="H4929" t="s">
        <v>3618</v>
      </c>
      <c r="I4929">
        <f t="shared" si="76"/>
        <v>-1425</v>
      </c>
    </row>
    <row r="4930" spans="1:9" x14ac:dyDescent="0.25">
      <c r="A4930">
        <v>4</v>
      </c>
      <c r="B4930" t="s">
        <v>2053</v>
      </c>
      <c r="C4930" t="s">
        <v>3625</v>
      </c>
      <c r="D4930" t="s">
        <v>3617</v>
      </c>
      <c r="E4930">
        <v>0</v>
      </c>
      <c r="F4930">
        <v>533</v>
      </c>
      <c r="G4930" s="2">
        <v>45535</v>
      </c>
      <c r="H4930" t="s">
        <v>3618</v>
      </c>
      <c r="I4930">
        <f t="shared" ref="I4930:I4993" si="77">E4930-F4930</f>
        <v>-533</v>
      </c>
    </row>
    <row r="4931" spans="1:9" x14ac:dyDescent="0.25">
      <c r="A4931">
        <v>4</v>
      </c>
      <c r="B4931" t="s">
        <v>2053</v>
      </c>
      <c r="C4931" t="s">
        <v>3625</v>
      </c>
      <c r="D4931" t="s">
        <v>3617</v>
      </c>
      <c r="E4931">
        <v>0</v>
      </c>
      <c r="F4931">
        <v>1500</v>
      </c>
      <c r="G4931" s="2">
        <v>45535</v>
      </c>
      <c r="H4931" t="s">
        <v>3618</v>
      </c>
      <c r="I4931">
        <f t="shared" si="77"/>
        <v>-1500</v>
      </c>
    </row>
    <row r="4932" spans="1:9" x14ac:dyDescent="0.25">
      <c r="A4932">
        <v>4</v>
      </c>
      <c r="B4932" t="s">
        <v>2053</v>
      </c>
      <c r="C4932" t="s">
        <v>3625</v>
      </c>
      <c r="D4932" t="s">
        <v>3617</v>
      </c>
      <c r="E4932">
        <v>0</v>
      </c>
      <c r="F4932">
        <v>65</v>
      </c>
      <c r="G4932" s="2">
        <v>45535</v>
      </c>
      <c r="H4932" t="s">
        <v>3618</v>
      </c>
      <c r="I4932">
        <f t="shared" si="77"/>
        <v>-65</v>
      </c>
    </row>
    <row r="4933" spans="1:9" x14ac:dyDescent="0.25">
      <c r="A4933">
        <v>4</v>
      </c>
      <c r="B4933" t="s">
        <v>2053</v>
      </c>
      <c r="C4933" t="s">
        <v>3625</v>
      </c>
      <c r="D4933" t="s">
        <v>3617</v>
      </c>
      <c r="E4933">
        <v>0</v>
      </c>
      <c r="F4933">
        <v>50</v>
      </c>
      <c r="G4933" s="2">
        <v>45535</v>
      </c>
      <c r="H4933" t="s">
        <v>3618</v>
      </c>
      <c r="I4933">
        <f t="shared" si="77"/>
        <v>-50</v>
      </c>
    </row>
    <row r="4934" spans="1:9" x14ac:dyDescent="0.25">
      <c r="A4934">
        <v>4</v>
      </c>
      <c r="B4934" t="s">
        <v>2053</v>
      </c>
      <c r="C4934" t="s">
        <v>3625</v>
      </c>
      <c r="D4934" t="s">
        <v>3617</v>
      </c>
      <c r="E4934">
        <v>0</v>
      </c>
      <c r="F4934">
        <v>3000</v>
      </c>
      <c r="G4934" s="2">
        <v>45535</v>
      </c>
      <c r="H4934" t="s">
        <v>3618</v>
      </c>
      <c r="I4934">
        <f t="shared" si="77"/>
        <v>-3000</v>
      </c>
    </row>
    <row r="4935" spans="1:9" x14ac:dyDescent="0.25">
      <c r="A4935">
        <v>4</v>
      </c>
      <c r="B4935" t="s">
        <v>2053</v>
      </c>
      <c r="C4935" t="s">
        <v>3625</v>
      </c>
      <c r="D4935" t="s">
        <v>3617</v>
      </c>
      <c r="E4935">
        <v>0</v>
      </c>
      <c r="F4935">
        <v>2500</v>
      </c>
      <c r="G4935" s="2">
        <v>45535</v>
      </c>
      <c r="H4935" t="s">
        <v>3618</v>
      </c>
      <c r="I4935">
        <f t="shared" si="77"/>
        <v>-2500</v>
      </c>
    </row>
    <row r="4936" spans="1:9" x14ac:dyDescent="0.25">
      <c r="A4936">
        <v>4</v>
      </c>
      <c r="B4936" t="s">
        <v>2053</v>
      </c>
      <c r="C4936" t="s">
        <v>3625</v>
      </c>
      <c r="D4936" t="s">
        <v>3617</v>
      </c>
      <c r="E4936">
        <v>0</v>
      </c>
      <c r="F4936">
        <v>7000</v>
      </c>
      <c r="G4936" s="2">
        <v>45535</v>
      </c>
      <c r="H4936" t="s">
        <v>3618</v>
      </c>
      <c r="I4936">
        <f t="shared" si="77"/>
        <v>-7000</v>
      </c>
    </row>
    <row r="4937" spans="1:9" x14ac:dyDescent="0.25">
      <c r="A4937">
        <v>4</v>
      </c>
      <c r="B4937" t="s">
        <v>2053</v>
      </c>
      <c r="C4937" t="s">
        <v>3625</v>
      </c>
      <c r="D4937" t="s">
        <v>3617</v>
      </c>
      <c r="E4937">
        <v>0</v>
      </c>
      <c r="F4937">
        <v>2000</v>
      </c>
      <c r="G4937" s="2">
        <v>45535</v>
      </c>
      <c r="H4937" t="s">
        <v>3618</v>
      </c>
      <c r="I4937">
        <f t="shared" si="77"/>
        <v>-2000</v>
      </c>
    </row>
    <row r="4938" spans="1:9" x14ac:dyDescent="0.25">
      <c r="A4938">
        <v>4</v>
      </c>
      <c r="B4938" t="s">
        <v>2053</v>
      </c>
      <c r="C4938" t="s">
        <v>3625</v>
      </c>
      <c r="D4938" t="s">
        <v>3617</v>
      </c>
      <c r="E4938">
        <v>0</v>
      </c>
      <c r="F4938">
        <v>2000</v>
      </c>
      <c r="G4938" s="2">
        <v>45535</v>
      </c>
      <c r="H4938" t="s">
        <v>3618</v>
      </c>
      <c r="I4938">
        <f t="shared" si="77"/>
        <v>-2000</v>
      </c>
    </row>
    <row r="4939" spans="1:9" x14ac:dyDescent="0.25">
      <c r="A4939">
        <v>4</v>
      </c>
      <c r="B4939" t="s">
        <v>2053</v>
      </c>
      <c r="C4939" t="s">
        <v>3625</v>
      </c>
      <c r="D4939" t="s">
        <v>3617</v>
      </c>
      <c r="E4939">
        <v>0</v>
      </c>
      <c r="F4939">
        <v>2500</v>
      </c>
      <c r="G4939" s="2">
        <v>45535</v>
      </c>
      <c r="H4939" t="s">
        <v>3618</v>
      </c>
      <c r="I4939">
        <f t="shared" si="77"/>
        <v>-2500</v>
      </c>
    </row>
    <row r="4940" spans="1:9" x14ac:dyDescent="0.25">
      <c r="A4940">
        <v>4</v>
      </c>
      <c r="B4940" t="s">
        <v>2053</v>
      </c>
      <c r="C4940" t="s">
        <v>3625</v>
      </c>
      <c r="D4940" t="s">
        <v>3617</v>
      </c>
      <c r="E4940">
        <v>0</v>
      </c>
      <c r="F4940">
        <v>3350</v>
      </c>
      <c r="G4940" s="2">
        <v>45535</v>
      </c>
      <c r="H4940" t="s">
        <v>3618</v>
      </c>
      <c r="I4940">
        <f t="shared" si="77"/>
        <v>-3350</v>
      </c>
    </row>
    <row r="4941" spans="1:9" x14ac:dyDescent="0.25">
      <c r="A4941">
        <v>4</v>
      </c>
      <c r="B4941" t="s">
        <v>2053</v>
      </c>
      <c r="C4941" t="s">
        <v>3625</v>
      </c>
      <c r="D4941" t="s">
        <v>3617</v>
      </c>
      <c r="E4941">
        <v>0</v>
      </c>
      <c r="F4941">
        <v>1300</v>
      </c>
      <c r="G4941" s="2">
        <v>45535</v>
      </c>
      <c r="H4941" t="s">
        <v>3618</v>
      </c>
      <c r="I4941">
        <f t="shared" si="77"/>
        <v>-1300</v>
      </c>
    </row>
    <row r="4942" spans="1:9" x14ac:dyDescent="0.25">
      <c r="A4942">
        <v>4</v>
      </c>
      <c r="B4942" t="s">
        <v>2053</v>
      </c>
      <c r="C4942" t="s">
        <v>3625</v>
      </c>
      <c r="D4942" t="s">
        <v>3617</v>
      </c>
      <c r="E4942">
        <v>0</v>
      </c>
      <c r="F4942">
        <v>949</v>
      </c>
      <c r="G4942" s="2">
        <v>45535</v>
      </c>
      <c r="H4942" t="s">
        <v>3618</v>
      </c>
      <c r="I4942">
        <f t="shared" si="77"/>
        <v>-949</v>
      </c>
    </row>
    <row r="4943" spans="1:9" x14ac:dyDescent="0.25">
      <c r="A4943">
        <v>4</v>
      </c>
      <c r="B4943" t="s">
        <v>2053</v>
      </c>
      <c r="C4943" t="s">
        <v>3625</v>
      </c>
      <c r="D4943" t="s">
        <v>3617</v>
      </c>
      <c r="E4943">
        <v>0</v>
      </c>
      <c r="F4943">
        <v>2000</v>
      </c>
      <c r="G4943" s="2">
        <v>45535</v>
      </c>
      <c r="H4943" t="s">
        <v>3618</v>
      </c>
      <c r="I4943">
        <f t="shared" si="77"/>
        <v>-2000</v>
      </c>
    </row>
    <row r="4944" spans="1:9" x14ac:dyDescent="0.25">
      <c r="A4944">
        <v>4</v>
      </c>
      <c r="B4944" t="s">
        <v>2053</v>
      </c>
      <c r="C4944" t="s">
        <v>3625</v>
      </c>
      <c r="D4944" t="s">
        <v>3617</v>
      </c>
      <c r="E4944">
        <v>0</v>
      </c>
      <c r="F4944">
        <v>1540</v>
      </c>
      <c r="G4944" s="2">
        <v>45535</v>
      </c>
      <c r="H4944" t="s">
        <v>3618</v>
      </c>
      <c r="I4944">
        <f t="shared" si="77"/>
        <v>-1540</v>
      </c>
    </row>
    <row r="4945" spans="1:9" x14ac:dyDescent="0.25">
      <c r="A4945">
        <v>4</v>
      </c>
      <c r="B4945" t="s">
        <v>2053</v>
      </c>
      <c r="C4945" t="s">
        <v>3625</v>
      </c>
      <c r="D4945" t="s">
        <v>3617</v>
      </c>
      <c r="E4945">
        <v>0</v>
      </c>
      <c r="F4945">
        <v>212.5</v>
      </c>
      <c r="G4945" s="2">
        <v>45535</v>
      </c>
      <c r="H4945" t="s">
        <v>3618</v>
      </c>
      <c r="I4945">
        <f t="shared" si="77"/>
        <v>-212.5</v>
      </c>
    </row>
    <row r="4946" spans="1:9" x14ac:dyDescent="0.25">
      <c r="A4946">
        <v>4</v>
      </c>
      <c r="B4946" t="s">
        <v>2053</v>
      </c>
      <c r="C4946" t="s">
        <v>3625</v>
      </c>
      <c r="D4946" t="s">
        <v>3617</v>
      </c>
      <c r="E4946">
        <v>0</v>
      </c>
      <c r="F4946">
        <v>465</v>
      </c>
      <c r="G4946" s="2">
        <v>45535</v>
      </c>
      <c r="H4946" t="s">
        <v>3618</v>
      </c>
      <c r="I4946">
        <f t="shared" si="77"/>
        <v>-465</v>
      </c>
    </row>
    <row r="4947" spans="1:9" x14ac:dyDescent="0.25">
      <c r="A4947">
        <v>4</v>
      </c>
      <c r="B4947" t="s">
        <v>2053</v>
      </c>
      <c r="C4947" t="s">
        <v>3625</v>
      </c>
      <c r="D4947" t="s">
        <v>3617</v>
      </c>
      <c r="E4947">
        <v>0</v>
      </c>
      <c r="F4947">
        <v>1500</v>
      </c>
      <c r="G4947" s="2">
        <v>45535</v>
      </c>
      <c r="H4947" t="s">
        <v>3618</v>
      </c>
      <c r="I4947">
        <f t="shared" si="77"/>
        <v>-1500</v>
      </c>
    </row>
    <row r="4948" spans="1:9" x14ac:dyDescent="0.25">
      <c r="A4948">
        <v>4</v>
      </c>
      <c r="B4948" t="s">
        <v>2053</v>
      </c>
      <c r="C4948" t="s">
        <v>3625</v>
      </c>
      <c r="D4948" t="s">
        <v>3617</v>
      </c>
      <c r="E4948">
        <v>0</v>
      </c>
      <c r="F4948">
        <v>351</v>
      </c>
      <c r="G4948" s="2">
        <v>45535</v>
      </c>
      <c r="H4948" t="s">
        <v>3618</v>
      </c>
      <c r="I4948">
        <f t="shared" si="77"/>
        <v>-351</v>
      </c>
    </row>
    <row r="4949" spans="1:9" x14ac:dyDescent="0.25">
      <c r="A4949">
        <v>4</v>
      </c>
      <c r="B4949" t="s">
        <v>2053</v>
      </c>
      <c r="C4949" t="s">
        <v>3625</v>
      </c>
      <c r="D4949" t="s">
        <v>3617</v>
      </c>
      <c r="E4949">
        <v>0</v>
      </c>
      <c r="F4949">
        <v>299</v>
      </c>
      <c r="G4949" s="2">
        <v>45535</v>
      </c>
      <c r="H4949" t="s">
        <v>3618</v>
      </c>
      <c r="I4949">
        <f t="shared" si="77"/>
        <v>-299</v>
      </c>
    </row>
    <row r="4950" spans="1:9" x14ac:dyDescent="0.25">
      <c r="A4950">
        <v>4</v>
      </c>
      <c r="B4950" t="s">
        <v>2053</v>
      </c>
      <c r="C4950" t="s">
        <v>3625</v>
      </c>
      <c r="D4950" t="s">
        <v>3617</v>
      </c>
      <c r="E4950">
        <v>0</v>
      </c>
      <c r="F4950">
        <v>60</v>
      </c>
      <c r="G4950" s="2">
        <v>45535</v>
      </c>
      <c r="H4950" t="s">
        <v>3618</v>
      </c>
      <c r="I4950">
        <f t="shared" si="77"/>
        <v>-60</v>
      </c>
    </row>
    <row r="4951" spans="1:9" x14ac:dyDescent="0.25">
      <c r="A4951">
        <v>4</v>
      </c>
      <c r="B4951" t="s">
        <v>2053</v>
      </c>
      <c r="C4951" t="s">
        <v>3625</v>
      </c>
      <c r="D4951" t="s">
        <v>3617</v>
      </c>
      <c r="E4951">
        <v>0</v>
      </c>
      <c r="F4951">
        <v>3650</v>
      </c>
      <c r="G4951" s="2">
        <v>45535</v>
      </c>
      <c r="H4951" t="s">
        <v>3618</v>
      </c>
      <c r="I4951">
        <f t="shared" si="77"/>
        <v>-3650</v>
      </c>
    </row>
    <row r="4952" spans="1:9" x14ac:dyDescent="0.25">
      <c r="A4952">
        <v>4</v>
      </c>
      <c r="B4952" t="s">
        <v>2053</v>
      </c>
      <c r="C4952" t="s">
        <v>3625</v>
      </c>
      <c r="D4952" t="s">
        <v>3617</v>
      </c>
      <c r="E4952">
        <v>0</v>
      </c>
      <c r="F4952">
        <v>3650</v>
      </c>
      <c r="G4952" s="2">
        <v>45535</v>
      </c>
      <c r="H4952" t="s">
        <v>3618</v>
      </c>
      <c r="I4952">
        <f t="shared" si="77"/>
        <v>-3650</v>
      </c>
    </row>
    <row r="4953" spans="1:9" x14ac:dyDescent="0.25">
      <c r="A4953">
        <v>4</v>
      </c>
      <c r="B4953" t="s">
        <v>2053</v>
      </c>
      <c r="C4953" t="s">
        <v>3625</v>
      </c>
      <c r="D4953" t="s">
        <v>3617</v>
      </c>
      <c r="E4953">
        <v>0</v>
      </c>
      <c r="F4953">
        <v>2100</v>
      </c>
      <c r="G4953" s="2">
        <v>45535</v>
      </c>
      <c r="H4953" t="s">
        <v>3618</v>
      </c>
      <c r="I4953">
        <f t="shared" si="77"/>
        <v>-2100</v>
      </c>
    </row>
    <row r="4954" spans="1:9" x14ac:dyDescent="0.25">
      <c r="A4954">
        <v>4</v>
      </c>
      <c r="B4954" t="s">
        <v>2053</v>
      </c>
      <c r="C4954" t="s">
        <v>3625</v>
      </c>
      <c r="D4954" t="s">
        <v>3617</v>
      </c>
      <c r="E4954">
        <v>0</v>
      </c>
      <c r="F4954">
        <v>4000</v>
      </c>
      <c r="G4954" s="2">
        <v>45535</v>
      </c>
      <c r="H4954" t="s">
        <v>3618</v>
      </c>
      <c r="I4954">
        <f t="shared" si="77"/>
        <v>-4000</v>
      </c>
    </row>
    <row r="4955" spans="1:9" x14ac:dyDescent="0.25">
      <c r="A4955">
        <v>4</v>
      </c>
      <c r="B4955" t="s">
        <v>2053</v>
      </c>
      <c r="C4955" t="s">
        <v>3625</v>
      </c>
      <c r="D4955" t="s">
        <v>3617</v>
      </c>
      <c r="E4955">
        <v>0</v>
      </c>
      <c r="F4955">
        <v>2000</v>
      </c>
      <c r="G4955" s="2">
        <v>45535</v>
      </c>
      <c r="H4955" t="s">
        <v>3618</v>
      </c>
      <c r="I4955">
        <f t="shared" si="77"/>
        <v>-2000</v>
      </c>
    </row>
    <row r="4956" spans="1:9" x14ac:dyDescent="0.25">
      <c r="A4956">
        <v>3</v>
      </c>
      <c r="B4956" t="s">
        <v>2053</v>
      </c>
      <c r="C4956" t="s">
        <v>3616</v>
      </c>
      <c r="D4956" t="s">
        <v>3617</v>
      </c>
      <c r="E4956">
        <v>0</v>
      </c>
      <c r="F4956">
        <v>300</v>
      </c>
      <c r="G4956" s="2">
        <v>45535</v>
      </c>
      <c r="H4956" t="s">
        <v>3618</v>
      </c>
      <c r="I4956">
        <f t="shared" si="77"/>
        <v>-300</v>
      </c>
    </row>
    <row r="4957" spans="1:9" x14ac:dyDescent="0.25">
      <c r="A4957">
        <v>3</v>
      </c>
      <c r="B4957" t="s">
        <v>2053</v>
      </c>
      <c r="C4957" t="s">
        <v>3616</v>
      </c>
      <c r="D4957" t="s">
        <v>3617</v>
      </c>
      <c r="E4957">
        <v>0</v>
      </c>
      <c r="F4957">
        <v>200</v>
      </c>
      <c r="G4957" s="2">
        <v>45535</v>
      </c>
      <c r="H4957" t="s">
        <v>3618</v>
      </c>
      <c r="I4957">
        <f t="shared" si="77"/>
        <v>-200</v>
      </c>
    </row>
    <row r="4958" spans="1:9" x14ac:dyDescent="0.25">
      <c r="A4958">
        <v>3</v>
      </c>
      <c r="B4958" t="s">
        <v>2053</v>
      </c>
      <c r="C4958" t="s">
        <v>3616</v>
      </c>
      <c r="D4958" t="s">
        <v>3617</v>
      </c>
      <c r="E4958">
        <v>0</v>
      </c>
      <c r="F4958">
        <v>2500</v>
      </c>
      <c r="G4958" s="2">
        <v>45535</v>
      </c>
      <c r="H4958" t="s">
        <v>3618</v>
      </c>
      <c r="I4958">
        <f t="shared" si="77"/>
        <v>-2500</v>
      </c>
    </row>
    <row r="4959" spans="1:9" x14ac:dyDescent="0.25">
      <c r="A4959">
        <v>3</v>
      </c>
      <c r="B4959" t="s">
        <v>2053</v>
      </c>
      <c r="C4959" t="s">
        <v>3616</v>
      </c>
      <c r="D4959" t="s">
        <v>3617</v>
      </c>
      <c r="E4959">
        <v>0</v>
      </c>
      <c r="F4959">
        <v>276</v>
      </c>
      <c r="G4959" s="2">
        <v>45535</v>
      </c>
      <c r="H4959" t="s">
        <v>3618</v>
      </c>
      <c r="I4959">
        <f t="shared" si="77"/>
        <v>-276</v>
      </c>
    </row>
    <row r="4960" spans="1:9" x14ac:dyDescent="0.25">
      <c r="A4960">
        <v>3</v>
      </c>
      <c r="B4960" t="s">
        <v>2053</v>
      </c>
      <c r="C4960" t="s">
        <v>3616</v>
      </c>
      <c r="D4960" t="s">
        <v>3617</v>
      </c>
      <c r="E4960">
        <v>0</v>
      </c>
      <c r="F4960">
        <v>1300</v>
      </c>
      <c r="G4960" s="2">
        <v>45535</v>
      </c>
      <c r="H4960" t="s">
        <v>3618</v>
      </c>
      <c r="I4960">
        <f t="shared" si="77"/>
        <v>-1300</v>
      </c>
    </row>
    <row r="4961" spans="1:9" x14ac:dyDescent="0.25">
      <c r="A4961">
        <v>3</v>
      </c>
      <c r="B4961" t="s">
        <v>2053</v>
      </c>
      <c r="C4961" t="s">
        <v>3616</v>
      </c>
      <c r="D4961" t="s">
        <v>3617</v>
      </c>
      <c r="E4961">
        <v>0</v>
      </c>
      <c r="F4961">
        <v>640</v>
      </c>
      <c r="G4961" s="2">
        <v>45535</v>
      </c>
      <c r="H4961" t="s">
        <v>3618</v>
      </c>
      <c r="I4961">
        <f t="shared" si="77"/>
        <v>-640</v>
      </c>
    </row>
    <row r="4962" spans="1:9" x14ac:dyDescent="0.25">
      <c r="A4962">
        <v>3</v>
      </c>
      <c r="B4962" t="s">
        <v>2053</v>
      </c>
      <c r="C4962" t="s">
        <v>3616</v>
      </c>
      <c r="D4962" t="s">
        <v>3617</v>
      </c>
      <c r="E4962">
        <v>0</v>
      </c>
      <c r="F4962">
        <v>1600</v>
      </c>
      <c r="G4962" s="2">
        <v>45535</v>
      </c>
      <c r="H4962" t="s">
        <v>3618</v>
      </c>
      <c r="I4962">
        <f t="shared" si="77"/>
        <v>-1600</v>
      </c>
    </row>
    <row r="4963" spans="1:9" x14ac:dyDescent="0.25">
      <c r="A4963">
        <v>3</v>
      </c>
      <c r="B4963" t="s">
        <v>2053</v>
      </c>
      <c r="C4963" t="s">
        <v>3616</v>
      </c>
      <c r="D4963" t="s">
        <v>3617</v>
      </c>
      <c r="E4963">
        <v>0</v>
      </c>
      <c r="F4963">
        <v>3000</v>
      </c>
      <c r="G4963" s="2">
        <v>45535</v>
      </c>
      <c r="H4963" t="s">
        <v>3618</v>
      </c>
      <c r="I4963">
        <f t="shared" si="77"/>
        <v>-3000</v>
      </c>
    </row>
    <row r="4964" spans="1:9" x14ac:dyDescent="0.25">
      <c r="A4964">
        <v>3</v>
      </c>
      <c r="B4964" t="s">
        <v>2053</v>
      </c>
      <c r="C4964" t="s">
        <v>3616</v>
      </c>
      <c r="D4964" t="s">
        <v>3617</v>
      </c>
      <c r="E4964">
        <v>0</v>
      </c>
      <c r="F4964">
        <v>1215</v>
      </c>
      <c r="G4964" s="2">
        <v>45535</v>
      </c>
      <c r="H4964" t="s">
        <v>3618</v>
      </c>
      <c r="I4964">
        <f t="shared" si="77"/>
        <v>-1215</v>
      </c>
    </row>
    <row r="4965" spans="1:9" x14ac:dyDescent="0.25">
      <c r="A4965">
        <v>3</v>
      </c>
      <c r="B4965" t="s">
        <v>2053</v>
      </c>
      <c r="C4965" t="s">
        <v>3616</v>
      </c>
      <c r="D4965" t="s">
        <v>3617</v>
      </c>
      <c r="E4965">
        <v>0</v>
      </c>
      <c r="F4965">
        <v>1250</v>
      </c>
      <c r="G4965" s="2">
        <v>45535</v>
      </c>
      <c r="H4965" t="s">
        <v>3618</v>
      </c>
      <c r="I4965">
        <f t="shared" si="77"/>
        <v>-1250</v>
      </c>
    </row>
    <row r="4966" spans="1:9" x14ac:dyDescent="0.25">
      <c r="A4966">
        <v>3</v>
      </c>
      <c r="B4966" t="s">
        <v>2053</v>
      </c>
      <c r="C4966" t="s">
        <v>3616</v>
      </c>
      <c r="D4966" t="s">
        <v>3617</v>
      </c>
      <c r="E4966">
        <v>0</v>
      </c>
      <c r="F4966">
        <v>825</v>
      </c>
      <c r="G4966" s="2">
        <v>45535</v>
      </c>
      <c r="H4966" t="s">
        <v>3618</v>
      </c>
      <c r="I4966">
        <f t="shared" si="77"/>
        <v>-825</v>
      </c>
    </row>
    <row r="4967" spans="1:9" x14ac:dyDescent="0.25">
      <c r="A4967">
        <v>3</v>
      </c>
      <c r="B4967" t="s">
        <v>2053</v>
      </c>
      <c r="C4967" t="s">
        <v>3616</v>
      </c>
      <c r="D4967" t="s">
        <v>3617</v>
      </c>
      <c r="E4967">
        <v>0</v>
      </c>
      <c r="F4967">
        <v>351</v>
      </c>
      <c r="G4967" s="2">
        <v>45535</v>
      </c>
      <c r="H4967" t="s">
        <v>3618</v>
      </c>
      <c r="I4967">
        <f t="shared" si="77"/>
        <v>-351</v>
      </c>
    </row>
    <row r="4968" spans="1:9" x14ac:dyDescent="0.25">
      <c r="A4968">
        <v>3</v>
      </c>
      <c r="B4968" t="s">
        <v>2053</v>
      </c>
      <c r="C4968" t="s">
        <v>3616</v>
      </c>
      <c r="D4968" t="s">
        <v>3617</v>
      </c>
      <c r="E4968">
        <v>0</v>
      </c>
      <c r="F4968">
        <v>1500</v>
      </c>
      <c r="G4968" s="2">
        <v>45535</v>
      </c>
      <c r="H4968" t="s">
        <v>3618</v>
      </c>
      <c r="I4968">
        <f t="shared" si="77"/>
        <v>-1500</v>
      </c>
    </row>
    <row r="4969" spans="1:9" x14ac:dyDescent="0.25">
      <c r="A4969">
        <v>3</v>
      </c>
      <c r="B4969" t="s">
        <v>2053</v>
      </c>
      <c r="C4969" t="s">
        <v>3616</v>
      </c>
      <c r="D4969" t="s">
        <v>3617</v>
      </c>
      <c r="E4969">
        <v>0</v>
      </c>
      <c r="F4969">
        <v>135</v>
      </c>
      <c r="G4969" s="2">
        <v>45535</v>
      </c>
      <c r="H4969" t="s">
        <v>3618</v>
      </c>
      <c r="I4969">
        <f t="shared" si="77"/>
        <v>-135</v>
      </c>
    </row>
    <row r="4970" spans="1:9" x14ac:dyDescent="0.25">
      <c r="A4970">
        <v>3</v>
      </c>
      <c r="B4970" t="s">
        <v>2053</v>
      </c>
      <c r="C4970" t="s">
        <v>3616</v>
      </c>
      <c r="D4970" t="s">
        <v>3617</v>
      </c>
      <c r="E4970">
        <v>0</v>
      </c>
      <c r="F4970">
        <v>377</v>
      </c>
      <c r="G4970" s="2">
        <v>45535</v>
      </c>
      <c r="H4970" t="s">
        <v>3618</v>
      </c>
      <c r="I4970">
        <f t="shared" si="77"/>
        <v>-377</v>
      </c>
    </row>
    <row r="4971" spans="1:9" x14ac:dyDescent="0.25">
      <c r="A4971">
        <v>3</v>
      </c>
      <c r="B4971" t="s">
        <v>2053</v>
      </c>
      <c r="C4971" t="s">
        <v>3616</v>
      </c>
      <c r="D4971" t="s">
        <v>3617</v>
      </c>
      <c r="E4971">
        <v>0</v>
      </c>
      <c r="F4971">
        <v>50</v>
      </c>
      <c r="G4971" s="2">
        <v>45535</v>
      </c>
      <c r="H4971" t="s">
        <v>3618</v>
      </c>
      <c r="I4971">
        <f t="shared" si="77"/>
        <v>-50</v>
      </c>
    </row>
    <row r="4972" spans="1:9" x14ac:dyDescent="0.25">
      <c r="A4972">
        <v>3</v>
      </c>
      <c r="B4972" t="s">
        <v>2053</v>
      </c>
      <c r="C4972" t="s">
        <v>3616</v>
      </c>
      <c r="D4972" t="s">
        <v>3617</v>
      </c>
      <c r="E4972">
        <v>0</v>
      </c>
      <c r="F4972">
        <v>900</v>
      </c>
      <c r="G4972" s="2">
        <v>45535</v>
      </c>
      <c r="H4972" t="s">
        <v>3618</v>
      </c>
      <c r="I4972">
        <f t="shared" si="77"/>
        <v>-900</v>
      </c>
    </row>
    <row r="4973" spans="1:9" x14ac:dyDescent="0.25">
      <c r="A4973">
        <v>3</v>
      </c>
      <c r="B4973" t="s">
        <v>2053</v>
      </c>
      <c r="C4973" t="s">
        <v>3616</v>
      </c>
      <c r="D4973" t="s">
        <v>3617</v>
      </c>
      <c r="E4973">
        <v>0</v>
      </c>
      <c r="F4973">
        <v>540</v>
      </c>
      <c r="G4973" s="2">
        <v>45535</v>
      </c>
      <c r="H4973" t="s">
        <v>3618</v>
      </c>
      <c r="I4973">
        <f t="shared" si="77"/>
        <v>-540</v>
      </c>
    </row>
    <row r="4974" spans="1:9" x14ac:dyDescent="0.25">
      <c r="A4974">
        <v>3</v>
      </c>
      <c r="B4974" t="s">
        <v>2053</v>
      </c>
      <c r="C4974" t="s">
        <v>3616</v>
      </c>
      <c r="D4974" t="s">
        <v>3617</v>
      </c>
      <c r="E4974">
        <v>0</v>
      </c>
      <c r="F4974">
        <v>109.5</v>
      </c>
      <c r="G4974" s="2">
        <v>45535</v>
      </c>
      <c r="H4974" t="s">
        <v>3618</v>
      </c>
      <c r="I4974">
        <f t="shared" si="77"/>
        <v>-109.5</v>
      </c>
    </row>
    <row r="4975" spans="1:9" x14ac:dyDescent="0.25">
      <c r="A4975">
        <v>3</v>
      </c>
      <c r="B4975" t="s">
        <v>2053</v>
      </c>
      <c r="C4975" t="s">
        <v>3616</v>
      </c>
      <c r="D4975" t="s">
        <v>3617</v>
      </c>
      <c r="E4975">
        <v>0</v>
      </c>
      <c r="F4975">
        <v>3650</v>
      </c>
      <c r="G4975" s="2">
        <v>45535</v>
      </c>
      <c r="H4975" t="s">
        <v>3618</v>
      </c>
      <c r="I4975">
        <f t="shared" si="77"/>
        <v>-3650</v>
      </c>
    </row>
    <row r="4976" spans="1:9" x14ac:dyDescent="0.25">
      <c r="A4976">
        <v>3</v>
      </c>
      <c r="B4976" t="s">
        <v>2053</v>
      </c>
      <c r="C4976" t="s">
        <v>3616</v>
      </c>
      <c r="D4976" t="s">
        <v>3617</v>
      </c>
      <c r="E4976">
        <v>0</v>
      </c>
      <c r="F4976">
        <v>1911</v>
      </c>
      <c r="G4976" s="2">
        <v>45535</v>
      </c>
      <c r="H4976" t="s">
        <v>3618</v>
      </c>
      <c r="I4976">
        <f t="shared" si="77"/>
        <v>-1911</v>
      </c>
    </row>
    <row r="4977" spans="1:9" x14ac:dyDescent="0.25">
      <c r="A4977">
        <v>3</v>
      </c>
      <c r="B4977" t="s">
        <v>2053</v>
      </c>
      <c r="C4977" t="s">
        <v>3616</v>
      </c>
      <c r="D4977" t="s">
        <v>3617</v>
      </c>
      <c r="E4977">
        <v>0</v>
      </c>
      <c r="F4977">
        <v>840</v>
      </c>
      <c r="G4977" s="2">
        <v>45535</v>
      </c>
      <c r="H4977" t="s">
        <v>3618</v>
      </c>
      <c r="I4977">
        <f t="shared" si="77"/>
        <v>-840</v>
      </c>
    </row>
    <row r="4978" spans="1:9" x14ac:dyDescent="0.25">
      <c r="A4978">
        <v>3</v>
      </c>
      <c r="B4978" t="s">
        <v>2053</v>
      </c>
      <c r="C4978" t="s">
        <v>3616</v>
      </c>
      <c r="D4978" t="s">
        <v>3617</v>
      </c>
      <c r="E4978">
        <v>0</v>
      </c>
      <c r="F4978">
        <v>1035</v>
      </c>
      <c r="G4978" s="2">
        <v>45535</v>
      </c>
      <c r="H4978" t="s">
        <v>3618</v>
      </c>
      <c r="I4978">
        <f t="shared" si="77"/>
        <v>-1035</v>
      </c>
    </row>
    <row r="4979" spans="1:9" x14ac:dyDescent="0.25">
      <c r="A4979">
        <v>3</v>
      </c>
      <c r="B4979" t="s">
        <v>2053</v>
      </c>
      <c r="C4979" t="s">
        <v>3616</v>
      </c>
      <c r="D4979" t="s">
        <v>3617</v>
      </c>
      <c r="E4979">
        <v>0</v>
      </c>
      <c r="F4979">
        <v>2960</v>
      </c>
      <c r="G4979" s="2">
        <v>45535</v>
      </c>
      <c r="H4979" t="s">
        <v>3618</v>
      </c>
      <c r="I4979">
        <f t="shared" si="77"/>
        <v>-2960</v>
      </c>
    </row>
    <row r="4980" spans="1:9" x14ac:dyDescent="0.25">
      <c r="A4980">
        <v>3</v>
      </c>
      <c r="B4980" t="s">
        <v>2053</v>
      </c>
      <c r="C4980" t="s">
        <v>3616</v>
      </c>
      <c r="D4980" t="s">
        <v>3617</v>
      </c>
      <c r="E4980">
        <v>0</v>
      </c>
      <c r="F4980">
        <v>810</v>
      </c>
      <c r="G4980" s="2">
        <v>45535</v>
      </c>
      <c r="H4980" t="s">
        <v>3618</v>
      </c>
      <c r="I4980">
        <f t="shared" si="77"/>
        <v>-810</v>
      </c>
    </row>
    <row r="4981" spans="1:9" x14ac:dyDescent="0.25">
      <c r="A4981">
        <v>3</v>
      </c>
      <c r="B4981" t="s">
        <v>2053</v>
      </c>
      <c r="C4981" t="s">
        <v>3616</v>
      </c>
      <c r="D4981" t="s">
        <v>3617</v>
      </c>
      <c r="E4981">
        <v>0</v>
      </c>
      <c r="F4981">
        <v>2000</v>
      </c>
      <c r="G4981" s="2">
        <v>45535</v>
      </c>
      <c r="H4981" t="s">
        <v>3618</v>
      </c>
      <c r="I4981">
        <f t="shared" si="77"/>
        <v>-2000</v>
      </c>
    </row>
    <row r="4982" spans="1:9" x14ac:dyDescent="0.25">
      <c r="A4982">
        <v>3</v>
      </c>
      <c r="B4982" t="s">
        <v>2053</v>
      </c>
      <c r="C4982" t="s">
        <v>3616</v>
      </c>
      <c r="D4982" t="s">
        <v>3617</v>
      </c>
      <c r="E4982">
        <v>0</v>
      </c>
      <c r="F4982">
        <v>2000</v>
      </c>
      <c r="G4982" s="2">
        <v>45535</v>
      </c>
      <c r="H4982" t="s">
        <v>3618</v>
      </c>
      <c r="I4982">
        <f t="shared" si="77"/>
        <v>-2000</v>
      </c>
    </row>
    <row r="4983" spans="1:9" x14ac:dyDescent="0.25">
      <c r="A4983">
        <v>3</v>
      </c>
      <c r="B4983" t="s">
        <v>2053</v>
      </c>
      <c r="C4983" t="s">
        <v>3616</v>
      </c>
      <c r="D4983" t="s">
        <v>3617</v>
      </c>
      <c r="E4983">
        <v>0</v>
      </c>
      <c r="F4983">
        <v>1250</v>
      </c>
      <c r="G4983" s="2">
        <v>45535</v>
      </c>
      <c r="H4983" t="s">
        <v>3618</v>
      </c>
      <c r="I4983">
        <f t="shared" si="77"/>
        <v>-1250</v>
      </c>
    </row>
    <row r="4984" spans="1:9" x14ac:dyDescent="0.25">
      <c r="A4984">
        <v>3</v>
      </c>
      <c r="B4984" t="s">
        <v>2053</v>
      </c>
      <c r="C4984" t="s">
        <v>3616</v>
      </c>
      <c r="D4984" t="s">
        <v>3617</v>
      </c>
      <c r="E4984">
        <v>0</v>
      </c>
      <c r="F4984">
        <v>1250</v>
      </c>
      <c r="G4984" s="2">
        <v>45535</v>
      </c>
      <c r="H4984" t="s">
        <v>3618</v>
      </c>
      <c r="I4984">
        <f t="shared" si="77"/>
        <v>-1250</v>
      </c>
    </row>
    <row r="4985" spans="1:9" x14ac:dyDescent="0.25">
      <c r="A4985">
        <v>3</v>
      </c>
      <c r="B4985" t="s">
        <v>2053</v>
      </c>
      <c r="C4985" t="s">
        <v>3616</v>
      </c>
      <c r="D4985" t="s">
        <v>3617</v>
      </c>
      <c r="E4985">
        <v>0</v>
      </c>
      <c r="F4985">
        <v>299</v>
      </c>
      <c r="G4985" s="2">
        <v>45535</v>
      </c>
      <c r="H4985" t="s">
        <v>3618</v>
      </c>
      <c r="I4985">
        <f t="shared" si="77"/>
        <v>-299</v>
      </c>
    </row>
    <row r="4986" spans="1:9" x14ac:dyDescent="0.25">
      <c r="A4986">
        <v>3</v>
      </c>
      <c r="B4986" t="s">
        <v>2053</v>
      </c>
      <c r="C4986" t="s">
        <v>3616</v>
      </c>
      <c r="D4986" t="s">
        <v>3617</v>
      </c>
      <c r="E4986">
        <v>0</v>
      </c>
      <c r="F4986">
        <v>1300</v>
      </c>
      <c r="G4986" s="2">
        <v>45535</v>
      </c>
      <c r="H4986" t="s">
        <v>3618</v>
      </c>
      <c r="I4986">
        <f t="shared" si="77"/>
        <v>-1300</v>
      </c>
    </row>
    <row r="4987" spans="1:9" x14ac:dyDescent="0.25">
      <c r="A4987">
        <v>3</v>
      </c>
      <c r="B4987" t="s">
        <v>2053</v>
      </c>
      <c r="C4987" t="s">
        <v>3616</v>
      </c>
      <c r="D4987" t="s">
        <v>3617</v>
      </c>
      <c r="E4987">
        <v>0</v>
      </c>
      <c r="F4987">
        <v>1360</v>
      </c>
      <c r="G4987" s="2">
        <v>45535</v>
      </c>
      <c r="H4987" t="s">
        <v>3618</v>
      </c>
      <c r="I4987">
        <f t="shared" si="77"/>
        <v>-1360</v>
      </c>
    </row>
    <row r="4988" spans="1:9" x14ac:dyDescent="0.25">
      <c r="A4988">
        <v>3</v>
      </c>
      <c r="B4988" t="s">
        <v>2053</v>
      </c>
      <c r="C4988" t="s">
        <v>3616</v>
      </c>
      <c r="D4988" t="s">
        <v>3617</v>
      </c>
      <c r="E4988">
        <v>0</v>
      </c>
      <c r="F4988">
        <v>400</v>
      </c>
      <c r="G4988" s="2">
        <v>45535</v>
      </c>
      <c r="H4988" t="s">
        <v>3618</v>
      </c>
      <c r="I4988">
        <f t="shared" si="77"/>
        <v>-400</v>
      </c>
    </row>
    <row r="4989" spans="1:9" x14ac:dyDescent="0.25">
      <c r="A4989">
        <v>3</v>
      </c>
      <c r="B4989" t="s">
        <v>2053</v>
      </c>
      <c r="C4989" t="s">
        <v>3616</v>
      </c>
      <c r="D4989" t="s">
        <v>3617</v>
      </c>
      <c r="E4989">
        <v>0</v>
      </c>
      <c r="F4989">
        <v>3285</v>
      </c>
      <c r="G4989" s="2">
        <v>45535</v>
      </c>
      <c r="H4989" t="s">
        <v>3618</v>
      </c>
      <c r="I4989">
        <f t="shared" si="77"/>
        <v>-3285</v>
      </c>
    </row>
    <row r="4990" spans="1:9" x14ac:dyDescent="0.25">
      <c r="A4990">
        <v>3</v>
      </c>
      <c r="B4990" t="s">
        <v>2053</v>
      </c>
      <c r="C4990" t="s">
        <v>3616</v>
      </c>
      <c r="D4990" t="s">
        <v>3617</v>
      </c>
      <c r="E4990">
        <v>0</v>
      </c>
      <c r="F4990">
        <v>1250</v>
      </c>
      <c r="G4990" s="2">
        <v>45535</v>
      </c>
      <c r="H4990" t="s">
        <v>3618</v>
      </c>
      <c r="I4990">
        <f t="shared" si="77"/>
        <v>-1250</v>
      </c>
    </row>
    <row r="4991" spans="1:9" x14ac:dyDescent="0.25">
      <c r="A4991">
        <v>3</v>
      </c>
      <c r="B4991" t="s">
        <v>2053</v>
      </c>
      <c r="C4991" t="s">
        <v>3616</v>
      </c>
      <c r="D4991" t="s">
        <v>3617</v>
      </c>
      <c r="E4991">
        <v>0</v>
      </c>
      <c r="F4991">
        <v>225</v>
      </c>
      <c r="G4991" s="2">
        <v>45535</v>
      </c>
      <c r="H4991" t="s">
        <v>3618</v>
      </c>
      <c r="I4991">
        <f t="shared" si="77"/>
        <v>-225</v>
      </c>
    </row>
    <row r="4992" spans="1:9" x14ac:dyDescent="0.25">
      <c r="A4992">
        <v>3</v>
      </c>
      <c r="B4992" t="s">
        <v>2053</v>
      </c>
      <c r="C4992" t="s">
        <v>3616</v>
      </c>
      <c r="D4992" t="s">
        <v>3617</v>
      </c>
      <c r="E4992">
        <v>0</v>
      </c>
      <c r="F4992">
        <v>5000</v>
      </c>
      <c r="G4992" s="2">
        <v>45535</v>
      </c>
      <c r="H4992" t="s">
        <v>3618</v>
      </c>
      <c r="I4992">
        <f t="shared" si="77"/>
        <v>-5000</v>
      </c>
    </row>
    <row r="4993" spans="1:9" x14ac:dyDescent="0.25">
      <c r="A4993">
        <v>3</v>
      </c>
      <c r="B4993" t="s">
        <v>2053</v>
      </c>
      <c r="C4993" t="s">
        <v>3616</v>
      </c>
      <c r="D4993" t="s">
        <v>3617</v>
      </c>
      <c r="E4993">
        <v>0</v>
      </c>
      <c r="F4993">
        <v>675</v>
      </c>
      <c r="G4993" s="2">
        <v>45535</v>
      </c>
      <c r="H4993" t="s">
        <v>3618</v>
      </c>
      <c r="I4993">
        <f t="shared" si="77"/>
        <v>-675</v>
      </c>
    </row>
    <row r="4994" spans="1:9" x14ac:dyDescent="0.25">
      <c r="A4994">
        <v>3</v>
      </c>
      <c r="B4994" t="s">
        <v>2053</v>
      </c>
      <c r="C4994" t="s">
        <v>3616</v>
      </c>
      <c r="D4994" t="s">
        <v>3617</v>
      </c>
      <c r="E4994">
        <v>0</v>
      </c>
      <c r="F4994">
        <v>650</v>
      </c>
      <c r="G4994" s="2">
        <v>45535</v>
      </c>
      <c r="H4994" t="s">
        <v>3618</v>
      </c>
      <c r="I4994">
        <f t="shared" ref="I4994:I5057" si="78">E4994-F4994</f>
        <v>-650</v>
      </c>
    </row>
    <row r="4995" spans="1:9" x14ac:dyDescent="0.25">
      <c r="A4995">
        <v>3</v>
      </c>
      <c r="B4995" t="s">
        <v>2053</v>
      </c>
      <c r="C4995" t="s">
        <v>3616</v>
      </c>
      <c r="D4995" t="s">
        <v>3617</v>
      </c>
      <c r="E4995">
        <v>0</v>
      </c>
      <c r="F4995">
        <v>1300</v>
      </c>
      <c r="G4995" s="2">
        <v>45535</v>
      </c>
      <c r="H4995" t="s">
        <v>3618</v>
      </c>
      <c r="I4995">
        <f t="shared" si="78"/>
        <v>-1300</v>
      </c>
    </row>
    <row r="4996" spans="1:9" x14ac:dyDescent="0.25">
      <c r="A4996">
        <v>3</v>
      </c>
      <c r="B4996" t="s">
        <v>2053</v>
      </c>
      <c r="C4996" t="s">
        <v>3616</v>
      </c>
      <c r="D4996" t="s">
        <v>3617</v>
      </c>
      <c r="E4996">
        <v>0</v>
      </c>
      <c r="F4996">
        <v>135</v>
      </c>
      <c r="G4996" s="2">
        <v>45535</v>
      </c>
      <c r="H4996" t="s">
        <v>3618</v>
      </c>
      <c r="I4996">
        <f t="shared" si="78"/>
        <v>-135</v>
      </c>
    </row>
    <row r="4997" spans="1:9" x14ac:dyDescent="0.25">
      <c r="A4997">
        <v>3</v>
      </c>
      <c r="B4997" t="s">
        <v>2053</v>
      </c>
      <c r="C4997" t="s">
        <v>3616</v>
      </c>
      <c r="D4997" t="s">
        <v>3617</v>
      </c>
      <c r="E4997">
        <v>0</v>
      </c>
      <c r="F4997">
        <v>50</v>
      </c>
      <c r="G4997" s="2">
        <v>45535</v>
      </c>
      <c r="H4997" t="s">
        <v>3618</v>
      </c>
      <c r="I4997">
        <f t="shared" si="78"/>
        <v>-50</v>
      </c>
    </row>
    <row r="4998" spans="1:9" x14ac:dyDescent="0.25">
      <c r="A4998">
        <v>3</v>
      </c>
      <c r="B4998" t="s">
        <v>2053</v>
      </c>
      <c r="C4998" t="s">
        <v>3616</v>
      </c>
      <c r="D4998" t="s">
        <v>3617</v>
      </c>
      <c r="E4998">
        <v>0</v>
      </c>
      <c r="F4998">
        <v>2100</v>
      </c>
      <c r="G4998" s="2">
        <v>45535</v>
      </c>
      <c r="H4998" t="s">
        <v>3618</v>
      </c>
      <c r="I4998">
        <f t="shared" si="78"/>
        <v>-2100</v>
      </c>
    </row>
    <row r="4999" spans="1:9" x14ac:dyDescent="0.25">
      <c r="A4999">
        <v>3</v>
      </c>
      <c r="B4999" t="s">
        <v>2053</v>
      </c>
      <c r="C4999" t="s">
        <v>3616</v>
      </c>
      <c r="D4999" t="s">
        <v>3617</v>
      </c>
      <c r="E4999">
        <v>0</v>
      </c>
      <c r="F4999">
        <v>1460</v>
      </c>
      <c r="G4999" s="2">
        <v>45535</v>
      </c>
      <c r="H4999" t="s">
        <v>3618</v>
      </c>
      <c r="I4999">
        <f t="shared" si="78"/>
        <v>-1460</v>
      </c>
    </row>
    <row r="5000" spans="1:9" x14ac:dyDescent="0.25">
      <c r="A5000">
        <v>3</v>
      </c>
      <c r="B5000" t="s">
        <v>2053</v>
      </c>
      <c r="C5000" t="s">
        <v>3616</v>
      </c>
      <c r="D5000" t="s">
        <v>3617</v>
      </c>
      <c r="E5000">
        <v>0</v>
      </c>
      <c r="F5000">
        <v>8000</v>
      </c>
      <c r="G5000" s="2">
        <v>45535</v>
      </c>
      <c r="H5000" t="s">
        <v>3618</v>
      </c>
      <c r="I5000">
        <f t="shared" si="78"/>
        <v>-8000</v>
      </c>
    </row>
    <row r="5001" spans="1:9" x14ac:dyDescent="0.25">
      <c r="A5001">
        <v>3</v>
      </c>
      <c r="B5001" t="s">
        <v>2053</v>
      </c>
      <c r="C5001" t="s">
        <v>3616</v>
      </c>
      <c r="D5001" t="s">
        <v>3617</v>
      </c>
      <c r="E5001">
        <v>0</v>
      </c>
      <c r="F5001">
        <v>3540.5</v>
      </c>
      <c r="G5001" s="2">
        <v>45535</v>
      </c>
      <c r="H5001" t="s">
        <v>3618</v>
      </c>
      <c r="I5001">
        <f t="shared" si="78"/>
        <v>-3540.5</v>
      </c>
    </row>
    <row r="5002" spans="1:9" x14ac:dyDescent="0.25">
      <c r="A5002">
        <v>3</v>
      </c>
      <c r="B5002" t="s">
        <v>2053</v>
      </c>
      <c r="C5002" t="s">
        <v>3616</v>
      </c>
      <c r="D5002" t="s">
        <v>3617</v>
      </c>
      <c r="E5002">
        <v>0</v>
      </c>
      <c r="F5002">
        <v>189</v>
      </c>
      <c r="G5002" s="2">
        <v>45535</v>
      </c>
      <c r="H5002" t="s">
        <v>3618</v>
      </c>
      <c r="I5002">
        <f t="shared" si="78"/>
        <v>-189</v>
      </c>
    </row>
    <row r="5003" spans="1:9" x14ac:dyDescent="0.25">
      <c r="A5003">
        <v>3</v>
      </c>
      <c r="B5003" t="s">
        <v>2053</v>
      </c>
      <c r="C5003" t="s">
        <v>3616</v>
      </c>
      <c r="D5003" t="s">
        <v>3617</v>
      </c>
      <c r="E5003">
        <v>0</v>
      </c>
      <c r="F5003">
        <v>1260</v>
      </c>
      <c r="G5003" s="2">
        <v>45535</v>
      </c>
      <c r="H5003" t="s">
        <v>3618</v>
      </c>
      <c r="I5003">
        <f t="shared" si="78"/>
        <v>-1260</v>
      </c>
    </row>
    <row r="5004" spans="1:9" x14ac:dyDescent="0.25">
      <c r="A5004">
        <v>3</v>
      </c>
      <c r="B5004" t="s">
        <v>2053</v>
      </c>
      <c r="C5004" t="s">
        <v>3616</v>
      </c>
      <c r="D5004" t="s">
        <v>3617</v>
      </c>
      <c r="E5004">
        <v>0</v>
      </c>
      <c r="F5004">
        <v>3465</v>
      </c>
      <c r="G5004" s="2">
        <v>45535</v>
      </c>
      <c r="H5004" t="s">
        <v>3618</v>
      </c>
      <c r="I5004">
        <f t="shared" si="78"/>
        <v>-3465</v>
      </c>
    </row>
    <row r="5005" spans="1:9" x14ac:dyDescent="0.25">
      <c r="A5005">
        <v>3</v>
      </c>
      <c r="B5005" t="s">
        <v>2053</v>
      </c>
      <c r="C5005" t="s">
        <v>3616</v>
      </c>
      <c r="D5005" t="s">
        <v>3617</v>
      </c>
      <c r="E5005">
        <v>0</v>
      </c>
      <c r="F5005">
        <v>1040</v>
      </c>
      <c r="G5005" s="2">
        <v>45535</v>
      </c>
      <c r="H5005" t="s">
        <v>3618</v>
      </c>
      <c r="I5005">
        <f t="shared" si="78"/>
        <v>-1040</v>
      </c>
    </row>
    <row r="5006" spans="1:9" x14ac:dyDescent="0.25">
      <c r="A5006">
        <v>3</v>
      </c>
      <c r="B5006" t="s">
        <v>2053</v>
      </c>
      <c r="C5006" t="s">
        <v>3616</v>
      </c>
      <c r="D5006" t="s">
        <v>3617</v>
      </c>
      <c r="E5006">
        <v>0</v>
      </c>
      <c r="F5006">
        <v>2190</v>
      </c>
      <c r="G5006" s="2">
        <v>45535</v>
      </c>
      <c r="H5006" t="s">
        <v>3618</v>
      </c>
      <c r="I5006">
        <f t="shared" si="78"/>
        <v>-2190</v>
      </c>
    </row>
    <row r="5007" spans="1:9" x14ac:dyDescent="0.25">
      <c r="A5007">
        <v>2</v>
      </c>
      <c r="B5007" t="s">
        <v>2024</v>
      </c>
      <c r="C5007" t="s">
        <v>2036</v>
      </c>
      <c r="D5007" t="s">
        <v>2020</v>
      </c>
      <c r="E5007">
        <v>0</v>
      </c>
      <c r="F5007">
        <v>1354.83</v>
      </c>
      <c r="G5007" s="2">
        <v>45514</v>
      </c>
      <c r="H5007" t="s">
        <v>2021</v>
      </c>
      <c r="I5007">
        <f t="shared" si="78"/>
        <v>-1354.83</v>
      </c>
    </row>
    <row r="5008" spans="1:9" x14ac:dyDescent="0.25">
      <c r="A5008">
        <v>3</v>
      </c>
      <c r="B5008" t="s">
        <v>2024</v>
      </c>
      <c r="C5008" t="s">
        <v>3263</v>
      </c>
      <c r="D5008" t="s">
        <v>2020</v>
      </c>
      <c r="E5008">
        <v>1354.83</v>
      </c>
      <c r="F5008">
        <v>0</v>
      </c>
      <c r="G5008" s="2">
        <v>45514</v>
      </c>
      <c r="H5008" t="s">
        <v>2021</v>
      </c>
      <c r="I5008">
        <f t="shared" si="78"/>
        <v>1354.83</v>
      </c>
    </row>
    <row r="5009" spans="1:9" x14ac:dyDescent="0.25">
      <c r="A5009">
        <v>2</v>
      </c>
      <c r="B5009" t="s">
        <v>2024</v>
      </c>
      <c r="C5009" t="s">
        <v>2036</v>
      </c>
      <c r="D5009" t="s">
        <v>2020</v>
      </c>
      <c r="E5009">
        <v>0</v>
      </c>
      <c r="F5009">
        <v>0</v>
      </c>
      <c r="G5009" s="2">
        <v>45514</v>
      </c>
      <c r="H5009" t="s">
        <v>2021</v>
      </c>
      <c r="I5009">
        <f t="shared" si="78"/>
        <v>0</v>
      </c>
    </row>
    <row r="5010" spans="1:9" x14ac:dyDescent="0.25">
      <c r="A5010">
        <v>3</v>
      </c>
      <c r="B5010" t="s">
        <v>2024</v>
      </c>
      <c r="C5010" t="s">
        <v>3263</v>
      </c>
      <c r="D5010" t="s">
        <v>2020</v>
      </c>
      <c r="E5010">
        <v>0</v>
      </c>
      <c r="F5010">
        <v>1354.83</v>
      </c>
      <c r="G5010" s="2">
        <v>45514</v>
      </c>
      <c r="H5010" t="s">
        <v>2021</v>
      </c>
      <c r="I5010">
        <f t="shared" si="78"/>
        <v>-1354.83</v>
      </c>
    </row>
    <row r="5011" spans="1:9" x14ac:dyDescent="0.25">
      <c r="A5011">
        <v>8</v>
      </c>
      <c r="B5011" t="s">
        <v>2063</v>
      </c>
      <c r="C5011" t="s">
        <v>3495</v>
      </c>
      <c r="D5011" t="s">
        <v>3496</v>
      </c>
      <c r="E5011">
        <v>4701.53</v>
      </c>
      <c r="F5011">
        <v>0</v>
      </c>
      <c r="G5011" s="2">
        <v>45551</v>
      </c>
      <c r="H5011" t="s">
        <v>3243</v>
      </c>
      <c r="I5011">
        <f t="shared" si="78"/>
        <v>4701.53</v>
      </c>
    </row>
    <row r="5012" spans="1:9" x14ac:dyDescent="0.25">
      <c r="A5012">
        <v>8</v>
      </c>
      <c r="B5012" t="s">
        <v>2063</v>
      </c>
      <c r="C5012" t="s">
        <v>3495</v>
      </c>
      <c r="D5012" t="s">
        <v>3498</v>
      </c>
      <c r="E5012">
        <v>1847.09</v>
      </c>
      <c r="F5012">
        <v>0</v>
      </c>
      <c r="G5012" s="2">
        <v>45551</v>
      </c>
      <c r="H5012" t="s">
        <v>3243</v>
      </c>
      <c r="I5012">
        <f t="shared" si="78"/>
        <v>1847.09</v>
      </c>
    </row>
    <row r="5013" spans="1:9" x14ac:dyDescent="0.25">
      <c r="A5013">
        <v>8</v>
      </c>
      <c r="B5013" t="s">
        <v>2063</v>
      </c>
      <c r="C5013" t="s">
        <v>3495</v>
      </c>
      <c r="D5013" t="s">
        <v>3894</v>
      </c>
      <c r="E5013">
        <v>1883.12</v>
      </c>
      <c r="F5013">
        <v>0</v>
      </c>
      <c r="G5013" s="2">
        <v>45534</v>
      </c>
      <c r="H5013" t="s">
        <v>3243</v>
      </c>
      <c r="I5013">
        <f t="shared" si="78"/>
        <v>1883.12</v>
      </c>
    </row>
    <row r="5014" spans="1:9" x14ac:dyDescent="0.25">
      <c r="A5014">
        <v>4</v>
      </c>
      <c r="B5014" t="s">
        <v>2019</v>
      </c>
      <c r="C5014" t="s">
        <v>3602</v>
      </c>
      <c r="D5014" t="s">
        <v>3598</v>
      </c>
      <c r="E5014">
        <v>8.82</v>
      </c>
      <c r="F5014">
        <v>0</v>
      </c>
      <c r="G5014" s="2">
        <v>45530</v>
      </c>
      <c r="H5014" t="s">
        <v>3243</v>
      </c>
      <c r="I5014">
        <f t="shared" si="78"/>
        <v>8.82</v>
      </c>
    </row>
    <row r="5015" spans="1:9" x14ac:dyDescent="0.25">
      <c r="A5015">
        <v>2</v>
      </c>
      <c r="B5015" t="s">
        <v>2024</v>
      </c>
      <c r="C5015" t="s">
        <v>2036</v>
      </c>
      <c r="D5015" t="s">
        <v>3598</v>
      </c>
      <c r="E5015">
        <v>8674.0400000000009</v>
      </c>
      <c r="F5015">
        <v>0</v>
      </c>
      <c r="G5015" s="2">
        <v>45530</v>
      </c>
      <c r="H5015" t="s">
        <v>3243</v>
      </c>
      <c r="I5015">
        <f t="shared" si="78"/>
        <v>8674.0400000000009</v>
      </c>
    </row>
    <row r="5016" spans="1:9" x14ac:dyDescent="0.25">
      <c r="A5016">
        <v>2</v>
      </c>
      <c r="B5016" t="s">
        <v>2019</v>
      </c>
      <c r="C5016" t="s">
        <v>2027</v>
      </c>
      <c r="D5016" t="s">
        <v>3598</v>
      </c>
      <c r="E5016">
        <v>947.98</v>
      </c>
      <c r="F5016">
        <v>0</v>
      </c>
      <c r="G5016" s="2">
        <v>45530</v>
      </c>
      <c r="H5016" t="s">
        <v>3243</v>
      </c>
      <c r="I5016">
        <f t="shared" si="78"/>
        <v>947.98</v>
      </c>
    </row>
    <row r="5017" spans="1:9" x14ac:dyDescent="0.25">
      <c r="A5017">
        <v>2</v>
      </c>
      <c r="B5017" t="s">
        <v>2041</v>
      </c>
      <c r="C5017" t="s">
        <v>3593</v>
      </c>
      <c r="D5017" t="s">
        <v>3598</v>
      </c>
      <c r="E5017">
        <v>2255.64</v>
      </c>
      <c r="F5017">
        <v>0</v>
      </c>
      <c r="G5017" s="2">
        <v>45530</v>
      </c>
      <c r="H5017" t="s">
        <v>3243</v>
      </c>
      <c r="I5017">
        <f t="shared" si="78"/>
        <v>2255.64</v>
      </c>
    </row>
    <row r="5018" spans="1:9" x14ac:dyDescent="0.25">
      <c r="A5018">
        <v>2</v>
      </c>
      <c r="B5018" t="s">
        <v>2044</v>
      </c>
      <c r="C5018" t="s">
        <v>2045</v>
      </c>
      <c r="D5018" t="s">
        <v>3598</v>
      </c>
      <c r="E5018">
        <v>212.26</v>
      </c>
      <c r="F5018">
        <v>0</v>
      </c>
      <c r="G5018" s="2">
        <v>45530</v>
      </c>
      <c r="H5018" t="s">
        <v>3243</v>
      </c>
      <c r="I5018">
        <f t="shared" si="78"/>
        <v>212.26</v>
      </c>
    </row>
    <row r="5019" spans="1:9" x14ac:dyDescent="0.25">
      <c r="A5019">
        <v>3</v>
      </c>
      <c r="B5019" t="s">
        <v>2024</v>
      </c>
      <c r="C5019" t="s">
        <v>3263</v>
      </c>
      <c r="D5019" t="s">
        <v>3598</v>
      </c>
      <c r="E5019">
        <v>70.489999999999995</v>
      </c>
      <c r="F5019">
        <v>0</v>
      </c>
      <c r="G5019" s="2">
        <v>45530</v>
      </c>
      <c r="H5019" t="s">
        <v>3243</v>
      </c>
      <c r="I5019">
        <f t="shared" si="78"/>
        <v>70.489999999999995</v>
      </c>
    </row>
    <row r="5020" spans="1:9" x14ac:dyDescent="0.25">
      <c r="A5020">
        <v>2</v>
      </c>
      <c r="B5020" t="s">
        <v>2026</v>
      </c>
      <c r="C5020" t="s">
        <v>3603</v>
      </c>
      <c r="D5020" t="s">
        <v>3598</v>
      </c>
      <c r="E5020">
        <v>225.04</v>
      </c>
      <c r="F5020">
        <v>0</v>
      </c>
      <c r="G5020" s="2">
        <v>45530</v>
      </c>
      <c r="H5020" t="s">
        <v>3243</v>
      </c>
      <c r="I5020">
        <f t="shared" si="78"/>
        <v>225.04</v>
      </c>
    </row>
    <row r="5021" spans="1:9" x14ac:dyDescent="0.25">
      <c r="A5021">
        <v>2</v>
      </c>
      <c r="B5021" t="s">
        <v>2040</v>
      </c>
      <c r="C5021" t="s">
        <v>3580</v>
      </c>
      <c r="D5021" t="s">
        <v>3598</v>
      </c>
      <c r="E5021">
        <v>291.75</v>
      </c>
      <c r="F5021">
        <v>0</v>
      </c>
      <c r="G5021" s="2">
        <v>45530</v>
      </c>
      <c r="H5021" t="s">
        <v>3243</v>
      </c>
      <c r="I5021">
        <f t="shared" si="78"/>
        <v>291.75</v>
      </c>
    </row>
    <row r="5022" spans="1:9" x14ac:dyDescent="0.25">
      <c r="A5022">
        <v>2</v>
      </c>
      <c r="B5022" t="s">
        <v>2048</v>
      </c>
      <c r="C5022" t="s">
        <v>3579</v>
      </c>
      <c r="D5022" t="s">
        <v>3598</v>
      </c>
      <c r="E5022">
        <v>352.38</v>
      </c>
      <c r="F5022">
        <v>0</v>
      </c>
      <c r="G5022" s="2">
        <v>45530</v>
      </c>
      <c r="H5022" t="s">
        <v>3243</v>
      </c>
      <c r="I5022">
        <f t="shared" si="78"/>
        <v>352.38</v>
      </c>
    </row>
    <row r="5023" spans="1:9" x14ac:dyDescent="0.25">
      <c r="A5023">
        <v>2</v>
      </c>
      <c r="B5023" t="s">
        <v>2047</v>
      </c>
      <c r="C5023" t="s">
        <v>3204</v>
      </c>
      <c r="D5023" t="s">
        <v>3598</v>
      </c>
      <c r="E5023">
        <v>939.28</v>
      </c>
      <c r="F5023">
        <v>0</v>
      </c>
      <c r="G5023" s="2">
        <v>45530</v>
      </c>
      <c r="H5023" t="s">
        <v>3243</v>
      </c>
      <c r="I5023">
        <f t="shared" si="78"/>
        <v>939.28</v>
      </c>
    </row>
    <row r="5024" spans="1:9" x14ac:dyDescent="0.25">
      <c r="A5024">
        <v>2</v>
      </c>
      <c r="B5024" t="s">
        <v>2049</v>
      </c>
      <c r="C5024" t="s">
        <v>3595</v>
      </c>
      <c r="D5024" t="s">
        <v>3598</v>
      </c>
      <c r="E5024">
        <v>61.43</v>
      </c>
      <c r="F5024">
        <v>0</v>
      </c>
      <c r="G5024" s="2">
        <v>45530</v>
      </c>
      <c r="H5024" t="s">
        <v>3243</v>
      </c>
      <c r="I5024">
        <f t="shared" si="78"/>
        <v>61.43</v>
      </c>
    </row>
    <row r="5025" spans="1:9" x14ac:dyDescent="0.25">
      <c r="A5025">
        <v>2</v>
      </c>
      <c r="B5025" t="s">
        <v>2022</v>
      </c>
      <c r="C5025" t="s">
        <v>2023</v>
      </c>
      <c r="D5025" t="s">
        <v>3598</v>
      </c>
      <c r="E5025">
        <v>2260</v>
      </c>
      <c r="F5025">
        <v>0</v>
      </c>
      <c r="G5025" s="2">
        <v>45530</v>
      </c>
      <c r="H5025" t="s">
        <v>3243</v>
      </c>
      <c r="I5025">
        <f t="shared" si="78"/>
        <v>2260</v>
      </c>
    </row>
    <row r="5026" spans="1:9" x14ac:dyDescent="0.25">
      <c r="A5026">
        <v>2</v>
      </c>
      <c r="B5026" t="s">
        <v>2032</v>
      </c>
      <c r="C5026" t="s">
        <v>2033</v>
      </c>
      <c r="D5026" t="s">
        <v>2020</v>
      </c>
      <c r="E5026">
        <v>9.17</v>
      </c>
      <c r="F5026">
        <v>0</v>
      </c>
      <c r="G5026" s="2">
        <v>45546</v>
      </c>
      <c r="H5026" t="s">
        <v>2021</v>
      </c>
      <c r="I5026">
        <f t="shared" si="78"/>
        <v>9.17</v>
      </c>
    </row>
    <row r="5027" spans="1:9" x14ac:dyDescent="0.25">
      <c r="A5027">
        <v>2</v>
      </c>
      <c r="B5027" t="s">
        <v>2032</v>
      </c>
      <c r="C5027" t="s">
        <v>2033</v>
      </c>
      <c r="D5027" t="s">
        <v>2020</v>
      </c>
      <c r="E5027">
        <v>13.3</v>
      </c>
      <c r="F5027">
        <v>0</v>
      </c>
      <c r="G5027" s="2">
        <v>45546</v>
      </c>
      <c r="H5027" t="s">
        <v>2021</v>
      </c>
      <c r="I5027">
        <f t="shared" si="78"/>
        <v>13.3</v>
      </c>
    </row>
    <row r="5028" spans="1:9" x14ac:dyDescent="0.25">
      <c r="A5028">
        <v>2</v>
      </c>
      <c r="B5028" t="s">
        <v>2024</v>
      </c>
      <c r="C5028" t="s">
        <v>2036</v>
      </c>
      <c r="D5028" t="s">
        <v>2020</v>
      </c>
      <c r="E5028">
        <v>285.57</v>
      </c>
      <c r="F5028">
        <v>0</v>
      </c>
      <c r="G5028" s="2">
        <v>45539</v>
      </c>
      <c r="H5028" t="s">
        <v>2021</v>
      </c>
      <c r="I5028">
        <f t="shared" si="78"/>
        <v>285.57</v>
      </c>
    </row>
    <row r="5029" spans="1:9" x14ac:dyDescent="0.25">
      <c r="A5029">
        <v>3</v>
      </c>
      <c r="B5029" t="s">
        <v>2032</v>
      </c>
      <c r="C5029" t="s">
        <v>3189</v>
      </c>
      <c r="D5029" t="s">
        <v>2020</v>
      </c>
      <c r="E5029">
        <v>1974.67</v>
      </c>
      <c r="F5029">
        <v>0</v>
      </c>
      <c r="G5029" s="2">
        <v>45544</v>
      </c>
      <c r="H5029" t="s">
        <v>2021</v>
      </c>
      <c r="I5029">
        <f t="shared" si="78"/>
        <v>1974.67</v>
      </c>
    </row>
    <row r="5030" spans="1:9" x14ac:dyDescent="0.25">
      <c r="A5030">
        <v>2</v>
      </c>
      <c r="B5030" t="s">
        <v>2019</v>
      </c>
      <c r="C5030" t="s">
        <v>2027</v>
      </c>
      <c r="D5030" t="s">
        <v>2020</v>
      </c>
      <c r="E5030">
        <v>91.19</v>
      </c>
      <c r="F5030">
        <v>0</v>
      </c>
      <c r="G5030" s="2">
        <v>45541</v>
      </c>
      <c r="H5030" t="s">
        <v>2021</v>
      </c>
      <c r="I5030">
        <f t="shared" si="78"/>
        <v>91.19</v>
      </c>
    </row>
    <row r="5031" spans="1:9" x14ac:dyDescent="0.25">
      <c r="A5031">
        <v>2</v>
      </c>
      <c r="B5031" t="s">
        <v>2024</v>
      </c>
      <c r="C5031" t="s">
        <v>2036</v>
      </c>
      <c r="D5031" t="s">
        <v>2020</v>
      </c>
      <c r="E5031">
        <v>806.44</v>
      </c>
      <c r="F5031">
        <v>0</v>
      </c>
      <c r="G5031" s="2">
        <v>45549</v>
      </c>
      <c r="H5031" t="s">
        <v>2021</v>
      </c>
      <c r="I5031">
        <f t="shared" si="78"/>
        <v>806.44</v>
      </c>
    </row>
    <row r="5032" spans="1:9" x14ac:dyDescent="0.25">
      <c r="A5032">
        <v>2</v>
      </c>
      <c r="B5032" t="s">
        <v>2044</v>
      </c>
      <c r="C5032" t="s">
        <v>2045</v>
      </c>
      <c r="D5032" t="s">
        <v>2020</v>
      </c>
      <c r="E5032">
        <v>925</v>
      </c>
      <c r="F5032">
        <v>0</v>
      </c>
      <c r="G5032" s="2">
        <v>45533</v>
      </c>
      <c r="H5032" t="s">
        <v>2021</v>
      </c>
      <c r="I5032">
        <f t="shared" si="78"/>
        <v>925</v>
      </c>
    </row>
    <row r="5033" spans="1:9" x14ac:dyDescent="0.25">
      <c r="A5033">
        <v>8</v>
      </c>
      <c r="B5033" t="s">
        <v>2063</v>
      </c>
      <c r="C5033" t="s">
        <v>3495</v>
      </c>
      <c r="D5033" t="s">
        <v>3540</v>
      </c>
      <c r="E5033">
        <v>775.89</v>
      </c>
      <c r="F5033">
        <v>0</v>
      </c>
      <c r="G5033" s="2">
        <v>45552</v>
      </c>
      <c r="H5033" t="s">
        <v>3243</v>
      </c>
      <c r="I5033">
        <f t="shared" si="78"/>
        <v>775.89</v>
      </c>
    </row>
    <row r="5034" spans="1:9" x14ac:dyDescent="0.25">
      <c r="A5034">
        <v>8</v>
      </c>
      <c r="B5034" t="s">
        <v>2063</v>
      </c>
      <c r="C5034" t="s">
        <v>3495</v>
      </c>
      <c r="D5034" t="s">
        <v>4077</v>
      </c>
      <c r="E5034">
        <v>287.73</v>
      </c>
      <c r="F5034">
        <v>0</v>
      </c>
      <c r="G5034" s="2">
        <v>45552</v>
      </c>
      <c r="H5034" t="s">
        <v>3243</v>
      </c>
      <c r="I5034">
        <f t="shared" si="78"/>
        <v>287.73</v>
      </c>
    </row>
    <row r="5035" spans="1:9" x14ac:dyDescent="0.25">
      <c r="A5035">
        <v>2</v>
      </c>
      <c r="B5035" t="s">
        <v>2028</v>
      </c>
      <c r="C5035" t="s">
        <v>2029</v>
      </c>
      <c r="D5035" t="s">
        <v>2030</v>
      </c>
      <c r="E5035">
        <v>13446.85</v>
      </c>
      <c r="F5035">
        <v>0</v>
      </c>
      <c r="G5035" s="2">
        <v>45549</v>
      </c>
      <c r="H5035" t="s">
        <v>2018</v>
      </c>
      <c r="I5035">
        <f t="shared" si="78"/>
        <v>13446.85</v>
      </c>
    </row>
    <row r="5036" spans="1:9" x14ac:dyDescent="0.25">
      <c r="A5036">
        <v>8</v>
      </c>
      <c r="B5036" t="s">
        <v>2017</v>
      </c>
      <c r="C5036" t="s">
        <v>3723</v>
      </c>
      <c r="D5036" t="s">
        <v>2030</v>
      </c>
      <c r="E5036">
        <v>1461.47</v>
      </c>
      <c r="F5036">
        <v>0</v>
      </c>
      <c r="G5036" s="2">
        <v>45549</v>
      </c>
      <c r="H5036" t="s">
        <v>2018</v>
      </c>
      <c r="I5036">
        <f t="shared" si="78"/>
        <v>1461.47</v>
      </c>
    </row>
    <row r="5037" spans="1:9" x14ac:dyDescent="0.25">
      <c r="A5037">
        <v>2</v>
      </c>
      <c r="B5037" t="s">
        <v>2022</v>
      </c>
      <c r="C5037" t="s">
        <v>2023</v>
      </c>
      <c r="D5037" t="s">
        <v>2020</v>
      </c>
      <c r="E5037">
        <v>1360.97</v>
      </c>
      <c r="F5037">
        <v>0</v>
      </c>
      <c r="G5037" s="2">
        <v>45545</v>
      </c>
      <c r="H5037" t="s">
        <v>2021</v>
      </c>
      <c r="I5037">
        <f t="shared" si="78"/>
        <v>1360.97</v>
      </c>
    </row>
    <row r="5038" spans="1:9" x14ac:dyDescent="0.25">
      <c r="A5038">
        <v>2</v>
      </c>
      <c r="B5038" t="s">
        <v>2024</v>
      </c>
      <c r="C5038" t="s">
        <v>2036</v>
      </c>
      <c r="D5038" t="s">
        <v>2020</v>
      </c>
      <c r="E5038">
        <v>1983.38</v>
      </c>
      <c r="F5038">
        <v>0</v>
      </c>
      <c r="G5038" s="2">
        <v>45545</v>
      </c>
      <c r="H5038" t="s">
        <v>2021</v>
      </c>
      <c r="I5038">
        <f t="shared" si="78"/>
        <v>1983.38</v>
      </c>
    </row>
    <row r="5039" spans="1:9" x14ac:dyDescent="0.25">
      <c r="A5039">
        <v>4</v>
      </c>
      <c r="B5039" t="s">
        <v>2047</v>
      </c>
      <c r="C5039" t="s">
        <v>3582</v>
      </c>
      <c r="D5039" t="s">
        <v>2020</v>
      </c>
      <c r="E5039">
        <v>3883.99</v>
      </c>
      <c r="F5039">
        <v>0</v>
      </c>
      <c r="G5039" s="2">
        <v>45545</v>
      </c>
      <c r="H5039" t="s">
        <v>2021</v>
      </c>
      <c r="I5039">
        <f t="shared" si="78"/>
        <v>3883.99</v>
      </c>
    </row>
    <row r="5040" spans="1:9" x14ac:dyDescent="0.25">
      <c r="A5040">
        <v>2</v>
      </c>
      <c r="B5040" t="s">
        <v>2024</v>
      </c>
      <c r="C5040" t="s">
        <v>2036</v>
      </c>
      <c r="D5040" t="s">
        <v>2020</v>
      </c>
      <c r="E5040">
        <v>32.450000000000003</v>
      </c>
      <c r="F5040">
        <v>0</v>
      </c>
      <c r="G5040" s="2">
        <v>45546</v>
      </c>
      <c r="H5040" t="s">
        <v>2021</v>
      </c>
      <c r="I5040">
        <f t="shared" si="78"/>
        <v>32.450000000000003</v>
      </c>
    </row>
    <row r="5041" spans="1:9" x14ac:dyDescent="0.25">
      <c r="A5041">
        <v>2</v>
      </c>
      <c r="B5041" t="s">
        <v>2022</v>
      </c>
      <c r="C5041" t="s">
        <v>2023</v>
      </c>
      <c r="D5041" t="s">
        <v>2020</v>
      </c>
      <c r="E5041">
        <v>446.17</v>
      </c>
      <c r="F5041">
        <v>0</v>
      </c>
      <c r="G5041" s="2">
        <v>45546</v>
      </c>
      <c r="H5041" t="s">
        <v>2021</v>
      </c>
      <c r="I5041">
        <f t="shared" si="78"/>
        <v>446.17</v>
      </c>
    </row>
    <row r="5042" spans="1:9" x14ac:dyDescent="0.25">
      <c r="A5042">
        <v>2</v>
      </c>
      <c r="B5042" t="s">
        <v>2042</v>
      </c>
      <c r="C5042" t="s">
        <v>2043</v>
      </c>
      <c r="D5042" t="s">
        <v>2020</v>
      </c>
      <c r="E5042">
        <v>329.99</v>
      </c>
      <c r="F5042">
        <v>0</v>
      </c>
      <c r="G5042" s="2">
        <v>45546</v>
      </c>
      <c r="H5042" t="s">
        <v>2021</v>
      </c>
      <c r="I5042">
        <f t="shared" si="78"/>
        <v>329.99</v>
      </c>
    </row>
    <row r="5043" spans="1:9" x14ac:dyDescent="0.25">
      <c r="A5043">
        <v>3</v>
      </c>
      <c r="B5043" t="s">
        <v>2042</v>
      </c>
      <c r="C5043" t="s">
        <v>2058</v>
      </c>
      <c r="D5043" t="s">
        <v>2020</v>
      </c>
      <c r="E5043">
        <v>164.99</v>
      </c>
      <c r="F5043">
        <v>0</v>
      </c>
      <c r="G5043" s="2">
        <v>45546</v>
      </c>
      <c r="H5043" t="s">
        <v>2021</v>
      </c>
      <c r="I5043">
        <f t="shared" si="78"/>
        <v>164.99</v>
      </c>
    </row>
    <row r="5044" spans="1:9" x14ac:dyDescent="0.25">
      <c r="A5044">
        <v>4</v>
      </c>
      <c r="B5044" t="s">
        <v>2042</v>
      </c>
      <c r="C5044" t="s">
        <v>2057</v>
      </c>
      <c r="D5044" t="s">
        <v>2020</v>
      </c>
      <c r="E5044">
        <v>164.99</v>
      </c>
      <c r="F5044">
        <v>0</v>
      </c>
      <c r="G5044" s="2">
        <v>45546</v>
      </c>
      <c r="H5044" t="s">
        <v>2021</v>
      </c>
      <c r="I5044">
        <f t="shared" si="78"/>
        <v>164.99</v>
      </c>
    </row>
    <row r="5045" spans="1:9" x14ac:dyDescent="0.25">
      <c r="A5045">
        <v>2</v>
      </c>
      <c r="B5045" t="s">
        <v>2042</v>
      </c>
      <c r="C5045" t="s">
        <v>2043</v>
      </c>
      <c r="D5045" t="s">
        <v>2020</v>
      </c>
      <c r="E5045">
        <v>819.37</v>
      </c>
      <c r="F5045">
        <v>0</v>
      </c>
      <c r="G5045" s="2">
        <v>45546</v>
      </c>
      <c r="H5045" t="s">
        <v>2021</v>
      </c>
      <c r="I5045">
        <f t="shared" si="78"/>
        <v>819.37</v>
      </c>
    </row>
    <row r="5046" spans="1:9" x14ac:dyDescent="0.25">
      <c r="A5046">
        <v>3</v>
      </c>
      <c r="B5046" t="s">
        <v>2042</v>
      </c>
      <c r="C5046" t="s">
        <v>2058</v>
      </c>
      <c r="D5046" t="s">
        <v>2020</v>
      </c>
      <c r="E5046">
        <v>409.67</v>
      </c>
      <c r="F5046">
        <v>0</v>
      </c>
      <c r="G5046" s="2">
        <v>45546</v>
      </c>
      <c r="H5046" t="s">
        <v>2021</v>
      </c>
      <c r="I5046">
        <f t="shared" si="78"/>
        <v>409.67</v>
      </c>
    </row>
    <row r="5047" spans="1:9" x14ac:dyDescent="0.25">
      <c r="A5047">
        <v>4</v>
      </c>
      <c r="B5047" t="s">
        <v>2042</v>
      </c>
      <c r="C5047" t="s">
        <v>2057</v>
      </c>
      <c r="D5047" t="s">
        <v>2020</v>
      </c>
      <c r="E5047">
        <v>409.67</v>
      </c>
      <c r="F5047">
        <v>0</v>
      </c>
      <c r="G5047" s="2">
        <v>45546</v>
      </c>
      <c r="H5047" t="s">
        <v>2021</v>
      </c>
      <c r="I5047">
        <f t="shared" si="78"/>
        <v>409.67</v>
      </c>
    </row>
    <row r="5048" spans="1:9" x14ac:dyDescent="0.25">
      <c r="A5048">
        <v>2</v>
      </c>
      <c r="B5048" t="s">
        <v>2032</v>
      </c>
      <c r="C5048" t="s">
        <v>2033</v>
      </c>
      <c r="D5048" t="s">
        <v>2020</v>
      </c>
      <c r="E5048">
        <v>96.35</v>
      </c>
      <c r="F5048">
        <v>0</v>
      </c>
      <c r="G5048" s="2">
        <v>45547</v>
      </c>
      <c r="H5048" t="s">
        <v>2021</v>
      </c>
      <c r="I5048">
        <f t="shared" si="78"/>
        <v>96.35</v>
      </c>
    </row>
    <row r="5049" spans="1:9" x14ac:dyDescent="0.25">
      <c r="A5049">
        <v>2</v>
      </c>
      <c r="B5049" t="s">
        <v>2024</v>
      </c>
      <c r="C5049" t="s">
        <v>2036</v>
      </c>
      <c r="D5049" t="s">
        <v>2020</v>
      </c>
      <c r="E5049">
        <v>757.1</v>
      </c>
      <c r="F5049">
        <v>0</v>
      </c>
      <c r="G5049" s="2">
        <v>45536</v>
      </c>
      <c r="H5049" t="s">
        <v>2021</v>
      </c>
      <c r="I5049">
        <f t="shared" si="78"/>
        <v>757.1</v>
      </c>
    </row>
    <row r="5050" spans="1:9" x14ac:dyDescent="0.25">
      <c r="A5050">
        <v>4</v>
      </c>
      <c r="B5050" t="s">
        <v>2022</v>
      </c>
      <c r="C5050" t="s">
        <v>3596</v>
      </c>
      <c r="D5050" t="s">
        <v>2020</v>
      </c>
      <c r="E5050">
        <v>3323.11</v>
      </c>
      <c r="F5050">
        <v>0</v>
      </c>
      <c r="G5050" s="2">
        <v>45547</v>
      </c>
      <c r="H5050" t="s">
        <v>2021</v>
      </c>
      <c r="I5050">
        <f t="shared" si="78"/>
        <v>3323.11</v>
      </c>
    </row>
    <row r="5051" spans="1:9" x14ac:dyDescent="0.25">
      <c r="A5051">
        <v>2</v>
      </c>
      <c r="B5051" t="s">
        <v>2032</v>
      </c>
      <c r="C5051" t="s">
        <v>2033</v>
      </c>
      <c r="D5051" t="s">
        <v>2020</v>
      </c>
      <c r="E5051">
        <v>55.95</v>
      </c>
      <c r="F5051">
        <v>0</v>
      </c>
      <c r="G5051" s="2">
        <v>45551</v>
      </c>
      <c r="H5051" t="s">
        <v>2021</v>
      </c>
      <c r="I5051">
        <f t="shared" si="78"/>
        <v>55.95</v>
      </c>
    </row>
    <row r="5052" spans="1:9" x14ac:dyDescent="0.25">
      <c r="A5052">
        <v>2</v>
      </c>
      <c r="B5052" t="s">
        <v>2038</v>
      </c>
      <c r="C5052" t="s">
        <v>2039</v>
      </c>
      <c r="D5052" t="s">
        <v>2020</v>
      </c>
      <c r="E5052">
        <v>23.07</v>
      </c>
      <c r="F5052">
        <v>0</v>
      </c>
      <c r="G5052" s="2">
        <v>45551</v>
      </c>
      <c r="H5052" t="s">
        <v>2021</v>
      </c>
      <c r="I5052">
        <f t="shared" si="78"/>
        <v>23.07</v>
      </c>
    </row>
    <row r="5053" spans="1:9" x14ac:dyDescent="0.25">
      <c r="A5053">
        <v>2</v>
      </c>
      <c r="B5053" t="s">
        <v>2024</v>
      </c>
      <c r="C5053" t="s">
        <v>2036</v>
      </c>
      <c r="D5053" t="s">
        <v>2020</v>
      </c>
      <c r="E5053">
        <v>415</v>
      </c>
      <c r="F5053">
        <v>0</v>
      </c>
      <c r="G5053" s="2">
        <v>45551</v>
      </c>
      <c r="H5053" t="s">
        <v>2021</v>
      </c>
      <c r="I5053">
        <f t="shared" si="78"/>
        <v>415</v>
      </c>
    </row>
    <row r="5054" spans="1:9" x14ac:dyDescent="0.25">
      <c r="A5054">
        <v>2</v>
      </c>
      <c r="B5054" t="s">
        <v>2019</v>
      </c>
      <c r="C5054" t="s">
        <v>2027</v>
      </c>
      <c r="D5054" t="s">
        <v>2020</v>
      </c>
      <c r="E5054">
        <v>0</v>
      </c>
      <c r="F5054">
        <v>799.98</v>
      </c>
      <c r="G5054" s="2">
        <v>45548</v>
      </c>
      <c r="H5054" t="s">
        <v>2021</v>
      </c>
      <c r="I5054">
        <f t="shared" si="78"/>
        <v>-799.98</v>
      </c>
    </row>
    <row r="5055" spans="1:9" x14ac:dyDescent="0.25">
      <c r="A5055">
        <v>2</v>
      </c>
      <c r="B5055" t="s">
        <v>2032</v>
      </c>
      <c r="C5055" t="s">
        <v>2033</v>
      </c>
      <c r="D5055" t="s">
        <v>2020</v>
      </c>
      <c r="E5055">
        <v>0</v>
      </c>
      <c r="F5055">
        <v>30.67</v>
      </c>
      <c r="G5055" s="2">
        <v>45548</v>
      </c>
      <c r="H5055" t="s">
        <v>2021</v>
      </c>
      <c r="I5055">
        <f t="shared" si="78"/>
        <v>-30.67</v>
      </c>
    </row>
    <row r="5056" spans="1:9" x14ac:dyDescent="0.25">
      <c r="A5056">
        <v>2</v>
      </c>
      <c r="B5056" t="s">
        <v>2032</v>
      </c>
      <c r="C5056" t="s">
        <v>2033</v>
      </c>
      <c r="D5056" t="s">
        <v>2020</v>
      </c>
      <c r="E5056">
        <v>111.88</v>
      </c>
      <c r="F5056">
        <v>0</v>
      </c>
      <c r="G5056" s="2">
        <v>45548</v>
      </c>
      <c r="H5056" t="s">
        <v>2021</v>
      </c>
      <c r="I5056">
        <f t="shared" si="78"/>
        <v>111.88</v>
      </c>
    </row>
    <row r="5057" spans="1:9" x14ac:dyDescent="0.25">
      <c r="A5057">
        <v>2</v>
      </c>
      <c r="B5057" t="s">
        <v>2032</v>
      </c>
      <c r="C5057" t="s">
        <v>2033</v>
      </c>
      <c r="D5057" t="s">
        <v>2020</v>
      </c>
      <c r="E5057">
        <v>71.930000000000007</v>
      </c>
      <c r="F5057">
        <v>0</v>
      </c>
      <c r="G5057" s="2">
        <v>45548</v>
      </c>
      <c r="H5057" t="s">
        <v>2021</v>
      </c>
      <c r="I5057">
        <f t="shared" si="78"/>
        <v>71.930000000000007</v>
      </c>
    </row>
    <row r="5058" spans="1:9" x14ac:dyDescent="0.25">
      <c r="A5058">
        <v>2</v>
      </c>
      <c r="B5058" t="s">
        <v>2032</v>
      </c>
      <c r="C5058" t="s">
        <v>2033</v>
      </c>
      <c r="D5058" t="s">
        <v>2020</v>
      </c>
      <c r="E5058">
        <v>778.38</v>
      </c>
      <c r="F5058">
        <v>0</v>
      </c>
      <c r="G5058" s="2">
        <v>45548</v>
      </c>
      <c r="H5058" t="s">
        <v>2021</v>
      </c>
      <c r="I5058">
        <f t="shared" ref="I5058:I5121" si="79">E5058-F5058</f>
        <v>778.38</v>
      </c>
    </row>
    <row r="5059" spans="1:9" x14ac:dyDescent="0.25">
      <c r="A5059">
        <v>2</v>
      </c>
      <c r="B5059" t="s">
        <v>2024</v>
      </c>
      <c r="C5059" t="s">
        <v>2036</v>
      </c>
      <c r="D5059" t="s">
        <v>2020</v>
      </c>
      <c r="E5059">
        <v>879.17</v>
      </c>
      <c r="F5059">
        <v>0</v>
      </c>
      <c r="G5059" s="2">
        <v>45548</v>
      </c>
      <c r="H5059" t="s">
        <v>2021</v>
      </c>
      <c r="I5059">
        <f t="shared" si="79"/>
        <v>879.17</v>
      </c>
    </row>
    <row r="5060" spans="1:9" x14ac:dyDescent="0.25">
      <c r="A5060">
        <v>4</v>
      </c>
      <c r="B5060" t="s">
        <v>2024</v>
      </c>
      <c r="C5060" t="s">
        <v>2025</v>
      </c>
      <c r="D5060" t="s">
        <v>2020</v>
      </c>
      <c r="E5060">
        <v>6817.79</v>
      </c>
      <c r="F5060">
        <v>0</v>
      </c>
      <c r="G5060" s="2">
        <v>45551</v>
      </c>
      <c r="H5060" t="s">
        <v>2021</v>
      </c>
      <c r="I5060">
        <f t="shared" si="79"/>
        <v>6817.79</v>
      </c>
    </row>
    <row r="5061" spans="1:9" x14ac:dyDescent="0.25">
      <c r="A5061">
        <v>2</v>
      </c>
      <c r="B5061" t="s">
        <v>2019</v>
      </c>
      <c r="C5061" t="s">
        <v>2027</v>
      </c>
      <c r="D5061" t="s">
        <v>2020</v>
      </c>
      <c r="E5061">
        <v>91.19</v>
      </c>
      <c r="F5061">
        <v>0</v>
      </c>
      <c r="G5061" s="2">
        <v>45548</v>
      </c>
      <c r="H5061" t="s">
        <v>2021</v>
      </c>
      <c r="I5061">
        <f t="shared" si="79"/>
        <v>91.19</v>
      </c>
    </row>
    <row r="5062" spans="1:9" x14ac:dyDescent="0.25">
      <c r="A5062">
        <v>3</v>
      </c>
      <c r="B5062" t="s">
        <v>2044</v>
      </c>
      <c r="C5062" t="s">
        <v>3266</v>
      </c>
      <c r="D5062" t="s">
        <v>2020</v>
      </c>
      <c r="E5062">
        <v>0</v>
      </c>
      <c r="F5062">
        <v>157.38</v>
      </c>
      <c r="G5062" s="2">
        <v>45548</v>
      </c>
      <c r="H5062" t="s">
        <v>2021</v>
      </c>
      <c r="I5062">
        <f t="shared" si="79"/>
        <v>-157.38</v>
      </c>
    </row>
    <row r="5063" spans="1:9" x14ac:dyDescent="0.25">
      <c r="A5063">
        <v>3</v>
      </c>
      <c r="B5063" t="s">
        <v>2044</v>
      </c>
      <c r="C5063" t="s">
        <v>3266</v>
      </c>
      <c r="D5063" t="s">
        <v>2020</v>
      </c>
      <c r="E5063">
        <v>992.97</v>
      </c>
      <c r="F5063">
        <v>0</v>
      </c>
      <c r="G5063" s="2">
        <v>45548</v>
      </c>
      <c r="H5063" t="s">
        <v>2021</v>
      </c>
      <c r="I5063">
        <f t="shared" si="79"/>
        <v>992.97</v>
      </c>
    </row>
    <row r="5064" spans="1:9" x14ac:dyDescent="0.25">
      <c r="A5064">
        <v>2</v>
      </c>
      <c r="B5064" t="s">
        <v>2022</v>
      </c>
      <c r="C5064" t="s">
        <v>2023</v>
      </c>
      <c r="D5064" t="s">
        <v>2020</v>
      </c>
      <c r="E5064">
        <v>1320.97</v>
      </c>
      <c r="F5064">
        <v>0</v>
      </c>
      <c r="G5064" s="2">
        <v>45551</v>
      </c>
      <c r="H5064" t="s">
        <v>2021</v>
      </c>
      <c r="I5064">
        <f t="shared" si="79"/>
        <v>1320.97</v>
      </c>
    </row>
    <row r="5065" spans="1:9" x14ac:dyDescent="0.25">
      <c r="A5065">
        <v>2</v>
      </c>
      <c r="B5065" t="s">
        <v>2024</v>
      </c>
      <c r="C5065" t="s">
        <v>2036</v>
      </c>
      <c r="D5065" t="s">
        <v>2020</v>
      </c>
      <c r="E5065">
        <v>81.709999999999994</v>
      </c>
      <c r="F5065">
        <v>0</v>
      </c>
      <c r="G5065" s="2">
        <v>45552</v>
      </c>
      <c r="H5065" t="s">
        <v>2021</v>
      </c>
      <c r="I5065">
        <f t="shared" si="79"/>
        <v>81.709999999999994</v>
      </c>
    </row>
    <row r="5066" spans="1:9" x14ac:dyDescent="0.25">
      <c r="A5066">
        <v>2</v>
      </c>
      <c r="B5066" t="s">
        <v>2024</v>
      </c>
      <c r="C5066" t="s">
        <v>2036</v>
      </c>
      <c r="D5066" t="s">
        <v>2020</v>
      </c>
      <c r="E5066">
        <v>270.44</v>
      </c>
      <c r="F5066">
        <v>0</v>
      </c>
      <c r="G5066" s="2">
        <v>45548</v>
      </c>
      <c r="H5066" t="s">
        <v>2021</v>
      </c>
      <c r="I5066">
        <f t="shared" si="79"/>
        <v>270.44</v>
      </c>
    </row>
    <row r="5067" spans="1:9" x14ac:dyDescent="0.25">
      <c r="A5067">
        <v>2</v>
      </c>
      <c r="B5067" t="s">
        <v>2024</v>
      </c>
      <c r="C5067" t="s">
        <v>2036</v>
      </c>
      <c r="D5067" t="s">
        <v>2020</v>
      </c>
      <c r="E5067">
        <v>1809.89</v>
      </c>
      <c r="F5067">
        <v>0</v>
      </c>
      <c r="G5067" s="2">
        <v>45547</v>
      </c>
      <c r="H5067" t="s">
        <v>2021</v>
      </c>
      <c r="I5067">
        <f t="shared" si="79"/>
        <v>1809.89</v>
      </c>
    </row>
    <row r="5068" spans="1:9" x14ac:dyDescent="0.25">
      <c r="A5068">
        <v>2</v>
      </c>
      <c r="B5068" t="s">
        <v>2019</v>
      </c>
      <c r="C5068" t="s">
        <v>2027</v>
      </c>
      <c r="D5068" t="s">
        <v>2020</v>
      </c>
      <c r="E5068">
        <v>3471.61</v>
      </c>
      <c r="F5068">
        <v>0</v>
      </c>
      <c r="G5068" s="2">
        <v>45548</v>
      </c>
      <c r="H5068" t="s">
        <v>2021</v>
      </c>
      <c r="I5068">
        <f t="shared" si="79"/>
        <v>3471.61</v>
      </c>
    </row>
    <row r="5069" spans="1:9" x14ac:dyDescent="0.25">
      <c r="A5069">
        <v>2</v>
      </c>
      <c r="B5069" t="s">
        <v>2024</v>
      </c>
      <c r="C5069" t="s">
        <v>2036</v>
      </c>
      <c r="D5069" t="s">
        <v>2020</v>
      </c>
      <c r="E5069">
        <v>6445.43</v>
      </c>
      <c r="F5069">
        <v>0</v>
      </c>
      <c r="G5069" s="2">
        <v>45551</v>
      </c>
      <c r="H5069" t="s">
        <v>2021</v>
      </c>
      <c r="I5069">
        <f t="shared" si="79"/>
        <v>6445.43</v>
      </c>
    </row>
    <row r="5070" spans="1:9" x14ac:dyDescent="0.25">
      <c r="A5070">
        <v>4</v>
      </c>
      <c r="B5070" t="s">
        <v>2019</v>
      </c>
      <c r="C5070" t="s">
        <v>3602</v>
      </c>
      <c r="D5070" t="s">
        <v>2020</v>
      </c>
      <c r="E5070">
        <v>156.36000000000001</v>
      </c>
      <c r="F5070">
        <v>0</v>
      </c>
      <c r="G5070" s="2">
        <v>45536</v>
      </c>
      <c r="H5070" t="s">
        <v>2021</v>
      </c>
      <c r="I5070">
        <f t="shared" si="79"/>
        <v>156.36000000000001</v>
      </c>
    </row>
    <row r="5071" spans="1:9" x14ac:dyDescent="0.25">
      <c r="A5071">
        <v>2</v>
      </c>
      <c r="B5071" t="s">
        <v>2019</v>
      </c>
      <c r="C5071" t="s">
        <v>2027</v>
      </c>
      <c r="D5071" t="s">
        <v>2020</v>
      </c>
      <c r="E5071">
        <v>129.41999999999999</v>
      </c>
      <c r="F5071">
        <v>0</v>
      </c>
      <c r="G5071" s="2">
        <v>45536</v>
      </c>
      <c r="H5071" t="s">
        <v>2021</v>
      </c>
      <c r="I5071">
        <f t="shared" si="79"/>
        <v>129.41999999999999</v>
      </c>
    </row>
    <row r="5072" spans="1:9" x14ac:dyDescent="0.25">
      <c r="A5072">
        <v>2</v>
      </c>
      <c r="B5072" t="s">
        <v>2024</v>
      </c>
      <c r="C5072" t="s">
        <v>2036</v>
      </c>
      <c r="D5072" t="s">
        <v>3626</v>
      </c>
      <c r="E5072">
        <v>0</v>
      </c>
      <c r="F5072">
        <v>8280.52</v>
      </c>
      <c r="G5072" s="2">
        <v>45535</v>
      </c>
      <c r="H5072" t="s">
        <v>753</v>
      </c>
      <c r="I5072">
        <f t="shared" si="79"/>
        <v>-8280.52</v>
      </c>
    </row>
    <row r="5073" spans="1:9" x14ac:dyDescent="0.25">
      <c r="A5073">
        <v>2</v>
      </c>
      <c r="B5073" t="s">
        <v>2028</v>
      </c>
      <c r="C5073" t="s">
        <v>2029</v>
      </c>
      <c r="D5073" t="s">
        <v>3990</v>
      </c>
      <c r="E5073">
        <v>0</v>
      </c>
      <c r="F5073">
        <v>116.78</v>
      </c>
      <c r="G5073" s="2">
        <v>45535</v>
      </c>
      <c r="H5073" t="s">
        <v>3265</v>
      </c>
      <c r="I5073">
        <f t="shared" si="79"/>
        <v>-116.78</v>
      </c>
    </row>
    <row r="5074" spans="1:9" x14ac:dyDescent="0.25">
      <c r="A5074">
        <v>2</v>
      </c>
      <c r="B5074" t="s">
        <v>2019</v>
      </c>
      <c r="C5074" t="s">
        <v>2027</v>
      </c>
      <c r="D5074" t="s">
        <v>2020</v>
      </c>
      <c r="E5074">
        <v>269.43</v>
      </c>
      <c r="F5074">
        <v>0</v>
      </c>
      <c r="G5074" s="2">
        <v>45561</v>
      </c>
      <c r="H5074" t="s">
        <v>2021</v>
      </c>
      <c r="I5074">
        <f t="shared" si="79"/>
        <v>269.43</v>
      </c>
    </row>
    <row r="5075" spans="1:9" x14ac:dyDescent="0.25">
      <c r="A5075">
        <v>2</v>
      </c>
      <c r="B5075" t="s">
        <v>2042</v>
      </c>
      <c r="C5075" t="s">
        <v>2043</v>
      </c>
      <c r="D5075" t="s">
        <v>2020</v>
      </c>
      <c r="E5075">
        <v>212.93</v>
      </c>
      <c r="F5075">
        <v>0</v>
      </c>
      <c r="G5075" s="2">
        <v>45562</v>
      </c>
      <c r="H5075" t="s">
        <v>2021</v>
      </c>
      <c r="I5075">
        <f t="shared" si="79"/>
        <v>212.93</v>
      </c>
    </row>
    <row r="5076" spans="1:9" x14ac:dyDescent="0.25">
      <c r="A5076">
        <v>2</v>
      </c>
      <c r="B5076" t="s">
        <v>2022</v>
      </c>
      <c r="C5076" t="s">
        <v>2023</v>
      </c>
      <c r="D5076" t="s">
        <v>2020</v>
      </c>
      <c r="E5076">
        <v>715.9</v>
      </c>
      <c r="F5076">
        <v>0</v>
      </c>
      <c r="G5076" s="2">
        <v>45562</v>
      </c>
      <c r="H5076" t="s">
        <v>2021</v>
      </c>
      <c r="I5076">
        <f t="shared" si="79"/>
        <v>715.9</v>
      </c>
    </row>
    <row r="5077" spans="1:9" x14ac:dyDescent="0.25">
      <c r="A5077">
        <v>4</v>
      </c>
      <c r="B5077" t="s">
        <v>2038</v>
      </c>
      <c r="C5077" t="s">
        <v>3988</v>
      </c>
      <c r="D5077" t="s">
        <v>2020</v>
      </c>
      <c r="E5077">
        <v>1708.53</v>
      </c>
      <c r="F5077">
        <v>0</v>
      </c>
      <c r="G5077" s="2">
        <v>45559</v>
      </c>
      <c r="H5077" t="s">
        <v>2021</v>
      </c>
      <c r="I5077">
        <f t="shared" si="79"/>
        <v>1708.53</v>
      </c>
    </row>
    <row r="5078" spans="1:9" x14ac:dyDescent="0.25">
      <c r="A5078">
        <v>4</v>
      </c>
      <c r="B5078" t="s">
        <v>2038</v>
      </c>
      <c r="C5078" t="s">
        <v>3988</v>
      </c>
      <c r="D5078" t="s">
        <v>2020</v>
      </c>
      <c r="E5078">
        <v>1195.7</v>
      </c>
      <c r="F5078">
        <v>0</v>
      </c>
      <c r="G5078" s="2">
        <v>45559</v>
      </c>
      <c r="H5078" t="s">
        <v>2021</v>
      </c>
      <c r="I5078">
        <f t="shared" si="79"/>
        <v>1195.7</v>
      </c>
    </row>
    <row r="5079" spans="1:9" x14ac:dyDescent="0.25">
      <c r="A5079">
        <v>2</v>
      </c>
      <c r="B5079" t="s">
        <v>2044</v>
      </c>
      <c r="C5079" t="s">
        <v>2045</v>
      </c>
      <c r="D5079" t="s">
        <v>2020</v>
      </c>
      <c r="E5079">
        <v>273.37</v>
      </c>
      <c r="F5079">
        <v>0</v>
      </c>
      <c r="G5079" s="2">
        <v>45561</v>
      </c>
      <c r="H5079" t="s">
        <v>2021</v>
      </c>
      <c r="I5079">
        <f t="shared" si="79"/>
        <v>273.37</v>
      </c>
    </row>
    <row r="5080" spans="1:9" x14ac:dyDescent="0.25">
      <c r="A5080">
        <v>2</v>
      </c>
      <c r="B5080" t="s">
        <v>2024</v>
      </c>
      <c r="C5080" t="s">
        <v>2036</v>
      </c>
      <c r="D5080" t="s">
        <v>2020</v>
      </c>
      <c r="E5080">
        <v>137.1</v>
      </c>
      <c r="F5080">
        <v>0</v>
      </c>
      <c r="G5080" s="2">
        <v>45561</v>
      </c>
      <c r="H5080" t="s">
        <v>2021</v>
      </c>
      <c r="I5080">
        <f t="shared" si="79"/>
        <v>137.1</v>
      </c>
    </row>
    <row r="5081" spans="1:9" x14ac:dyDescent="0.25">
      <c r="A5081">
        <v>2</v>
      </c>
      <c r="B5081" t="s">
        <v>2022</v>
      </c>
      <c r="C5081" t="s">
        <v>2023</v>
      </c>
      <c r="D5081" t="s">
        <v>2020</v>
      </c>
      <c r="E5081">
        <v>178.36</v>
      </c>
      <c r="F5081">
        <v>0</v>
      </c>
      <c r="G5081" s="2">
        <v>45561</v>
      </c>
      <c r="H5081" t="s">
        <v>2021</v>
      </c>
      <c r="I5081">
        <f t="shared" si="79"/>
        <v>178.36</v>
      </c>
    </row>
    <row r="5082" spans="1:9" x14ac:dyDescent="0.25">
      <c r="A5082">
        <v>2</v>
      </c>
      <c r="B5082" t="s">
        <v>2022</v>
      </c>
      <c r="C5082" t="s">
        <v>2023</v>
      </c>
      <c r="D5082" t="s">
        <v>2020</v>
      </c>
      <c r="E5082">
        <v>22.74</v>
      </c>
      <c r="F5082">
        <v>0</v>
      </c>
      <c r="G5082" s="2">
        <v>45562</v>
      </c>
      <c r="H5082" t="s">
        <v>2021</v>
      </c>
      <c r="I5082">
        <f t="shared" si="79"/>
        <v>22.74</v>
      </c>
    </row>
    <row r="5083" spans="1:9" x14ac:dyDescent="0.25">
      <c r="A5083">
        <v>2</v>
      </c>
      <c r="B5083" t="s">
        <v>2024</v>
      </c>
      <c r="C5083" t="s">
        <v>2036</v>
      </c>
      <c r="D5083" t="s">
        <v>2020</v>
      </c>
      <c r="E5083">
        <v>81.14</v>
      </c>
      <c r="F5083">
        <v>0</v>
      </c>
      <c r="G5083" s="2">
        <v>45560</v>
      </c>
      <c r="H5083" t="s">
        <v>2021</v>
      </c>
      <c r="I5083">
        <f t="shared" si="79"/>
        <v>81.14</v>
      </c>
    </row>
    <row r="5084" spans="1:9" x14ac:dyDescent="0.25">
      <c r="A5084">
        <v>4</v>
      </c>
      <c r="B5084" t="s">
        <v>2034</v>
      </c>
      <c r="C5084" t="s">
        <v>3774</v>
      </c>
      <c r="D5084" t="s">
        <v>2020</v>
      </c>
      <c r="E5084">
        <v>831.91</v>
      </c>
      <c r="F5084">
        <v>0</v>
      </c>
      <c r="G5084" s="2">
        <v>45562</v>
      </c>
      <c r="H5084" t="s">
        <v>2021</v>
      </c>
      <c r="I5084">
        <f t="shared" si="79"/>
        <v>831.91</v>
      </c>
    </row>
    <row r="5085" spans="1:9" x14ac:dyDescent="0.25">
      <c r="A5085">
        <v>2</v>
      </c>
      <c r="B5085" t="s">
        <v>2019</v>
      </c>
      <c r="C5085" t="s">
        <v>2027</v>
      </c>
      <c r="D5085" t="s">
        <v>2020</v>
      </c>
      <c r="E5085">
        <v>237.15</v>
      </c>
      <c r="F5085">
        <v>0</v>
      </c>
      <c r="G5085" s="2">
        <v>45562</v>
      </c>
      <c r="H5085" t="s">
        <v>2021</v>
      </c>
      <c r="I5085">
        <f t="shared" si="79"/>
        <v>237.15</v>
      </c>
    </row>
    <row r="5086" spans="1:9" x14ac:dyDescent="0.25">
      <c r="A5086">
        <v>8</v>
      </c>
      <c r="B5086" t="s">
        <v>2063</v>
      </c>
      <c r="C5086" t="s">
        <v>3495</v>
      </c>
      <c r="D5086" t="s">
        <v>3499</v>
      </c>
      <c r="E5086">
        <v>1666.87</v>
      </c>
      <c r="F5086">
        <v>0</v>
      </c>
      <c r="G5086" s="2">
        <v>45565</v>
      </c>
      <c r="H5086" t="s">
        <v>3243</v>
      </c>
      <c r="I5086">
        <f t="shared" si="79"/>
        <v>1666.87</v>
      </c>
    </row>
    <row r="5087" spans="1:9" x14ac:dyDescent="0.25">
      <c r="A5087">
        <v>8</v>
      </c>
      <c r="B5087" t="s">
        <v>2063</v>
      </c>
      <c r="C5087" t="s">
        <v>3495</v>
      </c>
      <c r="D5087" t="s">
        <v>3500</v>
      </c>
      <c r="E5087">
        <v>638.04</v>
      </c>
      <c r="F5087">
        <v>0</v>
      </c>
      <c r="G5087" s="2">
        <v>45565</v>
      </c>
      <c r="H5087" t="s">
        <v>3243</v>
      </c>
      <c r="I5087">
        <f t="shared" si="79"/>
        <v>638.04</v>
      </c>
    </row>
    <row r="5088" spans="1:9" x14ac:dyDescent="0.25">
      <c r="A5088">
        <v>2</v>
      </c>
      <c r="B5088" t="s">
        <v>2019</v>
      </c>
      <c r="C5088" t="s">
        <v>2027</v>
      </c>
      <c r="D5088" t="s">
        <v>2020</v>
      </c>
      <c r="E5088">
        <v>8.5</v>
      </c>
      <c r="F5088">
        <v>0</v>
      </c>
      <c r="G5088" s="2">
        <v>45536</v>
      </c>
      <c r="H5088" t="s">
        <v>2021</v>
      </c>
      <c r="I5088">
        <f t="shared" si="79"/>
        <v>8.5</v>
      </c>
    </row>
    <row r="5089" spans="1:9" x14ac:dyDescent="0.25">
      <c r="A5089">
        <v>2</v>
      </c>
      <c r="B5089" t="s">
        <v>2028</v>
      </c>
      <c r="C5089" t="s">
        <v>2029</v>
      </c>
      <c r="D5089" t="s">
        <v>2030</v>
      </c>
      <c r="E5089">
        <v>10242.07</v>
      </c>
      <c r="F5089">
        <v>0</v>
      </c>
      <c r="G5089" s="2">
        <v>45563</v>
      </c>
      <c r="H5089" t="s">
        <v>2018</v>
      </c>
      <c r="I5089">
        <f t="shared" si="79"/>
        <v>10242.07</v>
      </c>
    </row>
    <row r="5090" spans="1:9" x14ac:dyDescent="0.25">
      <c r="A5090">
        <v>3</v>
      </c>
      <c r="B5090" t="s">
        <v>2028</v>
      </c>
      <c r="C5090" t="s">
        <v>3808</v>
      </c>
      <c r="D5090" t="s">
        <v>2030</v>
      </c>
      <c r="E5090">
        <v>2647.11</v>
      </c>
      <c r="F5090">
        <v>0</v>
      </c>
      <c r="G5090" s="2">
        <v>45563</v>
      </c>
      <c r="H5090" t="s">
        <v>2018</v>
      </c>
      <c r="I5090">
        <f t="shared" si="79"/>
        <v>2647.11</v>
      </c>
    </row>
    <row r="5091" spans="1:9" x14ac:dyDescent="0.25">
      <c r="A5091">
        <v>8</v>
      </c>
      <c r="B5091" t="s">
        <v>2017</v>
      </c>
      <c r="C5091" t="s">
        <v>3723</v>
      </c>
      <c r="D5091" t="s">
        <v>2030</v>
      </c>
      <c r="E5091">
        <v>1461.47</v>
      </c>
      <c r="F5091">
        <v>0</v>
      </c>
      <c r="G5091" s="2">
        <v>45563</v>
      </c>
      <c r="H5091" t="s">
        <v>2018</v>
      </c>
      <c r="I5091">
        <f t="shared" si="79"/>
        <v>1461.47</v>
      </c>
    </row>
    <row r="5092" spans="1:9" x14ac:dyDescent="0.25">
      <c r="A5092">
        <v>2</v>
      </c>
      <c r="B5092" t="s">
        <v>2024</v>
      </c>
      <c r="C5092" t="s">
        <v>2036</v>
      </c>
      <c r="D5092" t="s">
        <v>2020</v>
      </c>
      <c r="E5092">
        <v>128.4</v>
      </c>
      <c r="F5092">
        <v>0</v>
      </c>
      <c r="G5092" s="2">
        <v>45565</v>
      </c>
      <c r="H5092" t="s">
        <v>2021</v>
      </c>
      <c r="I5092">
        <f t="shared" si="79"/>
        <v>128.4</v>
      </c>
    </row>
    <row r="5093" spans="1:9" x14ac:dyDescent="0.25">
      <c r="A5093">
        <v>2</v>
      </c>
      <c r="B5093" t="s">
        <v>2019</v>
      </c>
      <c r="C5093" t="s">
        <v>2027</v>
      </c>
      <c r="D5093" t="s">
        <v>2020</v>
      </c>
      <c r="E5093">
        <v>40</v>
      </c>
      <c r="F5093">
        <v>0</v>
      </c>
      <c r="G5093" s="2">
        <v>45565</v>
      </c>
      <c r="H5093" t="s">
        <v>2021</v>
      </c>
      <c r="I5093">
        <f t="shared" si="79"/>
        <v>40</v>
      </c>
    </row>
    <row r="5094" spans="1:9" x14ac:dyDescent="0.25">
      <c r="A5094">
        <v>2</v>
      </c>
      <c r="B5094" t="s">
        <v>2024</v>
      </c>
      <c r="C5094" t="s">
        <v>2036</v>
      </c>
      <c r="D5094" t="s">
        <v>2020</v>
      </c>
      <c r="E5094">
        <v>40</v>
      </c>
      <c r="F5094">
        <v>0</v>
      </c>
      <c r="G5094" s="2">
        <v>45565</v>
      </c>
      <c r="H5094" t="s">
        <v>2021</v>
      </c>
      <c r="I5094">
        <f t="shared" si="79"/>
        <v>40</v>
      </c>
    </row>
    <row r="5095" spans="1:9" x14ac:dyDescent="0.25">
      <c r="A5095">
        <v>2</v>
      </c>
      <c r="B5095" t="s">
        <v>2032</v>
      </c>
      <c r="C5095" t="s">
        <v>2033</v>
      </c>
      <c r="D5095" t="s">
        <v>2020</v>
      </c>
      <c r="E5095">
        <v>3772.46</v>
      </c>
      <c r="F5095">
        <v>0</v>
      </c>
      <c r="G5095" s="2">
        <v>45561</v>
      </c>
      <c r="H5095" t="s">
        <v>2021</v>
      </c>
      <c r="I5095">
        <f t="shared" si="79"/>
        <v>3772.46</v>
      </c>
    </row>
    <row r="5096" spans="1:9" x14ac:dyDescent="0.25">
      <c r="A5096">
        <v>2</v>
      </c>
      <c r="B5096" t="s">
        <v>2047</v>
      </c>
      <c r="C5096" t="s">
        <v>3204</v>
      </c>
      <c r="D5096" t="s">
        <v>2020</v>
      </c>
      <c r="E5096">
        <v>40</v>
      </c>
      <c r="F5096">
        <v>0</v>
      </c>
      <c r="G5096" s="2">
        <v>45565</v>
      </c>
      <c r="H5096" t="s">
        <v>2021</v>
      </c>
      <c r="I5096">
        <f t="shared" si="79"/>
        <v>40</v>
      </c>
    </row>
    <row r="5097" spans="1:9" x14ac:dyDescent="0.25">
      <c r="A5097">
        <v>2</v>
      </c>
      <c r="B5097" t="s">
        <v>2047</v>
      </c>
      <c r="C5097" t="s">
        <v>3204</v>
      </c>
      <c r="D5097" t="s">
        <v>2020</v>
      </c>
      <c r="E5097">
        <v>40</v>
      </c>
      <c r="F5097">
        <v>0</v>
      </c>
      <c r="G5097" s="2">
        <v>45565</v>
      </c>
      <c r="H5097" t="s">
        <v>2021</v>
      </c>
      <c r="I5097">
        <f t="shared" si="79"/>
        <v>40</v>
      </c>
    </row>
    <row r="5098" spans="1:9" x14ac:dyDescent="0.25">
      <c r="A5098">
        <v>2</v>
      </c>
      <c r="B5098" t="s">
        <v>2024</v>
      </c>
      <c r="C5098" t="s">
        <v>2036</v>
      </c>
      <c r="D5098" t="s">
        <v>2020</v>
      </c>
      <c r="E5098">
        <v>40</v>
      </c>
      <c r="F5098">
        <v>0</v>
      </c>
      <c r="G5098" s="2">
        <v>45565</v>
      </c>
      <c r="H5098" t="s">
        <v>2021</v>
      </c>
      <c r="I5098">
        <f t="shared" si="79"/>
        <v>40</v>
      </c>
    </row>
    <row r="5099" spans="1:9" x14ac:dyDescent="0.25">
      <c r="A5099">
        <v>2</v>
      </c>
      <c r="B5099" t="s">
        <v>2024</v>
      </c>
      <c r="C5099" t="s">
        <v>2036</v>
      </c>
      <c r="D5099" t="s">
        <v>2020</v>
      </c>
      <c r="E5099">
        <v>40</v>
      </c>
      <c r="F5099">
        <v>0</v>
      </c>
      <c r="G5099" s="2">
        <v>45536</v>
      </c>
      <c r="H5099" t="s">
        <v>2021</v>
      </c>
      <c r="I5099">
        <f t="shared" si="79"/>
        <v>40</v>
      </c>
    </row>
    <row r="5100" spans="1:9" x14ac:dyDescent="0.25">
      <c r="A5100">
        <v>2</v>
      </c>
      <c r="B5100" t="s">
        <v>2047</v>
      </c>
      <c r="C5100" t="s">
        <v>3204</v>
      </c>
      <c r="D5100" t="s">
        <v>2020</v>
      </c>
      <c r="E5100">
        <v>1233.23</v>
      </c>
      <c r="F5100">
        <v>0</v>
      </c>
      <c r="G5100" s="2">
        <v>45553</v>
      </c>
      <c r="H5100" t="s">
        <v>2021</v>
      </c>
      <c r="I5100">
        <f t="shared" si="79"/>
        <v>1233.23</v>
      </c>
    </row>
    <row r="5101" spans="1:9" x14ac:dyDescent="0.25">
      <c r="A5101">
        <v>2</v>
      </c>
      <c r="B5101" t="s">
        <v>2024</v>
      </c>
      <c r="C5101" t="s">
        <v>2036</v>
      </c>
      <c r="D5101" t="s">
        <v>2020</v>
      </c>
      <c r="E5101">
        <v>40</v>
      </c>
      <c r="F5101">
        <v>0</v>
      </c>
      <c r="G5101" s="2">
        <v>45565</v>
      </c>
      <c r="H5101" t="s">
        <v>2021</v>
      </c>
      <c r="I5101">
        <f t="shared" si="79"/>
        <v>40</v>
      </c>
    </row>
    <row r="5102" spans="1:9" x14ac:dyDescent="0.25">
      <c r="A5102">
        <v>2</v>
      </c>
      <c r="B5102" t="s">
        <v>2024</v>
      </c>
      <c r="C5102" t="s">
        <v>2036</v>
      </c>
      <c r="D5102" t="s">
        <v>2020</v>
      </c>
      <c r="E5102">
        <v>159.26</v>
      </c>
      <c r="F5102">
        <v>0</v>
      </c>
      <c r="G5102" s="2">
        <v>45565</v>
      </c>
      <c r="H5102" t="s">
        <v>2021</v>
      </c>
      <c r="I5102">
        <f t="shared" si="79"/>
        <v>159.26</v>
      </c>
    </row>
    <row r="5103" spans="1:9" x14ac:dyDescent="0.25">
      <c r="A5103">
        <v>2</v>
      </c>
      <c r="B5103" t="s">
        <v>2019</v>
      </c>
      <c r="C5103" t="s">
        <v>2027</v>
      </c>
      <c r="D5103" t="s">
        <v>2020</v>
      </c>
      <c r="E5103">
        <v>197.77</v>
      </c>
      <c r="F5103">
        <v>0</v>
      </c>
      <c r="G5103" s="2">
        <v>45536</v>
      </c>
      <c r="H5103" t="s">
        <v>2021</v>
      </c>
      <c r="I5103">
        <f t="shared" si="79"/>
        <v>197.77</v>
      </c>
    </row>
    <row r="5104" spans="1:9" x14ac:dyDescent="0.25">
      <c r="A5104">
        <v>2</v>
      </c>
      <c r="B5104" t="s">
        <v>2024</v>
      </c>
      <c r="C5104" t="s">
        <v>2036</v>
      </c>
      <c r="D5104" t="s">
        <v>2020</v>
      </c>
      <c r="E5104">
        <v>149.08000000000001</v>
      </c>
      <c r="F5104">
        <v>0</v>
      </c>
      <c r="G5104" s="2">
        <v>45552</v>
      </c>
      <c r="H5104" t="s">
        <v>2021</v>
      </c>
      <c r="I5104">
        <f t="shared" si="79"/>
        <v>149.08000000000001</v>
      </c>
    </row>
    <row r="5105" spans="1:9" x14ac:dyDescent="0.25">
      <c r="A5105">
        <v>2</v>
      </c>
      <c r="B5105" t="s">
        <v>2019</v>
      </c>
      <c r="C5105" t="s">
        <v>2027</v>
      </c>
      <c r="D5105" t="s">
        <v>2020</v>
      </c>
      <c r="E5105">
        <v>359.01</v>
      </c>
      <c r="F5105">
        <v>0</v>
      </c>
      <c r="G5105" s="2">
        <v>45548</v>
      </c>
      <c r="H5105" t="s">
        <v>2021</v>
      </c>
      <c r="I5105">
        <f t="shared" si="79"/>
        <v>359.01</v>
      </c>
    </row>
    <row r="5106" spans="1:9" x14ac:dyDescent="0.25">
      <c r="A5106">
        <v>2</v>
      </c>
      <c r="B5106" t="s">
        <v>2019</v>
      </c>
      <c r="C5106" t="s">
        <v>2027</v>
      </c>
      <c r="D5106" t="s">
        <v>2020</v>
      </c>
      <c r="E5106">
        <v>359.01</v>
      </c>
      <c r="F5106">
        <v>0</v>
      </c>
      <c r="G5106" s="2">
        <v>45552</v>
      </c>
      <c r="H5106" t="s">
        <v>2021</v>
      </c>
      <c r="I5106">
        <f t="shared" si="79"/>
        <v>359.01</v>
      </c>
    </row>
    <row r="5107" spans="1:9" x14ac:dyDescent="0.25">
      <c r="A5107">
        <v>2</v>
      </c>
      <c r="B5107" t="s">
        <v>2042</v>
      </c>
      <c r="C5107" t="s">
        <v>2043</v>
      </c>
      <c r="D5107" t="s">
        <v>2020</v>
      </c>
      <c r="E5107">
        <v>4748.0200000000004</v>
      </c>
      <c r="F5107">
        <v>0</v>
      </c>
      <c r="G5107" s="2">
        <v>45566</v>
      </c>
      <c r="H5107" t="s">
        <v>2021</v>
      </c>
      <c r="I5107">
        <f t="shared" si="79"/>
        <v>4748.0200000000004</v>
      </c>
    </row>
    <row r="5108" spans="1:9" x14ac:dyDescent="0.25">
      <c r="A5108">
        <v>3</v>
      </c>
      <c r="B5108" t="s">
        <v>2042</v>
      </c>
      <c r="C5108" t="s">
        <v>2058</v>
      </c>
      <c r="D5108" t="s">
        <v>2020</v>
      </c>
      <c r="E5108">
        <v>2374.0100000000002</v>
      </c>
      <c r="F5108">
        <v>0</v>
      </c>
      <c r="G5108" s="2">
        <v>45566</v>
      </c>
      <c r="H5108" t="s">
        <v>2021</v>
      </c>
      <c r="I5108">
        <f t="shared" si="79"/>
        <v>2374.0100000000002</v>
      </c>
    </row>
    <row r="5109" spans="1:9" x14ac:dyDescent="0.25">
      <c r="A5109">
        <v>4</v>
      </c>
      <c r="B5109" t="s">
        <v>2042</v>
      </c>
      <c r="C5109" t="s">
        <v>2057</v>
      </c>
      <c r="D5109" t="s">
        <v>2020</v>
      </c>
      <c r="E5109">
        <v>2374.0100000000002</v>
      </c>
      <c r="F5109">
        <v>0</v>
      </c>
      <c r="G5109" s="2">
        <v>45566</v>
      </c>
      <c r="H5109" t="s">
        <v>2021</v>
      </c>
      <c r="I5109">
        <f t="shared" si="79"/>
        <v>2374.0100000000002</v>
      </c>
    </row>
    <row r="5110" spans="1:9" x14ac:dyDescent="0.25">
      <c r="A5110">
        <v>2</v>
      </c>
      <c r="B5110" t="s">
        <v>2019</v>
      </c>
      <c r="C5110" t="s">
        <v>2027</v>
      </c>
      <c r="D5110" t="s">
        <v>2020</v>
      </c>
      <c r="E5110">
        <v>187.5</v>
      </c>
      <c r="F5110">
        <v>0</v>
      </c>
      <c r="G5110" s="2">
        <v>45566</v>
      </c>
      <c r="H5110" t="s">
        <v>2021</v>
      </c>
      <c r="I5110">
        <f t="shared" si="79"/>
        <v>187.5</v>
      </c>
    </row>
    <row r="5111" spans="1:9" x14ac:dyDescent="0.25">
      <c r="A5111">
        <v>2</v>
      </c>
      <c r="B5111" t="s">
        <v>2022</v>
      </c>
      <c r="C5111" t="s">
        <v>2023</v>
      </c>
      <c r="D5111" t="s">
        <v>2020</v>
      </c>
      <c r="E5111">
        <v>453.44</v>
      </c>
      <c r="F5111">
        <v>0</v>
      </c>
      <c r="G5111" s="2">
        <v>45566</v>
      </c>
      <c r="H5111" t="s">
        <v>2021</v>
      </c>
      <c r="I5111">
        <f t="shared" si="79"/>
        <v>453.44</v>
      </c>
    </row>
    <row r="5112" spans="1:9" x14ac:dyDescent="0.25">
      <c r="A5112">
        <v>2</v>
      </c>
      <c r="B5112" t="s">
        <v>2019</v>
      </c>
      <c r="C5112" t="s">
        <v>2027</v>
      </c>
      <c r="D5112" t="s">
        <v>2020</v>
      </c>
      <c r="E5112">
        <v>229.69</v>
      </c>
      <c r="F5112">
        <v>0</v>
      </c>
      <c r="G5112" s="2">
        <v>45560</v>
      </c>
      <c r="H5112" t="s">
        <v>2021</v>
      </c>
      <c r="I5112">
        <f t="shared" si="79"/>
        <v>229.69</v>
      </c>
    </row>
    <row r="5113" spans="1:9" x14ac:dyDescent="0.25">
      <c r="A5113">
        <v>2</v>
      </c>
      <c r="B5113" t="s">
        <v>2022</v>
      </c>
      <c r="C5113" t="s">
        <v>2023</v>
      </c>
      <c r="D5113" t="s">
        <v>2020</v>
      </c>
      <c r="E5113">
        <v>450.15</v>
      </c>
      <c r="F5113">
        <v>0</v>
      </c>
      <c r="G5113" s="2">
        <v>45536</v>
      </c>
      <c r="H5113" t="s">
        <v>2021</v>
      </c>
      <c r="I5113">
        <f t="shared" si="79"/>
        <v>450.15</v>
      </c>
    </row>
    <row r="5114" spans="1:9" x14ac:dyDescent="0.25">
      <c r="A5114">
        <v>2</v>
      </c>
      <c r="B5114" t="s">
        <v>2038</v>
      </c>
      <c r="C5114" t="s">
        <v>2039</v>
      </c>
      <c r="D5114" t="s">
        <v>2020</v>
      </c>
      <c r="E5114">
        <v>0</v>
      </c>
      <c r="F5114">
        <v>438.24</v>
      </c>
      <c r="G5114" s="2">
        <v>45536</v>
      </c>
      <c r="H5114" t="s">
        <v>2021</v>
      </c>
      <c r="I5114">
        <f t="shared" si="79"/>
        <v>-438.24</v>
      </c>
    </row>
    <row r="5115" spans="1:9" x14ac:dyDescent="0.25">
      <c r="A5115">
        <v>2</v>
      </c>
      <c r="B5115" t="s">
        <v>2019</v>
      </c>
      <c r="C5115" t="s">
        <v>2027</v>
      </c>
      <c r="D5115" t="s">
        <v>2020</v>
      </c>
      <c r="E5115">
        <v>598.62</v>
      </c>
      <c r="F5115">
        <v>0</v>
      </c>
      <c r="G5115" s="2">
        <v>45538</v>
      </c>
      <c r="H5115" t="s">
        <v>2021</v>
      </c>
      <c r="I5115">
        <f t="shared" si="79"/>
        <v>598.62</v>
      </c>
    </row>
    <row r="5116" spans="1:9" x14ac:dyDescent="0.25">
      <c r="A5116">
        <v>2</v>
      </c>
      <c r="B5116" t="s">
        <v>2019</v>
      </c>
      <c r="C5116" t="s">
        <v>2027</v>
      </c>
      <c r="D5116" t="s">
        <v>2020</v>
      </c>
      <c r="E5116">
        <v>92.63</v>
      </c>
      <c r="F5116">
        <v>0</v>
      </c>
      <c r="G5116" s="2">
        <v>45536</v>
      </c>
      <c r="H5116" t="s">
        <v>2021</v>
      </c>
      <c r="I5116">
        <f t="shared" si="79"/>
        <v>92.63</v>
      </c>
    </row>
    <row r="5117" spans="1:9" x14ac:dyDescent="0.25">
      <c r="A5117">
        <v>2</v>
      </c>
      <c r="B5117" t="s">
        <v>2019</v>
      </c>
      <c r="C5117" t="s">
        <v>2027</v>
      </c>
      <c r="D5117" t="s">
        <v>2020</v>
      </c>
      <c r="E5117">
        <v>63.76</v>
      </c>
      <c r="F5117">
        <v>0</v>
      </c>
      <c r="G5117" s="2">
        <v>45541</v>
      </c>
      <c r="H5117" t="s">
        <v>2021</v>
      </c>
      <c r="I5117">
        <f t="shared" si="79"/>
        <v>63.76</v>
      </c>
    </row>
    <row r="5118" spans="1:9" x14ac:dyDescent="0.25">
      <c r="A5118">
        <v>2</v>
      </c>
      <c r="B5118" t="s">
        <v>2049</v>
      </c>
      <c r="C5118" t="s">
        <v>3595</v>
      </c>
      <c r="D5118" t="s">
        <v>2020</v>
      </c>
      <c r="E5118">
        <v>194.74</v>
      </c>
      <c r="F5118">
        <v>0</v>
      </c>
      <c r="G5118" s="2">
        <v>45568</v>
      </c>
      <c r="H5118" t="s">
        <v>2021</v>
      </c>
      <c r="I5118">
        <f t="shared" si="79"/>
        <v>194.74</v>
      </c>
    </row>
    <row r="5119" spans="1:9" x14ac:dyDescent="0.25">
      <c r="A5119">
        <v>2</v>
      </c>
      <c r="B5119" t="s">
        <v>2044</v>
      </c>
      <c r="C5119" t="s">
        <v>2045</v>
      </c>
      <c r="D5119" t="s">
        <v>2020</v>
      </c>
      <c r="E5119">
        <v>1208.6500000000001</v>
      </c>
      <c r="F5119">
        <v>0</v>
      </c>
      <c r="G5119" s="2">
        <v>45536</v>
      </c>
      <c r="H5119" t="s">
        <v>2021</v>
      </c>
      <c r="I5119">
        <f t="shared" si="79"/>
        <v>1208.6500000000001</v>
      </c>
    </row>
    <row r="5120" spans="1:9" x14ac:dyDescent="0.25">
      <c r="A5120">
        <v>2</v>
      </c>
      <c r="B5120" t="s">
        <v>2044</v>
      </c>
      <c r="C5120" t="s">
        <v>2045</v>
      </c>
      <c r="D5120" t="s">
        <v>2020</v>
      </c>
      <c r="E5120">
        <v>492.57</v>
      </c>
      <c r="F5120">
        <v>0</v>
      </c>
      <c r="G5120" s="2">
        <v>45536</v>
      </c>
      <c r="H5120" t="s">
        <v>2021</v>
      </c>
      <c r="I5120">
        <f t="shared" si="79"/>
        <v>492.57</v>
      </c>
    </row>
    <row r="5121" spans="1:9" x14ac:dyDescent="0.25">
      <c r="A5121">
        <v>2</v>
      </c>
      <c r="B5121" t="s">
        <v>2044</v>
      </c>
      <c r="C5121" t="s">
        <v>2045</v>
      </c>
      <c r="D5121" t="s">
        <v>2020</v>
      </c>
      <c r="E5121">
        <v>528.29</v>
      </c>
      <c r="F5121">
        <v>0</v>
      </c>
      <c r="G5121" s="2">
        <v>45536</v>
      </c>
      <c r="H5121" t="s">
        <v>2021</v>
      </c>
      <c r="I5121">
        <f t="shared" si="79"/>
        <v>528.29</v>
      </c>
    </row>
    <row r="5122" spans="1:9" x14ac:dyDescent="0.25">
      <c r="A5122">
        <v>2</v>
      </c>
      <c r="B5122" t="s">
        <v>2044</v>
      </c>
      <c r="C5122" t="s">
        <v>2045</v>
      </c>
      <c r="D5122" t="s">
        <v>2020</v>
      </c>
      <c r="E5122">
        <v>449.26</v>
      </c>
      <c r="F5122">
        <v>0</v>
      </c>
      <c r="G5122" s="2">
        <v>45536</v>
      </c>
      <c r="H5122" t="s">
        <v>2021</v>
      </c>
      <c r="I5122">
        <f t="shared" ref="I5122:I5185" si="80">E5122-F5122</f>
        <v>449.26</v>
      </c>
    </row>
    <row r="5123" spans="1:9" x14ac:dyDescent="0.25">
      <c r="A5123">
        <v>2</v>
      </c>
      <c r="B5123" t="s">
        <v>2044</v>
      </c>
      <c r="C5123" t="s">
        <v>2045</v>
      </c>
      <c r="D5123" t="s">
        <v>2020</v>
      </c>
      <c r="E5123">
        <v>637.41</v>
      </c>
      <c r="F5123">
        <v>0</v>
      </c>
      <c r="G5123" s="2">
        <v>45536</v>
      </c>
      <c r="H5123" t="s">
        <v>2021</v>
      </c>
      <c r="I5123">
        <f t="shared" si="80"/>
        <v>637.41</v>
      </c>
    </row>
    <row r="5124" spans="1:9" x14ac:dyDescent="0.25">
      <c r="A5124">
        <v>2</v>
      </c>
      <c r="B5124" t="s">
        <v>2044</v>
      </c>
      <c r="C5124" t="s">
        <v>2045</v>
      </c>
      <c r="D5124" t="s">
        <v>2020</v>
      </c>
      <c r="E5124">
        <v>4848.76</v>
      </c>
      <c r="F5124">
        <v>0</v>
      </c>
      <c r="G5124" s="2">
        <v>45536</v>
      </c>
      <c r="H5124" t="s">
        <v>2021</v>
      </c>
      <c r="I5124">
        <f t="shared" si="80"/>
        <v>4848.76</v>
      </c>
    </row>
    <row r="5125" spans="1:9" x14ac:dyDescent="0.25">
      <c r="A5125">
        <v>2</v>
      </c>
      <c r="B5125" t="s">
        <v>2044</v>
      </c>
      <c r="C5125" t="s">
        <v>2045</v>
      </c>
      <c r="D5125" t="s">
        <v>2020</v>
      </c>
      <c r="E5125">
        <v>1194.54</v>
      </c>
      <c r="F5125">
        <v>0</v>
      </c>
      <c r="G5125" s="2">
        <v>45541</v>
      </c>
      <c r="H5125" t="s">
        <v>2021</v>
      </c>
      <c r="I5125">
        <f t="shared" si="80"/>
        <v>1194.54</v>
      </c>
    </row>
    <row r="5126" spans="1:9" x14ac:dyDescent="0.25">
      <c r="A5126">
        <v>2</v>
      </c>
      <c r="B5126" t="s">
        <v>2044</v>
      </c>
      <c r="C5126" t="s">
        <v>2045</v>
      </c>
      <c r="D5126" t="s">
        <v>2020</v>
      </c>
      <c r="E5126">
        <v>47.99</v>
      </c>
      <c r="F5126">
        <v>0</v>
      </c>
      <c r="G5126" s="2">
        <v>45547</v>
      </c>
      <c r="H5126" t="s">
        <v>2021</v>
      </c>
      <c r="I5126">
        <f t="shared" si="80"/>
        <v>47.99</v>
      </c>
    </row>
    <row r="5127" spans="1:9" x14ac:dyDescent="0.25">
      <c r="A5127">
        <v>2</v>
      </c>
      <c r="B5127" t="s">
        <v>2041</v>
      </c>
      <c r="C5127" t="s">
        <v>3593</v>
      </c>
      <c r="D5127" t="s">
        <v>2020</v>
      </c>
      <c r="E5127">
        <v>528.78</v>
      </c>
      <c r="F5127">
        <v>0</v>
      </c>
      <c r="G5127" s="2">
        <v>45536</v>
      </c>
      <c r="H5127" t="s">
        <v>2021</v>
      </c>
      <c r="I5127">
        <f t="shared" si="80"/>
        <v>528.78</v>
      </c>
    </row>
    <row r="5128" spans="1:9" x14ac:dyDescent="0.25">
      <c r="A5128">
        <v>2</v>
      </c>
      <c r="B5128" t="s">
        <v>2053</v>
      </c>
      <c r="C5128" t="s">
        <v>3624</v>
      </c>
      <c r="D5128" t="s">
        <v>3617</v>
      </c>
      <c r="E5128">
        <v>0</v>
      </c>
      <c r="F5128">
        <v>1300</v>
      </c>
      <c r="G5128" s="2">
        <v>45565</v>
      </c>
      <c r="H5128" t="s">
        <v>3618</v>
      </c>
      <c r="I5128">
        <f t="shared" si="80"/>
        <v>-1300</v>
      </c>
    </row>
    <row r="5129" spans="1:9" x14ac:dyDescent="0.25">
      <c r="A5129">
        <v>2</v>
      </c>
      <c r="B5129" t="s">
        <v>2053</v>
      </c>
      <c r="C5129" t="s">
        <v>3624</v>
      </c>
      <c r="D5129" t="s">
        <v>3617</v>
      </c>
      <c r="E5129">
        <v>0</v>
      </c>
      <c r="F5129">
        <v>130</v>
      </c>
      <c r="G5129" s="2">
        <v>45565</v>
      </c>
      <c r="H5129" t="s">
        <v>3618</v>
      </c>
      <c r="I5129">
        <f t="shared" si="80"/>
        <v>-130</v>
      </c>
    </row>
    <row r="5130" spans="1:9" x14ac:dyDescent="0.25">
      <c r="A5130">
        <v>2</v>
      </c>
      <c r="B5130" t="s">
        <v>2053</v>
      </c>
      <c r="C5130" t="s">
        <v>3624</v>
      </c>
      <c r="D5130" t="s">
        <v>3617</v>
      </c>
      <c r="E5130">
        <v>0</v>
      </c>
      <c r="F5130">
        <v>325</v>
      </c>
      <c r="G5130" s="2">
        <v>45565</v>
      </c>
      <c r="H5130" t="s">
        <v>3618</v>
      </c>
      <c r="I5130">
        <f t="shared" si="80"/>
        <v>-325</v>
      </c>
    </row>
    <row r="5131" spans="1:9" x14ac:dyDescent="0.25">
      <c r="A5131">
        <v>2</v>
      </c>
      <c r="B5131" t="s">
        <v>2053</v>
      </c>
      <c r="C5131" t="s">
        <v>3624</v>
      </c>
      <c r="D5131" t="s">
        <v>3617</v>
      </c>
      <c r="E5131">
        <v>0</v>
      </c>
      <c r="F5131">
        <v>140</v>
      </c>
      <c r="G5131" s="2">
        <v>45565</v>
      </c>
      <c r="H5131" t="s">
        <v>3618</v>
      </c>
      <c r="I5131">
        <f t="shared" si="80"/>
        <v>-140</v>
      </c>
    </row>
    <row r="5132" spans="1:9" x14ac:dyDescent="0.25">
      <c r="A5132">
        <v>2</v>
      </c>
      <c r="B5132" t="s">
        <v>2053</v>
      </c>
      <c r="C5132" t="s">
        <v>3624</v>
      </c>
      <c r="D5132" t="s">
        <v>3617</v>
      </c>
      <c r="E5132">
        <v>0</v>
      </c>
      <c r="F5132">
        <v>60</v>
      </c>
      <c r="G5132" s="2">
        <v>45565</v>
      </c>
      <c r="H5132" t="s">
        <v>3618</v>
      </c>
      <c r="I5132">
        <f t="shared" si="80"/>
        <v>-60</v>
      </c>
    </row>
    <row r="5133" spans="1:9" x14ac:dyDescent="0.25">
      <c r="A5133">
        <v>2</v>
      </c>
      <c r="B5133" t="s">
        <v>2053</v>
      </c>
      <c r="C5133" t="s">
        <v>3624</v>
      </c>
      <c r="D5133" t="s">
        <v>3617</v>
      </c>
      <c r="E5133">
        <v>0</v>
      </c>
      <c r="F5133">
        <v>1940</v>
      </c>
      <c r="G5133" s="2">
        <v>45565</v>
      </c>
      <c r="H5133" t="s">
        <v>3618</v>
      </c>
      <c r="I5133">
        <f t="shared" si="80"/>
        <v>-1940</v>
      </c>
    </row>
    <row r="5134" spans="1:9" x14ac:dyDescent="0.25">
      <c r="A5134">
        <v>2</v>
      </c>
      <c r="B5134" t="s">
        <v>2053</v>
      </c>
      <c r="C5134" t="s">
        <v>3624</v>
      </c>
      <c r="D5134" t="s">
        <v>3617</v>
      </c>
      <c r="E5134">
        <v>0</v>
      </c>
      <c r="F5134">
        <v>1110</v>
      </c>
      <c r="G5134" s="2">
        <v>45565</v>
      </c>
      <c r="H5134" t="s">
        <v>3618</v>
      </c>
      <c r="I5134">
        <f t="shared" si="80"/>
        <v>-1110</v>
      </c>
    </row>
    <row r="5135" spans="1:9" x14ac:dyDescent="0.25">
      <c r="A5135">
        <v>2</v>
      </c>
      <c r="B5135" t="s">
        <v>2053</v>
      </c>
      <c r="C5135" t="s">
        <v>3624</v>
      </c>
      <c r="D5135" t="s">
        <v>3617</v>
      </c>
      <c r="E5135">
        <v>0</v>
      </c>
      <c r="F5135">
        <v>4000</v>
      </c>
      <c r="G5135" s="2">
        <v>45535</v>
      </c>
      <c r="H5135" t="s">
        <v>3618</v>
      </c>
      <c r="I5135">
        <f t="shared" si="80"/>
        <v>-4000</v>
      </c>
    </row>
    <row r="5136" spans="1:9" x14ac:dyDescent="0.25">
      <c r="A5136">
        <v>2</v>
      </c>
      <c r="B5136" t="s">
        <v>2053</v>
      </c>
      <c r="C5136" t="s">
        <v>3624</v>
      </c>
      <c r="D5136" t="s">
        <v>3617</v>
      </c>
      <c r="E5136">
        <v>0</v>
      </c>
      <c r="F5136">
        <v>1600</v>
      </c>
      <c r="G5136" s="2">
        <v>45535</v>
      </c>
      <c r="H5136" t="s">
        <v>3618</v>
      </c>
      <c r="I5136">
        <f t="shared" si="80"/>
        <v>-1600</v>
      </c>
    </row>
    <row r="5137" spans="1:9" x14ac:dyDescent="0.25">
      <c r="A5137">
        <v>2</v>
      </c>
      <c r="B5137" t="s">
        <v>2053</v>
      </c>
      <c r="C5137" t="s">
        <v>3624</v>
      </c>
      <c r="D5137" t="s">
        <v>3617</v>
      </c>
      <c r="E5137">
        <v>0</v>
      </c>
      <c r="F5137">
        <v>1500</v>
      </c>
      <c r="G5137" s="2">
        <v>45535</v>
      </c>
      <c r="H5137" t="s">
        <v>3618</v>
      </c>
      <c r="I5137">
        <f t="shared" si="80"/>
        <v>-1500</v>
      </c>
    </row>
    <row r="5138" spans="1:9" x14ac:dyDescent="0.25">
      <c r="A5138">
        <v>2</v>
      </c>
      <c r="B5138" t="s">
        <v>2053</v>
      </c>
      <c r="C5138" t="s">
        <v>3624</v>
      </c>
      <c r="D5138" t="s">
        <v>3617</v>
      </c>
      <c r="E5138">
        <v>0</v>
      </c>
      <c r="F5138">
        <v>200</v>
      </c>
      <c r="G5138" s="2">
        <v>45535</v>
      </c>
      <c r="H5138" t="s">
        <v>3618</v>
      </c>
      <c r="I5138">
        <f t="shared" si="80"/>
        <v>-200</v>
      </c>
    </row>
    <row r="5139" spans="1:9" x14ac:dyDescent="0.25">
      <c r="A5139">
        <v>2</v>
      </c>
      <c r="B5139" t="s">
        <v>2053</v>
      </c>
      <c r="C5139" t="s">
        <v>3624</v>
      </c>
      <c r="D5139" t="s">
        <v>3617</v>
      </c>
      <c r="E5139">
        <v>0</v>
      </c>
      <c r="F5139">
        <v>2500</v>
      </c>
      <c r="G5139" s="2">
        <v>45535</v>
      </c>
      <c r="H5139" t="s">
        <v>3618</v>
      </c>
      <c r="I5139">
        <f t="shared" si="80"/>
        <v>-2500</v>
      </c>
    </row>
    <row r="5140" spans="1:9" x14ac:dyDescent="0.25">
      <c r="A5140">
        <v>2</v>
      </c>
      <c r="B5140" t="s">
        <v>2053</v>
      </c>
      <c r="C5140" t="s">
        <v>3624</v>
      </c>
      <c r="D5140" t="s">
        <v>3617</v>
      </c>
      <c r="E5140">
        <v>0</v>
      </c>
      <c r="F5140">
        <v>104</v>
      </c>
      <c r="G5140" s="2">
        <v>45535</v>
      </c>
      <c r="H5140" t="s">
        <v>3618</v>
      </c>
      <c r="I5140">
        <f t="shared" si="80"/>
        <v>-104</v>
      </c>
    </row>
    <row r="5141" spans="1:9" x14ac:dyDescent="0.25">
      <c r="A5141">
        <v>2</v>
      </c>
      <c r="B5141" t="s">
        <v>2053</v>
      </c>
      <c r="C5141" t="s">
        <v>3624</v>
      </c>
      <c r="D5141" t="s">
        <v>3617</v>
      </c>
      <c r="E5141">
        <v>0</v>
      </c>
      <c r="F5141">
        <v>1300</v>
      </c>
      <c r="G5141" s="2">
        <v>45535</v>
      </c>
      <c r="H5141" t="s">
        <v>3618</v>
      </c>
      <c r="I5141">
        <f t="shared" si="80"/>
        <v>-1300</v>
      </c>
    </row>
    <row r="5142" spans="1:9" x14ac:dyDescent="0.25">
      <c r="A5142">
        <v>2</v>
      </c>
      <c r="B5142" t="s">
        <v>2053</v>
      </c>
      <c r="C5142" t="s">
        <v>3624</v>
      </c>
      <c r="D5142" t="s">
        <v>3617</v>
      </c>
      <c r="E5142">
        <v>0</v>
      </c>
      <c r="F5142">
        <v>1360</v>
      </c>
      <c r="G5142" s="2">
        <v>45535</v>
      </c>
      <c r="H5142" t="s">
        <v>3618</v>
      </c>
      <c r="I5142">
        <f t="shared" si="80"/>
        <v>-1360</v>
      </c>
    </row>
    <row r="5143" spans="1:9" x14ac:dyDescent="0.25">
      <c r="A5143">
        <v>2</v>
      </c>
      <c r="B5143" t="s">
        <v>2053</v>
      </c>
      <c r="C5143" t="s">
        <v>3624</v>
      </c>
      <c r="D5143" t="s">
        <v>3617</v>
      </c>
      <c r="E5143">
        <v>0</v>
      </c>
      <c r="F5143">
        <v>640</v>
      </c>
      <c r="G5143" s="2">
        <v>45535</v>
      </c>
      <c r="H5143" t="s">
        <v>3618</v>
      </c>
      <c r="I5143">
        <f t="shared" si="80"/>
        <v>-640</v>
      </c>
    </row>
    <row r="5144" spans="1:9" x14ac:dyDescent="0.25">
      <c r="A5144">
        <v>2</v>
      </c>
      <c r="B5144" t="s">
        <v>2053</v>
      </c>
      <c r="C5144" t="s">
        <v>3624</v>
      </c>
      <c r="D5144" t="s">
        <v>3617</v>
      </c>
      <c r="E5144">
        <v>0</v>
      </c>
      <c r="F5144">
        <v>4750</v>
      </c>
      <c r="G5144" s="2">
        <v>45535</v>
      </c>
      <c r="H5144" t="s">
        <v>3618</v>
      </c>
      <c r="I5144">
        <f t="shared" si="80"/>
        <v>-4750</v>
      </c>
    </row>
    <row r="5145" spans="1:9" x14ac:dyDescent="0.25">
      <c r="A5145">
        <v>2</v>
      </c>
      <c r="B5145" t="s">
        <v>2053</v>
      </c>
      <c r="C5145" t="s">
        <v>3624</v>
      </c>
      <c r="D5145" t="s">
        <v>3617</v>
      </c>
      <c r="E5145">
        <v>0</v>
      </c>
      <c r="F5145">
        <v>1250</v>
      </c>
      <c r="G5145" s="2">
        <v>45535</v>
      </c>
      <c r="H5145" t="s">
        <v>3618</v>
      </c>
      <c r="I5145">
        <f t="shared" si="80"/>
        <v>-1250</v>
      </c>
    </row>
    <row r="5146" spans="1:9" x14ac:dyDescent="0.25">
      <c r="A5146">
        <v>2</v>
      </c>
      <c r="B5146" t="s">
        <v>2053</v>
      </c>
      <c r="C5146" t="s">
        <v>3624</v>
      </c>
      <c r="D5146" t="s">
        <v>3617</v>
      </c>
      <c r="E5146">
        <v>0</v>
      </c>
      <c r="F5146">
        <v>1250</v>
      </c>
      <c r="G5146" s="2">
        <v>45535</v>
      </c>
      <c r="H5146" t="s">
        <v>3618</v>
      </c>
      <c r="I5146">
        <f t="shared" si="80"/>
        <v>-1250</v>
      </c>
    </row>
    <row r="5147" spans="1:9" x14ac:dyDescent="0.25">
      <c r="A5147">
        <v>2</v>
      </c>
      <c r="B5147" t="s">
        <v>2053</v>
      </c>
      <c r="C5147" t="s">
        <v>3624</v>
      </c>
      <c r="D5147" t="s">
        <v>3617</v>
      </c>
      <c r="E5147">
        <v>0</v>
      </c>
      <c r="F5147">
        <v>494</v>
      </c>
      <c r="G5147" s="2">
        <v>45535</v>
      </c>
      <c r="H5147" t="s">
        <v>3618</v>
      </c>
      <c r="I5147">
        <f t="shared" si="80"/>
        <v>-494</v>
      </c>
    </row>
    <row r="5148" spans="1:9" x14ac:dyDescent="0.25">
      <c r="A5148">
        <v>2</v>
      </c>
      <c r="B5148" t="s">
        <v>2053</v>
      </c>
      <c r="C5148" t="s">
        <v>3624</v>
      </c>
      <c r="D5148" t="s">
        <v>3617</v>
      </c>
      <c r="E5148">
        <v>0</v>
      </c>
      <c r="F5148">
        <v>65</v>
      </c>
      <c r="G5148" s="2">
        <v>45535</v>
      </c>
      <c r="H5148" t="s">
        <v>3618</v>
      </c>
      <c r="I5148">
        <f t="shared" si="80"/>
        <v>-65</v>
      </c>
    </row>
    <row r="5149" spans="1:9" x14ac:dyDescent="0.25">
      <c r="A5149">
        <v>2</v>
      </c>
      <c r="B5149" t="s">
        <v>2053</v>
      </c>
      <c r="C5149" t="s">
        <v>3624</v>
      </c>
      <c r="D5149" t="s">
        <v>3617</v>
      </c>
      <c r="E5149">
        <v>0</v>
      </c>
      <c r="F5149">
        <v>130</v>
      </c>
      <c r="G5149" s="2">
        <v>45535</v>
      </c>
      <c r="H5149" t="s">
        <v>3618</v>
      </c>
      <c r="I5149">
        <f t="shared" si="80"/>
        <v>-130</v>
      </c>
    </row>
    <row r="5150" spans="1:9" x14ac:dyDescent="0.25">
      <c r="A5150">
        <v>2</v>
      </c>
      <c r="B5150" t="s">
        <v>2053</v>
      </c>
      <c r="C5150" t="s">
        <v>3624</v>
      </c>
      <c r="D5150" t="s">
        <v>3617</v>
      </c>
      <c r="E5150">
        <v>0</v>
      </c>
      <c r="F5150">
        <v>480</v>
      </c>
      <c r="G5150" s="2">
        <v>45535</v>
      </c>
      <c r="H5150" t="s">
        <v>3618</v>
      </c>
      <c r="I5150">
        <f t="shared" si="80"/>
        <v>-480</v>
      </c>
    </row>
    <row r="5151" spans="1:9" x14ac:dyDescent="0.25">
      <c r="A5151">
        <v>2</v>
      </c>
      <c r="B5151" t="s">
        <v>2053</v>
      </c>
      <c r="C5151" t="s">
        <v>3624</v>
      </c>
      <c r="D5151" t="s">
        <v>3617</v>
      </c>
      <c r="E5151">
        <v>0</v>
      </c>
      <c r="F5151">
        <v>75</v>
      </c>
      <c r="G5151" s="2">
        <v>45535</v>
      </c>
      <c r="H5151" t="s">
        <v>3618</v>
      </c>
      <c r="I5151">
        <f t="shared" si="80"/>
        <v>-75</v>
      </c>
    </row>
    <row r="5152" spans="1:9" x14ac:dyDescent="0.25">
      <c r="A5152">
        <v>2</v>
      </c>
      <c r="B5152" t="s">
        <v>2053</v>
      </c>
      <c r="C5152" t="s">
        <v>3624</v>
      </c>
      <c r="D5152" t="s">
        <v>3617</v>
      </c>
      <c r="E5152">
        <v>0</v>
      </c>
      <c r="F5152">
        <v>234</v>
      </c>
      <c r="G5152" s="2">
        <v>45535</v>
      </c>
      <c r="H5152" t="s">
        <v>3618</v>
      </c>
      <c r="I5152">
        <f t="shared" si="80"/>
        <v>-234</v>
      </c>
    </row>
    <row r="5153" spans="1:9" x14ac:dyDescent="0.25">
      <c r="A5153">
        <v>2</v>
      </c>
      <c r="B5153" t="s">
        <v>2053</v>
      </c>
      <c r="C5153" t="s">
        <v>3624</v>
      </c>
      <c r="D5153" t="s">
        <v>3617</v>
      </c>
      <c r="E5153">
        <v>0</v>
      </c>
      <c r="F5153">
        <v>50</v>
      </c>
      <c r="G5153" s="2">
        <v>45535</v>
      </c>
      <c r="H5153" t="s">
        <v>3618</v>
      </c>
      <c r="I5153">
        <f t="shared" si="80"/>
        <v>-50</v>
      </c>
    </row>
    <row r="5154" spans="1:9" x14ac:dyDescent="0.25">
      <c r="A5154">
        <v>2</v>
      </c>
      <c r="B5154" t="s">
        <v>2053</v>
      </c>
      <c r="C5154" t="s">
        <v>3624</v>
      </c>
      <c r="D5154" t="s">
        <v>3617</v>
      </c>
      <c r="E5154">
        <v>0</v>
      </c>
      <c r="F5154">
        <v>50</v>
      </c>
      <c r="G5154" s="2">
        <v>45535</v>
      </c>
      <c r="H5154" t="s">
        <v>3618</v>
      </c>
      <c r="I5154">
        <f t="shared" si="80"/>
        <v>-50</v>
      </c>
    </row>
    <row r="5155" spans="1:9" x14ac:dyDescent="0.25">
      <c r="A5155">
        <v>2</v>
      </c>
      <c r="B5155" t="s">
        <v>2053</v>
      </c>
      <c r="C5155" t="s">
        <v>3624</v>
      </c>
      <c r="D5155" t="s">
        <v>3617</v>
      </c>
      <c r="E5155">
        <v>0</v>
      </c>
      <c r="F5155">
        <v>1275</v>
      </c>
      <c r="G5155" s="2">
        <v>45535</v>
      </c>
      <c r="H5155" t="s">
        <v>3618</v>
      </c>
      <c r="I5155">
        <f t="shared" si="80"/>
        <v>-1275</v>
      </c>
    </row>
    <row r="5156" spans="1:9" x14ac:dyDescent="0.25">
      <c r="A5156">
        <v>2</v>
      </c>
      <c r="B5156" t="s">
        <v>2053</v>
      </c>
      <c r="C5156" t="s">
        <v>3624</v>
      </c>
      <c r="D5156" t="s">
        <v>3617</v>
      </c>
      <c r="E5156">
        <v>0</v>
      </c>
      <c r="F5156">
        <v>420</v>
      </c>
      <c r="G5156" s="2">
        <v>45535</v>
      </c>
      <c r="H5156" t="s">
        <v>3618</v>
      </c>
      <c r="I5156">
        <f t="shared" si="80"/>
        <v>-420</v>
      </c>
    </row>
    <row r="5157" spans="1:9" x14ac:dyDescent="0.25">
      <c r="A5157">
        <v>2</v>
      </c>
      <c r="B5157" t="s">
        <v>2053</v>
      </c>
      <c r="C5157" t="s">
        <v>3624</v>
      </c>
      <c r="D5157" t="s">
        <v>3617</v>
      </c>
      <c r="E5157">
        <v>0</v>
      </c>
      <c r="F5157">
        <v>3650</v>
      </c>
      <c r="G5157" s="2">
        <v>45535</v>
      </c>
      <c r="H5157" t="s">
        <v>3618</v>
      </c>
      <c r="I5157">
        <f t="shared" si="80"/>
        <v>-3650</v>
      </c>
    </row>
    <row r="5158" spans="1:9" x14ac:dyDescent="0.25">
      <c r="A5158">
        <v>2</v>
      </c>
      <c r="B5158" t="s">
        <v>2053</v>
      </c>
      <c r="C5158" t="s">
        <v>3624</v>
      </c>
      <c r="D5158" t="s">
        <v>3617</v>
      </c>
      <c r="E5158">
        <v>0</v>
      </c>
      <c r="F5158">
        <v>3650</v>
      </c>
      <c r="G5158" s="2">
        <v>45535</v>
      </c>
      <c r="H5158" t="s">
        <v>3618</v>
      </c>
      <c r="I5158">
        <f t="shared" si="80"/>
        <v>-3650</v>
      </c>
    </row>
    <row r="5159" spans="1:9" x14ac:dyDescent="0.25">
      <c r="A5159">
        <v>2</v>
      </c>
      <c r="B5159" t="s">
        <v>2053</v>
      </c>
      <c r="C5159" t="s">
        <v>3624</v>
      </c>
      <c r="D5159" t="s">
        <v>3617</v>
      </c>
      <c r="E5159">
        <v>0</v>
      </c>
      <c r="F5159">
        <v>210</v>
      </c>
      <c r="G5159" s="2">
        <v>45535</v>
      </c>
      <c r="H5159" t="s">
        <v>3618</v>
      </c>
      <c r="I5159">
        <f t="shared" si="80"/>
        <v>-210</v>
      </c>
    </row>
    <row r="5160" spans="1:9" x14ac:dyDescent="0.25">
      <c r="A5160">
        <v>2</v>
      </c>
      <c r="B5160" t="s">
        <v>2053</v>
      </c>
      <c r="C5160" t="s">
        <v>3624</v>
      </c>
      <c r="D5160" t="s">
        <v>3617</v>
      </c>
      <c r="E5160">
        <v>0</v>
      </c>
      <c r="F5160">
        <v>1407</v>
      </c>
      <c r="G5160" s="2">
        <v>45535</v>
      </c>
      <c r="H5160" t="s">
        <v>3618</v>
      </c>
      <c r="I5160">
        <f t="shared" si="80"/>
        <v>-1407</v>
      </c>
    </row>
    <row r="5161" spans="1:9" x14ac:dyDescent="0.25">
      <c r="A5161">
        <v>2</v>
      </c>
      <c r="B5161" t="s">
        <v>2053</v>
      </c>
      <c r="C5161" t="s">
        <v>3624</v>
      </c>
      <c r="D5161" t="s">
        <v>3617</v>
      </c>
      <c r="E5161">
        <v>0</v>
      </c>
      <c r="F5161">
        <v>2700</v>
      </c>
      <c r="G5161" s="2">
        <v>45535</v>
      </c>
      <c r="H5161" t="s">
        <v>3618</v>
      </c>
      <c r="I5161">
        <f t="shared" si="80"/>
        <v>-2700</v>
      </c>
    </row>
    <row r="5162" spans="1:9" x14ac:dyDescent="0.25">
      <c r="A5162">
        <v>2</v>
      </c>
      <c r="B5162" t="s">
        <v>2053</v>
      </c>
      <c r="C5162" t="s">
        <v>3624</v>
      </c>
      <c r="D5162" t="s">
        <v>3617</v>
      </c>
      <c r="E5162">
        <v>0</v>
      </c>
      <c r="F5162">
        <v>725</v>
      </c>
      <c r="G5162" s="2">
        <v>45535</v>
      </c>
      <c r="H5162" t="s">
        <v>3618</v>
      </c>
      <c r="I5162">
        <f t="shared" si="80"/>
        <v>-725</v>
      </c>
    </row>
    <row r="5163" spans="1:9" x14ac:dyDescent="0.25">
      <c r="A5163">
        <v>2</v>
      </c>
      <c r="B5163" t="s">
        <v>2053</v>
      </c>
      <c r="C5163" t="s">
        <v>3624</v>
      </c>
      <c r="D5163" t="s">
        <v>3617</v>
      </c>
      <c r="E5163">
        <v>0</v>
      </c>
      <c r="F5163">
        <v>552</v>
      </c>
      <c r="G5163" s="2">
        <v>45535</v>
      </c>
      <c r="H5163" t="s">
        <v>3618</v>
      </c>
      <c r="I5163">
        <f t="shared" si="80"/>
        <v>-552</v>
      </c>
    </row>
    <row r="5164" spans="1:9" x14ac:dyDescent="0.25">
      <c r="A5164">
        <v>2</v>
      </c>
      <c r="B5164" t="s">
        <v>2053</v>
      </c>
      <c r="C5164" t="s">
        <v>3624</v>
      </c>
      <c r="D5164" t="s">
        <v>3617</v>
      </c>
      <c r="E5164">
        <v>0</v>
      </c>
      <c r="F5164">
        <v>765</v>
      </c>
      <c r="G5164" s="2">
        <v>45535</v>
      </c>
      <c r="H5164" t="s">
        <v>3618</v>
      </c>
      <c r="I5164">
        <f t="shared" si="80"/>
        <v>-765</v>
      </c>
    </row>
    <row r="5165" spans="1:9" x14ac:dyDescent="0.25">
      <c r="A5165">
        <v>2</v>
      </c>
      <c r="B5165" t="s">
        <v>2053</v>
      </c>
      <c r="C5165" t="s">
        <v>3624</v>
      </c>
      <c r="D5165" t="s">
        <v>3617</v>
      </c>
      <c r="E5165">
        <v>0</v>
      </c>
      <c r="F5165">
        <v>820</v>
      </c>
      <c r="G5165" s="2">
        <v>45535</v>
      </c>
      <c r="H5165" t="s">
        <v>3618</v>
      </c>
      <c r="I5165">
        <f t="shared" si="80"/>
        <v>-820</v>
      </c>
    </row>
    <row r="5166" spans="1:9" x14ac:dyDescent="0.25">
      <c r="A5166">
        <v>2</v>
      </c>
      <c r="B5166" t="s">
        <v>2053</v>
      </c>
      <c r="C5166" t="s">
        <v>3624</v>
      </c>
      <c r="D5166" t="s">
        <v>3617</v>
      </c>
      <c r="E5166">
        <v>0</v>
      </c>
      <c r="F5166">
        <v>460</v>
      </c>
      <c r="G5166" s="2">
        <v>45535</v>
      </c>
      <c r="H5166" t="s">
        <v>3618</v>
      </c>
      <c r="I5166">
        <f t="shared" si="80"/>
        <v>-460</v>
      </c>
    </row>
    <row r="5167" spans="1:9" x14ac:dyDescent="0.25">
      <c r="A5167">
        <v>2</v>
      </c>
      <c r="B5167" t="s">
        <v>2053</v>
      </c>
      <c r="C5167" t="s">
        <v>3624</v>
      </c>
      <c r="D5167" t="s">
        <v>3617</v>
      </c>
      <c r="E5167">
        <v>0</v>
      </c>
      <c r="F5167">
        <v>640</v>
      </c>
      <c r="G5167" s="2">
        <v>45535</v>
      </c>
      <c r="H5167" t="s">
        <v>3618</v>
      </c>
      <c r="I5167">
        <f t="shared" si="80"/>
        <v>-640</v>
      </c>
    </row>
    <row r="5168" spans="1:9" x14ac:dyDescent="0.25">
      <c r="A5168">
        <v>2</v>
      </c>
      <c r="B5168" t="s">
        <v>2053</v>
      </c>
      <c r="C5168" t="s">
        <v>3624</v>
      </c>
      <c r="D5168" t="s">
        <v>3617</v>
      </c>
      <c r="E5168">
        <v>0</v>
      </c>
      <c r="F5168">
        <v>1380</v>
      </c>
      <c r="G5168" s="2">
        <v>45535</v>
      </c>
      <c r="H5168" t="s">
        <v>3618</v>
      </c>
      <c r="I5168">
        <f t="shared" si="80"/>
        <v>-1380</v>
      </c>
    </row>
    <row r="5169" spans="1:9" x14ac:dyDescent="0.25">
      <c r="A5169">
        <v>2</v>
      </c>
      <c r="B5169" t="s">
        <v>2053</v>
      </c>
      <c r="C5169" t="s">
        <v>3624</v>
      </c>
      <c r="D5169" t="s">
        <v>3617</v>
      </c>
      <c r="E5169">
        <v>0</v>
      </c>
      <c r="F5169">
        <v>362.5</v>
      </c>
      <c r="G5169" s="2">
        <v>45535</v>
      </c>
      <c r="H5169" t="s">
        <v>3618</v>
      </c>
      <c r="I5169">
        <f t="shared" si="80"/>
        <v>-362.5</v>
      </c>
    </row>
    <row r="5170" spans="1:9" x14ac:dyDescent="0.25">
      <c r="A5170">
        <v>2</v>
      </c>
      <c r="B5170" t="s">
        <v>2022</v>
      </c>
      <c r="C5170" t="s">
        <v>2023</v>
      </c>
      <c r="D5170" t="s">
        <v>2020</v>
      </c>
      <c r="E5170">
        <v>513.53</v>
      </c>
      <c r="F5170">
        <v>0</v>
      </c>
      <c r="G5170" s="2">
        <v>45552</v>
      </c>
      <c r="H5170" t="s">
        <v>2021</v>
      </c>
      <c r="I5170">
        <f t="shared" si="80"/>
        <v>513.53</v>
      </c>
    </row>
    <row r="5171" spans="1:9" x14ac:dyDescent="0.25">
      <c r="A5171">
        <v>2</v>
      </c>
      <c r="B5171" t="s">
        <v>2041</v>
      </c>
      <c r="C5171" t="s">
        <v>3593</v>
      </c>
      <c r="D5171" t="s">
        <v>2020</v>
      </c>
      <c r="E5171">
        <v>1943.09</v>
      </c>
      <c r="F5171">
        <v>0</v>
      </c>
      <c r="G5171" s="2">
        <v>45551</v>
      </c>
      <c r="H5171" t="s">
        <v>2021</v>
      </c>
      <c r="I5171">
        <f t="shared" si="80"/>
        <v>1943.09</v>
      </c>
    </row>
    <row r="5172" spans="1:9" x14ac:dyDescent="0.25">
      <c r="A5172">
        <v>2</v>
      </c>
      <c r="B5172" t="s">
        <v>2044</v>
      </c>
      <c r="C5172" t="s">
        <v>2045</v>
      </c>
      <c r="D5172" t="s">
        <v>2020</v>
      </c>
      <c r="E5172">
        <v>2900</v>
      </c>
      <c r="F5172">
        <v>0</v>
      </c>
      <c r="G5172" s="2">
        <v>45554</v>
      </c>
      <c r="H5172" t="s">
        <v>2021</v>
      </c>
      <c r="I5172">
        <f t="shared" si="80"/>
        <v>2900</v>
      </c>
    </row>
    <row r="5173" spans="1:9" x14ac:dyDescent="0.25">
      <c r="A5173">
        <v>2</v>
      </c>
      <c r="B5173" t="s">
        <v>2019</v>
      </c>
      <c r="C5173" t="s">
        <v>2027</v>
      </c>
      <c r="D5173" t="s">
        <v>2020</v>
      </c>
      <c r="E5173">
        <v>53.52</v>
      </c>
      <c r="F5173">
        <v>0</v>
      </c>
      <c r="G5173" s="2">
        <v>45554</v>
      </c>
      <c r="H5173" t="s">
        <v>2021</v>
      </c>
      <c r="I5173">
        <f t="shared" si="80"/>
        <v>53.52</v>
      </c>
    </row>
    <row r="5174" spans="1:9" x14ac:dyDescent="0.25">
      <c r="A5174">
        <v>2</v>
      </c>
      <c r="B5174" t="s">
        <v>2024</v>
      </c>
      <c r="C5174" t="s">
        <v>2036</v>
      </c>
      <c r="D5174" t="s">
        <v>2020</v>
      </c>
      <c r="E5174">
        <v>83.3</v>
      </c>
      <c r="F5174">
        <v>0</v>
      </c>
      <c r="G5174" s="2">
        <v>45554</v>
      </c>
      <c r="H5174" t="s">
        <v>2021</v>
      </c>
      <c r="I5174">
        <f t="shared" si="80"/>
        <v>83.3</v>
      </c>
    </row>
    <row r="5175" spans="1:9" x14ac:dyDescent="0.25">
      <c r="A5175">
        <v>2</v>
      </c>
      <c r="B5175" t="s">
        <v>2019</v>
      </c>
      <c r="C5175" t="s">
        <v>2027</v>
      </c>
      <c r="D5175" t="s">
        <v>2020</v>
      </c>
      <c r="E5175">
        <v>228.88</v>
      </c>
      <c r="F5175">
        <v>0</v>
      </c>
      <c r="G5175" s="2">
        <v>45555</v>
      </c>
      <c r="H5175" t="s">
        <v>2021</v>
      </c>
      <c r="I5175">
        <f t="shared" si="80"/>
        <v>228.88</v>
      </c>
    </row>
    <row r="5176" spans="1:9" x14ac:dyDescent="0.25">
      <c r="A5176">
        <v>2</v>
      </c>
      <c r="B5176" t="s">
        <v>2042</v>
      </c>
      <c r="C5176" t="s">
        <v>2043</v>
      </c>
      <c r="D5176" t="s">
        <v>2020</v>
      </c>
      <c r="E5176">
        <v>222.71</v>
      </c>
      <c r="F5176">
        <v>0</v>
      </c>
      <c r="G5176" s="2">
        <v>45555</v>
      </c>
      <c r="H5176" t="s">
        <v>2021</v>
      </c>
      <c r="I5176">
        <f t="shared" si="80"/>
        <v>222.71</v>
      </c>
    </row>
    <row r="5177" spans="1:9" x14ac:dyDescent="0.25">
      <c r="A5177">
        <v>3</v>
      </c>
      <c r="B5177" t="s">
        <v>2042</v>
      </c>
      <c r="C5177" t="s">
        <v>2058</v>
      </c>
      <c r="D5177" t="s">
        <v>2020</v>
      </c>
      <c r="E5177">
        <v>69.94</v>
      </c>
      <c r="F5177">
        <v>0</v>
      </c>
      <c r="G5177" s="2">
        <v>45555</v>
      </c>
      <c r="H5177" t="s">
        <v>2021</v>
      </c>
      <c r="I5177">
        <f t="shared" si="80"/>
        <v>69.94</v>
      </c>
    </row>
    <row r="5178" spans="1:9" x14ac:dyDescent="0.25">
      <c r="A5178">
        <v>4</v>
      </c>
      <c r="B5178" t="s">
        <v>2042</v>
      </c>
      <c r="C5178" t="s">
        <v>2057</v>
      </c>
      <c r="D5178" t="s">
        <v>2020</v>
      </c>
      <c r="E5178">
        <v>57.89</v>
      </c>
      <c r="F5178">
        <v>0</v>
      </c>
      <c r="G5178" s="2">
        <v>45555</v>
      </c>
      <c r="H5178" t="s">
        <v>2021</v>
      </c>
      <c r="I5178">
        <f t="shared" si="80"/>
        <v>57.89</v>
      </c>
    </row>
    <row r="5179" spans="1:9" x14ac:dyDescent="0.25">
      <c r="A5179">
        <v>2</v>
      </c>
      <c r="B5179" t="s">
        <v>2028</v>
      </c>
      <c r="C5179" t="s">
        <v>2029</v>
      </c>
      <c r="D5179" t="s">
        <v>2030</v>
      </c>
      <c r="E5179">
        <v>13849.28</v>
      </c>
      <c r="F5179">
        <v>0</v>
      </c>
      <c r="G5179" s="2">
        <v>45556</v>
      </c>
      <c r="H5179" t="s">
        <v>2018</v>
      </c>
      <c r="I5179">
        <f t="shared" si="80"/>
        <v>13849.28</v>
      </c>
    </row>
    <row r="5180" spans="1:9" x14ac:dyDescent="0.25">
      <c r="A5180">
        <v>8</v>
      </c>
      <c r="B5180" t="s">
        <v>2017</v>
      </c>
      <c r="C5180" t="s">
        <v>3723</v>
      </c>
      <c r="D5180" t="s">
        <v>2030</v>
      </c>
      <c r="E5180">
        <v>1461.46</v>
      </c>
      <c r="F5180">
        <v>0</v>
      </c>
      <c r="G5180" s="2">
        <v>45556</v>
      </c>
      <c r="H5180" t="s">
        <v>2018</v>
      </c>
      <c r="I5180">
        <f t="shared" si="80"/>
        <v>1461.46</v>
      </c>
    </row>
    <row r="5181" spans="1:9" x14ac:dyDescent="0.25">
      <c r="A5181">
        <v>3</v>
      </c>
      <c r="B5181" t="s">
        <v>2044</v>
      </c>
      <c r="C5181" t="s">
        <v>3266</v>
      </c>
      <c r="D5181" t="s">
        <v>2020</v>
      </c>
      <c r="E5181">
        <v>103.57</v>
      </c>
      <c r="F5181">
        <v>0</v>
      </c>
      <c r="G5181" s="2">
        <v>45559</v>
      </c>
      <c r="H5181" t="s">
        <v>2021</v>
      </c>
      <c r="I5181">
        <f t="shared" si="80"/>
        <v>103.57</v>
      </c>
    </row>
    <row r="5182" spans="1:9" x14ac:dyDescent="0.25">
      <c r="A5182">
        <v>3</v>
      </c>
      <c r="B5182" t="s">
        <v>2044</v>
      </c>
      <c r="C5182" t="s">
        <v>3266</v>
      </c>
      <c r="D5182" t="s">
        <v>2020</v>
      </c>
      <c r="E5182">
        <v>0</v>
      </c>
      <c r="F5182">
        <v>308.60000000000002</v>
      </c>
      <c r="G5182" s="2">
        <v>45559</v>
      </c>
      <c r="H5182" t="s">
        <v>2021</v>
      </c>
      <c r="I5182">
        <f t="shared" si="80"/>
        <v>-308.60000000000002</v>
      </c>
    </row>
    <row r="5183" spans="1:9" x14ac:dyDescent="0.25">
      <c r="A5183">
        <v>3</v>
      </c>
      <c r="B5183" t="s">
        <v>2044</v>
      </c>
      <c r="C5183" t="s">
        <v>3266</v>
      </c>
      <c r="D5183" t="s">
        <v>2020</v>
      </c>
      <c r="E5183">
        <v>308.60000000000002</v>
      </c>
      <c r="F5183">
        <v>0</v>
      </c>
      <c r="G5183" s="2">
        <v>45559</v>
      </c>
      <c r="H5183" t="s">
        <v>2021</v>
      </c>
      <c r="I5183">
        <f t="shared" si="80"/>
        <v>308.60000000000002</v>
      </c>
    </row>
    <row r="5184" spans="1:9" x14ac:dyDescent="0.25">
      <c r="A5184">
        <v>2</v>
      </c>
      <c r="B5184" t="s">
        <v>2022</v>
      </c>
      <c r="C5184" t="s">
        <v>2023</v>
      </c>
      <c r="D5184" t="s">
        <v>2020</v>
      </c>
      <c r="E5184">
        <v>610.42999999999995</v>
      </c>
      <c r="F5184">
        <v>0</v>
      </c>
      <c r="G5184" s="2">
        <v>45560</v>
      </c>
      <c r="H5184" t="s">
        <v>2021</v>
      </c>
      <c r="I5184">
        <f t="shared" si="80"/>
        <v>610.42999999999995</v>
      </c>
    </row>
    <row r="5185" spans="1:9" x14ac:dyDescent="0.25">
      <c r="A5185">
        <v>2</v>
      </c>
      <c r="B5185" t="s">
        <v>2022</v>
      </c>
      <c r="C5185" t="s">
        <v>2023</v>
      </c>
      <c r="D5185" t="s">
        <v>2020</v>
      </c>
      <c r="E5185">
        <v>226.36</v>
      </c>
      <c r="F5185">
        <v>0</v>
      </c>
      <c r="G5185" s="2">
        <v>45560</v>
      </c>
      <c r="H5185" t="s">
        <v>2021</v>
      </c>
      <c r="I5185">
        <f t="shared" si="80"/>
        <v>226.36</v>
      </c>
    </row>
    <row r="5186" spans="1:9" x14ac:dyDescent="0.25">
      <c r="A5186">
        <v>3</v>
      </c>
      <c r="B5186" t="s">
        <v>2032</v>
      </c>
      <c r="C5186" t="s">
        <v>3189</v>
      </c>
      <c r="D5186" t="s">
        <v>2020</v>
      </c>
      <c r="E5186">
        <v>95.94</v>
      </c>
      <c r="F5186">
        <v>0</v>
      </c>
      <c r="G5186" s="2">
        <v>45559</v>
      </c>
      <c r="H5186" t="s">
        <v>2021</v>
      </c>
      <c r="I5186">
        <f t="shared" ref="I5186:I5249" si="81">E5186-F5186</f>
        <v>95.94</v>
      </c>
    </row>
    <row r="5187" spans="1:9" x14ac:dyDescent="0.25">
      <c r="A5187">
        <v>2</v>
      </c>
      <c r="B5187" t="s">
        <v>2019</v>
      </c>
      <c r="C5187" t="s">
        <v>2027</v>
      </c>
      <c r="D5187" t="s">
        <v>2020</v>
      </c>
      <c r="E5187">
        <v>52.48</v>
      </c>
      <c r="F5187">
        <v>0</v>
      </c>
      <c r="G5187" s="2">
        <v>45553</v>
      </c>
      <c r="H5187" t="s">
        <v>2021</v>
      </c>
      <c r="I5187">
        <f t="shared" si="81"/>
        <v>52.48</v>
      </c>
    </row>
    <row r="5188" spans="1:9" x14ac:dyDescent="0.25">
      <c r="A5188">
        <v>2</v>
      </c>
      <c r="B5188" t="s">
        <v>2019</v>
      </c>
      <c r="C5188" t="s">
        <v>2027</v>
      </c>
      <c r="D5188" t="s">
        <v>2020</v>
      </c>
      <c r="E5188">
        <v>39.11</v>
      </c>
      <c r="F5188">
        <v>0</v>
      </c>
      <c r="G5188" s="2">
        <v>45553</v>
      </c>
      <c r="H5188" t="s">
        <v>2021</v>
      </c>
      <c r="I5188">
        <f t="shared" si="81"/>
        <v>39.11</v>
      </c>
    </row>
    <row r="5189" spans="1:9" x14ac:dyDescent="0.25">
      <c r="A5189">
        <v>3</v>
      </c>
      <c r="B5189" t="s">
        <v>2040</v>
      </c>
      <c r="C5189" t="s">
        <v>3716</v>
      </c>
      <c r="D5189" t="s">
        <v>2020</v>
      </c>
      <c r="E5189">
        <v>1221.8399999999999</v>
      </c>
      <c r="F5189">
        <v>0</v>
      </c>
      <c r="G5189" s="2">
        <v>45555</v>
      </c>
      <c r="H5189" t="s">
        <v>2021</v>
      </c>
      <c r="I5189">
        <f t="shared" si="81"/>
        <v>1221.8399999999999</v>
      </c>
    </row>
    <row r="5190" spans="1:9" x14ac:dyDescent="0.25">
      <c r="A5190">
        <v>2</v>
      </c>
      <c r="B5190" t="s">
        <v>2024</v>
      </c>
      <c r="C5190" t="s">
        <v>2036</v>
      </c>
      <c r="D5190" t="s">
        <v>2020</v>
      </c>
      <c r="E5190">
        <v>1569.6</v>
      </c>
      <c r="F5190">
        <v>0</v>
      </c>
      <c r="G5190" s="2">
        <v>45558</v>
      </c>
      <c r="H5190" t="s">
        <v>2021</v>
      </c>
      <c r="I5190">
        <f t="shared" si="81"/>
        <v>1569.6</v>
      </c>
    </row>
    <row r="5191" spans="1:9" x14ac:dyDescent="0.25">
      <c r="A5191">
        <v>8</v>
      </c>
      <c r="B5191" t="s">
        <v>2063</v>
      </c>
      <c r="C5191" t="s">
        <v>3495</v>
      </c>
      <c r="D5191" t="s">
        <v>3497</v>
      </c>
      <c r="E5191">
        <v>1154.95</v>
      </c>
      <c r="F5191">
        <v>0</v>
      </c>
      <c r="G5191" s="2">
        <v>45562</v>
      </c>
      <c r="H5191" t="s">
        <v>3243</v>
      </c>
      <c r="I5191">
        <f t="shared" si="81"/>
        <v>1154.95</v>
      </c>
    </row>
    <row r="5192" spans="1:9" x14ac:dyDescent="0.25">
      <c r="A5192">
        <v>2</v>
      </c>
      <c r="B5192" t="s">
        <v>2053</v>
      </c>
      <c r="C5192" t="s">
        <v>3624</v>
      </c>
      <c r="D5192" t="s">
        <v>3617</v>
      </c>
      <c r="E5192">
        <v>0</v>
      </c>
      <c r="F5192">
        <v>2590</v>
      </c>
      <c r="G5192" s="2">
        <v>45565</v>
      </c>
      <c r="H5192" t="s">
        <v>3618</v>
      </c>
      <c r="I5192">
        <f t="shared" si="81"/>
        <v>-2590</v>
      </c>
    </row>
    <row r="5193" spans="1:9" x14ac:dyDescent="0.25">
      <c r="A5193">
        <v>2</v>
      </c>
      <c r="B5193" t="s">
        <v>2053</v>
      </c>
      <c r="C5193" t="s">
        <v>3624</v>
      </c>
      <c r="D5193" t="s">
        <v>3617</v>
      </c>
      <c r="E5193">
        <v>0</v>
      </c>
      <c r="F5193">
        <v>1350</v>
      </c>
      <c r="G5193" s="2">
        <v>45565</v>
      </c>
      <c r="H5193" t="s">
        <v>3618</v>
      </c>
      <c r="I5193">
        <f t="shared" si="81"/>
        <v>-1350</v>
      </c>
    </row>
    <row r="5194" spans="1:9" x14ac:dyDescent="0.25">
      <c r="A5194">
        <v>2</v>
      </c>
      <c r="B5194" t="s">
        <v>2053</v>
      </c>
      <c r="C5194" t="s">
        <v>3624</v>
      </c>
      <c r="D5194" t="s">
        <v>3617</v>
      </c>
      <c r="E5194">
        <v>0</v>
      </c>
      <c r="F5194">
        <v>900</v>
      </c>
      <c r="G5194" s="2">
        <v>45565</v>
      </c>
      <c r="H5194" t="s">
        <v>3618</v>
      </c>
      <c r="I5194">
        <f t="shared" si="81"/>
        <v>-900</v>
      </c>
    </row>
    <row r="5195" spans="1:9" x14ac:dyDescent="0.25">
      <c r="A5195">
        <v>2</v>
      </c>
      <c r="B5195" t="s">
        <v>2053</v>
      </c>
      <c r="C5195" t="s">
        <v>3624</v>
      </c>
      <c r="D5195" t="s">
        <v>3617</v>
      </c>
      <c r="E5195">
        <v>0</v>
      </c>
      <c r="F5195">
        <v>260</v>
      </c>
      <c r="G5195" s="2">
        <v>45565</v>
      </c>
      <c r="H5195" t="s">
        <v>3618</v>
      </c>
      <c r="I5195">
        <f t="shared" si="81"/>
        <v>-260</v>
      </c>
    </row>
    <row r="5196" spans="1:9" x14ac:dyDescent="0.25">
      <c r="A5196">
        <v>2</v>
      </c>
      <c r="B5196" t="s">
        <v>2053</v>
      </c>
      <c r="C5196" t="s">
        <v>3624</v>
      </c>
      <c r="D5196" t="s">
        <v>3617</v>
      </c>
      <c r="E5196">
        <v>0</v>
      </c>
      <c r="F5196">
        <v>120</v>
      </c>
      <c r="G5196" s="2">
        <v>45565</v>
      </c>
      <c r="H5196" t="s">
        <v>3618</v>
      </c>
      <c r="I5196">
        <f t="shared" si="81"/>
        <v>-120</v>
      </c>
    </row>
    <row r="5197" spans="1:9" x14ac:dyDescent="0.25">
      <c r="A5197">
        <v>2</v>
      </c>
      <c r="B5197" t="s">
        <v>2053</v>
      </c>
      <c r="C5197" t="s">
        <v>3624</v>
      </c>
      <c r="D5197" t="s">
        <v>3617</v>
      </c>
      <c r="E5197">
        <v>0</v>
      </c>
      <c r="F5197">
        <v>50</v>
      </c>
      <c r="G5197" s="2">
        <v>45565</v>
      </c>
      <c r="H5197" t="s">
        <v>3618</v>
      </c>
      <c r="I5197">
        <f t="shared" si="81"/>
        <v>-50</v>
      </c>
    </row>
    <row r="5198" spans="1:9" x14ac:dyDescent="0.25">
      <c r="A5198">
        <v>2</v>
      </c>
      <c r="B5198" t="s">
        <v>2053</v>
      </c>
      <c r="C5198" t="s">
        <v>3624</v>
      </c>
      <c r="D5198" t="s">
        <v>3617</v>
      </c>
      <c r="E5198">
        <v>0</v>
      </c>
      <c r="F5198">
        <v>3660</v>
      </c>
      <c r="G5198" s="2">
        <v>45565</v>
      </c>
      <c r="H5198" t="s">
        <v>3618</v>
      </c>
      <c r="I5198">
        <f t="shared" si="81"/>
        <v>-3660</v>
      </c>
    </row>
    <row r="5199" spans="1:9" x14ac:dyDescent="0.25">
      <c r="A5199">
        <v>2</v>
      </c>
      <c r="B5199" t="s">
        <v>2053</v>
      </c>
      <c r="C5199" t="s">
        <v>3624</v>
      </c>
      <c r="D5199" t="s">
        <v>3617</v>
      </c>
      <c r="E5199">
        <v>0</v>
      </c>
      <c r="F5199">
        <v>798</v>
      </c>
      <c r="G5199" s="2">
        <v>45565</v>
      </c>
      <c r="H5199" t="s">
        <v>3618</v>
      </c>
      <c r="I5199">
        <f t="shared" si="81"/>
        <v>-798</v>
      </c>
    </row>
    <row r="5200" spans="1:9" x14ac:dyDescent="0.25">
      <c r="A5200">
        <v>2</v>
      </c>
      <c r="B5200" t="s">
        <v>2053</v>
      </c>
      <c r="C5200" t="s">
        <v>3624</v>
      </c>
      <c r="D5200" t="s">
        <v>3617</v>
      </c>
      <c r="E5200">
        <v>0</v>
      </c>
      <c r="F5200">
        <v>212.5</v>
      </c>
      <c r="G5200" s="2">
        <v>45565</v>
      </c>
      <c r="H5200" t="s">
        <v>3618</v>
      </c>
      <c r="I5200">
        <f t="shared" si="81"/>
        <v>-212.5</v>
      </c>
    </row>
    <row r="5201" spans="1:9" x14ac:dyDescent="0.25">
      <c r="A5201">
        <v>2</v>
      </c>
      <c r="B5201" t="s">
        <v>2053</v>
      </c>
      <c r="C5201" t="s">
        <v>3624</v>
      </c>
      <c r="D5201" t="s">
        <v>3617</v>
      </c>
      <c r="E5201">
        <v>0</v>
      </c>
      <c r="F5201">
        <v>2500</v>
      </c>
      <c r="G5201" s="2">
        <v>45565</v>
      </c>
      <c r="H5201" t="s">
        <v>3618</v>
      </c>
      <c r="I5201">
        <f t="shared" si="81"/>
        <v>-2500</v>
      </c>
    </row>
    <row r="5202" spans="1:9" x14ac:dyDescent="0.25">
      <c r="A5202">
        <v>2</v>
      </c>
      <c r="B5202" t="s">
        <v>2053</v>
      </c>
      <c r="C5202" t="s">
        <v>3624</v>
      </c>
      <c r="D5202" t="s">
        <v>3617</v>
      </c>
      <c r="E5202">
        <v>0</v>
      </c>
      <c r="F5202">
        <v>2500</v>
      </c>
      <c r="G5202" s="2">
        <v>45565</v>
      </c>
      <c r="H5202" t="s">
        <v>3618</v>
      </c>
      <c r="I5202">
        <f t="shared" si="81"/>
        <v>-2500</v>
      </c>
    </row>
    <row r="5203" spans="1:9" x14ac:dyDescent="0.25">
      <c r="A5203">
        <v>2</v>
      </c>
      <c r="B5203" t="s">
        <v>2053</v>
      </c>
      <c r="C5203" t="s">
        <v>3624</v>
      </c>
      <c r="D5203" t="s">
        <v>3617</v>
      </c>
      <c r="E5203">
        <v>0</v>
      </c>
      <c r="F5203">
        <v>2500</v>
      </c>
      <c r="G5203" s="2">
        <v>45565</v>
      </c>
      <c r="H5203" t="s">
        <v>3618</v>
      </c>
      <c r="I5203">
        <f t="shared" si="81"/>
        <v>-2500</v>
      </c>
    </row>
    <row r="5204" spans="1:9" x14ac:dyDescent="0.25">
      <c r="A5204">
        <v>2</v>
      </c>
      <c r="B5204" t="s">
        <v>2053</v>
      </c>
      <c r="C5204" t="s">
        <v>3624</v>
      </c>
      <c r="D5204" t="s">
        <v>3617</v>
      </c>
      <c r="E5204">
        <v>0</v>
      </c>
      <c r="F5204">
        <v>12500</v>
      </c>
      <c r="G5204" s="2">
        <v>45565</v>
      </c>
      <c r="H5204" t="s">
        <v>3618</v>
      </c>
      <c r="I5204">
        <f t="shared" si="81"/>
        <v>-12500</v>
      </c>
    </row>
    <row r="5205" spans="1:9" x14ac:dyDescent="0.25">
      <c r="A5205">
        <v>2</v>
      </c>
      <c r="B5205" t="s">
        <v>2053</v>
      </c>
      <c r="C5205" t="s">
        <v>3624</v>
      </c>
      <c r="D5205" t="s">
        <v>3617</v>
      </c>
      <c r="E5205">
        <v>0</v>
      </c>
      <c r="F5205">
        <v>1300</v>
      </c>
      <c r="G5205" s="2">
        <v>45565</v>
      </c>
      <c r="H5205" t="s">
        <v>3618</v>
      </c>
      <c r="I5205">
        <f t="shared" si="81"/>
        <v>-1300</v>
      </c>
    </row>
    <row r="5206" spans="1:9" x14ac:dyDescent="0.25">
      <c r="A5206">
        <v>2</v>
      </c>
      <c r="B5206" t="s">
        <v>2053</v>
      </c>
      <c r="C5206" t="s">
        <v>3624</v>
      </c>
      <c r="D5206" t="s">
        <v>3617</v>
      </c>
      <c r="E5206">
        <v>0</v>
      </c>
      <c r="F5206">
        <v>195</v>
      </c>
      <c r="G5206" s="2">
        <v>45565</v>
      </c>
      <c r="H5206" t="s">
        <v>3618</v>
      </c>
      <c r="I5206">
        <f t="shared" si="81"/>
        <v>-195</v>
      </c>
    </row>
    <row r="5207" spans="1:9" x14ac:dyDescent="0.25">
      <c r="A5207">
        <v>2</v>
      </c>
      <c r="B5207" t="s">
        <v>2053</v>
      </c>
      <c r="C5207" t="s">
        <v>3624</v>
      </c>
      <c r="D5207" t="s">
        <v>3617</v>
      </c>
      <c r="E5207">
        <v>0</v>
      </c>
      <c r="F5207">
        <v>2000</v>
      </c>
      <c r="G5207" s="2">
        <v>45565</v>
      </c>
      <c r="H5207" t="s">
        <v>3618</v>
      </c>
      <c r="I5207">
        <f t="shared" si="81"/>
        <v>-2000</v>
      </c>
    </row>
    <row r="5208" spans="1:9" x14ac:dyDescent="0.25">
      <c r="A5208">
        <v>2</v>
      </c>
      <c r="B5208" t="s">
        <v>2053</v>
      </c>
      <c r="C5208" t="s">
        <v>3624</v>
      </c>
      <c r="D5208" t="s">
        <v>3617</v>
      </c>
      <c r="E5208">
        <v>0</v>
      </c>
      <c r="F5208">
        <v>1300</v>
      </c>
      <c r="G5208" s="2">
        <v>45565</v>
      </c>
      <c r="H5208" t="s">
        <v>3618</v>
      </c>
      <c r="I5208">
        <f t="shared" si="81"/>
        <v>-1300</v>
      </c>
    </row>
    <row r="5209" spans="1:9" x14ac:dyDescent="0.25">
      <c r="A5209">
        <v>2</v>
      </c>
      <c r="B5209" t="s">
        <v>2053</v>
      </c>
      <c r="C5209" t="s">
        <v>3624</v>
      </c>
      <c r="D5209" t="s">
        <v>3617</v>
      </c>
      <c r="E5209">
        <v>0</v>
      </c>
      <c r="F5209">
        <v>3000</v>
      </c>
      <c r="G5209" s="2">
        <v>45565</v>
      </c>
      <c r="H5209" t="s">
        <v>3618</v>
      </c>
      <c r="I5209">
        <f t="shared" si="81"/>
        <v>-3000</v>
      </c>
    </row>
    <row r="5210" spans="1:9" x14ac:dyDescent="0.25">
      <c r="A5210">
        <v>2</v>
      </c>
      <c r="B5210" t="s">
        <v>2053</v>
      </c>
      <c r="C5210" t="s">
        <v>3624</v>
      </c>
      <c r="D5210" t="s">
        <v>3617</v>
      </c>
      <c r="E5210">
        <v>0</v>
      </c>
      <c r="F5210">
        <v>195</v>
      </c>
      <c r="G5210" s="2">
        <v>45565</v>
      </c>
      <c r="H5210" t="s">
        <v>3618</v>
      </c>
      <c r="I5210">
        <f t="shared" si="81"/>
        <v>-195</v>
      </c>
    </row>
    <row r="5211" spans="1:9" x14ac:dyDescent="0.25">
      <c r="A5211">
        <v>2</v>
      </c>
      <c r="B5211" t="s">
        <v>2053</v>
      </c>
      <c r="C5211" t="s">
        <v>3624</v>
      </c>
      <c r="D5211" t="s">
        <v>3617</v>
      </c>
      <c r="E5211">
        <v>0</v>
      </c>
      <c r="F5211">
        <v>375</v>
      </c>
      <c r="G5211" s="2">
        <v>45565</v>
      </c>
      <c r="H5211" t="s">
        <v>3618</v>
      </c>
      <c r="I5211">
        <f t="shared" si="81"/>
        <v>-375</v>
      </c>
    </row>
    <row r="5212" spans="1:9" x14ac:dyDescent="0.25">
      <c r="A5212">
        <v>2</v>
      </c>
      <c r="B5212" t="s">
        <v>2053</v>
      </c>
      <c r="C5212" t="s">
        <v>3624</v>
      </c>
      <c r="D5212" t="s">
        <v>3617</v>
      </c>
      <c r="E5212">
        <v>0</v>
      </c>
      <c r="F5212">
        <v>1300</v>
      </c>
      <c r="G5212" s="2">
        <v>45565</v>
      </c>
      <c r="H5212" t="s">
        <v>3618</v>
      </c>
      <c r="I5212">
        <f t="shared" si="81"/>
        <v>-1300</v>
      </c>
    </row>
    <row r="5213" spans="1:9" x14ac:dyDescent="0.25">
      <c r="A5213">
        <v>2</v>
      </c>
      <c r="B5213" t="s">
        <v>2053</v>
      </c>
      <c r="C5213" t="s">
        <v>3624</v>
      </c>
      <c r="D5213" t="s">
        <v>3617</v>
      </c>
      <c r="E5213">
        <v>0</v>
      </c>
      <c r="F5213">
        <v>120</v>
      </c>
      <c r="G5213" s="2">
        <v>45565</v>
      </c>
      <c r="H5213" t="s">
        <v>3618</v>
      </c>
      <c r="I5213">
        <f t="shared" si="81"/>
        <v>-120</v>
      </c>
    </row>
    <row r="5214" spans="1:9" x14ac:dyDescent="0.25">
      <c r="A5214">
        <v>2</v>
      </c>
      <c r="B5214" t="s">
        <v>2053</v>
      </c>
      <c r="C5214" t="s">
        <v>3624</v>
      </c>
      <c r="D5214" t="s">
        <v>3617</v>
      </c>
      <c r="E5214">
        <v>0</v>
      </c>
      <c r="F5214">
        <v>100</v>
      </c>
      <c r="G5214" s="2">
        <v>45565</v>
      </c>
      <c r="H5214" t="s">
        <v>3618</v>
      </c>
      <c r="I5214">
        <f t="shared" si="81"/>
        <v>-100</v>
      </c>
    </row>
    <row r="5215" spans="1:9" x14ac:dyDescent="0.25">
      <c r="A5215">
        <v>2</v>
      </c>
      <c r="B5215" t="s">
        <v>2053</v>
      </c>
      <c r="C5215" t="s">
        <v>3624</v>
      </c>
      <c r="D5215" t="s">
        <v>3617</v>
      </c>
      <c r="E5215">
        <v>0</v>
      </c>
      <c r="F5215">
        <v>2016</v>
      </c>
      <c r="G5215" s="2">
        <v>45565</v>
      </c>
      <c r="H5215" t="s">
        <v>3618</v>
      </c>
      <c r="I5215">
        <f t="shared" si="81"/>
        <v>-2016</v>
      </c>
    </row>
    <row r="5216" spans="1:9" x14ac:dyDescent="0.25">
      <c r="A5216">
        <v>2</v>
      </c>
      <c r="B5216" t="s">
        <v>2053</v>
      </c>
      <c r="C5216" t="s">
        <v>3624</v>
      </c>
      <c r="D5216" t="s">
        <v>3617</v>
      </c>
      <c r="E5216">
        <v>0</v>
      </c>
      <c r="F5216">
        <v>2100</v>
      </c>
      <c r="G5216" s="2">
        <v>45565</v>
      </c>
      <c r="H5216" t="s">
        <v>3618</v>
      </c>
      <c r="I5216">
        <f t="shared" si="81"/>
        <v>-2100</v>
      </c>
    </row>
    <row r="5217" spans="1:9" x14ac:dyDescent="0.25">
      <c r="A5217">
        <v>2</v>
      </c>
      <c r="B5217" t="s">
        <v>2053</v>
      </c>
      <c r="C5217" t="s">
        <v>3624</v>
      </c>
      <c r="D5217" t="s">
        <v>3617</v>
      </c>
      <c r="E5217">
        <v>0</v>
      </c>
      <c r="F5217">
        <v>4000</v>
      </c>
      <c r="G5217" s="2">
        <v>45565</v>
      </c>
      <c r="H5217" t="s">
        <v>3618</v>
      </c>
      <c r="I5217">
        <f t="shared" si="81"/>
        <v>-4000</v>
      </c>
    </row>
    <row r="5218" spans="1:9" x14ac:dyDescent="0.25">
      <c r="A5218">
        <v>2</v>
      </c>
      <c r="B5218" t="s">
        <v>2053</v>
      </c>
      <c r="C5218" t="s">
        <v>3624</v>
      </c>
      <c r="D5218" t="s">
        <v>3617</v>
      </c>
      <c r="E5218">
        <v>0</v>
      </c>
      <c r="F5218">
        <v>4000</v>
      </c>
      <c r="G5218" s="2">
        <v>45565</v>
      </c>
      <c r="H5218" t="s">
        <v>3618</v>
      </c>
      <c r="I5218">
        <f t="shared" si="81"/>
        <v>-4000</v>
      </c>
    </row>
    <row r="5219" spans="1:9" x14ac:dyDescent="0.25">
      <c r="A5219">
        <v>2</v>
      </c>
      <c r="B5219" t="s">
        <v>2053</v>
      </c>
      <c r="C5219" t="s">
        <v>3624</v>
      </c>
      <c r="D5219" t="s">
        <v>3617</v>
      </c>
      <c r="E5219">
        <v>0</v>
      </c>
      <c r="F5219">
        <v>3000</v>
      </c>
      <c r="G5219" s="2">
        <v>45565</v>
      </c>
      <c r="H5219" t="s">
        <v>3618</v>
      </c>
      <c r="I5219">
        <f t="shared" si="81"/>
        <v>-3000</v>
      </c>
    </row>
    <row r="5220" spans="1:9" x14ac:dyDescent="0.25">
      <c r="A5220">
        <v>2</v>
      </c>
      <c r="B5220" t="s">
        <v>2053</v>
      </c>
      <c r="C5220" t="s">
        <v>3624</v>
      </c>
      <c r="D5220" t="s">
        <v>3617</v>
      </c>
      <c r="E5220">
        <v>0</v>
      </c>
      <c r="F5220">
        <v>260</v>
      </c>
      <c r="G5220" s="2">
        <v>45565</v>
      </c>
      <c r="H5220" t="s">
        <v>3618</v>
      </c>
      <c r="I5220">
        <f t="shared" si="81"/>
        <v>-260</v>
      </c>
    </row>
    <row r="5221" spans="1:9" x14ac:dyDescent="0.25">
      <c r="A5221">
        <v>2</v>
      </c>
      <c r="B5221" t="s">
        <v>2053</v>
      </c>
      <c r="C5221" t="s">
        <v>3624</v>
      </c>
      <c r="D5221" t="s">
        <v>3617</v>
      </c>
      <c r="E5221">
        <v>0</v>
      </c>
      <c r="F5221">
        <v>442</v>
      </c>
      <c r="G5221" s="2">
        <v>45565</v>
      </c>
      <c r="H5221" t="s">
        <v>3618</v>
      </c>
      <c r="I5221">
        <f t="shared" si="81"/>
        <v>-442</v>
      </c>
    </row>
    <row r="5222" spans="1:9" x14ac:dyDescent="0.25">
      <c r="A5222">
        <v>2</v>
      </c>
      <c r="B5222" t="s">
        <v>2053</v>
      </c>
      <c r="C5222" t="s">
        <v>3624</v>
      </c>
      <c r="D5222" t="s">
        <v>3617</v>
      </c>
      <c r="E5222">
        <v>0</v>
      </c>
      <c r="F5222">
        <v>429</v>
      </c>
      <c r="G5222" s="2">
        <v>45565</v>
      </c>
      <c r="H5222" t="s">
        <v>3618</v>
      </c>
      <c r="I5222">
        <f t="shared" si="81"/>
        <v>-429</v>
      </c>
    </row>
    <row r="5223" spans="1:9" x14ac:dyDescent="0.25">
      <c r="A5223">
        <v>2</v>
      </c>
      <c r="B5223" t="s">
        <v>2053</v>
      </c>
      <c r="C5223" t="s">
        <v>3624</v>
      </c>
      <c r="D5223" t="s">
        <v>3617</v>
      </c>
      <c r="E5223">
        <v>0</v>
      </c>
      <c r="F5223">
        <v>360</v>
      </c>
      <c r="G5223" s="2">
        <v>45565</v>
      </c>
      <c r="H5223" t="s">
        <v>3618</v>
      </c>
      <c r="I5223">
        <f t="shared" si="81"/>
        <v>-360</v>
      </c>
    </row>
    <row r="5224" spans="1:9" x14ac:dyDescent="0.25">
      <c r="A5224">
        <v>2</v>
      </c>
      <c r="B5224" t="s">
        <v>2053</v>
      </c>
      <c r="C5224" t="s">
        <v>3624</v>
      </c>
      <c r="D5224" t="s">
        <v>3617</v>
      </c>
      <c r="E5224">
        <v>0</v>
      </c>
      <c r="F5224">
        <v>156</v>
      </c>
      <c r="G5224" s="2">
        <v>45565</v>
      </c>
      <c r="H5224" t="s">
        <v>3618</v>
      </c>
      <c r="I5224">
        <f t="shared" si="81"/>
        <v>-156</v>
      </c>
    </row>
    <row r="5225" spans="1:9" x14ac:dyDescent="0.25">
      <c r="A5225">
        <v>2</v>
      </c>
      <c r="B5225" t="s">
        <v>2053</v>
      </c>
      <c r="C5225" t="s">
        <v>3624</v>
      </c>
      <c r="D5225" t="s">
        <v>3617</v>
      </c>
      <c r="E5225">
        <v>0</v>
      </c>
      <c r="F5225">
        <v>441</v>
      </c>
      <c r="G5225" s="2">
        <v>45565</v>
      </c>
      <c r="H5225" t="s">
        <v>3618</v>
      </c>
      <c r="I5225">
        <f t="shared" si="81"/>
        <v>-441</v>
      </c>
    </row>
    <row r="5226" spans="1:9" x14ac:dyDescent="0.25">
      <c r="A5226">
        <v>2</v>
      </c>
      <c r="B5226" t="s">
        <v>2053</v>
      </c>
      <c r="C5226" t="s">
        <v>3624</v>
      </c>
      <c r="D5226" t="s">
        <v>3617</v>
      </c>
      <c r="E5226">
        <v>0</v>
      </c>
      <c r="F5226">
        <v>1700</v>
      </c>
      <c r="G5226" s="2">
        <v>45565</v>
      </c>
      <c r="H5226" t="s">
        <v>3618</v>
      </c>
      <c r="I5226">
        <f t="shared" si="81"/>
        <v>-1700</v>
      </c>
    </row>
    <row r="5227" spans="1:9" x14ac:dyDescent="0.25">
      <c r="A5227">
        <v>2</v>
      </c>
      <c r="B5227" t="s">
        <v>2053</v>
      </c>
      <c r="C5227" t="s">
        <v>3624</v>
      </c>
      <c r="D5227" t="s">
        <v>3617</v>
      </c>
      <c r="E5227">
        <v>0</v>
      </c>
      <c r="F5227">
        <v>90</v>
      </c>
      <c r="G5227" s="2">
        <v>45565</v>
      </c>
      <c r="H5227" t="s">
        <v>3618</v>
      </c>
      <c r="I5227">
        <f t="shared" si="81"/>
        <v>-90</v>
      </c>
    </row>
    <row r="5228" spans="1:9" x14ac:dyDescent="0.25">
      <c r="A5228">
        <v>2</v>
      </c>
      <c r="B5228" t="s">
        <v>2053</v>
      </c>
      <c r="C5228" t="s">
        <v>3624</v>
      </c>
      <c r="D5228" t="s">
        <v>3617</v>
      </c>
      <c r="E5228">
        <v>0</v>
      </c>
      <c r="F5228">
        <v>871</v>
      </c>
      <c r="G5228" s="2">
        <v>45565</v>
      </c>
      <c r="H5228" t="s">
        <v>3618</v>
      </c>
      <c r="I5228">
        <f t="shared" si="81"/>
        <v>-871</v>
      </c>
    </row>
    <row r="5229" spans="1:9" x14ac:dyDescent="0.25">
      <c r="A5229">
        <v>2</v>
      </c>
      <c r="B5229" t="s">
        <v>2053</v>
      </c>
      <c r="C5229" t="s">
        <v>3624</v>
      </c>
      <c r="D5229" t="s">
        <v>3617</v>
      </c>
      <c r="E5229">
        <v>0</v>
      </c>
      <c r="F5229">
        <v>260</v>
      </c>
      <c r="G5229" s="2">
        <v>45565</v>
      </c>
      <c r="H5229" t="s">
        <v>3618</v>
      </c>
      <c r="I5229">
        <f t="shared" si="81"/>
        <v>-260</v>
      </c>
    </row>
    <row r="5230" spans="1:9" x14ac:dyDescent="0.25">
      <c r="A5230">
        <v>2</v>
      </c>
      <c r="B5230" t="s">
        <v>2053</v>
      </c>
      <c r="C5230" t="s">
        <v>3624</v>
      </c>
      <c r="D5230" t="s">
        <v>3617</v>
      </c>
      <c r="E5230">
        <v>0</v>
      </c>
      <c r="F5230">
        <v>600</v>
      </c>
      <c r="G5230" s="2">
        <v>45565</v>
      </c>
      <c r="H5230" t="s">
        <v>3618</v>
      </c>
      <c r="I5230">
        <f t="shared" si="81"/>
        <v>-600</v>
      </c>
    </row>
    <row r="5231" spans="1:9" x14ac:dyDescent="0.25">
      <c r="A5231">
        <v>2</v>
      </c>
      <c r="B5231" t="s">
        <v>2053</v>
      </c>
      <c r="C5231" t="s">
        <v>3624</v>
      </c>
      <c r="D5231" t="s">
        <v>3617</v>
      </c>
      <c r="E5231">
        <v>0</v>
      </c>
      <c r="F5231">
        <v>525</v>
      </c>
      <c r="G5231" s="2">
        <v>45565</v>
      </c>
      <c r="H5231" t="s">
        <v>3618</v>
      </c>
      <c r="I5231">
        <f t="shared" si="81"/>
        <v>-525</v>
      </c>
    </row>
    <row r="5232" spans="1:9" x14ac:dyDescent="0.25">
      <c r="A5232">
        <v>2</v>
      </c>
      <c r="B5232" t="s">
        <v>2053</v>
      </c>
      <c r="C5232" t="s">
        <v>3624</v>
      </c>
      <c r="D5232" t="s">
        <v>3617</v>
      </c>
      <c r="E5232">
        <v>0</v>
      </c>
      <c r="F5232">
        <v>1300</v>
      </c>
      <c r="G5232" s="2">
        <v>45565</v>
      </c>
      <c r="H5232" t="s">
        <v>3618</v>
      </c>
      <c r="I5232">
        <f t="shared" si="81"/>
        <v>-1300</v>
      </c>
    </row>
    <row r="5233" spans="1:9" x14ac:dyDescent="0.25">
      <c r="A5233">
        <v>2</v>
      </c>
      <c r="B5233" t="s">
        <v>2053</v>
      </c>
      <c r="C5233" t="s">
        <v>3624</v>
      </c>
      <c r="D5233" t="s">
        <v>3617</v>
      </c>
      <c r="E5233">
        <v>0</v>
      </c>
      <c r="F5233">
        <v>637</v>
      </c>
      <c r="G5233" s="2">
        <v>45565</v>
      </c>
      <c r="H5233" t="s">
        <v>3618</v>
      </c>
      <c r="I5233">
        <f t="shared" si="81"/>
        <v>-637</v>
      </c>
    </row>
    <row r="5234" spans="1:9" x14ac:dyDescent="0.25">
      <c r="A5234">
        <v>2</v>
      </c>
      <c r="B5234" t="s">
        <v>2053</v>
      </c>
      <c r="C5234" t="s">
        <v>3624</v>
      </c>
      <c r="D5234" t="s">
        <v>3617</v>
      </c>
      <c r="E5234">
        <v>0</v>
      </c>
      <c r="F5234">
        <v>3000</v>
      </c>
      <c r="G5234" s="2">
        <v>45565</v>
      </c>
      <c r="H5234" t="s">
        <v>3618</v>
      </c>
      <c r="I5234">
        <f t="shared" si="81"/>
        <v>-3000</v>
      </c>
    </row>
    <row r="5235" spans="1:9" x14ac:dyDescent="0.25">
      <c r="A5235">
        <v>2</v>
      </c>
      <c r="B5235" t="s">
        <v>2053</v>
      </c>
      <c r="C5235" t="s">
        <v>3624</v>
      </c>
      <c r="D5235" t="s">
        <v>3617</v>
      </c>
      <c r="E5235">
        <v>0</v>
      </c>
      <c r="F5235">
        <v>2970</v>
      </c>
      <c r="G5235" s="2">
        <v>45565</v>
      </c>
      <c r="H5235" t="s">
        <v>3618</v>
      </c>
      <c r="I5235">
        <f t="shared" si="81"/>
        <v>-2970</v>
      </c>
    </row>
    <row r="5236" spans="1:9" x14ac:dyDescent="0.25">
      <c r="A5236">
        <v>2</v>
      </c>
      <c r="B5236" t="s">
        <v>2053</v>
      </c>
      <c r="C5236" t="s">
        <v>3624</v>
      </c>
      <c r="D5236" t="s">
        <v>3617</v>
      </c>
      <c r="E5236">
        <v>0</v>
      </c>
      <c r="F5236">
        <v>2500</v>
      </c>
      <c r="G5236" s="2">
        <v>45565</v>
      </c>
      <c r="H5236" t="s">
        <v>3618</v>
      </c>
      <c r="I5236">
        <f t="shared" si="81"/>
        <v>-2500</v>
      </c>
    </row>
    <row r="5237" spans="1:9" x14ac:dyDescent="0.25">
      <c r="A5237">
        <v>2</v>
      </c>
      <c r="B5237" t="s">
        <v>2053</v>
      </c>
      <c r="C5237" t="s">
        <v>3624</v>
      </c>
      <c r="D5237" t="s">
        <v>3617</v>
      </c>
      <c r="E5237">
        <v>0</v>
      </c>
      <c r="F5237">
        <v>1200</v>
      </c>
      <c r="G5237" s="2">
        <v>45565</v>
      </c>
      <c r="H5237" t="s">
        <v>3618</v>
      </c>
      <c r="I5237">
        <f t="shared" si="81"/>
        <v>-1200</v>
      </c>
    </row>
    <row r="5238" spans="1:9" x14ac:dyDescent="0.25">
      <c r="A5238">
        <v>2</v>
      </c>
      <c r="B5238" t="s">
        <v>2053</v>
      </c>
      <c r="C5238" t="s">
        <v>3624</v>
      </c>
      <c r="D5238" t="s">
        <v>3617</v>
      </c>
      <c r="E5238">
        <v>0</v>
      </c>
      <c r="F5238">
        <v>5500</v>
      </c>
      <c r="G5238" s="2">
        <v>45565</v>
      </c>
      <c r="H5238" t="s">
        <v>3618</v>
      </c>
      <c r="I5238">
        <f t="shared" si="81"/>
        <v>-5500</v>
      </c>
    </row>
    <row r="5239" spans="1:9" x14ac:dyDescent="0.25">
      <c r="A5239">
        <v>2</v>
      </c>
      <c r="B5239" t="s">
        <v>2053</v>
      </c>
      <c r="C5239" t="s">
        <v>3624</v>
      </c>
      <c r="D5239" t="s">
        <v>3617</v>
      </c>
      <c r="E5239">
        <v>0</v>
      </c>
      <c r="F5239">
        <v>325</v>
      </c>
      <c r="G5239" s="2">
        <v>45565</v>
      </c>
      <c r="H5239" t="s">
        <v>3618</v>
      </c>
      <c r="I5239">
        <f t="shared" si="81"/>
        <v>-325</v>
      </c>
    </row>
    <row r="5240" spans="1:9" x14ac:dyDescent="0.25">
      <c r="A5240">
        <v>2</v>
      </c>
      <c r="B5240" t="s">
        <v>2053</v>
      </c>
      <c r="C5240" t="s">
        <v>3624</v>
      </c>
      <c r="D5240" t="s">
        <v>3617</v>
      </c>
      <c r="E5240">
        <v>0</v>
      </c>
      <c r="F5240">
        <v>130</v>
      </c>
      <c r="G5240" s="2">
        <v>45565</v>
      </c>
      <c r="H5240" t="s">
        <v>3618</v>
      </c>
      <c r="I5240">
        <f t="shared" si="81"/>
        <v>-130</v>
      </c>
    </row>
    <row r="5241" spans="1:9" x14ac:dyDescent="0.25">
      <c r="A5241">
        <v>2</v>
      </c>
      <c r="B5241" t="s">
        <v>2053</v>
      </c>
      <c r="C5241" t="s">
        <v>3624</v>
      </c>
      <c r="D5241" t="s">
        <v>3617</v>
      </c>
      <c r="E5241">
        <v>0</v>
      </c>
      <c r="F5241">
        <v>5000</v>
      </c>
      <c r="G5241" s="2">
        <v>45565</v>
      </c>
      <c r="H5241" t="s">
        <v>3618</v>
      </c>
      <c r="I5241">
        <f t="shared" si="81"/>
        <v>-5000</v>
      </c>
    </row>
    <row r="5242" spans="1:9" x14ac:dyDescent="0.25">
      <c r="A5242">
        <v>2</v>
      </c>
      <c r="B5242" t="s">
        <v>2053</v>
      </c>
      <c r="C5242" t="s">
        <v>3624</v>
      </c>
      <c r="D5242" t="s">
        <v>3617</v>
      </c>
      <c r="E5242">
        <v>0</v>
      </c>
      <c r="F5242">
        <v>39</v>
      </c>
      <c r="G5242" s="2">
        <v>45565</v>
      </c>
      <c r="H5242" t="s">
        <v>3618</v>
      </c>
      <c r="I5242">
        <f t="shared" si="81"/>
        <v>-39</v>
      </c>
    </row>
    <row r="5243" spans="1:9" x14ac:dyDescent="0.25">
      <c r="A5243">
        <v>2</v>
      </c>
      <c r="B5243" t="s">
        <v>2053</v>
      </c>
      <c r="C5243" t="s">
        <v>3624</v>
      </c>
      <c r="D5243" t="s">
        <v>3617</v>
      </c>
      <c r="E5243">
        <v>0</v>
      </c>
      <c r="F5243">
        <v>429</v>
      </c>
      <c r="G5243" s="2">
        <v>45565</v>
      </c>
      <c r="H5243" t="s">
        <v>3618</v>
      </c>
      <c r="I5243">
        <f t="shared" si="81"/>
        <v>-429</v>
      </c>
    </row>
    <row r="5244" spans="1:9" x14ac:dyDescent="0.25">
      <c r="A5244">
        <v>2</v>
      </c>
      <c r="B5244" t="s">
        <v>2053</v>
      </c>
      <c r="C5244" t="s">
        <v>3624</v>
      </c>
      <c r="D5244" t="s">
        <v>3617</v>
      </c>
      <c r="E5244">
        <v>0</v>
      </c>
      <c r="F5244">
        <v>1500</v>
      </c>
      <c r="G5244" s="2">
        <v>45565</v>
      </c>
      <c r="H5244" t="s">
        <v>3618</v>
      </c>
      <c r="I5244">
        <f t="shared" si="81"/>
        <v>-1500</v>
      </c>
    </row>
    <row r="5245" spans="1:9" x14ac:dyDescent="0.25">
      <c r="A5245">
        <v>2</v>
      </c>
      <c r="B5245" t="s">
        <v>2053</v>
      </c>
      <c r="C5245" t="s">
        <v>3624</v>
      </c>
      <c r="D5245" t="s">
        <v>3617</v>
      </c>
      <c r="E5245">
        <v>0</v>
      </c>
      <c r="F5245">
        <v>120</v>
      </c>
      <c r="G5245" s="2">
        <v>45565</v>
      </c>
      <c r="H5245" t="s">
        <v>3618</v>
      </c>
      <c r="I5245">
        <f t="shared" si="81"/>
        <v>-120</v>
      </c>
    </row>
    <row r="5246" spans="1:9" x14ac:dyDescent="0.25">
      <c r="A5246">
        <v>2</v>
      </c>
      <c r="B5246" t="s">
        <v>2053</v>
      </c>
      <c r="C5246" t="s">
        <v>3624</v>
      </c>
      <c r="D5246" t="s">
        <v>3617</v>
      </c>
      <c r="E5246">
        <v>0</v>
      </c>
      <c r="F5246">
        <v>50</v>
      </c>
      <c r="G5246" s="2">
        <v>45565</v>
      </c>
      <c r="H5246" t="s">
        <v>3618</v>
      </c>
      <c r="I5246">
        <f t="shared" si="81"/>
        <v>-50</v>
      </c>
    </row>
    <row r="5247" spans="1:9" x14ac:dyDescent="0.25">
      <c r="A5247">
        <v>2</v>
      </c>
      <c r="B5247" t="s">
        <v>2053</v>
      </c>
      <c r="C5247" t="s">
        <v>3624</v>
      </c>
      <c r="D5247" t="s">
        <v>3617</v>
      </c>
      <c r="E5247">
        <v>0</v>
      </c>
      <c r="F5247">
        <v>429</v>
      </c>
      <c r="G5247" s="2">
        <v>45565</v>
      </c>
      <c r="H5247" t="s">
        <v>3618</v>
      </c>
      <c r="I5247">
        <f t="shared" si="81"/>
        <v>-429</v>
      </c>
    </row>
    <row r="5248" spans="1:9" x14ac:dyDescent="0.25">
      <c r="A5248">
        <v>2</v>
      </c>
      <c r="B5248" t="s">
        <v>2053</v>
      </c>
      <c r="C5248" t="s">
        <v>3624</v>
      </c>
      <c r="D5248" t="s">
        <v>3617</v>
      </c>
      <c r="E5248">
        <v>0</v>
      </c>
      <c r="F5248">
        <v>280</v>
      </c>
      <c r="G5248" s="2">
        <v>45565</v>
      </c>
      <c r="H5248" t="s">
        <v>3618</v>
      </c>
      <c r="I5248">
        <f t="shared" si="81"/>
        <v>-280</v>
      </c>
    </row>
    <row r="5249" spans="1:9" x14ac:dyDescent="0.25">
      <c r="A5249">
        <v>2</v>
      </c>
      <c r="B5249" t="s">
        <v>2053</v>
      </c>
      <c r="C5249" t="s">
        <v>3624</v>
      </c>
      <c r="D5249" t="s">
        <v>3617</v>
      </c>
      <c r="E5249">
        <v>0</v>
      </c>
      <c r="F5249">
        <v>140</v>
      </c>
      <c r="G5249" s="2">
        <v>45565</v>
      </c>
      <c r="H5249" t="s">
        <v>3618</v>
      </c>
      <c r="I5249">
        <f t="shared" si="81"/>
        <v>-140</v>
      </c>
    </row>
    <row r="5250" spans="1:9" x14ac:dyDescent="0.25">
      <c r="A5250">
        <v>2</v>
      </c>
      <c r="B5250" t="s">
        <v>2053</v>
      </c>
      <c r="C5250" t="s">
        <v>3624</v>
      </c>
      <c r="D5250" t="s">
        <v>3617</v>
      </c>
      <c r="E5250">
        <v>0</v>
      </c>
      <c r="F5250">
        <v>780</v>
      </c>
      <c r="G5250" s="2">
        <v>45565</v>
      </c>
      <c r="H5250" t="s">
        <v>3618</v>
      </c>
      <c r="I5250">
        <f t="shared" ref="I5250:I5313" si="82">E5250-F5250</f>
        <v>-780</v>
      </c>
    </row>
    <row r="5251" spans="1:9" x14ac:dyDescent="0.25">
      <c r="A5251">
        <v>2</v>
      </c>
      <c r="B5251" t="s">
        <v>2053</v>
      </c>
      <c r="C5251" t="s">
        <v>3624</v>
      </c>
      <c r="D5251" t="s">
        <v>3617</v>
      </c>
      <c r="E5251">
        <v>0</v>
      </c>
      <c r="F5251">
        <v>1020</v>
      </c>
      <c r="G5251" s="2">
        <v>45565</v>
      </c>
      <c r="H5251" t="s">
        <v>3618</v>
      </c>
      <c r="I5251">
        <f t="shared" si="82"/>
        <v>-1020</v>
      </c>
    </row>
    <row r="5252" spans="1:9" x14ac:dyDescent="0.25">
      <c r="A5252">
        <v>2</v>
      </c>
      <c r="B5252" t="s">
        <v>2053</v>
      </c>
      <c r="C5252" t="s">
        <v>3624</v>
      </c>
      <c r="D5252" t="s">
        <v>3617</v>
      </c>
      <c r="E5252">
        <v>0</v>
      </c>
      <c r="F5252">
        <v>48</v>
      </c>
      <c r="G5252" s="2">
        <v>45565</v>
      </c>
      <c r="H5252" t="s">
        <v>3618</v>
      </c>
      <c r="I5252">
        <f t="shared" si="82"/>
        <v>-48</v>
      </c>
    </row>
    <row r="5253" spans="1:9" x14ac:dyDescent="0.25">
      <c r="A5253">
        <v>2</v>
      </c>
      <c r="B5253" t="s">
        <v>2053</v>
      </c>
      <c r="C5253" t="s">
        <v>3624</v>
      </c>
      <c r="D5253" t="s">
        <v>3617</v>
      </c>
      <c r="E5253">
        <v>0</v>
      </c>
      <c r="F5253">
        <v>56</v>
      </c>
      <c r="G5253" s="2">
        <v>45565</v>
      </c>
      <c r="H5253" t="s">
        <v>3618</v>
      </c>
      <c r="I5253">
        <f t="shared" si="82"/>
        <v>-56</v>
      </c>
    </row>
    <row r="5254" spans="1:9" x14ac:dyDescent="0.25">
      <c r="A5254">
        <v>2</v>
      </c>
      <c r="B5254" t="s">
        <v>2053</v>
      </c>
      <c r="C5254" t="s">
        <v>3624</v>
      </c>
      <c r="D5254" t="s">
        <v>3617</v>
      </c>
      <c r="E5254">
        <v>0</v>
      </c>
      <c r="F5254">
        <v>128</v>
      </c>
      <c r="G5254" s="2">
        <v>45565</v>
      </c>
      <c r="H5254" t="s">
        <v>3618</v>
      </c>
      <c r="I5254">
        <f t="shared" si="82"/>
        <v>-128</v>
      </c>
    </row>
    <row r="5255" spans="1:9" x14ac:dyDescent="0.25">
      <c r="A5255">
        <v>2</v>
      </c>
      <c r="B5255" t="s">
        <v>2053</v>
      </c>
      <c r="C5255" t="s">
        <v>3624</v>
      </c>
      <c r="D5255" t="s">
        <v>3617</v>
      </c>
      <c r="E5255">
        <v>0</v>
      </c>
      <c r="F5255">
        <v>56</v>
      </c>
      <c r="G5255" s="2">
        <v>45565</v>
      </c>
      <c r="H5255" t="s">
        <v>3618</v>
      </c>
      <c r="I5255">
        <f t="shared" si="82"/>
        <v>-56</v>
      </c>
    </row>
    <row r="5256" spans="1:9" x14ac:dyDescent="0.25">
      <c r="A5256">
        <v>2</v>
      </c>
      <c r="B5256" t="s">
        <v>2053</v>
      </c>
      <c r="C5256" t="s">
        <v>3624</v>
      </c>
      <c r="D5256" t="s">
        <v>3617</v>
      </c>
      <c r="E5256">
        <v>0</v>
      </c>
      <c r="F5256">
        <v>1725</v>
      </c>
      <c r="G5256" s="2">
        <v>45565</v>
      </c>
      <c r="H5256" t="s">
        <v>3618</v>
      </c>
      <c r="I5256">
        <f t="shared" si="82"/>
        <v>-1725</v>
      </c>
    </row>
    <row r="5257" spans="1:9" x14ac:dyDescent="0.25">
      <c r="A5257">
        <v>2</v>
      </c>
      <c r="B5257" t="s">
        <v>2053</v>
      </c>
      <c r="C5257" t="s">
        <v>3624</v>
      </c>
      <c r="D5257" t="s">
        <v>3617</v>
      </c>
      <c r="E5257">
        <v>0</v>
      </c>
      <c r="F5257">
        <v>270</v>
      </c>
      <c r="G5257" s="2">
        <v>45565</v>
      </c>
      <c r="H5257" t="s">
        <v>3618</v>
      </c>
      <c r="I5257">
        <f t="shared" si="82"/>
        <v>-270</v>
      </c>
    </row>
    <row r="5258" spans="1:9" x14ac:dyDescent="0.25">
      <c r="A5258">
        <v>2</v>
      </c>
      <c r="B5258" t="s">
        <v>2053</v>
      </c>
      <c r="C5258" t="s">
        <v>3624</v>
      </c>
      <c r="D5258" t="s">
        <v>3617</v>
      </c>
      <c r="E5258">
        <v>0</v>
      </c>
      <c r="F5258">
        <v>182</v>
      </c>
      <c r="G5258" s="2">
        <v>45565</v>
      </c>
      <c r="H5258" t="s">
        <v>3618</v>
      </c>
      <c r="I5258">
        <f t="shared" si="82"/>
        <v>-182</v>
      </c>
    </row>
    <row r="5259" spans="1:9" x14ac:dyDescent="0.25">
      <c r="A5259">
        <v>2</v>
      </c>
      <c r="B5259" t="s">
        <v>2053</v>
      </c>
      <c r="C5259" t="s">
        <v>3624</v>
      </c>
      <c r="D5259" t="s">
        <v>3617</v>
      </c>
      <c r="E5259">
        <v>0</v>
      </c>
      <c r="F5259">
        <v>325</v>
      </c>
      <c r="G5259" s="2">
        <v>45565</v>
      </c>
      <c r="H5259" t="s">
        <v>3618</v>
      </c>
      <c r="I5259">
        <f t="shared" si="82"/>
        <v>-325</v>
      </c>
    </row>
    <row r="5260" spans="1:9" x14ac:dyDescent="0.25">
      <c r="A5260">
        <v>2</v>
      </c>
      <c r="B5260" t="s">
        <v>2053</v>
      </c>
      <c r="C5260" t="s">
        <v>3624</v>
      </c>
      <c r="D5260" t="s">
        <v>3617</v>
      </c>
      <c r="E5260">
        <v>0</v>
      </c>
      <c r="F5260">
        <v>90</v>
      </c>
      <c r="G5260" s="2">
        <v>45565</v>
      </c>
      <c r="H5260" t="s">
        <v>3618</v>
      </c>
      <c r="I5260">
        <f t="shared" si="82"/>
        <v>-90</v>
      </c>
    </row>
    <row r="5261" spans="1:9" x14ac:dyDescent="0.25">
      <c r="A5261">
        <v>2</v>
      </c>
      <c r="B5261" t="s">
        <v>2053</v>
      </c>
      <c r="C5261" t="s">
        <v>3624</v>
      </c>
      <c r="D5261" t="s">
        <v>3617</v>
      </c>
      <c r="E5261">
        <v>0</v>
      </c>
      <c r="F5261">
        <v>45</v>
      </c>
      <c r="G5261" s="2">
        <v>45565</v>
      </c>
      <c r="H5261" t="s">
        <v>3618</v>
      </c>
      <c r="I5261">
        <f t="shared" si="82"/>
        <v>-45</v>
      </c>
    </row>
    <row r="5262" spans="1:9" x14ac:dyDescent="0.25">
      <c r="A5262">
        <v>2</v>
      </c>
      <c r="B5262" t="s">
        <v>2053</v>
      </c>
      <c r="C5262" t="s">
        <v>3624</v>
      </c>
      <c r="D5262" t="s">
        <v>3617</v>
      </c>
      <c r="E5262">
        <v>0</v>
      </c>
      <c r="F5262">
        <v>825</v>
      </c>
      <c r="G5262" s="2">
        <v>45565</v>
      </c>
      <c r="H5262" t="s">
        <v>3618</v>
      </c>
      <c r="I5262">
        <f t="shared" si="82"/>
        <v>-825</v>
      </c>
    </row>
    <row r="5263" spans="1:9" x14ac:dyDescent="0.25">
      <c r="A5263">
        <v>2</v>
      </c>
      <c r="B5263" t="s">
        <v>2053</v>
      </c>
      <c r="C5263" t="s">
        <v>3624</v>
      </c>
      <c r="D5263" t="s">
        <v>3617</v>
      </c>
      <c r="E5263">
        <v>0</v>
      </c>
      <c r="F5263">
        <v>270</v>
      </c>
      <c r="G5263" s="2">
        <v>45565</v>
      </c>
      <c r="H5263" t="s">
        <v>3618</v>
      </c>
      <c r="I5263">
        <f t="shared" si="82"/>
        <v>-270</v>
      </c>
    </row>
    <row r="5264" spans="1:9" x14ac:dyDescent="0.25">
      <c r="A5264">
        <v>2</v>
      </c>
      <c r="B5264" t="s">
        <v>2028</v>
      </c>
      <c r="C5264" t="s">
        <v>2029</v>
      </c>
      <c r="D5264" t="s">
        <v>2030</v>
      </c>
      <c r="E5264">
        <v>9303.6200000000008</v>
      </c>
      <c r="F5264">
        <v>0</v>
      </c>
      <c r="G5264" s="2">
        <v>45500</v>
      </c>
      <c r="H5264" t="s">
        <v>2018</v>
      </c>
      <c r="I5264">
        <f t="shared" si="82"/>
        <v>9303.6200000000008</v>
      </c>
    </row>
    <row r="5265" spans="1:9" x14ac:dyDescent="0.25">
      <c r="A5265">
        <v>3</v>
      </c>
      <c r="B5265" t="s">
        <v>2028</v>
      </c>
      <c r="C5265" t="s">
        <v>3808</v>
      </c>
      <c r="D5265" t="s">
        <v>2030</v>
      </c>
      <c r="E5265">
        <v>2647.11</v>
      </c>
      <c r="F5265">
        <v>0</v>
      </c>
      <c r="G5265" s="2">
        <v>45500</v>
      </c>
      <c r="H5265" t="s">
        <v>2018</v>
      </c>
      <c r="I5265">
        <f t="shared" si="82"/>
        <v>2647.11</v>
      </c>
    </row>
    <row r="5266" spans="1:9" x14ac:dyDescent="0.25">
      <c r="A5266">
        <v>8</v>
      </c>
      <c r="B5266" t="s">
        <v>2017</v>
      </c>
      <c r="C5266" t="s">
        <v>3723</v>
      </c>
      <c r="D5266" t="s">
        <v>2030</v>
      </c>
      <c r="E5266">
        <v>1461.47</v>
      </c>
      <c r="F5266">
        <v>0</v>
      </c>
      <c r="G5266" s="2">
        <v>45500</v>
      </c>
      <c r="H5266" t="s">
        <v>2018</v>
      </c>
      <c r="I5266">
        <f t="shared" si="82"/>
        <v>1461.47</v>
      </c>
    </row>
    <row r="5267" spans="1:9" x14ac:dyDescent="0.25">
      <c r="A5267">
        <v>8</v>
      </c>
      <c r="B5267" t="s">
        <v>2050</v>
      </c>
      <c r="C5267" t="s">
        <v>3575</v>
      </c>
      <c r="D5267" t="s">
        <v>3950</v>
      </c>
      <c r="E5267">
        <v>50.89</v>
      </c>
      <c r="F5267">
        <v>0</v>
      </c>
      <c r="G5267" s="2">
        <v>45502</v>
      </c>
      <c r="H5267" t="s">
        <v>3243</v>
      </c>
      <c r="I5267">
        <f t="shared" si="82"/>
        <v>50.89</v>
      </c>
    </row>
    <row r="5268" spans="1:9" x14ac:dyDescent="0.25">
      <c r="A5268">
        <v>2</v>
      </c>
      <c r="B5268" t="s">
        <v>2048</v>
      </c>
      <c r="C5268" t="s">
        <v>3579</v>
      </c>
      <c r="D5268" t="s">
        <v>2020</v>
      </c>
      <c r="E5268">
        <v>3021.42</v>
      </c>
      <c r="F5268">
        <v>0</v>
      </c>
      <c r="G5268" s="2">
        <v>45505</v>
      </c>
      <c r="H5268" t="s">
        <v>2021</v>
      </c>
      <c r="I5268">
        <f t="shared" si="82"/>
        <v>3021.42</v>
      </c>
    </row>
    <row r="5269" spans="1:9" x14ac:dyDescent="0.25">
      <c r="A5269">
        <v>2</v>
      </c>
      <c r="B5269" t="s">
        <v>2024</v>
      </c>
      <c r="C5269" t="s">
        <v>2036</v>
      </c>
      <c r="D5269" t="s">
        <v>2020</v>
      </c>
      <c r="E5269">
        <v>1014.3</v>
      </c>
      <c r="F5269">
        <v>0</v>
      </c>
      <c r="G5269" s="2">
        <v>45505</v>
      </c>
      <c r="H5269" t="s">
        <v>2021</v>
      </c>
      <c r="I5269">
        <f t="shared" si="82"/>
        <v>1014.3</v>
      </c>
    </row>
    <row r="5270" spans="1:9" x14ac:dyDescent="0.25">
      <c r="A5270">
        <v>2</v>
      </c>
      <c r="B5270" t="s">
        <v>2044</v>
      </c>
      <c r="C5270" t="s">
        <v>2045</v>
      </c>
      <c r="D5270" t="s">
        <v>2020</v>
      </c>
      <c r="E5270">
        <v>1114.28</v>
      </c>
      <c r="F5270">
        <v>0</v>
      </c>
      <c r="G5270" s="2">
        <v>45505</v>
      </c>
      <c r="H5270" t="s">
        <v>2021</v>
      </c>
      <c r="I5270">
        <f t="shared" si="82"/>
        <v>1114.28</v>
      </c>
    </row>
    <row r="5271" spans="1:9" x14ac:dyDescent="0.25">
      <c r="A5271">
        <v>2</v>
      </c>
      <c r="B5271" t="s">
        <v>2019</v>
      </c>
      <c r="C5271" t="s">
        <v>2027</v>
      </c>
      <c r="D5271" t="s">
        <v>2020</v>
      </c>
      <c r="E5271">
        <v>361.75</v>
      </c>
      <c r="F5271">
        <v>0</v>
      </c>
      <c r="G5271" s="2">
        <v>45488</v>
      </c>
      <c r="H5271" t="s">
        <v>2021</v>
      </c>
      <c r="I5271">
        <f t="shared" si="82"/>
        <v>361.75</v>
      </c>
    </row>
    <row r="5272" spans="1:9" x14ac:dyDescent="0.25">
      <c r="A5272">
        <v>2</v>
      </c>
      <c r="B5272" t="s">
        <v>2019</v>
      </c>
      <c r="C5272" t="s">
        <v>2027</v>
      </c>
      <c r="D5272" t="s">
        <v>2020</v>
      </c>
      <c r="E5272">
        <v>0</v>
      </c>
      <c r="F5272">
        <v>361.75</v>
      </c>
      <c r="G5272" s="2">
        <v>45505</v>
      </c>
      <c r="H5272" t="s">
        <v>2021</v>
      </c>
      <c r="I5272">
        <f t="shared" si="82"/>
        <v>-361.75</v>
      </c>
    </row>
    <row r="5273" spans="1:9" x14ac:dyDescent="0.25">
      <c r="A5273">
        <v>2</v>
      </c>
      <c r="B5273" t="s">
        <v>2024</v>
      </c>
      <c r="C5273" t="s">
        <v>2036</v>
      </c>
      <c r="D5273" t="s">
        <v>3609</v>
      </c>
      <c r="E5273">
        <v>73102.399999999994</v>
      </c>
      <c r="F5273">
        <v>0</v>
      </c>
      <c r="G5273" s="2">
        <v>45495</v>
      </c>
      <c r="H5273" t="s">
        <v>3243</v>
      </c>
      <c r="I5273">
        <f t="shared" si="82"/>
        <v>73102.399999999994</v>
      </c>
    </row>
    <row r="5274" spans="1:9" x14ac:dyDescent="0.25">
      <c r="A5274">
        <v>4</v>
      </c>
      <c r="B5274" t="s">
        <v>2024</v>
      </c>
      <c r="C5274" t="s">
        <v>2025</v>
      </c>
      <c r="D5274" t="s">
        <v>3609</v>
      </c>
      <c r="E5274">
        <v>10469.99</v>
      </c>
      <c r="F5274">
        <v>0</v>
      </c>
      <c r="G5274" s="2">
        <v>45495</v>
      </c>
      <c r="H5274" t="s">
        <v>3243</v>
      </c>
      <c r="I5274">
        <f t="shared" si="82"/>
        <v>10469.99</v>
      </c>
    </row>
    <row r="5275" spans="1:9" x14ac:dyDescent="0.25">
      <c r="A5275">
        <v>3</v>
      </c>
      <c r="B5275" t="s">
        <v>2024</v>
      </c>
      <c r="C5275" t="s">
        <v>3263</v>
      </c>
      <c r="D5275" t="s">
        <v>3609</v>
      </c>
      <c r="E5275">
        <v>4050.23</v>
      </c>
      <c r="F5275">
        <v>0</v>
      </c>
      <c r="G5275" s="2">
        <v>45495</v>
      </c>
      <c r="H5275" t="s">
        <v>3243</v>
      </c>
      <c r="I5275">
        <f t="shared" si="82"/>
        <v>4050.23</v>
      </c>
    </row>
    <row r="5276" spans="1:9" x14ac:dyDescent="0.25">
      <c r="A5276">
        <v>2</v>
      </c>
      <c r="B5276" t="s">
        <v>2024</v>
      </c>
      <c r="C5276" t="s">
        <v>2036</v>
      </c>
      <c r="D5276" t="s">
        <v>3609</v>
      </c>
      <c r="E5276">
        <v>4958.5200000000004</v>
      </c>
      <c r="F5276">
        <v>0</v>
      </c>
      <c r="G5276" s="2">
        <v>45495</v>
      </c>
      <c r="H5276" t="s">
        <v>3243</v>
      </c>
      <c r="I5276">
        <f t="shared" si="82"/>
        <v>4958.5200000000004</v>
      </c>
    </row>
    <row r="5277" spans="1:9" x14ac:dyDescent="0.25">
      <c r="A5277">
        <v>2</v>
      </c>
      <c r="B5277" t="s">
        <v>2944</v>
      </c>
      <c r="C5277" t="s">
        <v>3611</v>
      </c>
      <c r="D5277" t="s">
        <v>3609</v>
      </c>
      <c r="E5277">
        <v>773.5</v>
      </c>
      <c r="F5277">
        <v>0</v>
      </c>
      <c r="G5277" s="2">
        <v>45495</v>
      </c>
      <c r="H5277" t="s">
        <v>3243</v>
      </c>
      <c r="I5277">
        <f t="shared" si="82"/>
        <v>773.5</v>
      </c>
    </row>
    <row r="5278" spans="1:9" x14ac:dyDescent="0.25">
      <c r="A5278">
        <v>4</v>
      </c>
      <c r="B5278" t="s">
        <v>2944</v>
      </c>
      <c r="C5278" t="s">
        <v>3612</v>
      </c>
      <c r="D5278" t="s">
        <v>3609</v>
      </c>
      <c r="E5278">
        <v>195</v>
      </c>
      <c r="F5278">
        <v>0</v>
      </c>
      <c r="G5278" s="2">
        <v>45495</v>
      </c>
      <c r="H5278" t="s">
        <v>3243</v>
      </c>
      <c r="I5278">
        <f t="shared" si="82"/>
        <v>195</v>
      </c>
    </row>
    <row r="5279" spans="1:9" x14ac:dyDescent="0.25">
      <c r="A5279">
        <v>3</v>
      </c>
      <c r="B5279" t="s">
        <v>2944</v>
      </c>
      <c r="C5279" t="s">
        <v>3613</v>
      </c>
      <c r="D5279" t="s">
        <v>3609</v>
      </c>
      <c r="E5279">
        <v>45</v>
      </c>
      <c r="F5279">
        <v>0</v>
      </c>
      <c r="G5279" s="2">
        <v>45495</v>
      </c>
      <c r="H5279" t="s">
        <v>3243</v>
      </c>
      <c r="I5279">
        <f t="shared" si="82"/>
        <v>45</v>
      </c>
    </row>
    <row r="5280" spans="1:9" x14ac:dyDescent="0.25">
      <c r="A5280">
        <v>2</v>
      </c>
      <c r="B5280" t="s">
        <v>2052</v>
      </c>
      <c r="C5280" t="s">
        <v>3578</v>
      </c>
      <c r="D5280" t="s">
        <v>3606</v>
      </c>
      <c r="E5280">
        <v>4568.45</v>
      </c>
      <c r="F5280">
        <v>0</v>
      </c>
      <c r="G5280" s="2">
        <v>45481</v>
      </c>
      <c r="H5280" t="s">
        <v>3607</v>
      </c>
      <c r="I5280">
        <f t="shared" si="82"/>
        <v>4568.45</v>
      </c>
    </row>
    <row r="5281" spans="1:9" x14ac:dyDescent="0.25">
      <c r="A5281">
        <v>2</v>
      </c>
      <c r="B5281" t="s">
        <v>2050</v>
      </c>
      <c r="C5281" t="s">
        <v>3600</v>
      </c>
      <c r="D5281" t="s">
        <v>3606</v>
      </c>
      <c r="E5281">
        <v>253.32</v>
      </c>
      <c r="F5281">
        <v>0</v>
      </c>
      <c r="G5281" s="2">
        <v>45481</v>
      </c>
      <c r="H5281" t="s">
        <v>3607</v>
      </c>
      <c r="I5281">
        <f t="shared" si="82"/>
        <v>253.32</v>
      </c>
    </row>
    <row r="5282" spans="1:9" x14ac:dyDescent="0.25">
      <c r="A5282">
        <v>2</v>
      </c>
      <c r="B5282" t="s">
        <v>2052</v>
      </c>
      <c r="C5282" t="s">
        <v>3578</v>
      </c>
      <c r="D5282" t="s">
        <v>3614</v>
      </c>
      <c r="E5282">
        <v>570.80999999999995</v>
      </c>
      <c r="F5282">
        <v>0</v>
      </c>
      <c r="G5282" s="2">
        <v>45506</v>
      </c>
      <c r="H5282" t="s">
        <v>3243</v>
      </c>
      <c r="I5282">
        <f t="shared" si="82"/>
        <v>570.80999999999995</v>
      </c>
    </row>
    <row r="5283" spans="1:9" x14ac:dyDescent="0.25">
      <c r="A5283">
        <v>2</v>
      </c>
      <c r="B5283" t="s">
        <v>2024</v>
      </c>
      <c r="C5283" t="s">
        <v>2036</v>
      </c>
      <c r="D5283" t="s">
        <v>2020</v>
      </c>
      <c r="E5283">
        <v>294.92</v>
      </c>
      <c r="F5283">
        <v>0</v>
      </c>
      <c r="G5283" s="2">
        <v>45502</v>
      </c>
      <c r="H5283" t="s">
        <v>2021</v>
      </c>
      <c r="I5283">
        <f t="shared" si="82"/>
        <v>294.92</v>
      </c>
    </row>
    <row r="5284" spans="1:9" x14ac:dyDescent="0.25">
      <c r="A5284">
        <v>2</v>
      </c>
      <c r="B5284" t="s">
        <v>2044</v>
      </c>
      <c r="C5284" t="s">
        <v>2045</v>
      </c>
      <c r="D5284" t="s">
        <v>2020</v>
      </c>
      <c r="E5284">
        <v>842</v>
      </c>
      <c r="F5284">
        <v>0</v>
      </c>
      <c r="G5284" s="2">
        <v>45503</v>
      </c>
      <c r="H5284" t="s">
        <v>2021</v>
      </c>
      <c r="I5284">
        <f t="shared" si="82"/>
        <v>842</v>
      </c>
    </row>
    <row r="5285" spans="1:9" x14ac:dyDescent="0.25">
      <c r="A5285">
        <v>2</v>
      </c>
      <c r="B5285" t="s">
        <v>2024</v>
      </c>
      <c r="C5285" t="s">
        <v>2036</v>
      </c>
      <c r="D5285" t="s">
        <v>2020</v>
      </c>
      <c r="E5285">
        <v>102.88</v>
      </c>
      <c r="F5285">
        <v>0</v>
      </c>
      <c r="G5285" s="2">
        <v>45503</v>
      </c>
      <c r="H5285" t="s">
        <v>2021</v>
      </c>
      <c r="I5285">
        <f t="shared" si="82"/>
        <v>102.88</v>
      </c>
    </row>
    <row r="5286" spans="1:9" x14ac:dyDescent="0.25">
      <c r="A5286">
        <v>2</v>
      </c>
      <c r="B5286" t="s">
        <v>2024</v>
      </c>
      <c r="C5286" t="s">
        <v>2036</v>
      </c>
      <c r="D5286" t="s">
        <v>2020</v>
      </c>
      <c r="E5286">
        <v>129.77000000000001</v>
      </c>
      <c r="F5286">
        <v>0</v>
      </c>
      <c r="G5286" s="2">
        <v>45503</v>
      </c>
      <c r="H5286" t="s">
        <v>2021</v>
      </c>
      <c r="I5286">
        <f t="shared" si="82"/>
        <v>129.77000000000001</v>
      </c>
    </row>
    <row r="5287" spans="1:9" x14ac:dyDescent="0.25">
      <c r="A5287">
        <v>2</v>
      </c>
      <c r="B5287" t="s">
        <v>2048</v>
      </c>
      <c r="C5287" t="s">
        <v>3579</v>
      </c>
      <c r="D5287" t="s">
        <v>2020</v>
      </c>
      <c r="E5287">
        <v>143.77000000000001</v>
      </c>
      <c r="F5287">
        <v>0</v>
      </c>
      <c r="G5287" s="2">
        <v>45504</v>
      </c>
      <c r="H5287" t="s">
        <v>2021</v>
      </c>
      <c r="I5287">
        <f t="shared" si="82"/>
        <v>143.77000000000001</v>
      </c>
    </row>
    <row r="5288" spans="1:9" x14ac:dyDescent="0.25">
      <c r="A5288">
        <v>2</v>
      </c>
      <c r="B5288" t="s">
        <v>2041</v>
      </c>
      <c r="C5288" t="s">
        <v>3593</v>
      </c>
      <c r="D5288" t="s">
        <v>2020</v>
      </c>
      <c r="E5288">
        <v>82.24</v>
      </c>
      <c r="F5288">
        <v>0</v>
      </c>
      <c r="G5288" s="2">
        <v>45504</v>
      </c>
      <c r="H5288" t="s">
        <v>2021</v>
      </c>
      <c r="I5288">
        <f t="shared" si="82"/>
        <v>82.24</v>
      </c>
    </row>
    <row r="5289" spans="1:9" x14ac:dyDescent="0.25">
      <c r="A5289">
        <v>2</v>
      </c>
      <c r="B5289" t="s">
        <v>2019</v>
      </c>
      <c r="C5289" t="s">
        <v>2027</v>
      </c>
      <c r="D5289" t="s">
        <v>2020</v>
      </c>
      <c r="E5289">
        <v>1765.35</v>
      </c>
      <c r="F5289">
        <v>0</v>
      </c>
      <c r="G5289" s="2">
        <v>45504</v>
      </c>
      <c r="H5289" t="s">
        <v>2021</v>
      </c>
      <c r="I5289">
        <f t="shared" si="82"/>
        <v>1765.35</v>
      </c>
    </row>
    <row r="5290" spans="1:9" x14ac:dyDescent="0.25">
      <c r="A5290">
        <v>2</v>
      </c>
      <c r="B5290" t="s">
        <v>2024</v>
      </c>
      <c r="C5290" t="s">
        <v>2036</v>
      </c>
      <c r="D5290" t="s">
        <v>2020</v>
      </c>
      <c r="E5290">
        <v>10.27</v>
      </c>
      <c r="F5290">
        <v>0</v>
      </c>
      <c r="G5290" s="2">
        <v>45504</v>
      </c>
      <c r="H5290" t="s">
        <v>2021</v>
      </c>
      <c r="I5290">
        <f t="shared" si="82"/>
        <v>10.27</v>
      </c>
    </row>
    <row r="5291" spans="1:9" x14ac:dyDescent="0.25">
      <c r="A5291">
        <v>2</v>
      </c>
      <c r="B5291" t="s">
        <v>2019</v>
      </c>
      <c r="C5291" t="s">
        <v>2027</v>
      </c>
      <c r="D5291" t="s">
        <v>2020</v>
      </c>
      <c r="E5291">
        <v>503.16</v>
      </c>
      <c r="F5291">
        <v>0</v>
      </c>
      <c r="G5291" s="2">
        <v>45504</v>
      </c>
      <c r="H5291" t="s">
        <v>2021</v>
      </c>
      <c r="I5291">
        <f t="shared" si="82"/>
        <v>503.16</v>
      </c>
    </row>
    <row r="5292" spans="1:9" x14ac:dyDescent="0.25">
      <c r="A5292">
        <v>2</v>
      </c>
      <c r="B5292" t="s">
        <v>2042</v>
      </c>
      <c r="C5292" t="s">
        <v>2043</v>
      </c>
      <c r="D5292" t="s">
        <v>2020</v>
      </c>
      <c r="E5292">
        <v>4366.95</v>
      </c>
      <c r="F5292">
        <v>0</v>
      </c>
      <c r="G5292" s="2">
        <v>45505</v>
      </c>
      <c r="H5292" t="s">
        <v>2021</v>
      </c>
      <c r="I5292">
        <f t="shared" si="82"/>
        <v>4366.95</v>
      </c>
    </row>
    <row r="5293" spans="1:9" x14ac:dyDescent="0.25">
      <c r="A5293">
        <v>3</v>
      </c>
      <c r="B5293" t="s">
        <v>2042</v>
      </c>
      <c r="C5293" t="s">
        <v>2058</v>
      </c>
      <c r="D5293" t="s">
        <v>2020</v>
      </c>
      <c r="E5293">
        <v>2183.4699999999998</v>
      </c>
      <c r="F5293">
        <v>0</v>
      </c>
      <c r="G5293" s="2">
        <v>45505</v>
      </c>
      <c r="H5293" t="s">
        <v>2021</v>
      </c>
      <c r="I5293">
        <f t="shared" si="82"/>
        <v>2183.4699999999998</v>
      </c>
    </row>
    <row r="5294" spans="1:9" x14ac:dyDescent="0.25">
      <c r="A5294">
        <v>4</v>
      </c>
      <c r="B5294" t="s">
        <v>2042</v>
      </c>
      <c r="C5294" t="s">
        <v>2057</v>
      </c>
      <c r="D5294" t="s">
        <v>2020</v>
      </c>
      <c r="E5294">
        <v>2183.4699999999998</v>
      </c>
      <c r="F5294">
        <v>0</v>
      </c>
      <c r="G5294" s="2">
        <v>45505</v>
      </c>
      <c r="H5294" t="s">
        <v>2021</v>
      </c>
      <c r="I5294">
        <f t="shared" si="82"/>
        <v>2183.4699999999998</v>
      </c>
    </row>
    <row r="5295" spans="1:9" x14ac:dyDescent="0.25">
      <c r="A5295">
        <v>2</v>
      </c>
      <c r="B5295" t="s">
        <v>2037</v>
      </c>
      <c r="C5295" t="s">
        <v>3262</v>
      </c>
      <c r="D5295" t="s">
        <v>2020</v>
      </c>
      <c r="E5295">
        <v>3717.15</v>
      </c>
      <c r="F5295">
        <v>0</v>
      </c>
      <c r="G5295" s="2">
        <v>45491</v>
      </c>
      <c r="H5295" t="s">
        <v>2021</v>
      </c>
      <c r="I5295">
        <f t="shared" si="82"/>
        <v>3717.15</v>
      </c>
    </row>
    <row r="5296" spans="1:9" x14ac:dyDescent="0.25">
      <c r="A5296">
        <v>2</v>
      </c>
      <c r="B5296" t="s">
        <v>2019</v>
      </c>
      <c r="C5296" t="s">
        <v>2027</v>
      </c>
      <c r="D5296" t="s">
        <v>2020</v>
      </c>
      <c r="E5296">
        <v>28.06</v>
      </c>
      <c r="F5296">
        <v>0</v>
      </c>
      <c r="G5296" s="2">
        <v>45506</v>
      </c>
      <c r="H5296" t="s">
        <v>2021</v>
      </c>
      <c r="I5296">
        <f t="shared" si="82"/>
        <v>28.06</v>
      </c>
    </row>
    <row r="5297" spans="1:9" x14ac:dyDescent="0.25">
      <c r="A5297">
        <v>2</v>
      </c>
      <c r="B5297" t="s">
        <v>2024</v>
      </c>
      <c r="C5297" t="s">
        <v>2036</v>
      </c>
      <c r="D5297" t="s">
        <v>2020</v>
      </c>
      <c r="E5297">
        <v>88.71</v>
      </c>
      <c r="F5297">
        <v>0</v>
      </c>
      <c r="G5297" s="2">
        <v>45499</v>
      </c>
      <c r="H5297" t="s">
        <v>2021</v>
      </c>
      <c r="I5297">
        <f t="shared" si="82"/>
        <v>88.71</v>
      </c>
    </row>
    <row r="5298" spans="1:9" x14ac:dyDescent="0.25">
      <c r="A5298">
        <v>2</v>
      </c>
      <c r="B5298" t="s">
        <v>2067</v>
      </c>
      <c r="C5298" t="s">
        <v>3947</v>
      </c>
      <c r="D5298" t="s">
        <v>2020</v>
      </c>
      <c r="E5298">
        <v>141.47</v>
      </c>
      <c r="F5298">
        <v>0</v>
      </c>
      <c r="G5298" s="2">
        <v>45503</v>
      </c>
      <c r="H5298" t="s">
        <v>2021</v>
      </c>
      <c r="I5298">
        <f t="shared" si="82"/>
        <v>141.47</v>
      </c>
    </row>
    <row r="5299" spans="1:9" x14ac:dyDescent="0.25">
      <c r="A5299">
        <v>2</v>
      </c>
      <c r="B5299" t="s">
        <v>2038</v>
      </c>
      <c r="C5299" t="s">
        <v>2039</v>
      </c>
      <c r="D5299" t="s">
        <v>2020</v>
      </c>
      <c r="E5299">
        <v>222.17</v>
      </c>
      <c r="F5299">
        <v>0</v>
      </c>
      <c r="G5299" s="2">
        <v>45504</v>
      </c>
      <c r="H5299" t="s">
        <v>2021</v>
      </c>
      <c r="I5299">
        <f t="shared" si="82"/>
        <v>222.17</v>
      </c>
    </row>
    <row r="5300" spans="1:9" x14ac:dyDescent="0.25">
      <c r="A5300">
        <v>4</v>
      </c>
      <c r="B5300" t="s">
        <v>2024</v>
      </c>
      <c r="C5300" t="s">
        <v>2025</v>
      </c>
      <c r="D5300" t="s">
        <v>2020</v>
      </c>
      <c r="E5300">
        <v>1606.43</v>
      </c>
      <c r="F5300">
        <v>0</v>
      </c>
      <c r="G5300" s="2">
        <v>45505</v>
      </c>
      <c r="H5300" t="s">
        <v>2021</v>
      </c>
      <c r="I5300">
        <f t="shared" si="82"/>
        <v>1606.43</v>
      </c>
    </row>
    <row r="5301" spans="1:9" x14ac:dyDescent="0.25">
      <c r="A5301">
        <v>4</v>
      </c>
      <c r="B5301" t="s">
        <v>2044</v>
      </c>
      <c r="C5301" t="s">
        <v>3581</v>
      </c>
      <c r="D5301" t="s">
        <v>2020</v>
      </c>
      <c r="E5301">
        <v>956.68</v>
      </c>
      <c r="F5301">
        <v>0</v>
      </c>
      <c r="G5301" s="2">
        <v>45505</v>
      </c>
      <c r="H5301" t="s">
        <v>2021</v>
      </c>
      <c r="I5301">
        <f t="shared" si="82"/>
        <v>956.68</v>
      </c>
    </row>
    <row r="5302" spans="1:9" x14ac:dyDescent="0.25">
      <c r="A5302">
        <v>2</v>
      </c>
      <c r="B5302" t="s">
        <v>2038</v>
      </c>
      <c r="C5302" t="s">
        <v>2039</v>
      </c>
      <c r="D5302" t="s">
        <v>2020</v>
      </c>
      <c r="E5302">
        <v>285.95999999999998</v>
      </c>
      <c r="F5302">
        <v>0</v>
      </c>
      <c r="G5302" s="2">
        <v>45505</v>
      </c>
      <c r="H5302" t="s">
        <v>2021</v>
      </c>
      <c r="I5302">
        <f t="shared" si="82"/>
        <v>285.95999999999998</v>
      </c>
    </row>
    <row r="5303" spans="1:9" x14ac:dyDescent="0.25">
      <c r="A5303">
        <v>2</v>
      </c>
      <c r="B5303" t="s">
        <v>2019</v>
      </c>
      <c r="C5303" t="s">
        <v>2027</v>
      </c>
      <c r="D5303" t="s">
        <v>2020</v>
      </c>
      <c r="E5303">
        <v>320.41000000000003</v>
      </c>
      <c r="F5303">
        <v>0</v>
      </c>
      <c r="G5303" s="2">
        <v>45505</v>
      </c>
      <c r="H5303" t="s">
        <v>2021</v>
      </c>
      <c r="I5303">
        <f t="shared" si="82"/>
        <v>320.41000000000003</v>
      </c>
    </row>
    <row r="5304" spans="1:9" x14ac:dyDescent="0.25">
      <c r="A5304">
        <v>2</v>
      </c>
      <c r="B5304" t="s">
        <v>2019</v>
      </c>
      <c r="C5304" t="s">
        <v>2027</v>
      </c>
      <c r="D5304" t="s">
        <v>2020</v>
      </c>
      <c r="E5304">
        <v>82.17</v>
      </c>
      <c r="F5304">
        <v>0</v>
      </c>
      <c r="G5304" s="2">
        <v>45506</v>
      </c>
      <c r="H5304" t="s">
        <v>2021</v>
      </c>
      <c r="I5304">
        <f t="shared" si="82"/>
        <v>82.17</v>
      </c>
    </row>
    <row r="5305" spans="1:9" x14ac:dyDescent="0.25">
      <c r="A5305">
        <v>8</v>
      </c>
      <c r="B5305" t="s">
        <v>2063</v>
      </c>
      <c r="C5305" t="s">
        <v>3495</v>
      </c>
      <c r="D5305" t="s">
        <v>3894</v>
      </c>
      <c r="E5305">
        <v>1884.18</v>
      </c>
      <c r="F5305">
        <v>0</v>
      </c>
      <c r="G5305" s="2">
        <v>45474</v>
      </c>
      <c r="H5305" t="s">
        <v>3243</v>
      </c>
      <c r="I5305">
        <f t="shared" si="82"/>
        <v>1884.18</v>
      </c>
    </row>
    <row r="5306" spans="1:9" x14ac:dyDescent="0.25">
      <c r="A5306">
        <v>2</v>
      </c>
      <c r="B5306" t="s">
        <v>2028</v>
      </c>
      <c r="C5306" t="s">
        <v>2029</v>
      </c>
      <c r="D5306" t="s">
        <v>2030</v>
      </c>
      <c r="E5306">
        <v>14785.36</v>
      </c>
      <c r="F5306">
        <v>0</v>
      </c>
      <c r="G5306" s="2">
        <v>45507</v>
      </c>
      <c r="H5306" t="s">
        <v>2018</v>
      </c>
      <c r="I5306">
        <f t="shared" si="82"/>
        <v>14785.36</v>
      </c>
    </row>
    <row r="5307" spans="1:9" x14ac:dyDescent="0.25">
      <c r="A5307">
        <v>8</v>
      </c>
      <c r="B5307" t="s">
        <v>2017</v>
      </c>
      <c r="C5307" t="s">
        <v>3723</v>
      </c>
      <c r="D5307" t="s">
        <v>2030</v>
      </c>
      <c r="E5307">
        <v>1461.47</v>
      </c>
      <c r="F5307">
        <v>0</v>
      </c>
      <c r="G5307" s="2">
        <v>45507</v>
      </c>
      <c r="H5307" t="s">
        <v>2018</v>
      </c>
      <c r="I5307">
        <f t="shared" si="82"/>
        <v>1461.47</v>
      </c>
    </row>
    <row r="5308" spans="1:9" x14ac:dyDescent="0.25">
      <c r="A5308">
        <v>2</v>
      </c>
      <c r="B5308" t="s">
        <v>2044</v>
      </c>
      <c r="C5308" t="s">
        <v>2045</v>
      </c>
      <c r="D5308" t="s">
        <v>2020</v>
      </c>
      <c r="E5308">
        <v>132.28</v>
      </c>
      <c r="F5308">
        <v>0</v>
      </c>
      <c r="G5308" s="2">
        <v>45506</v>
      </c>
      <c r="H5308" t="s">
        <v>2021</v>
      </c>
      <c r="I5308">
        <f t="shared" si="82"/>
        <v>132.28</v>
      </c>
    </row>
    <row r="5309" spans="1:9" x14ac:dyDescent="0.25">
      <c r="A5309">
        <v>3</v>
      </c>
      <c r="B5309" t="s">
        <v>2044</v>
      </c>
      <c r="C5309" t="s">
        <v>3266</v>
      </c>
      <c r="D5309" t="s">
        <v>2020</v>
      </c>
      <c r="E5309">
        <v>674</v>
      </c>
      <c r="F5309">
        <v>0</v>
      </c>
      <c r="G5309" s="2">
        <v>45505</v>
      </c>
      <c r="H5309" t="s">
        <v>2021</v>
      </c>
      <c r="I5309">
        <f t="shared" si="82"/>
        <v>674</v>
      </c>
    </row>
    <row r="5310" spans="1:9" x14ac:dyDescent="0.25">
      <c r="A5310">
        <v>3</v>
      </c>
      <c r="B5310" t="s">
        <v>2044</v>
      </c>
      <c r="C5310" t="s">
        <v>3266</v>
      </c>
      <c r="D5310" t="s">
        <v>2020</v>
      </c>
      <c r="E5310">
        <v>1746.46</v>
      </c>
      <c r="F5310">
        <v>0</v>
      </c>
      <c r="G5310" s="2">
        <v>45505</v>
      </c>
      <c r="H5310" t="s">
        <v>2021</v>
      </c>
      <c r="I5310">
        <f t="shared" si="82"/>
        <v>1746.46</v>
      </c>
    </row>
    <row r="5311" spans="1:9" x14ac:dyDescent="0.25">
      <c r="A5311">
        <v>3</v>
      </c>
      <c r="B5311" t="s">
        <v>2040</v>
      </c>
      <c r="C5311" t="s">
        <v>3716</v>
      </c>
      <c r="D5311" t="s">
        <v>2020</v>
      </c>
      <c r="E5311">
        <v>735</v>
      </c>
      <c r="F5311">
        <v>0</v>
      </c>
      <c r="G5311" s="2">
        <v>45505</v>
      </c>
      <c r="H5311" t="s">
        <v>2021</v>
      </c>
      <c r="I5311">
        <f t="shared" si="82"/>
        <v>735</v>
      </c>
    </row>
    <row r="5312" spans="1:9" x14ac:dyDescent="0.25">
      <c r="A5312">
        <v>3</v>
      </c>
      <c r="B5312" t="s">
        <v>2044</v>
      </c>
      <c r="C5312" t="s">
        <v>3266</v>
      </c>
      <c r="D5312" t="s">
        <v>2020</v>
      </c>
      <c r="E5312">
        <v>521.17999999999995</v>
      </c>
      <c r="F5312">
        <v>0</v>
      </c>
      <c r="G5312" s="2">
        <v>45505</v>
      </c>
      <c r="H5312" t="s">
        <v>2021</v>
      </c>
      <c r="I5312">
        <f t="shared" si="82"/>
        <v>521.17999999999995</v>
      </c>
    </row>
    <row r="5313" spans="1:9" x14ac:dyDescent="0.25">
      <c r="A5313">
        <v>2</v>
      </c>
      <c r="B5313" t="s">
        <v>2024</v>
      </c>
      <c r="C5313" t="s">
        <v>2036</v>
      </c>
      <c r="D5313" t="s">
        <v>2020</v>
      </c>
      <c r="E5313">
        <v>567.66999999999996</v>
      </c>
      <c r="F5313">
        <v>0</v>
      </c>
      <c r="G5313" s="2">
        <v>45475</v>
      </c>
      <c r="H5313" t="s">
        <v>2021</v>
      </c>
      <c r="I5313">
        <f t="shared" si="82"/>
        <v>567.66999999999996</v>
      </c>
    </row>
    <row r="5314" spans="1:9" x14ac:dyDescent="0.25">
      <c r="A5314">
        <v>2</v>
      </c>
      <c r="B5314" t="s">
        <v>2024</v>
      </c>
      <c r="C5314" t="s">
        <v>2036</v>
      </c>
      <c r="D5314" t="s">
        <v>2020</v>
      </c>
      <c r="E5314">
        <v>304.75</v>
      </c>
      <c r="F5314">
        <v>0</v>
      </c>
      <c r="G5314" s="2">
        <v>45476</v>
      </c>
      <c r="H5314" t="s">
        <v>2021</v>
      </c>
      <c r="I5314">
        <f t="shared" ref="I5314:I5377" si="83">E5314-F5314</f>
        <v>304.75</v>
      </c>
    </row>
    <row r="5315" spans="1:9" x14ac:dyDescent="0.25">
      <c r="A5315">
        <v>2</v>
      </c>
      <c r="B5315" t="s">
        <v>2019</v>
      </c>
      <c r="C5315" t="s">
        <v>2027</v>
      </c>
      <c r="D5315" t="s">
        <v>2020</v>
      </c>
      <c r="E5315">
        <v>65.010000000000005</v>
      </c>
      <c r="F5315">
        <v>0</v>
      </c>
      <c r="G5315" s="2">
        <v>45506</v>
      </c>
      <c r="H5315" t="s">
        <v>2021</v>
      </c>
      <c r="I5315">
        <f t="shared" si="83"/>
        <v>65.010000000000005</v>
      </c>
    </row>
    <row r="5316" spans="1:9" x14ac:dyDescent="0.25">
      <c r="A5316">
        <v>3</v>
      </c>
      <c r="B5316" t="s">
        <v>2044</v>
      </c>
      <c r="C5316" t="s">
        <v>3266</v>
      </c>
      <c r="D5316" t="s">
        <v>2020</v>
      </c>
      <c r="E5316">
        <v>1395</v>
      </c>
      <c r="F5316">
        <v>0</v>
      </c>
      <c r="G5316" s="2">
        <v>45505</v>
      </c>
      <c r="H5316" t="s">
        <v>2021</v>
      </c>
      <c r="I5316">
        <f t="shared" si="83"/>
        <v>1395</v>
      </c>
    </row>
    <row r="5317" spans="1:9" x14ac:dyDescent="0.25">
      <c r="A5317">
        <v>2</v>
      </c>
      <c r="B5317" t="s">
        <v>2019</v>
      </c>
      <c r="C5317" t="s">
        <v>2027</v>
      </c>
      <c r="D5317" t="s">
        <v>2020</v>
      </c>
      <c r="E5317">
        <v>88.38</v>
      </c>
      <c r="F5317">
        <v>0</v>
      </c>
      <c r="G5317" s="2">
        <v>45499</v>
      </c>
      <c r="H5317" t="s">
        <v>2021</v>
      </c>
      <c r="I5317">
        <f t="shared" si="83"/>
        <v>88.38</v>
      </c>
    </row>
    <row r="5318" spans="1:9" x14ac:dyDescent="0.25">
      <c r="A5318">
        <v>2</v>
      </c>
      <c r="B5318" t="s">
        <v>2048</v>
      </c>
      <c r="C5318" t="s">
        <v>3579</v>
      </c>
      <c r="D5318" t="s">
        <v>2020</v>
      </c>
      <c r="E5318">
        <v>132.6</v>
      </c>
      <c r="F5318">
        <v>0</v>
      </c>
      <c r="G5318" s="2">
        <v>45509</v>
      </c>
      <c r="H5318" t="s">
        <v>2021</v>
      </c>
      <c r="I5318">
        <f t="shared" si="83"/>
        <v>132.6</v>
      </c>
    </row>
    <row r="5319" spans="1:9" x14ac:dyDescent="0.25">
      <c r="A5319">
        <v>2</v>
      </c>
      <c r="B5319" t="s">
        <v>2019</v>
      </c>
      <c r="C5319" t="s">
        <v>2027</v>
      </c>
      <c r="D5319" t="s">
        <v>2020</v>
      </c>
      <c r="E5319">
        <v>905.05</v>
      </c>
      <c r="F5319">
        <v>0</v>
      </c>
      <c r="G5319" s="2">
        <v>45511</v>
      </c>
      <c r="H5319" t="s">
        <v>2021</v>
      </c>
      <c r="I5319">
        <f t="shared" si="83"/>
        <v>905.05</v>
      </c>
    </row>
    <row r="5320" spans="1:9" x14ac:dyDescent="0.25">
      <c r="A5320">
        <v>2</v>
      </c>
      <c r="B5320" t="s">
        <v>2038</v>
      </c>
      <c r="C5320" t="s">
        <v>2039</v>
      </c>
      <c r="D5320" t="s">
        <v>2020</v>
      </c>
      <c r="E5320">
        <v>613.11</v>
      </c>
      <c r="F5320">
        <v>0</v>
      </c>
      <c r="G5320" s="2">
        <v>45510</v>
      </c>
      <c r="H5320" t="s">
        <v>2021</v>
      </c>
      <c r="I5320">
        <f t="shared" si="83"/>
        <v>613.11</v>
      </c>
    </row>
    <row r="5321" spans="1:9" x14ac:dyDescent="0.25">
      <c r="A5321">
        <v>2</v>
      </c>
      <c r="B5321" t="s">
        <v>2032</v>
      </c>
      <c r="C5321" t="s">
        <v>2033</v>
      </c>
      <c r="D5321" t="s">
        <v>2020</v>
      </c>
      <c r="E5321">
        <v>312.42</v>
      </c>
      <c r="F5321">
        <v>0</v>
      </c>
      <c r="G5321" s="2">
        <v>45510</v>
      </c>
      <c r="H5321" t="s">
        <v>2021</v>
      </c>
      <c r="I5321">
        <f t="shared" si="83"/>
        <v>312.42</v>
      </c>
    </row>
    <row r="5322" spans="1:9" x14ac:dyDescent="0.25">
      <c r="A5322">
        <v>2</v>
      </c>
      <c r="B5322" t="s">
        <v>2052</v>
      </c>
      <c r="C5322" t="s">
        <v>3578</v>
      </c>
      <c r="D5322" t="s">
        <v>3614</v>
      </c>
      <c r="E5322">
        <v>461.47</v>
      </c>
      <c r="F5322">
        <v>0</v>
      </c>
      <c r="G5322" s="2">
        <v>45539</v>
      </c>
      <c r="H5322" t="s">
        <v>3243</v>
      </c>
      <c r="I5322">
        <f t="shared" si="83"/>
        <v>461.47</v>
      </c>
    </row>
    <row r="5323" spans="1:9" x14ac:dyDescent="0.25">
      <c r="A5323">
        <v>3</v>
      </c>
      <c r="B5323" t="s">
        <v>2052</v>
      </c>
      <c r="C5323" t="s">
        <v>3604</v>
      </c>
      <c r="D5323" t="s">
        <v>3614</v>
      </c>
      <c r="E5323">
        <v>34.08</v>
      </c>
      <c r="F5323">
        <v>0</v>
      </c>
      <c r="G5323" s="2">
        <v>45539</v>
      </c>
      <c r="H5323" t="s">
        <v>3243</v>
      </c>
      <c r="I5323">
        <f t="shared" si="83"/>
        <v>34.08</v>
      </c>
    </row>
    <row r="5324" spans="1:9" x14ac:dyDescent="0.25">
      <c r="A5324">
        <v>2</v>
      </c>
      <c r="B5324" t="s">
        <v>2024</v>
      </c>
      <c r="C5324" t="s">
        <v>2036</v>
      </c>
      <c r="D5324" t="s">
        <v>3609</v>
      </c>
      <c r="E5324">
        <v>56267.18</v>
      </c>
      <c r="F5324">
        <v>0</v>
      </c>
      <c r="G5324" s="2">
        <v>45555</v>
      </c>
      <c r="H5324" t="s">
        <v>3243</v>
      </c>
      <c r="I5324">
        <f t="shared" si="83"/>
        <v>56267.18</v>
      </c>
    </row>
    <row r="5325" spans="1:9" x14ac:dyDescent="0.25">
      <c r="A5325">
        <v>4</v>
      </c>
      <c r="B5325" t="s">
        <v>2024</v>
      </c>
      <c r="C5325" t="s">
        <v>2025</v>
      </c>
      <c r="D5325" t="s">
        <v>3609</v>
      </c>
      <c r="E5325">
        <v>26841.56</v>
      </c>
      <c r="F5325">
        <v>0</v>
      </c>
      <c r="G5325" s="2">
        <v>45555</v>
      </c>
      <c r="H5325" t="s">
        <v>3243</v>
      </c>
      <c r="I5325">
        <f t="shared" si="83"/>
        <v>26841.56</v>
      </c>
    </row>
    <row r="5326" spans="1:9" x14ac:dyDescent="0.25">
      <c r="A5326">
        <v>3</v>
      </c>
      <c r="B5326" t="s">
        <v>2024</v>
      </c>
      <c r="C5326" t="s">
        <v>3263</v>
      </c>
      <c r="D5326" t="s">
        <v>3609</v>
      </c>
      <c r="E5326">
        <v>4596.63</v>
      </c>
      <c r="F5326">
        <v>0</v>
      </c>
      <c r="G5326" s="2">
        <v>45555</v>
      </c>
      <c r="H5326" t="s">
        <v>3243</v>
      </c>
      <c r="I5326">
        <f t="shared" si="83"/>
        <v>4596.63</v>
      </c>
    </row>
    <row r="5327" spans="1:9" x14ac:dyDescent="0.25">
      <c r="A5327">
        <v>2</v>
      </c>
      <c r="B5327" t="s">
        <v>2024</v>
      </c>
      <c r="C5327" t="s">
        <v>2036</v>
      </c>
      <c r="D5327" t="s">
        <v>3609</v>
      </c>
      <c r="E5327">
        <v>5743.09</v>
      </c>
      <c r="F5327">
        <v>0</v>
      </c>
      <c r="G5327" s="2">
        <v>45555</v>
      </c>
      <c r="H5327" t="s">
        <v>3243</v>
      </c>
      <c r="I5327">
        <f t="shared" si="83"/>
        <v>5743.09</v>
      </c>
    </row>
    <row r="5328" spans="1:9" x14ac:dyDescent="0.25">
      <c r="A5328">
        <v>2</v>
      </c>
      <c r="B5328" t="s">
        <v>2944</v>
      </c>
      <c r="C5328" t="s">
        <v>3611</v>
      </c>
      <c r="D5328" t="s">
        <v>3609</v>
      </c>
      <c r="E5328">
        <v>799.83</v>
      </c>
      <c r="F5328">
        <v>0</v>
      </c>
      <c r="G5328" s="2">
        <v>45555</v>
      </c>
      <c r="H5328" t="s">
        <v>3243</v>
      </c>
      <c r="I5328">
        <f t="shared" si="83"/>
        <v>799.83</v>
      </c>
    </row>
    <row r="5329" spans="1:9" x14ac:dyDescent="0.25">
      <c r="A5329">
        <v>4</v>
      </c>
      <c r="B5329" t="s">
        <v>2944</v>
      </c>
      <c r="C5329" t="s">
        <v>3612</v>
      </c>
      <c r="D5329" t="s">
        <v>3609</v>
      </c>
      <c r="E5329">
        <v>195</v>
      </c>
      <c r="F5329">
        <v>0</v>
      </c>
      <c r="G5329" s="2">
        <v>45555</v>
      </c>
      <c r="H5329" t="s">
        <v>3243</v>
      </c>
      <c r="I5329">
        <f t="shared" si="83"/>
        <v>195</v>
      </c>
    </row>
    <row r="5330" spans="1:9" x14ac:dyDescent="0.25">
      <c r="A5330">
        <v>3</v>
      </c>
      <c r="B5330" t="s">
        <v>2944</v>
      </c>
      <c r="C5330" t="s">
        <v>3613</v>
      </c>
      <c r="D5330" t="s">
        <v>3609</v>
      </c>
      <c r="E5330">
        <v>52.5</v>
      </c>
      <c r="F5330">
        <v>0</v>
      </c>
      <c r="G5330" s="2">
        <v>45555</v>
      </c>
      <c r="H5330" t="s">
        <v>3243</v>
      </c>
      <c r="I5330">
        <f t="shared" si="83"/>
        <v>52.5</v>
      </c>
    </row>
    <row r="5331" spans="1:9" x14ac:dyDescent="0.25">
      <c r="A5331">
        <v>2</v>
      </c>
      <c r="B5331" t="s">
        <v>2052</v>
      </c>
      <c r="C5331" t="s">
        <v>3578</v>
      </c>
      <c r="D5331" t="s">
        <v>3606</v>
      </c>
      <c r="E5331">
        <v>5128.79</v>
      </c>
      <c r="F5331">
        <v>0</v>
      </c>
      <c r="G5331" s="2">
        <v>45557</v>
      </c>
      <c r="H5331" t="s">
        <v>3607</v>
      </c>
      <c r="I5331">
        <f t="shared" si="83"/>
        <v>5128.79</v>
      </c>
    </row>
    <row r="5332" spans="1:9" x14ac:dyDescent="0.25">
      <c r="A5332">
        <v>2</v>
      </c>
      <c r="B5332" t="s">
        <v>2024</v>
      </c>
      <c r="C5332" t="s">
        <v>2036</v>
      </c>
      <c r="D5332" t="s">
        <v>2020</v>
      </c>
      <c r="E5332">
        <v>2028.33</v>
      </c>
      <c r="F5332">
        <v>0</v>
      </c>
      <c r="G5332" s="2">
        <v>45561</v>
      </c>
      <c r="H5332" t="s">
        <v>2021</v>
      </c>
      <c r="I5332">
        <f t="shared" si="83"/>
        <v>2028.33</v>
      </c>
    </row>
    <row r="5333" spans="1:9" x14ac:dyDescent="0.25">
      <c r="A5333">
        <v>2</v>
      </c>
      <c r="B5333" t="s">
        <v>2022</v>
      </c>
      <c r="C5333" t="s">
        <v>2023</v>
      </c>
      <c r="D5333" t="s">
        <v>2020</v>
      </c>
      <c r="E5333">
        <v>0</v>
      </c>
      <c r="F5333">
        <v>297.69</v>
      </c>
      <c r="G5333" s="2">
        <v>45569</v>
      </c>
      <c r="H5333" t="s">
        <v>2021</v>
      </c>
      <c r="I5333">
        <f t="shared" si="83"/>
        <v>-297.69</v>
      </c>
    </row>
    <row r="5334" spans="1:9" x14ac:dyDescent="0.25">
      <c r="A5334">
        <v>2</v>
      </c>
      <c r="B5334" t="s">
        <v>2022</v>
      </c>
      <c r="C5334" t="s">
        <v>2023</v>
      </c>
      <c r="D5334" t="s">
        <v>2020</v>
      </c>
      <c r="E5334">
        <v>1826.47</v>
      </c>
      <c r="F5334">
        <v>0</v>
      </c>
      <c r="G5334" s="2">
        <v>45536</v>
      </c>
      <c r="H5334" t="s">
        <v>2021</v>
      </c>
      <c r="I5334">
        <f t="shared" si="83"/>
        <v>1826.47</v>
      </c>
    </row>
    <row r="5335" spans="1:9" x14ac:dyDescent="0.25">
      <c r="A5335">
        <v>2</v>
      </c>
      <c r="B5335" t="s">
        <v>2019</v>
      </c>
      <c r="C5335" t="s">
        <v>2027</v>
      </c>
      <c r="D5335" t="s">
        <v>2020</v>
      </c>
      <c r="E5335">
        <v>198.08</v>
      </c>
      <c r="F5335">
        <v>0</v>
      </c>
      <c r="G5335" s="2">
        <v>45569</v>
      </c>
      <c r="H5335" t="s">
        <v>2021</v>
      </c>
      <c r="I5335">
        <f t="shared" si="83"/>
        <v>198.08</v>
      </c>
    </row>
    <row r="5336" spans="1:9" x14ac:dyDescent="0.25">
      <c r="A5336">
        <v>2</v>
      </c>
      <c r="B5336" t="s">
        <v>2019</v>
      </c>
      <c r="C5336" t="s">
        <v>2027</v>
      </c>
      <c r="D5336" t="s">
        <v>2020</v>
      </c>
      <c r="E5336">
        <v>1060.8499999999999</v>
      </c>
      <c r="F5336">
        <v>0</v>
      </c>
      <c r="G5336" s="2">
        <v>45569</v>
      </c>
      <c r="H5336" t="s">
        <v>2021</v>
      </c>
      <c r="I5336">
        <f t="shared" si="83"/>
        <v>1060.8499999999999</v>
      </c>
    </row>
    <row r="5337" spans="1:9" x14ac:dyDescent="0.25">
      <c r="A5337">
        <v>3</v>
      </c>
      <c r="B5337" t="s">
        <v>2038</v>
      </c>
      <c r="C5337" t="s">
        <v>3264</v>
      </c>
      <c r="D5337" t="s">
        <v>2020</v>
      </c>
      <c r="E5337">
        <v>1679.04</v>
      </c>
      <c r="F5337">
        <v>0</v>
      </c>
      <c r="G5337" s="2">
        <v>45569</v>
      </c>
      <c r="H5337" t="s">
        <v>2021</v>
      </c>
      <c r="I5337">
        <f t="shared" si="83"/>
        <v>1679.04</v>
      </c>
    </row>
    <row r="5338" spans="1:9" x14ac:dyDescent="0.25">
      <c r="A5338">
        <v>2</v>
      </c>
      <c r="B5338" t="s">
        <v>2032</v>
      </c>
      <c r="C5338" t="s">
        <v>2033</v>
      </c>
      <c r="D5338" t="s">
        <v>2020</v>
      </c>
      <c r="E5338">
        <v>330</v>
      </c>
      <c r="F5338">
        <v>0</v>
      </c>
      <c r="G5338" s="2">
        <v>45569</v>
      </c>
      <c r="H5338" t="s">
        <v>2021</v>
      </c>
      <c r="I5338">
        <f t="shared" si="83"/>
        <v>330</v>
      </c>
    </row>
    <row r="5339" spans="1:9" x14ac:dyDescent="0.25">
      <c r="A5339">
        <v>2</v>
      </c>
      <c r="B5339" t="s">
        <v>2052</v>
      </c>
      <c r="C5339" t="s">
        <v>3578</v>
      </c>
      <c r="D5339" t="s">
        <v>3614</v>
      </c>
      <c r="E5339">
        <v>920.21</v>
      </c>
      <c r="F5339">
        <v>0</v>
      </c>
      <c r="G5339" s="2">
        <v>45566</v>
      </c>
      <c r="H5339" t="s">
        <v>3243</v>
      </c>
      <c r="I5339">
        <f t="shared" si="83"/>
        <v>920.21</v>
      </c>
    </row>
    <row r="5340" spans="1:9" x14ac:dyDescent="0.25">
      <c r="A5340">
        <v>2</v>
      </c>
      <c r="B5340" t="s">
        <v>2053</v>
      </c>
      <c r="C5340" t="s">
        <v>3624</v>
      </c>
      <c r="D5340" t="s">
        <v>3617</v>
      </c>
      <c r="E5340">
        <v>0</v>
      </c>
      <c r="F5340">
        <v>195</v>
      </c>
      <c r="G5340" s="2">
        <v>45565</v>
      </c>
      <c r="H5340" t="s">
        <v>3618</v>
      </c>
      <c r="I5340">
        <f t="shared" si="83"/>
        <v>-195</v>
      </c>
    </row>
    <row r="5341" spans="1:9" x14ac:dyDescent="0.25">
      <c r="A5341">
        <v>2</v>
      </c>
      <c r="B5341" t="s">
        <v>2053</v>
      </c>
      <c r="C5341" t="s">
        <v>3624</v>
      </c>
      <c r="D5341" t="s">
        <v>3617</v>
      </c>
      <c r="E5341">
        <v>0</v>
      </c>
      <c r="F5341">
        <v>130</v>
      </c>
      <c r="G5341" s="2">
        <v>45565</v>
      </c>
      <c r="H5341" t="s">
        <v>3618</v>
      </c>
      <c r="I5341">
        <f t="shared" si="83"/>
        <v>-130</v>
      </c>
    </row>
    <row r="5342" spans="1:9" x14ac:dyDescent="0.25">
      <c r="A5342">
        <v>2</v>
      </c>
      <c r="B5342" t="s">
        <v>2053</v>
      </c>
      <c r="C5342" t="s">
        <v>3624</v>
      </c>
      <c r="D5342" t="s">
        <v>3617</v>
      </c>
      <c r="E5342">
        <v>0</v>
      </c>
      <c r="F5342">
        <v>500</v>
      </c>
      <c r="G5342" s="2">
        <v>45565</v>
      </c>
      <c r="H5342" t="s">
        <v>3618</v>
      </c>
      <c r="I5342">
        <f t="shared" si="83"/>
        <v>-500</v>
      </c>
    </row>
    <row r="5343" spans="1:9" x14ac:dyDescent="0.25">
      <c r="A5343">
        <v>2</v>
      </c>
      <c r="B5343" t="s">
        <v>2053</v>
      </c>
      <c r="C5343" t="s">
        <v>3624</v>
      </c>
      <c r="D5343" t="s">
        <v>3617</v>
      </c>
      <c r="E5343">
        <v>0</v>
      </c>
      <c r="F5343">
        <v>234</v>
      </c>
      <c r="G5343" s="2">
        <v>45565</v>
      </c>
      <c r="H5343" t="s">
        <v>3618</v>
      </c>
      <c r="I5343">
        <f t="shared" si="83"/>
        <v>-234</v>
      </c>
    </row>
    <row r="5344" spans="1:9" x14ac:dyDescent="0.25">
      <c r="A5344">
        <v>2</v>
      </c>
      <c r="B5344" t="s">
        <v>2053</v>
      </c>
      <c r="C5344" t="s">
        <v>3624</v>
      </c>
      <c r="D5344" t="s">
        <v>3617</v>
      </c>
      <c r="E5344">
        <v>0</v>
      </c>
      <c r="F5344">
        <v>365</v>
      </c>
      <c r="G5344" s="2">
        <v>45565</v>
      </c>
      <c r="H5344" t="s">
        <v>3618</v>
      </c>
      <c r="I5344">
        <f t="shared" si="83"/>
        <v>-365</v>
      </c>
    </row>
    <row r="5345" spans="1:9" x14ac:dyDescent="0.25">
      <c r="A5345">
        <v>2</v>
      </c>
      <c r="B5345" t="s">
        <v>2053</v>
      </c>
      <c r="C5345" t="s">
        <v>3624</v>
      </c>
      <c r="D5345" t="s">
        <v>3617</v>
      </c>
      <c r="E5345">
        <v>0</v>
      </c>
      <c r="F5345">
        <v>730</v>
      </c>
      <c r="G5345" s="2">
        <v>45565</v>
      </c>
      <c r="H5345" t="s">
        <v>3618</v>
      </c>
      <c r="I5345">
        <f t="shared" si="83"/>
        <v>-730</v>
      </c>
    </row>
    <row r="5346" spans="1:9" x14ac:dyDescent="0.25">
      <c r="A5346">
        <v>2</v>
      </c>
      <c r="B5346" t="s">
        <v>2053</v>
      </c>
      <c r="C5346" t="s">
        <v>3624</v>
      </c>
      <c r="D5346" t="s">
        <v>3617</v>
      </c>
      <c r="E5346">
        <v>0</v>
      </c>
      <c r="F5346">
        <v>1350.5</v>
      </c>
      <c r="G5346" s="2">
        <v>45565</v>
      </c>
      <c r="H5346" t="s">
        <v>3618</v>
      </c>
      <c r="I5346">
        <f t="shared" si="83"/>
        <v>-1350.5</v>
      </c>
    </row>
    <row r="5347" spans="1:9" x14ac:dyDescent="0.25">
      <c r="A5347">
        <v>2</v>
      </c>
      <c r="B5347" t="s">
        <v>2053</v>
      </c>
      <c r="C5347" t="s">
        <v>3624</v>
      </c>
      <c r="D5347" t="s">
        <v>3617</v>
      </c>
      <c r="E5347">
        <v>0</v>
      </c>
      <c r="F5347">
        <v>839.5</v>
      </c>
      <c r="G5347" s="2">
        <v>45565</v>
      </c>
      <c r="H5347" t="s">
        <v>3618</v>
      </c>
      <c r="I5347">
        <f t="shared" si="83"/>
        <v>-839.5</v>
      </c>
    </row>
    <row r="5348" spans="1:9" x14ac:dyDescent="0.25">
      <c r="A5348">
        <v>2</v>
      </c>
      <c r="B5348" t="s">
        <v>2053</v>
      </c>
      <c r="C5348" t="s">
        <v>3624</v>
      </c>
      <c r="D5348" t="s">
        <v>3617</v>
      </c>
      <c r="E5348">
        <v>0</v>
      </c>
      <c r="F5348">
        <v>168</v>
      </c>
      <c r="G5348" s="2">
        <v>45565</v>
      </c>
      <c r="H5348" t="s">
        <v>3618</v>
      </c>
      <c r="I5348">
        <f t="shared" si="83"/>
        <v>-168</v>
      </c>
    </row>
    <row r="5349" spans="1:9" x14ac:dyDescent="0.25">
      <c r="A5349">
        <v>2</v>
      </c>
      <c r="B5349" t="s">
        <v>2053</v>
      </c>
      <c r="C5349" t="s">
        <v>3624</v>
      </c>
      <c r="D5349" t="s">
        <v>3617</v>
      </c>
      <c r="E5349">
        <v>0</v>
      </c>
      <c r="F5349">
        <v>147</v>
      </c>
      <c r="G5349" s="2">
        <v>45565</v>
      </c>
      <c r="H5349" t="s">
        <v>3618</v>
      </c>
      <c r="I5349">
        <f t="shared" si="83"/>
        <v>-147</v>
      </c>
    </row>
    <row r="5350" spans="1:9" x14ac:dyDescent="0.25">
      <c r="A5350">
        <v>2</v>
      </c>
      <c r="B5350" t="s">
        <v>2053</v>
      </c>
      <c r="C5350" t="s">
        <v>3624</v>
      </c>
      <c r="D5350" t="s">
        <v>3617</v>
      </c>
      <c r="E5350">
        <v>0</v>
      </c>
      <c r="F5350">
        <v>120</v>
      </c>
      <c r="G5350" s="2">
        <v>45565</v>
      </c>
      <c r="H5350" t="s">
        <v>3618</v>
      </c>
      <c r="I5350">
        <f t="shared" si="83"/>
        <v>-120</v>
      </c>
    </row>
    <row r="5351" spans="1:9" x14ac:dyDescent="0.25">
      <c r="A5351">
        <v>2</v>
      </c>
      <c r="B5351" t="s">
        <v>2053</v>
      </c>
      <c r="C5351" t="s">
        <v>3624</v>
      </c>
      <c r="D5351" t="s">
        <v>3617</v>
      </c>
      <c r="E5351">
        <v>0</v>
      </c>
      <c r="F5351">
        <v>120</v>
      </c>
      <c r="G5351" s="2">
        <v>45565</v>
      </c>
      <c r="H5351" t="s">
        <v>3618</v>
      </c>
      <c r="I5351">
        <f t="shared" si="83"/>
        <v>-120</v>
      </c>
    </row>
    <row r="5352" spans="1:9" x14ac:dyDescent="0.25">
      <c r="A5352">
        <v>2</v>
      </c>
      <c r="B5352" t="s">
        <v>2053</v>
      </c>
      <c r="C5352" t="s">
        <v>3624</v>
      </c>
      <c r="D5352" t="s">
        <v>3617</v>
      </c>
      <c r="E5352">
        <v>0</v>
      </c>
      <c r="F5352">
        <v>36</v>
      </c>
      <c r="G5352" s="2">
        <v>45565</v>
      </c>
      <c r="H5352" t="s">
        <v>3618</v>
      </c>
      <c r="I5352">
        <f t="shared" si="83"/>
        <v>-36</v>
      </c>
    </row>
    <row r="5353" spans="1:9" x14ac:dyDescent="0.25">
      <c r="A5353">
        <v>2</v>
      </c>
      <c r="B5353" t="s">
        <v>2053</v>
      </c>
      <c r="C5353" t="s">
        <v>3624</v>
      </c>
      <c r="D5353" t="s">
        <v>3617</v>
      </c>
      <c r="E5353">
        <v>0</v>
      </c>
      <c r="F5353">
        <v>1800</v>
      </c>
      <c r="G5353" s="2">
        <v>45565</v>
      </c>
      <c r="H5353" t="s">
        <v>3618</v>
      </c>
      <c r="I5353">
        <f t="shared" si="83"/>
        <v>-1800</v>
      </c>
    </row>
    <row r="5354" spans="1:9" x14ac:dyDescent="0.25">
      <c r="A5354">
        <v>2</v>
      </c>
      <c r="B5354" t="s">
        <v>2053</v>
      </c>
      <c r="C5354" t="s">
        <v>3624</v>
      </c>
      <c r="D5354" t="s">
        <v>3617</v>
      </c>
      <c r="E5354">
        <v>0</v>
      </c>
      <c r="F5354">
        <v>1395</v>
      </c>
      <c r="G5354" s="2">
        <v>45565</v>
      </c>
      <c r="H5354" t="s">
        <v>3618</v>
      </c>
      <c r="I5354">
        <f t="shared" si="83"/>
        <v>-1395</v>
      </c>
    </row>
    <row r="5355" spans="1:9" x14ac:dyDescent="0.25">
      <c r="A5355">
        <v>2</v>
      </c>
      <c r="B5355" t="s">
        <v>2053</v>
      </c>
      <c r="C5355" t="s">
        <v>3624</v>
      </c>
      <c r="D5355" t="s">
        <v>3617</v>
      </c>
      <c r="E5355">
        <v>0</v>
      </c>
      <c r="F5355">
        <v>91</v>
      </c>
      <c r="G5355" s="2">
        <v>45565</v>
      </c>
      <c r="H5355" t="s">
        <v>3618</v>
      </c>
      <c r="I5355">
        <f t="shared" si="83"/>
        <v>-91</v>
      </c>
    </row>
    <row r="5356" spans="1:9" x14ac:dyDescent="0.25">
      <c r="A5356">
        <v>2</v>
      </c>
      <c r="B5356" t="s">
        <v>2053</v>
      </c>
      <c r="C5356" t="s">
        <v>3624</v>
      </c>
      <c r="D5356" t="s">
        <v>3617</v>
      </c>
      <c r="E5356">
        <v>0</v>
      </c>
      <c r="F5356">
        <v>1000</v>
      </c>
      <c r="G5356" s="2">
        <v>45565</v>
      </c>
      <c r="H5356" t="s">
        <v>3618</v>
      </c>
      <c r="I5356">
        <f t="shared" si="83"/>
        <v>-1000</v>
      </c>
    </row>
    <row r="5357" spans="1:9" x14ac:dyDescent="0.25">
      <c r="A5357">
        <v>2</v>
      </c>
      <c r="B5357" t="s">
        <v>2053</v>
      </c>
      <c r="C5357" t="s">
        <v>3624</v>
      </c>
      <c r="D5357" t="s">
        <v>3617</v>
      </c>
      <c r="E5357">
        <v>0</v>
      </c>
      <c r="F5357">
        <v>429</v>
      </c>
      <c r="G5357" s="2">
        <v>45565</v>
      </c>
      <c r="H5357" t="s">
        <v>3618</v>
      </c>
      <c r="I5357">
        <f t="shared" si="83"/>
        <v>-429</v>
      </c>
    </row>
    <row r="5358" spans="1:9" x14ac:dyDescent="0.25">
      <c r="A5358">
        <v>2</v>
      </c>
      <c r="B5358" t="s">
        <v>2053</v>
      </c>
      <c r="C5358" t="s">
        <v>3624</v>
      </c>
      <c r="D5358" t="s">
        <v>3617</v>
      </c>
      <c r="E5358">
        <v>0</v>
      </c>
      <c r="F5358">
        <v>5000</v>
      </c>
      <c r="G5358" s="2">
        <v>45565</v>
      </c>
      <c r="H5358" t="s">
        <v>3618</v>
      </c>
      <c r="I5358">
        <f t="shared" si="83"/>
        <v>-5000</v>
      </c>
    </row>
    <row r="5359" spans="1:9" x14ac:dyDescent="0.25">
      <c r="A5359">
        <v>2</v>
      </c>
      <c r="B5359" t="s">
        <v>2053</v>
      </c>
      <c r="C5359" t="s">
        <v>3624</v>
      </c>
      <c r="D5359" t="s">
        <v>3617</v>
      </c>
      <c r="E5359">
        <v>0</v>
      </c>
      <c r="F5359">
        <v>800</v>
      </c>
      <c r="G5359" s="2">
        <v>45565</v>
      </c>
      <c r="H5359" t="s">
        <v>3618</v>
      </c>
      <c r="I5359">
        <f t="shared" si="83"/>
        <v>-800</v>
      </c>
    </row>
    <row r="5360" spans="1:9" x14ac:dyDescent="0.25">
      <c r="A5360">
        <v>2</v>
      </c>
      <c r="B5360" t="s">
        <v>2053</v>
      </c>
      <c r="C5360" t="s">
        <v>3624</v>
      </c>
      <c r="D5360" t="s">
        <v>3617</v>
      </c>
      <c r="E5360">
        <v>0</v>
      </c>
      <c r="F5360">
        <v>91</v>
      </c>
      <c r="G5360" s="2">
        <v>45565</v>
      </c>
      <c r="H5360" t="s">
        <v>3618</v>
      </c>
      <c r="I5360">
        <f t="shared" si="83"/>
        <v>-91</v>
      </c>
    </row>
    <row r="5361" spans="1:9" x14ac:dyDescent="0.25">
      <c r="A5361">
        <v>2</v>
      </c>
      <c r="B5361" t="s">
        <v>2053</v>
      </c>
      <c r="C5361" t="s">
        <v>3624</v>
      </c>
      <c r="D5361" t="s">
        <v>3617</v>
      </c>
      <c r="E5361">
        <v>0</v>
      </c>
      <c r="F5361">
        <v>195</v>
      </c>
      <c r="G5361" s="2">
        <v>45565</v>
      </c>
      <c r="H5361" t="s">
        <v>3618</v>
      </c>
      <c r="I5361">
        <f t="shared" si="83"/>
        <v>-195</v>
      </c>
    </row>
    <row r="5362" spans="1:9" x14ac:dyDescent="0.25">
      <c r="A5362">
        <v>2</v>
      </c>
      <c r="B5362" t="s">
        <v>2053</v>
      </c>
      <c r="C5362" t="s">
        <v>3624</v>
      </c>
      <c r="D5362" t="s">
        <v>3617</v>
      </c>
      <c r="E5362">
        <v>0</v>
      </c>
      <c r="F5362">
        <v>45</v>
      </c>
      <c r="G5362" s="2">
        <v>45565</v>
      </c>
      <c r="H5362" t="s">
        <v>3618</v>
      </c>
      <c r="I5362">
        <f t="shared" si="83"/>
        <v>-45</v>
      </c>
    </row>
    <row r="5363" spans="1:9" x14ac:dyDescent="0.25">
      <c r="A5363">
        <v>2</v>
      </c>
      <c r="B5363" t="s">
        <v>2053</v>
      </c>
      <c r="C5363" t="s">
        <v>3624</v>
      </c>
      <c r="D5363" t="s">
        <v>3617</v>
      </c>
      <c r="E5363">
        <v>0</v>
      </c>
      <c r="F5363">
        <v>117</v>
      </c>
      <c r="G5363" s="2">
        <v>45565</v>
      </c>
      <c r="H5363" t="s">
        <v>3618</v>
      </c>
      <c r="I5363">
        <f t="shared" si="83"/>
        <v>-117</v>
      </c>
    </row>
    <row r="5364" spans="1:9" x14ac:dyDescent="0.25">
      <c r="A5364">
        <v>2</v>
      </c>
      <c r="B5364" t="s">
        <v>2053</v>
      </c>
      <c r="C5364" t="s">
        <v>3624</v>
      </c>
      <c r="D5364" t="s">
        <v>3617</v>
      </c>
      <c r="E5364">
        <v>0</v>
      </c>
      <c r="F5364">
        <v>600</v>
      </c>
      <c r="G5364" s="2">
        <v>45565</v>
      </c>
      <c r="H5364" t="s">
        <v>3618</v>
      </c>
      <c r="I5364">
        <f t="shared" si="83"/>
        <v>-600</v>
      </c>
    </row>
    <row r="5365" spans="1:9" x14ac:dyDescent="0.25">
      <c r="A5365">
        <v>2</v>
      </c>
      <c r="B5365" t="s">
        <v>2053</v>
      </c>
      <c r="C5365" t="s">
        <v>3624</v>
      </c>
      <c r="D5365" t="s">
        <v>3617</v>
      </c>
      <c r="E5365">
        <v>0</v>
      </c>
      <c r="F5365">
        <v>345</v>
      </c>
      <c r="G5365" s="2">
        <v>45565</v>
      </c>
      <c r="H5365" t="s">
        <v>3618</v>
      </c>
      <c r="I5365">
        <f t="shared" si="83"/>
        <v>-345</v>
      </c>
    </row>
    <row r="5366" spans="1:9" x14ac:dyDescent="0.25">
      <c r="A5366">
        <v>2</v>
      </c>
      <c r="B5366" t="s">
        <v>2053</v>
      </c>
      <c r="C5366" t="s">
        <v>3624</v>
      </c>
      <c r="D5366" t="s">
        <v>3617</v>
      </c>
      <c r="E5366">
        <v>0</v>
      </c>
      <c r="F5366">
        <v>225</v>
      </c>
      <c r="G5366" s="2">
        <v>45565</v>
      </c>
      <c r="H5366" t="s">
        <v>3618</v>
      </c>
      <c r="I5366">
        <f t="shared" si="83"/>
        <v>-225</v>
      </c>
    </row>
    <row r="5367" spans="1:9" x14ac:dyDescent="0.25">
      <c r="A5367">
        <v>2</v>
      </c>
      <c r="B5367" t="s">
        <v>2053</v>
      </c>
      <c r="C5367" t="s">
        <v>3624</v>
      </c>
      <c r="D5367" t="s">
        <v>3617</v>
      </c>
      <c r="E5367">
        <v>0</v>
      </c>
      <c r="F5367">
        <v>39</v>
      </c>
      <c r="G5367" s="2">
        <v>45565</v>
      </c>
      <c r="H5367" t="s">
        <v>3618</v>
      </c>
      <c r="I5367">
        <f t="shared" si="83"/>
        <v>-39</v>
      </c>
    </row>
    <row r="5368" spans="1:9" x14ac:dyDescent="0.25">
      <c r="A5368">
        <v>2</v>
      </c>
      <c r="B5368" t="s">
        <v>2053</v>
      </c>
      <c r="C5368" t="s">
        <v>3624</v>
      </c>
      <c r="D5368" t="s">
        <v>3617</v>
      </c>
      <c r="E5368">
        <v>0</v>
      </c>
      <c r="F5368">
        <v>1000</v>
      </c>
      <c r="G5368" s="2">
        <v>45565</v>
      </c>
      <c r="H5368" t="s">
        <v>3618</v>
      </c>
      <c r="I5368">
        <f t="shared" si="83"/>
        <v>-1000</v>
      </c>
    </row>
    <row r="5369" spans="1:9" x14ac:dyDescent="0.25">
      <c r="A5369">
        <v>2</v>
      </c>
      <c r="B5369" t="s">
        <v>2053</v>
      </c>
      <c r="C5369" t="s">
        <v>3624</v>
      </c>
      <c r="D5369" t="s">
        <v>3617</v>
      </c>
      <c r="E5369">
        <v>0</v>
      </c>
      <c r="F5369">
        <v>60</v>
      </c>
      <c r="G5369" s="2">
        <v>45565</v>
      </c>
      <c r="H5369" t="s">
        <v>3618</v>
      </c>
      <c r="I5369">
        <f t="shared" si="83"/>
        <v>-60</v>
      </c>
    </row>
    <row r="5370" spans="1:9" x14ac:dyDescent="0.25">
      <c r="A5370">
        <v>2</v>
      </c>
      <c r="B5370" t="s">
        <v>2053</v>
      </c>
      <c r="C5370" t="s">
        <v>3624</v>
      </c>
      <c r="D5370" t="s">
        <v>3617</v>
      </c>
      <c r="E5370">
        <v>0</v>
      </c>
      <c r="F5370">
        <v>680</v>
      </c>
      <c r="G5370" s="2">
        <v>45565</v>
      </c>
      <c r="H5370" t="s">
        <v>3618</v>
      </c>
      <c r="I5370">
        <f t="shared" si="83"/>
        <v>-680</v>
      </c>
    </row>
    <row r="5371" spans="1:9" x14ac:dyDescent="0.25">
      <c r="A5371">
        <v>2</v>
      </c>
      <c r="B5371" t="s">
        <v>2053</v>
      </c>
      <c r="C5371" t="s">
        <v>3624</v>
      </c>
      <c r="D5371" t="s">
        <v>3617</v>
      </c>
      <c r="E5371">
        <v>0</v>
      </c>
      <c r="F5371">
        <v>168</v>
      </c>
      <c r="G5371" s="2">
        <v>45565</v>
      </c>
      <c r="H5371" t="s">
        <v>3618</v>
      </c>
      <c r="I5371">
        <f t="shared" si="83"/>
        <v>-168</v>
      </c>
    </row>
    <row r="5372" spans="1:9" x14ac:dyDescent="0.25">
      <c r="A5372">
        <v>2</v>
      </c>
      <c r="B5372" t="s">
        <v>2053</v>
      </c>
      <c r="C5372" t="s">
        <v>3624</v>
      </c>
      <c r="D5372" t="s">
        <v>3617</v>
      </c>
      <c r="E5372">
        <v>0</v>
      </c>
      <c r="F5372">
        <v>336</v>
      </c>
      <c r="G5372" s="2">
        <v>45565</v>
      </c>
      <c r="H5372" t="s">
        <v>3618</v>
      </c>
      <c r="I5372">
        <f t="shared" si="83"/>
        <v>-336</v>
      </c>
    </row>
    <row r="5373" spans="1:9" x14ac:dyDescent="0.25">
      <c r="A5373">
        <v>2</v>
      </c>
      <c r="B5373" t="s">
        <v>2053</v>
      </c>
      <c r="C5373" t="s">
        <v>3624</v>
      </c>
      <c r="D5373" t="s">
        <v>3617</v>
      </c>
      <c r="E5373">
        <v>0</v>
      </c>
      <c r="F5373">
        <v>1920</v>
      </c>
      <c r="G5373" s="2">
        <v>45565</v>
      </c>
      <c r="H5373" t="s">
        <v>3618</v>
      </c>
      <c r="I5373">
        <f t="shared" si="83"/>
        <v>-1920</v>
      </c>
    </row>
    <row r="5374" spans="1:9" x14ac:dyDescent="0.25">
      <c r="A5374">
        <v>2</v>
      </c>
      <c r="B5374" t="s">
        <v>2053</v>
      </c>
      <c r="C5374" t="s">
        <v>3624</v>
      </c>
      <c r="D5374" t="s">
        <v>3617</v>
      </c>
      <c r="E5374">
        <v>0</v>
      </c>
      <c r="F5374">
        <v>3450</v>
      </c>
      <c r="G5374" s="2">
        <v>45565</v>
      </c>
      <c r="H5374" t="s">
        <v>3618</v>
      </c>
      <c r="I5374">
        <f t="shared" si="83"/>
        <v>-3450</v>
      </c>
    </row>
    <row r="5375" spans="1:9" x14ac:dyDescent="0.25">
      <c r="A5375">
        <v>2</v>
      </c>
      <c r="B5375" t="s">
        <v>2053</v>
      </c>
      <c r="C5375" t="s">
        <v>3624</v>
      </c>
      <c r="D5375" t="s">
        <v>3617</v>
      </c>
      <c r="E5375">
        <v>0</v>
      </c>
      <c r="F5375">
        <v>130</v>
      </c>
      <c r="G5375" s="2">
        <v>45565</v>
      </c>
      <c r="H5375" t="s">
        <v>3618</v>
      </c>
      <c r="I5375">
        <f t="shared" si="83"/>
        <v>-130</v>
      </c>
    </row>
    <row r="5376" spans="1:9" x14ac:dyDescent="0.25">
      <c r="A5376">
        <v>2</v>
      </c>
      <c r="B5376" t="s">
        <v>2053</v>
      </c>
      <c r="C5376" t="s">
        <v>3624</v>
      </c>
      <c r="D5376" t="s">
        <v>3617</v>
      </c>
      <c r="E5376">
        <v>0</v>
      </c>
      <c r="F5376">
        <v>1300</v>
      </c>
      <c r="G5376" s="2">
        <v>45565</v>
      </c>
      <c r="H5376" t="s">
        <v>3618</v>
      </c>
      <c r="I5376">
        <f t="shared" si="83"/>
        <v>-1300</v>
      </c>
    </row>
    <row r="5377" spans="1:9" x14ac:dyDescent="0.25">
      <c r="A5377">
        <v>2</v>
      </c>
      <c r="B5377" t="s">
        <v>2053</v>
      </c>
      <c r="C5377" t="s">
        <v>3624</v>
      </c>
      <c r="D5377" t="s">
        <v>3617</v>
      </c>
      <c r="E5377">
        <v>0</v>
      </c>
      <c r="F5377">
        <v>2000</v>
      </c>
      <c r="G5377" s="2">
        <v>45565</v>
      </c>
      <c r="H5377" t="s">
        <v>3618</v>
      </c>
      <c r="I5377">
        <f t="shared" si="83"/>
        <v>-2000</v>
      </c>
    </row>
    <row r="5378" spans="1:9" x14ac:dyDescent="0.25">
      <c r="A5378">
        <v>2</v>
      </c>
      <c r="B5378" t="s">
        <v>2053</v>
      </c>
      <c r="C5378" t="s">
        <v>3624</v>
      </c>
      <c r="D5378" t="s">
        <v>3617</v>
      </c>
      <c r="E5378">
        <v>0</v>
      </c>
      <c r="F5378">
        <v>1140</v>
      </c>
      <c r="G5378" s="2">
        <v>45565</v>
      </c>
      <c r="H5378" t="s">
        <v>3618</v>
      </c>
      <c r="I5378">
        <f t="shared" ref="I5378:I5441" si="84">E5378-F5378</f>
        <v>-1140</v>
      </c>
    </row>
    <row r="5379" spans="1:9" x14ac:dyDescent="0.25">
      <c r="A5379">
        <v>2</v>
      </c>
      <c r="B5379" t="s">
        <v>2053</v>
      </c>
      <c r="C5379" t="s">
        <v>3624</v>
      </c>
      <c r="D5379" t="s">
        <v>3617</v>
      </c>
      <c r="E5379">
        <v>0</v>
      </c>
      <c r="F5379">
        <v>1300</v>
      </c>
      <c r="G5379" s="2">
        <v>45565</v>
      </c>
      <c r="H5379" t="s">
        <v>3618</v>
      </c>
      <c r="I5379">
        <f t="shared" si="84"/>
        <v>-1300</v>
      </c>
    </row>
    <row r="5380" spans="1:9" x14ac:dyDescent="0.25">
      <c r="A5380">
        <v>2</v>
      </c>
      <c r="B5380" t="s">
        <v>2053</v>
      </c>
      <c r="C5380" t="s">
        <v>3624</v>
      </c>
      <c r="D5380" t="s">
        <v>3617</v>
      </c>
      <c r="E5380">
        <v>0</v>
      </c>
      <c r="F5380">
        <v>3000</v>
      </c>
      <c r="G5380" s="2">
        <v>45565</v>
      </c>
      <c r="H5380" t="s">
        <v>3618</v>
      </c>
      <c r="I5380">
        <f t="shared" si="84"/>
        <v>-3000</v>
      </c>
    </row>
    <row r="5381" spans="1:9" x14ac:dyDescent="0.25">
      <c r="A5381">
        <v>2</v>
      </c>
      <c r="B5381" t="s">
        <v>2053</v>
      </c>
      <c r="C5381" t="s">
        <v>3624</v>
      </c>
      <c r="D5381" t="s">
        <v>3617</v>
      </c>
      <c r="E5381">
        <v>0</v>
      </c>
      <c r="F5381">
        <v>3000</v>
      </c>
      <c r="G5381" s="2">
        <v>45565</v>
      </c>
      <c r="H5381" t="s">
        <v>3618</v>
      </c>
      <c r="I5381">
        <f t="shared" si="84"/>
        <v>-3000</v>
      </c>
    </row>
    <row r="5382" spans="1:9" x14ac:dyDescent="0.25">
      <c r="A5382">
        <v>2</v>
      </c>
      <c r="B5382" t="s">
        <v>2053</v>
      </c>
      <c r="C5382" t="s">
        <v>3624</v>
      </c>
      <c r="D5382" t="s">
        <v>3617</v>
      </c>
      <c r="E5382">
        <v>0</v>
      </c>
      <c r="F5382">
        <v>900</v>
      </c>
      <c r="G5382" s="2">
        <v>45565</v>
      </c>
      <c r="H5382" t="s">
        <v>3618</v>
      </c>
      <c r="I5382">
        <f t="shared" si="84"/>
        <v>-900</v>
      </c>
    </row>
    <row r="5383" spans="1:9" x14ac:dyDescent="0.25">
      <c r="A5383">
        <v>2</v>
      </c>
      <c r="B5383" t="s">
        <v>2053</v>
      </c>
      <c r="C5383" t="s">
        <v>3624</v>
      </c>
      <c r="D5383" t="s">
        <v>3617</v>
      </c>
      <c r="E5383">
        <v>0</v>
      </c>
      <c r="F5383">
        <v>1080</v>
      </c>
      <c r="G5383" s="2">
        <v>45565</v>
      </c>
      <c r="H5383" t="s">
        <v>3618</v>
      </c>
      <c r="I5383">
        <f t="shared" si="84"/>
        <v>-1080</v>
      </c>
    </row>
    <row r="5384" spans="1:9" x14ac:dyDescent="0.25">
      <c r="A5384">
        <v>2</v>
      </c>
      <c r="B5384" t="s">
        <v>2053</v>
      </c>
      <c r="C5384" t="s">
        <v>3624</v>
      </c>
      <c r="D5384" t="s">
        <v>3617</v>
      </c>
      <c r="E5384">
        <v>0</v>
      </c>
      <c r="F5384">
        <v>45</v>
      </c>
      <c r="G5384" s="2">
        <v>45565</v>
      </c>
      <c r="H5384" t="s">
        <v>3618</v>
      </c>
      <c r="I5384">
        <f t="shared" si="84"/>
        <v>-45</v>
      </c>
    </row>
    <row r="5385" spans="1:9" x14ac:dyDescent="0.25">
      <c r="A5385">
        <v>2</v>
      </c>
      <c r="B5385" t="s">
        <v>2053</v>
      </c>
      <c r="C5385" t="s">
        <v>3624</v>
      </c>
      <c r="D5385" t="s">
        <v>3617</v>
      </c>
      <c r="E5385">
        <v>0</v>
      </c>
      <c r="F5385">
        <v>312</v>
      </c>
      <c r="G5385" s="2">
        <v>45565</v>
      </c>
      <c r="H5385" t="s">
        <v>3618</v>
      </c>
      <c r="I5385">
        <f t="shared" si="84"/>
        <v>-312</v>
      </c>
    </row>
    <row r="5386" spans="1:9" x14ac:dyDescent="0.25">
      <c r="A5386">
        <v>2</v>
      </c>
      <c r="B5386" t="s">
        <v>2053</v>
      </c>
      <c r="C5386" t="s">
        <v>3624</v>
      </c>
      <c r="D5386" t="s">
        <v>3617</v>
      </c>
      <c r="E5386">
        <v>0</v>
      </c>
      <c r="F5386">
        <v>195</v>
      </c>
      <c r="G5386" s="2">
        <v>45565</v>
      </c>
      <c r="H5386" t="s">
        <v>3618</v>
      </c>
      <c r="I5386">
        <f t="shared" si="84"/>
        <v>-195</v>
      </c>
    </row>
    <row r="5387" spans="1:9" x14ac:dyDescent="0.25">
      <c r="A5387">
        <v>2</v>
      </c>
      <c r="B5387" t="s">
        <v>2053</v>
      </c>
      <c r="C5387" t="s">
        <v>3624</v>
      </c>
      <c r="D5387" t="s">
        <v>3617</v>
      </c>
      <c r="E5387">
        <v>0</v>
      </c>
      <c r="F5387">
        <v>208</v>
      </c>
      <c r="G5387" s="2">
        <v>45565</v>
      </c>
      <c r="H5387" t="s">
        <v>3618</v>
      </c>
      <c r="I5387">
        <f t="shared" si="84"/>
        <v>-208</v>
      </c>
    </row>
    <row r="5388" spans="1:9" x14ac:dyDescent="0.25">
      <c r="A5388">
        <v>2</v>
      </c>
      <c r="B5388" t="s">
        <v>2053</v>
      </c>
      <c r="C5388" t="s">
        <v>3624</v>
      </c>
      <c r="D5388" t="s">
        <v>3617</v>
      </c>
      <c r="E5388">
        <v>0</v>
      </c>
      <c r="F5388">
        <v>1005</v>
      </c>
      <c r="G5388" s="2">
        <v>45565</v>
      </c>
      <c r="H5388" t="s">
        <v>3618</v>
      </c>
      <c r="I5388">
        <f t="shared" si="84"/>
        <v>-1005</v>
      </c>
    </row>
    <row r="5389" spans="1:9" x14ac:dyDescent="0.25">
      <c r="A5389">
        <v>2</v>
      </c>
      <c r="B5389" t="s">
        <v>2053</v>
      </c>
      <c r="C5389" t="s">
        <v>3624</v>
      </c>
      <c r="D5389" t="s">
        <v>3617</v>
      </c>
      <c r="E5389">
        <v>0</v>
      </c>
      <c r="F5389">
        <v>465</v>
      </c>
      <c r="G5389" s="2">
        <v>45565</v>
      </c>
      <c r="H5389" t="s">
        <v>3618</v>
      </c>
      <c r="I5389">
        <f t="shared" si="84"/>
        <v>-465</v>
      </c>
    </row>
    <row r="5390" spans="1:9" x14ac:dyDescent="0.25">
      <c r="A5390">
        <v>2</v>
      </c>
      <c r="B5390" t="s">
        <v>2053</v>
      </c>
      <c r="C5390" t="s">
        <v>3624</v>
      </c>
      <c r="D5390" t="s">
        <v>3617</v>
      </c>
      <c r="E5390">
        <v>0</v>
      </c>
      <c r="F5390">
        <v>225</v>
      </c>
      <c r="G5390" s="2">
        <v>45565</v>
      </c>
      <c r="H5390" t="s">
        <v>3618</v>
      </c>
      <c r="I5390">
        <f t="shared" si="84"/>
        <v>-225</v>
      </c>
    </row>
    <row r="5391" spans="1:9" x14ac:dyDescent="0.25">
      <c r="A5391">
        <v>2</v>
      </c>
      <c r="B5391" t="s">
        <v>2053</v>
      </c>
      <c r="C5391" t="s">
        <v>3624</v>
      </c>
      <c r="D5391" t="s">
        <v>3617</v>
      </c>
      <c r="E5391">
        <v>0</v>
      </c>
      <c r="F5391">
        <v>1500</v>
      </c>
      <c r="G5391" s="2">
        <v>45565</v>
      </c>
      <c r="H5391" t="s">
        <v>3618</v>
      </c>
      <c r="I5391">
        <f t="shared" si="84"/>
        <v>-1500</v>
      </c>
    </row>
    <row r="5392" spans="1:9" x14ac:dyDescent="0.25">
      <c r="A5392">
        <v>2</v>
      </c>
      <c r="B5392" t="s">
        <v>2053</v>
      </c>
      <c r="C5392" t="s">
        <v>3624</v>
      </c>
      <c r="D5392" t="s">
        <v>3617</v>
      </c>
      <c r="E5392">
        <v>0</v>
      </c>
      <c r="F5392">
        <v>60</v>
      </c>
      <c r="G5392" s="2">
        <v>45565</v>
      </c>
      <c r="H5392" t="s">
        <v>3618</v>
      </c>
      <c r="I5392">
        <f t="shared" si="84"/>
        <v>-60</v>
      </c>
    </row>
    <row r="5393" spans="1:9" x14ac:dyDescent="0.25">
      <c r="A5393">
        <v>2</v>
      </c>
      <c r="B5393" t="s">
        <v>2053</v>
      </c>
      <c r="C5393" t="s">
        <v>3624</v>
      </c>
      <c r="D5393" t="s">
        <v>3617</v>
      </c>
      <c r="E5393">
        <v>0</v>
      </c>
      <c r="F5393">
        <v>1050</v>
      </c>
      <c r="G5393" s="2">
        <v>45565</v>
      </c>
      <c r="H5393" t="s">
        <v>3618</v>
      </c>
      <c r="I5393">
        <f t="shared" si="84"/>
        <v>-1050</v>
      </c>
    </row>
    <row r="5394" spans="1:9" x14ac:dyDescent="0.25">
      <c r="A5394">
        <v>2</v>
      </c>
      <c r="B5394" t="s">
        <v>2053</v>
      </c>
      <c r="C5394" t="s">
        <v>3624</v>
      </c>
      <c r="D5394" t="s">
        <v>3617</v>
      </c>
      <c r="E5394">
        <v>0</v>
      </c>
      <c r="F5394">
        <v>1050</v>
      </c>
      <c r="G5394" s="2">
        <v>45565</v>
      </c>
      <c r="H5394" t="s">
        <v>3618</v>
      </c>
      <c r="I5394">
        <f t="shared" si="84"/>
        <v>-1050</v>
      </c>
    </row>
    <row r="5395" spans="1:9" x14ac:dyDescent="0.25">
      <c r="A5395">
        <v>2</v>
      </c>
      <c r="B5395" t="s">
        <v>2053</v>
      </c>
      <c r="C5395" t="s">
        <v>3624</v>
      </c>
      <c r="D5395" t="s">
        <v>3617</v>
      </c>
      <c r="E5395">
        <v>0</v>
      </c>
      <c r="F5395">
        <v>1050</v>
      </c>
      <c r="G5395" s="2">
        <v>45565</v>
      </c>
      <c r="H5395" t="s">
        <v>3618</v>
      </c>
      <c r="I5395">
        <f t="shared" si="84"/>
        <v>-1050</v>
      </c>
    </row>
    <row r="5396" spans="1:9" x14ac:dyDescent="0.25">
      <c r="A5396">
        <v>2</v>
      </c>
      <c r="B5396" t="s">
        <v>2053</v>
      </c>
      <c r="C5396" t="s">
        <v>3624</v>
      </c>
      <c r="D5396" t="s">
        <v>3617</v>
      </c>
      <c r="E5396">
        <v>0</v>
      </c>
      <c r="F5396">
        <v>1050</v>
      </c>
      <c r="G5396" s="2">
        <v>45565</v>
      </c>
      <c r="H5396" t="s">
        <v>3618</v>
      </c>
      <c r="I5396">
        <f t="shared" si="84"/>
        <v>-1050</v>
      </c>
    </row>
    <row r="5397" spans="1:9" x14ac:dyDescent="0.25">
      <c r="A5397">
        <v>2</v>
      </c>
      <c r="B5397" t="s">
        <v>2053</v>
      </c>
      <c r="C5397" t="s">
        <v>3624</v>
      </c>
      <c r="D5397" t="s">
        <v>3617</v>
      </c>
      <c r="E5397">
        <v>0</v>
      </c>
      <c r="F5397">
        <v>1050</v>
      </c>
      <c r="G5397" s="2">
        <v>45565</v>
      </c>
      <c r="H5397" t="s">
        <v>3618</v>
      </c>
      <c r="I5397">
        <f t="shared" si="84"/>
        <v>-1050</v>
      </c>
    </row>
    <row r="5398" spans="1:9" x14ac:dyDescent="0.25">
      <c r="A5398">
        <v>2</v>
      </c>
      <c r="B5398" t="s">
        <v>2053</v>
      </c>
      <c r="C5398" t="s">
        <v>3624</v>
      </c>
      <c r="D5398" t="s">
        <v>3617</v>
      </c>
      <c r="E5398">
        <v>0</v>
      </c>
      <c r="F5398">
        <v>1050</v>
      </c>
      <c r="G5398" s="2">
        <v>45565</v>
      </c>
      <c r="H5398" t="s">
        <v>3618</v>
      </c>
      <c r="I5398">
        <f t="shared" si="84"/>
        <v>-1050</v>
      </c>
    </row>
    <row r="5399" spans="1:9" x14ac:dyDescent="0.25">
      <c r="A5399">
        <v>2</v>
      </c>
      <c r="B5399" t="s">
        <v>2053</v>
      </c>
      <c r="C5399" t="s">
        <v>3624</v>
      </c>
      <c r="D5399" t="s">
        <v>3617</v>
      </c>
      <c r="E5399">
        <v>0</v>
      </c>
      <c r="F5399">
        <v>1044</v>
      </c>
      <c r="G5399" s="2">
        <v>45565</v>
      </c>
      <c r="H5399" t="s">
        <v>3618</v>
      </c>
      <c r="I5399">
        <f t="shared" si="84"/>
        <v>-1044</v>
      </c>
    </row>
    <row r="5400" spans="1:9" x14ac:dyDescent="0.25">
      <c r="A5400">
        <v>2</v>
      </c>
      <c r="B5400" t="s">
        <v>2053</v>
      </c>
      <c r="C5400" t="s">
        <v>3624</v>
      </c>
      <c r="D5400" t="s">
        <v>3617</v>
      </c>
      <c r="E5400">
        <v>0</v>
      </c>
      <c r="F5400">
        <v>178</v>
      </c>
      <c r="G5400" s="2">
        <v>45565</v>
      </c>
      <c r="H5400" t="s">
        <v>3618</v>
      </c>
      <c r="I5400">
        <f t="shared" si="84"/>
        <v>-178</v>
      </c>
    </row>
    <row r="5401" spans="1:9" x14ac:dyDescent="0.25">
      <c r="A5401">
        <v>2</v>
      </c>
      <c r="B5401" t="s">
        <v>2053</v>
      </c>
      <c r="C5401" t="s">
        <v>3624</v>
      </c>
      <c r="D5401" t="s">
        <v>3617</v>
      </c>
      <c r="E5401">
        <v>0</v>
      </c>
      <c r="F5401">
        <v>3465</v>
      </c>
      <c r="G5401" s="2">
        <v>45565</v>
      </c>
      <c r="H5401" t="s">
        <v>3618</v>
      </c>
      <c r="I5401">
        <f t="shared" si="84"/>
        <v>-3465</v>
      </c>
    </row>
    <row r="5402" spans="1:9" x14ac:dyDescent="0.25">
      <c r="A5402">
        <v>2</v>
      </c>
      <c r="B5402" t="s">
        <v>2053</v>
      </c>
      <c r="C5402" t="s">
        <v>3624</v>
      </c>
      <c r="D5402" t="s">
        <v>3617</v>
      </c>
      <c r="E5402">
        <v>0</v>
      </c>
      <c r="F5402">
        <v>1305</v>
      </c>
      <c r="G5402" s="2">
        <v>45565</v>
      </c>
      <c r="H5402" t="s">
        <v>3618</v>
      </c>
      <c r="I5402">
        <f t="shared" si="84"/>
        <v>-1305</v>
      </c>
    </row>
    <row r="5403" spans="1:9" x14ac:dyDescent="0.25">
      <c r="A5403">
        <v>2</v>
      </c>
      <c r="B5403" t="s">
        <v>2053</v>
      </c>
      <c r="C5403" t="s">
        <v>3624</v>
      </c>
      <c r="D5403" t="s">
        <v>3617</v>
      </c>
      <c r="E5403">
        <v>0</v>
      </c>
      <c r="F5403">
        <v>1890</v>
      </c>
      <c r="G5403" s="2">
        <v>45565</v>
      </c>
      <c r="H5403" t="s">
        <v>3618</v>
      </c>
      <c r="I5403">
        <f t="shared" si="84"/>
        <v>-1890</v>
      </c>
    </row>
    <row r="5404" spans="1:9" x14ac:dyDescent="0.25">
      <c r="A5404">
        <v>2</v>
      </c>
      <c r="B5404" t="s">
        <v>2053</v>
      </c>
      <c r="C5404" t="s">
        <v>3624</v>
      </c>
      <c r="D5404" t="s">
        <v>3617</v>
      </c>
      <c r="E5404">
        <v>0</v>
      </c>
      <c r="F5404">
        <v>130</v>
      </c>
      <c r="G5404" s="2">
        <v>45565</v>
      </c>
      <c r="H5404" t="s">
        <v>3618</v>
      </c>
      <c r="I5404">
        <f t="shared" si="84"/>
        <v>-130</v>
      </c>
    </row>
    <row r="5405" spans="1:9" x14ac:dyDescent="0.25">
      <c r="A5405">
        <v>2</v>
      </c>
      <c r="B5405" t="s">
        <v>2053</v>
      </c>
      <c r="C5405" t="s">
        <v>3624</v>
      </c>
      <c r="D5405" t="s">
        <v>3617</v>
      </c>
      <c r="E5405">
        <v>0</v>
      </c>
      <c r="F5405">
        <v>260</v>
      </c>
      <c r="G5405" s="2">
        <v>45565</v>
      </c>
      <c r="H5405" t="s">
        <v>3618</v>
      </c>
      <c r="I5405">
        <f t="shared" si="84"/>
        <v>-260</v>
      </c>
    </row>
    <row r="5406" spans="1:9" x14ac:dyDescent="0.25">
      <c r="A5406">
        <v>2</v>
      </c>
      <c r="B5406" t="s">
        <v>2053</v>
      </c>
      <c r="C5406" t="s">
        <v>3624</v>
      </c>
      <c r="D5406" t="s">
        <v>3617</v>
      </c>
      <c r="E5406">
        <v>0</v>
      </c>
      <c r="F5406">
        <v>260</v>
      </c>
      <c r="G5406" s="2">
        <v>45565</v>
      </c>
      <c r="H5406" t="s">
        <v>3618</v>
      </c>
      <c r="I5406">
        <f t="shared" si="84"/>
        <v>-260</v>
      </c>
    </row>
    <row r="5407" spans="1:9" x14ac:dyDescent="0.25">
      <c r="A5407">
        <v>2</v>
      </c>
      <c r="B5407" t="s">
        <v>2053</v>
      </c>
      <c r="C5407" t="s">
        <v>3624</v>
      </c>
      <c r="D5407" t="s">
        <v>3617</v>
      </c>
      <c r="E5407">
        <v>0</v>
      </c>
      <c r="F5407">
        <v>1000</v>
      </c>
      <c r="G5407" s="2">
        <v>45565</v>
      </c>
      <c r="H5407" t="s">
        <v>3618</v>
      </c>
      <c r="I5407">
        <f t="shared" si="84"/>
        <v>-1000</v>
      </c>
    </row>
    <row r="5408" spans="1:9" x14ac:dyDescent="0.25">
      <c r="A5408">
        <v>2</v>
      </c>
      <c r="B5408" t="s">
        <v>2053</v>
      </c>
      <c r="C5408" t="s">
        <v>3624</v>
      </c>
      <c r="D5408" t="s">
        <v>3617</v>
      </c>
      <c r="E5408">
        <v>0</v>
      </c>
      <c r="F5408">
        <v>1860</v>
      </c>
      <c r="G5408" s="2">
        <v>45565</v>
      </c>
      <c r="H5408" t="s">
        <v>3618</v>
      </c>
      <c r="I5408">
        <f t="shared" si="84"/>
        <v>-1860</v>
      </c>
    </row>
    <row r="5409" spans="1:9" x14ac:dyDescent="0.25">
      <c r="A5409">
        <v>2</v>
      </c>
      <c r="B5409" t="s">
        <v>2053</v>
      </c>
      <c r="C5409" t="s">
        <v>3624</v>
      </c>
      <c r="D5409" t="s">
        <v>3617</v>
      </c>
      <c r="E5409">
        <v>0</v>
      </c>
      <c r="F5409">
        <v>429</v>
      </c>
      <c r="G5409" s="2">
        <v>45565</v>
      </c>
      <c r="H5409" t="s">
        <v>3618</v>
      </c>
      <c r="I5409">
        <f t="shared" si="84"/>
        <v>-429</v>
      </c>
    </row>
    <row r="5410" spans="1:9" x14ac:dyDescent="0.25">
      <c r="A5410">
        <v>2</v>
      </c>
      <c r="B5410" t="s">
        <v>2053</v>
      </c>
      <c r="C5410" t="s">
        <v>3624</v>
      </c>
      <c r="D5410" t="s">
        <v>3617</v>
      </c>
      <c r="E5410">
        <v>0</v>
      </c>
      <c r="F5410">
        <v>3000</v>
      </c>
      <c r="G5410" s="2">
        <v>45565</v>
      </c>
      <c r="H5410" t="s">
        <v>3618</v>
      </c>
      <c r="I5410">
        <f t="shared" si="84"/>
        <v>-3000</v>
      </c>
    </row>
    <row r="5411" spans="1:9" x14ac:dyDescent="0.25">
      <c r="A5411">
        <v>2</v>
      </c>
      <c r="B5411" t="s">
        <v>2053</v>
      </c>
      <c r="C5411" t="s">
        <v>3624</v>
      </c>
      <c r="D5411" t="s">
        <v>3617</v>
      </c>
      <c r="E5411">
        <v>0</v>
      </c>
      <c r="F5411">
        <v>1600</v>
      </c>
      <c r="G5411" s="2">
        <v>45565</v>
      </c>
      <c r="H5411" t="s">
        <v>3618</v>
      </c>
      <c r="I5411">
        <f t="shared" si="84"/>
        <v>-1600</v>
      </c>
    </row>
    <row r="5412" spans="1:9" x14ac:dyDescent="0.25">
      <c r="A5412">
        <v>2</v>
      </c>
      <c r="B5412" t="s">
        <v>2053</v>
      </c>
      <c r="C5412" t="s">
        <v>3624</v>
      </c>
      <c r="D5412" t="s">
        <v>3617</v>
      </c>
      <c r="E5412">
        <v>0</v>
      </c>
      <c r="F5412">
        <v>400</v>
      </c>
      <c r="G5412" s="2">
        <v>45565</v>
      </c>
      <c r="H5412" t="s">
        <v>3618</v>
      </c>
      <c r="I5412">
        <f t="shared" si="84"/>
        <v>-400</v>
      </c>
    </row>
    <row r="5413" spans="1:9" x14ac:dyDescent="0.25">
      <c r="A5413">
        <v>2</v>
      </c>
      <c r="B5413" t="s">
        <v>2053</v>
      </c>
      <c r="C5413" t="s">
        <v>3624</v>
      </c>
      <c r="D5413" t="s">
        <v>3617</v>
      </c>
      <c r="E5413">
        <v>0</v>
      </c>
      <c r="F5413">
        <v>45</v>
      </c>
      <c r="G5413" s="2">
        <v>45565</v>
      </c>
      <c r="H5413" t="s">
        <v>3618</v>
      </c>
      <c r="I5413">
        <f t="shared" si="84"/>
        <v>-45</v>
      </c>
    </row>
    <row r="5414" spans="1:9" x14ac:dyDescent="0.25">
      <c r="A5414">
        <v>2</v>
      </c>
      <c r="B5414" t="s">
        <v>2053</v>
      </c>
      <c r="C5414" t="s">
        <v>3624</v>
      </c>
      <c r="D5414" t="s">
        <v>3617</v>
      </c>
      <c r="E5414">
        <v>0</v>
      </c>
      <c r="F5414">
        <v>169</v>
      </c>
      <c r="G5414" s="2">
        <v>45565</v>
      </c>
      <c r="H5414" t="s">
        <v>3618</v>
      </c>
      <c r="I5414">
        <f t="shared" si="84"/>
        <v>-169</v>
      </c>
    </row>
    <row r="5415" spans="1:9" x14ac:dyDescent="0.25">
      <c r="A5415">
        <v>2</v>
      </c>
      <c r="B5415" t="s">
        <v>2053</v>
      </c>
      <c r="C5415" t="s">
        <v>3624</v>
      </c>
      <c r="D5415" t="s">
        <v>3617</v>
      </c>
      <c r="E5415">
        <v>0</v>
      </c>
      <c r="F5415">
        <v>104</v>
      </c>
      <c r="G5415" s="2">
        <v>45565</v>
      </c>
      <c r="H5415" t="s">
        <v>3618</v>
      </c>
      <c r="I5415">
        <f t="shared" si="84"/>
        <v>-104</v>
      </c>
    </row>
    <row r="5416" spans="1:9" x14ac:dyDescent="0.25">
      <c r="A5416">
        <v>2</v>
      </c>
      <c r="B5416" t="s">
        <v>2053</v>
      </c>
      <c r="C5416" t="s">
        <v>3624</v>
      </c>
      <c r="D5416" t="s">
        <v>3617</v>
      </c>
      <c r="E5416">
        <v>0</v>
      </c>
      <c r="F5416">
        <v>105</v>
      </c>
      <c r="G5416" s="2">
        <v>45565</v>
      </c>
      <c r="H5416" t="s">
        <v>3618</v>
      </c>
      <c r="I5416">
        <f t="shared" si="84"/>
        <v>-105</v>
      </c>
    </row>
    <row r="5417" spans="1:9" x14ac:dyDescent="0.25">
      <c r="A5417">
        <v>2</v>
      </c>
      <c r="B5417" t="s">
        <v>2053</v>
      </c>
      <c r="C5417" t="s">
        <v>3624</v>
      </c>
      <c r="D5417" t="s">
        <v>3617</v>
      </c>
      <c r="E5417">
        <v>0</v>
      </c>
      <c r="F5417">
        <v>900</v>
      </c>
      <c r="G5417" s="2">
        <v>45565</v>
      </c>
      <c r="H5417" t="s">
        <v>3618</v>
      </c>
      <c r="I5417">
        <f t="shared" si="84"/>
        <v>-900</v>
      </c>
    </row>
    <row r="5418" spans="1:9" x14ac:dyDescent="0.25">
      <c r="A5418">
        <v>2</v>
      </c>
      <c r="B5418" t="s">
        <v>2053</v>
      </c>
      <c r="C5418" t="s">
        <v>3624</v>
      </c>
      <c r="D5418" t="s">
        <v>3617</v>
      </c>
      <c r="E5418">
        <v>0</v>
      </c>
      <c r="F5418">
        <v>1155</v>
      </c>
      <c r="G5418" s="2">
        <v>45565</v>
      </c>
      <c r="H5418" t="s">
        <v>3618</v>
      </c>
      <c r="I5418">
        <f t="shared" si="84"/>
        <v>-1155</v>
      </c>
    </row>
    <row r="5419" spans="1:9" x14ac:dyDescent="0.25">
      <c r="A5419">
        <v>2</v>
      </c>
      <c r="B5419" t="s">
        <v>2053</v>
      </c>
      <c r="C5419" t="s">
        <v>3624</v>
      </c>
      <c r="D5419" t="s">
        <v>3617</v>
      </c>
      <c r="E5419">
        <v>0</v>
      </c>
      <c r="F5419">
        <v>255</v>
      </c>
      <c r="G5419" s="2">
        <v>45565</v>
      </c>
      <c r="H5419" t="s">
        <v>3618</v>
      </c>
      <c r="I5419">
        <f t="shared" si="84"/>
        <v>-255</v>
      </c>
    </row>
    <row r="5420" spans="1:9" x14ac:dyDescent="0.25">
      <c r="A5420">
        <v>2</v>
      </c>
      <c r="B5420" t="s">
        <v>2053</v>
      </c>
      <c r="C5420" t="s">
        <v>3624</v>
      </c>
      <c r="D5420" t="s">
        <v>3617</v>
      </c>
      <c r="E5420">
        <v>0</v>
      </c>
      <c r="F5420">
        <v>39</v>
      </c>
      <c r="G5420" s="2">
        <v>45565</v>
      </c>
      <c r="H5420" t="s">
        <v>3618</v>
      </c>
      <c r="I5420">
        <f t="shared" si="84"/>
        <v>-39</v>
      </c>
    </row>
    <row r="5421" spans="1:9" x14ac:dyDescent="0.25">
      <c r="A5421">
        <v>2</v>
      </c>
      <c r="B5421" t="s">
        <v>2053</v>
      </c>
      <c r="C5421" t="s">
        <v>3624</v>
      </c>
      <c r="D5421" t="s">
        <v>3617</v>
      </c>
      <c r="E5421">
        <v>0</v>
      </c>
      <c r="F5421">
        <v>100</v>
      </c>
      <c r="G5421" s="2">
        <v>45565</v>
      </c>
      <c r="H5421" t="s">
        <v>3618</v>
      </c>
      <c r="I5421">
        <f t="shared" si="84"/>
        <v>-100</v>
      </c>
    </row>
    <row r="5422" spans="1:9" x14ac:dyDescent="0.25">
      <c r="A5422">
        <v>2</v>
      </c>
      <c r="B5422" t="s">
        <v>2053</v>
      </c>
      <c r="C5422" t="s">
        <v>3624</v>
      </c>
      <c r="D5422" t="s">
        <v>3617</v>
      </c>
      <c r="E5422">
        <v>0</v>
      </c>
      <c r="F5422">
        <v>1000</v>
      </c>
      <c r="G5422" s="2">
        <v>45565</v>
      </c>
      <c r="H5422" t="s">
        <v>3618</v>
      </c>
      <c r="I5422">
        <f t="shared" si="84"/>
        <v>-1000</v>
      </c>
    </row>
    <row r="5423" spans="1:9" x14ac:dyDescent="0.25">
      <c r="A5423">
        <v>2</v>
      </c>
      <c r="B5423" t="s">
        <v>2053</v>
      </c>
      <c r="C5423" t="s">
        <v>3624</v>
      </c>
      <c r="D5423" t="s">
        <v>3617</v>
      </c>
      <c r="E5423">
        <v>0</v>
      </c>
      <c r="F5423">
        <v>840</v>
      </c>
      <c r="G5423" s="2">
        <v>45565</v>
      </c>
      <c r="H5423" t="s">
        <v>3618</v>
      </c>
      <c r="I5423">
        <f t="shared" si="84"/>
        <v>-840</v>
      </c>
    </row>
    <row r="5424" spans="1:9" x14ac:dyDescent="0.25">
      <c r="A5424">
        <v>2</v>
      </c>
      <c r="B5424" t="s">
        <v>2053</v>
      </c>
      <c r="C5424" t="s">
        <v>3624</v>
      </c>
      <c r="D5424" t="s">
        <v>3617</v>
      </c>
      <c r="E5424">
        <v>0</v>
      </c>
      <c r="F5424">
        <v>1320</v>
      </c>
      <c r="G5424" s="2">
        <v>45565</v>
      </c>
      <c r="H5424" t="s">
        <v>3618</v>
      </c>
      <c r="I5424">
        <f t="shared" si="84"/>
        <v>-1320</v>
      </c>
    </row>
    <row r="5425" spans="1:9" x14ac:dyDescent="0.25">
      <c r="A5425">
        <v>2</v>
      </c>
      <c r="B5425" t="s">
        <v>2053</v>
      </c>
      <c r="C5425" t="s">
        <v>3624</v>
      </c>
      <c r="D5425" t="s">
        <v>3617</v>
      </c>
      <c r="E5425">
        <v>0</v>
      </c>
      <c r="F5425">
        <v>1980</v>
      </c>
      <c r="G5425" s="2">
        <v>45565</v>
      </c>
      <c r="H5425" t="s">
        <v>3618</v>
      </c>
      <c r="I5425">
        <f t="shared" si="84"/>
        <v>-1980</v>
      </c>
    </row>
    <row r="5426" spans="1:9" x14ac:dyDescent="0.25">
      <c r="A5426">
        <v>2</v>
      </c>
      <c r="B5426" t="s">
        <v>2053</v>
      </c>
      <c r="C5426" t="s">
        <v>3624</v>
      </c>
      <c r="D5426" t="s">
        <v>3617</v>
      </c>
      <c r="E5426">
        <v>0</v>
      </c>
      <c r="F5426">
        <v>255.5</v>
      </c>
      <c r="G5426" s="2">
        <v>45565</v>
      </c>
      <c r="H5426" t="s">
        <v>3618</v>
      </c>
      <c r="I5426">
        <f t="shared" si="84"/>
        <v>-255.5</v>
      </c>
    </row>
    <row r="5427" spans="1:9" x14ac:dyDescent="0.25">
      <c r="A5427">
        <v>2</v>
      </c>
      <c r="B5427" t="s">
        <v>2053</v>
      </c>
      <c r="C5427" t="s">
        <v>3624</v>
      </c>
      <c r="D5427" t="s">
        <v>3617</v>
      </c>
      <c r="E5427">
        <v>0</v>
      </c>
      <c r="F5427">
        <v>365</v>
      </c>
      <c r="G5427" s="2">
        <v>45565</v>
      </c>
      <c r="H5427" t="s">
        <v>3618</v>
      </c>
      <c r="I5427">
        <f t="shared" si="84"/>
        <v>-365</v>
      </c>
    </row>
    <row r="5428" spans="1:9" x14ac:dyDescent="0.25">
      <c r="A5428">
        <v>2</v>
      </c>
      <c r="B5428" t="s">
        <v>2053</v>
      </c>
      <c r="C5428" t="s">
        <v>3624</v>
      </c>
      <c r="D5428" t="s">
        <v>3617</v>
      </c>
      <c r="E5428">
        <v>0</v>
      </c>
      <c r="F5428">
        <v>1932</v>
      </c>
      <c r="G5428" s="2">
        <v>45565</v>
      </c>
      <c r="H5428" t="s">
        <v>3618</v>
      </c>
      <c r="I5428">
        <f t="shared" si="84"/>
        <v>-1932</v>
      </c>
    </row>
    <row r="5429" spans="1:9" x14ac:dyDescent="0.25">
      <c r="A5429">
        <v>2</v>
      </c>
      <c r="B5429" t="s">
        <v>2053</v>
      </c>
      <c r="C5429" t="s">
        <v>3624</v>
      </c>
      <c r="D5429" t="s">
        <v>3617</v>
      </c>
      <c r="E5429">
        <v>0</v>
      </c>
      <c r="F5429">
        <v>966</v>
      </c>
      <c r="G5429" s="2">
        <v>45565</v>
      </c>
      <c r="H5429" t="s">
        <v>3618</v>
      </c>
      <c r="I5429">
        <f t="shared" si="84"/>
        <v>-966</v>
      </c>
    </row>
    <row r="5430" spans="1:9" x14ac:dyDescent="0.25">
      <c r="A5430">
        <v>2</v>
      </c>
      <c r="B5430" t="s">
        <v>2053</v>
      </c>
      <c r="C5430" t="s">
        <v>3624</v>
      </c>
      <c r="D5430" t="s">
        <v>3617</v>
      </c>
      <c r="E5430">
        <v>0</v>
      </c>
      <c r="F5430">
        <v>2080</v>
      </c>
      <c r="G5430" s="2">
        <v>45565</v>
      </c>
      <c r="H5430" t="s">
        <v>3618</v>
      </c>
      <c r="I5430">
        <f t="shared" si="84"/>
        <v>-2080</v>
      </c>
    </row>
    <row r="5431" spans="1:9" x14ac:dyDescent="0.25">
      <c r="A5431">
        <v>2</v>
      </c>
      <c r="B5431" t="s">
        <v>2053</v>
      </c>
      <c r="C5431" t="s">
        <v>3624</v>
      </c>
      <c r="D5431" t="s">
        <v>3617</v>
      </c>
      <c r="E5431">
        <v>0</v>
      </c>
      <c r="F5431">
        <v>91</v>
      </c>
      <c r="G5431" s="2">
        <v>45565</v>
      </c>
      <c r="H5431" t="s">
        <v>3618</v>
      </c>
      <c r="I5431">
        <f t="shared" si="84"/>
        <v>-91</v>
      </c>
    </row>
    <row r="5432" spans="1:9" x14ac:dyDescent="0.25">
      <c r="A5432">
        <v>2</v>
      </c>
      <c r="B5432" t="s">
        <v>2053</v>
      </c>
      <c r="C5432" t="s">
        <v>3624</v>
      </c>
      <c r="D5432" t="s">
        <v>3617</v>
      </c>
      <c r="E5432">
        <v>0</v>
      </c>
      <c r="F5432">
        <v>1300</v>
      </c>
      <c r="G5432" s="2">
        <v>45565</v>
      </c>
      <c r="H5432" t="s">
        <v>3618</v>
      </c>
      <c r="I5432">
        <f t="shared" si="84"/>
        <v>-1300</v>
      </c>
    </row>
    <row r="5433" spans="1:9" x14ac:dyDescent="0.25">
      <c r="A5433">
        <v>2</v>
      </c>
      <c r="B5433" t="s">
        <v>2053</v>
      </c>
      <c r="C5433" t="s">
        <v>3624</v>
      </c>
      <c r="D5433" t="s">
        <v>3617</v>
      </c>
      <c r="E5433">
        <v>0</v>
      </c>
      <c r="F5433">
        <v>104</v>
      </c>
      <c r="G5433" s="2">
        <v>45565</v>
      </c>
      <c r="H5433" t="s">
        <v>3618</v>
      </c>
      <c r="I5433">
        <f t="shared" si="84"/>
        <v>-104</v>
      </c>
    </row>
    <row r="5434" spans="1:9" x14ac:dyDescent="0.25">
      <c r="A5434">
        <v>2</v>
      </c>
      <c r="B5434" t="s">
        <v>2053</v>
      </c>
      <c r="C5434" t="s">
        <v>3624</v>
      </c>
      <c r="D5434" t="s">
        <v>3617</v>
      </c>
      <c r="E5434">
        <v>0</v>
      </c>
      <c r="F5434">
        <v>91</v>
      </c>
      <c r="G5434" s="2">
        <v>45565</v>
      </c>
      <c r="H5434" t="s">
        <v>3618</v>
      </c>
      <c r="I5434">
        <f t="shared" si="84"/>
        <v>-91</v>
      </c>
    </row>
    <row r="5435" spans="1:9" x14ac:dyDescent="0.25">
      <c r="A5435">
        <v>2</v>
      </c>
      <c r="B5435" t="s">
        <v>2053</v>
      </c>
      <c r="C5435" t="s">
        <v>3624</v>
      </c>
      <c r="D5435" t="s">
        <v>3617</v>
      </c>
      <c r="E5435">
        <v>0</v>
      </c>
      <c r="F5435">
        <v>156</v>
      </c>
      <c r="G5435" s="2">
        <v>45565</v>
      </c>
      <c r="H5435" t="s">
        <v>3618</v>
      </c>
      <c r="I5435">
        <f t="shared" si="84"/>
        <v>-156</v>
      </c>
    </row>
    <row r="5436" spans="1:9" x14ac:dyDescent="0.25">
      <c r="A5436">
        <v>2</v>
      </c>
      <c r="B5436" t="s">
        <v>2053</v>
      </c>
      <c r="C5436" t="s">
        <v>3624</v>
      </c>
      <c r="D5436" t="s">
        <v>3617</v>
      </c>
      <c r="E5436">
        <v>0</v>
      </c>
      <c r="F5436">
        <v>156</v>
      </c>
      <c r="G5436" s="2">
        <v>45565</v>
      </c>
      <c r="H5436" t="s">
        <v>3618</v>
      </c>
      <c r="I5436">
        <f t="shared" si="84"/>
        <v>-156</v>
      </c>
    </row>
    <row r="5437" spans="1:9" x14ac:dyDescent="0.25">
      <c r="A5437">
        <v>2</v>
      </c>
      <c r="B5437" t="s">
        <v>2053</v>
      </c>
      <c r="C5437" t="s">
        <v>3624</v>
      </c>
      <c r="D5437" t="s">
        <v>3617</v>
      </c>
      <c r="E5437">
        <v>0</v>
      </c>
      <c r="F5437">
        <v>104</v>
      </c>
      <c r="G5437" s="2">
        <v>45565</v>
      </c>
      <c r="H5437" t="s">
        <v>3618</v>
      </c>
      <c r="I5437">
        <f t="shared" si="84"/>
        <v>-104</v>
      </c>
    </row>
    <row r="5438" spans="1:9" x14ac:dyDescent="0.25">
      <c r="A5438">
        <v>2</v>
      </c>
      <c r="B5438" t="s">
        <v>2053</v>
      </c>
      <c r="C5438" t="s">
        <v>3624</v>
      </c>
      <c r="D5438" t="s">
        <v>3617</v>
      </c>
      <c r="E5438">
        <v>0</v>
      </c>
      <c r="F5438">
        <v>988</v>
      </c>
      <c r="G5438" s="2">
        <v>45565</v>
      </c>
      <c r="H5438" t="s">
        <v>3618</v>
      </c>
      <c r="I5438">
        <f t="shared" si="84"/>
        <v>-988</v>
      </c>
    </row>
    <row r="5439" spans="1:9" x14ac:dyDescent="0.25">
      <c r="A5439">
        <v>2</v>
      </c>
      <c r="B5439" t="s">
        <v>2053</v>
      </c>
      <c r="C5439" t="s">
        <v>3624</v>
      </c>
      <c r="D5439" t="s">
        <v>3617</v>
      </c>
      <c r="E5439">
        <v>0</v>
      </c>
      <c r="F5439">
        <v>65</v>
      </c>
      <c r="G5439" s="2">
        <v>45565</v>
      </c>
      <c r="H5439" t="s">
        <v>3618</v>
      </c>
      <c r="I5439">
        <f t="shared" si="84"/>
        <v>-65</v>
      </c>
    </row>
    <row r="5440" spans="1:9" x14ac:dyDescent="0.25">
      <c r="A5440">
        <v>2</v>
      </c>
      <c r="B5440" t="s">
        <v>2053</v>
      </c>
      <c r="C5440" t="s">
        <v>3624</v>
      </c>
      <c r="D5440" t="s">
        <v>3617</v>
      </c>
      <c r="E5440">
        <v>0</v>
      </c>
      <c r="F5440">
        <v>65</v>
      </c>
      <c r="G5440" s="2">
        <v>45565</v>
      </c>
      <c r="H5440" t="s">
        <v>3618</v>
      </c>
      <c r="I5440">
        <f t="shared" si="84"/>
        <v>-65</v>
      </c>
    </row>
    <row r="5441" spans="1:9" x14ac:dyDescent="0.25">
      <c r="A5441">
        <v>2</v>
      </c>
      <c r="B5441" t="s">
        <v>2053</v>
      </c>
      <c r="C5441" t="s">
        <v>3624</v>
      </c>
      <c r="D5441" t="s">
        <v>3617</v>
      </c>
      <c r="E5441">
        <v>0</v>
      </c>
      <c r="F5441">
        <v>117</v>
      </c>
      <c r="G5441" s="2">
        <v>45565</v>
      </c>
      <c r="H5441" t="s">
        <v>3618</v>
      </c>
      <c r="I5441">
        <f t="shared" si="84"/>
        <v>-117</v>
      </c>
    </row>
    <row r="5442" spans="1:9" x14ac:dyDescent="0.25">
      <c r="A5442">
        <v>2</v>
      </c>
      <c r="B5442" t="s">
        <v>2053</v>
      </c>
      <c r="C5442" t="s">
        <v>3624</v>
      </c>
      <c r="D5442" t="s">
        <v>3617</v>
      </c>
      <c r="E5442">
        <v>0</v>
      </c>
      <c r="F5442">
        <v>130</v>
      </c>
      <c r="G5442" s="2">
        <v>45565</v>
      </c>
      <c r="H5442" t="s">
        <v>3618</v>
      </c>
      <c r="I5442">
        <f t="shared" ref="I5442:I5505" si="85">E5442-F5442</f>
        <v>-130</v>
      </c>
    </row>
    <row r="5443" spans="1:9" x14ac:dyDescent="0.25">
      <c r="A5443">
        <v>2</v>
      </c>
      <c r="B5443" t="s">
        <v>2053</v>
      </c>
      <c r="C5443" t="s">
        <v>3624</v>
      </c>
      <c r="D5443" t="s">
        <v>3617</v>
      </c>
      <c r="E5443">
        <v>0</v>
      </c>
      <c r="F5443">
        <v>45</v>
      </c>
      <c r="G5443" s="2">
        <v>45565</v>
      </c>
      <c r="H5443" t="s">
        <v>3618</v>
      </c>
      <c r="I5443">
        <f t="shared" si="85"/>
        <v>-45</v>
      </c>
    </row>
    <row r="5444" spans="1:9" x14ac:dyDescent="0.25">
      <c r="A5444">
        <v>2</v>
      </c>
      <c r="B5444" t="s">
        <v>2053</v>
      </c>
      <c r="C5444" t="s">
        <v>3624</v>
      </c>
      <c r="D5444" t="s">
        <v>3617</v>
      </c>
      <c r="E5444">
        <v>0</v>
      </c>
      <c r="F5444">
        <v>75</v>
      </c>
      <c r="G5444" s="2">
        <v>45565</v>
      </c>
      <c r="H5444" t="s">
        <v>3618</v>
      </c>
      <c r="I5444">
        <f t="shared" si="85"/>
        <v>-75</v>
      </c>
    </row>
    <row r="5445" spans="1:9" x14ac:dyDescent="0.25">
      <c r="A5445">
        <v>2</v>
      </c>
      <c r="B5445" t="s">
        <v>2053</v>
      </c>
      <c r="C5445" t="s">
        <v>3624</v>
      </c>
      <c r="D5445" t="s">
        <v>3617</v>
      </c>
      <c r="E5445">
        <v>0</v>
      </c>
      <c r="F5445">
        <v>120</v>
      </c>
      <c r="G5445" s="2">
        <v>45565</v>
      </c>
      <c r="H5445" t="s">
        <v>3618</v>
      </c>
      <c r="I5445">
        <f t="shared" si="85"/>
        <v>-120</v>
      </c>
    </row>
    <row r="5446" spans="1:9" x14ac:dyDescent="0.25">
      <c r="A5446">
        <v>2</v>
      </c>
      <c r="B5446" t="s">
        <v>2053</v>
      </c>
      <c r="C5446" t="s">
        <v>3624</v>
      </c>
      <c r="D5446" t="s">
        <v>3617</v>
      </c>
      <c r="E5446">
        <v>0</v>
      </c>
      <c r="F5446">
        <v>325</v>
      </c>
      <c r="G5446" s="2">
        <v>45565</v>
      </c>
      <c r="H5446" t="s">
        <v>3618</v>
      </c>
      <c r="I5446">
        <f t="shared" si="85"/>
        <v>-325</v>
      </c>
    </row>
    <row r="5447" spans="1:9" x14ac:dyDescent="0.25">
      <c r="A5447">
        <v>2</v>
      </c>
      <c r="B5447" t="s">
        <v>2053</v>
      </c>
      <c r="C5447" t="s">
        <v>3624</v>
      </c>
      <c r="D5447" t="s">
        <v>3617</v>
      </c>
      <c r="E5447">
        <v>0</v>
      </c>
      <c r="F5447">
        <v>90</v>
      </c>
      <c r="G5447" s="2">
        <v>45565</v>
      </c>
      <c r="H5447" t="s">
        <v>3618</v>
      </c>
      <c r="I5447">
        <f t="shared" si="85"/>
        <v>-90</v>
      </c>
    </row>
    <row r="5448" spans="1:9" x14ac:dyDescent="0.25">
      <c r="A5448">
        <v>2</v>
      </c>
      <c r="B5448" t="s">
        <v>2053</v>
      </c>
      <c r="C5448" t="s">
        <v>3624</v>
      </c>
      <c r="D5448" t="s">
        <v>3617</v>
      </c>
      <c r="E5448">
        <v>0</v>
      </c>
      <c r="F5448">
        <v>45</v>
      </c>
      <c r="G5448" s="2">
        <v>45565</v>
      </c>
      <c r="H5448" t="s">
        <v>3618</v>
      </c>
      <c r="I5448">
        <f t="shared" si="85"/>
        <v>-45</v>
      </c>
    </row>
    <row r="5449" spans="1:9" x14ac:dyDescent="0.25">
      <c r="A5449">
        <v>2</v>
      </c>
      <c r="B5449" t="s">
        <v>2053</v>
      </c>
      <c r="C5449" t="s">
        <v>3624</v>
      </c>
      <c r="D5449" t="s">
        <v>3617</v>
      </c>
      <c r="E5449">
        <v>0</v>
      </c>
      <c r="F5449">
        <v>300</v>
      </c>
      <c r="G5449" s="2">
        <v>45565</v>
      </c>
      <c r="H5449" t="s">
        <v>3618</v>
      </c>
      <c r="I5449">
        <f t="shared" si="85"/>
        <v>-300</v>
      </c>
    </row>
    <row r="5450" spans="1:9" x14ac:dyDescent="0.25">
      <c r="A5450">
        <v>2</v>
      </c>
      <c r="B5450" t="s">
        <v>2053</v>
      </c>
      <c r="C5450" t="s">
        <v>3624</v>
      </c>
      <c r="D5450" t="s">
        <v>3617</v>
      </c>
      <c r="E5450">
        <v>0</v>
      </c>
      <c r="F5450">
        <v>1720</v>
      </c>
      <c r="G5450" s="2">
        <v>45565</v>
      </c>
      <c r="H5450" t="s">
        <v>3618</v>
      </c>
      <c r="I5450">
        <f t="shared" si="85"/>
        <v>-1720</v>
      </c>
    </row>
    <row r="5451" spans="1:9" x14ac:dyDescent="0.25">
      <c r="A5451">
        <v>2</v>
      </c>
      <c r="B5451" t="s">
        <v>2053</v>
      </c>
      <c r="C5451" t="s">
        <v>3624</v>
      </c>
      <c r="D5451" t="s">
        <v>3617</v>
      </c>
      <c r="E5451">
        <v>0</v>
      </c>
      <c r="F5451">
        <v>1640</v>
      </c>
      <c r="G5451" s="2">
        <v>45565</v>
      </c>
      <c r="H5451" t="s">
        <v>3618</v>
      </c>
      <c r="I5451">
        <f t="shared" si="85"/>
        <v>-1640</v>
      </c>
    </row>
    <row r="5452" spans="1:9" x14ac:dyDescent="0.25">
      <c r="A5452">
        <v>2</v>
      </c>
      <c r="B5452" t="s">
        <v>2053</v>
      </c>
      <c r="C5452" t="s">
        <v>3624</v>
      </c>
      <c r="D5452" t="s">
        <v>3617</v>
      </c>
      <c r="E5452">
        <v>0</v>
      </c>
      <c r="F5452">
        <v>6000</v>
      </c>
      <c r="G5452" s="2">
        <v>45565</v>
      </c>
      <c r="H5452" t="s">
        <v>3618</v>
      </c>
      <c r="I5452">
        <f t="shared" si="85"/>
        <v>-6000</v>
      </c>
    </row>
    <row r="5453" spans="1:9" x14ac:dyDescent="0.25">
      <c r="A5453">
        <v>2</v>
      </c>
      <c r="B5453" t="s">
        <v>2053</v>
      </c>
      <c r="C5453" t="s">
        <v>3624</v>
      </c>
      <c r="D5453" t="s">
        <v>3617</v>
      </c>
      <c r="E5453">
        <v>0</v>
      </c>
      <c r="F5453">
        <v>2100</v>
      </c>
      <c r="G5453" s="2">
        <v>45565</v>
      </c>
      <c r="H5453" t="s">
        <v>3618</v>
      </c>
      <c r="I5453">
        <f t="shared" si="85"/>
        <v>-2100</v>
      </c>
    </row>
    <row r="5454" spans="1:9" x14ac:dyDescent="0.25">
      <c r="A5454">
        <v>2</v>
      </c>
      <c r="B5454" t="s">
        <v>2053</v>
      </c>
      <c r="C5454" t="s">
        <v>3624</v>
      </c>
      <c r="D5454" t="s">
        <v>3617</v>
      </c>
      <c r="E5454">
        <v>0</v>
      </c>
      <c r="F5454">
        <v>2160</v>
      </c>
      <c r="G5454" s="2">
        <v>45565</v>
      </c>
      <c r="H5454" t="s">
        <v>3618</v>
      </c>
      <c r="I5454">
        <f t="shared" si="85"/>
        <v>-2160</v>
      </c>
    </row>
    <row r="5455" spans="1:9" x14ac:dyDescent="0.25">
      <c r="A5455">
        <v>2</v>
      </c>
      <c r="B5455" t="s">
        <v>2053</v>
      </c>
      <c r="C5455" t="s">
        <v>3624</v>
      </c>
      <c r="D5455" t="s">
        <v>3617</v>
      </c>
      <c r="E5455">
        <v>0</v>
      </c>
      <c r="F5455">
        <v>1000</v>
      </c>
      <c r="G5455" s="2">
        <v>45565</v>
      </c>
      <c r="H5455" t="s">
        <v>3618</v>
      </c>
      <c r="I5455">
        <f t="shared" si="85"/>
        <v>-1000</v>
      </c>
    </row>
    <row r="5456" spans="1:9" x14ac:dyDescent="0.25">
      <c r="A5456">
        <v>2</v>
      </c>
      <c r="B5456" t="s">
        <v>2053</v>
      </c>
      <c r="C5456" t="s">
        <v>3624</v>
      </c>
      <c r="D5456" t="s">
        <v>3617</v>
      </c>
      <c r="E5456">
        <v>0</v>
      </c>
      <c r="F5456">
        <v>2500</v>
      </c>
      <c r="G5456" s="2">
        <v>45565</v>
      </c>
      <c r="H5456" t="s">
        <v>3618</v>
      </c>
      <c r="I5456">
        <f t="shared" si="85"/>
        <v>-2500</v>
      </c>
    </row>
    <row r="5457" spans="1:9" x14ac:dyDescent="0.25">
      <c r="A5457">
        <v>2</v>
      </c>
      <c r="B5457" t="s">
        <v>2053</v>
      </c>
      <c r="C5457" t="s">
        <v>3624</v>
      </c>
      <c r="D5457" t="s">
        <v>3617</v>
      </c>
      <c r="E5457">
        <v>0</v>
      </c>
      <c r="F5457">
        <v>1200</v>
      </c>
      <c r="G5457" s="2">
        <v>45565</v>
      </c>
      <c r="H5457" t="s">
        <v>3618</v>
      </c>
      <c r="I5457">
        <f t="shared" si="85"/>
        <v>-1200</v>
      </c>
    </row>
    <row r="5458" spans="1:9" x14ac:dyDescent="0.25">
      <c r="A5458">
        <v>2</v>
      </c>
      <c r="B5458" t="s">
        <v>2053</v>
      </c>
      <c r="C5458" t="s">
        <v>3624</v>
      </c>
      <c r="D5458" t="s">
        <v>3617</v>
      </c>
      <c r="E5458">
        <v>0</v>
      </c>
      <c r="F5458">
        <v>22</v>
      </c>
      <c r="G5458" s="2">
        <v>45565</v>
      </c>
      <c r="H5458" t="s">
        <v>3618</v>
      </c>
      <c r="I5458">
        <f t="shared" si="85"/>
        <v>-22</v>
      </c>
    </row>
    <row r="5459" spans="1:9" x14ac:dyDescent="0.25">
      <c r="A5459">
        <v>2</v>
      </c>
      <c r="B5459" t="s">
        <v>2053</v>
      </c>
      <c r="C5459" t="s">
        <v>3624</v>
      </c>
      <c r="D5459" t="s">
        <v>3617</v>
      </c>
      <c r="E5459">
        <v>0</v>
      </c>
      <c r="F5459">
        <v>1750</v>
      </c>
      <c r="G5459" s="2">
        <v>45565</v>
      </c>
      <c r="H5459" t="s">
        <v>3618</v>
      </c>
      <c r="I5459">
        <f t="shared" si="85"/>
        <v>-1750</v>
      </c>
    </row>
    <row r="5460" spans="1:9" x14ac:dyDescent="0.25">
      <c r="A5460">
        <v>2</v>
      </c>
      <c r="B5460" t="s">
        <v>2053</v>
      </c>
      <c r="C5460" t="s">
        <v>3624</v>
      </c>
      <c r="D5460" t="s">
        <v>3617</v>
      </c>
      <c r="E5460">
        <v>0</v>
      </c>
      <c r="F5460">
        <v>140</v>
      </c>
      <c r="G5460" s="2">
        <v>45565</v>
      </c>
      <c r="H5460" t="s">
        <v>3618</v>
      </c>
      <c r="I5460">
        <f t="shared" si="85"/>
        <v>-140</v>
      </c>
    </row>
    <row r="5461" spans="1:9" x14ac:dyDescent="0.25">
      <c r="A5461">
        <v>2</v>
      </c>
      <c r="B5461" t="s">
        <v>2053</v>
      </c>
      <c r="C5461" t="s">
        <v>3624</v>
      </c>
      <c r="D5461" t="s">
        <v>3617</v>
      </c>
      <c r="E5461">
        <v>0</v>
      </c>
      <c r="F5461">
        <v>75</v>
      </c>
      <c r="G5461" s="2">
        <v>45565</v>
      </c>
      <c r="H5461" t="s">
        <v>3618</v>
      </c>
      <c r="I5461">
        <f t="shared" si="85"/>
        <v>-75</v>
      </c>
    </row>
    <row r="5462" spans="1:9" x14ac:dyDescent="0.25">
      <c r="A5462">
        <v>2</v>
      </c>
      <c r="B5462" t="s">
        <v>2053</v>
      </c>
      <c r="C5462" t="s">
        <v>3624</v>
      </c>
      <c r="D5462" t="s">
        <v>3617</v>
      </c>
      <c r="E5462">
        <v>0</v>
      </c>
      <c r="F5462">
        <v>1300</v>
      </c>
      <c r="G5462" s="2">
        <v>45565</v>
      </c>
      <c r="H5462" t="s">
        <v>3618</v>
      </c>
      <c r="I5462">
        <f t="shared" si="85"/>
        <v>-1300</v>
      </c>
    </row>
    <row r="5463" spans="1:9" x14ac:dyDescent="0.25">
      <c r="A5463">
        <v>2</v>
      </c>
      <c r="B5463" t="s">
        <v>2053</v>
      </c>
      <c r="C5463" t="s">
        <v>3624</v>
      </c>
      <c r="D5463" t="s">
        <v>3617</v>
      </c>
      <c r="E5463">
        <v>0</v>
      </c>
      <c r="F5463">
        <v>120</v>
      </c>
      <c r="G5463" s="2">
        <v>45565</v>
      </c>
      <c r="H5463" t="s">
        <v>3618</v>
      </c>
      <c r="I5463">
        <f t="shared" si="85"/>
        <v>-120</v>
      </c>
    </row>
    <row r="5464" spans="1:9" x14ac:dyDescent="0.25">
      <c r="A5464">
        <v>2</v>
      </c>
      <c r="B5464" t="s">
        <v>2053</v>
      </c>
      <c r="C5464" t="s">
        <v>3624</v>
      </c>
      <c r="D5464" t="s">
        <v>3617</v>
      </c>
      <c r="E5464">
        <v>0</v>
      </c>
      <c r="F5464">
        <v>1075</v>
      </c>
      <c r="G5464" s="2">
        <v>45565</v>
      </c>
      <c r="H5464" t="s">
        <v>3618</v>
      </c>
      <c r="I5464">
        <f t="shared" si="85"/>
        <v>-1075</v>
      </c>
    </row>
    <row r="5465" spans="1:9" x14ac:dyDescent="0.25">
      <c r="A5465">
        <v>2</v>
      </c>
      <c r="B5465" t="s">
        <v>2053</v>
      </c>
      <c r="C5465" t="s">
        <v>3624</v>
      </c>
      <c r="D5465" t="s">
        <v>3617</v>
      </c>
      <c r="E5465">
        <v>0</v>
      </c>
      <c r="F5465">
        <v>130</v>
      </c>
      <c r="G5465" s="2">
        <v>45565</v>
      </c>
      <c r="H5465" t="s">
        <v>3618</v>
      </c>
      <c r="I5465">
        <f t="shared" si="85"/>
        <v>-130</v>
      </c>
    </row>
    <row r="5466" spans="1:9" x14ac:dyDescent="0.25">
      <c r="A5466">
        <v>2</v>
      </c>
      <c r="B5466" t="s">
        <v>2053</v>
      </c>
      <c r="C5466" t="s">
        <v>3624</v>
      </c>
      <c r="D5466" t="s">
        <v>3617</v>
      </c>
      <c r="E5466">
        <v>0</v>
      </c>
      <c r="F5466">
        <v>1300</v>
      </c>
      <c r="G5466" s="2">
        <v>45565</v>
      </c>
      <c r="H5466" t="s">
        <v>3618</v>
      </c>
      <c r="I5466">
        <f t="shared" si="85"/>
        <v>-1300</v>
      </c>
    </row>
    <row r="5467" spans="1:9" x14ac:dyDescent="0.25">
      <c r="A5467">
        <v>2</v>
      </c>
      <c r="B5467" t="s">
        <v>2053</v>
      </c>
      <c r="C5467" t="s">
        <v>3624</v>
      </c>
      <c r="D5467" t="s">
        <v>3617</v>
      </c>
      <c r="E5467">
        <v>0</v>
      </c>
      <c r="F5467">
        <v>130</v>
      </c>
      <c r="G5467" s="2">
        <v>45565</v>
      </c>
      <c r="H5467" t="s">
        <v>3618</v>
      </c>
      <c r="I5467">
        <f t="shared" si="85"/>
        <v>-130</v>
      </c>
    </row>
    <row r="5468" spans="1:9" x14ac:dyDescent="0.25">
      <c r="A5468">
        <v>2</v>
      </c>
      <c r="B5468" t="s">
        <v>2053</v>
      </c>
      <c r="C5468" t="s">
        <v>3624</v>
      </c>
      <c r="D5468" t="s">
        <v>3617</v>
      </c>
      <c r="E5468">
        <v>0</v>
      </c>
      <c r="F5468">
        <v>91</v>
      </c>
      <c r="G5468" s="2">
        <v>45565</v>
      </c>
      <c r="H5468" t="s">
        <v>3618</v>
      </c>
      <c r="I5468">
        <f t="shared" si="85"/>
        <v>-91</v>
      </c>
    </row>
    <row r="5469" spans="1:9" x14ac:dyDescent="0.25">
      <c r="A5469">
        <v>2</v>
      </c>
      <c r="B5469" t="s">
        <v>2053</v>
      </c>
      <c r="C5469" t="s">
        <v>3624</v>
      </c>
      <c r="D5469" t="s">
        <v>3617</v>
      </c>
      <c r="E5469">
        <v>0</v>
      </c>
      <c r="F5469">
        <v>920</v>
      </c>
      <c r="G5469" s="2">
        <v>45565</v>
      </c>
      <c r="H5469" t="s">
        <v>3618</v>
      </c>
      <c r="I5469">
        <f t="shared" si="85"/>
        <v>-920</v>
      </c>
    </row>
    <row r="5470" spans="1:9" x14ac:dyDescent="0.25">
      <c r="A5470">
        <v>2</v>
      </c>
      <c r="B5470" t="s">
        <v>2053</v>
      </c>
      <c r="C5470" t="s">
        <v>3624</v>
      </c>
      <c r="D5470" t="s">
        <v>3617</v>
      </c>
      <c r="E5470">
        <v>0</v>
      </c>
      <c r="F5470">
        <v>1000</v>
      </c>
      <c r="G5470" s="2">
        <v>45565</v>
      </c>
      <c r="H5470" t="s">
        <v>3618</v>
      </c>
      <c r="I5470">
        <f t="shared" si="85"/>
        <v>-1000</v>
      </c>
    </row>
    <row r="5471" spans="1:9" x14ac:dyDescent="0.25">
      <c r="A5471">
        <v>2</v>
      </c>
      <c r="B5471" t="s">
        <v>2053</v>
      </c>
      <c r="C5471" t="s">
        <v>3624</v>
      </c>
      <c r="D5471" t="s">
        <v>3617</v>
      </c>
      <c r="E5471">
        <v>0</v>
      </c>
      <c r="F5471">
        <v>60</v>
      </c>
      <c r="G5471" s="2">
        <v>45565</v>
      </c>
      <c r="H5471" t="s">
        <v>3618</v>
      </c>
      <c r="I5471">
        <f t="shared" si="85"/>
        <v>-60</v>
      </c>
    </row>
    <row r="5472" spans="1:9" x14ac:dyDescent="0.25">
      <c r="A5472">
        <v>2</v>
      </c>
      <c r="B5472" t="s">
        <v>2053</v>
      </c>
      <c r="C5472" t="s">
        <v>3624</v>
      </c>
      <c r="D5472" t="s">
        <v>3617</v>
      </c>
      <c r="E5472">
        <v>0</v>
      </c>
      <c r="F5472">
        <v>1890</v>
      </c>
      <c r="G5472" s="2">
        <v>45565</v>
      </c>
      <c r="H5472" t="s">
        <v>3618</v>
      </c>
      <c r="I5472">
        <f t="shared" si="85"/>
        <v>-1890</v>
      </c>
    </row>
    <row r="5473" spans="1:9" x14ac:dyDescent="0.25">
      <c r="A5473">
        <v>2</v>
      </c>
      <c r="B5473" t="s">
        <v>2053</v>
      </c>
      <c r="C5473" t="s">
        <v>3624</v>
      </c>
      <c r="D5473" t="s">
        <v>3617</v>
      </c>
      <c r="E5473">
        <v>0</v>
      </c>
      <c r="F5473">
        <v>5000</v>
      </c>
      <c r="G5473" s="2">
        <v>45565</v>
      </c>
      <c r="H5473" t="s">
        <v>3618</v>
      </c>
      <c r="I5473">
        <f t="shared" si="85"/>
        <v>-5000</v>
      </c>
    </row>
    <row r="5474" spans="1:9" x14ac:dyDescent="0.25">
      <c r="A5474">
        <v>2</v>
      </c>
      <c r="B5474" t="s">
        <v>2053</v>
      </c>
      <c r="C5474" t="s">
        <v>3624</v>
      </c>
      <c r="D5474" t="s">
        <v>3617</v>
      </c>
      <c r="E5474">
        <v>0</v>
      </c>
      <c r="F5474">
        <v>1250</v>
      </c>
      <c r="G5474" s="2">
        <v>45565</v>
      </c>
      <c r="H5474" t="s">
        <v>3618</v>
      </c>
      <c r="I5474">
        <f t="shared" si="85"/>
        <v>-1250</v>
      </c>
    </row>
    <row r="5475" spans="1:9" x14ac:dyDescent="0.25">
      <c r="A5475">
        <v>2</v>
      </c>
      <c r="B5475" t="s">
        <v>2053</v>
      </c>
      <c r="C5475" t="s">
        <v>3624</v>
      </c>
      <c r="D5475" t="s">
        <v>3617</v>
      </c>
      <c r="E5475">
        <v>0</v>
      </c>
      <c r="F5475">
        <v>1250</v>
      </c>
      <c r="G5475" s="2">
        <v>45565</v>
      </c>
      <c r="H5475" t="s">
        <v>3618</v>
      </c>
      <c r="I5475">
        <f t="shared" si="85"/>
        <v>-1250</v>
      </c>
    </row>
    <row r="5476" spans="1:9" x14ac:dyDescent="0.25">
      <c r="A5476">
        <v>2</v>
      </c>
      <c r="B5476" t="s">
        <v>2053</v>
      </c>
      <c r="C5476" t="s">
        <v>3624</v>
      </c>
      <c r="D5476" t="s">
        <v>3617</v>
      </c>
      <c r="E5476">
        <v>0</v>
      </c>
      <c r="F5476">
        <v>1250</v>
      </c>
      <c r="G5476" s="2">
        <v>45565</v>
      </c>
      <c r="H5476" t="s">
        <v>3618</v>
      </c>
      <c r="I5476">
        <f t="shared" si="85"/>
        <v>-1250</v>
      </c>
    </row>
    <row r="5477" spans="1:9" x14ac:dyDescent="0.25">
      <c r="A5477">
        <v>2</v>
      </c>
      <c r="B5477" t="s">
        <v>2053</v>
      </c>
      <c r="C5477" t="s">
        <v>3624</v>
      </c>
      <c r="D5477" t="s">
        <v>3617</v>
      </c>
      <c r="E5477">
        <v>0</v>
      </c>
      <c r="F5477">
        <v>165</v>
      </c>
      <c r="G5477" s="2">
        <v>45565</v>
      </c>
      <c r="H5477" t="s">
        <v>3618</v>
      </c>
      <c r="I5477">
        <f t="shared" si="85"/>
        <v>-165</v>
      </c>
    </row>
    <row r="5478" spans="1:9" x14ac:dyDescent="0.25">
      <c r="A5478">
        <v>2</v>
      </c>
      <c r="B5478" t="s">
        <v>2053</v>
      </c>
      <c r="C5478" t="s">
        <v>3624</v>
      </c>
      <c r="D5478" t="s">
        <v>3617</v>
      </c>
      <c r="E5478">
        <v>0</v>
      </c>
      <c r="F5478">
        <v>65</v>
      </c>
      <c r="G5478" s="2">
        <v>45565</v>
      </c>
      <c r="H5478" t="s">
        <v>3618</v>
      </c>
      <c r="I5478">
        <f t="shared" si="85"/>
        <v>-65</v>
      </c>
    </row>
    <row r="5479" spans="1:9" x14ac:dyDescent="0.25">
      <c r="A5479">
        <v>2</v>
      </c>
      <c r="B5479" t="s">
        <v>2053</v>
      </c>
      <c r="C5479" t="s">
        <v>3624</v>
      </c>
      <c r="D5479" t="s">
        <v>3617</v>
      </c>
      <c r="E5479">
        <v>0</v>
      </c>
      <c r="F5479">
        <v>150</v>
      </c>
      <c r="G5479" s="2">
        <v>45565</v>
      </c>
      <c r="H5479" t="s">
        <v>3618</v>
      </c>
      <c r="I5479">
        <f t="shared" si="85"/>
        <v>-150</v>
      </c>
    </row>
    <row r="5480" spans="1:9" x14ac:dyDescent="0.25">
      <c r="A5480">
        <v>2</v>
      </c>
      <c r="B5480" t="s">
        <v>2053</v>
      </c>
      <c r="C5480" t="s">
        <v>3624</v>
      </c>
      <c r="D5480" t="s">
        <v>3617</v>
      </c>
      <c r="E5480">
        <v>0</v>
      </c>
      <c r="F5480">
        <v>600</v>
      </c>
      <c r="G5480" s="2">
        <v>45565</v>
      </c>
      <c r="H5480" t="s">
        <v>3618</v>
      </c>
      <c r="I5480">
        <f t="shared" si="85"/>
        <v>-600</v>
      </c>
    </row>
    <row r="5481" spans="1:9" x14ac:dyDescent="0.25">
      <c r="A5481">
        <v>2</v>
      </c>
      <c r="B5481" t="s">
        <v>2053</v>
      </c>
      <c r="C5481" t="s">
        <v>3624</v>
      </c>
      <c r="D5481" t="s">
        <v>3617</v>
      </c>
      <c r="E5481">
        <v>0</v>
      </c>
      <c r="F5481">
        <v>260</v>
      </c>
      <c r="G5481" s="2">
        <v>45565</v>
      </c>
      <c r="H5481" t="s">
        <v>3618</v>
      </c>
      <c r="I5481">
        <f t="shared" si="85"/>
        <v>-260</v>
      </c>
    </row>
    <row r="5482" spans="1:9" x14ac:dyDescent="0.25">
      <c r="A5482">
        <v>2</v>
      </c>
      <c r="B5482" t="s">
        <v>2053</v>
      </c>
      <c r="C5482" t="s">
        <v>3624</v>
      </c>
      <c r="D5482" t="s">
        <v>3617</v>
      </c>
      <c r="E5482">
        <v>0</v>
      </c>
      <c r="F5482">
        <v>200</v>
      </c>
      <c r="G5482" s="2">
        <v>45565</v>
      </c>
      <c r="H5482" t="s">
        <v>3618</v>
      </c>
      <c r="I5482">
        <f t="shared" si="85"/>
        <v>-200</v>
      </c>
    </row>
    <row r="5483" spans="1:9" x14ac:dyDescent="0.25">
      <c r="A5483">
        <v>2</v>
      </c>
      <c r="B5483" t="s">
        <v>2053</v>
      </c>
      <c r="C5483" t="s">
        <v>3624</v>
      </c>
      <c r="D5483" t="s">
        <v>3617</v>
      </c>
      <c r="E5483">
        <v>0</v>
      </c>
      <c r="F5483">
        <v>500</v>
      </c>
      <c r="G5483" s="2">
        <v>45565</v>
      </c>
      <c r="H5483" t="s">
        <v>3618</v>
      </c>
      <c r="I5483">
        <f t="shared" si="85"/>
        <v>-500</v>
      </c>
    </row>
    <row r="5484" spans="1:9" x14ac:dyDescent="0.25">
      <c r="A5484">
        <v>2</v>
      </c>
      <c r="B5484" t="s">
        <v>2053</v>
      </c>
      <c r="C5484" t="s">
        <v>3624</v>
      </c>
      <c r="D5484" t="s">
        <v>3617</v>
      </c>
      <c r="E5484">
        <v>0</v>
      </c>
      <c r="F5484">
        <v>1302</v>
      </c>
      <c r="G5484" s="2">
        <v>45565</v>
      </c>
      <c r="H5484" t="s">
        <v>3618</v>
      </c>
      <c r="I5484">
        <f t="shared" si="85"/>
        <v>-1302</v>
      </c>
    </row>
    <row r="5485" spans="1:9" x14ac:dyDescent="0.25">
      <c r="A5485">
        <v>2</v>
      </c>
      <c r="B5485" t="s">
        <v>2053</v>
      </c>
      <c r="C5485" t="s">
        <v>3624</v>
      </c>
      <c r="D5485" t="s">
        <v>3617</v>
      </c>
      <c r="E5485">
        <v>0</v>
      </c>
      <c r="F5485">
        <v>1037.5</v>
      </c>
      <c r="G5485" s="2">
        <v>45565</v>
      </c>
      <c r="H5485" t="s">
        <v>3618</v>
      </c>
      <c r="I5485">
        <f t="shared" si="85"/>
        <v>-1037.5</v>
      </c>
    </row>
    <row r="5486" spans="1:9" x14ac:dyDescent="0.25">
      <c r="A5486">
        <v>2</v>
      </c>
      <c r="B5486" t="s">
        <v>2053</v>
      </c>
      <c r="C5486" t="s">
        <v>3624</v>
      </c>
      <c r="D5486" t="s">
        <v>3617</v>
      </c>
      <c r="E5486">
        <v>0</v>
      </c>
      <c r="F5486">
        <v>640</v>
      </c>
      <c r="G5486" s="2">
        <v>45565</v>
      </c>
      <c r="H5486" t="s">
        <v>3618</v>
      </c>
      <c r="I5486">
        <f t="shared" si="85"/>
        <v>-640</v>
      </c>
    </row>
    <row r="5487" spans="1:9" x14ac:dyDescent="0.25">
      <c r="A5487">
        <v>2</v>
      </c>
      <c r="B5487" t="s">
        <v>2053</v>
      </c>
      <c r="C5487" t="s">
        <v>3624</v>
      </c>
      <c r="D5487" t="s">
        <v>3617</v>
      </c>
      <c r="E5487">
        <v>0</v>
      </c>
      <c r="F5487">
        <v>65</v>
      </c>
      <c r="G5487" s="2">
        <v>45565</v>
      </c>
      <c r="H5487" t="s">
        <v>3618</v>
      </c>
      <c r="I5487">
        <f t="shared" si="85"/>
        <v>-65</v>
      </c>
    </row>
    <row r="5488" spans="1:9" x14ac:dyDescent="0.25">
      <c r="A5488">
        <v>2</v>
      </c>
      <c r="B5488" t="s">
        <v>2053</v>
      </c>
      <c r="C5488" t="s">
        <v>3624</v>
      </c>
      <c r="D5488" t="s">
        <v>3617</v>
      </c>
      <c r="E5488">
        <v>0</v>
      </c>
      <c r="F5488">
        <v>130</v>
      </c>
      <c r="G5488" s="2">
        <v>45565</v>
      </c>
      <c r="H5488" t="s">
        <v>3618</v>
      </c>
      <c r="I5488">
        <f t="shared" si="85"/>
        <v>-130</v>
      </c>
    </row>
    <row r="5489" spans="1:9" x14ac:dyDescent="0.25">
      <c r="A5489">
        <v>2</v>
      </c>
      <c r="B5489" t="s">
        <v>2053</v>
      </c>
      <c r="C5489" t="s">
        <v>3624</v>
      </c>
      <c r="D5489" t="s">
        <v>3617</v>
      </c>
      <c r="E5489">
        <v>0</v>
      </c>
      <c r="F5489">
        <v>1040</v>
      </c>
      <c r="G5489" s="2">
        <v>45565</v>
      </c>
      <c r="H5489" t="s">
        <v>3618</v>
      </c>
      <c r="I5489">
        <f t="shared" si="85"/>
        <v>-1040</v>
      </c>
    </row>
    <row r="5490" spans="1:9" x14ac:dyDescent="0.25">
      <c r="A5490">
        <v>2</v>
      </c>
      <c r="B5490" t="s">
        <v>2053</v>
      </c>
      <c r="C5490" t="s">
        <v>3624</v>
      </c>
      <c r="D5490" t="s">
        <v>3617</v>
      </c>
      <c r="E5490">
        <v>0</v>
      </c>
      <c r="F5490">
        <v>91</v>
      </c>
      <c r="G5490" s="2">
        <v>45565</v>
      </c>
      <c r="H5490" t="s">
        <v>3618</v>
      </c>
      <c r="I5490">
        <f t="shared" si="85"/>
        <v>-91</v>
      </c>
    </row>
    <row r="5491" spans="1:9" x14ac:dyDescent="0.25">
      <c r="A5491">
        <v>2</v>
      </c>
      <c r="B5491" t="s">
        <v>2053</v>
      </c>
      <c r="C5491" t="s">
        <v>3624</v>
      </c>
      <c r="D5491" t="s">
        <v>3617</v>
      </c>
      <c r="E5491">
        <v>0</v>
      </c>
      <c r="F5491">
        <v>5000</v>
      </c>
      <c r="G5491" s="2">
        <v>45565</v>
      </c>
      <c r="H5491" t="s">
        <v>3618</v>
      </c>
      <c r="I5491">
        <f t="shared" si="85"/>
        <v>-5000</v>
      </c>
    </row>
    <row r="5492" spans="1:9" x14ac:dyDescent="0.25">
      <c r="A5492">
        <v>2</v>
      </c>
      <c r="B5492" t="s">
        <v>2053</v>
      </c>
      <c r="C5492" t="s">
        <v>3624</v>
      </c>
      <c r="D5492" t="s">
        <v>3617</v>
      </c>
      <c r="E5492">
        <v>0</v>
      </c>
      <c r="F5492">
        <v>408</v>
      </c>
      <c r="G5492" s="2">
        <v>45565</v>
      </c>
      <c r="H5492" t="s">
        <v>3618</v>
      </c>
      <c r="I5492">
        <f t="shared" si="85"/>
        <v>-408</v>
      </c>
    </row>
    <row r="5493" spans="1:9" x14ac:dyDescent="0.25">
      <c r="A5493">
        <v>2</v>
      </c>
      <c r="B5493" t="s">
        <v>2053</v>
      </c>
      <c r="C5493" t="s">
        <v>3624</v>
      </c>
      <c r="D5493" t="s">
        <v>3617</v>
      </c>
      <c r="E5493">
        <v>0</v>
      </c>
      <c r="F5493">
        <v>1225</v>
      </c>
      <c r="G5493" s="2">
        <v>45565</v>
      </c>
      <c r="H5493" t="s">
        <v>3618</v>
      </c>
      <c r="I5493">
        <f t="shared" si="85"/>
        <v>-1225</v>
      </c>
    </row>
    <row r="5494" spans="1:9" x14ac:dyDescent="0.25">
      <c r="A5494">
        <v>2</v>
      </c>
      <c r="B5494" t="s">
        <v>2053</v>
      </c>
      <c r="C5494" t="s">
        <v>3624</v>
      </c>
      <c r="D5494" t="s">
        <v>3617</v>
      </c>
      <c r="E5494">
        <v>0</v>
      </c>
      <c r="F5494">
        <v>405</v>
      </c>
      <c r="G5494" s="2">
        <v>45565</v>
      </c>
      <c r="H5494" t="s">
        <v>3618</v>
      </c>
      <c r="I5494">
        <f t="shared" si="85"/>
        <v>-405</v>
      </c>
    </row>
    <row r="5495" spans="1:9" x14ac:dyDescent="0.25">
      <c r="A5495">
        <v>2</v>
      </c>
      <c r="B5495" t="s">
        <v>2053</v>
      </c>
      <c r="C5495" t="s">
        <v>3624</v>
      </c>
      <c r="D5495" t="s">
        <v>3617</v>
      </c>
      <c r="E5495">
        <v>0</v>
      </c>
      <c r="F5495">
        <v>52</v>
      </c>
      <c r="G5495" s="2">
        <v>45565</v>
      </c>
      <c r="H5495" t="s">
        <v>3618</v>
      </c>
      <c r="I5495">
        <f t="shared" si="85"/>
        <v>-52</v>
      </c>
    </row>
    <row r="5496" spans="1:9" x14ac:dyDescent="0.25">
      <c r="A5496">
        <v>2</v>
      </c>
      <c r="B5496" t="s">
        <v>2053</v>
      </c>
      <c r="C5496" t="s">
        <v>3624</v>
      </c>
      <c r="D5496" t="s">
        <v>3617</v>
      </c>
      <c r="E5496">
        <v>0</v>
      </c>
      <c r="F5496">
        <v>156</v>
      </c>
      <c r="G5496" s="2">
        <v>45565</v>
      </c>
      <c r="H5496" t="s">
        <v>3618</v>
      </c>
      <c r="I5496">
        <f t="shared" si="85"/>
        <v>-156</v>
      </c>
    </row>
    <row r="5497" spans="1:9" x14ac:dyDescent="0.25">
      <c r="A5497">
        <v>2</v>
      </c>
      <c r="B5497" t="s">
        <v>2053</v>
      </c>
      <c r="C5497" t="s">
        <v>3624</v>
      </c>
      <c r="D5497" t="s">
        <v>3617</v>
      </c>
      <c r="E5497">
        <v>0</v>
      </c>
      <c r="F5497">
        <v>39</v>
      </c>
      <c r="G5497" s="2">
        <v>45565</v>
      </c>
      <c r="H5497" t="s">
        <v>3618</v>
      </c>
      <c r="I5497">
        <f t="shared" si="85"/>
        <v>-39</v>
      </c>
    </row>
    <row r="5498" spans="1:9" x14ac:dyDescent="0.25">
      <c r="A5498">
        <v>2</v>
      </c>
      <c r="B5498" t="s">
        <v>2053</v>
      </c>
      <c r="C5498" t="s">
        <v>3624</v>
      </c>
      <c r="D5498" t="s">
        <v>3617</v>
      </c>
      <c r="E5498">
        <v>0</v>
      </c>
      <c r="F5498">
        <v>120</v>
      </c>
      <c r="G5498" s="2">
        <v>45565</v>
      </c>
      <c r="H5498" t="s">
        <v>3618</v>
      </c>
      <c r="I5498">
        <f t="shared" si="85"/>
        <v>-120</v>
      </c>
    </row>
    <row r="5499" spans="1:9" x14ac:dyDescent="0.25">
      <c r="A5499">
        <v>2</v>
      </c>
      <c r="B5499" t="s">
        <v>2053</v>
      </c>
      <c r="C5499" t="s">
        <v>3624</v>
      </c>
      <c r="D5499" t="s">
        <v>3617</v>
      </c>
      <c r="E5499">
        <v>0</v>
      </c>
      <c r="F5499">
        <v>1200</v>
      </c>
      <c r="G5499" s="2">
        <v>45565</v>
      </c>
      <c r="H5499" t="s">
        <v>3618</v>
      </c>
      <c r="I5499">
        <f t="shared" si="85"/>
        <v>-1200</v>
      </c>
    </row>
    <row r="5500" spans="1:9" x14ac:dyDescent="0.25">
      <c r="A5500">
        <v>2</v>
      </c>
      <c r="B5500" t="s">
        <v>2053</v>
      </c>
      <c r="C5500" t="s">
        <v>3624</v>
      </c>
      <c r="D5500" t="s">
        <v>3617</v>
      </c>
      <c r="E5500">
        <v>0</v>
      </c>
      <c r="F5500">
        <v>702</v>
      </c>
      <c r="G5500" s="2">
        <v>45565</v>
      </c>
      <c r="H5500" t="s">
        <v>3618</v>
      </c>
      <c r="I5500">
        <f t="shared" si="85"/>
        <v>-702</v>
      </c>
    </row>
    <row r="5501" spans="1:9" x14ac:dyDescent="0.25">
      <c r="A5501">
        <v>2</v>
      </c>
      <c r="B5501" t="s">
        <v>2053</v>
      </c>
      <c r="C5501" t="s">
        <v>3624</v>
      </c>
      <c r="D5501" t="s">
        <v>3617</v>
      </c>
      <c r="E5501">
        <v>0</v>
      </c>
      <c r="F5501">
        <v>169</v>
      </c>
      <c r="G5501" s="2">
        <v>45565</v>
      </c>
      <c r="H5501" t="s">
        <v>3618</v>
      </c>
      <c r="I5501">
        <f t="shared" si="85"/>
        <v>-169</v>
      </c>
    </row>
    <row r="5502" spans="1:9" x14ac:dyDescent="0.25">
      <c r="A5502">
        <v>2</v>
      </c>
      <c r="B5502" t="s">
        <v>2053</v>
      </c>
      <c r="C5502" t="s">
        <v>3624</v>
      </c>
      <c r="D5502" t="s">
        <v>3617</v>
      </c>
      <c r="E5502">
        <v>0</v>
      </c>
      <c r="F5502">
        <v>130</v>
      </c>
      <c r="G5502" s="2">
        <v>45565</v>
      </c>
      <c r="H5502" t="s">
        <v>3618</v>
      </c>
      <c r="I5502">
        <f t="shared" si="85"/>
        <v>-130</v>
      </c>
    </row>
    <row r="5503" spans="1:9" x14ac:dyDescent="0.25">
      <c r="A5503">
        <v>2</v>
      </c>
      <c r="B5503" t="s">
        <v>2053</v>
      </c>
      <c r="C5503" t="s">
        <v>3624</v>
      </c>
      <c r="D5503" t="s">
        <v>3617</v>
      </c>
      <c r="E5503">
        <v>0</v>
      </c>
      <c r="F5503">
        <v>120</v>
      </c>
      <c r="G5503" s="2">
        <v>45565</v>
      </c>
      <c r="H5503" t="s">
        <v>3618</v>
      </c>
      <c r="I5503">
        <f t="shared" si="85"/>
        <v>-120</v>
      </c>
    </row>
    <row r="5504" spans="1:9" x14ac:dyDescent="0.25">
      <c r="A5504">
        <v>2</v>
      </c>
      <c r="B5504" t="s">
        <v>2053</v>
      </c>
      <c r="C5504" t="s">
        <v>3624</v>
      </c>
      <c r="D5504" t="s">
        <v>3617</v>
      </c>
      <c r="E5504">
        <v>0</v>
      </c>
      <c r="F5504">
        <v>50</v>
      </c>
      <c r="G5504" s="2">
        <v>45565</v>
      </c>
      <c r="H5504" t="s">
        <v>3618</v>
      </c>
      <c r="I5504">
        <f t="shared" si="85"/>
        <v>-50</v>
      </c>
    </row>
    <row r="5505" spans="1:9" x14ac:dyDescent="0.25">
      <c r="A5505">
        <v>2</v>
      </c>
      <c r="B5505" t="s">
        <v>2053</v>
      </c>
      <c r="C5505" t="s">
        <v>3624</v>
      </c>
      <c r="D5505" t="s">
        <v>3617</v>
      </c>
      <c r="E5505">
        <v>0</v>
      </c>
      <c r="F5505">
        <v>620.5</v>
      </c>
      <c r="G5505" s="2">
        <v>45565</v>
      </c>
      <c r="H5505" t="s">
        <v>3618</v>
      </c>
      <c r="I5505">
        <f t="shared" si="85"/>
        <v>-620.5</v>
      </c>
    </row>
    <row r="5506" spans="1:9" x14ac:dyDescent="0.25">
      <c r="A5506">
        <v>2</v>
      </c>
      <c r="B5506" t="s">
        <v>2053</v>
      </c>
      <c r="C5506" t="s">
        <v>3624</v>
      </c>
      <c r="D5506" t="s">
        <v>3617</v>
      </c>
      <c r="E5506">
        <v>0</v>
      </c>
      <c r="F5506">
        <v>1715.5</v>
      </c>
      <c r="G5506" s="2">
        <v>45565</v>
      </c>
      <c r="H5506" t="s">
        <v>3618</v>
      </c>
      <c r="I5506">
        <f t="shared" ref="I5506:I5569" si="86">E5506-F5506</f>
        <v>-1715.5</v>
      </c>
    </row>
    <row r="5507" spans="1:9" x14ac:dyDescent="0.25">
      <c r="A5507">
        <v>2</v>
      </c>
      <c r="B5507" t="s">
        <v>2053</v>
      </c>
      <c r="C5507" t="s">
        <v>3624</v>
      </c>
      <c r="D5507" t="s">
        <v>3617</v>
      </c>
      <c r="E5507">
        <v>0</v>
      </c>
      <c r="F5507">
        <v>1095</v>
      </c>
      <c r="G5507" s="2">
        <v>45565</v>
      </c>
      <c r="H5507" t="s">
        <v>3618</v>
      </c>
      <c r="I5507">
        <f t="shared" si="86"/>
        <v>-1095</v>
      </c>
    </row>
    <row r="5508" spans="1:9" x14ac:dyDescent="0.25">
      <c r="A5508">
        <v>2</v>
      </c>
      <c r="B5508" t="s">
        <v>2053</v>
      </c>
      <c r="C5508" t="s">
        <v>3624</v>
      </c>
      <c r="D5508" t="s">
        <v>3617</v>
      </c>
      <c r="E5508">
        <v>0</v>
      </c>
      <c r="F5508">
        <v>861</v>
      </c>
      <c r="G5508" s="2">
        <v>45565</v>
      </c>
      <c r="H5508" t="s">
        <v>3618</v>
      </c>
      <c r="I5508">
        <f t="shared" si="86"/>
        <v>-861</v>
      </c>
    </row>
    <row r="5509" spans="1:9" x14ac:dyDescent="0.25">
      <c r="A5509">
        <v>2</v>
      </c>
      <c r="B5509" t="s">
        <v>2053</v>
      </c>
      <c r="C5509" t="s">
        <v>3624</v>
      </c>
      <c r="D5509" t="s">
        <v>3617</v>
      </c>
      <c r="E5509">
        <v>0</v>
      </c>
      <c r="F5509">
        <v>63</v>
      </c>
      <c r="G5509" s="2">
        <v>45565</v>
      </c>
      <c r="H5509" t="s">
        <v>3618</v>
      </c>
      <c r="I5509">
        <f t="shared" si="86"/>
        <v>-63</v>
      </c>
    </row>
    <row r="5510" spans="1:9" x14ac:dyDescent="0.25">
      <c r="A5510">
        <v>2</v>
      </c>
      <c r="B5510" t="s">
        <v>2053</v>
      </c>
      <c r="C5510" t="s">
        <v>3624</v>
      </c>
      <c r="D5510" t="s">
        <v>3617</v>
      </c>
      <c r="E5510">
        <v>0</v>
      </c>
      <c r="F5510">
        <v>1640</v>
      </c>
      <c r="G5510" s="2">
        <v>45565</v>
      </c>
      <c r="H5510" t="s">
        <v>3618</v>
      </c>
      <c r="I5510">
        <f t="shared" si="86"/>
        <v>-1640</v>
      </c>
    </row>
    <row r="5511" spans="1:9" x14ac:dyDescent="0.25">
      <c r="A5511">
        <v>2</v>
      </c>
      <c r="B5511" t="s">
        <v>2053</v>
      </c>
      <c r="C5511" t="s">
        <v>3624</v>
      </c>
      <c r="D5511" t="s">
        <v>3617</v>
      </c>
      <c r="E5511">
        <v>0</v>
      </c>
      <c r="F5511">
        <v>117</v>
      </c>
      <c r="G5511" s="2">
        <v>45565</v>
      </c>
      <c r="H5511" t="s">
        <v>3618</v>
      </c>
      <c r="I5511">
        <f t="shared" si="86"/>
        <v>-117</v>
      </c>
    </row>
    <row r="5512" spans="1:9" x14ac:dyDescent="0.25">
      <c r="A5512">
        <v>2</v>
      </c>
      <c r="B5512" t="s">
        <v>2053</v>
      </c>
      <c r="C5512" t="s">
        <v>3624</v>
      </c>
      <c r="D5512" t="s">
        <v>3617</v>
      </c>
      <c r="E5512">
        <v>0</v>
      </c>
      <c r="F5512">
        <v>880</v>
      </c>
      <c r="G5512" s="2">
        <v>45565</v>
      </c>
      <c r="H5512" t="s">
        <v>3618</v>
      </c>
      <c r="I5512">
        <f t="shared" si="86"/>
        <v>-880</v>
      </c>
    </row>
    <row r="5513" spans="1:9" x14ac:dyDescent="0.25">
      <c r="A5513">
        <v>2</v>
      </c>
      <c r="B5513" t="s">
        <v>2053</v>
      </c>
      <c r="C5513" t="s">
        <v>3624</v>
      </c>
      <c r="D5513" t="s">
        <v>3617</v>
      </c>
      <c r="E5513">
        <v>0</v>
      </c>
      <c r="F5513">
        <v>2000</v>
      </c>
      <c r="G5513" s="2">
        <v>45565</v>
      </c>
      <c r="H5513" t="s">
        <v>3618</v>
      </c>
      <c r="I5513">
        <f t="shared" si="86"/>
        <v>-2000</v>
      </c>
    </row>
    <row r="5514" spans="1:9" x14ac:dyDescent="0.25">
      <c r="A5514">
        <v>2</v>
      </c>
      <c r="B5514" t="s">
        <v>2053</v>
      </c>
      <c r="C5514" t="s">
        <v>3624</v>
      </c>
      <c r="D5514" t="s">
        <v>3617</v>
      </c>
      <c r="E5514">
        <v>0</v>
      </c>
      <c r="F5514">
        <v>1800</v>
      </c>
      <c r="G5514" s="2">
        <v>45565</v>
      </c>
      <c r="H5514" t="s">
        <v>3618</v>
      </c>
      <c r="I5514">
        <f t="shared" si="86"/>
        <v>-1800</v>
      </c>
    </row>
    <row r="5515" spans="1:9" x14ac:dyDescent="0.25">
      <c r="A5515">
        <v>2</v>
      </c>
      <c r="B5515" t="s">
        <v>2053</v>
      </c>
      <c r="C5515" t="s">
        <v>3624</v>
      </c>
      <c r="D5515" t="s">
        <v>3617</v>
      </c>
      <c r="E5515">
        <v>0</v>
      </c>
      <c r="F5515">
        <v>200</v>
      </c>
      <c r="G5515" s="2">
        <v>45565</v>
      </c>
      <c r="H5515" t="s">
        <v>3618</v>
      </c>
      <c r="I5515">
        <f t="shared" si="86"/>
        <v>-200</v>
      </c>
    </row>
    <row r="5516" spans="1:9" x14ac:dyDescent="0.25">
      <c r="A5516">
        <v>2</v>
      </c>
      <c r="B5516" t="s">
        <v>2053</v>
      </c>
      <c r="C5516" t="s">
        <v>3624</v>
      </c>
      <c r="D5516" t="s">
        <v>3617</v>
      </c>
      <c r="E5516">
        <v>0</v>
      </c>
      <c r="F5516">
        <v>2500</v>
      </c>
      <c r="G5516" s="2">
        <v>45565</v>
      </c>
      <c r="H5516" t="s">
        <v>3618</v>
      </c>
      <c r="I5516">
        <f t="shared" si="86"/>
        <v>-2500</v>
      </c>
    </row>
    <row r="5517" spans="1:9" x14ac:dyDescent="0.25">
      <c r="A5517">
        <v>2</v>
      </c>
      <c r="B5517" t="s">
        <v>2053</v>
      </c>
      <c r="C5517" t="s">
        <v>3624</v>
      </c>
      <c r="D5517" t="s">
        <v>3617</v>
      </c>
      <c r="E5517">
        <v>0</v>
      </c>
      <c r="F5517">
        <v>195</v>
      </c>
      <c r="G5517" s="2">
        <v>45565</v>
      </c>
      <c r="H5517" t="s">
        <v>3618</v>
      </c>
      <c r="I5517">
        <f t="shared" si="86"/>
        <v>-195</v>
      </c>
    </row>
    <row r="5518" spans="1:9" x14ac:dyDescent="0.25">
      <c r="A5518">
        <v>2</v>
      </c>
      <c r="B5518" t="s">
        <v>2053</v>
      </c>
      <c r="C5518" t="s">
        <v>3624</v>
      </c>
      <c r="D5518" t="s">
        <v>3617</v>
      </c>
      <c r="E5518">
        <v>0</v>
      </c>
      <c r="F5518">
        <v>1300</v>
      </c>
      <c r="G5518" s="2">
        <v>45565</v>
      </c>
      <c r="H5518" t="s">
        <v>3618</v>
      </c>
      <c r="I5518">
        <f t="shared" si="86"/>
        <v>-1300</v>
      </c>
    </row>
    <row r="5519" spans="1:9" x14ac:dyDescent="0.25">
      <c r="A5519">
        <v>2</v>
      </c>
      <c r="B5519" t="s">
        <v>2053</v>
      </c>
      <c r="C5519" t="s">
        <v>3624</v>
      </c>
      <c r="D5519" t="s">
        <v>3617</v>
      </c>
      <c r="E5519">
        <v>0</v>
      </c>
      <c r="F5519">
        <v>2000</v>
      </c>
      <c r="G5519" s="2">
        <v>45565</v>
      </c>
      <c r="H5519" t="s">
        <v>3618</v>
      </c>
      <c r="I5519">
        <f t="shared" si="86"/>
        <v>-2000</v>
      </c>
    </row>
    <row r="5520" spans="1:9" x14ac:dyDescent="0.25">
      <c r="A5520">
        <v>2</v>
      </c>
      <c r="B5520" t="s">
        <v>2053</v>
      </c>
      <c r="C5520" t="s">
        <v>3624</v>
      </c>
      <c r="D5520" t="s">
        <v>3617</v>
      </c>
      <c r="E5520">
        <v>0</v>
      </c>
      <c r="F5520">
        <v>140</v>
      </c>
      <c r="G5520" s="2">
        <v>45565</v>
      </c>
      <c r="H5520" t="s">
        <v>3618</v>
      </c>
      <c r="I5520">
        <f t="shared" si="86"/>
        <v>-140</v>
      </c>
    </row>
    <row r="5521" spans="1:9" x14ac:dyDescent="0.25">
      <c r="A5521">
        <v>2</v>
      </c>
      <c r="B5521" t="s">
        <v>2053</v>
      </c>
      <c r="C5521" t="s">
        <v>3624</v>
      </c>
      <c r="D5521" t="s">
        <v>3617</v>
      </c>
      <c r="E5521">
        <v>0</v>
      </c>
      <c r="F5521">
        <v>1110</v>
      </c>
      <c r="G5521" s="2">
        <v>45565</v>
      </c>
      <c r="H5521" t="s">
        <v>3618</v>
      </c>
      <c r="I5521">
        <f t="shared" si="86"/>
        <v>-1110</v>
      </c>
    </row>
    <row r="5522" spans="1:9" x14ac:dyDescent="0.25">
      <c r="A5522">
        <v>2</v>
      </c>
      <c r="B5522" t="s">
        <v>2053</v>
      </c>
      <c r="C5522" t="s">
        <v>3624</v>
      </c>
      <c r="D5522" t="s">
        <v>3617</v>
      </c>
      <c r="E5522">
        <v>0</v>
      </c>
      <c r="F5522">
        <v>950</v>
      </c>
      <c r="G5522" s="2">
        <v>45565</v>
      </c>
      <c r="H5522" t="s">
        <v>3618</v>
      </c>
      <c r="I5522">
        <f t="shared" si="86"/>
        <v>-950</v>
      </c>
    </row>
    <row r="5523" spans="1:9" x14ac:dyDescent="0.25">
      <c r="A5523">
        <v>2</v>
      </c>
      <c r="B5523" t="s">
        <v>2053</v>
      </c>
      <c r="C5523" t="s">
        <v>3624</v>
      </c>
      <c r="D5523" t="s">
        <v>3617</v>
      </c>
      <c r="E5523">
        <v>0</v>
      </c>
      <c r="F5523">
        <v>1100</v>
      </c>
      <c r="G5523" s="2">
        <v>45565</v>
      </c>
      <c r="H5523" t="s">
        <v>3618</v>
      </c>
      <c r="I5523">
        <f t="shared" si="86"/>
        <v>-1100</v>
      </c>
    </row>
    <row r="5524" spans="1:9" x14ac:dyDescent="0.25">
      <c r="A5524">
        <v>2</v>
      </c>
      <c r="B5524" t="s">
        <v>2053</v>
      </c>
      <c r="C5524" t="s">
        <v>3624</v>
      </c>
      <c r="D5524" t="s">
        <v>3617</v>
      </c>
      <c r="E5524">
        <v>0</v>
      </c>
      <c r="F5524">
        <v>787.5</v>
      </c>
      <c r="G5524" s="2">
        <v>45565</v>
      </c>
      <c r="H5524" t="s">
        <v>3618</v>
      </c>
      <c r="I5524">
        <f t="shared" si="86"/>
        <v>-787.5</v>
      </c>
    </row>
    <row r="5525" spans="1:9" x14ac:dyDescent="0.25">
      <c r="A5525">
        <v>2</v>
      </c>
      <c r="B5525" t="s">
        <v>2053</v>
      </c>
      <c r="C5525" t="s">
        <v>3624</v>
      </c>
      <c r="D5525" t="s">
        <v>3617</v>
      </c>
      <c r="E5525">
        <v>0</v>
      </c>
      <c r="F5525">
        <v>100</v>
      </c>
      <c r="G5525" s="2">
        <v>45565</v>
      </c>
      <c r="H5525" t="s">
        <v>3618</v>
      </c>
      <c r="I5525">
        <f t="shared" si="86"/>
        <v>-100</v>
      </c>
    </row>
    <row r="5526" spans="1:9" x14ac:dyDescent="0.25">
      <c r="A5526">
        <v>2</v>
      </c>
      <c r="B5526" t="s">
        <v>2053</v>
      </c>
      <c r="C5526" t="s">
        <v>3624</v>
      </c>
      <c r="D5526" t="s">
        <v>3617</v>
      </c>
      <c r="E5526">
        <v>0</v>
      </c>
      <c r="F5526">
        <v>1050</v>
      </c>
      <c r="G5526" s="2">
        <v>45565</v>
      </c>
      <c r="H5526" t="s">
        <v>3618</v>
      </c>
      <c r="I5526">
        <f t="shared" si="86"/>
        <v>-1050</v>
      </c>
    </row>
    <row r="5527" spans="1:9" x14ac:dyDescent="0.25">
      <c r="A5527">
        <v>2</v>
      </c>
      <c r="B5527" t="s">
        <v>2053</v>
      </c>
      <c r="C5527" t="s">
        <v>3624</v>
      </c>
      <c r="D5527" t="s">
        <v>3617</v>
      </c>
      <c r="E5527">
        <v>0</v>
      </c>
      <c r="F5527">
        <v>1040</v>
      </c>
      <c r="G5527" s="2">
        <v>45565</v>
      </c>
      <c r="H5527" t="s">
        <v>3618</v>
      </c>
      <c r="I5527">
        <f t="shared" si="86"/>
        <v>-1040</v>
      </c>
    </row>
    <row r="5528" spans="1:9" x14ac:dyDescent="0.25">
      <c r="A5528">
        <v>2</v>
      </c>
      <c r="B5528" t="s">
        <v>2053</v>
      </c>
      <c r="C5528" t="s">
        <v>3624</v>
      </c>
      <c r="D5528" t="s">
        <v>3617</v>
      </c>
      <c r="E5528">
        <v>0</v>
      </c>
      <c r="F5528">
        <v>104</v>
      </c>
      <c r="G5528" s="2">
        <v>45565</v>
      </c>
      <c r="H5528" t="s">
        <v>3618</v>
      </c>
      <c r="I5528">
        <f t="shared" si="86"/>
        <v>-104</v>
      </c>
    </row>
    <row r="5529" spans="1:9" x14ac:dyDescent="0.25">
      <c r="A5529">
        <v>2</v>
      </c>
      <c r="B5529" t="s">
        <v>2053</v>
      </c>
      <c r="C5529" t="s">
        <v>3624</v>
      </c>
      <c r="D5529" t="s">
        <v>3617</v>
      </c>
      <c r="E5529">
        <v>0</v>
      </c>
      <c r="F5529">
        <v>208</v>
      </c>
      <c r="G5529" s="2">
        <v>45565</v>
      </c>
      <c r="H5529" t="s">
        <v>3618</v>
      </c>
      <c r="I5529">
        <f t="shared" si="86"/>
        <v>-208</v>
      </c>
    </row>
    <row r="5530" spans="1:9" x14ac:dyDescent="0.25">
      <c r="A5530">
        <v>2</v>
      </c>
      <c r="B5530" t="s">
        <v>2053</v>
      </c>
      <c r="C5530" t="s">
        <v>3624</v>
      </c>
      <c r="D5530" t="s">
        <v>3617</v>
      </c>
      <c r="E5530">
        <v>0</v>
      </c>
      <c r="F5530">
        <v>105</v>
      </c>
      <c r="G5530" s="2">
        <v>45565</v>
      </c>
      <c r="H5530" t="s">
        <v>3618</v>
      </c>
      <c r="I5530">
        <f t="shared" si="86"/>
        <v>-105</v>
      </c>
    </row>
    <row r="5531" spans="1:9" x14ac:dyDescent="0.25">
      <c r="A5531">
        <v>2</v>
      </c>
      <c r="B5531" t="s">
        <v>2053</v>
      </c>
      <c r="C5531" t="s">
        <v>3624</v>
      </c>
      <c r="D5531" t="s">
        <v>3617</v>
      </c>
      <c r="E5531">
        <v>0</v>
      </c>
      <c r="F5531">
        <v>130</v>
      </c>
      <c r="G5531" s="2">
        <v>45565</v>
      </c>
      <c r="H5531" t="s">
        <v>3618</v>
      </c>
      <c r="I5531">
        <f t="shared" si="86"/>
        <v>-130</v>
      </c>
    </row>
    <row r="5532" spans="1:9" x14ac:dyDescent="0.25">
      <c r="A5532">
        <v>2</v>
      </c>
      <c r="B5532" t="s">
        <v>2053</v>
      </c>
      <c r="C5532" t="s">
        <v>3624</v>
      </c>
      <c r="D5532" t="s">
        <v>3617</v>
      </c>
      <c r="E5532">
        <v>0</v>
      </c>
      <c r="F5532">
        <v>39</v>
      </c>
      <c r="G5532" s="2">
        <v>45565</v>
      </c>
      <c r="H5532" t="s">
        <v>3618</v>
      </c>
      <c r="I5532">
        <f t="shared" si="86"/>
        <v>-39</v>
      </c>
    </row>
    <row r="5533" spans="1:9" x14ac:dyDescent="0.25">
      <c r="A5533">
        <v>2</v>
      </c>
      <c r="B5533" t="s">
        <v>2053</v>
      </c>
      <c r="C5533" t="s">
        <v>3624</v>
      </c>
      <c r="D5533" t="s">
        <v>3617</v>
      </c>
      <c r="E5533">
        <v>0</v>
      </c>
      <c r="F5533">
        <v>105</v>
      </c>
      <c r="G5533" s="2">
        <v>45565</v>
      </c>
      <c r="H5533" t="s">
        <v>3618</v>
      </c>
      <c r="I5533">
        <f t="shared" si="86"/>
        <v>-105</v>
      </c>
    </row>
    <row r="5534" spans="1:9" x14ac:dyDescent="0.25">
      <c r="A5534">
        <v>2</v>
      </c>
      <c r="B5534" t="s">
        <v>2053</v>
      </c>
      <c r="C5534" t="s">
        <v>3624</v>
      </c>
      <c r="D5534" t="s">
        <v>3617</v>
      </c>
      <c r="E5534">
        <v>0</v>
      </c>
      <c r="F5534">
        <v>105</v>
      </c>
      <c r="G5534" s="2">
        <v>45565</v>
      </c>
      <c r="H5534" t="s">
        <v>3618</v>
      </c>
      <c r="I5534">
        <f t="shared" si="86"/>
        <v>-105</v>
      </c>
    </row>
    <row r="5535" spans="1:9" x14ac:dyDescent="0.25">
      <c r="A5535">
        <v>2</v>
      </c>
      <c r="B5535" t="s">
        <v>2053</v>
      </c>
      <c r="C5535" t="s">
        <v>3624</v>
      </c>
      <c r="D5535" t="s">
        <v>3617</v>
      </c>
      <c r="E5535">
        <v>0</v>
      </c>
      <c r="F5535">
        <v>90</v>
      </c>
      <c r="G5535" s="2">
        <v>45565</v>
      </c>
      <c r="H5535" t="s">
        <v>3618</v>
      </c>
      <c r="I5535">
        <f t="shared" si="86"/>
        <v>-90</v>
      </c>
    </row>
    <row r="5536" spans="1:9" x14ac:dyDescent="0.25">
      <c r="A5536">
        <v>2</v>
      </c>
      <c r="B5536" t="s">
        <v>2053</v>
      </c>
      <c r="C5536" t="s">
        <v>3624</v>
      </c>
      <c r="D5536" t="s">
        <v>3617</v>
      </c>
      <c r="E5536">
        <v>0</v>
      </c>
      <c r="F5536">
        <v>260</v>
      </c>
      <c r="G5536" s="2">
        <v>45565</v>
      </c>
      <c r="H5536" t="s">
        <v>3618</v>
      </c>
      <c r="I5536">
        <f t="shared" si="86"/>
        <v>-260</v>
      </c>
    </row>
    <row r="5537" spans="1:9" x14ac:dyDescent="0.25">
      <c r="A5537">
        <v>2</v>
      </c>
      <c r="B5537" t="s">
        <v>2053</v>
      </c>
      <c r="C5537" t="s">
        <v>3624</v>
      </c>
      <c r="D5537" t="s">
        <v>3617</v>
      </c>
      <c r="E5537">
        <v>0</v>
      </c>
      <c r="F5537">
        <v>200</v>
      </c>
      <c r="G5537" s="2">
        <v>45565</v>
      </c>
      <c r="H5537" t="s">
        <v>3618</v>
      </c>
      <c r="I5537">
        <f t="shared" si="86"/>
        <v>-200</v>
      </c>
    </row>
    <row r="5538" spans="1:9" x14ac:dyDescent="0.25">
      <c r="A5538">
        <v>2</v>
      </c>
      <c r="B5538" t="s">
        <v>2053</v>
      </c>
      <c r="C5538" t="s">
        <v>3624</v>
      </c>
      <c r="D5538" t="s">
        <v>3617</v>
      </c>
      <c r="E5538">
        <v>0</v>
      </c>
      <c r="F5538">
        <v>100</v>
      </c>
      <c r="G5538" s="2">
        <v>45565</v>
      </c>
      <c r="H5538" t="s">
        <v>3618</v>
      </c>
      <c r="I5538">
        <f t="shared" si="86"/>
        <v>-100</v>
      </c>
    </row>
    <row r="5539" spans="1:9" x14ac:dyDescent="0.25">
      <c r="A5539">
        <v>2</v>
      </c>
      <c r="B5539" t="s">
        <v>2053</v>
      </c>
      <c r="C5539" t="s">
        <v>3624</v>
      </c>
      <c r="D5539" t="s">
        <v>3617</v>
      </c>
      <c r="E5539">
        <v>0</v>
      </c>
      <c r="F5539">
        <v>1500</v>
      </c>
      <c r="G5539" s="2">
        <v>45565</v>
      </c>
      <c r="H5539" t="s">
        <v>3618</v>
      </c>
      <c r="I5539">
        <f t="shared" si="86"/>
        <v>-1500</v>
      </c>
    </row>
    <row r="5540" spans="1:9" x14ac:dyDescent="0.25">
      <c r="A5540">
        <v>2</v>
      </c>
      <c r="B5540" t="s">
        <v>2053</v>
      </c>
      <c r="C5540" t="s">
        <v>3624</v>
      </c>
      <c r="D5540" t="s">
        <v>3617</v>
      </c>
      <c r="E5540">
        <v>0</v>
      </c>
      <c r="F5540">
        <v>2040</v>
      </c>
      <c r="G5540" s="2">
        <v>45565</v>
      </c>
      <c r="H5540" t="s">
        <v>3618</v>
      </c>
      <c r="I5540">
        <f t="shared" si="86"/>
        <v>-2040</v>
      </c>
    </row>
    <row r="5541" spans="1:9" x14ac:dyDescent="0.25">
      <c r="A5541">
        <v>2</v>
      </c>
      <c r="B5541" t="s">
        <v>2053</v>
      </c>
      <c r="C5541" t="s">
        <v>3624</v>
      </c>
      <c r="D5541" t="s">
        <v>3617</v>
      </c>
      <c r="E5541">
        <v>0</v>
      </c>
      <c r="F5541">
        <v>2920</v>
      </c>
      <c r="G5541" s="2">
        <v>45565</v>
      </c>
      <c r="H5541" t="s">
        <v>3618</v>
      </c>
      <c r="I5541">
        <f t="shared" si="86"/>
        <v>-2920</v>
      </c>
    </row>
    <row r="5542" spans="1:9" x14ac:dyDescent="0.25">
      <c r="A5542">
        <v>2</v>
      </c>
      <c r="B5542" t="s">
        <v>2053</v>
      </c>
      <c r="C5542" t="s">
        <v>3624</v>
      </c>
      <c r="D5542" t="s">
        <v>3617</v>
      </c>
      <c r="E5542">
        <v>0</v>
      </c>
      <c r="F5542">
        <v>2445.5</v>
      </c>
      <c r="G5542" s="2">
        <v>45565</v>
      </c>
      <c r="H5542" t="s">
        <v>3618</v>
      </c>
      <c r="I5542">
        <f t="shared" si="86"/>
        <v>-2445.5</v>
      </c>
    </row>
    <row r="5543" spans="1:9" x14ac:dyDescent="0.25">
      <c r="A5543">
        <v>2</v>
      </c>
      <c r="B5543" t="s">
        <v>2053</v>
      </c>
      <c r="C5543" t="s">
        <v>3624</v>
      </c>
      <c r="D5543" t="s">
        <v>3617</v>
      </c>
      <c r="E5543">
        <v>0</v>
      </c>
      <c r="F5543">
        <v>255.5</v>
      </c>
      <c r="G5543" s="2">
        <v>45565</v>
      </c>
      <c r="H5543" t="s">
        <v>3618</v>
      </c>
      <c r="I5543">
        <f t="shared" si="86"/>
        <v>-255.5</v>
      </c>
    </row>
    <row r="5544" spans="1:9" x14ac:dyDescent="0.25">
      <c r="A5544">
        <v>2</v>
      </c>
      <c r="B5544" t="s">
        <v>2053</v>
      </c>
      <c r="C5544" t="s">
        <v>3624</v>
      </c>
      <c r="D5544" t="s">
        <v>3617</v>
      </c>
      <c r="E5544">
        <v>0</v>
      </c>
      <c r="F5544">
        <v>1659</v>
      </c>
      <c r="G5544" s="2">
        <v>45565</v>
      </c>
      <c r="H5544" t="s">
        <v>3618</v>
      </c>
      <c r="I5544">
        <f t="shared" si="86"/>
        <v>-1659</v>
      </c>
    </row>
    <row r="5545" spans="1:9" x14ac:dyDescent="0.25">
      <c r="A5545">
        <v>2</v>
      </c>
      <c r="B5545" t="s">
        <v>2053</v>
      </c>
      <c r="C5545" t="s">
        <v>3624</v>
      </c>
      <c r="D5545" t="s">
        <v>3617</v>
      </c>
      <c r="E5545">
        <v>0</v>
      </c>
      <c r="F5545">
        <v>2310</v>
      </c>
      <c r="G5545" s="2">
        <v>45565</v>
      </c>
      <c r="H5545" t="s">
        <v>3618</v>
      </c>
      <c r="I5545">
        <f t="shared" si="86"/>
        <v>-2310</v>
      </c>
    </row>
    <row r="5546" spans="1:9" x14ac:dyDescent="0.25">
      <c r="A5546">
        <v>2</v>
      </c>
      <c r="B5546" t="s">
        <v>2053</v>
      </c>
      <c r="C5546" t="s">
        <v>3624</v>
      </c>
      <c r="D5546" t="s">
        <v>3617</v>
      </c>
      <c r="E5546">
        <v>0</v>
      </c>
      <c r="F5546">
        <v>450</v>
      </c>
      <c r="G5546" s="2">
        <v>45565</v>
      </c>
      <c r="H5546" t="s">
        <v>3618</v>
      </c>
      <c r="I5546">
        <f t="shared" si="86"/>
        <v>-450</v>
      </c>
    </row>
    <row r="5547" spans="1:9" x14ac:dyDescent="0.25">
      <c r="A5547">
        <v>2</v>
      </c>
      <c r="B5547" t="s">
        <v>2053</v>
      </c>
      <c r="C5547" t="s">
        <v>3624</v>
      </c>
      <c r="D5547" t="s">
        <v>3617</v>
      </c>
      <c r="E5547">
        <v>0</v>
      </c>
      <c r="F5547">
        <v>91</v>
      </c>
      <c r="G5547" s="2">
        <v>45565</v>
      </c>
      <c r="H5547" t="s">
        <v>3618</v>
      </c>
      <c r="I5547">
        <f t="shared" si="86"/>
        <v>-91</v>
      </c>
    </row>
    <row r="5548" spans="1:9" x14ac:dyDescent="0.25">
      <c r="A5548">
        <v>2</v>
      </c>
      <c r="B5548" t="s">
        <v>2053</v>
      </c>
      <c r="C5548" t="s">
        <v>3624</v>
      </c>
      <c r="D5548" t="s">
        <v>3617</v>
      </c>
      <c r="E5548">
        <v>0</v>
      </c>
      <c r="F5548">
        <v>120</v>
      </c>
      <c r="G5548" s="2">
        <v>45565</v>
      </c>
      <c r="H5548" t="s">
        <v>3618</v>
      </c>
      <c r="I5548">
        <f t="shared" si="86"/>
        <v>-120</v>
      </c>
    </row>
    <row r="5549" spans="1:9" x14ac:dyDescent="0.25">
      <c r="A5549">
        <v>2</v>
      </c>
      <c r="B5549" t="s">
        <v>2053</v>
      </c>
      <c r="C5549" t="s">
        <v>3624</v>
      </c>
      <c r="D5549" t="s">
        <v>3617</v>
      </c>
      <c r="E5549">
        <v>0</v>
      </c>
      <c r="F5549">
        <v>800</v>
      </c>
      <c r="G5549" s="2">
        <v>45565</v>
      </c>
      <c r="H5549" t="s">
        <v>3618</v>
      </c>
      <c r="I5549">
        <f t="shared" si="86"/>
        <v>-800</v>
      </c>
    </row>
    <row r="5550" spans="1:9" x14ac:dyDescent="0.25">
      <c r="A5550">
        <v>2</v>
      </c>
      <c r="B5550" t="s">
        <v>2053</v>
      </c>
      <c r="C5550" t="s">
        <v>3624</v>
      </c>
      <c r="D5550" t="s">
        <v>3617</v>
      </c>
      <c r="E5550">
        <v>0</v>
      </c>
      <c r="F5550">
        <v>91</v>
      </c>
      <c r="G5550" s="2">
        <v>45565</v>
      </c>
      <c r="H5550" t="s">
        <v>3618</v>
      </c>
      <c r="I5550">
        <f t="shared" si="86"/>
        <v>-91</v>
      </c>
    </row>
    <row r="5551" spans="1:9" x14ac:dyDescent="0.25">
      <c r="A5551">
        <v>2</v>
      </c>
      <c r="B5551" t="s">
        <v>2053</v>
      </c>
      <c r="C5551" t="s">
        <v>3624</v>
      </c>
      <c r="D5551" t="s">
        <v>3617</v>
      </c>
      <c r="E5551">
        <v>0</v>
      </c>
      <c r="F5551">
        <v>105</v>
      </c>
      <c r="G5551" s="2">
        <v>45565</v>
      </c>
      <c r="H5551" t="s">
        <v>3618</v>
      </c>
      <c r="I5551">
        <f t="shared" si="86"/>
        <v>-105</v>
      </c>
    </row>
    <row r="5552" spans="1:9" x14ac:dyDescent="0.25">
      <c r="A5552">
        <v>2</v>
      </c>
      <c r="B5552" t="s">
        <v>2053</v>
      </c>
      <c r="C5552" t="s">
        <v>3624</v>
      </c>
      <c r="D5552" t="s">
        <v>3617</v>
      </c>
      <c r="E5552">
        <v>0</v>
      </c>
      <c r="F5552">
        <v>364</v>
      </c>
      <c r="G5552" s="2">
        <v>45565</v>
      </c>
      <c r="H5552" t="s">
        <v>3618</v>
      </c>
      <c r="I5552">
        <f t="shared" si="86"/>
        <v>-364</v>
      </c>
    </row>
    <row r="5553" spans="1:9" x14ac:dyDescent="0.25">
      <c r="A5553">
        <v>2</v>
      </c>
      <c r="B5553" t="s">
        <v>2053</v>
      </c>
      <c r="C5553" t="s">
        <v>3624</v>
      </c>
      <c r="D5553" t="s">
        <v>3617</v>
      </c>
      <c r="E5553">
        <v>0</v>
      </c>
      <c r="F5553">
        <v>1300</v>
      </c>
      <c r="G5553" s="2">
        <v>45565</v>
      </c>
      <c r="H5553" t="s">
        <v>3618</v>
      </c>
      <c r="I5553">
        <f t="shared" si="86"/>
        <v>-1300</v>
      </c>
    </row>
    <row r="5554" spans="1:9" x14ac:dyDescent="0.25">
      <c r="A5554">
        <v>2</v>
      </c>
      <c r="B5554" t="s">
        <v>2053</v>
      </c>
      <c r="C5554" t="s">
        <v>3624</v>
      </c>
      <c r="D5554" t="s">
        <v>3617</v>
      </c>
      <c r="E5554">
        <v>0</v>
      </c>
      <c r="F5554">
        <v>45</v>
      </c>
      <c r="G5554" s="2">
        <v>45565</v>
      </c>
      <c r="H5554" t="s">
        <v>3618</v>
      </c>
      <c r="I5554">
        <f t="shared" si="86"/>
        <v>-45</v>
      </c>
    </row>
    <row r="5555" spans="1:9" x14ac:dyDescent="0.25">
      <c r="A5555">
        <v>2</v>
      </c>
      <c r="B5555" t="s">
        <v>2053</v>
      </c>
      <c r="C5555" t="s">
        <v>3624</v>
      </c>
      <c r="D5555" t="s">
        <v>3617</v>
      </c>
      <c r="E5555">
        <v>0</v>
      </c>
      <c r="F5555">
        <v>675</v>
      </c>
      <c r="G5555" s="2">
        <v>45565</v>
      </c>
      <c r="H5555" t="s">
        <v>3618</v>
      </c>
      <c r="I5555">
        <f t="shared" si="86"/>
        <v>-675</v>
      </c>
    </row>
    <row r="5556" spans="1:9" x14ac:dyDescent="0.25">
      <c r="A5556">
        <v>2</v>
      </c>
      <c r="B5556" t="s">
        <v>2053</v>
      </c>
      <c r="C5556" t="s">
        <v>3624</v>
      </c>
      <c r="D5556" t="s">
        <v>3617</v>
      </c>
      <c r="E5556">
        <v>0</v>
      </c>
      <c r="F5556">
        <v>117</v>
      </c>
      <c r="G5556" s="2">
        <v>45565</v>
      </c>
      <c r="H5556" t="s">
        <v>3618</v>
      </c>
      <c r="I5556">
        <f t="shared" si="86"/>
        <v>-117</v>
      </c>
    </row>
    <row r="5557" spans="1:9" x14ac:dyDescent="0.25">
      <c r="A5557">
        <v>2</v>
      </c>
      <c r="B5557" t="s">
        <v>2053</v>
      </c>
      <c r="C5557" t="s">
        <v>3624</v>
      </c>
      <c r="D5557" t="s">
        <v>3617</v>
      </c>
      <c r="E5557">
        <v>0</v>
      </c>
      <c r="F5557">
        <v>84</v>
      </c>
      <c r="G5557" s="2">
        <v>45565</v>
      </c>
      <c r="H5557" t="s">
        <v>3618</v>
      </c>
      <c r="I5557">
        <f t="shared" si="86"/>
        <v>-84</v>
      </c>
    </row>
    <row r="5558" spans="1:9" x14ac:dyDescent="0.25">
      <c r="A5558">
        <v>2</v>
      </c>
      <c r="B5558" t="s">
        <v>2053</v>
      </c>
      <c r="C5558" t="s">
        <v>3624</v>
      </c>
      <c r="D5558" t="s">
        <v>3617</v>
      </c>
      <c r="E5558">
        <v>0</v>
      </c>
      <c r="F5558">
        <v>600</v>
      </c>
      <c r="G5558" s="2">
        <v>45565</v>
      </c>
      <c r="H5558" t="s">
        <v>3618</v>
      </c>
      <c r="I5558">
        <f t="shared" si="86"/>
        <v>-600</v>
      </c>
    </row>
    <row r="5559" spans="1:9" x14ac:dyDescent="0.25">
      <c r="A5559">
        <v>2</v>
      </c>
      <c r="B5559" t="s">
        <v>2053</v>
      </c>
      <c r="C5559" t="s">
        <v>3624</v>
      </c>
      <c r="D5559" t="s">
        <v>3617</v>
      </c>
      <c r="E5559">
        <v>0</v>
      </c>
      <c r="F5559">
        <v>4619.16</v>
      </c>
      <c r="G5559" s="2">
        <v>45565</v>
      </c>
      <c r="H5559" t="s">
        <v>3618</v>
      </c>
      <c r="I5559">
        <f t="shared" si="86"/>
        <v>-4619.16</v>
      </c>
    </row>
    <row r="5560" spans="1:9" x14ac:dyDescent="0.25">
      <c r="A5560">
        <v>2</v>
      </c>
      <c r="B5560" t="s">
        <v>2053</v>
      </c>
      <c r="C5560" t="s">
        <v>3624</v>
      </c>
      <c r="D5560" t="s">
        <v>3617</v>
      </c>
      <c r="E5560">
        <v>0</v>
      </c>
      <c r="F5560">
        <v>260</v>
      </c>
      <c r="G5560" s="2">
        <v>45565</v>
      </c>
      <c r="H5560" t="s">
        <v>3618</v>
      </c>
      <c r="I5560">
        <f t="shared" si="86"/>
        <v>-260</v>
      </c>
    </row>
    <row r="5561" spans="1:9" x14ac:dyDescent="0.25">
      <c r="A5561">
        <v>2</v>
      </c>
      <c r="B5561" t="s">
        <v>2053</v>
      </c>
      <c r="C5561" t="s">
        <v>3624</v>
      </c>
      <c r="D5561" t="s">
        <v>3617</v>
      </c>
      <c r="E5561">
        <v>0</v>
      </c>
      <c r="F5561">
        <v>940</v>
      </c>
      <c r="G5561" s="2">
        <v>45565</v>
      </c>
      <c r="H5561" t="s">
        <v>3618</v>
      </c>
      <c r="I5561">
        <f t="shared" si="86"/>
        <v>-940</v>
      </c>
    </row>
    <row r="5562" spans="1:9" x14ac:dyDescent="0.25">
      <c r="A5562">
        <v>2</v>
      </c>
      <c r="B5562" t="s">
        <v>2053</v>
      </c>
      <c r="C5562" t="s">
        <v>3624</v>
      </c>
      <c r="D5562" t="s">
        <v>3617</v>
      </c>
      <c r="E5562">
        <v>0</v>
      </c>
      <c r="F5562">
        <v>940</v>
      </c>
      <c r="G5562" s="2">
        <v>45565</v>
      </c>
      <c r="H5562" t="s">
        <v>3618</v>
      </c>
      <c r="I5562">
        <f t="shared" si="86"/>
        <v>-940</v>
      </c>
    </row>
    <row r="5563" spans="1:9" x14ac:dyDescent="0.25">
      <c r="A5563">
        <v>2</v>
      </c>
      <c r="B5563" t="s">
        <v>2053</v>
      </c>
      <c r="C5563" t="s">
        <v>3624</v>
      </c>
      <c r="D5563" t="s">
        <v>3617</v>
      </c>
      <c r="E5563">
        <v>0</v>
      </c>
      <c r="F5563">
        <v>660</v>
      </c>
      <c r="G5563" s="2">
        <v>45565</v>
      </c>
      <c r="H5563" t="s">
        <v>3618</v>
      </c>
      <c r="I5563">
        <f t="shared" si="86"/>
        <v>-660</v>
      </c>
    </row>
    <row r="5564" spans="1:9" x14ac:dyDescent="0.25">
      <c r="A5564">
        <v>2</v>
      </c>
      <c r="B5564" t="s">
        <v>2053</v>
      </c>
      <c r="C5564" t="s">
        <v>3624</v>
      </c>
      <c r="D5564" t="s">
        <v>3617</v>
      </c>
      <c r="E5564">
        <v>0</v>
      </c>
      <c r="F5564">
        <v>140</v>
      </c>
      <c r="G5564" s="2">
        <v>45565</v>
      </c>
      <c r="H5564" t="s">
        <v>3618</v>
      </c>
      <c r="I5564">
        <f t="shared" si="86"/>
        <v>-140</v>
      </c>
    </row>
    <row r="5565" spans="1:9" x14ac:dyDescent="0.25">
      <c r="A5565">
        <v>2</v>
      </c>
      <c r="B5565" t="s">
        <v>2053</v>
      </c>
      <c r="C5565" t="s">
        <v>3624</v>
      </c>
      <c r="D5565" t="s">
        <v>3617</v>
      </c>
      <c r="E5565">
        <v>0</v>
      </c>
      <c r="F5565">
        <v>320</v>
      </c>
      <c r="G5565" s="2">
        <v>45565</v>
      </c>
      <c r="H5565" t="s">
        <v>3618</v>
      </c>
      <c r="I5565">
        <f t="shared" si="86"/>
        <v>-320</v>
      </c>
    </row>
    <row r="5566" spans="1:9" x14ac:dyDescent="0.25">
      <c r="A5566">
        <v>2</v>
      </c>
      <c r="B5566" t="s">
        <v>2053</v>
      </c>
      <c r="C5566" t="s">
        <v>3624</v>
      </c>
      <c r="D5566" t="s">
        <v>3617</v>
      </c>
      <c r="E5566">
        <v>0</v>
      </c>
      <c r="F5566">
        <v>2000</v>
      </c>
      <c r="G5566" s="2">
        <v>45565</v>
      </c>
      <c r="H5566" t="s">
        <v>3618</v>
      </c>
      <c r="I5566">
        <f t="shared" si="86"/>
        <v>-2000</v>
      </c>
    </row>
    <row r="5567" spans="1:9" x14ac:dyDescent="0.25">
      <c r="A5567">
        <v>2</v>
      </c>
      <c r="B5567" t="s">
        <v>2053</v>
      </c>
      <c r="C5567" t="s">
        <v>3624</v>
      </c>
      <c r="D5567" t="s">
        <v>3617</v>
      </c>
      <c r="E5567">
        <v>0</v>
      </c>
      <c r="F5567">
        <v>345</v>
      </c>
      <c r="G5567" s="2">
        <v>45565</v>
      </c>
      <c r="H5567" t="s">
        <v>3618</v>
      </c>
      <c r="I5567">
        <f t="shared" si="86"/>
        <v>-345</v>
      </c>
    </row>
    <row r="5568" spans="1:9" x14ac:dyDescent="0.25">
      <c r="A5568">
        <v>2</v>
      </c>
      <c r="B5568" t="s">
        <v>2053</v>
      </c>
      <c r="C5568" t="s">
        <v>3624</v>
      </c>
      <c r="D5568" t="s">
        <v>3617</v>
      </c>
      <c r="E5568">
        <v>0</v>
      </c>
      <c r="F5568">
        <v>105</v>
      </c>
      <c r="G5568" s="2">
        <v>45565</v>
      </c>
      <c r="H5568" t="s">
        <v>3618</v>
      </c>
      <c r="I5568">
        <f t="shared" si="86"/>
        <v>-105</v>
      </c>
    </row>
    <row r="5569" spans="1:9" x14ac:dyDescent="0.25">
      <c r="A5569">
        <v>2</v>
      </c>
      <c r="B5569" t="s">
        <v>2053</v>
      </c>
      <c r="C5569" t="s">
        <v>3624</v>
      </c>
      <c r="D5569" t="s">
        <v>3617</v>
      </c>
      <c r="E5569">
        <v>0</v>
      </c>
      <c r="F5569">
        <v>182</v>
      </c>
      <c r="G5569" s="2">
        <v>45565</v>
      </c>
      <c r="H5569" t="s">
        <v>3618</v>
      </c>
      <c r="I5569">
        <f t="shared" si="86"/>
        <v>-182</v>
      </c>
    </row>
    <row r="5570" spans="1:9" x14ac:dyDescent="0.25">
      <c r="A5570">
        <v>2</v>
      </c>
      <c r="B5570" t="s">
        <v>2053</v>
      </c>
      <c r="C5570" t="s">
        <v>3624</v>
      </c>
      <c r="D5570" t="s">
        <v>3617</v>
      </c>
      <c r="E5570">
        <v>0</v>
      </c>
      <c r="F5570">
        <v>169</v>
      </c>
      <c r="G5570" s="2">
        <v>45565</v>
      </c>
      <c r="H5570" t="s">
        <v>3618</v>
      </c>
      <c r="I5570">
        <f t="shared" ref="I5570:I5633" si="87">E5570-F5570</f>
        <v>-169</v>
      </c>
    </row>
    <row r="5571" spans="1:9" x14ac:dyDescent="0.25">
      <c r="A5571">
        <v>2</v>
      </c>
      <c r="B5571" t="s">
        <v>2053</v>
      </c>
      <c r="C5571" t="s">
        <v>3624</v>
      </c>
      <c r="D5571" t="s">
        <v>3617</v>
      </c>
      <c r="E5571">
        <v>0</v>
      </c>
      <c r="F5571">
        <v>50</v>
      </c>
      <c r="G5571" s="2">
        <v>45565</v>
      </c>
      <c r="H5571" t="s">
        <v>3618</v>
      </c>
      <c r="I5571">
        <f t="shared" si="87"/>
        <v>-50</v>
      </c>
    </row>
    <row r="5572" spans="1:9" x14ac:dyDescent="0.25">
      <c r="A5572">
        <v>2</v>
      </c>
      <c r="B5572" t="s">
        <v>2053</v>
      </c>
      <c r="C5572" t="s">
        <v>3624</v>
      </c>
      <c r="D5572" t="s">
        <v>3617</v>
      </c>
      <c r="E5572">
        <v>0</v>
      </c>
      <c r="F5572">
        <v>2340</v>
      </c>
      <c r="G5572" s="2">
        <v>45565</v>
      </c>
      <c r="H5572" t="s">
        <v>3618</v>
      </c>
      <c r="I5572">
        <f t="shared" si="87"/>
        <v>-2340</v>
      </c>
    </row>
    <row r="5573" spans="1:9" x14ac:dyDescent="0.25">
      <c r="A5573">
        <v>2</v>
      </c>
      <c r="B5573" t="s">
        <v>2053</v>
      </c>
      <c r="C5573" t="s">
        <v>3624</v>
      </c>
      <c r="D5573" t="s">
        <v>3617</v>
      </c>
      <c r="E5573">
        <v>0</v>
      </c>
      <c r="F5573">
        <v>84</v>
      </c>
      <c r="G5573" s="2">
        <v>45565</v>
      </c>
      <c r="H5573" t="s">
        <v>3618</v>
      </c>
      <c r="I5573">
        <f t="shared" si="87"/>
        <v>-84</v>
      </c>
    </row>
    <row r="5574" spans="1:9" x14ac:dyDescent="0.25">
      <c r="A5574">
        <v>2</v>
      </c>
      <c r="B5574" t="s">
        <v>2053</v>
      </c>
      <c r="C5574" t="s">
        <v>3624</v>
      </c>
      <c r="D5574" t="s">
        <v>3617</v>
      </c>
      <c r="E5574">
        <v>0</v>
      </c>
      <c r="F5574">
        <v>200</v>
      </c>
      <c r="G5574" s="2">
        <v>45565</v>
      </c>
      <c r="H5574" t="s">
        <v>3618</v>
      </c>
      <c r="I5574">
        <f t="shared" si="87"/>
        <v>-200</v>
      </c>
    </row>
    <row r="5575" spans="1:9" x14ac:dyDescent="0.25">
      <c r="A5575">
        <v>2</v>
      </c>
      <c r="B5575" t="s">
        <v>2053</v>
      </c>
      <c r="C5575" t="s">
        <v>3624</v>
      </c>
      <c r="D5575" t="s">
        <v>3617</v>
      </c>
      <c r="E5575">
        <v>0</v>
      </c>
      <c r="F5575">
        <v>696</v>
      </c>
      <c r="G5575" s="2">
        <v>45565</v>
      </c>
      <c r="H5575" t="s">
        <v>3618</v>
      </c>
      <c r="I5575">
        <f t="shared" si="87"/>
        <v>-696</v>
      </c>
    </row>
    <row r="5576" spans="1:9" x14ac:dyDescent="0.25">
      <c r="A5576">
        <v>2</v>
      </c>
      <c r="B5576" t="s">
        <v>2053</v>
      </c>
      <c r="C5576" t="s">
        <v>3624</v>
      </c>
      <c r="D5576" t="s">
        <v>3617</v>
      </c>
      <c r="E5576">
        <v>0</v>
      </c>
      <c r="F5576">
        <v>800</v>
      </c>
      <c r="G5576" s="2">
        <v>45565</v>
      </c>
      <c r="H5576" t="s">
        <v>3618</v>
      </c>
      <c r="I5576">
        <f t="shared" si="87"/>
        <v>-800</v>
      </c>
    </row>
    <row r="5577" spans="1:9" x14ac:dyDescent="0.25">
      <c r="A5577">
        <v>2</v>
      </c>
      <c r="B5577" t="s">
        <v>2053</v>
      </c>
      <c r="C5577" t="s">
        <v>3624</v>
      </c>
      <c r="D5577" t="s">
        <v>3617</v>
      </c>
      <c r="E5577">
        <v>0</v>
      </c>
      <c r="F5577">
        <v>776</v>
      </c>
      <c r="G5577" s="2">
        <v>45565</v>
      </c>
      <c r="H5577" t="s">
        <v>3618</v>
      </c>
      <c r="I5577">
        <f t="shared" si="87"/>
        <v>-776</v>
      </c>
    </row>
    <row r="5578" spans="1:9" x14ac:dyDescent="0.25">
      <c r="A5578">
        <v>2</v>
      </c>
      <c r="B5578" t="s">
        <v>2053</v>
      </c>
      <c r="C5578" t="s">
        <v>3624</v>
      </c>
      <c r="D5578" t="s">
        <v>3617</v>
      </c>
      <c r="E5578">
        <v>0</v>
      </c>
      <c r="F5578">
        <v>2500</v>
      </c>
      <c r="G5578" s="2">
        <v>45565</v>
      </c>
      <c r="H5578" t="s">
        <v>3618</v>
      </c>
      <c r="I5578">
        <f t="shared" si="87"/>
        <v>-2500</v>
      </c>
    </row>
    <row r="5579" spans="1:9" x14ac:dyDescent="0.25">
      <c r="A5579">
        <v>2</v>
      </c>
      <c r="B5579" t="s">
        <v>2053</v>
      </c>
      <c r="C5579" t="s">
        <v>3624</v>
      </c>
      <c r="D5579" t="s">
        <v>3617</v>
      </c>
      <c r="E5579">
        <v>0</v>
      </c>
      <c r="F5579">
        <v>1116</v>
      </c>
      <c r="G5579" s="2">
        <v>45565</v>
      </c>
      <c r="H5579" t="s">
        <v>3618</v>
      </c>
      <c r="I5579">
        <f t="shared" si="87"/>
        <v>-1116</v>
      </c>
    </row>
    <row r="5580" spans="1:9" x14ac:dyDescent="0.25">
      <c r="A5580">
        <v>2</v>
      </c>
      <c r="B5580" t="s">
        <v>2053</v>
      </c>
      <c r="C5580" t="s">
        <v>3624</v>
      </c>
      <c r="D5580" t="s">
        <v>3617</v>
      </c>
      <c r="E5580">
        <v>0</v>
      </c>
      <c r="F5580">
        <v>1700</v>
      </c>
      <c r="G5580" s="2">
        <v>45565</v>
      </c>
      <c r="H5580" t="s">
        <v>3618</v>
      </c>
      <c r="I5580">
        <f t="shared" si="87"/>
        <v>-1700</v>
      </c>
    </row>
    <row r="5581" spans="1:9" x14ac:dyDescent="0.25">
      <c r="A5581">
        <v>2</v>
      </c>
      <c r="B5581" t="s">
        <v>2053</v>
      </c>
      <c r="C5581" t="s">
        <v>3624</v>
      </c>
      <c r="D5581" t="s">
        <v>3617</v>
      </c>
      <c r="E5581">
        <v>0</v>
      </c>
      <c r="F5581">
        <v>130</v>
      </c>
      <c r="G5581" s="2">
        <v>45565</v>
      </c>
      <c r="H5581" t="s">
        <v>3618</v>
      </c>
      <c r="I5581">
        <f t="shared" si="87"/>
        <v>-130</v>
      </c>
    </row>
    <row r="5582" spans="1:9" x14ac:dyDescent="0.25">
      <c r="A5582">
        <v>2</v>
      </c>
      <c r="B5582" t="s">
        <v>2053</v>
      </c>
      <c r="C5582" t="s">
        <v>3624</v>
      </c>
      <c r="D5582" t="s">
        <v>3617</v>
      </c>
      <c r="E5582">
        <v>0</v>
      </c>
      <c r="F5582">
        <v>871</v>
      </c>
      <c r="G5582" s="2">
        <v>45565</v>
      </c>
      <c r="H5582" t="s">
        <v>3618</v>
      </c>
      <c r="I5582">
        <f t="shared" si="87"/>
        <v>-871</v>
      </c>
    </row>
    <row r="5583" spans="1:9" x14ac:dyDescent="0.25">
      <c r="A5583">
        <v>2</v>
      </c>
      <c r="B5583" t="s">
        <v>2053</v>
      </c>
      <c r="C5583" t="s">
        <v>3624</v>
      </c>
      <c r="D5583" t="s">
        <v>3617</v>
      </c>
      <c r="E5583">
        <v>0</v>
      </c>
      <c r="F5583">
        <v>1580</v>
      </c>
      <c r="G5583" s="2">
        <v>45565</v>
      </c>
      <c r="H5583" t="s">
        <v>3618</v>
      </c>
      <c r="I5583">
        <f t="shared" si="87"/>
        <v>-1580</v>
      </c>
    </row>
    <row r="5584" spans="1:9" x14ac:dyDescent="0.25">
      <c r="A5584">
        <v>2</v>
      </c>
      <c r="B5584" t="s">
        <v>2053</v>
      </c>
      <c r="C5584" t="s">
        <v>3624</v>
      </c>
      <c r="D5584" t="s">
        <v>3617</v>
      </c>
      <c r="E5584">
        <v>0</v>
      </c>
      <c r="F5584">
        <v>1300</v>
      </c>
      <c r="G5584" s="2">
        <v>45565</v>
      </c>
      <c r="H5584" t="s">
        <v>3618</v>
      </c>
      <c r="I5584">
        <f t="shared" si="87"/>
        <v>-1300</v>
      </c>
    </row>
    <row r="5585" spans="1:9" x14ac:dyDescent="0.25">
      <c r="A5585">
        <v>2</v>
      </c>
      <c r="B5585" t="s">
        <v>2053</v>
      </c>
      <c r="C5585" t="s">
        <v>3624</v>
      </c>
      <c r="D5585" t="s">
        <v>3617</v>
      </c>
      <c r="E5585">
        <v>0</v>
      </c>
      <c r="F5585">
        <v>429</v>
      </c>
      <c r="G5585" s="2">
        <v>45565</v>
      </c>
      <c r="H5585" t="s">
        <v>3618</v>
      </c>
      <c r="I5585">
        <f t="shared" si="87"/>
        <v>-429</v>
      </c>
    </row>
    <row r="5586" spans="1:9" x14ac:dyDescent="0.25">
      <c r="A5586">
        <v>2</v>
      </c>
      <c r="B5586" t="s">
        <v>2053</v>
      </c>
      <c r="C5586" t="s">
        <v>3624</v>
      </c>
      <c r="D5586" t="s">
        <v>3617</v>
      </c>
      <c r="E5586">
        <v>0</v>
      </c>
      <c r="F5586">
        <v>5000</v>
      </c>
      <c r="G5586" s="2">
        <v>45565</v>
      </c>
      <c r="H5586" t="s">
        <v>3618</v>
      </c>
      <c r="I5586">
        <f t="shared" si="87"/>
        <v>-5000</v>
      </c>
    </row>
    <row r="5587" spans="1:9" x14ac:dyDescent="0.25">
      <c r="A5587">
        <v>2</v>
      </c>
      <c r="B5587" t="s">
        <v>2053</v>
      </c>
      <c r="C5587" t="s">
        <v>3624</v>
      </c>
      <c r="D5587" t="s">
        <v>3617</v>
      </c>
      <c r="E5587">
        <v>0</v>
      </c>
      <c r="F5587">
        <v>400</v>
      </c>
      <c r="G5587" s="2">
        <v>45565</v>
      </c>
      <c r="H5587" t="s">
        <v>3618</v>
      </c>
      <c r="I5587">
        <f t="shared" si="87"/>
        <v>-400</v>
      </c>
    </row>
    <row r="5588" spans="1:9" x14ac:dyDescent="0.25">
      <c r="A5588">
        <v>2</v>
      </c>
      <c r="B5588" t="s">
        <v>2053</v>
      </c>
      <c r="C5588" t="s">
        <v>3624</v>
      </c>
      <c r="D5588" t="s">
        <v>3617</v>
      </c>
      <c r="E5588">
        <v>0</v>
      </c>
      <c r="F5588">
        <v>752</v>
      </c>
      <c r="G5588" s="2">
        <v>45565</v>
      </c>
      <c r="H5588" t="s">
        <v>3618</v>
      </c>
      <c r="I5588">
        <f t="shared" si="87"/>
        <v>-752</v>
      </c>
    </row>
    <row r="5589" spans="1:9" x14ac:dyDescent="0.25">
      <c r="A5589">
        <v>2</v>
      </c>
      <c r="B5589" t="s">
        <v>2053</v>
      </c>
      <c r="C5589" t="s">
        <v>3624</v>
      </c>
      <c r="D5589" t="s">
        <v>3617</v>
      </c>
      <c r="E5589">
        <v>0</v>
      </c>
      <c r="F5589">
        <v>744</v>
      </c>
      <c r="G5589" s="2">
        <v>45565</v>
      </c>
      <c r="H5589" t="s">
        <v>3618</v>
      </c>
      <c r="I5589">
        <f t="shared" si="87"/>
        <v>-744</v>
      </c>
    </row>
    <row r="5590" spans="1:9" x14ac:dyDescent="0.25">
      <c r="A5590">
        <v>2</v>
      </c>
      <c r="B5590" t="s">
        <v>2053</v>
      </c>
      <c r="C5590" t="s">
        <v>3624</v>
      </c>
      <c r="D5590" t="s">
        <v>3617</v>
      </c>
      <c r="E5590">
        <v>0</v>
      </c>
      <c r="F5590">
        <v>384</v>
      </c>
      <c r="G5590" s="2">
        <v>45565</v>
      </c>
      <c r="H5590" t="s">
        <v>3618</v>
      </c>
      <c r="I5590">
        <f t="shared" si="87"/>
        <v>-384</v>
      </c>
    </row>
    <row r="5591" spans="1:9" x14ac:dyDescent="0.25">
      <c r="A5591">
        <v>2</v>
      </c>
      <c r="B5591" t="s">
        <v>2053</v>
      </c>
      <c r="C5591" t="s">
        <v>3624</v>
      </c>
      <c r="D5591" t="s">
        <v>3617</v>
      </c>
      <c r="E5591">
        <v>0</v>
      </c>
      <c r="F5591">
        <v>744</v>
      </c>
      <c r="G5591" s="2">
        <v>45565</v>
      </c>
      <c r="H5591" t="s">
        <v>3618</v>
      </c>
      <c r="I5591">
        <f t="shared" si="87"/>
        <v>-744</v>
      </c>
    </row>
    <row r="5592" spans="1:9" x14ac:dyDescent="0.25">
      <c r="A5592">
        <v>2</v>
      </c>
      <c r="B5592" t="s">
        <v>2053</v>
      </c>
      <c r="C5592" t="s">
        <v>3624</v>
      </c>
      <c r="D5592" t="s">
        <v>3617</v>
      </c>
      <c r="E5592">
        <v>0</v>
      </c>
      <c r="F5592">
        <v>1075</v>
      </c>
      <c r="G5592" s="2">
        <v>45565</v>
      </c>
      <c r="H5592" t="s">
        <v>3618</v>
      </c>
      <c r="I5592">
        <f t="shared" si="87"/>
        <v>-1075</v>
      </c>
    </row>
    <row r="5593" spans="1:9" x14ac:dyDescent="0.25">
      <c r="A5593">
        <v>2</v>
      </c>
      <c r="B5593" t="s">
        <v>2053</v>
      </c>
      <c r="C5593" t="s">
        <v>3624</v>
      </c>
      <c r="D5593" t="s">
        <v>3617</v>
      </c>
      <c r="E5593">
        <v>0</v>
      </c>
      <c r="F5593">
        <v>175</v>
      </c>
      <c r="G5593" s="2">
        <v>45565</v>
      </c>
      <c r="H5593" t="s">
        <v>3618</v>
      </c>
      <c r="I5593">
        <f t="shared" si="87"/>
        <v>-175</v>
      </c>
    </row>
    <row r="5594" spans="1:9" x14ac:dyDescent="0.25">
      <c r="A5594">
        <v>2</v>
      </c>
      <c r="B5594" t="s">
        <v>2053</v>
      </c>
      <c r="C5594" t="s">
        <v>3624</v>
      </c>
      <c r="D5594" t="s">
        <v>3617</v>
      </c>
      <c r="E5594">
        <v>0</v>
      </c>
      <c r="F5594">
        <v>450</v>
      </c>
      <c r="G5594" s="2">
        <v>45565</v>
      </c>
      <c r="H5594" t="s">
        <v>3618</v>
      </c>
      <c r="I5594">
        <f t="shared" si="87"/>
        <v>-450</v>
      </c>
    </row>
    <row r="5595" spans="1:9" x14ac:dyDescent="0.25">
      <c r="A5595">
        <v>2</v>
      </c>
      <c r="B5595" t="s">
        <v>2053</v>
      </c>
      <c r="C5595" t="s">
        <v>3624</v>
      </c>
      <c r="D5595" t="s">
        <v>3617</v>
      </c>
      <c r="E5595">
        <v>0</v>
      </c>
      <c r="F5595">
        <v>800</v>
      </c>
      <c r="G5595" s="2">
        <v>45565</v>
      </c>
      <c r="H5595" t="s">
        <v>3618</v>
      </c>
      <c r="I5595">
        <f t="shared" si="87"/>
        <v>-800</v>
      </c>
    </row>
    <row r="5596" spans="1:9" x14ac:dyDescent="0.25">
      <c r="A5596">
        <v>2</v>
      </c>
      <c r="B5596" t="s">
        <v>2053</v>
      </c>
      <c r="C5596" t="s">
        <v>3624</v>
      </c>
      <c r="D5596" t="s">
        <v>3617</v>
      </c>
      <c r="E5596">
        <v>0</v>
      </c>
      <c r="F5596">
        <v>850</v>
      </c>
      <c r="G5596" s="2">
        <v>45565</v>
      </c>
      <c r="H5596" t="s">
        <v>3618</v>
      </c>
      <c r="I5596">
        <f t="shared" si="87"/>
        <v>-850</v>
      </c>
    </row>
    <row r="5597" spans="1:9" x14ac:dyDescent="0.25">
      <c r="A5597">
        <v>2</v>
      </c>
      <c r="B5597" t="s">
        <v>2053</v>
      </c>
      <c r="C5597" t="s">
        <v>3624</v>
      </c>
      <c r="D5597" t="s">
        <v>3617</v>
      </c>
      <c r="E5597">
        <v>0</v>
      </c>
      <c r="F5597">
        <v>760</v>
      </c>
      <c r="G5597" s="2">
        <v>45565</v>
      </c>
      <c r="H5597" t="s">
        <v>3618</v>
      </c>
      <c r="I5597">
        <f t="shared" si="87"/>
        <v>-760</v>
      </c>
    </row>
    <row r="5598" spans="1:9" x14ac:dyDescent="0.25">
      <c r="A5598">
        <v>2</v>
      </c>
      <c r="B5598" t="s">
        <v>2053</v>
      </c>
      <c r="C5598" t="s">
        <v>3624</v>
      </c>
      <c r="D5598" t="s">
        <v>3617</v>
      </c>
      <c r="E5598">
        <v>0</v>
      </c>
      <c r="F5598">
        <v>784</v>
      </c>
      <c r="G5598" s="2">
        <v>45565</v>
      </c>
      <c r="H5598" t="s">
        <v>3618</v>
      </c>
      <c r="I5598">
        <f t="shared" si="87"/>
        <v>-784</v>
      </c>
    </row>
    <row r="5599" spans="1:9" x14ac:dyDescent="0.25">
      <c r="A5599">
        <v>2</v>
      </c>
      <c r="B5599" t="s">
        <v>2053</v>
      </c>
      <c r="C5599" t="s">
        <v>3624</v>
      </c>
      <c r="D5599" t="s">
        <v>3617</v>
      </c>
      <c r="E5599">
        <v>0</v>
      </c>
      <c r="F5599">
        <v>664</v>
      </c>
      <c r="G5599" s="2">
        <v>45565</v>
      </c>
      <c r="H5599" t="s">
        <v>3618</v>
      </c>
      <c r="I5599">
        <f t="shared" si="87"/>
        <v>-664</v>
      </c>
    </row>
    <row r="5600" spans="1:9" x14ac:dyDescent="0.25">
      <c r="A5600">
        <v>2</v>
      </c>
      <c r="B5600" t="s">
        <v>2053</v>
      </c>
      <c r="C5600" t="s">
        <v>3624</v>
      </c>
      <c r="D5600" t="s">
        <v>3617</v>
      </c>
      <c r="E5600">
        <v>0</v>
      </c>
      <c r="F5600">
        <v>688</v>
      </c>
      <c r="G5600" s="2">
        <v>45565</v>
      </c>
      <c r="H5600" t="s">
        <v>3618</v>
      </c>
      <c r="I5600">
        <f t="shared" si="87"/>
        <v>-688</v>
      </c>
    </row>
    <row r="5601" spans="1:9" x14ac:dyDescent="0.25">
      <c r="A5601">
        <v>2</v>
      </c>
      <c r="B5601" t="s">
        <v>2053</v>
      </c>
      <c r="C5601" t="s">
        <v>3624</v>
      </c>
      <c r="D5601" t="s">
        <v>3617</v>
      </c>
      <c r="E5601">
        <v>0</v>
      </c>
      <c r="F5601">
        <v>875</v>
      </c>
      <c r="G5601" s="2">
        <v>45565</v>
      </c>
      <c r="H5601" t="s">
        <v>3618</v>
      </c>
      <c r="I5601">
        <f t="shared" si="87"/>
        <v>-875</v>
      </c>
    </row>
    <row r="5602" spans="1:9" x14ac:dyDescent="0.25">
      <c r="A5602">
        <v>2</v>
      </c>
      <c r="B5602" t="s">
        <v>2053</v>
      </c>
      <c r="C5602" t="s">
        <v>3624</v>
      </c>
      <c r="D5602" t="s">
        <v>3617</v>
      </c>
      <c r="E5602">
        <v>0</v>
      </c>
      <c r="F5602">
        <v>2150</v>
      </c>
      <c r="G5602" s="2">
        <v>45565</v>
      </c>
      <c r="H5602" t="s">
        <v>3618</v>
      </c>
      <c r="I5602">
        <f t="shared" si="87"/>
        <v>-2150</v>
      </c>
    </row>
    <row r="5603" spans="1:9" x14ac:dyDescent="0.25">
      <c r="A5603">
        <v>2</v>
      </c>
      <c r="B5603" t="s">
        <v>2053</v>
      </c>
      <c r="C5603" t="s">
        <v>3624</v>
      </c>
      <c r="D5603" t="s">
        <v>3617</v>
      </c>
      <c r="E5603">
        <v>0</v>
      </c>
      <c r="F5603">
        <v>1275</v>
      </c>
      <c r="G5603" s="2">
        <v>45565</v>
      </c>
      <c r="H5603" t="s">
        <v>3618</v>
      </c>
      <c r="I5603">
        <f t="shared" si="87"/>
        <v>-1275</v>
      </c>
    </row>
    <row r="5604" spans="1:9" x14ac:dyDescent="0.25">
      <c r="A5604">
        <v>2</v>
      </c>
      <c r="B5604" t="s">
        <v>2053</v>
      </c>
      <c r="C5604" t="s">
        <v>3624</v>
      </c>
      <c r="D5604" t="s">
        <v>3617</v>
      </c>
      <c r="E5604">
        <v>0</v>
      </c>
      <c r="F5604">
        <v>150</v>
      </c>
      <c r="G5604" s="2">
        <v>45565</v>
      </c>
      <c r="H5604" t="s">
        <v>3618</v>
      </c>
      <c r="I5604">
        <f t="shared" si="87"/>
        <v>-150</v>
      </c>
    </row>
    <row r="5605" spans="1:9" x14ac:dyDescent="0.25">
      <c r="A5605">
        <v>2</v>
      </c>
      <c r="B5605" t="s">
        <v>2053</v>
      </c>
      <c r="C5605" t="s">
        <v>3624</v>
      </c>
      <c r="D5605" t="s">
        <v>3617</v>
      </c>
      <c r="E5605">
        <v>0</v>
      </c>
      <c r="F5605">
        <v>60</v>
      </c>
      <c r="G5605" s="2">
        <v>45565</v>
      </c>
      <c r="H5605" t="s">
        <v>3618</v>
      </c>
      <c r="I5605">
        <f t="shared" si="87"/>
        <v>-60</v>
      </c>
    </row>
    <row r="5606" spans="1:9" x14ac:dyDescent="0.25">
      <c r="A5606">
        <v>2</v>
      </c>
      <c r="B5606" t="s">
        <v>2053</v>
      </c>
      <c r="C5606" t="s">
        <v>3624</v>
      </c>
      <c r="D5606" t="s">
        <v>3617</v>
      </c>
      <c r="E5606">
        <v>0</v>
      </c>
      <c r="F5606">
        <v>1230</v>
      </c>
      <c r="G5606" s="2">
        <v>45565</v>
      </c>
      <c r="H5606" t="s">
        <v>3618</v>
      </c>
      <c r="I5606">
        <f t="shared" si="87"/>
        <v>-1230</v>
      </c>
    </row>
    <row r="5607" spans="1:9" x14ac:dyDescent="0.25">
      <c r="A5607">
        <v>2</v>
      </c>
      <c r="B5607" t="s">
        <v>2053</v>
      </c>
      <c r="C5607" t="s">
        <v>3624</v>
      </c>
      <c r="D5607" t="s">
        <v>3617</v>
      </c>
      <c r="E5607">
        <v>0</v>
      </c>
      <c r="F5607">
        <v>1300</v>
      </c>
      <c r="G5607" s="2">
        <v>45565</v>
      </c>
      <c r="H5607" t="s">
        <v>3618</v>
      </c>
      <c r="I5607">
        <f t="shared" si="87"/>
        <v>-1300</v>
      </c>
    </row>
    <row r="5608" spans="1:9" x14ac:dyDescent="0.25">
      <c r="A5608">
        <v>2</v>
      </c>
      <c r="B5608" t="s">
        <v>2053</v>
      </c>
      <c r="C5608" t="s">
        <v>3624</v>
      </c>
      <c r="D5608" t="s">
        <v>3617</v>
      </c>
      <c r="E5608">
        <v>0</v>
      </c>
      <c r="F5608">
        <v>1118</v>
      </c>
      <c r="G5608" s="2">
        <v>45565</v>
      </c>
      <c r="H5608" t="s">
        <v>3618</v>
      </c>
      <c r="I5608">
        <f t="shared" si="87"/>
        <v>-1118</v>
      </c>
    </row>
    <row r="5609" spans="1:9" x14ac:dyDescent="0.25">
      <c r="A5609">
        <v>2</v>
      </c>
      <c r="B5609" t="s">
        <v>2053</v>
      </c>
      <c r="C5609" t="s">
        <v>3624</v>
      </c>
      <c r="D5609" t="s">
        <v>3617</v>
      </c>
      <c r="E5609">
        <v>0</v>
      </c>
      <c r="F5609">
        <v>468</v>
      </c>
      <c r="G5609" s="2">
        <v>45565</v>
      </c>
      <c r="H5609" t="s">
        <v>3618</v>
      </c>
      <c r="I5609">
        <f t="shared" si="87"/>
        <v>-468</v>
      </c>
    </row>
    <row r="5610" spans="1:9" x14ac:dyDescent="0.25">
      <c r="A5610">
        <v>2</v>
      </c>
      <c r="B5610" t="s">
        <v>2053</v>
      </c>
      <c r="C5610" t="s">
        <v>3624</v>
      </c>
      <c r="D5610" t="s">
        <v>3617</v>
      </c>
      <c r="E5610">
        <v>0</v>
      </c>
      <c r="F5610">
        <v>615</v>
      </c>
      <c r="G5610" s="2">
        <v>45565</v>
      </c>
      <c r="H5610" t="s">
        <v>3618</v>
      </c>
      <c r="I5610">
        <f t="shared" si="87"/>
        <v>-615</v>
      </c>
    </row>
    <row r="5611" spans="1:9" x14ac:dyDescent="0.25">
      <c r="A5611">
        <v>2</v>
      </c>
      <c r="B5611" t="s">
        <v>2053</v>
      </c>
      <c r="C5611" t="s">
        <v>3624</v>
      </c>
      <c r="D5611" t="s">
        <v>3617</v>
      </c>
      <c r="E5611">
        <v>0</v>
      </c>
      <c r="F5611">
        <v>495</v>
      </c>
      <c r="G5611" s="2">
        <v>45565</v>
      </c>
      <c r="H5611" t="s">
        <v>3618</v>
      </c>
      <c r="I5611">
        <f t="shared" si="87"/>
        <v>-495</v>
      </c>
    </row>
    <row r="5612" spans="1:9" x14ac:dyDescent="0.25">
      <c r="A5612">
        <v>2</v>
      </c>
      <c r="B5612" t="s">
        <v>2053</v>
      </c>
      <c r="C5612" t="s">
        <v>3624</v>
      </c>
      <c r="D5612" t="s">
        <v>3617</v>
      </c>
      <c r="E5612">
        <v>0</v>
      </c>
      <c r="F5612">
        <v>300</v>
      </c>
      <c r="G5612" s="2">
        <v>45565</v>
      </c>
      <c r="H5612" t="s">
        <v>3618</v>
      </c>
      <c r="I5612">
        <f t="shared" si="87"/>
        <v>-300</v>
      </c>
    </row>
    <row r="5613" spans="1:9" x14ac:dyDescent="0.25">
      <c r="A5613">
        <v>2</v>
      </c>
      <c r="B5613" t="s">
        <v>2053</v>
      </c>
      <c r="C5613" t="s">
        <v>3624</v>
      </c>
      <c r="D5613" t="s">
        <v>3617</v>
      </c>
      <c r="E5613">
        <v>0</v>
      </c>
      <c r="F5613">
        <v>675</v>
      </c>
      <c r="G5613" s="2">
        <v>45565</v>
      </c>
      <c r="H5613" t="s">
        <v>3618</v>
      </c>
      <c r="I5613">
        <f t="shared" si="87"/>
        <v>-675</v>
      </c>
    </row>
    <row r="5614" spans="1:9" x14ac:dyDescent="0.25">
      <c r="A5614">
        <v>2</v>
      </c>
      <c r="B5614" t="s">
        <v>2053</v>
      </c>
      <c r="C5614" t="s">
        <v>3624</v>
      </c>
      <c r="D5614" t="s">
        <v>3617</v>
      </c>
      <c r="E5614">
        <v>0</v>
      </c>
      <c r="F5614">
        <v>1300</v>
      </c>
      <c r="G5614" s="2">
        <v>45565</v>
      </c>
      <c r="H5614" t="s">
        <v>3618</v>
      </c>
      <c r="I5614">
        <f t="shared" si="87"/>
        <v>-1300</v>
      </c>
    </row>
    <row r="5615" spans="1:9" x14ac:dyDescent="0.25">
      <c r="A5615">
        <v>2</v>
      </c>
      <c r="B5615" t="s">
        <v>2053</v>
      </c>
      <c r="C5615" t="s">
        <v>3624</v>
      </c>
      <c r="D5615" t="s">
        <v>3617</v>
      </c>
      <c r="E5615">
        <v>0</v>
      </c>
      <c r="F5615">
        <v>615</v>
      </c>
      <c r="G5615" s="2">
        <v>45565</v>
      </c>
      <c r="H5615" t="s">
        <v>3618</v>
      </c>
      <c r="I5615">
        <f t="shared" si="87"/>
        <v>-615</v>
      </c>
    </row>
    <row r="5616" spans="1:9" x14ac:dyDescent="0.25">
      <c r="A5616">
        <v>2</v>
      </c>
      <c r="B5616" t="s">
        <v>2053</v>
      </c>
      <c r="C5616" t="s">
        <v>3624</v>
      </c>
      <c r="D5616" t="s">
        <v>3617</v>
      </c>
      <c r="E5616">
        <v>0</v>
      </c>
      <c r="F5616">
        <v>1200</v>
      </c>
      <c r="G5616" s="2">
        <v>45565</v>
      </c>
      <c r="H5616" t="s">
        <v>3618</v>
      </c>
      <c r="I5616">
        <f t="shared" si="87"/>
        <v>-1200</v>
      </c>
    </row>
    <row r="5617" spans="1:9" x14ac:dyDescent="0.25">
      <c r="A5617">
        <v>2</v>
      </c>
      <c r="B5617" t="s">
        <v>2053</v>
      </c>
      <c r="C5617" t="s">
        <v>3624</v>
      </c>
      <c r="D5617" t="s">
        <v>3617</v>
      </c>
      <c r="E5617">
        <v>0</v>
      </c>
      <c r="F5617">
        <v>1300</v>
      </c>
      <c r="G5617" s="2">
        <v>45565</v>
      </c>
      <c r="H5617" t="s">
        <v>3618</v>
      </c>
      <c r="I5617">
        <f t="shared" si="87"/>
        <v>-1300</v>
      </c>
    </row>
    <row r="5618" spans="1:9" x14ac:dyDescent="0.25">
      <c r="A5618">
        <v>2</v>
      </c>
      <c r="B5618" t="s">
        <v>2053</v>
      </c>
      <c r="C5618" t="s">
        <v>3624</v>
      </c>
      <c r="D5618" t="s">
        <v>3617</v>
      </c>
      <c r="E5618">
        <v>0</v>
      </c>
      <c r="F5618">
        <v>1500</v>
      </c>
      <c r="G5618" s="2">
        <v>45565</v>
      </c>
      <c r="H5618" t="s">
        <v>3618</v>
      </c>
      <c r="I5618">
        <f t="shared" si="87"/>
        <v>-1500</v>
      </c>
    </row>
    <row r="5619" spans="1:9" x14ac:dyDescent="0.25">
      <c r="A5619">
        <v>2</v>
      </c>
      <c r="B5619" t="s">
        <v>2053</v>
      </c>
      <c r="C5619" t="s">
        <v>3624</v>
      </c>
      <c r="D5619" t="s">
        <v>3617</v>
      </c>
      <c r="E5619">
        <v>0</v>
      </c>
      <c r="F5619">
        <v>195</v>
      </c>
      <c r="G5619" s="2">
        <v>45565</v>
      </c>
      <c r="H5619" t="s">
        <v>3618</v>
      </c>
      <c r="I5619">
        <f t="shared" si="87"/>
        <v>-195</v>
      </c>
    </row>
    <row r="5620" spans="1:9" x14ac:dyDescent="0.25">
      <c r="A5620">
        <v>2</v>
      </c>
      <c r="B5620" t="s">
        <v>2053</v>
      </c>
      <c r="C5620" t="s">
        <v>3624</v>
      </c>
      <c r="D5620" t="s">
        <v>3617</v>
      </c>
      <c r="E5620">
        <v>0</v>
      </c>
      <c r="F5620">
        <v>1300</v>
      </c>
      <c r="G5620" s="2">
        <v>45565</v>
      </c>
      <c r="H5620" t="s">
        <v>3618</v>
      </c>
      <c r="I5620">
        <f t="shared" si="87"/>
        <v>-1300</v>
      </c>
    </row>
    <row r="5621" spans="1:9" x14ac:dyDescent="0.25">
      <c r="A5621">
        <v>2</v>
      </c>
      <c r="B5621" t="s">
        <v>2053</v>
      </c>
      <c r="C5621" t="s">
        <v>3624</v>
      </c>
      <c r="D5621" t="s">
        <v>3617</v>
      </c>
      <c r="E5621">
        <v>0</v>
      </c>
      <c r="F5621">
        <v>351</v>
      </c>
      <c r="G5621" s="2">
        <v>45565</v>
      </c>
      <c r="H5621" t="s">
        <v>3618</v>
      </c>
      <c r="I5621">
        <f t="shared" si="87"/>
        <v>-351</v>
      </c>
    </row>
    <row r="5622" spans="1:9" x14ac:dyDescent="0.25">
      <c r="A5622">
        <v>2</v>
      </c>
      <c r="B5622" t="s">
        <v>2053</v>
      </c>
      <c r="C5622" t="s">
        <v>3624</v>
      </c>
      <c r="D5622" t="s">
        <v>3617</v>
      </c>
      <c r="E5622">
        <v>0</v>
      </c>
      <c r="F5622">
        <v>120</v>
      </c>
      <c r="G5622" s="2">
        <v>45565</v>
      </c>
      <c r="H5622" t="s">
        <v>3618</v>
      </c>
      <c r="I5622">
        <f t="shared" si="87"/>
        <v>-120</v>
      </c>
    </row>
    <row r="5623" spans="1:9" x14ac:dyDescent="0.25">
      <c r="A5623">
        <v>2</v>
      </c>
      <c r="B5623" t="s">
        <v>2053</v>
      </c>
      <c r="C5623" t="s">
        <v>3624</v>
      </c>
      <c r="D5623" t="s">
        <v>3617</v>
      </c>
      <c r="E5623">
        <v>0</v>
      </c>
      <c r="F5623">
        <v>2000</v>
      </c>
      <c r="G5623" s="2">
        <v>45565</v>
      </c>
      <c r="H5623" t="s">
        <v>3618</v>
      </c>
      <c r="I5623">
        <f t="shared" si="87"/>
        <v>-2000</v>
      </c>
    </row>
    <row r="5624" spans="1:9" x14ac:dyDescent="0.25">
      <c r="A5624">
        <v>2</v>
      </c>
      <c r="B5624" t="s">
        <v>2053</v>
      </c>
      <c r="C5624" t="s">
        <v>3624</v>
      </c>
      <c r="D5624" t="s">
        <v>3617</v>
      </c>
      <c r="E5624">
        <v>0</v>
      </c>
      <c r="F5624">
        <v>150</v>
      </c>
      <c r="G5624" s="2">
        <v>45565</v>
      </c>
      <c r="H5624" t="s">
        <v>3618</v>
      </c>
      <c r="I5624">
        <f t="shared" si="87"/>
        <v>-150</v>
      </c>
    </row>
    <row r="5625" spans="1:9" x14ac:dyDescent="0.25">
      <c r="A5625">
        <v>2</v>
      </c>
      <c r="B5625" t="s">
        <v>2053</v>
      </c>
      <c r="C5625" t="s">
        <v>3624</v>
      </c>
      <c r="D5625" t="s">
        <v>3617</v>
      </c>
      <c r="E5625">
        <v>0</v>
      </c>
      <c r="F5625">
        <v>39</v>
      </c>
      <c r="G5625" s="2">
        <v>45565</v>
      </c>
      <c r="H5625" t="s">
        <v>3618</v>
      </c>
      <c r="I5625">
        <f t="shared" si="87"/>
        <v>-39</v>
      </c>
    </row>
    <row r="5626" spans="1:9" x14ac:dyDescent="0.25">
      <c r="A5626">
        <v>2</v>
      </c>
      <c r="B5626" t="s">
        <v>2053</v>
      </c>
      <c r="C5626" t="s">
        <v>3624</v>
      </c>
      <c r="D5626" t="s">
        <v>3617</v>
      </c>
      <c r="E5626">
        <v>0</v>
      </c>
      <c r="F5626">
        <v>109.5</v>
      </c>
      <c r="G5626" s="2">
        <v>45565</v>
      </c>
      <c r="H5626" t="s">
        <v>3618</v>
      </c>
      <c r="I5626">
        <f t="shared" si="87"/>
        <v>-109.5</v>
      </c>
    </row>
    <row r="5627" spans="1:9" x14ac:dyDescent="0.25">
      <c r="A5627">
        <v>2</v>
      </c>
      <c r="B5627" t="s">
        <v>2053</v>
      </c>
      <c r="C5627" t="s">
        <v>3624</v>
      </c>
      <c r="D5627" t="s">
        <v>3617</v>
      </c>
      <c r="E5627">
        <v>0</v>
      </c>
      <c r="F5627">
        <v>2664.5</v>
      </c>
      <c r="G5627" s="2">
        <v>45565</v>
      </c>
      <c r="H5627" t="s">
        <v>3618</v>
      </c>
      <c r="I5627">
        <f t="shared" si="87"/>
        <v>-2664.5</v>
      </c>
    </row>
    <row r="5628" spans="1:9" x14ac:dyDescent="0.25">
      <c r="A5628">
        <v>2</v>
      </c>
      <c r="B5628" t="s">
        <v>2053</v>
      </c>
      <c r="C5628" t="s">
        <v>3624</v>
      </c>
      <c r="D5628" t="s">
        <v>3617</v>
      </c>
      <c r="E5628">
        <v>0</v>
      </c>
      <c r="F5628">
        <v>2080.5</v>
      </c>
      <c r="G5628" s="2">
        <v>45565</v>
      </c>
      <c r="H5628" t="s">
        <v>3618</v>
      </c>
      <c r="I5628">
        <f t="shared" si="87"/>
        <v>-2080.5</v>
      </c>
    </row>
    <row r="5629" spans="1:9" x14ac:dyDescent="0.25">
      <c r="A5629">
        <v>2</v>
      </c>
      <c r="B5629" t="s">
        <v>2053</v>
      </c>
      <c r="C5629" t="s">
        <v>3624</v>
      </c>
      <c r="D5629" t="s">
        <v>3617</v>
      </c>
      <c r="E5629">
        <v>0</v>
      </c>
      <c r="F5629">
        <v>2190</v>
      </c>
      <c r="G5629" s="2">
        <v>45565</v>
      </c>
      <c r="H5629" t="s">
        <v>3618</v>
      </c>
      <c r="I5629">
        <f t="shared" si="87"/>
        <v>-2190</v>
      </c>
    </row>
    <row r="5630" spans="1:9" x14ac:dyDescent="0.25">
      <c r="A5630">
        <v>2</v>
      </c>
      <c r="B5630" t="s">
        <v>2053</v>
      </c>
      <c r="C5630" t="s">
        <v>3624</v>
      </c>
      <c r="D5630" t="s">
        <v>3617</v>
      </c>
      <c r="E5630">
        <v>0</v>
      </c>
      <c r="F5630">
        <v>1365</v>
      </c>
      <c r="G5630" s="2">
        <v>45565</v>
      </c>
      <c r="H5630" t="s">
        <v>3618</v>
      </c>
      <c r="I5630">
        <f t="shared" si="87"/>
        <v>-1365</v>
      </c>
    </row>
    <row r="5631" spans="1:9" x14ac:dyDescent="0.25">
      <c r="A5631">
        <v>2</v>
      </c>
      <c r="B5631" t="s">
        <v>2053</v>
      </c>
      <c r="C5631" t="s">
        <v>3624</v>
      </c>
      <c r="D5631" t="s">
        <v>3617</v>
      </c>
      <c r="E5631">
        <v>0</v>
      </c>
      <c r="F5631">
        <v>1953</v>
      </c>
      <c r="G5631" s="2">
        <v>45565</v>
      </c>
      <c r="H5631" t="s">
        <v>3618</v>
      </c>
      <c r="I5631">
        <f t="shared" si="87"/>
        <v>-1953</v>
      </c>
    </row>
    <row r="5632" spans="1:9" x14ac:dyDescent="0.25">
      <c r="A5632">
        <v>2</v>
      </c>
      <c r="B5632" t="s">
        <v>2053</v>
      </c>
      <c r="C5632" t="s">
        <v>3624</v>
      </c>
      <c r="D5632" t="s">
        <v>3617</v>
      </c>
      <c r="E5632">
        <v>0</v>
      </c>
      <c r="F5632">
        <v>1340</v>
      </c>
      <c r="G5632" s="2">
        <v>45565</v>
      </c>
      <c r="H5632" t="s">
        <v>3618</v>
      </c>
      <c r="I5632">
        <f t="shared" si="87"/>
        <v>-1340</v>
      </c>
    </row>
    <row r="5633" spans="1:9" x14ac:dyDescent="0.25">
      <c r="A5633">
        <v>2</v>
      </c>
      <c r="B5633" t="s">
        <v>2053</v>
      </c>
      <c r="C5633" t="s">
        <v>3624</v>
      </c>
      <c r="D5633" t="s">
        <v>3617</v>
      </c>
      <c r="E5633">
        <v>0</v>
      </c>
      <c r="F5633">
        <v>200</v>
      </c>
      <c r="G5633" s="2">
        <v>45565</v>
      </c>
      <c r="H5633" t="s">
        <v>3618</v>
      </c>
      <c r="I5633">
        <f t="shared" si="87"/>
        <v>-200</v>
      </c>
    </row>
    <row r="5634" spans="1:9" x14ac:dyDescent="0.25">
      <c r="A5634">
        <v>2</v>
      </c>
      <c r="B5634" t="s">
        <v>2053</v>
      </c>
      <c r="C5634" t="s">
        <v>3624</v>
      </c>
      <c r="D5634" t="s">
        <v>3617</v>
      </c>
      <c r="E5634">
        <v>0</v>
      </c>
      <c r="F5634">
        <v>450</v>
      </c>
      <c r="G5634" s="2">
        <v>45565</v>
      </c>
      <c r="H5634" t="s">
        <v>3618</v>
      </c>
      <c r="I5634">
        <f t="shared" ref="I5634:I5697" si="88">E5634-F5634</f>
        <v>-450</v>
      </c>
    </row>
    <row r="5635" spans="1:9" x14ac:dyDescent="0.25">
      <c r="A5635">
        <v>2</v>
      </c>
      <c r="B5635" t="s">
        <v>2053</v>
      </c>
      <c r="C5635" t="s">
        <v>3624</v>
      </c>
      <c r="D5635" t="s">
        <v>3617</v>
      </c>
      <c r="E5635">
        <v>0</v>
      </c>
      <c r="F5635">
        <v>24</v>
      </c>
      <c r="G5635" s="2">
        <v>45565</v>
      </c>
      <c r="H5635" t="s">
        <v>3618</v>
      </c>
      <c r="I5635">
        <f t="shared" si="88"/>
        <v>-24</v>
      </c>
    </row>
    <row r="5636" spans="1:9" x14ac:dyDescent="0.25">
      <c r="A5636">
        <v>2</v>
      </c>
      <c r="B5636" t="s">
        <v>2053</v>
      </c>
      <c r="C5636" t="s">
        <v>3624</v>
      </c>
      <c r="D5636" t="s">
        <v>3617</v>
      </c>
      <c r="E5636">
        <v>0</v>
      </c>
      <c r="F5636">
        <v>84</v>
      </c>
      <c r="G5636" s="2">
        <v>45565</v>
      </c>
      <c r="H5636" t="s">
        <v>3618</v>
      </c>
      <c r="I5636">
        <f t="shared" si="88"/>
        <v>-84</v>
      </c>
    </row>
    <row r="5637" spans="1:9" x14ac:dyDescent="0.25">
      <c r="A5637">
        <v>4</v>
      </c>
      <c r="B5637" t="s">
        <v>2053</v>
      </c>
      <c r="C5637" t="s">
        <v>3625</v>
      </c>
      <c r="D5637" t="s">
        <v>3617</v>
      </c>
      <c r="E5637">
        <v>0</v>
      </c>
      <c r="F5637">
        <v>5000</v>
      </c>
      <c r="G5637" s="2">
        <v>45565</v>
      </c>
      <c r="H5637" t="s">
        <v>3618</v>
      </c>
      <c r="I5637">
        <f t="shared" si="88"/>
        <v>-5000</v>
      </c>
    </row>
    <row r="5638" spans="1:9" x14ac:dyDescent="0.25">
      <c r="A5638">
        <v>4</v>
      </c>
      <c r="B5638" t="s">
        <v>2053</v>
      </c>
      <c r="C5638" t="s">
        <v>3625</v>
      </c>
      <c r="D5638" t="s">
        <v>3617</v>
      </c>
      <c r="E5638">
        <v>0</v>
      </c>
      <c r="F5638">
        <v>4875</v>
      </c>
      <c r="G5638" s="2">
        <v>45565</v>
      </c>
      <c r="H5638" t="s">
        <v>3618</v>
      </c>
      <c r="I5638">
        <f t="shared" si="88"/>
        <v>-4875</v>
      </c>
    </row>
    <row r="5639" spans="1:9" x14ac:dyDescent="0.25">
      <c r="A5639">
        <v>4</v>
      </c>
      <c r="B5639" t="s">
        <v>2053</v>
      </c>
      <c r="C5639" t="s">
        <v>3625</v>
      </c>
      <c r="D5639" t="s">
        <v>3617</v>
      </c>
      <c r="E5639">
        <v>0</v>
      </c>
      <c r="F5639">
        <v>6100</v>
      </c>
      <c r="G5639" s="2">
        <v>45565</v>
      </c>
      <c r="H5639" t="s">
        <v>3618</v>
      </c>
      <c r="I5639">
        <f t="shared" si="88"/>
        <v>-6100</v>
      </c>
    </row>
    <row r="5640" spans="1:9" x14ac:dyDescent="0.25">
      <c r="A5640">
        <v>4</v>
      </c>
      <c r="B5640" t="s">
        <v>2053</v>
      </c>
      <c r="C5640" t="s">
        <v>3625</v>
      </c>
      <c r="D5640" t="s">
        <v>3617</v>
      </c>
      <c r="E5640">
        <v>0</v>
      </c>
      <c r="F5640">
        <v>495</v>
      </c>
      <c r="G5640" s="2">
        <v>45565</v>
      </c>
      <c r="H5640" t="s">
        <v>3618</v>
      </c>
      <c r="I5640">
        <f t="shared" si="88"/>
        <v>-495</v>
      </c>
    </row>
    <row r="5641" spans="1:9" x14ac:dyDescent="0.25">
      <c r="A5641">
        <v>4</v>
      </c>
      <c r="B5641" t="s">
        <v>2053</v>
      </c>
      <c r="C5641" t="s">
        <v>3625</v>
      </c>
      <c r="D5641" t="s">
        <v>3617</v>
      </c>
      <c r="E5641">
        <v>0</v>
      </c>
      <c r="F5641">
        <v>169</v>
      </c>
      <c r="G5641" s="2">
        <v>45565</v>
      </c>
      <c r="H5641" t="s">
        <v>3618</v>
      </c>
      <c r="I5641">
        <f t="shared" si="88"/>
        <v>-169</v>
      </c>
    </row>
    <row r="5642" spans="1:9" x14ac:dyDescent="0.25">
      <c r="A5642">
        <v>4</v>
      </c>
      <c r="B5642" t="s">
        <v>2053</v>
      </c>
      <c r="C5642" t="s">
        <v>3625</v>
      </c>
      <c r="D5642" t="s">
        <v>3617</v>
      </c>
      <c r="E5642">
        <v>0</v>
      </c>
      <c r="F5642">
        <v>495</v>
      </c>
      <c r="G5642" s="2">
        <v>45565</v>
      </c>
      <c r="H5642" t="s">
        <v>3618</v>
      </c>
      <c r="I5642">
        <f t="shared" si="88"/>
        <v>-495</v>
      </c>
    </row>
    <row r="5643" spans="1:9" x14ac:dyDescent="0.25">
      <c r="A5643">
        <v>4</v>
      </c>
      <c r="B5643" t="s">
        <v>2053</v>
      </c>
      <c r="C5643" t="s">
        <v>3625</v>
      </c>
      <c r="D5643" t="s">
        <v>3617</v>
      </c>
      <c r="E5643">
        <v>0</v>
      </c>
      <c r="F5643">
        <v>405</v>
      </c>
      <c r="G5643" s="2">
        <v>45565</v>
      </c>
      <c r="H5643" t="s">
        <v>3618</v>
      </c>
      <c r="I5643">
        <f t="shared" si="88"/>
        <v>-405</v>
      </c>
    </row>
    <row r="5644" spans="1:9" x14ac:dyDescent="0.25">
      <c r="A5644">
        <v>4</v>
      </c>
      <c r="B5644" t="s">
        <v>2053</v>
      </c>
      <c r="C5644" t="s">
        <v>3625</v>
      </c>
      <c r="D5644" t="s">
        <v>3617</v>
      </c>
      <c r="E5644">
        <v>0</v>
      </c>
      <c r="F5644">
        <v>351</v>
      </c>
      <c r="G5644" s="2">
        <v>45565</v>
      </c>
      <c r="H5644" t="s">
        <v>3618</v>
      </c>
      <c r="I5644">
        <f t="shared" si="88"/>
        <v>-351</v>
      </c>
    </row>
    <row r="5645" spans="1:9" x14ac:dyDescent="0.25">
      <c r="A5645">
        <v>4</v>
      </c>
      <c r="B5645" t="s">
        <v>2053</v>
      </c>
      <c r="C5645" t="s">
        <v>3625</v>
      </c>
      <c r="D5645" t="s">
        <v>3617</v>
      </c>
      <c r="E5645">
        <v>0</v>
      </c>
      <c r="F5645">
        <v>45</v>
      </c>
      <c r="G5645" s="2">
        <v>45565</v>
      </c>
      <c r="H5645" t="s">
        <v>3618</v>
      </c>
      <c r="I5645">
        <f t="shared" si="88"/>
        <v>-45</v>
      </c>
    </row>
    <row r="5646" spans="1:9" x14ac:dyDescent="0.25">
      <c r="A5646">
        <v>4</v>
      </c>
      <c r="B5646" t="s">
        <v>2053</v>
      </c>
      <c r="C5646" t="s">
        <v>3625</v>
      </c>
      <c r="D5646" t="s">
        <v>3617</v>
      </c>
      <c r="E5646">
        <v>0</v>
      </c>
      <c r="F5646">
        <v>1222</v>
      </c>
      <c r="G5646" s="2">
        <v>45565</v>
      </c>
      <c r="H5646" t="s">
        <v>3618</v>
      </c>
      <c r="I5646">
        <f t="shared" si="88"/>
        <v>-1222</v>
      </c>
    </row>
    <row r="5647" spans="1:9" x14ac:dyDescent="0.25">
      <c r="A5647">
        <v>4</v>
      </c>
      <c r="B5647" t="s">
        <v>2053</v>
      </c>
      <c r="C5647" t="s">
        <v>3625</v>
      </c>
      <c r="D5647" t="s">
        <v>3617</v>
      </c>
      <c r="E5647">
        <v>0</v>
      </c>
      <c r="F5647">
        <v>91</v>
      </c>
      <c r="G5647" s="2">
        <v>45565</v>
      </c>
      <c r="H5647" t="s">
        <v>3618</v>
      </c>
      <c r="I5647">
        <f t="shared" si="88"/>
        <v>-91</v>
      </c>
    </row>
    <row r="5648" spans="1:9" x14ac:dyDescent="0.25">
      <c r="A5648">
        <v>4</v>
      </c>
      <c r="B5648" t="s">
        <v>2053</v>
      </c>
      <c r="C5648" t="s">
        <v>3625</v>
      </c>
      <c r="D5648" t="s">
        <v>3617</v>
      </c>
      <c r="E5648">
        <v>0</v>
      </c>
      <c r="F5648">
        <v>91</v>
      </c>
      <c r="G5648" s="2">
        <v>45565</v>
      </c>
      <c r="H5648" t="s">
        <v>3618</v>
      </c>
      <c r="I5648">
        <f t="shared" si="88"/>
        <v>-91</v>
      </c>
    </row>
    <row r="5649" spans="1:9" x14ac:dyDescent="0.25">
      <c r="A5649">
        <v>4</v>
      </c>
      <c r="B5649" t="s">
        <v>2053</v>
      </c>
      <c r="C5649" t="s">
        <v>3625</v>
      </c>
      <c r="D5649" t="s">
        <v>3617</v>
      </c>
      <c r="E5649">
        <v>0</v>
      </c>
      <c r="F5649">
        <v>40</v>
      </c>
      <c r="G5649" s="2">
        <v>45565</v>
      </c>
      <c r="H5649" t="s">
        <v>3618</v>
      </c>
      <c r="I5649">
        <f t="shared" si="88"/>
        <v>-40</v>
      </c>
    </row>
    <row r="5650" spans="1:9" x14ac:dyDescent="0.25">
      <c r="A5650">
        <v>4</v>
      </c>
      <c r="B5650" t="s">
        <v>2053</v>
      </c>
      <c r="C5650" t="s">
        <v>3625</v>
      </c>
      <c r="D5650" t="s">
        <v>3617</v>
      </c>
      <c r="E5650">
        <v>0</v>
      </c>
      <c r="F5650">
        <v>3000</v>
      </c>
      <c r="G5650" s="2">
        <v>45565</v>
      </c>
      <c r="H5650" t="s">
        <v>3618</v>
      </c>
      <c r="I5650">
        <f t="shared" si="88"/>
        <v>-3000</v>
      </c>
    </row>
    <row r="5651" spans="1:9" x14ac:dyDescent="0.25">
      <c r="A5651">
        <v>4</v>
      </c>
      <c r="B5651" t="s">
        <v>2053</v>
      </c>
      <c r="C5651" t="s">
        <v>3625</v>
      </c>
      <c r="D5651" t="s">
        <v>3617</v>
      </c>
      <c r="E5651">
        <v>0</v>
      </c>
      <c r="F5651">
        <v>2840</v>
      </c>
      <c r="G5651" s="2">
        <v>45565</v>
      </c>
      <c r="H5651" t="s">
        <v>3618</v>
      </c>
      <c r="I5651">
        <f t="shared" si="88"/>
        <v>-2840</v>
      </c>
    </row>
    <row r="5652" spans="1:9" x14ac:dyDescent="0.25">
      <c r="A5652">
        <v>4</v>
      </c>
      <c r="B5652" t="s">
        <v>2053</v>
      </c>
      <c r="C5652" t="s">
        <v>3625</v>
      </c>
      <c r="D5652" t="s">
        <v>3617</v>
      </c>
      <c r="E5652">
        <v>0</v>
      </c>
      <c r="F5652">
        <v>3360</v>
      </c>
      <c r="G5652" s="2">
        <v>45565</v>
      </c>
      <c r="H5652" t="s">
        <v>3618</v>
      </c>
      <c r="I5652">
        <f t="shared" si="88"/>
        <v>-3360</v>
      </c>
    </row>
    <row r="5653" spans="1:9" x14ac:dyDescent="0.25">
      <c r="A5653">
        <v>4</v>
      </c>
      <c r="B5653" t="s">
        <v>2053</v>
      </c>
      <c r="C5653" t="s">
        <v>3625</v>
      </c>
      <c r="D5653" t="s">
        <v>3617</v>
      </c>
      <c r="E5653">
        <v>0</v>
      </c>
      <c r="F5653">
        <v>1200</v>
      </c>
      <c r="G5653" s="2">
        <v>45565</v>
      </c>
      <c r="H5653" t="s">
        <v>3618</v>
      </c>
      <c r="I5653">
        <f t="shared" si="88"/>
        <v>-1200</v>
      </c>
    </row>
    <row r="5654" spans="1:9" x14ac:dyDescent="0.25">
      <c r="A5654">
        <v>4</v>
      </c>
      <c r="B5654" t="s">
        <v>2053</v>
      </c>
      <c r="C5654" t="s">
        <v>3625</v>
      </c>
      <c r="D5654" t="s">
        <v>3617</v>
      </c>
      <c r="E5654">
        <v>0</v>
      </c>
      <c r="F5654">
        <v>1300</v>
      </c>
      <c r="G5654" s="2">
        <v>45565</v>
      </c>
      <c r="H5654" t="s">
        <v>3618</v>
      </c>
      <c r="I5654">
        <f t="shared" si="88"/>
        <v>-1300</v>
      </c>
    </row>
    <row r="5655" spans="1:9" x14ac:dyDescent="0.25">
      <c r="A5655">
        <v>4</v>
      </c>
      <c r="B5655" t="s">
        <v>2053</v>
      </c>
      <c r="C5655" t="s">
        <v>3625</v>
      </c>
      <c r="D5655" t="s">
        <v>3617</v>
      </c>
      <c r="E5655">
        <v>0</v>
      </c>
      <c r="F5655">
        <v>1200</v>
      </c>
      <c r="G5655" s="2">
        <v>45565</v>
      </c>
      <c r="H5655" t="s">
        <v>3618</v>
      </c>
      <c r="I5655">
        <f t="shared" si="88"/>
        <v>-1200</v>
      </c>
    </row>
    <row r="5656" spans="1:9" x14ac:dyDescent="0.25">
      <c r="A5656">
        <v>4</v>
      </c>
      <c r="B5656" t="s">
        <v>2053</v>
      </c>
      <c r="C5656" t="s">
        <v>3625</v>
      </c>
      <c r="D5656" t="s">
        <v>3617</v>
      </c>
      <c r="E5656">
        <v>0</v>
      </c>
      <c r="F5656">
        <v>3000</v>
      </c>
      <c r="G5656" s="2">
        <v>45565</v>
      </c>
      <c r="H5656" t="s">
        <v>3618</v>
      </c>
      <c r="I5656">
        <f t="shared" si="88"/>
        <v>-3000</v>
      </c>
    </row>
    <row r="5657" spans="1:9" x14ac:dyDescent="0.25">
      <c r="A5657">
        <v>4</v>
      </c>
      <c r="B5657" t="s">
        <v>2053</v>
      </c>
      <c r="C5657" t="s">
        <v>3625</v>
      </c>
      <c r="D5657" t="s">
        <v>3617</v>
      </c>
      <c r="E5657">
        <v>0</v>
      </c>
      <c r="F5657">
        <v>180</v>
      </c>
      <c r="G5657" s="2">
        <v>45565</v>
      </c>
      <c r="H5657" t="s">
        <v>3618</v>
      </c>
      <c r="I5657">
        <f t="shared" si="88"/>
        <v>-180</v>
      </c>
    </row>
    <row r="5658" spans="1:9" x14ac:dyDescent="0.25">
      <c r="A5658">
        <v>4</v>
      </c>
      <c r="B5658" t="s">
        <v>2053</v>
      </c>
      <c r="C5658" t="s">
        <v>3625</v>
      </c>
      <c r="D5658" t="s">
        <v>3617</v>
      </c>
      <c r="E5658">
        <v>0</v>
      </c>
      <c r="F5658">
        <v>2100</v>
      </c>
      <c r="G5658" s="2">
        <v>45565</v>
      </c>
      <c r="H5658" t="s">
        <v>3618</v>
      </c>
      <c r="I5658">
        <f t="shared" si="88"/>
        <v>-2100</v>
      </c>
    </row>
    <row r="5659" spans="1:9" x14ac:dyDescent="0.25">
      <c r="A5659">
        <v>4</v>
      </c>
      <c r="B5659" t="s">
        <v>2053</v>
      </c>
      <c r="C5659" t="s">
        <v>3625</v>
      </c>
      <c r="D5659" t="s">
        <v>3617</v>
      </c>
      <c r="E5659">
        <v>0</v>
      </c>
      <c r="F5659">
        <v>4263.84</v>
      </c>
      <c r="G5659" s="2">
        <v>45565</v>
      </c>
      <c r="H5659" t="s">
        <v>3618</v>
      </c>
      <c r="I5659">
        <f t="shared" si="88"/>
        <v>-4263.84</v>
      </c>
    </row>
    <row r="5660" spans="1:9" x14ac:dyDescent="0.25">
      <c r="A5660">
        <v>4</v>
      </c>
      <c r="B5660" t="s">
        <v>2053</v>
      </c>
      <c r="C5660" t="s">
        <v>3625</v>
      </c>
      <c r="D5660" t="s">
        <v>3617</v>
      </c>
      <c r="E5660">
        <v>0</v>
      </c>
      <c r="F5660">
        <v>1540</v>
      </c>
      <c r="G5660" s="2">
        <v>45565</v>
      </c>
      <c r="H5660" t="s">
        <v>3618</v>
      </c>
      <c r="I5660">
        <f t="shared" si="88"/>
        <v>-1540</v>
      </c>
    </row>
    <row r="5661" spans="1:9" x14ac:dyDescent="0.25">
      <c r="A5661">
        <v>4</v>
      </c>
      <c r="B5661" t="s">
        <v>2053</v>
      </c>
      <c r="C5661" t="s">
        <v>3625</v>
      </c>
      <c r="D5661" t="s">
        <v>3617</v>
      </c>
      <c r="E5661">
        <v>0</v>
      </c>
      <c r="F5661">
        <v>780</v>
      </c>
      <c r="G5661" s="2">
        <v>45565</v>
      </c>
      <c r="H5661" t="s">
        <v>3618</v>
      </c>
      <c r="I5661">
        <f t="shared" si="88"/>
        <v>-780</v>
      </c>
    </row>
    <row r="5662" spans="1:9" x14ac:dyDescent="0.25">
      <c r="A5662">
        <v>4</v>
      </c>
      <c r="B5662" t="s">
        <v>2053</v>
      </c>
      <c r="C5662" t="s">
        <v>3625</v>
      </c>
      <c r="D5662" t="s">
        <v>3617</v>
      </c>
      <c r="E5662">
        <v>0</v>
      </c>
      <c r="F5662">
        <v>338</v>
      </c>
      <c r="G5662" s="2">
        <v>45565</v>
      </c>
      <c r="H5662" t="s">
        <v>3618</v>
      </c>
      <c r="I5662">
        <f t="shared" si="88"/>
        <v>-338</v>
      </c>
    </row>
    <row r="5663" spans="1:9" x14ac:dyDescent="0.25">
      <c r="A5663">
        <v>4</v>
      </c>
      <c r="B5663" t="s">
        <v>2053</v>
      </c>
      <c r="C5663" t="s">
        <v>3625</v>
      </c>
      <c r="D5663" t="s">
        <v>3617</v>
      </c>
      <c r="E5663">
        <v>0</v>
      </c>
      <c r="F5663">
        <v>1060</v>
      </c>
      <c r="G5663" s="2">
        <v>45565</v>
      </c>
      <c r="H5663" t="s">
        <v>3618</v>
      </c>
      <c r="I5663">
        <f t="shared" si="88"/>
        <v>-1060</v>
      </c>
    </row>
    <row r="5664" spans="1:9" x14ac:dyDescent="0.25">
      <c r="A5664">
        <v>4</v>
      </c>
      <c r="B5664" t="s">
        <v>2053</v>
      </c>
      <c r="C5664" t="s">
        <v>3625</v>
      </c>
      <c r="D5664" t="s">
        <v>3617</v>
      </c>
      <c r="E5664">
        <v>0</v>
      </c>
      <c r="F5664">
        <v>140</v>
      </c>
      <c r="G5664" s="2">
        <v>45565</v>
      </c>
      <c r="H5664" t="s">
        <v>3618</v>
      </c>
      <c r="I5664">
        <f t="shared" si="88"/>
        <v>-140</v>
      </c>
    </row>
    <row r="5665" spans="1:9" x14ac:dyDescent="0.25">
      <c r="A5665">
        <v>4</v>
      </c>
      <c r="B5665" t="s">
        <v>2053</v>
      </c>
      <c r="C5665" t="s">
        <v>3625</v>
      </c>
      <c r="D5665" t="s">
        <v>3617</v>
      </c>
      <c r="E5665">
        <v>0</v>
      </c>
      <c r="F5665">
        <v>140</v>
      </c>
      <c r="G5665" s="2">
        <v>45565</v>
      </c>
      <c r="H5665" t="s">
        <v>3618</v>
      </c>
      <c r="I5665">
        <f t="shared" si="88"/>
        <v>-140</v>
      </c>
    </row>
    <row r="5666" spans="1:9" x14ac:dyDescent="0.25">
      <c r="A5666">
        <v>4</v>
      </c>
      <c r="B5666" t="s">
        <v>2053</v>
      </c>
      <c r="C5666" t="s">
        <v>3625</v>
      </c>
      <c r="D5666" t="s">
        <v>3617</v>
      </c>
      <c r="E5666">
        <v>0</v>
      </c>
      <c r="F5666">
        <v>140</v>
      </c>
      <c r="G5666" s="2">
        <v>45565</v>
      </c>
      <c r="H5666" t="s">
        <v>3618</v>
      </c>
      <c r="I5666">
        <f t="shared" si="88"/>
        <v>-140</v>
      </c>
    </row>
    <row r="5667" spans="1:9" x14ac:dyDescent="0.25">
      <c r="A5667">
        <v>4</v>
      </c>
      <c r="B5667" t="s">
        <v>2053</v>
      </c>
      <c r="C5667" t="s">
        <v>3625</v>
      </c>
      <c r="D5667" t="s">
        <v>3617</v>
      </c>
      <c r="E5667">
        <v>0</v>
      </c>
      <c r="F5667">
        <v>2500</v>
      </c>
      <c r="G5667" s="2">
        <v>45565</v>
      </c>
      <c r="H5667" t="s">
        <v>3618</v>
      </c>
      <c r="I5667">
        <f t="shared" si="88"/>
        <v>-2500</v>
      </c>
    </row>
    <row r="5668" spans="1:9" x14ac:dyDescent="0.25">
      <c r="A5668">
        <v>4</v>
      </c>
      <c r="B5668" t="s">
        <v>2053</v>
      </c>
      <c r="C5668" t="s">
        <v>3625</v>
      </c>
      <c r="D5668" t="s">
        <v>3617</v>
      </c>
      <c r="E5668">
        <v>0</v>
      </c>
      <c r="F5668">
        <v>2500</v>
      </c>
      <c r="G5668" s="2">
        <v>45565</v>
      </c>
      <c r="H5668" t="s">
        <v>3618</v>
      </c>
      <c r="I5668">
        <f t="shared" si="88"/>
        <v>-2500</v>
      </c>
    </row>
    <row r="5669" spans="1:9" x14ac:dyDescent="0.25">
      <c r="A5669">
        <v>4</v>
      </c>
      <c r="B5669" t="s">
        <v>2053</v>
      </c>
      <c r="C5669" t="s">
        <v>3625</v>
      </c>
      <c r="D5669" t="s">
        <v>3617</v>
      </c>
      <c r="E5669">
        <v>0</v>
      </c>
      <c r="F5669">
        <v>2500</v>
      </c>
      <c r="G5669" s="2">
        <v>45565</v>
      </c>
      <c r="H5669" t="s">
        <v>3618</v>
      </c>
      <c r="I5669">
        <f t="shared" si="88"/>
        <v>-2500</v>
      </c>
    </row>
    <row r="5670" spans="1:9" x14ac:dyDescent="0.25">
      <c r="A5670">
        <v>4</v>
      </c>
      <c r="B5670" t="s">
        <v>2053</v>
      </c>
      <c r="C5670" t="s">
        <v>3625</v>
      </c>
      <c r="D5670" t="s">
        <v>3617</v>
      </c>
      <c r="E5670">
        <v>0</v>
      </c>
      <c r="F5670">
        <v>2500</v>
      </c>
      <c r="G5670" s="2">
        <v>45565</v>
      </c>
      <c r="H5670" t="s">
        <v>3618</v>
      </c>
      <c r="I5670">
        <f t="shared" si="88"/>
        <v>-2500</v>
      </c>
    </row>
    <row r="5671" spans="1:9" x14ac:dyDescent="0.25">
      <c r="A5671">
        <v>4</v>
      </c>
      <c r="B5671" t="s">
        <v>2053</v>
      </c>
      <c r="C5671" t="s">
        <v>3625</v>
      </c>
      <c r="D5671" t="s">
        <v>3617</v>
      </c>
      <c r="E5671">
        <v>0</v>
      </c>
      <c r="F5671">
        <v>4500</v>
      </c>
      <c r="G5671" s="2">
        <v>45565</v>
      </c>
      <c r="H5671" t="s">
        <v>3618</v>
      </c>
      <c r="I5671">
        <f t="shared" si="88"/>
        <v>-4500</v>
      </c>
    </row>
    <row r="5672" spans="1:9" x14ac:dyDescent="0.25">
      <c r="A5672">
        <v>4</v>
      </c>
      <c r="B5672" t="s">
        <v>2053</v>
      </c>
      <c r="C5672" t="s">
        <v>3625</v>
      </c>
      <c r="D5672" t="s">
        <v>3617</v>
      </c>
      <c r="E5672">
        <v>0</v>
      </c>
      <c r="F5672">
        <v>1250</v>
      </c>
      <c r="G5672" s="2">
        <v>45565</v>
      </c>
      <c r="H5672" t="s">
        <v>3618</v>
      </c>
      <c r="I5672">
        <f t="shared" si="88"/>
        <v>-1250</v>
      </c>
    </row>
    <row r="5673" spans="1:9" x14ac:dyDescent="0.25">
      <c r="A5673">
        <v>4</v>
      </c>
      <c r="B5673" t="s">
        <v>2053</v>
      </c>
      <c r="C5673" t="s">
        <v>3625</v>
      </c>
      <c r="D5673" t="s">
        <v>3617</v>
      </c>
      <c r="E5673">
        <v>0</v>
      </c>
      <c r="F5673">
        <v>1250</v>
      </c>
      <c r="G5673" s="2">
        <v>45565</v>
      </c>
      <c r="H5673" t="s">
        <v>3618</v>
      </c>
      <c r="I5673">
        <f t="shared" si="88"/>
        <v>-1250</v>
      </c>
    </row>
    <row r="5674" spans="1:9" x14ac:dyDescent="0.25">
      <c r="A5674">
        <v>4</v>
      </c>
      <c r="B5674" t="s">
        <v>2053</v>
      </c>
      <c r="C5674" t="s">
        <v>3625</v>
      </c>
      <c r="D5674" t="s">
        <v>3617</v>
      </c>
      <c r="E5674">
        <v>0</v>
      </c>
      <c r="F5674">
        <v>195</v>
      </c>
      <c r="G5674" s="2">
        <v>45565</v>
      </c>
      <c r="H5674" t="s">
        <v>3618</v>
      </c>
      <c r="I5674">
        <f t="shared" si="88"/>
        <v>-195</v>
      </c>
    </row>
    <row r="5675" spans="1:9" x14ac:dyDescent="0.25">
      <c r="A5675">
        <v>4</v>
      </c>
      <c r="B5675" t="s">
        <v>2053</v>
      </c>
      <c r="C5675" t="s">
        <v>3625</v>
      </c>
      <c r="D5675" t="s">
        <v>3617</v>
      </c>
      <c r="E5675">
        <v>0</v>
      </c>
      <c r="F5675">
        <v>45</v>
      </c>
      <c r="G5675" s="2">
        <v>45565</v>
      </c>
      <c r="H5675" t="s">
        <v>3618</v>
      </c>
      <c r="I5675">
        <f t="shared" si="88"/>
        <v>-45</v>
      </c>
    </row>
    <row r="5676" spans="1:9" x14ac:dyDescent="0.25">
      <c r="A5676">
        <v>4</v>
      </c>
      <c r="B5676" t="s">
        <v>2053</v>
      </c>
      <c r="C5676" t="s">
        <v>3625</v>
      </c>
      <c r="D5676" t="s">
        <v>3617</v>
      </c>
      <c r="E5676">
        <v>0</v>
      </c>
      <c r="F5676">
        <v>1095</v>
      </c>
      <c r="G5676" s="2">
        <v>45565</v>
      </c>
      <c r="H5676" t="s">
        <v>3618</v>
      </c>
      <c r="I5676">
        <f t="shared" si="88"/>
        <v>-1095</v>
      </c>
    </row>
    <row r="5677" spans="1:9" x14ac:dyDescent="0.25">
      <c r="A5677">
        <v>4</v>
      </c>
      <c r="B5677" t="s">
        <v>2053</v>
      </c>
      <c r="C5677" t="s">
        <v>3625</v>
      </c>
      <c r="D5677" t="s">
        <v>3617</v>
      </c>
      <c r="E5677">
        <v>0</v>
      </c>
      <c r="F5677">
        <v>520</v>
      </c>
      <c r="G5677" s="2">
        <v>45565</v>
      </c>
      <c r="H5677" t="s">
        <v>3618</v>
      </c>
      <c r="I5677">
        <f t="shared" si="88"/>
        <v>-520</v>
      </c>
    </row>
    <row r="5678" spans="1:9" x14ac:dyDescent="0.25">
      <c r="A5678">
        <v>4</v>
      </c>
      <c r="B5678" t="s">
        <v>2053</v>
      </c>
      <c r="C5678" t="s">
        <v>3625</v>
      </c>
      <c r="D5678" t="s">
        <v>3617</v>
      </c>
      <c r="E5678">
        <v>0</v>
      </c>
      <c r="F5678">
        <v>1455</v>
      </c>
      <c r="G5678" s="2">
        <v>45565</v>
      </c>
      <c r="H5678" t="s">
        <v>3618</v>
      </c>
      <c r="I5678">
        <f t="shared" si="88"/>
        <v>-1455</v>
      </c>
    </row>
    <row r="5679" spans="1:9" x14ac:dyDescent="0.25">
      <c r="A5679">
        <v>4</v>
      </c>
      <c r="B5679" t="s">
        <v>2053</v>
      </c>
      <c r="C5679" t="s">
        <v>3625</v>
      </c>
      <c r="D5679" t="s">
        <v>3617</v>
      </c>
      <c r="E5679">
        <v>0</v>
      </c>
      <c r="F5679">
        <v>91</v>
      </c>
      <c r="G5679" s="2">
        <v>45565</v>
      </c>
      <c r="H5679" t="s">
        <v>3618</v>
      </c>
      <c r="I5679">
        <f t="shared" si="88"/>
        <v>-91</v>
      </c>
    </row>
    <row r="5680" spans="1:9" x14ac:dyDescent="0.25">
      <c r="A5680">
        <v>4</v>
      </c>
      <c r="B5680" t="s">
        <v>2053</v>
      </c>
      <c r="C5680" t="s">
        <v>3625</v>
      </c>
      <c r="D5680" t="s">
        <v>3617</v>
      </c>
      <c r="E5680">
        <v>0</v>
      </c>
      <c r="F5680">
        <v>150</v>
      </c>
      <c r="G5680" s="2">
        <v>45565</v>
      </c>
      <c r="H5680" t="s">
        <v>3618</v>
      </c>
      <c r="I5680">
        <f t="shared" si="88"/>
        <v>-150</v>
      </c>
    </row>
    <row r="5681" spans="1:9" x14ac:dyDescent="0.25">
      <c r="A5681">
        <v>4</v>
      </c>
      <c r="B5681" t="s">
        <v>2053</v>
      </c>
      <c r="C5681" t="s">
        <v>3625</v>
      </c>
      <c r="D5681" t="s">
        <v>3617</v>
      </c>
      <c r="E5681">
        <v>0</v>
      </c>
      <c r="F5681">
        <v>3000</v>
      </c>
      <c r="G5681" s="2">
        <v>45565</v>
      </c>
      <c r="H5681" t="s">
        <v>3618</v>
      </c>
      <c r="I5681">
        <f t="shared" si="88"/>
        <v>-3000</v>
      </c>
    </row>
    <row r="5682" spans="1:9" x14ac:dyDescent="0.25">
      <c r="A5682">
        <v>4</v>
      </c>
      <c r="B5682" t="s">
        <v>2053</v>
      </c>
      <c r="C5682" t="s">
        <v>3625</v>
      </c>
      <c r="D5682" t="s">
        <v>3617</v>
      </c>
      <c r="E5682">
        <v>0</v>
      </c>
      <c r="F5682">
        <v>2500</v>
      </c>
      <c r="G5682" s="2">
        <v>45565</v>
      </c>
      <c r="H5682" t="s">
        <v>3618</v>
      </c>
      <c r="I5682">
        <f t="shared" si="88"/>
        <v>-2500</v>
      </c>
    </row>
    <row r="5683" spans="1:9" x14ac:dyDescent="0.25">
      <c r="A5683">
        <v>4</v>
      </c>
      <c r="B5683" t="s">
        <v>2053</v>
      </c>
      <c r="C5683" t="s">
        <v>3625</v>
      </c>
      <c r="D5683" t="s">
        <v>3617</v>
      </c>
      <c r="E5683">
        <v>0</v>
      </c>
      <c r="F5683">
        <v>127.72</v>
      </c>
      <c r="G5683" s="2">
        <v>45565</v>
      </c>
      <c r="H5683" t="s">
        <v>3618</v>
      </c>
      <c r="I5683">
        <f t="shared" si="88"/>
        <v>-127.72</v>
      </c>
    </row>
    <row r="5684" spans="1:9" x14ac:dyDescent="0.25">
      <c r="A5684">
        <v>4</v>
      </c>
      <c r="B5684" t="s">
        <v>2053</v>
      </c>
      <c r="C5684" t="s">
        <v>3625</v>
      </c>
      <c r="D5684" t="s">
        <v>3617</v>
      </c>
      <c r="E5684">
        <v>0</v>
      </c>
      <c r="F5684">
        <v>7000</v>
      </c>
      <c r="G5684" s="2">
        <v>45565</v>
      </c>
      <c r="H5684" t="s">
        <v>3618</v>
      </c>
      <c r="I5684">
        <f t="shared" si="88"/>
        <v>-7000</v>
      </c>
    </row>
    <row r="5685" spans="1:9" x14ac:dyDescent="0.25">
      <c r="A5685">
        <v>4</v>
      </c>
      <c r="B5685" t="s">
        <v>2053</v>
      </c>
      <c r="C5685" t="s">
        <v>3625</v>
      </c>
      <c r="D5685" t="s">
        <v>3617</v>
      </c>
      <c r="E5685">
        <v>0</v>
      </c>
      <c r="F5685">
        <v>2000</v>
      </c>
      <c r="G5685" s="2">
        <v>45565</v>
      </c>
      <c r="H5685" t="s">
        <v>3618</v>
      </c>
      <c r="I5685">
        <f t="shared" si="88"/>
        <v>-2000</v>
      </c>
    </row>
    <row r="5686" spans="1:9" x14ac:dyDescent="0.25">
      <c r="A5686">
        <v>4</v>
      </c>
      <c r="B5686" t="s">
        <v>2053</v>
      </c>
      <c r="C5686" t="s">
        <v>3625</v>
      </c>
      <c r="D5686" t="s">
        <v>3617</v>
      </c>
      <c r="E5686">
        <v>0</v>
      </c>
      <c r="F5686">
        <v>2000</v>
      </c>
      <c r="G5686" s="2">
        <v>45565</v>
      </c>
      <c r="H5686" t="s">
        <v>3618</v>
      </c>
      <c r="I5686">
        <f t="shared" si="88"/>
        <v>-2000</v>
      </c>
    </row>
    <row r="5687" spans="1:9" x14ac:dyDescent="0.25">
      <c r="A5687">
        <v>4</v>
      </c>
      <c r="B5687" t="s">
        <v>2053</v>
      </c>
      <c r="C5687" t="s">
        <v>3625</v>
      </c>
      <c r="D5687" t="s">
        <v>3617</v>
      </c>
      <c r="E5687">
        <v>0</v>
      </c>
      <c r="F5687">
        <v>2500</v>
      </c>
      <c r="G5687" s="2">
        <v>45565</v>
      </c>
      <c r="H5687" t="s">
        <v>3618</v>
      </c>
      <c r="I5687">
        <f t="shared" si="88"/>
        <v>-2500</v>
      </c>
    </row>
    <row r="5688" spans="1:9" x14ac:dyDescent="0.25">
      <c r="A5688">
        <v>4</v>
      </c>
      <c r="B5688" t="s">
        <v>2053</v>
      </c>
      <c r="C5688" t="s">
        <v>3625</v>
      </c>
      <c r="D5688" t="s">
        <v>3617</v>
      </c>
      <c r="E5688">
        <v>0</v>
      </c>
      <c r="F5688">
        <v>1300</v>
      </c>
      <c r="G5688" s="2">
        <v>45565</v>
      </c>
      <c r="H5688" t="s">
        <v>3618</v>
      </c>
      <c r="I5688">
        <f t="shared" si="88"/>
        <v>-1300</v>
      </c>
    </row>
    <row r="5689" spans="1:9" x14ac:dyDescent="0.25">
      <c r="A5689">
        <v>4</v>
      </c>
      <c r="B5689" t="s">
        <v>2053</v>
      </c>
      <c r="C5689" t="s">
        <v>3625</v>
      </c>
      <c r="D5689" t="s">
        <v>3617</v>
      </c>
      <c r="E5689">
        <v>0</v>
      </c>
      <c r="F5689">
        <v>221</v>
      </c>
      <c r="G5689" s="2">
        <v>45565</v>
      </c>
      <c r="H5689" t="s">
        <v>3618</v>
      </c>
      <c r="I5689">
        <f t="shared" si="88"/>
        <v>-221</v>
      </c>
    </row>
    <row r="5690" spans="1:9" x14ac:dyDescent="0.25">
      <c r="A5690">
        <v>4</v>
      </c>
      <c r="B5690" t="s">
        <v>2053</v>
      </c>
      <c r="C5690" t="s">
        <v>3625</v>
      </c>
      <c r="D5690" t="s">
        <v>3617</v>
      </c>
      <c r="E5690">
        <v>0</v>
      </c>
      <c r="F5690">
        <v>1860</v>
      </c>
      <c r="G5690" s="2">
        <v>45565</v>
      </c>
      <c r="H5690" t="s">
        <v>3618</v>
      </c>
      <c r="I5690">
        <f t="shared" si="88"/>
        <v>-1860</v>
      </c>
    </row>
    <row r="5691" spans="1:9" x14ac:dyDescent="0.25">
      <c r="A5691">
        <v>4</v>
      </c>
      <c r="B5691" t="s">
        <v>2053</v>
      </c>
      <c r="C5691" t="s">
        <v>3625</v>
      </c>
      <c r="D5691" t="s">
        <v>3617</v>
      </c>
      <c r="E5691">
        <v>0</v>
      </c>
      <c r="F5691">
        <v>1860</v>
      </c>
      <c r="G5691" s="2">
        <v>45565</v>
      </c>
      <c r="H5691" t="s">
        <v>3618</v>
      </c>
      <c r="I5691">
        <f t="shared" si="88"/>
        <v>-1860</v>
      </c>
    </row>
    <row r="5692" spans="1:9" x14ac:dyDescent="0.25">
      <c r="A5692">
        <v>4</v>
      </c>
      <c r="B5692" t="s">
        <v>2053</v>
      </c>
      <c r="C5692" t="s">
        <v>3625</v>
      </c>
      <c r="D5692" t="s">
        <v>3617</v>
      </c>
      <c r="E5692">
        <v>0</v>
      </c>
      <c r="F5692">
        <v>1300</v>
      </c>
      <c r="G5692" s="2">
        <v>45565</v>
      </c>
      <c r="H5692" t="s">
        <v>3618</v>
      </c>
      <c r="I5692">
        <f t="shared" si="88"/>
        <v>-1300</v>
      </c>
    </row>
    <row r="5693" spans="1:9" x14ac:dyDescent="0.25">
      <c r="A5693">
        <v>4</v>
      </c>
      <c r="B5693" t="s">
        <v>2053</v>
      </c>
      <c r="C5693" t="s">
        <v>3625</v>
      </c>
      <c r="D5693" t="s">
        <v>3617</v>
      </c>
      <c r="E5693">
        <v>0</v>
      </c>
      <c r="F5693">
        <v>780</v>
      </c>
      <c r="G5693" s="2">
        <v>45565</v>
      </c>
      <c r="H5693" t="s">
        <v>3618</v>
      </c>
      <c r="I5693">
        <f t="shared" si="88"/>
        <v>-780</v>
      </c>
    </row>
    <row r="5694" spans="1:9" x14ac:dyDescent="0.25">
      <c r="A5694">
        <v>4</v>
      </c>
      <c r="B5694" t="s">
        <v>2053</v>
      </c>
      <c r="C5694" t="s">
        <v>3625</v>
      </c>
      <c r="D5694" t="s">
        <v>3617</v>
      </c>
      <c r="E5694">
        <v>0</v>
      </c>
      <c r="F5694">
        <v>1500</v>
      </c>
      <c r="G5694" s="2">
        <v>45565</v>
      </c>
      <c r="H5694" t="s">
        <v>3618</v>
      </c>
      <c r="I5694">
        <f t="shared" si="88"/>
        <v>-1500</v>
      </c>
    </row>
    <row r="5695" spans="1:9" x14ac:dyDescent="0.25">
      <c r="A5695">
        <v>4</v>
      </c>
      <c r="B5695" t="s">
        <v>2053</v>
      </c>
      <c r="C5695" t="s">
        <v>3625</v>
      </c>
      <c r="D5695" t="s">
        <v>3617</v>
      </c>
      <c r="E5695">
        <v>0</v>
      </c>
      <c r="F5695">
        <v>1500</v>
      </c>
      <c r="G5695" s="2">
        <v>45565</v>
      </c>
      <c r="H5695" t="s">
        <v>3618</v>
      </c>
      <c r="I5695">
        <f t="shared" si="88"/>
        <v>-1500</v>
      </c>
    </row>
    <row r="5696" spans="1:9" x14ac:dyDescent="0.25">
      <c r="A5696">
        <v>4</v>
      </c>
      <c r="B5696" t="s">
        <v>2053</v>
      </c>
      <c r="C5696" t="s">
        <v>3625</v>
      </c>
      <c r="D5696" t="s">
        <v>3617</v>
      </c>
      <c r="E5696">
        <v>0</v>
      </c>
      <c r="F5696">
        <v>429</v>
      </c>
      <c r="G5696" s="2">
        <v>45565</v>
      </c>
      <c r="H5696" t="s">
        <v>3618</v>
      </c>
      <c r="I5696">
        <f t="shared" si="88"/>
        <v>-429</v>
      </c>
    </row>
    <row r="5697" spans="1:9" x14ac:dyDescent="0.25">
      <c r="A5697">
        <v>4</v>
      </c>
      <c r="B5697" t="s">
        <v>2053</v>
      </c>
      <c r="C5697" t="s">
        <v>3625</v>
      </c>
      <c r="D5697" t="s">
        <v>3617</v>
      </c>
      <c r="E5697">
        <v>0</v>
      </c>
      <c r="F5697">
        <v>169</v>
      </c>
      <c r="G5697" s="2">
        <v>45565</v>
      </c>
      <c r="H5697" t="s">
        <v>3618</v>
      </c>
      <c r="I5697">
        <f t="shared" si="88"/>
        <v>-169</v>
      </c>
    </row>
    <row r="5698" spans="1:9" x14ac:dyDescent="0.25">
      <c r="A5698">
        <v>4</v>
      </c>
      <c r="B5698" t="s">
        <v>2053</v>
      </c>
      <c r="C5698" t="s">
        <v>3625</v>
      </c>
      <c r="D5698" t="s">
        <v>3617</v>
      </c>
      <c r="E5698">
        <v>0</v>
      </c>
      <c r="F5698">
        <v>100</v>
      </c>
      <c r="G5698" s="2">
        <v>45565</v>
      </c>
      <c r="H5698" t="s">
        <v>3618</v>
      </c>
      <c r="I5698">
        <f t="shared" ref="I5698:I5761" si="89">E5698-F5698</f>
        <v>-100</v>
      </c>
    </row>
    <row r="5699" spans="1:9" x14ac:dyDescent="0.25">
      <c r="A5699">
        <v>4</v>
      </c>
      <c r="B5699" t="s">
        <v>2053</v>
      </c>
      <c r="C5699" t="s">
        <v>3625</v>
      </c>
      <c r="D5699" t="s">
        <v>3617</v>
      </c>
      <c r="E5699">
        <v>0</v>
      </c>
      <c r="F5699">
        <v>2299.5</v>
      </c>
      <c r="G5699" s="2">
        <v>45565</v>
      </c>
      <c r="H5699" t="s">
        <v>3618</v>
      </c>
      <c r="I5699">
        <f t="shared" si="89"/>
        <v>-2299.5</v>
      </c>
    </row>
    <row r="5700" spans="1:9" x14ac:dyDescent="0.25">
      <c r="A5700">
        <v>2</v>
      </c>
      <c r="B5700" t="s">
        <v>2028</v>
      </c>
      <c r="C5700" t="s">
        <v>2029</v>
      </c>
      <c r="D5700" t="s">
        <v>2030</v>
      </c>
      <c r="E5700">
        <v>12573.3</v>
      </c>
      <c r="F5700">
        <v>0</v>
      </c>
      <c r="G5700" s="2">
        <v>45570</v>
      </c>
      <c r="H5700" t="s">
        <v>2018</v>
      </c>
      <c r="I5700">
        <f t="shared" si="89"/>
        <v>12573.3</v>
      </c>
    </row>
    <row r="5701" spans="1:9" x14ac:dyDescent="0.25">
      <c r="A5701">
        <v>8</v>
      </c>
      <c r="B5701" t="s">
        <v>2017</v>
      </c>
      <c r="C5701" t="s">
        <v>3723</v>
      </c>
      <c r="D5701" t="s">
        <v>2030</v>
      </c>
      <c r="E5701">
        <v>1461.2</v>
      </c>
      <c r="F5701">
        <v>0</v>
      </c>
      <c r="G5701" s="2">
        <v>45570</v>
      </c>
      <c r="H5701" t="s">
        <v>2018</v>
      </c>
      <c r="I5701">
        <f t="shared" si="89"/>
        <v>1461.2</v>
      </c>
    </row>
    <row r="5702" spans="1:9" x14ac:dyDescent="0.25">
      <c r="A5702">
        <v>2</v>
      </c>
      <c r="B5702" t="s">
        <v>2022</v>
      </c>
      <c r="C5702" t="s">
        <v>2023</v>
      </c>
      <c r="D5702" t="s">
        <v>2020</v>
      </c>
      <c r="E5702">
        <v>291.92</v>
      </c>
      <c r="F5702">
        <v>0</v>
      </c>
      <c r="G5702" s="2">
        <v>45572</v>
      </c>
      <c r="H5702" t="s">
        <v>2021</v>
      </c>
      <c r="I5702">
        <f t="shared" si="89"/>
        <v>291.92</v>
      </c>
    </row>
    <row r="5703" spans="1:9" x14ac:dyDescent="0.25">
      <c r="A5703">
        <v>2</v>
      </c>
      <c r="B5703" t="s">
        <v>2019</v>
      </c>
      <c r="C5703" t="s">
        <v>2027</v>
      </c>
      <c r="D5703" t="s">
        <v>2020</v>
      </c>
      <c r="E5703">
        <v>509.08</v>
      </c>
      <c r="F5703">
        <v>0</v>
      </c>
      <c r="G5703" s="2">
        <v>45572</v>
      </c>
      <c r="H5703" t="s">
        <v>2021</v>
      </c>
      <c r="I5703">
        <f t="shared" si="89"/>
        <v>509.08</v>
      </c>
    </row>
    <row r="5704" spans="1:9" x14ac:dyDescent="0.25">
      <c r="A5704">
        <v>4</v>
      </c>
      <c r="B5704" t="s">
        <v>2047</v>
      </c>
      <c r="C5704" t="s">
        <v>3582</v>
      </c>
      <c r="D5704" t="s">
        <v>2020</v>
      </c>
      <c r="E5704">
        <v>325.52999999999997</v>
      </c>
      <c r="F5704">
        <v>0</v>
      </c>
      <c r="G5704" s="2">
        <v>45569</v>
      </c>
      <c r="H5704" t="s">
        <v>2021</v>
      </c>
      <c r="I5704">
        <f t="shared" si="89"/>
        <v>325.52999999999997</v>
      </c>
    </row>
    <row r="5705" spans="1:9" x14ac:dyDescent="0.25">
      <c r="A5705">
        <v>8</v>
      </c>
      <c r="B5705" t="s">
        <v>2063</v>
      </c>
      <c r="C5705" t="s">
        <v>3495</v>
      </c>
      <c r="D5705" t="s">
        <v>3539</v>
      </c>
      <c r="E5705">
        <v>110.24</v>
      </c>
      <c r="F5705">
        <v>0</v>
      </c>
      <c r="G5705" s="2">
        <v>45576</v>
      </c>
      <c r="H5705" t="s">
        <v>3243</v>
      </c>
      <c r="I5705">
        <f t="shared" si="89"/>
        <v>110.24</v>
      </c>
    </row>
    <row r="5706" spans="1:9" x14ac:dyDescent="0.25">
      <c r="A5706">
        <v>2</v>
      </c>
      <c r="B5706" t="s">
        <v>2049</v>
      </c>
      <c r="C5706" t="s">
        <v>3595</v>
      </c>
      <c r="D5706" t="s">
        <v>3598</v>
      </c>
      <c r="E5706">
        <v>878.4</v>
      </c>
      <c r="F5706">
        <v>0</v>
      </c>
      <c r="G5706" s="2">
        <v>45555</v>
      </c>
      <c r="H5706" t="s">
        <v>3243</v>
      </c>
      <c r="I5706">
        <f t="shared" si="89"/>
        <v>878.4</v>
      </c>
    </row>
    <row r="5707" spans="1:9" x14ac:dyDescent="0.25">
      <c r="A5707">
        <v>2</v>
      </c>
      <c r="B5707" t="s">
        <v>2047</v>
      </c>
      <c r="C5707" t="s">
        <v>3204</v>
      </c>
      <c r="D5707" t="s">
        <v>3598</v>
      </c>
      <c r="E5707">
        <v>1408.74</v>
      </c>
      <c r="F5707">
        <v>0</v>
      </c>
      <c r="G5707" s="2">
        <v>45555</v>
      </c>
      <c r="H5707" t="s">
        <v>3243</v>
      </c>
      <c r="I5707">
        <f t="shared" si="89"/>
        <v>1408.74</v>
      </c>
    </row>
    <row r="5708" spans="1:9" x14ac:dyDescent="0.25">
      <c r="A5708">
        <v>2</v>
      </c>
      <c r="B5708" t="s">
        <v>2019</v>
      </c>
      <c r="C5708" t="s">
        <v>2027</v>
      </c>
      <c r="D5708" t="s">
        <v>3598</v>
      </c>
      <c r="E5708">
        <v>1025.22</v>
      </c>
      <c r="F5708">
        <v>0</v>
      </c>
      <c r="G5708" s="2">
        <v>45555</v>
      </c>
      <c r="H5708" t="s">
        <v>3243</v>
      </c>
      <c r="I5708">
        <f t="shared" si="89"/>
        <v>1025.22</v>
      </c>
    </row>
    <row r="5709" spans="1:9" x14ac:dyDescent="0.25">
      <c r="A5709">
        <v>2</v>
      </c>
      <c r="B5709" t="s">
        <v>2067</v>
      </c>
      <c r="C5709" t="s">
        <v>3947</v>
      </c>
      <c r="D5709" t="s">
        <v>3598</v>
      </c>
      <c r="E5709">
        <v>68.239999999999995</v>
      </c>
      <c r="F5709">
        <v>0</v>
      </c>
      <c r="G5709" s="2">
        <v>45555</v>
      </c>
      <c r="H5709" t="s">
        <v>3243</v>
      </c>
      <c r="I5709">
        <f t="shared" si="89"/>
        <v>68.239999999999995</v>
      </c>
    </row>
    <row r="5710" spans="1:9" x14ac:dyDescent="0.25">
      <c r="A5710">
        <v>2</v>
      </c>
      <c r="B5710" t="s">
        <v>2041</v>
      </c>
      <c r="C5710" t="s">
        <v>3593</v>
      </c>
      <c r="D5710" t="s">
        <v>3598</v>
      </c>
      <c r="E5710">
        <v>3027.17</v>
      </c>
      <c r="F5710">
        <v>0</v>
      </c>
      <c r="G5710" s="2">
        <v>45555</v>
      </c>
      <c r="H5710" t="s">
        <v>3243</v>
      </c>
      <c r="I5710">
        <f t="shared" si="89"/>
        <v>3027.17</v>
      </c>
    </row>
    <row r="5711" spans="1:9" x14ac:dyDescent="0.25">
      <c r="A5711">
        <v>2</v>
      </c>
      <c r="B5711" t="s">
        <v>2024</v>
      </c>
      <c r="C5711" t="s">
        <v>2036</v>
      </c>
      <c r="D5711" t="s">
        <v>3598</v>
      </c>
      <c r="E5711">
        <v>27049.61</v>
      </c>
      <c r="F5711">
        <v>0</v>
      </c>
      <c r="G5711" s="2">
        <v>45555</v>
      </c>
      <c r="H5711" t="s">
        <v>3243</v>
      </c>
      <c r="I5711">
        <f t="shared" si="89"/>
        <v>27049.61</v>
      </c>
    </row>
    <row r="5712" spans="1:9" x14ac:dyDescent="0.25">
      <c r="A5712">
        <v>2</v>
      </c>
      <c r="B5712" t="s">
        <v>2048</v>
      </c>
      <c r="C5712" t="s">
        <v>3579</v>
      </c>
      <c r="D5712" t="s">
        <v>3598</v>
      </c>
      <c r="E5712">
        <v>79.010000000000005</v>
      </c>
      <c r="F5712">
        <v>0</v>
      </c>
      <c r="G5712" s="2">
        <v>45555</v>
      </c>
      <c r="H5712" t="s">
        <v>3243</v>
      </c>
      <c r="I5712">
        <f t="shared" si="89"/>
        <v>79.010000000000005</v>
      </c>
    </row>
    <row r="5713" spans="1:9" x14ac:dyDescent="0.25">
      <c r="A5713">
        <v>2</v>
      </c>
      <c r="B5713" t="s">
        <v>2462</v>
      </c>
      <c r="C5713" t="s">
        <v>4076</v>
      </c>
      <c r="D5713" t="s">
        <v>3598</v>
      </c>
      <c r="E5713">
        <v>303.05</v>
      </c>
      <c r="F5713">
        <v>0</v>
      </c>
      <c r="G5713" s="2">
        <v>45555</v>
      </c>
      <c r="H5713" t="s">
        <v>3243</v>
      </c>
      <c r="I5713">
        <f t="shared" si="89"/>
        <v>303.05</v>
      </c>
    </row>
    <row r="5714" spans="1:9" x14ac:dyDescent="0.25">
      <c r="A5714">
        <v>2</v>
      </c>
      <c r="B5714" t="s">
        <v>2040</v>
      </c>
      <c r="C5714" t="s">
        <v>3580</v>
      </c>
      <c r="D5714" t="s">
        <v>3598</v>
      </c>
      <c r="E5714">
        <v>438.98</v>
      </c>
      <c r="F5714">
        <v>0</v>
      </c>
      <c r="G5714" s="2">
        <v>45555</v>
      </c>
      <c r="H5714" t="s">
        <v>3243</v>
      </c>
      <c r="I5714">
        <f t="shared" si="89"/>
        <v>438.98</v>
      </c>
    </row>
    <row r="5715" spans="1:9" x14ac:dyDescent="0.25">
      <c r="A5715">
        <v>2</v>
      </c>
      <c r="B5715" t="s">
        <v>2044</v>
      </c>
      <c r="C5715" t="s">
        <v>2045</v>
      </c>
      <c r="D5715" t="s">
        <v>3598</v>
      </c>
      <c r="E5715">
        <v>1505.35</v>
      </c>
      <c r="F5715">
        <v>0</v>
      </c>
      <c r="G5715" s="2">
        <v>45555</v>
      </c>
      <c r="H5715" t="s">
        <v>3243</v>
      </c>
      <c r="I5715">
        <f t="shared" si="89"/>
        <v>1505.35</v>
      </c>
    </row>
    <row r="5716" spans="1:9" x14ac:dyDescent="0.25">
      <c r="A5716">
        <v>2</v>
      </c>
      <c r="B5716" t="s">
        <v>2038</v>
      </c>
      <c r="C5716" t="s">
        <v>2039</v>
      </c>
      <c r="D5716" t="s">
        <v>3598</v>
      </c>
      <c r="E5716">
        <v>727.87</v>
      </c>
      <c r="F5716">
        <v>0</v>
      </c>
      <c r="G5716" s="2">
        <v>45555</v>
      </c>
      <c r="H5716" t="s">
        <v>3243</v>
      </c>
      <c r="I5716">
        <f t="shared" si="89"/>
        <v>727.87</v>
      </c>
    </row>
    <row r="5717" spans="1:9" x14ac:dyDescent="0.25">
      <c r="A5717">
        <v>4</v>
      </c>
      <c r="B5717" t="s">
        <v>2019</v>
      </c>
      <c r="C5717" t="s">
        <v>3602</v>
      </c>
      <c r="D5717" t="s">
        <v>3598</v>
      </c>
      <c r="E5717">
        <v>120.2</v>
      </c>
      <c r="F5717">
        <v>0</v>
      </c>
      <c r="G5717" s="2">
        <v>45555</v>
      </c>
      <c r="H5717" t="s">
        <v>3243</v>
      </c>
      <c r="I5717">
        <f t="shared" si="89"/>
        <v>120.2</v>
      </c>
    </row>
    <row r="5718" spans="1:9" x14ac:dyDescent="0.25">
      <c r="A5718">
        <v>2</v>
      </c>
      <c r="B5718" t="s">
        <v>2054</v>
      </c>
      <c r="C5718" t="s">
        <v>3816</v>
      </c>
      <c r="D5718" t="s">
        <v>3598</v>
      </c>
      <c r="E5718">
        <v>248.95</v>
      </c>
      <c r="F5718">
        <v>0</v>
      </c>
      <c r="G5718" s="2">
        <v>45555</v>
      </c>
      <c r="H5718" t="s">
        <v>3243</v>
      </c>
      <c r="I5718">
        <f t="shared" si="89"/>
        <v>248.95</v>
      </c>
    </row>
    <row r="5719" spans="1:9" x14ac:dyDescent="0.25">
      <c r="A5719">
        <v>4</v>
      </c>
      <c r="B5719" t="s">
        <v>2053</v>
      </c>
      <c r="C5719" t="s">
        <v>3625</v>
      </c>
      <c r="D5719" t="s">
        <v>3617</v>
      </c>
      <c r="E5719">
        <v>0</v>
      </c>
      <c r="F5719">
        <v>2555</v>
      </c>
      <c r="G5719" s="2">
        <v>45565</v>
      </c>
      <c r="H5719" t="s">
        <v>3618</v>
      </c>
      <c r="I5719">
        <f t="shared" si="89"/>
        <v>-2555</v>
      </c>
    </row>
    <row r="5720" spans="1:9" x14ac:dyDescent="0.25">
      <c r="A5720">
        <v>4</v>
      </c>
      <c r="B5720" t="s">
        <v>2053</v>
      </c>
      <c r="C5720" t="s">
        <v>3625</v>
      </c>
      <c r="D5720" t="s">
        <v>3617</v>
      </c>
      <c r="E5720">
        <v>0</v>
      </c>
      <c r="F5720">
        <v>1160</v>
      </c>
      <c r="G5720" s="2">
        <v>45565</v>
      </c>
      <c r="H5720" t="s">
        <v>3618</v>
      </c>
      <c r="I5720">
        <f t="shared" si="89"/>
        <v>-1160</v>
      </c>
    </row>
    <row r="5721" spans="1:9" x14ac:dyDescent="0.25">
      <c r="A5721">
        <v>4</v>
      </c>
      <c r="B5721" t="s">
        <v>2053</v>
      </c>
      <c r="C5721" t="s">
        <v>3625</v>
      </c>
      <c r="D5721" t="s">
        <v>3617</v>
      </c>
      <c r="E5721">
        <v>0</v>
      </c>
      <c r="F5721">
        <v>2000</v>
      </c>
      <c r="G5721" s="2">
        <v>45565</v>
      </c>
      <c r="H5721" t="s">
        <v>3618</v>
      </c>
      <c r="I5721">
        <f t="shared" si="89"/>
        <v>-2000</v>
      </c>
    </row>
    <row r="5722" spans="1:9" x14ac:dyDescent="0.25">
      <c r="A5722">
        <v>4</v>
      </c>
      <c r="B5722" t="s">
        <v>2053</v>
      </c>
      <c r="C5722" t="s">
        <v>3625</v>
      </c>
      <c r="D5722" t="s">
        <v>3617</v>
      </c>
      <c r="E5722">
        <v>0</v>
      </c>
      <c r="F5722">
        <v>3960</v>
      </c>
      <c r="G5722" s="2">
        <v>45565</v>
      </c>
      <c r="H5722" t="s">
        <v>3618</v>
      </c>
      <c r="I5722">
        <f t="shared" si="89"/>
        <v>-3960</v>
      </c>
    </row>
    <row r="5723" spans="1:9" x14ac:dyDescent="0.25">
      <c r="A5723">
        <v>4</v>
      </c>
      <c r="B5723" t="s">
        <v>2053</v>
      </c>
      <c r="C5723" t="s">
        <v>3625</v>
      </c>
      <c r="D5723" t="s">
        <v>3617</v>
      </c>
      <c r="E5723">
        <v>0</v>
      </c>
      <c r="F5723">
        <v>520</v>
      </c>
      <c r="G5723" s="2">
        <v>45565</v>
      </c>
      <c r="H5723" t="s">
        <v>3618</v>
      </c>
      <c r="I5723">
        <f t="shared" si="89"/>
        <v>-520</v>
      </c>
    </row>
    <row r="5724" spans="1:9" x14ac:dyDescent="0.25">
      <c r="A5724">
        <v>4</v>
      </c>
      <c r="B5724" t="s">
        <v>2053</v>
      </c>
      <c r="C5724" t="s">
        <v>3625</v>
      </c>
      <c r="D5724" t="s">
        <v>3617</v>
      </c>
      <c r="E5724">
        <v>0</v>
      </c>
      <c r="F5724">
        <v>741</v>
      </c>
      <c r="G5724" s="2">
        <v>45565</v>
      </c>
      <c r="H5724" t="s">
        <v>3618</v>
      </c>
      <c r="I5724">
        <f t="shared" si="89"/>
        <v>-741</v>
      </c>
    </row>
    <row r="5725" spans="1:9" x14ac:dyDescent="0.25">
      <c r="A5725">
        <v>4</v>
      </c>
      <c r="B5725" t="s">
        <v>2053</v>
      </c>
      <c r="C5725" t="s">
        <v>3625</v>
      </c>
      <c r="D5725" t="s">
        <v>3617</v>
      </c>
      <c r="E5725">
        <v>0</v>
      </c>
      <c r="F5725">
        <v>660</v>
      </c>
      <c r="G5725" s="2">
        <v>45565</v>
      </c>
      <c r="H5725" t="s">
        <v>3618</v>
      </c>
      <c r="I5725">
        <f t="shared" si="89"/>
        <v>-660</v>
      </c>
    </row>
    <row r="5726" spans="1:9" x14ac:dyDescent="0.25">
      <c r="A5726">
        <v>3</v>
      </c>
      <c r="B5726" t="s">
        <v>2053</v>
      </c>
      <c r="C5726" t="s">
        <v>3616</v>
      </c>
      <c r="D5726" t="s">
        <v>3617</v>
      </c>
      <c r="E5726">
        <v>0</v>
      </c>
      <c r="F5726">
        <v>105</v>
      </c>
      <c r="G5726" s="2">
        <v>45565</v>
      </c>
      <c r="H5726" t="s">
        <v>3618</v>
      </c>
      <c r="I5726">
        <f t="shared" si="89"/>
        <v>-105</v>
      </c>
    </row>
    <row r="5727" spans="1:9" x14ac:dyDescent="0.25">
      <c r="A5727">
        <v>3</v>
      </c>
      <c r="B5727" t="s">
        <v>2053</v>
      </c>
      <c r="C5727" t="s">
        <v>3616</v>
      </c>
      <c r="D5727" t="s">
        <v>3617</v>
      </c>
      <c r="E5727">
        <v>0</v>
      </c>
      <c r="F5727">
        <v>2500</v>
      </c>
      <c r="G5727" s="2">
        <v>45565</v>
      </c>
      <c r="H5727" t="s">
        <v>3618</v>
      </c>
      <c r="I5727">
        <f t="shared" si="89"/>
        <v>-2500</v>
      </c>
    </row>
    <row r="5728" spans="1:9" x14ac:dyDescent="0.25">
      <c r="A5728">
        <v>3</v>
      </c>
      <c r="B5728" t="s">
        <v>2053</v>
      </c>
      <c r="C5728" t="s">
        <v>3616</v>
      </c>
      <c r="D5728" t="s">
        <v>3617</v>
      </c>
      <c r="E5728">
        <v>0</v>
      </c>
      <c r="F5728">
        <v>1200</v>
      </c>
      <c r="G5728" s="2">
        <v>45565</v>
      </c>
      <c r="H5728" t="s">
        <v>3618</v>
      </c>
      <c r="I5728">
        <f t="shared" si="89"/>
        <v>-1200</v>
      </c>
    </row>
    <row r="5729" spans="1:9" x14ac:dyDescent="0.25">
      <c r="A5729">
        <v>3</v>
      </c>
      <c r="B5729" t="s">
        <v>2053</v>
      </c>
      <c r="C5729" t="s">
        <v>3616</v>
      </c>
      <c r="D5729" t="s">
        <v>3617</v>
      </c>
      <c r="E5729">
        <v>0</v>
      </c>
      <c r="F5729">
        <v>2000</v>
      </c>
      <c r="G5729" s="2">
        <v>45565</v>
      </c>
      <c r="H5729" t="s">
        <v>3618</v>
      </c>
      <c r="I5729">
        <f t="shared" si="89"/>
        <v>-2000</v>
      </c>
    </row>
    <row r="5730" spans="1:9" x14ac:dyDescent="0.25">
      <c r="A5730">
        <v>3</v>
      </c>
      <c r="B5730" t="s">
        <v>2053</v>
      </c>
      <c r="C5730" t="s">
        <v>3616</v>
      </c>
      <c r="D5730" t="s">
        <v>3617</v>
      </c>
      <c r="E5730">
        <v>0</v>
      </c>
      <c r="F5730">
        <v>2000</v>
      </c>
      <c r="G5730" s="2">
        <v>45565</v>
      </c>
      <c r="H5730" t="s">
        <v>3618</v>
      </c>
      <c r="I5730">
        <f t="shared" si="89"/>
        <v>-2000</v>
      </c>
    </row>
    <row r="5731" spans="1:9" x14ac:dyDescent="0.25">
      <c r="A5731">
        <v>3</v>
      </c>
      <c r="B5731" t="s">
        <v>2053</v>
      </c>
      <c r="C5731" t="s">
        <v>3616</v>
      </c>
      <c r="D5731" t="s">
        <v>3617</v>
      </c>
      <c r="E5731">
        <v>0</v>
      </c>
      <c r="F5731">
        <v>1250</v>
      </c>
      <c r="G5731" s="2">
        <v>45565</v>
      </c>
      <c r="H5731" t="s">
        <v>3618</v>
      </c>
      <c r="I5731">
        <f t="shared" si="89"/>
        <v>-1250</v>
      </c>
    </row>
    <row r="5732" spans="1:9" x14ac:dyDescent="0.25">
      <c r="A5732">
        <v>3</v>
      </c>
      <c r="B5732" t="s">
        <v>2053</v>
      </c>
      <c r="C5732" t="s">
        <v>3616</v>
      </c>
      <c r="D5732" t="s">
        <v>3617</v>
      </c>
      <c r="E5732">
        <v>0</v>
      </c>
      <c r="F5732">
        <v>1250</v>
      </c>
      <c r="G5732" s="2">
        <v>45565</v>
      </c>
      <c r="H5732" t="s">
        <v>3618</v>
      </c>
      <c r="I5732">
        <f t="shared" si="89"/>
        <v>-1250</v>
      </c>
    </row>
    <row r="5733" spans="1:9" x14ac:dyDescent="0.25">
      <c r="A5733">
        <v>3</v>
      </c>
      <c r="B5733" t="s">
        <v>2053</v>
      </c>
      <c r="C5733" t="s">
        <v>3616</v>
      </c>
      <c r="D5733" t="s">
        <v>3617</v>
      </c>
      <c r="E5733">
        <v>0</v>
      </c>
      <c r="F5733">
        <v>195</v>
      </c>
      <c r="G5733" s="2">
        <v>45565</v>
      </c>
      <c r="H5733" t="s">
        <v>3618</v>
      </c>
      <c r="I5733">
        <f t="shared" si="89"/>
        <v>-195</v>
      </c>
    </row>
    <row r="5734" spans="1:9" x14ac:dyDescent="0.25">
      <c r="A5734">
        <v>3</v>
      </c>
      <c r="B5734" t="s">
        <v>2053</v>
      </c>
      <c r="C5734" t="s">
        <v>3616</v>
      </c>
      <c r="D5734" t="s">
        <v>3617</v>
      </c>
      <c r="E5734">
        <v>0</v>
      </c>
      <c r="F5734">
        <v>1300</v>
      </c>
      <c r="G5734" s="2">
        <v>45565</v>
      </c>
      <c r="H5734" t="s">
        <v>3618</v>
      </c>
      <c r="I5734">
        <f t="shared" si="89"/>
        <v>-1300</v>
      </c>
    </row>
    <row r="5735" spans="1:9" x14ac:dyDescent="0.25">
      <c r="A5735">
        <v>3</v>
      </c>
      <c r="B5735" t="s">
        <v>2053</v>
      </c>
      <c r="C5735" t="s">
        <v>3616</v>
      </c>
      <c r="D5735" t="s">
        <v>3617</v>
      </c>
      <c r="E5735">
        <v>0</v>
      </c>
      <c r="F5735">
        <v>325</v>
      </c>
      <c r="G5735" s="2">
        <v>45565</v>
      </c>
      <c r="H5735" t="s">
        <v>3618</v>
      </c>
      <c r="I5735">
        <f t="shared" si="89"/>
        <v>-325</v>
      </c>
    </row>
    <row r="5736" spans="1:9" x14ac:dyDescent="0.25">
      <c r="A5736">
        <v>3</v>
      </c>
      <c r="B5736" t="s">
        <v>2053</v>
      </c>
      <c r="C5736" t="s">
        <v>3616</v>
      </c>
      <c r="D5736" t="s">
        <v>3617</v>
      </c>
      <c r="E5736">
        <v>0</v>
      </c>
      <c r="F5736">
        <v>1920</v>
      </c>
      <c r="G5736" s="2">
        <v>45565</v>
      </c>
      <c r="H5736" t="s">
        <v>3618</v>
      </c>
      <c r="I5736">
        <f t="shared" si="89"/>
        <v>-1920</v>
      </c>
    </row>
    <row r="5737" spans="1:9" x14ac:dyDescent="0.25">
      <c r="A5737">
        <v>3</v>
      </c>
      <c r="B5737" t="s">
        <v>2053</v>
      </c>
      <c r="C5737" t="s">
        <v>3616</v>
      </c>
      <c r="D5737" t="s">
        <v>3617</v>
      </c>
      <c r="E5737">
        <v>0</v>
      </c>
      <c r="F5737">
        <v>540</v>
      </c>
      <c r="G5737" s="2">
        <v>45565</v>
      </c>
      <c r="H5737" t="s">
        <v>3618</v>
      </c>
      <c r="I5737">
        <f t="shared" si="89"/>
        <v>-540</v>
      </c>
    </row>
    <row r="5738" spans="1:9" x14ac:dyDescent="0.25">
      <c r="A5738">
        <v>3</v>
      </c>
      <c r="B5738" t="s">
        <v>2053</v>
      </c>
      <c r="C5738" t="s">
        <v>3616</v>
      </c>
      <c r="D5738" t="s">
        <v>3617</v>
      </c>
      <c r="E5738">
        <v>0</v>
      </c>
      <c r="F5738">
        <v>2000</v>
      </c>
      <c r="G5738" s="2">
        <v>45565</v>
      </c>
      <c r="H5738" t="s">
        <v>3618</v>
      </c>
      <c r="I5738">
        <f t="shared" si="89"/>
        <v>-2000</v>
      </c>
    </row>
    <row r="5739" spans="1:9" x14ac:dyDescent="0.25">
      <c r="A5739">
        <v>3</v>
      </c>
      <c r="B5739" t="s">
        <v>2053</v>
      </c>
      <c r="C5739" t="s">
        <v>3616</v>
      </c>
      <c r="D5739" t="s">
        <v>3617</v>
      </c>
      <c r="E5739">
        <v>0</v>
      </c>
      <c r="F5739">
        <v>3000</v>
      </c>
      <c r="G5739" s="2">
        <v>45565</v>
      </c>
      <c r="H5739" t="s">
        <v>3618</v>
      </c>
      <c r="I5739">
        <f t="shared" si="89"/>
        <v>-3000</v>
      </c>
    </row>
    <row r="5740" spans="1:9" x14ac:dyDescent="0.25">
      <c r="A5740">
        <v>3</v>
      </c>
      <c r="B5740" t="s">
        <v>2053</v>
      </c>
      <c r="C5740" t="s">
        <v>3616</v>
      </c>
      <c r="D5740" t="s">
        <v>3617</v>
      </c>
      <c r="E5740">
        <v>0</v>
      </c>
      <c r="F5740">
        <v>4500</v>
      </c>
      <c r="G5740" s="2">
        <v>45565</v>
      </c>
      <c r="H5740" t="s">
        <v>3618</v>
      </c>
      <c r="I5740">
        <f t="shared" si="89"/>
        <v>-4500</v>
      </c>
    </row>
    <row r="5741" spans="1:9" x14ac:dyDescent="0.25">
      <c r="A5741">
        <v>3</v>
      </c>
      <c r="B5741" t="s">
        <v>2053</v>
      </c>
      <c r="C5741" t="s">
        <v>3616</v>
      </c>
      <c r="D5741" t="s">
        <v>3617</v>
      </c>
      <c r="E5741">
        <v>0</v>
      </c>
      <c r="F5741">
        <v>5000</v>
      </c>
      <c r="G5741" s="2">
        <v>45565</v>
      </c>
      <c r="H5741" t="s">
        <v>3618</v>
      </c>
      <c r="I5741">
        <f t="shared" si="89"/>
        <v>-5000</v>
      </c>
    </row>
    <row r="5742" spans="1:9" x14ac:dyDescent="0.25">
      <c r="A5742">
        <v>3</v>
      </c>
      <c r="B5742" t="s">
        <v>2053</v>
      </c>
      <c r="C5742" t="s">
        <v>3616</v>
      </c>
      <c r="D5742" t="s">
        <v>3617</v>
      </c>
      <c r="E5742">
        <v>0</v>
      </c>
      <c r="F5742">
        <v>1500</v>
      </c>
      <c r="G5742" s="2">
        <v>45565</v>
      </c>
      <c r="H5742" t="s">
        <v>3618</v>
      </c>
      <c r="I5742">
        <f t="shared" si="89"/>
        <v>-1500</v>
      </c>
    </row>
    <row r="5743" spans="1:9" x14ac:dyDescent="0.25">
      <c r="A5743">
        <v>3</v>
      </c>
      <c r="B5743" t="s">
        <v>2053</v>
      </c>
      <c r="C5743" t="s">
        <v>3616</v>
      </c>
      <c r="D5743" t="s">
        <v>3617</v>
      </c>
      <c r="E5743">
        <v>0</v>
      </c>
      <c r="F5743">
        <v>1040</v>
      </c>
      <c r="G5743" s="2">
        <v>45565</v>
      </c>
      <c r="H5743" t="s">
        <v>3618</v>
      </c>
      <c r="I5743">
        <f t="shared" si="89"/>
        <v>-1040</v>
      </c>
    </row>
    <row r="5744" spans="1:9" x14ac:dyDescent="0.25">
      <c r="A5744">
        <v>3</v>
      </c>
      <c r="B5744" t="s">
        <v>2053</v>
      </c>
      <c r="C5744" t="s">
        <v>3616</v>
      </c>
      <c r="D5744" t="s">
        <v>3617</v>
      </c>
      <c r="E5744">
        <v>0</v>
      </c>
      <c r="F5744">
        <v>1020</v>
      </c>
      <c r="G5744" s="2">
        <v>45565</v>
      </c>
      <c r="H5744" t="s">
        <v>3618</v>
      </c>
      <c r="I5744">
        <f t="shared" si="89"/>
        <v>-1020</v>
      </c>
    </row>
    <row r="5745" spans="1:9" x14ac:dyDescent="0.25">
      <c r="A5745">
        <v>3</v>
      </c>
      <c r="B5745" t="s">
        <v>2053</v>
      </c>
      <c r="C5745" t="s">
        <v>3616</v>
      </c>
      <c r="D5745" t="s">
        <v>3617</v>
      </c>
      <c r="E5745">
        <v>0</v>
      </c>
      <c r="F5745">
        <v>900</v>
      </c>
      <c r="G5745" s="2">
        <v>45565</v>
      </c>
      <c r="H5745" t="s">
        <v>3618</v>
      </c>
      <c r="I5745">
        <f t="shared" si="89"/>
        <v>-900</v>
      </c>
    </row>
    <row r="5746" spans="1:9" x14ac:dyDescent="0.25">
      <c r="A5746">
        <v>3</v>
      </c>
      <c r="B5746" t="s">
        <v>2053</v>
      </c>
      <c r="C5746" t="s">
        <v>3616</v>
      </c>
      <c r="D5746" t="s">
        <v>3617</v>
      </c>
      <c r="E5746">
        <v>0</v>
      </c>
      <c r="F5746">
        <v>650</v>
      </c>
      <c r="G5746" s="2">
        <v>45565</v>
      </c>
      <c r="H5746" t="s">
        <v>3618</v>
      </c>
      <c r="I5746">
        <f t="shared" si="89"/>
        <v>-650</v>
      </c>
    </row>
    <row r="5747" spans="1:9" x14ac:dyDescent="0.25">
      <c r="A5747">
        <v>3</v>
      </c>
      <c r="B5747" t="s">
        <v>2053</v>
      </c>
      <c r="C5747" t="s">
        <v>3616</v>
      </c>
      <c r="D5747" t="s">
        <v>3617</v>
      </c>
      <c r="E5747">
        <v>0</v>
      </c>
      <c r="F5747">
        <v>300</v>
      </c>
      <c r="G5747" s="2">
        <v>45565</v>
      </c>
      <c r="H5747" t="s">
        <v>3618</v>
      </c>
      <c r="I5747">
        <f t="shared" si="89"/>
        <v>-300</v>
      </c>
    </row>
    <row r="5748" spans="1:9" x14ac:dyDescent="0.25">
      <c r="A5748">
        <v>3</v>
      </c>
      <c r="B5748" t="s">
        <v>2053</v>
      </c>
      <c r="C5748" t="s">
        <v>3616</v>
      </c>
      <c r="D5748" t="s">
        <v>3617</v>
      </c>
      <c r="E5748">
        <v>0</v>
      </c>
      <c r="F5748">
        <v>3000</v>
      </c>
      <c r="G5748" s="2">
        <v>45565</v>
      </c>
      <c r="H5748" t="s">
        <v>3618</v>
      </c>
      <c r="I5748">
        <f t="shared" si="89"/>
        <v>-3000</v>
      </c>
    </row>
    <row r="5749" spans="1:9" x14ac:dyDescent="0.25">
      <c r="A5749">
        <v>3</v>
      </c>
      <c r="B5749" t="s">
        <v>2053</v>
      </c>
      <c r="C5749" t="s">
        <v>3616</v>
      </c>
      <c r="D5749" t="s">
        <v>3617</v>
      </c>
      <c r="E5749">
        <v>0</v>
      </c>
      <c r="F5749">
        <v>2000</v>
      </c>
      <c r="G5749" s="2">
        <v>45565</v>
      </c>
      <c r="H5749" t="s">
        <v>3618</v>
      </c>
      <c r="I5749">
        <f t="shared" si="89"/>
        <v>-2000</v>
      </c>
    </row>
    <row r="5750" spans="1:9" x14ac:dyDescent="0.25">
      <c r="A5750">
        <v>3</v>
      </c>
      <c r="B5750" t="s">
        <v>2053</v>
      </c>
      <c r="C5750" t="s">
        <v>3616</v>
      </c>
      <c r="D5750" t="s">
        <v>3617</v>
      </c>
      <c r="E5750">
        <v>0</v>
      </c>
      <c r="F5750">
        <v>8000</v>
      </c>
      <c r="G5750" s="2">
        <v>45565</v>
      </c>
      <c r="H5750" t="s">
        <v>3618</v>
      </c>
      <c r="I5750">
        <f t="shared" si="89"/>
        <v>-8000</v>
      </c>
    </row>
    <row r="5751" spans="1:9" x14ac:dyDescent="0.25">
      <c r="A5751">
        <v>3</v>
      </c>
      <c r="B5751" t="s">
        <v>2053</v>
      </c>
      <c r="C5751" t="s">
        <v>3616</v>
      </c>
      <c r="D5751" t="s">
        <v>3617</v>
      </c>
      <c r="E5751">
        <v>0</v>
      </c>
      <c r="F5751">
        <v>3285</v>
      </c>
      <c r="G5751" s="2">
        <v>45565</v>
      </c>
      <c r="H5751" t="s">
        <v>3618</v>
      </c>
      <c r="I5751">
        <f t="shared" si="89"/>
        <v>-3285</v>
      </c>
    </row>
    <row r="5752" spans="1:9" x14ac:dyDescent="0.25">
      <c r="A5752">
        <v>3</v>
      </c>
      <c r="B5752" t="s">
        <v>2053</v>
      </c>
      <c r="C5752" t="s">
        <v>3616</v>
      </c>
      <c r="D5752" t="s">
        <v>3617</v>
      </c>
      <c r="E5752">
        <v>0</v>
      </c>
      <c r="F5752">
        <v>2100</v>
      </c>
      <c r="G5752" s="2">
        <v>45565</v>
      </c>
      <c r="H5752" t="s">
        <v>3618</v>
      </c>
      <c r="I5752">
        <f t="shared" si="89"/>
        <v>-2100</v>
      </c>
    </row>
    <row r="5753" spans="1:9" x14ac:dyDescent="0.25">
      <c r="A5753">
        <v>3</v>
      </c>
      <c r="B5753" t="s">
        <v>2053</v>
      </c>
      <c r="C5753" t="s">
        <v>3616</v>
      </c>
      <c r="D5753" t="s">
        <v>3617</v>
      </c>
      <c r="E5753">
        <v>0</v>
      </c>
      <c r="F5753">
        <v>2100</v>
      </c>
      <c r="G5753" s="2">
        <v>45565</v>
      </c>
      <c r="H5753" t="s">
        <v>3618</v>
      </c>
      <c r="I5753">
        <f t="shared" si="89"/>
        <v>-2100</v>
      </c>
    </row>
    <row r="5754" spans="1:9" x14ac:dyDescent="0.25">
      <c r="A5754">
        <v>3</v>
      </c>
      <c r="B5754" t="s">
        <v>2053</v>
      </c>
      <c r="C5754" t="s">
        <v>3616</v>
      </c>
      <c r="D5754" t="s">
        <v>3617</v>
      </c>
      <c r="E5754">
        <v>0</v>
      </c>
      <c r="F5754">
        <v>4275</v>
      </c>
      <c r="G5754" s="2">
        <v>45565</v>
      </c>
      <c r="H5754" t="s">
        <v>3618</v>
      </c>
      <c r="I5754">
        <f t="shared" si="89"/>
        <v>-4275</v>
      </c>
    </row>
    <row r="5755" spans="1:9" x14ac:dyDescent="0.25">
      <c r="A5755">
        <v>3</v>
      </c>
      <c r="B5755" t="s">
        <v>2053</v>
      </c>
      <c r="C5755" t="s">
        <v>3616</v>
      </c>
      <c r="D5755" t="s">
        <v>3617</v>
      </c>
      <c r="E5755">
        <v>0</v>
      </c>
      <c r="F5755">
        <v>4000</v>
      </c>
      <c r="G5755" s="2">
        <v>45565</v>
      </c>
      <c r="H5755" t="s">
        <v>3618</v>
      </c>
      <c r="I5755">
        <f t="shared" si="89"/>
        <v>-4000</v>
      </c>
    </row>
    <row r="5756" spans="1:9" x14ac:dyDescent="0.25">
      <c r="A5756">
        <v>3</v>
      </c>
      <c r="B5756" t="s">
        <v>2053</v>
      </c>
      <c r="C5756" t="s">
        <v>3616</v>
      </c>
      <c r="D5756" t="s">
        <v>3617</v>
      </c>
      <c r="E5756">
        <v>0</v>
      </c>
      <c r="F5756">
        <v>130</v>
      </c>
      <c r="G5756" s="2">
        <v>45565</v>
      </c>
      <c r="H5756" t="s">
        <v>3618</v>
      </c>
      <c r="I5756">
        <f t="shared" si="89"/>
        <v>-130</v>
      </c>
    </row>
    <row r="5757" spans="1:9" x14ac:dyDescent="0.25">
      <c r="A5757">
        <v>3</v>
      </c>
      <c r="B5757" t="s">
        <v>2053</v>
      </c>
      <c r="C5757" t="s">
        <v>3616</v>
      </c>
      <c r="D5757" t="s">
        <v>3617</v>
      </c>
      <c r="E5757">
        <v>0</v>
      </c>
      <c r="F5757">
        <v>1300</v>
      </c>
      <c r="G5757" s="2">
        <v>45565</v>
      </c>
      <c r="H5757" t="s">
        <v>3618</v>
      </c>
      <c r="I5757">
        <f t="shared" si="89"/>
        <v>-1300</v>
      </c>
    </row>
    <row r="5758" spans="1:9" x14ac:dyDescent="0.25">
      <c r="A5758">
        <v>3</v>
      </c>
      <c r="B5758" t="s">
        <v>2053</v>
      </c>
      <c r="C5758" t="s">
        <v>3616</v>
      </c>
      <c r="D5758" t="s">
        <v>3617</v>
      </c>
      <c r="E5758">
        <v>0</v>
      </c>
      <c r="F5758">
        <v>80</v>
      </c>
      <c r="G5758" s="2">
        <v>45565</v>
      </c>
      <c r="H5758" t="s">
        <v>3618</v>
      </c>
      <c r="I5758">
        <f t="shared" si="89"/>
        <v>-80</v>
      </c>
    </row>
    <row r="5759" spans="1:9" x14ac:dyDescent="0.25">
      <c r="A5759">
        <v>3</v>
      </c>
      <c r="B5759" t="s">
        <v>2053</v>
      </c>
      <c r="C5759" t="s">
        <v>3616</v>
      </c>
      <c r="D5759" t="s">
        <v>3617</v>
      </c>
      <c r="E5759">
        <v>0</v>
      </c>
      <c r="F5759">
        <v>1250</v>
      </c>
      <c r="G5759" s="2">
        <v>45565</v>
      </c>
      <c r="H5759" t="s">
        <v>3618</v>
      </c>
      <c r="I5759">
        <f t="shared" si="89"/>
        <v>-1250</v>
      </c>
    </row>
    <row r="5760" spans="1:9" x14ac:dyDescent="0.25">
      <c r="A5760">
        <v>3</v>
      </c>
      <c r="B5760" t="s">
        <v>2053</v>
      </c>
      <c r="C5760" t="s">
        <v>3616</v>
      </c>
      <c r="D5760" t="s">
        <v>3617</v>
      </c>
      <c r="E5760">
        <v>0</v>
      </c>
      <c r="F5760">
        <v>1300</v>
      </c>
      <c r="G5760" s="2">
        <v>45565</v>
      </c>
      <c r="H5760" t="s">
        <v>3618</v>
      </c>
      <c r="I5760">
        <f t="shared" si="89"/>
        <v>-1300</v>
      </c>
    </row>
    <row r="5761" spans="1:9" x14ac:dyDescent="0.25">
      <c r="A5761">
        <v>3</v>
      </c>
      <c r="B5761" t="s">
        <v>2053</v>
      </c>
      <c r="C5761" t="s">
        <v>3616</v>
      </c>
      <c r="D5761" t="s">
        <v>3617</v>
      </c>
      <c r="E5761">
        <v>0</v>
      </c>
      <c r="F5761">
        <v>480</v>
      </c>
      <c r="G5761" s="2">
        <v>45565</v>
      </c>
      <c r="H5761" t="s">
        <v>3618</v>
      </c>
      <c r="I5761">
        <f t="shared" si="89"/>
        <v>-480</v>
      </c>
    </row>
    <row r="5762" spans="1:9" x14ac:dyDescent="0.25">
      <c r="A5762">
        <v>3</v>
      </c>
      <c r="B5762" t="s">
        <v>2053</v>
      </c>
      <c r="C5762" t="s">
        <v>3616</v>
      </c>
      <c r="D5762" t="s">
        <v>3617</v>
      </c>
      <c r="E5762">
        <v>0</v>
      </c>
      <c r="F5762">
        <v>225</v>
      </c>
      <c r="G5762" s="2">
        <v>45565</v>
      </c>
      <c r="H5762" t="s">
        <v>3618</v>
      </c>
      <c r="I5762">
        <f t="shared" ref="I5762:I5825" si="90">E5762-F5762</f>
        <v>-225</v>
      </c>
    </row>
    <row r="5763" spans="1:9" x14ac:dyDescent="0.25">
      <c r="A5763">
        <v>3</v>
      </c>
      <c r="B5763" t="s">
        <v>2053</v>
      </c>
      <c r="C5763" t="s">
        <v>3616</v>
      </c>
      <c r="D5763" t="s">
        <v>3617</v>
      </c>
      <c r="E5763">
        <v>0</v>
      </c>
      <c r="F5763">
        <v>1460</v>
      </c>
      <c r="G5763" s="2">
        <v>45565</v>
      </c>
      <c r="H5763" t="s">
        <v>3618</v>
      </c>
      <c r="I5763">
        <f t="shared" si="90"/>
        <v>-1460</v>
      </c>
    </row>
    <row r="5764" spans="1:9" x14ac:dyDescent="0.25">
      <c r="A5764">
        <v>2</v>
      </c>
      <c r="B5764" t="s">
        <v>2022</v>
      </c>
      <c r="C5764" t="s">
        <v>2023</v>
      </c>
      <c r="D5764" t="s">
        <v>2020</v>
      </c>
      <c r="E5764">
        <v>70.430000000000007</v>
      </c>
      <c r="F5764">
        <v>0</v>
      </c>
      <c r="G5764" s="2">
        <v>45573</v>
      </c>
      <c r="H5764" t="s">
        <v>2021</v>
      </c>
      <c r="I5764">
        <f t="shared" si="90"/>
        <v>70.430000000000007</v>
      </c>
    </row>
    <row r="5765" spans="1:9" x14ac:dyDescent="0.25">
      <c r="A5765">
        <v>2</v>
      </c>
      <c r="B5765" t="s">
        <v>2019</v>
      </c>
      <c r="C5765" t="s">
        <v>2027</v>
      </c>
      <c r="D5765" t="s">
        <v>2020</v>
      </c>
      <c r="E5765">
        <v>226.72</v>
      </c>
      <c r="F5765">
        <v>0</v>
      </c>
      <c r="G5765" s="2">
        <v>45573</v>
      </c>
      <c r="H5765" t="s">
        <v>2021</v>
      </c>
      <c r="I5765">
        <f t="shared" si="90"/>
        <v>226.72</v>
      </c>
    </row>
    <row r="5766" spans="1:9" x14ac:dyDescent="0.25">
      <c r="A5766">
        <v>2</v>
      </c>
      <c r="B5766" t="s">
        <v>2022</v>
      </c>
      <c r="C5766" t="s">
        <v>2023</v>
      </c>
      <c r="D5766" t="s">
        <v>2020</v>
      </c>
      <c r="E5766">
        <v>1221.27</v>
      </c>
      <c r="F5766">
        <v>0</v>
      </c>
      <c r="G5766" s="2">
        <v>45572</v>
      </c>
      <c r="H5766" t="s">
        <v>2021</v>
      </c>
      <c r="I5766">
        <f t="shared" si="90"/>
        <v>1221.27</v>
      </c>
    </row>
    <row r="5767" spans="1:9" x14ac:dyDescent="0.25">
      <c r="A5767">
        <v>3</v>
      </c>
      <c r="B5767" t="s">
        <v>2019</v>
      </c>
      <c r="C5767" t="s">
        <v>3341</v>
      </c>
      <c r="D5767" t="s">
        <v>2020</v>
      </c>
      <c r="E5767">
        <v>2561.87</v>
      </c>
      <c r="F5767">
        <v>0</v>
      </c>
      <c r="G5767" s="2">
        <v>45574</v>
      </c>
      <c r="H5767" t="s">
        <v>2021</v>
      </c>
      <c r="I5767">
        <f t="shared" si="90"/>
        <v>2561.87</v>
      </c>
    </row>
    <row r="5768" spans="1:9" x14ac:dyDescent="0.25">
      <c r="A5768">
        <v>2</v>
      </c>
      <c r="B5768" t="s">
        <v>2019</v>
      </c>
      <c r="C5768" t="s">
        <v>2027</v>
      </c>
      <c r="D5768" t="s">
        <v>2020</v>
      </c>
      <c r="E5768">
        <v>128.1</v>
      </c>
      <c r="F5768">
        <v>0</v>
      </c>
      <c r="G5768" s="2">
        <v>45565</v>
      </c>
      <c r="H5768" t="s">
        <v>2021</v>
      </c>
      <c r="I5768">
        <f t="shared" si="90"/>
        <v>128.1</v>
      </c>
    </row>
    <row r="5769" spans="1:9" x14ac:dyDescent="0.25">
      <c r="A5769">
        <v>2</v>
      </c>
      <c r="B5769" t="s">
        <v>2048</v>
      </c>
      <c r="C5769" t="s">
        <v>3579</v>
      </c>
      <c r="D5769" t="s">
        <v>2020</v>
      </c>
      <c r="E5769">
        <v>471.27</v>
      </c>
      <c r="F5769">
        <v>0</v>
      </c>
      <c r="G5769" s="2">
        <v>45575</v>
      </c>
      <c r="H5769" t="s">
        <v>2021</v>
      </c>
      <c r="I5769">
        <f t="shared" si="90"/>
        <v>471.27</v>
      </c>
    </row>
    <row r="5770" spans="1:9" x14ac:dyDescent="0.25">
      <c r="A5770">
        <v>3</v>
      </c>
      <c r="B5770" t="s">
        <v>2024</v>
      </c>
      <c r="C5770" t="s">
        <v>3263</v>
      </c>
      <c r="D5770" t="s">
        <v>2020</v>
      </c>
      <c r="E5770">
        <v>103.73</v>
      </c>
      <c r="F5770">
        <v>0</v>
      </c>
      <c r="G5770" s="2">
        <v>45575</v>
      </c>
      <c r="H5770" t="s">
        <v>2021</v>
      </c>
      <c r="I5770">
        <f t="shared" si="90"/>
        <v>103.73</v>
      </c>
    </row>
    <row r="5771" spans="1:9" x14ac:dyDescent="0.25">
      <c r="A5771">
        <v>2</v>
      </c>
      <c r="B5771" t="s">
        <v>2019</v>
      </c>
      <c r="C5771" t="s">
        <v>2027</v>
      </c>
      <c r="D5771" t="s">
        <v>2020</v>
      </c>
      <c r="E5771">
        <v>2814.5</v>
      </c>
      <c r="F5771">
        <v>0</v>
      </c>
      <c r="G5771" s="2">
        <v>45575</v>
      </c>
      <c r="H5771" t="s">
        <v>2021</v>
      </c>
      <c r="I5771">
        <f t="shared" si="90"/>
        <v>2814.5</v>
      </c>
    </row>
    <row r="5772" spans="1:9" x14ac:dyDescent="0.25">
      <c r="A5772">
        <v>3</v>
      </c>
      <c r="B5772" t="s">
        <v>2024</v>
      </c>
      <c r="C5772" t="s">
        <v>3263</v>
      </c>
      <c r="D5772" t="s">
        <v>2020</v>
      </c>
      <c r="E5772">
        <v>910</v>
      </c>
      <c r="F5772">
        <v>0</v>
      </c>
      <c r="G5772" s="2">
        <v>45575</v>
      </c>
      <c r="H5772" t="s">
        <v>2021</v>
      </c>
      <c r="I5772">
        <f t="shared" si="90"/>
        <v>910</v>
      </c>
    </row>
    <row r="5773" spans="1:9" x14ac:dyDescent="0.25">
      <c r="A5773">
        <v>3</v>
      </c>
      <c r="B5773" t="s">
        <v>2019</v>
      </c>
      <c r="C5773" t="s">
        <v>3341</v>
      </c>
      <c r="D5773" t="s">
        <v>2020</v>
      </c>
      <c r="E5773">
        <v>100</v>
      </c>
      <c r="F5773">
        <v>0</v>
      </c>
      <c r="G5773" s="2">
        <v>45574</v>
      </c>
      <c r="H5773" t="s">
        <v>2021</v>
      </c>
      <c r="I5773">
        <f t="shared" si="90"/>
        <v>100</v>
      </c>
    </row>
    <row r="5774" spans="1:9" x14ac:dyDescent="0.25">
      <c r="A5774">
        <v>2</v>
      </c>
      <c r="B5774" t="s">
        <v>2024</v>
      </c>
      <c r="C5774" t="s">
        <v>2036</v>
      </c>
      <c r="D5774" t="s">
        <v>2020</v>
      </c>
      <c r="E5774">
        <v>3231.57</v>
      </c>
      <c r="F5774">
        <v>0</v>
      </c>
      <c r="G5774" s="2">
        <v>45575</v>
      </c>
      <c r="H5774" t="s">
        <v>2021</v>
      </c>
      <c r="I5774">
        <f t="shared" si="90"/>
        <v>3231.57</v>
      </c>
    </row>
    <row r="5775" spans="1:9" x14ac:dyDescent="0.25">
      <c r="A5775">
        <v>2</v>
      </c>
      <c r="B5775" t="s">
        <v>2022</v>
      </c>
      <c r="C5775" t="s">
        <v>2023</v>
      </c>
      <c r="D5775" t="s">
        <v>2020</v>
      </c>
      <c r="E5775">
        <v>118.65</v>
      </c>
      <c r="F5775">
        <v>0</v>
      </c>
      <c r="G5775" s="2">
        <v>45576</v>
      </c>
      <c r="H5775" t="s">
        <v>2021</v>
      </c>
      <c r="I5775">
        <f t="shared" si="90"/>
        <v>118.65</v>
      </c>
    </row>
    <row r="5776" spans="1:9" x14ac:dyDescent="0.25">
      <c r="A5776">
        <v>2</v>
      </c>
      <c r="B5776" t="s">
        <v>2019</v>
      </c>
      <c r="C5776" t="s">
        <v>2027</v>
      </c>
      <c r="D5776" t="s">
        <v>2020</v>
      </c>
      <c r="E5776">
        <v>1299</v>
      </c>
      <c r="F5776">
        <v>0</v>
      </c>
      <c r="G5776" s="2">
        <v>45575</v>
      </c>
      <c r="H5776" t="s">
        <v>2021</v>
      </c>
      <c r="I5776">
        <f t="shared" si="90"/>
        <v>1299</v>
      </c>
    </row>
    <row r="5777" spans="1:9" x14ac:dyDescent="0.25">
      <c r="A5777">
        <v>2</v>
      </c>
      <c r="B5777" t="s">
        <v>2032</v>
      </c>
      <c r="C5777" t="s">
        <v>2033</v>
      </c>
      <c r="D5777" t="s">
        <v>2020</v>
      </c>
      <c r="E5777">
        <v>311.49</v>
      </c>
      <c r="F5777">
        <v>0</v>
      </c>
      <c r="G5777" s="2">
        <v>45575</v>
      </c>
      <c r="H5777" t="s">
        <v>2021</v>
      </c>
      <c r="I5777">
        <f t="shared" si="90"/>
        <v>311.49</v>
      </c>
    </row>
    <row r="5778" spans="1:9" x14ac:dyDescent="0.25">
      <c r="A5778">
        <v>2</v>
      </c>
      <c r="B5778" t="s">
        <v>2019</v>
      </c>
      <c r="C5778" t="s">
        <v>2027</v>
      </c>
      <c r="D5778" t="s">
        <v>2020</v>
      </c>
      <c r="E5778">
        <v>166.23</v>
      </c>
      <c r="F5778">
        <v>0</v>
      </c>
      <c r="G5778" s="2">
        <v>45576</v>
      </c>
      <c r="H5778" t="s">
        <v>2021</v>
      </c>
      <c r="I5778">
        <f t="shared" si="90"/>
        <v>166.23</v>
      </c>
    </row>
    <row r="5779" spans="1:9" x14ac:dyDescent="0.25">
      <c r="A5779">
        <v>2</v>
      </c>
      <c r="B5779" t="s">
        <v>2019</v>
      </c>
      <c r="C5779" t="s">
        <v>2027</v>
      </c>
      <c r="D5779" t="s">
        <v>2020</v>
      </c>
      <c r="E5779">
        <v>307.52999999999997</v>
      </c>
      <c r="F5779">
        <v>0</v>
      </c>
      <c r="G5779" s="2">
        <v>45572</v>
      </c>
      <c r="H5779" t="s">
        <v>2021</v>
      </c>
      <c r="I5779">
        <f t="shared" si="90"/>
        <v>307.52999999999997</v>
      </c>
    </row>
    <row r="5780" spans="1:9" x14ac:dyDescent="0.25">
      <c r="A5780">
        <v>2</v>
      </c>
      <c r="B5780" t="s">
        <v>2044</v>
      </c>
      <c r="C5780" t="s">
        <v>2045</v>
      </c>
      <c r="D5780" t="s">
        <v>2020</v>
      </c>
      <c r="E5780">
        <v>378.57</v>
      </c>
      <c r="F5780">
        <v>0</v>
      </c>
      <c r="G5780" s="2">
        <v>45579</v>
      </c>
      <c r="H5780" t="s">
        <v>2021</v>
      </c>
      <c r="I5780">
        <f t="shared" si="90"/>
        <v>378.57</v>
      </c>
    </row>
    <row r="5781" spans="1:9" x14ac:dyDescent="0.25">
      <c r="A5781">
        <v>8</v>
      </c>
      <c r="B5781" t="s">
        <v>2063</v>
      </c>
      <c r="C5781" t="s">
        <v>3495</v>
      </c>
      <c r="D5781" t="s">
        <v>4133</v>
      </c>
      <c r="E5781">
        <v>276.31</v>
      </c>
      <c r="F5781">
        <v>0</v>
      </c>
      <c r="G5781" s="2">
        <v>45580</v>
      </c>
      <c r="H5781" t="s">
        <v>3243</v>
      </c>
      <c r="I5781">
        <f t="shared" si="90"/>
        <v>276.31</v>
      </c>
    </row>
    <row r="5782" spans="1:9" x14ac:dyDescent="0.25">
      <c r="A5782">
        <v>2</v>
      </c>
      <c r="B5782" t="s">
        <v>2068</v>
      </c>
      <c r="C5782" t="s">
        <v>3949</v>
      </c>
      <c r="D5782" t="s">
        <v>2020</v>
      </c>
      <c r="E5782">
        <v>491.65</v>
      </c>
      <c r="F5782">
        <v>0</v>
      </c>
      <c r="G5782" s="2">
        <v>45579</v>
      </c>
      <c r="H5782" t="s">
        <v>2021</v>
      </c>
      <c r="I5782">
        <f t="shared" si="90"/>
        <v>491.65</v>
      </c>
    </row>
    <row r="5783" spans="1:9" x14ac:dyDescent="0.25">
      <c r="A5783">
        <v>8</v>
      </c>
      <c r="B5783" t="s">
        <v>2063</v>
      </c>
      <c r="C5783" t="s">
        <v>3495</v>
      </c>
      <c r="D5783" t="s">
        <v>3498</v>
      </c>
      <c r="E5783">
        <v>1799.83</v>
      </c>
      <c r="F5783">
        <v>0</v>
      </c>
      <c r="G5783" s="2">
        <v>45581</v>
      </c>
      <c r="H5783" t="s">
        <v>3243</v>
      </c>
      <c r="I5783">
        <f t="shared" si="90"/>
        <v>1799.83</v>
      </c>
    </row>
    <row r="5784" spans="1:9" x14ac:dyDescent="0.25">
      <c r="A5784">
        <v>2</v>
      </c>
      <c r="B5784" t="s">
        <v>2047</v>
      </c>
      <c r="C5784" t="s">
        <v>3204</v>
      </c>
      <c r="D5784" t="s">
        <v>2020</v>
      </c>
      <c r="E5784">
        <v>0</v>
      </c>
      <c r="F5784">
        <v>399.02</v>
      </c>
      <c r="G5784" s="2">
        <v>45566</v>
      </c>
      <c r="H5784" t="s">
        <v>2021</v>
      </c>
      <c r="I5784">
        <f t="shared" si="90"/>
        <v>-399.02</v>
      </c>
    </row>
    <row r="5785" spans="1:9" x14ac:dyDescent="0.25">
      <c r="A5785">
        <v>2</v>
      </c>
      <c r="B5785" t="s">
        <v>2028</v>
      </c>
      <c r="C5785" t="s">
        <v>2029</v>
      </c>
      <c r="D5785" t="s">
        <v>2030</v>
      </c>
      <c r="E5785">
        <v>17571.03</v>
      </c>
      <c r="F5785">
        <v>0</v>
      </c>
      <c r="G5785" s="2">
        <v>45577</v>
      </c>
      <c r="H5785" t="s">
        <v>2018</v>
      </c>
      <c r="I5785">
        <f t="shared" si="90"/>
        <v>17571.03</v>
      </c>
    </row>
    <row r="5786" spans="1:9" x14ac:dyDescent="0.25">
      <c r="A5786">
        <v>8</v>
      </c>
      <c r="B5786" t="s">
        <v>2017</v>
      </c>
      <c r="C5786" t="s">
        <v>3723</v>
      </c>
      <c r="D5786" t="s">
        <v>2030</v>
      </c>
      <c r="E5786">
        <v>1461.2</v>
      </c>
      <c r="F5786">
        <v>0</v>
      </c>
      <c r="G5786" s="2">
        <v>45577</v>
      </c>
      <c r="H5786" t="s">
        <v>2018</v>
      </c>
      <c r="I5786">
        <f t="shared" si="90"/>
        <v>1461.2</v>
      </c>
    </row>
    <row r="5787" spans="1:9" x14ac:dyDescent="0.25">
      <c r="A5787">
        <v>8</v>
      </c>
      <c r="B5787" t="s">
        <v>2017</v>
      </c>
      <c r="C5787" t="s">
        <v>3723</v>
      </c>
      <c r="D5787" t="s">
        <v>4134</v>
      </c>
      <c r="E5787">
        <v>0</v>
      </c>
      <c r="F5787">
        <v>538.46</v>
      </c>
      <c r="G5787" s="2">
        <v>45565</v>
      </c>
      <c r="H5787" t="s">
        <v>3265</v>
      </c>
      <c r="I5787">
        <f t="shared" si="90"/>
        <v>-538.46</v>
      </c>
    </row>
    <row r="5788" spans="1:9" x14ac:dyDescent="0.25">
      <c r="A5788">
        <v>2</v>
      </c>
      <c r="B5788" t="s">
        <v>2019</v>
      </c>
      <c r="C5788" t="s">
        <v>2027</v>
      </c>
      <c r="D5788" t="s">
        <v>4135</v>
      </c>
      <c r="E5788">
        <v>15</v>
      </c>
      <c r="F5788">
        <v>0</v>
      </c>
      <c r="G5788" s="2">
        <v>45565</v>
      </c>
      <c r="H5788" t="s">
        <v>3265</v>
      </c>
      <c r="I5788">
        <f t="shared" si="90"/>
        <v>15</v>
      </c>
    </row>
    <row r="5789" spans="1:9" x14ac:dyDescent="0.25">
      <c r="A5789">
        <v>2</v>
      </c>
      <c r="B5789" t="s">
        <v>2055</v>
      </c>
      <c r="C5789" t="s">
        <v>3619</v>
      </c>
      <c r="D5789" t="s">
        <v>4035</v>
      </c>
      <c r="E5789">
        <v>92749.65</v>
      </c>
      <c r="F5789">
        <v>0</v>
      </c>
      <c r="G5789" s="2">
        <v>45565</v>
      </c>
      <c r="H5789" t="s">
        <v>3265</v>
      </c>
      <c r="I5789">
        <f t="shared" si="90"/>
        <v>92749.65</v>
      </c>
    </row>
    <row r="5790" spans="1:9" x14ac:dyDescent="0.25">
      <c r="A5790">
        <v>3</v>
      </c>
      <c r="B5790" t="s">
        <v>2055</v>
      </c>
      <c r="C5790" t="s">
        <v>3621</v>
      </c>
      <c r="D5790" t="s">
        <v>4035</v>
      </c>
      <c r="E5790">
        <v>18313.150000000001</v>
      </c>
      <c r="F5790">
        <v>0</v>
      </c>
      <c r="G5790" s="2">
        <v>45565</v>
      </c>
      <c r="H5790" t="s">
        <v>3265</v>
      </c>
      <c r="I5790">
        <f t="shared" si="90"/>
        <v>18313.150000000001</v>
      </c>
    </row>
    <row r="5791" spans="1:9" x14ac:dyDescent="0.25">
      <c r="A5791">
        <v>4</v>
      </c>
      <c r="B5791" t="s">
        <v>2055</v>
      </c>
      <c r="C5791" t="s">
        <v>3622</v>
      </c>
      <c r="D5791" t="s">
        <v>4035</v>
      </c>
      <c r="E5791">
        <v>18780.82</v>
      </c>
      <c r="F5791">
        <v>0</v>
      </c>
      <c r="G5791" s="2">
        <v>45565</v>
      </c>
      <c r="H5791" t="s">
        <v>3265</v>
      </c>
      <c r="I5791">
        <f t="shared" si="90"/>
        <v>18780.82</v>
      </c>
    </row>
    <row r="5792" spans="1:9" x14ac:dyDescent="0.25">
      <c r="A5792">
        <v>2</v>
      </c>
      <c r="B5792" t="s">
        <v>2024</v>
      </c>
      <c r="C5792" t="s">
        <v>2036</v>
      </c>
      <c r="D5792" t="s">
        <v>3626</v>
      </c>
      <c r="E5792">
        <v>0</v>
      </c>
      <c r="F5792">
        <v>5743.09</v>
      </c>
      <c r="G5792" s="2">
        <v>45565</v>
      </c>
      <c r="H5792" t="s">
        <v>753</v>
      </c>
      <c r="I5792">
        <f t="shared" si="90"/>
        <v>-5743.09</v>
      </c>
    </row>
    <row r="5793" spans="1:9" x14ac:dyDescent="0.25">
      <c r="A5793">
        <v>2</v>
      </c>
      <c r="B5793" t="s">
        <v>2028</v>
      </c>
      <c r="C5793" t="s">
        <v>2029</v>
      </c>
      <c r="D5793" t="s">
        <v>3805</v>
      </c>
      <c r="E5793">
        <v>1587.26</v>
      </c>
      <c r="F5793">
        <v>0</v>
      </c>
      <c r="G5793" s="2">
        <v>45577</v>
      </c>
      <c r="H5793" t="s">
        <v>3806</v>
      </c>
      <c r="I5793">
        <f t="shared" si="90"/>
        <v>1587.26</v>
      </c>
    </row>
    <row r="5794" spans="1:9" x14ac:dyDescent="0.25">
      <c r="A5794">
        <v>8</v>
      </c>
      <c r="B5794" t="s">
        <v>2063</v>
      </c>
      <c r="C5794" t="s">
        <v>3495</v>
      </c>
      <c r="D5794" t="s">
        <v>3540</v>
      </c>
      <c r="E5794">
        <v>728.3</v>
      </c>
      <c r="F5794">
        <v>0</v>
      </c>
      <c r="G5794" s="2">
        <v>45582</v>
      </c>
      <c r="H5794" t="s">
        <v>3243</v>
      </c>
      <c r="I5794">
        <f t="shared" si="90"/>
        <v>728.3</v>
      </c>
    </row>
    <row r="5795" spans="1:9" x14ac:dyDescent="0.25">
      <c r="A5795">
        <v>2</v>
      </c>
      <c r="B5795" t="s">
        <v>2022</v>
      </c>
      <c r="C5795" t="s">
        <v>2023</v>
      </c>
      <c r="D5795" t="s">
        <v>2020</v>
      </c>
      <c r="E5795">
        <v>539.27</v>
      </c>
      <c r="F5795">
        <v>0</v>
      </c>
      <c r="G5795" s="2">
        <v>45580</v>
      </c>
      <c r="H5795" t="s">
        <v>2021</v>
      </c>
      <c r="I5795">
        <f t="shared" si="90"/>
        <v>539.27</v>
      </c>
    </row>
    <row r="5796" spans="1:9" x14ac:dyDescent="0.25">
      <c r="A5796">
        <v>2</v>
      </c>
      <c r="B5796" t="s">
        <v>2054</v>
      </c>
      <c r="C5796" t="s">
        <v>3816</v>
      </c>
      <c r="D5796" t="s">
        <v>2020</v>
      </c>
      <c r="E5796">
        <v>244.65</v>
      </c>
      <c r="F5796">
        <v>0</v>
      </c>
      <c r="G5796" s="2">
        <v>45579</v>
      </c>
      <c r="H5796" t="s">
        <v>2021</v>
      </c>
      <c r="I5796">
        <f t="shared" si="90"/>
        <v>244.65</v>
      </c>
    </row>
    <row r="5797" spans="1:9" x14ac:dyDescent="0.25">
      <c r="A5797">
        <v>2</v>
      </c>
      <c r="B5797" t="s">
        <v>2047</v>
      </c>
      <c r="C5797" t="s">
        <v>3204</v>
      </c>
      <c r="D5797" t="s">
        <v>2020</v>
      </c>
      <c r="E5797">
        <v>3068.89</v>
      </c>
      <c r="F5797">
        <v>0</v>
      </c>
      <c r="G5797" s="2">
        <v>45580</v>
      </c>
      <c r="H5797" t="s">
        <v>2021</v>
      </c>
      <c r="I5797">
        <f t="shared" si="90"/>
        <v>3068.89</v>
      </c>
    </row>
    <row r="5798" spans="1:9" x14ac:dyDescent="0.25">
      <c r="A5798">
        <v>2</v>
      </c>
      <c r="B5798" t="s">
        <v>2044</v>
      </c>
      <c r="C5798" t="s">
        <v>2045</v>
      </c>
      <c r="D5798" t="s">
        <v>2020</v>
      </c>
      <c r="E5798">
        <v>948.4</v>
      </c>
      <c r="F5798">
        <v>0</v>
      </c>
      <c r="G5798" s="2">
        <v>45580</v>
      </c>
      <c r="H5798" t="s">
        <v>2021</v>
      </c>
      <c r="I5798">
        <f t="shared" si="90"/>
        <v>948.4</v>
      </c>
    </row>
    <row r="5799" spans="1:9" x14ac:dyDescent="0.25">
      <c r="A5799">
        <v>2</v>
      </c>
      <c r="B5799" t="s">
        <v>2022</v>
      </c>
      <c r="C5799" t="s">
        <v>2023</v>
      </c>
      <c r="D5799" t="s">
        <v>2020</v>
      </c>
      <c r="E5799">
        <v>3694.3</v>
      </c>
      <c r="F5799">
        <v>0</v>
      </c>
      <c r="G5799" s="2">
        <v>45566</v>
      </c>
      <c r="H5799" t="s">
        <v>2021</v>
      </c>
      <c r="I5799">
        <f t="shared" si="90"/>
        <v>3694.3</v>
      </c>
    </row>
    <row r="5800" spans="1:9" x14ac:dyDescent="0.25">
      <c r="A5800">
        <v>2</v>
      </c>
      <c r="B5800" t="s">
        <v>2019</v>
      </c>
      <c r="C5800" t="s">
        <v>2027</v>
      </c>
      <c r="D5800" t="s">
        <v>2020</v>
      </c>
      <c r="E5800">
        <v>402.72</v>
      </c>
      <c r="F5800">
        <v>0</v>
      </c>
      <c r="G5800" s="2">
        <v>45581</v>
      </c>
      <c r="H5800" t="s">
        <v>2021</v>
      </c>
      <c r="I5800">
        <f t="shared" si="90"/>
        <v>402.72</v>
      </c>
    </row>
    <row r="5801" spans="1:9" x14ac:dyDescent="0.25">
      <c r="A5801">
        <v>3</v>
      </c>
      <c r="B5801" t="s">
        <v>2024</v>
      </c>
      <c r="C5801" t="s">
        <v>3263</v>
      </c>
      <c r="D5801" t="s">
        <v>2020</v>
      </c>
      <c r="E5801">
        <v>987.35</v>
      </c>
      <c r="F5801">
        <v>0</v>
      </c>
      <c r="G5801" s="2">
        <v>45581</v>
      </c>
      <c r="H5801" t="s">
        <v>2021</v>
      </c>
      <c r="I5801">
        <f t="shared" si="90"/>
        <v>987.35</v>
      </c>
    </row>
    <row r="5802" spans="1:9" x14ac:dyDescent="0.25">
      <c r="A5802">
        <v>2</v>
      </c>
      <c r="B5802" t="s">
        <v>2019</v>
      </c>
      <c r="C5802" t="s">
        <v>2027</v>
      </c>
      <c r="D5802" t="s">
        <v>2020</v>
      </c>
      <c r="E5802">
        <v>267.76</v>
      </c>
      <c r="F5802">
        <v>0</v>
      </c>
      <c r="G5802" s="2">
        <v>45580</v>
      </c>
      <c r="H5802" t="s">
        <v>2021</v>
      </c>
      <c r="I5802">
        <f t="shared" si="90"/>
        <v>267.76</v>
      </c>
    </row>
    <row r="5803" spans="1:9" x14ac:dyDescent="0.25">
      <c r="A5803">
        <v>2</v>
      </c>
      <c r="B5803" t="s">
        <v>2032</v>
      </c>
      <c r="C5803" t="s">
        <v>2033</v>
      </c>
      <c r="D5803" t="s">
        <v>2020</v>
      </c>
      <c r="E5803">
        <v>939.95</v>
      </c>
      <c r="F5803">
        <v>0</v>
      </c>
      <c r="G5803" s="2">
        <v>45580</v>
      </c>
      <c r="H5803" t="s">
        <v>2021</v>
      </c>
      <c r="I5803">
        <f t="shared" si="90"/>
        <v>939.95</v>
      </c>
    </row>
    <row r="5804" spans="1:9" x14ac:dyDescent="0.25">
      <c r="A5804">
        <v>2</v>
      </c>
      <c r="B5804" t="s">
        <v>2044</v>
      </c>
      <c r="C5804" t="s">
        <v>2045</v>
      </c>
      <c r="D5804" t="s">
        <v>2020</v>
      </c>
      <c r="E5804">
        <v>86.55</v>
      </c>
      <c r="F5804">
        <v>0</v>
      </c>
      <c r="G5804" s="2">
        <v>45581</v>
      </c>
      <c r="H5804" t="s">
        <v>2021</v>
      </c>
      <c r="I5804">
        <f t="shared" si="90"/>
        <v>86.55</v>
      </c>
    </row>
    <row r="5805" spans="1:9" x14ac:dyDescent="0.25">
      <c r="A5805">
        <v>2</v>
      </c>
      <c r="B5805" t="s">
        <v>2022</v>
      </c>
      <c r="C5805" t="s">
        <v>2023</v>
      </c>
      <c r="D5805" t="s">
        <v>2020</v>
      </c>
      <c r="E5805">
        <v>178.96</v>
      </c>
      <c r="F5805">
        <v>0</v>
      </c>
      <c r="G5805" s="2">
        <v>45581</v>
      </c>
      <c r="H5805" t="s">
        <v>2021</v>
      </c>
      <c r="I5805">
        <f t="shared" si="90"/>
        <v>178.96</v>
      </c>
    </row>
    <row r="5806" spans="1:9" x14ac:dyDescent="0.25">
      <c r="A5806">
        <v>2</v>
      </c>
      <c r="B5806" t="s">
        <v>2042</v>
      </c>
      <c r="C5806" t="s">
        <v>2043</v>
      </c>
      <c r="D5806" t="s">
        <v>2020</v>
      </c>
      <c r="E5806">
        <v>120.4</v>
      </c>
      <c r="F5806">
        <v>0</v>
      </c>
      <c r="G5806" s="2">
        <v>45581</v>
      </c>
      <c r="H5806" t="s">
        <v>2021</v>
      </c>
      <c r="I5806">
        <f t="shared" si="90"/>
        <v>120.4</v>
      </c>
    </row>
    <row r="5807" spans="1:9" x14ac:dyDescent="0.25">
      <c r="A5807">
        <v>3</v>
      </c>
      <c r="B5807" t="s">
        <v>2042</v>
      </c>
      <c r="C5807" t="s">
        <v>2058</v>
      </c>
      <c r="D5807" t="s">
        <v>2020</v>
      </c>
      <c r="E5807">
        <v>60.19</v>
      </c>
      <c r="F5807">
        <v>0</v>
      </c>
      <c r="G5807" s="2">
        <v>45581</v>
      </c>
      <c r="H5807" t="s">
        <v>2021</v>
      </c>
      <c r="I5807">
        <f t="shared" si="90"/>
        <v>60.19</v>
      </c>
    </row>
    <row r="5808" spans="1:9" x14ac:dyDescent="0.25">
      <c r="A5808">
        <v>4</v>
      </c>
      <c r="B5808" t="s">
        <v>2042</v>
      </c>
      <c r="C5808" t="s">
        <v>2057</v>
      </c>
      <c r="D5808" t="s">
        <v>2020</v>
      </c>
      <c r="E5808">
        <v>60.2</v>
      </c>
      <c r="F5808">
        <v>0</v>
      </c>
      <c r="G5808" s="2">
        <v>45581</v>
      </c>
      <c r="H5808" t="s">
        <v>2021</v>
      </c>
      <c r="I5808">
        <f t="shared" si="90"/>
        <v>60.2</v>
      </c>
    </row>
    <row r="5809" spans="1:9" x14ac:dyDescent="0.25">
      <c r="A5809">
        <v>2</v>
      </c>
      <c r="B5809" t="s">
        <v>2044</v>
      </c>
      <c r="C5809" t="s">
        <v>2045</v>
      </c>
      <c r="D5809" t="s">
        <v>2020</v>
      </c>
      <c r="E5809">
        <v>175.97</v>
      </c>
      <c r="F5809">
        <v>0</v>
      </c>
      <c r="G5809" s="2">
        <v>45581</v>
      </c>
      <c r="H5809" t="s">
        <v>2021</v>
      </c>
      <c r="I5809">
        <f t="shared" si="90"/>
        <v>175.97</v>
      </c>
    </row>
    <row r="5810" spans="1:9" x14ac:dyDescent="0.25">
      <c r="A5810">
        <v>3</v>
      </c>
      <c r="B5810" t="s">
        <v>2053</v>
      </c>
      <c r="C5810" t="s">
        <v>3616</v>
      </c>
      <c r="D5810" t="s">
        <v>3617</v>
      </c>
      <c r="E5810">
        <v>0</v>
      </c>
      <c r="F5810">
        <v>1500</v>
      </c>
      <c r="G5810" s="2">
        <v>45443</v>
      </c>
      <c r="H5810" t="s">
        <v>3618</v>
      </c>
      <c r="I5810">
        <f t="shared" si="90"/>
        <v>-1500</v>
      </c>
    </row>
    <row r="5811" spans="1:9" x14ac:dyDescent="0.25">
      <c r="A5811">
        <v>3</v>
      </c>
      <c r="B5811" t="s">
        <v>2053</v>
      </c>
      <c r="C5811" t="s">
        <v>3616</v>
      </c>
      <c r="D5811" t="s">
        <v>3617</v>
      </c>
      <c r="E5811">
        <v>0</v>
      </c>
      <c r="F5811">
        <v>3175.5</v>
      </c>
      <c r="G5811" s="2">
        <v>45443</v>
      </c>
      <c r="H5811" t="s">
        <v>3618</v>
      </c>
      <c r="I5811">
        <f t="shared" si="90"/>
        <v>-3175.5</v>
      </c>
    </row>
    <row r="5812" spans="1:9" x14ac:dyDescent="0.25">
      <c r="A5812">
        <v>3</v>
      </c>
      <c r="B5812" t="s">
        <v>2053</v>
      </c>
      <c r="C5812" t="s">
        <v>3616</v>
      </c>
      <c r="D5812" t="s">
        <v>3617</v>
      </c>
      <c r="E5812">
        <v>0</v>
      </c>
      <c r="F5812">
        <v>219</v>
      </c>
      <c r="G5812" s="2">
        <v>45443</v>
      </c>
      <c r="H5812" t="s">
        <v>3618</v>
      </c>
      <c r="I5812">
        <f t="shared" si="90"/>
        <v>-219</v>
      </c>
    </row>
    <row r="5813" spans="1:9" x14ac:dyDescent="0.25">
      <c r="A5813">
        <v>3</v>
      </c>
      <c r="B5813" t="s">
        <v>2053</v>
      </c>
      <c r="C5813" t="s">
        <v>3616</v>
      </c>
      <c r="D5813" t="s">
        <v>3617</v>
      </c>
      <c r="E5813">
        <v>0</v>
      </c>
      <c r="F5813">
        <v>1176</v>
      </c>
      <c r="G5813" s="2">
        <v>45443</v>
      </c>
      <c r="H5813" t="s">
        <v>3618</v>
      </c>
      <c r="I5813">
        <f t="shared" si="90"/>
        <v>-1176</v>
      </c>
    </row>
    <row r="5814" spans="1:9" x14ac:dyDescent="0.25">
      <c r="A5814">
        <v>3</v>
      </c>
      <c r="B5814" t="s">
        <v>2053</v>
      </c>
      <c r="C5814" t="s">
        <v>3616</v>
      </c>
      <c r="D5814" t="s">
        <v>3617</v>
      </c>
      <c r="E5814">
        <v>0</v>
      </c>
      <c r="F5814">
        <v>420</v>
      </c>
      <c r="G5814" s="2">
        <v>45443</v>
      </c>
      <c r="H5814" t="s">
        <v>3618</v>
      </c>
      <c r="I5814">
        <f t="shared" si="90"/>
        <v>-420</v>
      </c>
    </row>
    <row r="5815" spans="1:9" x14ac:dyDescent="0.25">
      <c r="A5815">
        <v>3</v>
      </c>
      <c r="B5815" t="s">
        <v>2053</v>
      </c>
      <c r="C5815" t="s">
        <v>3616</v>
      </c>
      <c r="D5815" t="s">
        <v>3617</v>
      </c>
      <c r="E5815">
        <v>0</v>
      </c>
      <c r="F5815">
        <v>1395</v>
      </c>
      <c r="G5815" s="2">
        <v>45443</v>
      </c>
      <c r="H5815" t="s">
        <v>3618</v>
      </c>
      <c r="I5815">
        <f t="shared" si="90"/>
        <v>-1395</v>
      </c>
    </row>
    <row r="5816" spans="1:9" x14ac:dyDescent="0.25">
      <c r="A5816">
        <v>3</v>
      </c>
      <c r="B5816" t="s">
        <v>2053</v>
      </c>
      <c r="C5816" t="s">
        <v>3616</v>
      </c>
      <c r="D5816" t="s">
        <v>3617</v>
      </c>
      <c r="E5816">
        <v>0</v>
      </c>
      <c r="F5816">
        <v>120</v>
      </c>
      <c r="G5816" s="2">
        <v>45443</v>
      </c>
      <c r="H5816" t="s">
        <v>3618</v>
      </c>
      <c r="I5816">
        <f t="shared" si="90"/>
        <v>-120</v>
      </c>
    </row>
    <row r="5817" spans="1:9" x14ac:dyDescent="0.25">
      <c r="A5817">
        <v>3</v>
      </c>
      <c r="B5817" t="s">
        <v>2053</v>
      </c>
      <c r="C5817" t="s">
        <v>3616</v>
      </c>
      <c r="D5817" t="s">
        <v>3617</v>
      </c>
      <c r="E5817">
        <v>0</v>
      </c>
      <c r="F5817">
        <v>1410</v>
      </c>
      <c r="G5817" s="2">
        <v>45443</v>
      </c>
      <c r="H5817" t="s">
        <v>3618</v>
      </c>
      <c r="I5817">
        <f t="shared" si="90"/>
        <v>-1410</v>
      </c>
    </row>
    <row r="5818" spans="1:9" x14ac:dyDescent="0.25">
      <c r="A5818">
        <v>2</v>
      </c>
      <c r="B5818" t="s">
        <v>2055</v>
      </c>
      <c r="C5818" t="s">
        <v>3619</v>
      </c>
      <c r="D5818" t="s">
        <v>3915</v>
      </c>
      <c r="E5818">
        <v>96934.02</v>
      </c>
      <c r="F5818">
        <v>0</v>
      </c>
      <c r="G5818" s="2">
        <v>45443</v>
      </c>
      <c r="H5818" t="s">
        <v>3265</v>
      </c>
      <c r="I5818">
        <f t="shared" si="90"/>
        <v>96934.02</v>
      </c>
    </row>
    <row r="5819" spans="1:9" x14ac:dyDescent="0.25">
      <c r="A5819">
        <v>3</v>
      </c>
      <c r="B5819" t="s">
        <v>2055</v>
      </c>
      <c r="C5819" t="s">
        <v>3621</v>
      </c>
      <c r="D5819" t="s">
        <v>3915</v>
      </c>
      <c r="E5819">
        <v>18647.27</v>
      </c>
      <c r="F5819">
        <v>0</v>
      </c>
      <c r="G5819" s="2">
        <v>45443</v>
      </c>
      <c r="H5819" t="s">
        <v>3265</v>
      </c>
      <c r="I5819">
        <f t="shared" si="90"/>
        <v>18647.27</v>
      </c>
    </row>
    <row r="5820" spans="1:9" x14ac:dyDescent="0.25">
      <c r="A5820">
        <v>4</v>
      </c>
      <c r="B5820" t="s">
        <v>2055</v>
      </c>
      <c r="C5820" t="s">
        <v>3622</v>
      </c>
      <c r="D5820" t="s">
        <v>3915</v>
      </c>
      <c r="E5820">
        <v>11440.41</v>
      </c>
      <c r="F5820">
        <v>0</v>
      </c>
      <c r="G5820" s="2">
        <v>45443</v>
      </c>
      <c r="H5820" t="s">
        <v>3265</v>
      </c>
      <c r="I5820">
        <f t="shared" si="90"/>
        <v>11440.41</v>
      </c>
    </row>
    <row r="5821" spans="1:9" x14ac:dyDescent="0.25">
      <c r="A5821">
        <v>8</v>
      </c>
      <c r="B5821" t="s">
        <v>2063</v>
      </c>
      <c r="C5821" t="s">
        <v>3495</v>
      </c>
      <c r="D5821" t="s">
        <v>3498</v>
      </c>
      <c r="E5821">
        <v>1988.02</v>
      </c>
      <c r="F5821">
        <v>0</v>
      </c>
      <c r="G5821" s="2">
        <v>45460</v>
      </c>
      <c r="H5821" t="s">
        <v>3243</v>
      </c>
      <c r="I5821">
        <f t="shared" si="90"/>
        <v>1988.02</v>
      </c>
    </row>
    <row r="5822" spans="1:9" x14ac:dyDescent="0.25">
      <c r="A5822">
        <v>8</v>
      </c>
      <c r="B5822" t="s">
        <v>2063</v>
      </c>
      <c r="C5822" t="s">
        <v>3495</v>
      </c>
      <c r="D5822" t="s">
        <v>3540</v>
      </c>
      <c r="E5822">
        <v>917.96</v>
      </c>
      <c r="F5822">
        <v>0</v>
      </c>
      <c r="G5822" s="2">
        <v>45460</v>
      </c>
      <c r="H5822" t="s">
        <v>3243</v>
      </c>
      <c r="I5822">
        <f t="shared" si="90"/>
        <v>917.96</v>
      </c>
    </row>
    <row r="5823" spans="1:9" x14ac:dyDescent="0.25">
      <c r="A5823">
        <v>8</v>
      </c>
      <c r="B5823" t="s">
        <v>2063</v>
      </c>
      <c r="C5823" t="s">
        <v>3495</v>
      </c>
      <c r="D5823" t="s">
        <v>3916</v>
      </c>
      <c r="E5823">
        <v>321.72000000000003</v>
      </c>
      <c r="F5823">
        <v>0</v>
      </c>
      <c r="G5823" s="2">
        <v>45460</v>
      </c>
      <c r="H5823" t="s">
        <v>3243</v>
      </c>
      <c r="I5823">
        <f t="shared" si="90"/>
        <v>321.72000000000003</v>
      </c>
    </row>
    <row r="5824" spans="1:9" x14ac:dyDescent="0.25">
      <c r="A5824">
        <v>2</v>
      </c>
      <c r="B5824" t="s">
        <v>2019</v>
      </c>
      <c r="C5824" t="s">
        <v>2027</v>
      </c>
      <c r="D5824" t="s">
        <v>2020</v>
      </c>
      <c r="E5824">
        <v>853.83</v>
      </c>
      <c r="F5824">
        <v>0</v>
      </c>
      <c r="G5824" s="2">
        <v>45455</v>
      </c>
      <c r="H5824" t="s">
        <v>2021</v>
      </c>
      <c r="I5824">
        <f t="shared" si="90"/>
        <v>853.83</v>
      </c>
    </row>
    <row r="5825" spans="1:9" x14ac:dyDescent="0.25">
      <c r="A5825">
        <v>2</v>
      </c>
      <c r="B5825" t="s">
        <v>2044</v>
      </c>
      <c r="C5825" t="s">
        <v>2045</v>
      </c>
      <c r="D5825" t="s">
        <v>2020</v>
      </c>
      <c r="E5825">
        <v>78.069999999999993</v>
      </c>
      <c r="F5825">
        <v>0</v>
      </c>
      <c r="G5825" s="2">
        <v>45455</v>
      </c>
      <c r="H5825" t="s">
        <v>2021</v>
      </c>
      <c r="I5825">
        <f t="shared" si="90"/>
        <v>78.069999999999993</v>
      </c>
    </row>
    <row r="5826" spans="1:9" x14ac:dyDescent="0.25">
      <c r="A5826">
        <v>2</v>
      </c>
      <c r="B5826" t="s">
        <v>2042</v>
      </c>
      <c r="C5826" t="s">
        <v>2043</v>
      </c>
      <c r="D5826" t="s">
        <v>2020</v>
      </c>
      <c r="E5826">
        <v>33.729999999999997</v>
      </c>
      <c r="F5826">
        <v>0</v>
      </c>
      <c r="G5826" s="2">
        <v>45455</v>
      </c>
      <c r="H5826" t="s">
        <v>2021</v>
      </c>
      <c r="I5826">
        <f t="shared" ref="I5826:I5889" si="91">E5826-F5826</f>
        <v>33.729999999999997</v>
      </c>
    </row>
    <row r="5827" spans="1:9" x14ac:dyDescent="0.25">
      <c r="A5827">
        <v>2</v>
      </c>
      <c r="B5827" t="s">
        <v>2037</v>
      </c>
      <c r="C5827" t="s">
        <v>3262</v>
      </c>
      <c r="D5827" t="s">
        <v>2020</v>
      </c>
      <c r="E5827">
        <v>147.57</v>
      </c>
      <c r="F5827">
        <v>0</v>
      </c>
      <c r="G5827" s="2">
        <v>45455</v>
      </c>
      <c r="H5827" t="s">
        <v>2021</v>
      </c>
      <c r="I5827">
        <f t="shared" si="91"/>
        <v>147.57</v>
      </c>
    </row>
    <row r="5828" spans="1:9" x14ac:dyDescent="0.25">
      <c r="A5828">
        <v>2</v>
      </c>
      <c r="B5828" t="s">
        <v>2040</v>
      </c>
      <c r="C5828" t="s">
        <v>3580</v>
      </c>
      <c r="D5828" t="s">
        <v>2020</v>
      </c>
      <c r="E5828">
        <v>399.98</v>
      </c>
      <c r="F5828">
        <v>0</v>
      </c>
      <c r="G5828" s="2">
        <v>45449</v>
      </c>
      <c r="H5828" t="s">
        <v>2021</v>
      </c>
      <c r="I5828">
        <f t="shared" si="91"/>
        <v>399.98</v>
      </c>
    </row>
    <row r="5829" spans="1:9" x14ac:dyDescent="0.25">
      <c r="A5829">
        <v>2</v>
      </c>
      <c r="B5829" t="s">
        <v>2024</v>
      </c>
      <c r="C5829" t="s">
        <v>2036</v>
      </c>
      <c r="D5829" t="s">
        <v>3626</v>
      </c>
      <c r="E5829">
        <v>0</v>
      </c>
      <c r="F5829">
        <v>4757.67</v>
      </c>
      <c r="G5829" s="2">
        <v>45443</v>
      </c>
      <c r="H5829" t="s">
        <v>753</v>
      </c>
      <c r="I5829">
        <f t="shared" si="91"/>
        <v>-4757.67</v>
      </c>
    </row>
    <row r="5830" spans="1:9" x14ac:dyDescent="0.25">
      <c r="A5830">
        <v>4</v>
      </c>
      <c r="B5830" t="s">
        <v>2019</v>
      </c>
      <c r="C5830" t="s">
        <v>3602</v>
      </c>
      <c r="D5830" t="s">
        <v>2020</v>
      </c>
      <c r="E5830">
        <v>129.41999999999999</v>
      </c>
      <c r="F5830">
        <v>0</v>
      </c>
      <c r="G5830" s="2">
        <v>45444</v>
      </c>
      <c r="H5830" t="s">
        <v>2021</v>
      </c>
      <c r="I5830">
        <f t="shared" si="91"/>
        <v>129.41999999999999</v>
      </c>
    </row>
    <row r="5831" spans="1:9" x14ac:dyDescent="0.25">
      <c r="A5831">
        <v>2</v>
      </c>
      <c r="B5831" t="s">
        <v>2024</v>
      </c>
      <c r="C5831" t="s">
        <v>2036</v>
      </c>
      <c r="D5831" t="s">
        <v>2020</v>
      </c>
      <c r="E5831">
        <v>2081.04</v>
      </c>
      <c r="F5831">
        <v>0</v>
      </c>
      <c r="G5831" s="2">
        <v>45454</v>
      </c>
      <c r="H5831" t="s">
        <v>2021</v>
      </c>
      <c r="I5831">
        <f t="shared" si="91"/>
        <v>2081.04</v>
      </c>
    </row>
    <row r="5832" spans="1:9" x14ac:dyDescent="0.25">
      <c r="A5832">
        <v>2</v>
      </c>
      <c r="B5832" t="s">
        <v>2022</v>
      </c>
      <c r="C5832" t="s">
        <v>2023</v>
      </c>
      <c r="D5832" t="s">
        <v>2020</v>
      </c>
      <c r="E5832">
        <v>246.94</v>
      </c>
      <c r="F5832">
        <v>0</v>
      </c>
      <c r="G5832" s="2">
        <v>45456</v>
      </c>
      <c r="H5832" t="s">
        <v>2021</v>
      </c>
      <c r="I5832">
        <f t="shared" si="91"/>
        <v>246.94</v>
      </c>
    </row>
    <row r="5833" spans="1:9" x14ac:dyDescent="0.25">
      <c r="A5833">
        <v>2</v>
      </c>
      <c r="B5833" t="s">
        <v>2022</v>
      </c>
      <c r="C5833" t="s">
        <v>2023</v>
      </c>
      <c r="D5833" t="s">
        <v>2020</v>
      </c>
      <c r="E5833">
        <v>54.31</v>
      </c>
      <c r="F5833">
        <v>0</v>
      </c>
      <c r="G5833" s="2">
        <v>45456</v>
      </c>
      <c r="H5833" t="s">
        <v>2021</v>
      </c>
      <c r="I5833">
        <f t="shared" si="91"/>
        <v>54.31</v>
      </c>
    </row>
    <row r="5834" spans="1:9" x14ac:dyDescent="0.25">
      <c r="A5834">
        <v>2</v>
      </c>
      <c r="B5834" t="s">
        <v>2024</v>
      </c>
      <c r="C5834" t="s">
        <v>2036</v>
      </c>
      <c r="D5834" t="s">
        <v>2020</v>
      </c>
      <c r="E5834">
        <v>317</v>
      </c>
      <c r="F5834">
        <v>0</v>
      </c>
      <c r="G5834" s="2">
        <v>45456</v>
      </c>
      <c r="H5834" t="s">
        <v>2021</v>
      </c>
      <c r="I5834">
        <f t="shared" si="91"/>
        <v>317</v>
      </c>
    </row>
    <row r="5835" spans="1:9" x14ac:dyDescent="0.25">
      <c r="A5835">
        <v>2</v>
      </c>
      <c r="B5835" t="s">
        <v>2022</v>
      </c>
      <c r="C5835" t="s">
        <v>2023</v>
      </c>
      <c r="D5835" t="s">
        <v>2020</v>
      </c>
      <c r="E5835">
        <v>59.87</v>
      </c>
      <c r="F5835">
        <v>0</v>
      </c>
      <c r="G5835" s="2">
        <v>45460</v>
      </c>
      <c r="H5835" t="s">
        <v>2021</v>
      </c>
      <c r="I5835">
        <f t="shared" si="91"/>
        <v>59.87</v>
      </c>
    </row>
    <row r="5836" spans="1:9" x14ac:dyDescent="0.25">
      <c r="A5836">
        <v>2</v>
      </c>
      <c r="B5836" t="s">
        <v>2019</v>
      </c>
      <c r="C5836" t="s">
        <v>2027</v>
      </c>
      <c r="D5836" t="s">
        <v>2020</v>
      </c>
      <c r="E5836">
        <v>216</v>
      </c>
      <c r="F5836">
        <v>0</v>
      </c>
      <c r="G5836" s="2">
        <v>45458</v>
      </c>
      <c r="H5836" t="s">
        <v>2021</v>
      </c>
      <c r="I5836">
        <f t="shared" si="91"/>
        <v>216</v>
      </c>
    </row>
    <row r="5837" spans="1:9" x14ac:dyDescent="0.25">
      <c r="A5837">
        <v>2</v>
      </c>
      <c r="B5837" t="s">
        <v>2032</v>
      </c>
      <c r="C5837" t="s">
        <v>2033</v>
      </c>
      <c r="D5837" t="s">
        <v>2020</v>
      </c>
      <c r="E5837">
        <v>3725.97</v>
      </c>
      <c r="F5837">
        <v>0</v>
      </c>
      <c r="G5837" s="2">
        <v>45456</v>
      </c>
      <c r="H5837" t="s">
        <v>2021</v>
      </c>
      <c r="I5837">
        <f t="shared" si="91"/>
        <v>3725.97</v>
      </c>
    </row>
    <row r="5838" spans="1:9" x14ac:dyDescent="0.25">
      <c r="A5838">
        <v>2</v>
      </c>
      <c r="B5838" t="s">
        <v>2032</v>
      </c>
      <c r="C5838" t="s">
        <v>2033</v>
      </c>
      <c r="D5838" t="s">
        <v>2020</v>
      </c>
      <c r="E5838">
        <v>77.53</v>
      </c>
      <c r="F5838">
        <v>0</v>
      </c>
      <c r="G5838" s="2">
        <v>45456</v>
      </c>
      <c r="H5838" t="s">
        <v>2021</v>
      </c>
      <c r="I5838">
        <f t="shared" si="91"/>
        <v>77.53</v>
      </c>
    </row>
    <row r="5839" spans="1:9" x14ac:dyDescent="0.25">
      <c r="A5839">
        <v>2</v>
      </c>
      <c r="B5839" t="s">
        <v>2032</v>
      </c>
      <c r="C5839" t="s">
        <v>2033</v>
      </c>
      <c r="D5839" t="s">
        <v>2020</v>
      </c>
      <c r="E5839">
        <v>355.25</v>
      </c>
      <c r="F5839">
        <v>0</v>
      </c>
      <c r="G5839" s="2">
        <v>45457</v>
      </c>
      <c r="H5839" t="s">
        <v>2021</v>
      </c>
      <c r="I5839">
        <f t="shared" si="91"/>
        <v>355.25</v>
      </c>
    </row>
    <row r="5840" spans="1:9" x14ac:dyDescent="0.25">
      <c r="A5840">
        <v>2</v>
      </c>
      <c r="B5840" t="s">
        <v>2034</v>
      </c>
      <c r="C5840" t="s">
        <v>2035</v>
      </c>
      <c r="D5840" t="s">
        <v>2020</v>
      </c>
      <c r="E5840">
        <v>129.6</v>
      </c>
      <c r="F5840">
        <v>0</v>
      </c>
      <c r="G5840" s="2">
        <v>45460</v>
      </c>
      <c r="H5840" t="s">
        <v>2021</v>
      </c>
      <c r="I5840">
        <f t="shared" si="91"/>
        <v>129.6</v>
      </c>
    </row>
    <row r="5841" spans="1:9" x14ac:dyDescent="0.25">
      <c r="A5841">
        <v>3</v>
      </c>
      <c r="B5841" t="s">
        <v>2034</v>
      </c>
      <c r="C5841" t="s">
        <v>3721</v>
      </c>
      <c r="D5841" t="s">
        <v>2020</v>
      </c>
      <c r="E5841">
        <v>346.4</v>
      </c>
      <c r="F5841">
        <v>0</v>
      </c>
      <c r="G5841" s="2">
        <v>45454</v>
      </c>
      <c r="H5841" t="s">
        <v>2021</v>
      </c>
      <c r="I5841">
        <f t="shared" si="91"/>
        <v>346.4</v>
      </c>
    </row>
    <row r="5842" spans="1:9" x14ac:dyDescent="0.25">
      <c r="A5842">
        <v>2</v>
      </c>
      <c r="B5842" t="s">
        <v>2044</v>
      </c>
      <c r="C5842" t="s">
        <v>2045</v>
      </c>
      <c r="D5842" t="s">
        <v>2020</v>
      </c>
      <c r="E5842">
        <v>9.2200000000000006</v>
      </c>
      <c r="F5842">
        <v>0</v>
      </c>
      <c r="G5842" s="2">
        <v>45457</v>
      </c>
      <c r="H5842" t="s">
        <v>2021</v>
      </c>
      <c r="I5842">
        <f t="shared" si="91"/>
        <v>9.2200000000000006</v>
      </c>
    </row>
    <row r="5843" spans="1:9" x14ac:dyDescent="0.25">
      <c r="A5843">
        <v>2</v>
      </c>
      <c r="B5843" t="s">
        <v>2022</v>
      </c>
      <c r="C5843" t="s">
        <v>2023</v>
      </c>
      <c r="D5843" t="s">
        <v>2020</v>
      </c>
      <c r="E5843">
        <v>677.52</v>
      </c>
      <c r="F5843">
        <v>0</v>
      </c>
      <c r="G5843" s="2">
        <v>45526</v>
      </c>
      <c r="H5843" t="s">
        <v>2021</v>
      </c>
      <c r="I5843">
        <f t="shared" si="91"/>
        <v>677.52</v>
      </c>
    </row>
    <row r="5844" spans="1:9" x14ac:dyDescent="0.25">
      <c r="A5844">
        <v>2</v>
      </c>
      <c r="B5844" t="s">
        <v>2022</v>
      </c>
      <c r="C5844" t="s">
        <v>2023</v>
      </c>
      <c r="D5844" t="s">
        <v>2020</v>
      </c>
      <c r="E5844">
        <v>1066.43</v>
      </c>
      <c r="F5844">
        <v>0</v>
      </c>
      <c r="G5844" s="2">
        <v>45527</v>
      </c>
      <c r="H5844" t="s">
        <v>2021</v>
      </c>
      <c r="I5844">
        <f t="shared" si="91"/>
        <v>1066.43</v>
      </c>
    </row>
    <row r="5845" spans="1:9" x14ac:dyDescent="0.25">
      <c r="A5845">
        <v>2</v>
      </c>
      <c r="B5845" t="s">
        <v>2024</v>
      </c>
      <c r="C5845" t="s">
        <v>2036</v>
      </c>
      <c r="D5845" t="s">
        <v>2020</v>
      </c>
      <c r="E5845">
        <v>150.12</v>
      </c>
      <c r="F5845">
        <v>0</v>
      </c>
      <c r="G5845" s="2">
        <v>45527</v>
      </c>
      <c r="H5845" t="s">
        <v>2021</v>
      </c>
      <c r="I5845">
        <f t="shared" si="91"/>
        <v>150.12</v>
      </c>
    </row>
    <row r="5846" spans="1:9" x14ac:dyDescent="0.25">
      <c r="A5846">
        <v>2</v>
      </c>
      <c r="B5846" t="s">
        <v>2042</v>
      </c>
      <c r="C5846" t="s">
        <v>2043</v>
      </c>
      <c r="D5846" t="s">
        <v>2020</v>
      </c>
      <c r="E5846">
        <v>222.71</v>
      </c>
      <c r="F5846">
        <v>0</v>
      </c>
      <c r="G5846" s="2">
        <v>45530</v>
      </c>
      <c r="H5846" t="s">
        <v>2021</v>
      </c>
      <c r="I5846">
        <f t="shared" si="91"/>
        <v>222.71</v>
      </c>
    </row>
    <row r="5847" spans="1:9" x14ac:dyDescent="0.25">
      <c r="A5847">
        <v>3</v>
      </c>
      <c r="B5847" t="s">
        <v>2042</v>
      </c>
      <c r="C5847" t="s">
        <v>2058</v>
      </c>
      <c r="D5847" t="s">
        <v>2020</v>
      </c>
      <c r="E5847">
        <v>69.94</v>
      </c>
      <c r="F5847">
        <v>0</v>
      </c>
      <c r="G5847" s="2">
        <v>45530</v>
      </c>
      <c r="H5847" t="s">
        <v>2021</v>
      </c>
      <c r="I5847">
        <f t="shared" si="91"/>
        <v>69.94</v>
      </c>
    </row>
    <row r="5848" spans="1:9" x14ac:dyDescent="0.25">
      <c r="A5848">
        <v>4</v>
      </c>
      <c r="B5848" t="s">
        <v>2042</v>
      </c>
      <c r="C5848" t="s">
        <v>2057</v>
      </c>
      <c r="D5848" t="s">
        <v>2020</v>
      </c>
      <c r="E5848">
        <v>57.89</v>
      </c>
      <c r="F5848">
        <v>0</v>
      </c>
      <c r="G5848" s="2">
        <v>45530</v>
      </c>
      <c r="H5848" t="s">
        <v>2021</v>
      </c>
      <c r="I5848">
        <f t="shared" si="91"/>
        <v>57.89</v>
      </c>
    </row>
    <row r="5849" spans="1:9" x14ac:dyDescent="0.25">
      <c r="A5849">
        <v>2</v>
      </c>
      <c r="B5849" t="s">
        <v>2024</v>
      </c>
      <c r="C5849" t="s">
        <v>2036</v>
      </c>
      <c r="D5849" t="s">
        <v>2020</v>
      </c>
      <c r="E5849">
        <v>246.75</v>
      </c>
      <c r="F5849">
        <v>0</v>
      </c>
      <c r="G5849" s="2">
        <v>45530</v>
      </c>
      <c r="H5849" t="s">
        <v>2021</v>
      </c>
      <c r="I5849">
        <f t="shared" si="91"/>
        <v>246.75</v>
      </c>
    </row>
    <row r="5850" spans="1:9" x14ac:dyDescent="0.25">
      <c r="A5850">
        <v>2</v>
      </c>
      <c r="B5850" t="s">
        <v>2024</v>
      </c>
      <c r="C5850" t="s">
        <v>2036</v>
      </c>
      <c r="D5850" t="s">
        <v>2020</v>
      </c>
      <c r="E5850">
        <v>84.39</v>
      </c>
      <c r="F5850">
        <v>0</v>
      </c>
      <c r="G5850" s="2">
        <v>45525</v>
      </c>
      <c r="H5850" t="s">
        <v>2021</v>
      </c>
      <c r="I5850">
        <f t="shared" si="91"/>
        <v>84.39</v>
      </c>
    </row>
    <row r="5851" spans="1:9" x14ac:dyDescent="0.25">
      <c r="A5851">
        <v>2</v>
      </c>
      <c r="B5851" t="s">
        <v>2024</v>
      </c>
      <c r="C5851" t="s">
        <v>2036</v>
      </c>
      <c r="D5851" t="s">
        <v>2020</v>
      </c>
      <c r="E5851">
        <v>123.34</v>
      </c>
      <c r="F5851">
        <v>0</v>
      </c>
      <c r="G5851" s="2">
        <v>45526</v>
      </c>
      <c r="H5851" t="s">
        <v>2021</v>
      </c>
      <c r="I5851">
        <f t="shared" si="91"/>
        <v>123.34</v>
      </c>
    </row>
    <row r="5852" spans="1:9" x14ac:dyDescent="0.25">
      <c r="A5852">
        <v>2</v>
      </c>
      <c r="B5852" t="s">
        <v>2024</v>
      </c>
      <c r="C5852" t="s">
        <v>2036</v>
      </c>
      <c r="D5852" t="s">
        <v>2020</v>
      </c>
      <c r="E5852">
        <v>40.9</v>
      </c>
      <c r="F5852">
        <v>0</v>
      </c>
      <c r="G5852" s="2">
        <v>45526</v>
      </c>
      <c r="H5852" t="s">
        <v>2021</v>
      </c>
      <c r="I5852">
        <f t="shared" si="91"/>
        <v>40.9</v>
      </c>
    </row>
    <row r="5853" spans="1:9" x14ac:dyDescent="0.25">
      <c r="A5853">
        <v>2</v>
      </c>
      <c r="B5853" t="s">
        <v>2024</v>
      </c>
      <c r="C5853" t="s">
        <v>2036</v>
      </c>
      <c r="D5853" t="s">
        <v>2020</v>
      </c>
      <c r="E5853">
        <v>40.33</v>
      </c>
      <c r="F5853">
        <v>0</v>
      </c>
      <c r="G5853" s="2">
        <v>45527</v>
      </c>
      <c r="H5853" t="s">
        <v>2021</v>
      </c>
      <c r="I5853">
        <f t="shared" si="91"/>
        <v>40.33</v>
      </c>
    </row>
    <row r="5854" spans="1:9" x14ac:dyDescent="0.25">
      <c r="A5854">
        <v>2</v>
      </c>
      <c r="B5854" t="s">
        <v>2024</v>
      </c>
      <c r="C5854" t="s">
        <v>2036</v>
      </c>
      <c r="D5854" t="s">
        <v>2020</v>
      </c>
      <c r="E5854">
        <v>30.01</v>
      </c>
      <c r="F5854">
        <v>0</v>
      </c>
      <c r="G5854" s="2">
        <v>45527</v>
      </c>
      <c r="H5854" t="s">
        <v>2021</v>
      </c>
      <c r="I5854">
        <f t="shared" si="91"/>
        <v>30.01</v>
      </c>
    </row>
    <row r="5855" spans="1:9" x14ac:dyDescent="0.25">
      <c r="A5855">
        <v>8</v>
      </c>
      <c r="B5855" t="s">
        <v>2063</v>
      </c>
      <c r="C5855" t="s">
        <v>3495</v>
      </c>
      <c r="D5855" t="s">
        <v>3497</v>
      </c>
      <c r="E5855">
        <v>1194.8699999999999</v>
      </c>
      <c r="F5855">
        <v>0</v>
      </c>
      <c r="G5855" s="2">
        <v>45531</v>
      </c>
      <c r="H5855" t="s">
        <v>3243</v>
      </c>
      <c r="I5855">
        <f t="shared" si="91"/>
        <v>1194.8699999999999</v>
      </c>
    </row>
    <row r="5856" spans="1:9" x14ac:dyDescent="0.25">
      <c r="A5856">
        <v>2</v>
      </c>
      <c r="B5856" t="s">
        <v>2028</v>
      </c>
      <c r="C5856" t="s">
        <v>2029</v>
      </c>
      <c r="D5856" t="s">
        <v>2030</v>
      </c>
      <c r="E5856">
        <v>17685</v>
      </c>
      <c r="F5856">
        <v>0</v>
      </c>
      <c r="G5856" s="2">
        <v>45528</v>
      </c>
      <c r="H5856" t="s">
        <v>2018</v>
      </c>
      <c r="I5856">
        <f t="shared" si="91"/>
        <v>17685</v>
      </c>
    </row>
    <row r="5857" spans="1:9" x14ac:dyDescent="0.25">
      <c r="A5857">
        <v>8</v>
      </c>
      <c r="B5857" t="s">
        <v>2017</v>
      </c>
      <c r="C5857" t="s">
        <v>3723</v>
      </c>
      <c r="D5857" t="s">
        <v>2030</v>
      </c>
      <c r="E5857">
        <v>1461.47</v>
      </c>
      <c r="F5857">
        <v>0</v>
      </c>
      <c r="G5857" s="2">
        <v>45528</v>
      </c>
      <c r="H5857" t="s">
        <v>2018</v>
      </c>
      <c r="I5857">
        <f t="shared" si="91"/>
        <v>1461.47</v>
      </c>
    </row>
    <row r="5858" spans="1:9" x14ac:dyDescent="0.25">
      <c r="A5858">
        <v>2</v>
      </c>
      <c r="B5858" t="s">
        <v>2024</v>
      </c>
      <c r="C5858" t="s">
        <v>2036</v>
      </c>
      <c r="D5858" t="s">
        <v>3992</v>
      </c>
      <c r="E5858">
        <v>0</v>
      </c>
      <c r="F5858">
        <v>88.71</v>
      </c>
      <c r="G5858" s="2">
        <v>45531</v>
      </c>
      <c r="H5858" t="s">
        <v>3265</v>
      </c>
      <c r="I5858">
        <f t="shared" si="91"/>
        <v>-88.71</v>
      </c>
    </row>
    <row r="5859" spans="1:9" x14ac:dyDescent="0.25">
      <c r="A5859">
        <v>8</v>
      </c>
      <c r="B5859" t="s">
        <v>2063</v>
      </c>
      <c r="C5859" t="s">
        <v>3495</v>
      </c>
      <c r="D5859" t="s">
        <v>2020</v>
      </c>
      <c r="E5859">
        <v>0</v>
      </c>
      <c r="F5859">
        <v>4384.08</v>
      </c>
      <c r="G5859" s="2">
        <v>45519</v>
      </c>
      <c r="H5859" t="s">
        <v>2021</v>
      </c>
      <c r="I5859">
        <f t="shared" si="91"/>
        <v>-4384.08</v>
      </c>
    </row>
    <row r="5860" spans="1:9" x14ac:dyDescent="0.25">
      <c r="A5860">
        <v>8</v>
      </c>
      <c r="B5860" t="s">
        <v>2063</v>
      </c>
      <c r="C5860" t="s">
        <v>3495</v>
      </c>
      <c r="D5860" t="s">
        <v>3499</v>
      </c>
      <c r="E5860">
        <v>1698.64</v>
      </c>
      <c r="F5860">
        <v>0</v>
      </c>
      <c r="G5860" s="2">
        <v>45532</v>
      </c>
      <c r="H5860" t="s">
        <v>3243</v>
      </c>
      <c r="I5860">
        <f t="shared" si="91"/>
        <v>1698.64</v>
      </c>
    </row>
    <row r="5861" spans="1:9" x14ac:dyDescent="0.25">
      <c r="A5861">
        <v>2</v>
      </c>
      <c r="B5861" t="s">
        <v>2019</v>
      </c>
      <c r="C5861" t="s">
        <v>2027</v>
      </c>
      <c r="D5861" t="s">
        <v>2020</v>
      </c>
      <c r="E5861">
        <v>91.19</v>
      </c>
      <c r="F5861">
        <v>0</v>
      </c>
      <c r="G5861" s="2">
        <v>45520</v>
      </c>
      <c r="H5861" t="s">
        <v>2021</v>
      </c>
      <c r="I5861">
        <f t="shared" si="91"/>
        <v>91.19</v>
      </c>
    </row>
    <row r="5862" spans="1:9" x14ac:dyDescent="0.25">
      <c r="A5862">
        <v>2</v>
      </c>
      <c r="B5862" t="s">
        <v>2019</v>
      </c>
      <c r="C5862" t="s">
        <v>2027</v>
      </c>
      <c r="D5862" t="s">
        <v>2020</v>
      </c>
      <c r="E5862">
        <v>99.46</v>
      </c>
      <c r="F5862">
        <v>0</v>
      </c>
      <c r="G5862" s="2">
        <v>45513</v>
      </c>
      <c r="H5862" t="s">
        <v>2021</v>
      </c>
      <c r="I5862">
        <f t="shared" si="91"/>
        <v>99.46</v>
      </c>
    </row>
    <row r="5863" spans="1:9" x14ac:dyDescent="0.25">
      <c r="A5863">
        <v>2</v>
      </c>
      <c r="B5863" t="s">
        <v>2032</v>
      </c>
      <c r="C5863" t="s">
        <v>2033</v>
      </c>
      <c r="D5863" t="s">
        <v>2020</v>
      </c>
      <c r="E5863">
        <v>1061.3800000000001</v>
      </c>
      <c r="F5863">
        <v>0</v>
      </c>
      <c r="G5863" s="2">
        <v>45531</v>
      </c>
      <c r="H5863" t="s">
        <v>2021</v>
      </c>
      <c r="I5863">
        <f t="shared" si="91"/>
        <v>1061.3800000000001</v>
      </c>
    </row>
    <row r="5864" spans="1:9" x14ac:dyDescent="0.25">
      <c r="A5864">
        <v>8</v>
      </c>
      <c r="B5864" t="s">
        <v>2063</v>
      </c>
      <c r="C5864" t="s">
        <v>3495</v>
      </c>
      <c r="D5864" t="s">
        <v>3500</v>
      </c>
      <c r="E5864">
        <v>695.15</v>
      </c>
      <c r="F5864">
        <v>0</v>
      </c>
      <c r="G5864" s="2">
        <v>45533</v>
      </c>
      <c r="H5864" t="s">
        <v>3243</v>
      </c>
      <c r="I5864">
        <f t="shared" si="91"/>
        <v>695.15</v>
      </c>
    </row>
    <row r="5865" spans="1:9" x14ac:dyDescent="0.25">
      <c r="A5865">
        <v>2</v>
      </c>
      <c r="B5865" t="s">
        <v>2038</v>
      </c>
      <c r="C5865" t="s">
        <v>2039</v>
      </c>
      <c r="D5865" t="s">
        <v>2020</v>
      </c>
      <c r="E5865">
        <v>336.94</v>
      </c>
      <c r="F5865">
        <v>0</v>
      </c>
      <c r="G5865" s="2">
        <v>45532</v>
      </c>
      <c r="H5865" t="s">
        <v>2021</v>
      </c>
      <c r="I5865">
        <f t="shared" si="91"/>
        <v>336.94</v>
      </c>
    </row>
    <row r="5866" spans="1:9" x14ac:dyDescent="0.25">
      <c r="A5866">
        <v>2</v>
      </c>
      <c r="B5866" t="s">
        <v>2038</v>
      </c>
      <c r="C5866" t="s">
        <v>2039</v>
      </c>
      <c r="D5866" t="s">
        <v>2020</v>
      </c>
      <c r="E5866">
        <v>438.25</v>
      </c>
      <c r="F5866">
        <v>0</v>
      </c>
      <c r="G5866" s="2">
        <v>45532</v>
      </c>
      <c r="H5866" t="s">
        <v>2021</v>
      </c>
      <c r="I5866">
        <f t="shared" si="91"/>
        <v>438.25</v>
      </c>
    </row>
    <row r="5867" spans="1:9" x14ac:dyDescent="0.25">
      <c r="A5867">
        <v>2</v>
      </c>
      <c r="B5867" t="s">
        <v>2022</v>
      </c>
      <c r="C5867" t="s">
        <v>2023</v>
      </c>
      <c r="D5867" t="s">
        <v>2020</v>
      </c>
      <c r="E5867">
        <v>966.22</v>
      </c>
      <c r="F5867">
        <v>0</v>
      </c>
      <c r="G5867" s="2">
        <v>45533</v>
      </c>
      <c r="H5867" t="s">
        <v>2021</v>
      </c>
      <c r="I5867">
        <f t="shared" si="91"/>
        <v>966.22</v>
      </c>
    </row>
    <row r="5868" spans="1:9" x14ac:dyDescent="0.25">
      <c r="A5868">
        <v>2</v>
      </c>
      <c r="B5868" t="s">
        <v>2024</v>
      </c>
      <c r="C5868" t="s">
        <v>2036</v>
      </c>
      <c r="D5868" t="s">
        <v>2020</v>
      </c>
      <c r="E5868">
        <v>437.32</v>
      </c>
      <c r="F5868">
        <v>0</v>
      </c>
      <c r="G5868" s="2">
        <v>45533</v>
      </c>
      <c r="H5868" t="s">
        <v>2021</v>
      </c>
      <c r="I5868">
        <f t="shared" si="91"/>
        <v>437.32</v>
      </c>
    </row>
    <row r="5869" spans="1:9" x14ac:dyDescent="0.25">
      <c r="A5869">
        <v>2</v>
      </c>
      <c r="B5869" t="s">
        <v>2024</v>
      </c>
      <c r="C5869" t="s">
        <v>2036</v>
      </c>
      <c r="D5869" t="s">
        <v>2020</v>
      </c>
      <c r="E5869">
        <v>790.82</v>
      </c>
      <c r="F5869">
        <v>0</v>
      </c>
      <c r="G5869" s="2">
        <v>45533</v>
      </c>
      <c r="H5869" t="s">
        <v>2021</v>
      </c>
      <c r="I5869">
        <f t="shared" si="91"/>
        <v>790.82</v>
      </c>
    </row>
    <row r="5870" spans="1:9" x14ac:dyDescent="0.25">
      <c r="A5870">
        <v>2</v>
      </c>
      <c r="B5870" t="s">
        <v>2024</v>
      </c>
      <c r="C5870" t="s">
        <v>2036</v>
      </c>
      <c r="D5870" t="s">
        <v>2020</v>
      </c>
      <c r="E5870">
        <v>44.48</v>
      </c>
      <c r="F5870">
        <v>0</v>
      </c>
      <c r="G5870" s="2">
        <v>45533</v>
      </c>
      <c r="H5870" t="s">
        <v>2021</v>
      </c>
      <c r="I5870">
        <f t="shared" si="91"/>
        <v>44.48</v>
      </c>
    </row>
    <row r="5871" spans="1:9" x14ac:dyDescent="0.25">
      <c r="A5871">
        <v>2</v>
      </c>
      <c r="B5871" t="s">
        <v>2019</v>
      </c>
      <c r="C5871" t="s">
        <v>2027</v>
      </c>
      <c r="D5871" t="s">
        <v>2020</v>
      </c>
      <c r="E5871">
        <v>915.79</v>
      </c>
      <c r="F5871">
        <v>0</v>
      </c>
      <c r="G5871" s="2">
        <v>45534</v>
      </c>
      <c r="H5871" t="s">
        <v>2021</v>
      </c>
      <c r="I5871">
        <f t="shared" si="91"/>
        <v>915.79</v>
      </c>
    </row>
    <row r="5872" spans="1:9" x14ac:dyDescent="0.25">
      <c r="A5872">
        <v>2</v>
      </c>
      <c r="B5872" t="s">
        <v>2047</v>
      </c>
      <c r="C5872" t="s">
        <v>3204</v>
      </c>
      <c r="D5872" t="s">
        <v>2020</v>
      </c>
      <c r="E5872">
        <v>51.01</v>
      </c>
      <c r="F5872">
        <v>0</v>
      </c>
      <c r="G5872" s="2">
        <v>45533</v>
      </c>
      <c r="H5872" t="s">
        <v>2021</v>
      </c>
      <c r="I5872">
        <f t="shared" si="91"/>
        <v>51.01</v>
      </c>
    </row>
    <row r="5873" spans="1:9" x14ac:dyDescent="0.25">
      <c r="A5873">
        <v>4</v>
      </c>
      <c r="B5873" t="s">
        <v>2024</v>
      </c>
      <c r="C5873" t="s">
        <v>2025</v>
      </c>
      <c r="D5873" t="s">
        <v>2020</v>
      </c>
      <c r="E5873">
        <v>3096.55</v>
      </c>
      <c r="F5873">
        <v>0</v>
      </c>
      <c r="G5873" s="2">
        <v>45534</v>
      </c>
      <c r="H5873" t="s">
        <v>2021</v>
      </c>
      <c r="I5873">
        <f t="shared" si="91"/>
        <v>3096.55</v>
      </c>
    </row>
    <row r="5874" spans="1:9" x14ac:dyDescent="0.25">
      <c r="A5874">
        <v>2</v>
      </c>
      <c r="B5874" t="s">
        <v>2022</v>
      </c>
      <c r="C5874" t="s">
        <v>2023</v>
      </c>
      <c r="D5874" t="s">
        <v>2020</v>
      </c>
      <c r="E5874">
        <v>2809.17</v>
      </c>
      <c r="F5874">
        <v>0</v>
      </c>
      <c r="G5874" s="2">
        <v>45534</v>
      </c>
      <c r="H5874" t="s">
        <v>2021</v>
      </c>
      <c r="I5874">
        <f t="shared" si="91"/>
        <v>2809.17</v>
      </c>
    </row>
    <row r="5875" spans="1:9" x14ac:dyDescent="0.25">
      <c r="A5875">
        <v>8</v>
      </c>
      <c r="B5875" t="s">
        <v>2063</v>
      </c>
      <c r="C5875" t="s">
        <v>3495</v>
      </c>
      <c r="D5875" t="s">
        <v>3894</v>
      </c>
      <c r="E5875">
        <v>1883.98</v>
      </c>
      <c r="F5875">
        <v>0</v>
      </c>
      <c r="G5875" s="2">
        <v>45531</v>
      </c>
      <c r="H5875" t="s">
        <v>3243</v>
      </c>
      <c r="I5875">
        <f t="shared" si="91"/>
        <v>1883.98</v>
      </c>
    </row>
    <row r="5876" spans="1:9" x14ac:dyDescent="0.25">
      <c r="A5876">
        <v>2</v>
      </c>
      <c r="B5876" t="s">
        <v>2028</v>
      </c>
      <c r="C5876" t="s">
        <v>2029</v>
      </c>
      <c r="D5876" t="s">
        <v>2030</v>
      </c>
      <c r="E5876">
        <v>12612.12</v>
      </c>
      <c r="F5876">
        <v>0</v>
      </c>
      <c r="G5876" s="2">
        <v>45535</v>
      </c>
      <c r="H5876" t="s">
        <v>2018</v>
      </c>
      <c r="I5876">
        <f t="shared" si="91"/>
        <v>12612.12</v>
      </c>
    </row>
    <row r="5877" spans="1:9" x14ac:dyDescent="0.25">
      <c r="A5877">
        <v>8</v>
      </c>
      <c r="B5877" t="s">
        <v>2017</v>
      </c>
      <c r="C5877" t="s">
        <v>3723</v>
      </c>
      <c r="D5877" t="s">
        <v>2030</v>
      </c>
      <c r="E5877">
        <v>1461.47</v>
      </c>
      <c r="F5877">
        <v>0</v>
      </c>
      <c r="G5877" s="2">
        <v>45535</v>
      </c>
      <c r="H5877" t="s">
        <v>2018</v>
      </c>
      <c r="I5877">
        <f t="shared" si="91"/>
        <v>1461.47</v>
      </c>
    </row>
    <row r="5878" spans="1:9" x14ac:dyDescent="0.25">
      <c r="A5878">
        <v>4</v>
      </c>
      <c r="B5878" t="s">
        <v>2019</v>
      </c>
      <c r="C5878" t="s">
        <v>3602</v>
      </c>
      <c r="D5878" t="s">
        <v>2020</v>
      </c>
      <c r="E5878">
        <v>51.96</v>
      </c>
      <c r="F5878">
        <v>0</v>
      </c>
      <c r="G5878" s="2">
        <v>45582</v>
      </c>
      <c r="H5878" t="s">
        <v>2021</v>
      </c>
      <c r="I5878">
        <f t="shared" si="91"/>
        <v>51.96</v>
      </c>
    </row>
    <row r="5879" spans="1:9" x14ac:dyDescent="0.25">
      <c r="A5879">
        <v>2</v>
      </c>
      <c r="B5879" t="s">
        <v>2019</v>
      </c>
      <c r="C5879" t="s">
        <v>2027</v>
      </c>
      <c r="D5879" t="s">
        <v>2020</v>
      </c>
      <c r="E5879">
        <v>1997.21</v>
      </c>
      <c r="F5879">
        <v>0</v>
      </c>
      <c r="G5879" s="2">
        <v>45581</v>
      </c>
      <c r="H5879" t="s">
        <v>2021</v>
      </c>
      <c r="I5879">
        <f t="shared" si="91"/>
        <v>1997.21</v>
      </c>
    </row>
    <row r="5880" spans="1:9" x14ac:dyDescent="0.25">
      <c r="A5880">
        <v>2</v>
      </c>
      <c r="B5880" t="s">
        <v>2019</v>
      </c>
      <c r="C5880" t="s">
        <v>2027</v>
      </c>
      <c r="D5880" t="s">
        <v>2020</v>
      </c>
      <c r="E5880">
        <v>649.61</v>
      </c>
      <c r="F5880">
        <v>0</v>
      </c>
      <c r="G5880" s="2">
        <v>45569</v>
      </c>
      <c r="H5880" t="s">
        <v>2021</v>
      </c>
      <c r="I5880">
        <f t="shared" si="91"/>
        <v>649.61</v>
      </c>
    </row>
    <row r="5881" spans="1:9" x14ac:dyDescent="0.25">
      <c r="A5881">
        <v>2</v>
      </c>
      <c r="B5881" t="s">
        <v>2019</v>
      </c>
      <c r="C5881" t="s">
        <v>2027</v>
      </c>
      <c r="D5881" t="s">
        <v>2020</v>
      </c>
      <c r="E5881">
        <v>3255</v>
      </c>
      <c r="F5881">
        <v>0</v>
      </c>
      <c r="G5881" s="2">
        <v>45575</v>
      </c>
      <c r="H5881" t="s">
        <v>2021</v>
      </c>
      <c r="I5881">
        <f t="shared" si="91"/>
        <v>3255</v>
      </c>
    </row>
    <row r="5882" spans="1:9" x14ac:dyDescent="0.25">
      <c r="A5882">
        <v>2</v>
      </c>
      <c r="B5882" t="s">
        <v>2032</v>
      </c>
      <c r="C5882" t="s">
        <v>2033</v>
      </c>
      <c r="D5882" t="s">
        <v>2020</v>
      </c>
      <c r="E5882">
        <v>66.180000000000007</v>
      </c>
      <c r="F5882">
        <v>0</v>
      </c>
      <c r="G5882" s="2">
        <v>45583</v>
      </c>
      <c r="H5882" t="s">
        <v>2021</v>
      </c>
      <c r="I5882">
        <f t="shared" si="91"/>
        <v>66.180000000000007</v>
      </c>
    </row>
    <row r="5883" spans="1:9" x14ac:dyDescent="0.25">
      <c r="A5883">
        <v>2</v>
      </c>
      <c r="B5883" t="s">
        <v>2065</v>
      </c>
      <c r="C5883" t="s">
        <v>3375</v>
      </c>
      <c r="D5883" t="s">
        <v>3398</v>
      </c>
      <c r="E5883">
        <v>30734.880000000001</v>
      </c>
      <c r="F5883">
        <v>0</v>
      </c>
      <c r="G5883" s="2">
        <v>45587</v>
      </c>
      <c r="H5883" t="s">
        <v>3243</v>
      </c>
      <c r="I5883">
        <f t="shared" si="91"/>
        <v>30734.880000000001</v>
      </c>
    </row>
    <row r="5884" spans="1:9" x14ac:dyDescent="0.25">
      <c r="A5884">
        <v>3</v>
      </c>
      <c r="B5884" t="s">
        <v>2065</v>
      </c>
      <c r="C5884" t="s">
        <v>3376</v>
      </c>
      <c r="D5884" t="s">
        <v>3398</v>
      </c>
      <c r="E5884">
        <v>5931.28</v>
      </c>
      <c r="F5884">
        <v>0</v>
      </c>
      <c r="G5884" s="2">
        <v>45587</v>
      </c>
      <c r="H5884" t="s">
        <v>3243</v>
      </c>
      <c r="I5884">
        <f t="shared" si="91"/>
        <v>5931.28</v>
      </c>
    </row>
    <row r="5885" spans="1:9" x14ac:dyDescent="0.25">
      <c r="A5885">
        <v>4</v>
      </c>
      <c r="B5885" t="s">
        <v>2065</v>
      </c>
      <c r="C5885" t="s">
        <v>3377</v>
      </c>
      <c r="D5885" t="s">
        <v>3398</v>
      </c>
      <c r="E5885">
        <v>5931.28</v>
      </c>
      <c r="F5885">
        <v>0</v>
      </c>
      <c r="G5885" s="2">
        <v>45587</v>
      </c>
      <c r="H5885" t="s">
        <v>3243</v>
      </c>
      <c r="I5885">
        <f t="shared" si="91"/>
        <v>5931.28</v>
      </c>
    </row>
    <row r="5886" spans="1:9" x14ac:dyDescent="0.25">
      <c r="A5886">
        <v>8</v>
      </c>
      <c r="B5886" t="s">
        <v>2064</v>
      </c>
      <c r="C5886" t="s">
        <v>4136</v>
      </c>
      <c r="D5886" t="s">
        <v>4137</v>
      </c>
      <c r="E5886">
        <v>3918.5</v>
      </c>
      <c r="F5886">
        <v>0</v>
      </c>
      <c r="G5886" s="2">
        <v>45587</v>
      </c>
      <c r="H5886" t="s">
        <v>3243</v>
      </c>
      <c r="I5886">
        <f t="shared" si="91"/>
        <v>3918.5</v>
      </c>
    </row>
    <row r="5887" spans="1:9" x14ac:dyDescent="0.25">
      <c r="A5887">
        <v>2</v>
      </c>
      <c r="B5887" t="s">
        <v>2032</v>
      </c>
      <c r="C5887" t="s">
        <v>2033</v>
      </c>
      <c r="D5887" t="s">
        <v>2020</v>
      </c>
      <c r="E5887">
        <v>445.3</v>
      </c>
      <c r="F5887">
        <v>0</v>
      </c>
      <c r="G5887" s="2">
        <v>45582</v>
      </c>
      <c r="H5887" t="s">
        <v>2021</v>
      </c>
      <c r="I5887">
        <f t="shared" si="91"/>
        <v>445.3</v>
      </c>
    </row>
    <row r="5888" spans="1:9" x14ac:dyDescent="0.25">
      <c r="A5888">
        <v>2</v>
      </c>
      <c r="B5888" t="s">
        <v>2032</v>
      </c>
      <c r="C5888" t="s">
        <v>2033</v>
      </c>
      <c r="D5888" t="s">
        <v>2020</v>
      </c>
      <c r="E5888">
        <v>15.96</v>
      </c>
      <c r="F5888">
        <v>0</v>
      </c>
      <c r="G5888" s="2">
        <v>45582</v>
      </c>
      <c r="H5888" t="s">
        <v>2021</v>
      </c>
      <c r="I5888">
        <f t="shared" si="91"/>
        <v>15.96</v>
      </c>
    </row>
    <row r="5889" spans="1:9" x14ac:dyDescent="0.25">
      <c r="A5889">
        <v>2</v>
      </c>
      <c r="B5889" t="s">
        <v>2019</v>
      </c>
      <c r="C5889" t="s">
        <v>2027</v>
      </c>
      <c r="D5889" t="s">
        <v>2020</v>
      </c>
      <c r="E5889">
        <v>186.73</v>
      </c>
      <c r="F5889">
        <v>0</v>
      </c>
      <c r="G5889" s="2">
        <v>45581</v>
      </c>
      <c r="H5889" t="s">
        <v>2021</v>
      </c>
      <c r="I5889">
        <f t="shared" si="91"/>
        <v>186.73</v>
      </c>
    </row>
    <row r="5890" spans="1:9" x14ac:dyDescent="0.25">
      <c r="A5890">
        <v>2</v>
      </c>
      <c r="B5890" t="s">
        <v>2019</v>
      </c>
      <c r="C5890" t="s">
        <v>2027</v>
      </c>
      <c r="D5890" t="s">
        <v>2020</v>
      </c>
      <c r="E5890">
        <v>216</v>
      </c>
      <c r="F5890">
        <v>0</v>
      </c>
      <c r="G5890" s="2">
        <v>45584</v>
      </c>
      <c r="H5890" t="s">
        <v>2021</v>
      </c>
      <c r="I5890">
        <f t="shared" ref="I5890:I5948" si="92">E5890-F5890</f>
        <v>216</v>
      </c>
    </row>
    <row r="5891" spans="1:9" x14ac:dyDescent="0.25">
      <c r="A5891">
        <v>2</v>
      </c>
      <c r="B5891" t="s">
        <v>2019</v>
      </c>
      <c r="C5891" t="s">
        <v>2027</v>
      </c>
      <c r="D5891" t="s">
        <v>2020</v>
      </c>
      <c r="E5891">
        <v>126.86</v>
      </c>
      <c r="F5891">
        <v>0</v>
      </c>
      <c r="G5891" s="2">
        <v>45583</v>
      </c>
      <c r="H5891" t="s">
        <v>2021</v>
      </c>
      <c r="I5891">
        <f t="shared" si="92"/>
        <v>126.86</v>
      </c>
    </row>
    <row r="5892" spans="1:9" x14ac:dyDescent="0.25">
      <c r="A5892">
        <v>2</v>
      </c>
      <c r="B5892" t="s">
        <v>2028</v>
      </c>
      <c r="C5892" t="s">
        <v>2029</v>
      </c>
      <c r="D5892" t="s">
        <v>2030</v>
      </c>
      <c r="E5892">
        <v>14141.17</v>
      </c>
      <c r="F5892">
        <v>0</v>
      </c>
      <c r="G5892" s="2">
        <v>45584</v>
      </c>
      <c r="H5892" t="s">
        <v>2018</v>
      </c>
      <c r="I5892">
        <f t="shared" si="92"/>
        <v>14141.17</v>
      </c>
    </row>
    <row r="5893" spans="1:9" x14ac:dyDescent="0.25">
      <c r="A5893">
        <v>8</v>
      </c>
      <c r="B5893" t="s">
        <v>2017</v>
      </c>
      <c r="C5893" t="s">
        <v>3723</v>
      </c>
      <c r="D5893" t="s">
        <v>2030</v>
      </c>
      <c r="E5893">
        <v>1461.2</v>
      </c>
      <c r="F5893">
        <v>0</v>
      </c>
      <c r="G5893" s="2">
        <v>45584</v>
      </c>
      <c r="H5893" t="s">
        <v>2018</v>
      </c>
      <c r="I5893">
        <f t="shared" si="92"/>
        <v>1461.2</v>
      </c>
    </row>
    <row r="5894" spans="1:9" x14ac:dyDescent="0.25">
      <c r="A5894">
        <v>2</v>
      </c>
      <c r="B5894" t="s">
        <v>2024</v>
      </c>
      <c r="C5894" t="s">
        <v>2036</v>
      </c>
      <c r="D5894" t="s">
        <v>2020</v>
      </c>
      <c r="E5894">
        <v>1494.47</v>
      </c>
      <c r="F5894">
        <v>0</v>
      </c>
      <c r="G5894" s="2">
        <v>45585</v>
      </c>
      <c r="H5894" t="s">
        <v>2021</v>
      </c>
      <c r="I5894">
        <f t="shared" si="92"/>
        <v>1494.47</v>
      </c>
    </row>
    <row r="5895" spans="1:9" x14ac:dyDescent="0.25">
      <c r="A5895">
        <v>2</v>
      </c>
      <c r="B5895" t="s">
        <v>2019</v>
      </c>
      <c r="C5895" t="s">
        <v>2027</v>
      </c>
      <c r="D5895" t="s">
        <v>2020</v>
      </c>
      <c r="E5895">
        <v>268.66000000000003</v>
      </c>
      <c r="F5895">
        <v>0</v>
      </c>
      <c r="G5895" s="2">
        <v>45587</v>
      </c>
      <c r="H5895" t="s">
        <v>2021</v>
      </c>
      <c r="I5895">
        <f t="shared" si="92"/>
        <v>268.66000000000003</v>
      </c>
    </row>
    <row r="5896" spans="1:9" x14ac:dyDescent="0.25">
      <c r="A5896">
        <v>2</v>
      </c>
      <c r="B5896" t="s">
        <v>2034</v>
      </c>
      <c r="C5896" t="s">
        <v>2035</v>
      </c>
      <c r="D5896" t="s">
        <v>2020</v>
      </c>
      <c r="E5896">
        <v>292.16000000000003</v>
      </c>
      <c r="F5896">
        <v>0</v>
      </c>
      <c r="G5896" s="2">
        <v>45587</v>
      </c>
      <c r="H5896" t="s">
        <v>2021</v>
      </c>
      <c r="I5896">
        <f t="shared" si="92"/>
        <v>292.16000000000003</v>
      </c>
    </row>
    <row r="5897" spans="1:9" x14ac:dyDescent="0.25">
      <c r="A5897">
        <v>8</v>
      </c>
      <c r="B5897" t="s">
        <v>2063</v>
      </c>
      <c r="C5897" t="s">
        <v>3495</v>
      </c>
      <c r="D5897" t="s">
        <v>3497</v>
      </c>
      <c r="E5897">
        <v>1114.93</v>
      </c>
      <c r="F5897">
        <v>0</v>
      </c>
      <c r="G5897" s="2">
        <v>45593</v>
      </c>
      <c r="H5897" t="s">
        <v>3243</v>
      </c>
      <c r="I5897">
        <f t="shared" si="92"/>
        <v>1114.93</v>
      </c>
    </row>
    <row r="5898" spans="1:9" x14ac:dyDescent="0.25">
      <c r="A5898">
        <v>8</v>
      </c>
      <c r="B5898" t="s">
        <v>2063</v>
      </c>
      <c r="C5898" t="s">
        <v>3495</v>
      </c>
      <c r="D5898" t="s">
        <v>3499</v>
      </c>
      <c r="E5898">
        <v>1582.19</v>
      </c>
      <c r="F5898">
        <v>0</v>
      </c>
      <c r="G5898" s="2">
        <v>45594</v>
      </c>
      <c r="H5898" t="s">
        <v>3243</v>
      </c>
      <c r="I5898">
        <f t="shared" si="92"/>
        <v>1582.19</v>
      </c>
    </row>
    <row r="5899" spans="1:9" x14ac:dyDescent="0.25">
      <c r="A5899">
        <v>2</v>
      </c>
      <c r="B5899" t="s">
        <v>2019</v>
      </c>
      <c r="C5899" t="s">
        <v>2027</v>
      </c>
      <c r="D5899" t="s">
        <v>2020</v>
      </c>
      <c r="E5899">
        <v>410.6</v>
      </c>
      <c r="F5899">
        <v>0</v>
      </c>
      <c r="G5899" s="2">
        <v>45588</v>
      </c>
      <c r="H5899" t="s">
        <v>2021</v>
      </c>
      <c r="I5899">
        <f t="shared" si="92"/>
        <v>410.6</v>
      </c>
    </row>
    <row r="5900" spans="1:9" x14ac:dyDescent="0.25">
      <c r="A5900">
        <v>2</v>
      </c>
      <c r="B5900" t="s">
        <v>2048</v>
      </c>
      <c r="C5900" t="s">
        <v>3579</v>
      </c>
      <c r="D5900" t="s">
        <v>2020</v>
      </c>
      <c r="E5900">
        <v>1306.5</v>
      </c>
      <c r="F5900">
        <v>0</v>
      </c>
      <c r="G5900" s="2">
        <v>45588</v>
      </c>
      <c r="H5900" t="s">
        <v>2021</v>
      </c>
      <c r="I5900">
        <f t="shared" si="92"/>
        <v>1306.5</v>
      </c>
    </row>
    <row r="5901" spans="1:9" x14ac:dyDescent="0.25">
      <c r="A5901">
        <v>2</v>
      </c>
      <c r="B5901" t="s">
        <v>2019</v>
      </c>
      <c r="C5901" t="s">
        <v>2027</v>
      </c>
      <c r="D5901" t="s">
        <v>2020</v>
      </c>
      <c r="E5901">
        <v>1911.15</v>
      </c>
      <c r="F5901">
        <v>0</v>
      </c>
      <c r="G5901" s="2">
        <v>45588</v>
      </c>
      <c r="H5901" t="s">
        <v>2021</v>
      </c>
      <c r="I5901">
        <f t="shared" si="92"/>
        <v>1911.15</v>
      </c>
    </row>
    <row r="5902" spans="1:9" x14ac:dyDescent="0.25">
      <c r="A5902">
        <v>2</v>
      </c>
      <c r="B5902" t="s">
        <v>2024</v>
      </c>
      <c r="C5902" t="s">
        <v>2036</v>
      </c>
      <c r="D5902" t="s">
        <v>2020</v>
      </c>
      <c r="E5902">
        <v>1299</v>
      </c>
      <c r="F5902">
        <v>0</v>
      </c>
      <c r="G5902" s="2">
        <v>45590</v>
      </c>
      <c r="H5902" t="s">
        <v>2021</v>
      </c>
      <c r="I5902">
        <f t="shared" si="92"/>
        <v>1299</v>
      </c>
    </row>
    <row r="5903" spans="1:9" x14ac:dyDescent="0.25">
      <c r="A5903">
        <v>2</v>
      </c>
      <c r="B5903" t="s">
        <v>2044</v>
      </c>
      <c r="C5903" t="s">
        <v>2045</v>
      </c>
      <c r="D5903" t="s">
        <v>2020</v>
      </c>
      <c r="E5903">
        <v>224.86</v>
      </c>
      <c r="F5903">
        <v>0</v>
      </c>
      <c r="G5903" s="2">
        <v>45590</v>
      </c>
      <c r="H5903" t="s">
        <v>2021</v>
      </c>
      <c r="I5903">
        <f t="shared" si="92"/>
        <v>224.86</v>
      </c>
    </row>
    <row r="5904" spans="1:9" x14ac:dyDescent="0.25">
      <c r="A5904">
        <v>2</v>
      </c>
      <c r="B5904" t="s">
        <v>2041</v>
      </c>
      <c r="C5904" t="s">
        <v>3593</v>
      </c>
      <c r="D5904" t="s">
        <v>2020</v>
      </c>
      <c r="E5904">
        <v>156.51</v>
      </c>
      <c r="F5904">
        <v>0</v>
      </c>
      <c r="G5904" s="2">
        <v>45590</v>
      </c>
      <c r="H5904" t="s">
        <v>2021</v>
      </c>
      <c r="I5904">
        <f t="shared" si="92"/>
        <v>156.51</v>
      </c>
    </row>
    <row r="5905" spans="1:9" x14ac:dyDescent="0.25">
      <c r="A5905">
        <v>2</v>
      </c>
      <c r="B5905" t="s">
        <v>2022</v>
      </c>
      <c r="C5905" t="s">
        <v>2023</v>
      </c>
      <c r="D5905" t="s">
        <v>2020</v>
      </c>
      <c r="E5905">
        <v>438.04</v>
      </c>
      <c r="F5905">
        <v>0</v>
      </c>
      <c r="G5905" s="2">
        <v>45590</v>
      </c>
      <c r="H5905" t="s">
        <v>2021</v>
      </c>
      <c r="I5905">
        <f t="shared" si="92"/>
        <v>438.04</v>
      </c>
    </row>
    <row r="5906" spans="1:9" x14ac:dyDescent="0.25">
      <c r="A5906">
        <v>2</v>
      </c>
      <c r="B5906" t="s">
        <v>2048</v>
      </c>
      <c r="C5906" t="s">
        <v>3579</v>
      </c>
      <c r="D5906" t="s">
        <v>2020</v>
      </c>
      <c r="E5906">
        <v>362.66</v>
      </c>
      <c r="F5906">
        <v>0</v>
      </c>
      <c r="G5906" s="2">
        <v>45590</v>
      </c>
      <c r="H5906" t="s">
        <v>2021</v>
      </c>
      <c r="I5906">
        <f t="shared" si="92"/>
        <v>362.66</v>
      </c>
    </row>
    <row r="5907" spans="1:9" x14ac:dyDescent="0.25">
      <c r="A5907">
        <v>2</v>
      </c>
      <c r="B5907" t="s">
        <v>2019</v>
      </c>
      <c r="C5907" t="s">
        <v>2027</v>
      </c>
      <c r="D5907" t="s">
        <v>2020</v>
      </c>
      <c r="E5907">
        <v>123.77</v>
      </c>
      <c r="F5907">
        <v>0</v>
      </c>
      <c r="G5907" s="2">
        <v>45590</v>
      </c>
      <c r="H5907" t="s">
        <v>2021</v>
      </c>
      <c r="I5907">
        <f t="shared" si="92"/>
        <v>123.77</v>
      </c>
    </row>
    <row r="5908" spans="1:9" x14ac:dyDescent="0.25">
      <c r="A5908">
        <v>2</v>
      </c>
      <c r="B5908" t="s">
        <v>2042</v>
      </c>
      <c r="C5908" t="s">
        <v>2043</v>
      </c>
      <c r="D5908" t="s">
        <v>2020</v>
      </c>
      <c r="E5908">
        <v>222.71</v>
      </c>
      <c r="F5908">
        <v>0</v>
      </c>
      <c r="G5908" s="2">
        <v>45593</v>
      </c>
      <c r="H5908" t="s">
        <v>2021</v>
      </c>
      <c r="I5908">
        <f t="shared" si="92"/>
        <v>222.71</v>
      </c>
    </row>
    <row r="5909" spans="1:9" x14ac:dyDescent="0.25">
      <c r="A5909">
        <v>3</v>
      </c>
      <c r="B5909" t="s">
        <v>2042</v>
      </c>
      <c r="C5909" t="s">
        <v>2058</v>
      </c>
      <c r="D5909" t="s">
        <v>2020</v>
      </c>
      <c r="E5909">
        <v>69.94</v>
      </c>
      <c r="F5909">
        <v>0</v>
      </c>
      <c r="G5909" s="2">
        <v>45593</v>
      </c>
      <c r="H5909" t="s">
        <v>2021</v>
      </c>
      <c r="I5909">
        <f t="shared" si="92"/>
        <v>69.94</v>
      </c>
    </row>
    <row r="5910" spans="1:9" x14ac:dyDescent="0.25">
      <c r="A5910">
        <v>4</v>
      </c>
      <c r="B5910" t="s">
        <v>2042</v>
      </c>
      <c r="C5910" t="s">
        <v>2057</v>
      </c>
      <c r="D5910" t="s">
        <v>2020</v>
      </c>
      <c r="E5910">
        <v>57.89</v>
      </c>
      <c r="F5910">
        <v>0</v>
      </c>
      <c r="G5910" s="2">
        <v>45593</v>
      </c>
      <c r="H5910" t="s">
        <v>2021</v>
      </c>
      <c r="I5910">
        <f t="shared" si="92"/>
        <v>57.89</v>
      </c>
    </row>
    <row r="5911" spans="1:9" x14ac:dyDescent="0.25">
      <c r="A5911">
        <v>2</v>
      </c>
      <c r="B5911" t="s">
        <v>2022</v>
      </c>
      <c r="C5911" t="s">
        <v>2023</v>
      </c>
      <c r="D5911" t="s">
        <v>2020</v>
      </c>
      <c r="E5911">
        <v>31.54</v>
      </c>
      <c r="F5911">
        <v>0</v>
      </c>
      <c r="G5911" s="2">
        <v>45593</v>
      </c>
      <c r="H5911" t="s">
        <v>2021</v>
      </c>
      <c r="I5911">
        <f t="shared" si="92"/>
        <v>31.54</v>
      </c>
    </row>
    <row r="5912" spans="1:9" x14ac:dyDescent="0.25">
      <c r="A5912">
        <v>2</v>
      </c>
      <c r="B5912" t="s">
        <v>2047</v>
      </c>
      <c r="C5912" t="s">
        <v>3204</v>
      </c>
      <c r="D5912" t="s">
        <v>2020</v>
      </c>
      <c r="E5912">
        <v>433.38</v>
      </c>
      <c r="F5912">
        <v>0</v>
      </c>
      <c r="G5912" s="2">
        <v>45593</v>
      </c>
      <c r="H5912" t="s">
        <v>2021</v>
      </c>
      <c r="I5912">
        <f t="shared" si="92"/>
        <v>433.38</v>
      </c>
    </row>
    <row r="5913" spans="1:9" x14ac:dyDescent="0.25">
      <c r="A5913">
        <v>2</v>
      </c>
      <c r="B5913" t="s">
        <v>2042</v>
      </c>
      <c r="C5913" t="s">
        <v>2043</v>
      </c>
      <c r="D5913" t="s">
        <v>2020</v>
      </c>
      <c r="E5913">
        <v>190.45</v>
      </c>
      <c r="F5913">
        <v>0</v>
      </c>
      <c r="G5913" s="2">
        <v>45590</v>
      </c>
      <c r="H5913" t="s">
        <v>2021</v>
      </c>
      <c r="I5913">
        <f t="shared" si="92"/>
        <v>190.45</v>
      </c>
    </row>
    <row r="5914" spans="1:9" x14ac:dyDescent="0.25">
      <c r="A5914">
        <v>4</v>
      </c>
      <c r="B5914" t="s">
        <v>2042</v>
      </c>
      <c r="C5914" t="s">
        <v>2057</v>
      </c>
      <c r="D5914" t="s">
        <v>2020</v>
      </c>
      <c r="E5914">
        <v>95.22</v>
      </c>
      <c r="F5914">
        <v>0</v>
      </c>
      <c r="G5914" s="2">
        <v>45590</v>
      </c>
      <c r="H5914" t="s">
        <v>2021</v>
      </c>
      <c r="I5914">
        <f t="shared" si="92"/>
        <v>95.22</v>
      </c>
    </row>
    <row r="5915" spans="1:9" x14ac:dyDescent="0.25">
      <c r="A5915">
        <v>3</v>
      </c>
      <c r="B5915" t="s">
        <v>2042</v>
      </c>
      <c r="C5915" t="s">
        <v>2058</v>
      </c>
      <c r="D5915" t="s">
        <v>2020</v>
      </c>
      <c r="E5915">
        <v>95.22</v>
      </c>
      <c r="F5915">
        <v>0</v>
      </c>
      <c r="G5915" s="2">
        <v>45590</v>
      </c>
      <c r="H5915" t="s">
        <v>2021</v>
      </c>
      <c r="I5915">
        <f t="shared" si="92"/>
        <v>95.22</v>
      </c>
    </row>
    <row r="5916" spans="1:9" x14ac:dyDescent="0.25">
      <c r="A5916">
        <v>8</v>
      </c>
      <c r="B5916" t="s">
        <v>2063</v>
      </c>
      <c r="C5916" t="s">
        <v>3495</v>
      </c>
      <c r="D5916" t="s">
        <v>3500</v>
      </c>
      <c r="E5916">
        <v>562.05999999999995</v>
      </c>
      <c r="F5916">
        <v>0</v>
      </c>
      <c r="G5916" s="2">
        <v>45595</v>
      </c>
      <c r="H5916" t="s">
        <v>3243</v>
      </c>
      <c r="I5916">
        <f t="shared" si="92"/>
        <v>562.05999999999995</v>
      </c>
    </row>
    <row r="5917" spans="1:9" x14ac:dyDescent="0.25">
      <c r="A5917">
        <v>2</v>
      </c>
      <c r="B5917" t="s">
        <v>2028</v>
      </c>
      <c r="C5917" t="s">
        <v>2029</v>
      </c>
      <c r="D5917" t="s">
        <v>2030</v>
      </c>
      <c r="E5917">
        <v>13311.26</v>
      </c>
      <c r="F5917">
        <v>0</v>
      </c>
      <c r="G5917" s="2">
        <v>45591</v>
      </c>
      <c r="H5917" t="s">
        <v>2018</v>
      </c>
      <c r="I5917">
        <f t="shared" si="92"/>
        <v>13311.26</v>
      </c>
    </row>
    <row r="5918" spans="1:9" x14ac:dyDescent="0.25">
      <c r="A5918">
        <v>2</v>
      </c>
      <c r="B5918" t="s">
        <v>2019</v>
      </c>
      <c r="C5918" t="s">
        <v>2027</v>
      </c>
      <c r="D5918" t="s">
        <v>2020</v>
      </c>
      <c r="E5918">
        <v>47.86</v>
      </c>
      <c r="F5918">
        <v>0</v>
      </c>
      <c r="G5918" s="2">
        <v>45594</v>
      </c>
      <c r="H5918" t="s">
        <v>2021</v>
      </c>
      <c r="I5918">
        <f t="shared" si="92"/>
        <v>47.86</v>
      </c>
    </row>
    <row r="5919" spans="1:9" x14ac:dyDescent="0.25">
      <c r="A5919">
        <v>2</v>
      </c>
      <c r="B5919" t="s">
        <v>2019</v>
      </c>
      <c r="C5919" t="s">
        <v>2027</v>
      </c>
      <c r="D5919" t="s">
        <v>2020</v>
      </c>
      <c r="E5919">
        <v>24.69</v>
      </c>
      <c r="F5919">
        <v>0</v>
      </c>
      <c r="G5919" s="2">
        <v>45594</v>
      </c>
      <c r="H5919" t="s">
        <v>2021</v>
      </c>
      <c r="I5919">
        <f t="shared" si="92"/>
        <v>24.69</v>
      </c>
    </row>
    <row r="5920" spans="1:9" x14ac:dyDescent="0.25">
      <c r="A5920">
        <v>4</v>
      </c>
      <c r="B5920" t="s">
        <v>2028</v>
      </c>
      <c r="C5920" t="s">
        <v>2031</v>
      </c>
      <c r="D5920" t="s">
        <v>2030</v>
      </c>
      <c r="E5920">
        <v>674.85</v>
      </c>
      <c r="F5920">
        <v>0</v>
      </c>
      <c r="G5920" s="2">
        <v>45591</v>
      </c>
      <c r="H5920" t="s">
        <v>2018</v>
      </c>
      <c r="I5920">
        <f t="shared" si="92"/>
        <v>674.85</v>
      </c>
    </row>
    <row r="5921" spans="1:9" x14ac:dyDescent="0.25">
      <c r="A5921">
        <v>8</v>
      </c>
      <c r="B5921" t="s">
        <v>2017</v>
      </c>
      <c r="C5921" t="s">
        <v>3723</v>
      </c>
      <c r="D5921" t="s">
        <v>2030</v>
      </c>
      <c r="E5921">
        <v>1461.2</v>
      </c>
      <c r="F5921">
        <v>0</v>
      </c>
      <c r="G5921" s="2">
        <v>45591</v>
      </c>
      <c r="H5921" t="s">
        <v>2018</v>
      </c>
      <c r="I5921">
        <f t="shared" si="92"/>
        <v>1461.2</v>
      </c>
    </row>
    <row r="5922" spans="1:9" x14ac:dyDescent="0.25">
      <c r="A5922">
        <v>8</v>
      </c>
      <c r="B5922" t="s">
        <v>2063</v>
      </c>
      <c r="C5922" t="s">
        <v>3495</v>
      </c>
      <c r="D5922" t="s">
        <v>2020</v>
      </c>
      <c r="E5922">
        <v>9614.2800000000007</v>
      </c>
      <c r="F5922">
        <v>0</v>
      </c>
      <c r="G5922" s="2">
        <v>45595</v>
      </c>
      <c r="H5922" t="s">
        <v>2021</v>
      </c>
      <c r="I5922">
        <f t="shared" si="92"/>
        <v>9614.2800000000007</v>
      </c>
    </row>
    <row r="5923" spans="1:9" x14ac:dyDescent="0.25">
      <c r="A5923">
        <v>4</v>
      </c>
      <c r="B5923" t="s">
        <v>2024</v>
      </c>
      <c r="C5923" t="s">
        <v>2025</v>
      </c>
      <c r="D5923" t="s">
        <v>2020</v>
      </c>
      <c r="E5923">
        <v>752.34</v>
      </c>
      <c r="F5923">
        <v>0</v>
      </c>
      <c r="G5923" s="2">
        <v>45595</v>
      </c>
      <c r="H5923" t="s">
        <v>2021</v>
      </c>
      <c r="I5923">
        <f t="shared" si="92"/>
        <v>752.34</v>
      </c>
    </row>
    <row r="5924" spans="1:9" x14ac:dyDescent="0.25">
      <c r="A5924">
        <v>2</v>
      </c>
      <c r="B5924" t="s">
        <v>2022</v>
      </c>
      <c r="C5924" t="s">
        <v>2023</v>
      </c>
      <c r="D5924" t="s">
        <v>2020</v>
      </c>
      <c r="E5924">
        <v>4842.4399999999996</v>
      </c>
      <c r="F5924">
        <v>0</v>
      </c>
      <c r="G5924" s="2">
        <v>45594</v>
      </c>
      <c r="H5924" t="s">
        <v>2021</v>
      </c>
      <c r="I5924">
        <f t="shared" si="92"/>
        <v>4842.4399999999996</v>
      </c>
    </row>
    <row r="5925" spans="1:9" x14ac:dyDescent="0.25">
      <c r="A5925">
        <v>2</v>
      </c>
      <c r="B5925" t="s">
        <v>2052</v>
      </c>
      <c r="C5925" t="s">
        <v>3578</v>
      </c>
      <c r="D5925" t="s">
        <v>3606</v>
      </c>
      <c r="E5925">
        <v>3798.56</v>
      </c>
      <c r="F5925">
        <v>0</v>
      </c>
      <c r="G5925" s="2">
        <v>45587</v>
      </c>
      <c r="H5925" t="s">
        <v>3607</v>
      </c>
      <c r="I5925">
        <f t="shared" si="92"/>
        <v>3798.56</v>
      </c>
    </row>
    <row r="5926" spans="1:9" x14ac:dyDescent="0.25">
      <c r="A5926">
        <v>3</v>
      </c>
      <c r="B5926" t="s">
        <v>2052</v>
      </c>
      <c r="C5926" t="s">
        <v>3604</v>
      </c>
      <c r="D5926" t="s">
        <v>3606</v>
      </c>
      <c r="E5926">
        <v>294.04000000000002</v>
      </c>
      <c r="F5926">
        <v>0</v>
      </c>
      <c r="G5926" s="2">
        <v>45587</v>
      </c>
      <c r="H5926" t="s">
        <v>3607</v>
      </c>
      <c r="I5926">
        <f t="shared" si="92"/>
        <v>294.04000000000002</v>
      </c>
    </row>
    <row r="5927" spans="1:9" x14ac:dyDescent="0.25">
      <c r="A5927">
        <v>2</v>
      </c>
      <c r="B5927" t="s">
        <v>2024</v>
      </c>
      <c r="C5927" t="s">
        <v>2036</v>
      </c>
      <c r="D5927" t="s">
        <v>3609</v>
      </c>
      <c r="E5927">
        <v>66017.960000000006</v>
      </c>
      <c r="F5927">
        <v>0</v>
      </c>
      <c r="G5927" s="2">
        <v>45585</v>
      </c>
      <c r="H5927" t="s">
        <v>3243</v>
      </c>
      <c r="I5927">
        <f t="shared" si="92"/>
        <v>66017.960000000006</v>
      </c>
    </row>
    <row r="5928" spans="1:9" x14ac:dyDescent="0.25">
      <c r="A5928">
        <v>4</v>
      </c>
      <c r="B5928" t="s">
        <v>2024</v>
      </c>
      <c r="C5928" t="s">
        <v>2025</v>
      </c>
      <c r="D5928" t="s">
        <v>3609</v>
      </c>
      <c r="E5928">
        <v>11822.09</v>
      </c>
      <c r="F5928">
        <v>0</v>
      </c>
      <c r="G5928" s="2">
        <v>45585</v>
      </c>
      <c r="H5928" t="s">
        <v>3243</v>
      </c>
      <c r="I5928">
        <f t="shared" si="92"/>
        <v>11822.09</v>
      </c>
    </row>
    <row r="5929" spans="1:9" x14ac:dyDescent="0.25">
      <c r="A5929">
        <v>3</v>
      </c>
      <c r="B5929" t="s">
        <v>2024</v>
      </c>
      <c r="C5929" t="s">
        <v>3263</v>
      </c>
      <c r="D5929" t="s">
        <v>3609</v>
      </c>
      <c r="E5929">
        <v>2434.13</v>
      </c>
      <c r="F5929">
        <v>0</v>
      </c>
      <c r="G5929" s="2">
        <v>45585</v>
      </c>
      <c r="H5929" t="s">
        <v>3243</v>
      </c>
      <c r="I5929">
        <f t="shared" si="92"/>
        <v>2434.13</v>
      </c>
    </row>
    <row r="5930" spans="1:9" x14ac:dyDescent="0.25">
      <c r="A5930">
        <v>2</v>
      </c>
      <c r="B5930" t="s">
        <v>2024</v>
      </c>
      <c r="C5930" t="s">
        <v>2036</v>
      </c>
      <c r="D5930" t="s">
        <v>3609</v>
      </c>
      <c r="E5930">
        <v>4569.29</v>
      </c>
      <c r="F5930">
        <v>0</v>
      </c>
      <c r="G5930" s="2">
        <v>45585</v>
      </c>
      <c r="H5930" t="s">
        <v>3243</v>
      </c>
      <c r="I5930">
        <f t="shared" si="92"/>
        <v>4569.29</v>
      </c>
    </row>
    <row r="5931" spans="1:9" x14ac:dyDescent="0.25">
      <c r="A5931">
        <v>2</v>
      </c>
      <c r="B5931" t="s">
        <v>2944</v>
      </c>
      <c r="C5931" t="s">
        <v>3611</v>
      </c>
      <c r="D5931" t="s">
        <v>3609</v>
      </c>
      <c r="E5931">
        <v>780</v>
      </c>
      <c r="F5931">
        <v>0</v>
      </c>
      <c r="G5931" s="2">
        <v>45585</v>
      </c>
      <c r="H5931" t="s">
        <v>3243</v>
      </c>
      <c r="I5931">
        <f t="shared" si="92"/>
        <v>780</v>
      </c>
    </row>
    <row r="5932" spans="1:9" x14ac:dyDescent="0.25">
      <c r="A5932">
        <v>3</v>
      </c>
      <c r="B5932" t="s">
        <v>2944</v>
      </c>
      <c r="C5932" t="s">
        <v>3613</v>
      </c>
      <c r="D5932" t="s">
        <v>3609</v>
      </c>
      <c r="E5932">
        <v>52.5</v>
      </c>
      <c r="F5932">
        <v>0</v>
      </c>
      <c r="G5932" s="2">
        <v>45585</v>
      </c>
      <c r="H5932" t="s">
        <v>3243</v>
      </c>
      <c r="I5932">
        <f t="shared" si="92"/>
        <v>52.5</v>
      </c>
    </row>
    <row r="5933" spans="1:9" x14ac:dyDescent="0.25">
      <c r="A5933">
        <v>4</v>
      </c>
      <c r="B5933" t="s">
        <v>2944</v>
      </c>
      <c r="C5933" t="s">
        <v>3612</v>
      </c>
      <c r="D5933" t="s">
        <v>3609</v>
      </c>
      <c r="E5933">
        <v>195</v>
      </c>
      <c r="F5933">
        <v>0</v>
      </c>
      <c r="G5933" s="2">
        <v>45585</v>
      </c>
      <c r="H5933" t="s">
        <v>3243</v>
      </c>
      <c r="I5933">
        <f t="shared" si="92"/>
        <v>195</v>
      </c>
    </row>
    <row r="5934" spans="1:9" x14ac:dyDescent="0.25">
      <c r="A5934">
        <v>2</v>
      </c>
      <c r="B5934" t="s">
        <v>2052</v>
      </c>
      <c r="C5934" t="s">
        <v>3578</v>
      </c>
      <c r="D5934" t="s">
        <v>3614</v>
      </c>
      <c r="E5934">
        <v>473.35</v>
      </c>
      <c r="F5934">
        <v>0</v>
      </c>
      <c r="G5934" s="2">
        <v>45593</v>
      </c>
      <c r="H5934" t="s">
        <v>3243</v>
      </c>
      <c r="I5934">
        <f t="shared" si="92"/>
        <v>473.35</v>
      </c>
    </row>
    <row r="5935" spans="1:9" x14ac:dyDescent="0.25">
      <c r="A5935">
        <v>3</v>
      </c>
      <c r="B5935" t="s">
        <v>2052</v>
      </c>
      <c r="C5935" t="s">
        <v>3604</v>
      </c>
      <c r="D5935" t="s">
        <v>3614</v>
      </c>
      <c r="E5935">
        <v>2.34</v>
      </c>
      <c r="F5935">
        <v>0</v>
      </c>
      <c r="G5935" s="2">
        <v>45593</v>
      </c>
      <c r="H5935" t="s">
        <v>3243</v>
      </c>
      <c r="I5935">
        <f t="shared" si="92"/>
        <v>2.34</v>
      </c>
    </row>
    <row r="5936" spans="1:9" x14ac:dyDescent="0.25">
      <c r="A5936">
        <v>8</v>
      </c>
      <c r="B5936" t="s">
        <v>2063</v>
      </c>
      <c r="C5936" t="s">
        <v>3495</v>
      </c>
      <c r="D5936" t="s">
        <v>3894</v>
      </c>
      <c r="E5936">
        <v>1692.7</v>
      </c>
      <c r="F5936">
        <v>0</v>
      </c>
      <c r="G5936" s="2">
        <v>45566</v>
      </c>
      <c r="H5936" t="s">
        <v>3243</v>
      </c>
      <c r="I5936">
        <f t="shared" si="92"/>
        <v>1692.7</v>
      </c>
    </row>
    <row r="5937" spans="1:9" x14ac:dyDescent="0.25">
      <c r="A5937">
        <v>2</v>
      </c>
      <c r="B5937" t="s">
        <v>2022</v>
      </c>
      <c r="C5937" t="s">
        <v>2023</v>
      </c>
      <c r="D5937" t="s">
        <v>2020</v>
      </c>
      <c r="E5937">
        <v>1279.5999999999999</v>
      </c>
      <c r="F5937">
        <v>0</v>
      </c>
      <c r="G5937" s="2">
        <v>45595</v>
      </c>
      <c r="H5937" t="s">
        <v>2021</v>
      </c>
      <c r="I5937">
        <f t="shared" si="92"/>
        <v>1279.5999999999999</v>
      </c>
    </row>
    <row r="5938" spans="1:9" x14ac:dyDescent="0.25">
      <c r="A5938">
        <v>2</v>
      </c>
      <c r="B5938" t="s">
        <v>2019</v>
      </c>
      <c r="C5938" t="s">
        <v>2027</v>
      </c>
      <c r="D5938" t="s">
        <v>2020</v>
      </c>
      <c r="E5938">
        <v>117.29</v>
      </c>
      <c r="F5938">
        <v>0</v>
      </c>
      <c r="G5938" s="2">
        <v>45595</v>
      </c>
      <c r="H5938" t="s">
        <v>2021</v>
      </c>
      <c r="I5938">
        <f t="shared" si="92"/>
        <v>117.29</v>
      </c>
    </row>
    <row r="5939" spans="1:9" x14ac:dyDescent="0.25">
      <c r="A5939">
        <v>3</v>
      </c>
      <c r="B5939" t="s">
        <v>2019</v>
      </c>
      <c r="C5939" t="s">
        <v>3341</v>
      </c>
      <c r="D5939" t="s">
        <v>2020</v>
      </c>
      <c r="E5939">
        <v>184.08</v>
      </c>
      <c r="F5939">
        <v>0</v>
      </c>
      <c r="G5939" s="2">
        <v>45579</v>
      </c>
      <c r="H5939" t="s">
        <v>2021</v>
      </c>
      <c r="I5939">
        <f t="shared" si="92"/>
        <v>184.08</v>
      </c>
    </row>
    <row r="5940" spans="1:9" x14ac:dyDescent="0.25">
      <c r="A5940">
        <v>2</v>
      </c>
      <c r="B5940" t="s">
        <v>2038</v>
      </c>
      <c r="C5940" t="s">
        <v>2039</v>
      </c>
      <c r="D5940" t="s">
        <v>2020</v>
      </c>
      <c r="E5940">
        <v>615.53</v>
      </c>
      <c r="F5940">
        <v>0</v>
      </c>
      <c r="G5940" s="2">
        <v>45568</v>
      </c>
      <c r="H5940" t="s">
        <v>2021</v>
      </c>
      <c r="I5940">
        <f t="shared" si="92"/>
        <v>615.53</v>
      </c>
    </row>
    <row r="5941" spans="1:9" x14ac:dyDescent="0.25">
      <c r="A5941">
        <v>2</v>
      </c>
      <c r="B5941" t="s">
        <v>2032</v>
      </c>
      <c r="C5941" t="s">
        <v>2033</v>
      </c>
      <c r="D5941" t="s">
        <v>2020</v>
      </c>
      <c r="E5941">
        <v>1723.31</v>
      </c>
      <c r="F5941">
        <v>0</v>
      </c>
      <c r="G5941" s="2">
        <v>45566</v>
      </c>
      <c r="H5941" t="s">
        <v>2021</v>
      </c>
      <c r="I5941">
        <f t="shared" si="92"/>
        <v>1723.31</v>
      </c>
    </row>
    <row r="5942" spans="1:9" x14ac:dyDescent="0.25">
      <c r="A5942">
        <v>2</v>
      </c>
      <c r="B5942" t="s">
        <v>2024</v>
      </c>
      <c r="C5942" t="s">
        <v>2036</v>
      </c>
      <c r="D5942" t="s">
        <v>2020</v>
      </c>
      <c r="E5942">
        <v>238.97</v>
      </c>
      <c r="F5942">
        <v>0</v>
      </c>
      <c r="G5942" s="2">
        <v>45595</v>
      </c>
      <c r="H5942" t="s">
        <v>2021</v>
      </c>
      <c r="I5942">
        <f t="shared" si="92"/>
        <v>238.97</v>
      </c>
    </row>
    <row r="5943" spans="1:9" x14ac:dyDescent="0.25">
      <c r="A5943">
        <v>4</v>
      </c>
      <c r="B5943" t="s">
        <v>2041</v>
      </c>
      <c r="C5943" t="s">
        <v>4143</v>
      </c>
      <c r="D5943" t="s">
        <v>2020</v>
      </c>
      <c r="E5943">
        <v>1402.69</v>
      </c>
      <c r="F5943">
        <v>0</v>
      </c>
      <c r="G5943" s="2">
        <v>45595</v>
      </c>
      <c r="H5943" t="s">
        <v>2021</v>
      </c>
      <c r="I5943">
        <f t="shared" si="92"/>
        <v>1402.69</v>
      </c>
    </row>
    <row r="5944" spans="1:9" x14ac:dyDescent="0.25">
      <c r="A5944">
        <v>4</v>
      </c>
      <c r="B5944" t="s">
        <v>2038</v>
      </c>
      <c r="C5944" t="s">
        <v>3988</v>
      </c>
      <c r="D5944" t="s">
        <v>2020</v>
      </c>
      <c r="E5944">
        <v>1937.58</v>
      </c>
      <c r="F5944">
        <v>0</v>
      </c>
      <c r="G5944" s="2">
        <v>45587</v>
      </c>
      <c r="H5944" t="s">
        <v>2021</v>
      </c>
      <c r="I5944">
        <f t="shared" si="92"/>
        <v>1937.58</v>
      </c>
    </row>
    <row r="5945" spans="1:9" x14ac:dyDescent="0.25">
      <c r="A5945">
        <v>2</v>
      </c>
      <c r="B5945" t="s">
        <v>2024</v>
      </c>
      <c r="C5945" t="s">
        <v>2036</v>
      </c>
      <c r="D5945" t="s">
        <v>2020</v>
      </c>
      <c r="E5945">
        <v>40</v>
      </c>
      <c r="F5945">
        <v>0</v>
      </c>
      <c r="G5945" s="2">
        <v>45566</v>
      </c>
      <c r="H5945" t="s">
        <v>2021</v>
      </c>
      <c r="I5945">
        <f t="shared" si="92"/>
        <v>40</v>
      </c>
    </row>
    <row r="5946" spans="1:9" x14ac:dyDescent="0.25">
      <c r="A5946">
        <v>2</v>
      </c>
      <c r="B5946" t="s">
        <v>2038</v>
      </c>
      <c r="C5946" t="s">
        <v>2039</v>
      </c>
      <c r="D5946" t="s">
        <v>2020</v>
      </c>
      <c r="E5946">
        <v>139.72</v>
      </c>
      <c r="F5946">
        <v>0</v>
      </c>
      <c r="G5946" s="2">
        <v>45596</v>
      </c>
      <c r="H5946" t="s">
        <v>2021</v>
      </c>
      <c r="I5946">
        <f t="shared" si="92"/>
        <v>139.72</v>
      </c>
    </row>
    <row r="5947" spans="1:9" x14ac:dyDescent="0.25">
      <c r="A5947">
        <v>2</v>
      </c>
      <c r="B5947" t="s">
        <v>2024</v>
      </c>
      <c r="C5947" t="s">
        <v>2036</v>
      </c>
      <c r="D5947" t="s">
        <v>2020</v>
      </c>
      <c r="E5947">
        <v>238.2</v>
      </c>
      <c r="F5947">
        <v>0</v>
      </c>
      <c r="G5947" s="2">
        <v>45596</v>
      </c>
      <c r="H5947" t="s">
        <v>2021</v>
      </c>
      <c r="I5947">
        <f t="shared" si="92"/>
        <v>238.2</v>
      </c>
    </row>
    <row r="5948" spans="1:9" x14ac:dyDescent="0.25">
      <c r="A5948">
        <v>2</v>
      </c>
      <c r="B5948" t="s">
        <v>2024</v>
      </c>
      <c r="C5948" t="s">
        <v>2036</v>
      </c>
      <c r="D5948" t="s">
        <v>2020</v>
      </c>
      <c r="E5948">
        <v>1209.1600000000001</v>
      </c>
      <c r="F5948">
        <v>0</v>
      </c>
      <c r="G5948" s="2">
        <v>45595</v>
      </c>
      <c r="H5948" t="s">
        <v>2021</v>
      </c>
      <c r="I5948">
        <f t="shared" si="92"/>
        <v>1209.1600000000001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F6955-F0A7-450D-906E-695DFCB15A9F}">
  <sheetPr codeName="Sheet4"/>
  <dimension ref="A1:L67"/>
  <sheetViews>
    <sheetView topLeftCell="A44" workbookViewId="0">
      <selection activeCell="B63" sqref="B63"/>
    </sheetView>
  </sheetViews>
  <sheetFormatPr defaultRowHeight="15" x14ac:dyDescent="0.25"/>
  <cols>
    <col min="1" max="1" width="8.7109375" bestFit="1" customWidth="1"/>
    <col min="2" max="2" width="32.140625" bestFit="1" customWidth="1"/>
    <col min="3" max="3" width="14.42578125" bestFit="1" customWidth="1"/>
    <col min="4" max="4" width="10.42578125" bestFit="1" customWidth="1"/>
    <col min="5" max="5" width="12.140625" bestFit="1" customWidth="1"/>
  </cols>
  <sheetData>
    <row r="1" spans="1:12" x14ac:dyDescent="0.25">
      <c r="A1" t="s">
        <v>566</v>
      </c>
      <c r="B1" t="s">
        <v>567</v>
      </c>
      <c r="C1" t="s">
        <v>273</v>
      </c>
      <c r="D1" t="s">
        <v>272</v>
      </c>
      <c r="E1" t="s">
        <v>274</v>
      </c>
    </row>
    <row r="2" spans="1:12" x14ac:dyDescent="0.25">
      <c r="A2" t="s">
        <v>180</v>
      </c>
      <c r="B2" t="s">
        <v>275</v>
      </c>
      <c r="C2" t="s">
        <v>568</v>
      </c>
      <c r="D2" t="s">
        <v>569</v>
      </c>
      <c r="E2" t="s">
        <v>571</v>
      </c>
      <c r="H2" s="10" t="s">
        <v>156</v>
      </c>
      <c r="I2" s="9" t="s">
        <v>293</v>
      </c>
      <c r="J2" s="9" t="s">
        <v>568</v>
      </c>
      <c r="K2" s="9" t="s">
        <v>296</v>
      </c>
      <c r="L2" s="11" t="s">
        <v>570</v>
      </c>
    </row>
    <row r="3" spans="1:12" x14ac:dyDescent="0.25">
      <c r="A3" t="s">
        <v>16</v>
      </c>
      <c r="B3" t="s">
        <v>3669</v>
      </c>
      <c r="C3" t="s">
        <v>568</v>
      </c>
      <c r="D3" t="s">
        <v>296</v>
      </c>
      <c r="E3" t="s">
        <v>570</v>
      </c>
      <c r="H3" s="12" t="s">
        <v>294</v>
      </c>
      <c r="I3" s="13" t="s">
        <v>295</v>
      </c>
      <c r="J3" s="13" t="s">
        <v>568</v>
      </c>
      <c r="K3" s="13" t="s">
        <v>569</v>
      </c>
      <c r="L3" s="14" t="s">
        <v>570</v>
      </c>
    </row>
    <row r="4" spans="1:12" x14ac:dyDescent="0.25">
      <c r="A4" t="s">
        <v>276</v>
      </c>
      <c r="B4" t="s">
        <v>277</v>
      </c>
      <c r="C4" t="s">
        <v>568</v>
      </c>
      <c r="D4" t="s">
        <v>296</v>
      </c>
      <c r="E4" t="s">
        <v>570</v>
      </c>
    </row>
    <row r="5" spans="1:12" x14ac:dyDescent="0.25">
      <c r="A5" t="s">
        <v>18</v>
      </c>
      <c r="B5" t="s">
        <v>278</v>
      </c>
      <c r="C5" t="s">
        <v>568</v>
      </c>
      <c r="D5" t="s">
        <v>296</v>
      </c>
      <c r="E5" t="s">
        <v>571</v>
      </c>
    </row>
    <row r="6" spans="1:12" x14ac:dyDescent="0.25">
      <c r="A6" t="s">
        <v>4</v>
      </c>
      <c r="B6" t="s">
        <v>279</v>
      </c>
      <c r="C6" t="s">
        <v>568</v>
      </c>
      <c r="D6" t="s">
        <v>296</v>
      </c>
      <c r="E6" t="s">
        <v>570</v>
      </c>
    </row>
    <row r="7" spans="1:12" x14ac:dyDescent="0.25">
      <c r="A7" t="s">
        <v>240</v>
      </c>
      <c r="B7" t="s">
        <v>280</v>
      </c>
      <c r="C7" t="s">
        <v>568</v>
      </c>
      <c r="D7" t="s">
        <v>572</v>
      </c>
      <c r="E7" t="s">
        <v>571</v>
      </c>
    </row>
    <row r="8" spans="1:12" x14ac:dyDescent="0.25">
      <c r="A8" t="s">
        <v>3775</v>
      </c>
      <c r="B8" t="s">
        <v>3776</v>
      </c>
      <c r="C8" t="s">
        <v>568</v>
      </c>
      <c r="D8" t="s">
        <v>569</v>
      </c>
      <c r="E8" t="s">
        <v>571</v>
      </c>
    </row>
    <row r="9" spans="1:12" x14ac:dyDescent="0.25">
      <c r="A9" t="s">
        <v>1</v>
      </c>
      <c r="B9" t="s">
        <v>281</v>
      </c>
      <c r="C9" t="s">
        <v>568</v>
      </c>
      <c r="D9" t="s">
        <v>296</v>
      </c>
      <c r="E9" t="s">
        <v>571</v>
      </c>
    </row>
    <row r="10" spans="1:12" x14ac:dyDescent="0.25">
      <c r="A10" t="s">
        <v>136</v>
      </c>
      <c r="B10" t="s">
        <v>282</v>
      </c>
      <c r="C10" t="s">
        <v>568</v>
      </c>
      <c r="D10" t="s">
        <v>569</v>
      </c>
      <c r="E10" t="s">
        <v>571</v>
      </c>
    </row>
    <row r="11" spans="1:12" x14ac:dyDescent="0.25">
      <c r="A11" t="s">
        <v>6</v>
      </c>
      <c r="B11" t="s">
        <v>283</v>
      </c>
      <c r="C11" t="s">
        <v>568</v>
      </c>
      <c r="D11" t="s">
        <v>296</v>
      </c>
      <c r="E11" t="s">
        <v>571</v>
      </c>
    </row>
    <row r="12" spans="1:12" x14ac:dyDescent="0.25">
      <c r="A12" t="s">
        <v>4144</v>
      </c>
      <c r="B12" t="s">
        <v>4145</v>
      </c>
      <c r="C12" t="s">
        <v>568</v>
      </c>
      <c r="D12" t="s">
        <v>296</v>
      </c>
      <c r="E12" t="s">
        <v>571</v>
      </c>
    </row>
    <row r="13" spans="1:12" x14ac:dyDescent="0.25">
      <c r="A13" t="s">
        <v>12</v>
      </c>
      <c r="B13" t="s">
        <v>284</v>
      </c>
      <c r="C13" t="s">
        <v>568</v>
      </c>
      <c r="D13" t="s">
        <v>296</v>
      </c>
      <c r="E13" t="s">
        <v>570</v>
      </c>
    </row>
    <row r="14" spans="1:12" x14ac:dyDescent="0.25">
      <c r="A14" t="s">
        <v>172</v>
      </c>
      <c r="B14" t="s">
        <v>285</v>
      </c>
      <c r="C14" t="s">
        <v>568</v>
      </c>
      <c r="D14" t="s">
        <v>569</v>
      </c>
      <c r="E14" t="s">
        <v>571</v>
      </c>
    </row>
    <row r="15" spans="1:12" x14ac:dyDescent="0.25">
      <c r="A15" t="s">
        <v>170</v>
      </c>
      <c r="B15" t="s">
        <v>573</v>
      </c>
      <c r="C15" t="s">
        <v>568</v>
      </c>
      <c r="D15" t="s">
        <v>569</v>
      </c>
      <c r="E15" t="s">
        <v>571</v>
      </c>
    </row>
    <row r="16" spans="1:12" x14ac:dyDescent="0.25">
      <c r="A16" t="s">
        <v>3736</v>
      </c>
      <c r="B16" t="s">
        <v>3737</v>
      </c>
      <c r="C16" t="s">
        <v>568</v>
      </c>
      <c r="D16" t="s">
        <v>296</v>
      </c>
      <c r="E16" t="s">
        <v>571</v>
      </c>
    </row>
    <row r="17" spans="1:5" x14ac:dyDescent="0.25">
      <c r="A17" t="s">
        <v>39</v>
      </c>
      <c r="B17" t="s">
        <v>3792</v>
      </c>
      <c r="C17" t="s">
        <v>568</v>
      </c>
      <c r="D17" t="s">
        <v>296</v>
      </c>
      <c r="E17" t="s">
        <v>571</v>
      </c>
    </row>
    <row r="18" spans="1:5" x14ac:dyDescent="0.25">
      <c r="A18" t="s">
        <v>127</v>
      </c>
      <c r="B18" t="s">
        <v>287</v>
      </c>
      <c r="C18" t="s">
        <v>568</v>
      </c>
      <c r="D18" t="s">
        <v>296</v>
      </c>
      <c r="E18" t="s">
        <v>570</v>
      </c>
    </row>
    <row r="19" spans="1:5" x14ac:dyDescent="0.25">
      <c r="A19" t="s">
        <v>288</v>
      </c>
      <c r="B19" t="s">
        <v>289</v>
      </c>
      <c r="C19" t="s">
        <v>568</v>
      </c>
      <c r="D19" t="s">
        <v>296</v>
      </c>
      <c r="E19" t="s">
        <v>570</v>
      </c>
    </row>
    <row r="20" spans="1:5" x14ac:dyDescent="0.25">
      <c r="A20" t="s">
        <v>290</v>
      </c>
      <c r="B20" t="s">
        <v>291</v>
      </c>
      <c r="C20" t="s">
        <v>568</v>
      </c>
      <c r="D20" t="s">
        <v>296</v>
      </c>
      <c r="E20" t="s">
        <v>570</v>
      </c>
    </row>
    <row r="21" spans="1:5" x14ac:dyDescent="0.25">
      <c r="A21" t="s">
        <v>292</v>
      </c>
      <c r="B21" t="s">
        <v>3333</v>
      </c>
      <c r="C21" t="s">
        <v>568</v>
      </c>
      <c r="D21" t="s">
        <v>296</v>
      </c>
      <c r="E21" t="s">
        <v>570</v>
      </c>
    </row>
    <row r="22" spans="1:5" x14ac:dyDescent="0.25">
      <c r="A22" t="s">
        <v>574</v>
      </c>
      <c r="B22" t="s">
        <v>575</v>
      </c>
      <c r="C22" t="s">
        <v>568</v>
      </c>
      <c r="D22" t="s">
        <v>296</v>
      </c>
      <c r="E22" t="s">
        <v>570</v>
      </c>
    </row>
    <row r="23" spans="1:5" x14ac:dyDescent="0.25">
      <c r="A23" t="s">
        <v>576</v>
      </c>
      <c r="B23" t="s">
        <v>3205</v>
      </c>
      <c r="C23" t="s">
        <v>568</v>
      </c>
      <c r="D23" t="s">
        <v>569</v>
      </c>
      <c r="E23" t="s">
        <v>570</v>
      </c>
    </row>
    <row r="24" spans="1:5" x14ac:dyDescent="0.25">
      <c r="A24" t="s">
        <v>577</v>
      </c>
      <c r="B24" t="s">
        <v>578</v>
      </c>
      <c r="C24" t="s">
        <v>568</v>
      </c>
      <c r="D24" t="s">
        <v>296</v>
      </c>
      <c r="E24" t="s">
        <v>571</v>
      </c>
    </row>
    <row r="25" spans="1:5" x14ac:dyDescent="0.25">
      <c r="A25" t="s">
        <v>579</v>
      </c>
      <c r="B25" t="s">
        <v>580</v>
      </c>
      <c r="C25" t="s">
        <v>568</v>
      </c>
      <c r="D25" t="s">
        <v>296</v>
      </c>
      <c r="E25" t="s">
        <v>571</v>
      </c>
    </row>
    <row r="26" spans="1:5" x14ac:dyDescent="0.25">
      <c r="A26" t="s">
        <v>581</v>
      </c>
      <c r="B26" t="s">
        <v>3585</v>
      </c>
      <c r="C26" t="s">
        <v>568</v>
      </c>
      <c r="D26" t="s">
        <v>296</v>
      </c>
      <c r="E26" t="s">
        <v>571</v>
      </c>
    </row>
    <row r="27" spans="1:5" x14ac:dyDescent="0.25">
      <c r="A27" t="s">
        <v>3065</v>
      </c>
      <c r="B27" t="s">
        <v>3066</v>
      </c>
      <c r="C27" t="s">
        <v>568</v>
      </c>
      <c r="D27" t="s">
        <v>569</v>
      </c>
      <c r="E27" t="s">
        <v>571</v>
      </c>
    </row>
    <row r="28" spans="1:5" x14ac:dyDescent="0.25">
      <c r="A28" t="s">
        <v>3171</v>
      </c>
      <c r="B28" t="s">
        <v>3172</v>
      </c>
      <c r="C28" t="s">
        <v>568</v>
      </c>
      <c r="D28" t="s">
        <v>296</v>
      </c>
      <c r="E28" t="s">
        <v>570</v>
      </c>
    </row>
    <row r="29" spans="1:5" x14ac:dyDescent="0.25">
      <c r="A29" t="s">
        <v>3173</v>
      </c>
      <c r="B29" t="s">
        <v>3174</v>
      </c>
      <c r="C29" t="s">
        <v>568</v>
      </c>
      <c r="D29" t="s">
        <v>296</v>
      </c>
      <c r="E29" t="s">
        <v>570</v>
      </c>
    </row>
    <row r="30" spans="1:5" x14ac:dyDescent="0.25">
      <c r="A30" t="s">
        <v>3175</v>
      </c>
      <c r="B30" t="s">
        <v>3176</v>
      </c>
      <c r="C30" t="s">
        <v>568</v>
      </c>
      <c r="D30" t="s">
        <v>572</v>
      </c>
      <c r="E30" t="s">
        <v>570</v>
      </c>
    </row>
    <row r="31" spans="1:5" x14ac:dyDescent="0.25">
      <c r="A31" t="s">
        <v>3206</v>
      </c>
      <c r="B31" t="s">
        <v>3207</v>
      </c>
      <c r="C31" t="s">
        <v>568</v>
      </c>
      <c r="D31" t="s">
        <v>569</v>
      </c>
      <c r="E31" t="s">
        <v>571</v>
      </c>
    </row>
    <row r="32" spans="1:5" x14ac:dyDescent="0.25">
      <c r="A32" t="s">
        <v>3222</v>
      </c>
      <c r="B32" t="s">
        <v>3223</v>
      </c>
      <c r="C32" t="s">
        <v>568</v>
      </c>
      <c r="D32" t="s">
        <v>296</v>
      </c>
      <c r="E32" t="s">
        <v>570</v>
      </c>
    </row>
    <row r="33" spans="1:5" x14ac:dyDescent="0.25">
      <c r="A33" t="s">
        <v>3275</v>
      </c>
      <c r="B33" t="s">
        <v>3276</v>
      </c>
      <c r="C33" t="s">
        <v>568</v>
      </c>
      <c r="D33" t="s">
        <v>572</v>
      </c>
      <c r="E33" t="s">
        <v>570</v>
      </c>
    </row>
    <row r="34" spans="1:5" x14ac:dyDescent="0.25">
      <c r="A34" t="s">
        <v>3319</v>
      </c>
      <c r="B34" t="s">
        <v>3320</v>
      </c>
      <c r="C34" t="s">
        <v>568</v>
      </c>
      <c r="D34" t="s">
        <v>569</v>
      </c>
      <c r="E34" t="s">
        <v>570</v>
      </c>
    </row>
    <row r="35" spans="1:5" x14ac:dyDescent="0.25">
      <c r="A35" t="s">
        <v>3321</v>
      </c>
      <c r="B35" t="s">
        <v>3322</v>
      </c>
      <c r="C35" t="s">
        <v>568</v>
      </c>
      <c r="D35" t="s">
        <v>296</v>
      </c>
      <c r="E35" t="s">
        <v>570</v>
      </c>
    </row>
    <row r="36" spans="1:5" x14ac:dyDescent="0.25">
      <c r="A36" t="s">
        <v>3323</v>
      </c>
      <c r="B36" t="s">
        <v>3324</v>
      </c>
      <c r="C36" t="s">
        <v>568</v>
      </c>
      <c r="D36" t="s">
        <v>296</v>
      </c>
      <c r="E36" t="s">
        <v>570</v>
      </c>
    </row>
    <row r="37" spans="1:5" x14ac:dyDescent="0.25">
      <c r="A37" t="s">
        <v>3342</v>
      </c>
      <c r="B37" t="s">
        <v>3343</v>
      </c>
      <c r="C37" t="s">
        <v>568</v>
      </c>
      <c r="D37" t="s">
        <v>296</v>
      </c>
      <c r="E37" t="s">
        <v>571</v>
      </c>
    </row>
    <row r="38" spans="1:5" x14ac:dyDescent="0.25">
      <c r="A38" t="s">
        <v>3399</v>
      </c>
      <c r="B38" t="s">
        <v>3400</v>
      </c>
      <c r="C38" t="s">
        <v>568</v>
      </c>
      <c r="D38" t="s">
        <v>569</v>
      </c>
      <c r="E38" t="s">
        <v>570</v>
      </c>
    </row>
    <row r="39" spans="1:5" x14ac:dyDescent="0.25">
      <c r="A39" t="s">
        <v>3457</v>
      </c>
      <c r="B39" t="s">
        <v>3458</v>
      </c>
      <c r="C39" t="s">
        <v>568</v>
      </c>
      <c r="D39" t="s">
        <v>296</v>
      </c>
      <c r="E39" t="s">
        <v>570</v>
      </c>
    </row>
    <row r="40" spans="1:5" x14ac:dyDescent="0.25">
      <c r="A40" t="s">
        <v>3477</v>
      </c>
      <c r="B40" t="s">
        <v>3478</v>
      </c>
      <c r="C40" t="s">
        <v>568</v>
      </c>
      <c r="D40" t="s">
        <v>296</v>
      </c>
      <c r="E40" t="s">
        <v>570</v>
      </c>
    </row>
    <row r="41" spans="1:5" x14ac:dyDescent="0.25">
      <c r="A41" t="s">
        <v>3479</v>
      </c>
      <c r="B41" t="s">
        <v>3480</v>
      </c>
      <c r="C41" t="s">
        <v>568</v>
      </c>
      <c r="D41" t="s">
        <v>569</v>
      </c>
      <c r="E41" t="s">
        <v>570</v>
      </c>
    </row>
    <row r="42" spans="1:5" x14ac:dyDescent="0.25">
      <c r="A42" t="s">
        <v>3481</v>
      </c>
      <c r="B42" t="s">
        <v>3482</v>
      </c>
      <c r="C42" t="s">
        <v>568</v>
      </c>
      <c r="D42" t="s">
        <v>569</v>
      </c>
      <c r="E42" t="s">
        <v>571</v>
      </c>
    </row>
    <row r="43" spans="1:5" x14ac:dyDescent="0.25">
      <c r="A43" t="s">
        <v>3670</v>
      </c>
      <c r="B43" t="s">
        <v>3671</v>
      </c>
      <c r="C43" t="s">
        <v>568</v>
      </c>
      <c r="D43" t="s">
        <v>296</v>
      </c>
      <c r="E43" t="s">
        <v>570</v>
      </c>
    </row>
    <row r="44" spans="1:5" x14ac:dyDescent="0.25">
      <c r="A44" t="s">
        <v>3672</v>
      </c>
      <c r="B44" t="s">
        <v>3673</v>
      </c>
      <c r="C44" t="s">
        <v>568</v>
      </c>
      <c r="D44" t="s">
        <v>296</v>
      </c>
      <c r="E44" t="s">
        <v>570</v>
      </c>
    </row>
    <row r="45" spans="1:5" x14ac:dyDescent="0.25">
      <c r="A45" t="s">
        <v>3713</v>
      </c>
      <c r="B45" t="s">
        <v>3714</v>
      </c>
      <c r="C45" t="s">
        <v>568</v>
      </c>
      <c r="D45" t="s">
        <v>296</v>
      </c>
      <c r="E45" t="s">
        <v>570</v>
      </c>
    </row>
    <row r="46" spans="1:5" x14ac:dyDescent="0.25">
      <c r="A46" t="s">
        <v>3738</v>
      </c>
      <c r="B46" t="s">
        <v>3739</v>
      </c>
      <c r="C46" t="s">
        <v>568</v>
      </c>
      <c r="D46" t="s">
        <v>569</v>
      </c>
      <c r="E46" t="s">
        <v>570</v>
      </c>
    </row>
    <row r="47" spans="1:5" x14ac:dyDescent="0.25">
      <c r="A47" t="s">
        <v>3777</v>
      </c>
      <c r="B47" t="s">
        <v>3778</v>
      </c>
      <c r="C47" t="s">
        <v>568</v>
      </c>
      <c r="D47" t="s">
        <v>296</v>
      </c>
      <c r="E47" t="s">
        <v>570</v>
      </c>
    </row>
    <row r="48" spans="1:5" x14ac:dyDescent="0.25">
      <c r="A48" t="s">
        <v>3779</v>
      </c>
      <c r="B48" t="s">
        <v>3780</v>
      </c>
      <c r="C48" t="s">
        <v>568</v>
      </c>
      <c r="D48" t="s">
        <v>569</v>
      </c>
      <c r="E48" t="s">
        <v>570</v>
      </c>
    </row>
    <row r="49" spans="1:5" x14ac:dyDescent="0.25">
      <c r="A49" t="s">
        <v>3840</v>
      </c>
      <c r="B49" t="s">
        <v>3841</v>
      </c>
      <c r="C49" t="s">
        <v>568</v>
      </c>
      <c r="D49" t="s">
        <v>296</v>
      </c>
      <c r="E49" t="s">
        <v>570</v>
      </c>
    </row>
    <row r="50" spans="1:5" x14ac:dyDescent="0.25">
      <c r="A50" t="s">
        <v>3895</v>
      </c>
      <c r="B50" t="s">
        <v>3896</v>
      </c>
      <c r="C50" t="s">
        <v>568</v>
      </c>
      <c r="D50" t="s">
        <v>296</v>
      </c>
      <c r="E50" t="s">
        <v>570</v>
      </c>
    </row>
    <row r="51" spans="1:5" x14ac:dyDescent="0.25">
      <c r="A51" t="s">
        <v>3897</v>
      </c>
      <c r="B51" t="s">
        <v>3898</v>
      </c>
      <c r="C51" t="s">
        <v>568</v>
      </c>
      <c r="D51" t="s">
        <v>296</v>
      </c>
      <c r="E51" t="s">
        <v>570</v>
      </c>
    </row>
    <row r="52" spans="1:5" x14ac:dyDescent="0.25">
      <c r="A52" t="s">
        <v>3978</v>
      </c>
      <c r="B52" t="s">
        <v>3993</v>
      </c>
      <c r="C52" t="s">
        <v>568</v>
      </c>
      <c r="D52" t="s">
        <v>569</v>
      </c>
      <c r="E52" t="s">
        <v>570</v>
      </c>
    </row>
    <row r="53" spans="1:5" x14ac:dyDescent="0.25">
      <c r="A53" t="s">
        <v>3930</v>
      </c>
      <c r="B53" t="s">
        <v>3931</v>
      </c>
      <c r="C53" t="s">
        <v>568</v>
      </c>
      <c r="D53" t="s">
        <v>569</v>
      </c>
      <c r="E53" t="s">
        <v>570</v>
      </c>
    </row>
    <row r="54" spans="1:5" x14ac:dyDescent="0.25">
      <c r="A54" t="s">
        <v>3971</v>
      </c>
      <c r="B54" t="s">
        <v>3972</v>
      </c>
      <c r="C54" t="s">
        <v>568</v>
      </c>
      <c r="D54" t="s">
        <v>296</v>
      </c>
      <c r="E54" t="s">
        <v>570</v>
      </c>
    </row>
    <row r="55" spans="1:5" x14ac:dyDescent="0.25">
      <c r="A55" t="s">
        <v>3973</v>
      </c>
      <c r="B55" t="s">
        <v>3974</v>
      </c>
      <c r="C55" t="s">
        <v>568</v>
      </c>
      <c r="D55" t="s">
        <v>569</v>
      </c>
      <c r="E55" t="s">
        <v>570</v>
      </c>
    </row>
    <row r="56" spans="1:5" x14ac:dyDescent="0.25">
      <c r="A56" t="s">
        <v>4078</v>
      </c>
      <c r="B56" t="s">
        <v>4088</v>
      </c>
      <c r="C56" t="s">
        <v>568</v>
      </c>
      <c r="D56" t="s">
        <v>569</v>
      </c>
      <c r="E56" t="s">
        <v>570</v>
      </c>
    </row>
    <row r="57" spans="1:5" x14ac:dyDescent="0.25">
      <c r="A57" t="s">
        <v>4257</v>
      </c>
      <c r="B57" t="s">
        <v>4417</v>
      </c>
      <c r="C57" t="s">
        <v>568</v>
      </c>
      <c r="D57" t="s">
        <v>296</v>
      </c>
      <c r="E57" t="s">
        <v>570</v>
      </c>
    </row>
    <row r="58" spans="1:5" x14ac:dyDescent="0.25">
      <c r="A58" t="s">
        <v>3553</v>
      </c>
      <c r="B58" t="s">
        <v>3554</v>
      </c>
      <c r="C58" t="s">
        <v>568</v>
      </c>
      <c r="D58" t="s">
        <v>296</v>
      </c>
      <c r="E58" t="s">
        <v>571</v>
      </c>
    </row>
    <row r="59" spans="1:5" x14ac:dyDescent="0.25">
      <c r="A59" t="s">
        <v>4375</v>
      </c>
      <c r="B59" t="s">
        <v>4416</v>
      </c>
      <c r="C59" t="s">
        <v>568</v>
      </c>
      <c r="D59" t="s">
        <v>296</v>
      </c>
      <c r="E59" t="s">
        <v>570</v>
      </c>
    </row>
    <row r="60" spans="1:5" x14ac:dyDescent="0.25">
      <c r="A60" t="s">
        <v>4276</v>
      </c>
      <c r="B60" t="s">
        <v>3503</v>
      </c>
      <c r="C60" t="s">
        <v>568</v>
      </c>
      <c r="D60" t="s">
        <v>296</v>
      </c>
      <c r="E60" t="s">
        <v>570</v>
      </c>
    </row>
    <row r="61" spans="1:5" x14ac:dyDescent="0.25">
      <c r="A61" t="s">
        <v>4089</v>
      </c>
      <c r="B61" t="s">
        <v>4090</v>
      </c>
      <c r="C61" t="s">
        <v>568</v>
      </c>
      <c r="D61" t="s">
        <v>296</v>
      </c>
      <c r="E61" t="s">
        <v>571</v>
      </c>
    </row>
    <row r="62" spans="1:5" x14ac:dyDescent="0.25">
      <c r="A62" t="s">
        <v>4278</v>
      </c>
      <c r="B62" t="s">
        <v>7871</v>
      </c>
      <c r="C62" t="s">
        <v>568</v>
      </c>
      <c r="D62" t="s">
        <v>296</v>
      </c>
      <c r="E62" t="s">
        <v>571</v>
      </c>
    </row>
    <row r="63" spans="1:5" x14ac:dyDescent="0.25">
      <c r="A63" t="s">
        <v>4376</v>
      </c>
      <c r="B63" t="s">
        <v>7872</v>
      </c>
      <c r="C63" t="s">
        <v>568</v>
      </c>
      <c r="D63" t="s">
        <v>296</v>
      </c>
      <c r="E63" t="s">
        <v>570</v>
      </c>
    </row>
    <row r="64" spans="1:5" x14ac:dyDescent="0.25">
      <c r="A64" t="s">
        <v>4375</v>
      </c>
      <c r="B64" t="s">
        <v>7866</v>
      </c>
      <c r="C64" t="s">
        <v>568</v>
      </c>
      <c r="D64" t="s">
        <v>7867</v>
      </c>
      <c r="E64" t="s">
        <v>570</v>
      </c>
    </row>
    <row r="65" spans="1:5" x14ac:dyDescent="0.25">
      <c r="A65" t="s">
        <v>7780</v>
      </c>
      <c r="B65" t="s">
        <v>7868</v>
      </c>
      <c r="C65" t="s">
        <v>568</v>
      </c>
      <c r="D65" t="s">
        <v>296</v>
      </c>
      <c r="E65" t="s">
        <v>570</v>
      </c>
    </row>
    <row r="66" spans="1:5" x14ac:dyDescent="0.25">
      <c r="A66" t="s">
        <v>7778</v>
      </c>
      <c r="B66" t="s">
        <v>7869</v>
      </c>
      <c r="C66" t="s">
        <v>568</v>
      </c>
      <c r="D66" t="s">
        <v>296</v>
      </c>
      <c r="E66" t="s">
        <v>570</v>
      </c>
    </row>
    <row r="67" spans="1:5" x14ac:dyDescent="0.25">
      <c r="A67" t="s">
        <v>7779</v>
      </c>
      <c r="B67" t="s">
        <v>7870</v>
      </c>
      <c r="C67" t="s">
        <v>568</v>
      </c>
      <c r="D67" t="s">
        <v>296</v>
      </c>
      <c r="E67" t="s">
        <v>570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6A40-7F08-4F20-9E09-8AA4EF592A27}">
  <sheetPr codeName="Sheet5"/>
  <dimension ref="A1:I1283"/>
  <sheetViews>
    <sheetView topLeftCell="A1236" workbookViewId="0">
      <selection activeCell="F1240" sqref="F1240"/>
    </sheetView>
  </sheetViews>
  <sheetFormatPr defaultRowHeight="15" x14ac:dyDescent="0.25"/>
  <cols>
    <col min="1" max="1" width="15.85546875" style="3" bestFit="1" customWidth="1"/>
    <col min="2" max="2" width="36.28515625" style="3" bestFit="1" customWidth="1"/>
    <col min="3" max="3" width="17.5703125" style="3" bestFit="1" customWidth="1"/>
    <col min="4" max="4" width="10" style="3" bestFit="1" customWidth="1"/>
    <col min="5" max="5" width="13.5703125" style="3" bestFit="1" customWidth="1"/>
    <col min="6" max="6" width="11.7109375" style="3" bestFit="1" customWidth="1"/>
    <col min="7" max="7" width="9.140625" style="3"/>
    <col min="8" max="8" width="15.85546875" style="3" bestFit="1" customWidth="1"/>
    <col min="9" max="9" width="11.7109375" style="3" bestFit="1" customWidth="1"/>
    <col min="10" max="10" width="21.140625" style="3" bestFit="1" customWidth="1"/>
    <col min="11" max="11" width="16" style="3" bestFit="1" customWidth="1"/>
    <col min="12" max="12" width="21.140625" style="3" bestFit="1" customWidth="1"/>
    <col min="13" max="16384" width="9.140625" style="3"/>
  </cols>
  <sheetData>
    <row r="1" spans="1:9" x14ac:dyDescent="0.25">
      <c r="A1" s="3" t="s">
        <v>582</v>
      </c>
      <c r="B1" s="3" t="s">
        <v>262</v>
      </c>
      <c r="C1" s="3" t="s">
        <v>583</v>
      </c>
      <c r="D1" s="3" t="s">
        <v>584</v>
      </c>
      <c r="E1" s="3" t="s">
        <v>271</v>
      </c>
      <c r="F1" s="3" t="s">
        <v>272</v>
      </c>
      <c r="H1" s="3" t="s">
        <v>582</v>
      </c>
      <c r="I1" s="3" t="s">
        <v>272</v>
      </c>
    </row>
    <row r="2" spans="1:9" x14ac:dyDescent="0.25">
      <c r="A2" s="3" t="s">
        <v>585</v>
      </c>
      <c r="B2" s="3" t="s">
        <v>586</v>
      </c>
      <c r="C2" s="3">
        <v>3036.9</v>
      </c>
      <c r="D2" s="3" t="s">
        <v>570</v>
      </c>
      <c r="E2" s="3" t="str">
        <f>IFERROR(VLOOKUP(Table_Query_from_Cas_Ragle3[[#This Row],[Equipment '#]],'Equip Rates'!A:C,3,FALSE),"")</f>
        <v/>
      </c>
      <c r="F2" s="3" t="str">
        <f>IFERROR(VLOOKUP(Table_Query_from_Cas_Ragle3[[#This Row],[Equipment '#]],H:I,2,FALSE), "No Div")</f>
        <v>1</v>
      </c>
      <c r="H2" s="3" t="s">
        <v>585</v>
      </c>
      <c r="I2" s="3" t="s">
        <v>1937</v>
      </c>
    </row>
    <row r="3" spans="1:9" x14ac:dyDescent="0.25">
      <c r="A3" s="3" t="s">
        <v>587</v>
      </c>
      <c r="B3" s="3" t="s">
        <v>588</v>
      </c>
      <c r="C3" s="3">
        <v>3155</v>
      </c>
      <c r="D3" s="3" t="s">
        <v>570</v>
      </c>
      <c r="E3" s="3" t="str">
        <f>IFERROR(VLOOKUP(Table_Query_from_Cas_Ragle3[[#This Row],[Equipment '#]],'Equip Rates'!A:C,3,FALSE),"")</f>
        <v/>
      </c>
      <c r="F3" s="3" t="str">
        <f>IFERROR(VLOOKUP(Table_Query_from_Cas_Ragle3[[#This Row],[Equipment '#]],H:I,2,FALSE), "No Div")</f>
        <v>2</v>
      </c>
      <c r="H3" s="3" t="s">
        <v>587</v>
      </c>
      <c r="I3" s="3" t="s">
        <v>1934</v>
      </c>
    </row>
    <row r="4" spans="1:9" x14ac:dyDescent="0.25">
      <c r="A4" s="3" t="s">
        <v>589</v>
      </c>
      <c r="B4" s="3" t="s">
        <v>590</v>
      </c>
      <c r="C4" s="3">
        <v>3600</v>
      </c>
      <c r="D4" s="3" t="s">
        <v>570</v>
      </c>
      <c r="E4" s="3" t="str">
        <f>IFERROR(VLOOKUP(Table_Query_from_Cas_Ragle3[[#This Row],[Equipment '#]],'Equip Rates'!A:C,3,FALSE),"")</f>
        <v/>
      </c>
      <c r="F4" s="3" t="str">
        <f>IFERROR(VLOOKUP(Table_Query_from_Cas_Ragle3[[#This Row],[Equipment '#]],H:I,2,FALSE), "No Div")</f>
        <v>1</v>
      </c>
      <c r="H4" s="3" t="s">
        <v>589</v>
      </c>
      <c r="I4" s="3" t="s">
        <v>1937</v>
      </c>
    </row>
    <row r="5" spans="1:9" x14ac:dyDescent="0.25">
      <c r="A5" s="3" t="s">
        <v>591</v>
      </c>
      <c r="B5" s="3" t="s">
        <v>592</v>
      </c>
      <c r="C5" s="3">
        <v>2906.35</v>
      </c>
      <c r="D5" s="3" t="s">
        <v>570</v>
      </c>
      <c r="E5" s="3" t="str">
        <f>IFERROR(VLOOKUP(Table_Query_from_Cas_Ragle3[[#This Row],[Equipment '#]],'Equip Rates'!A:C,3,FALSE),"")</f>
        <v/>
      </c>
      <c r="F5" s="3" t="str">
        <f>IFERROR(VLOOKUP(Table_Query_from_Cas_Ragle3[[#This Row],[Equipment '#]],H:I,2,FALSE), "No Div")</f>
        <v>2</v>
      </c>
      <c r="H5" s="3" t="s">
        <v>591</v>
      </c>
      <c r="I5" s="3" t="s">
        <v>1934</v>
      </c>
    </row>
    <row r="6" spans="1:9" x14ac:dyDescent="0.25">
      <c r="A6" s="3" t="s">
        <v>593</v>
      </c>
      <c r="B6" s="3" t="s">
        <v>594</v>
      </c>
      <c r="C6" s="3">
        <v>2861.25</v>
      </c>
      <c r="D6" s="3" t="s">
        <v>570</v>
      </c>
      <c r="E6" s="3" t="str">
        <f>IFERROR(VLOOKUP(Table_Query_from_Cas_Ragle3[[#This Row],[Equipment '#]],'Equip Rates'!A:C,3,FALSE),"")</f>
        <v/>
      </c>
      <c r="F6" s="3" t="str">
        <f>IFERROR(VLOOKUP(Table_Query_from_Cas_Ragle3[[#This Row],[Equipment '#]],H:I,2,FALSE), "No Div")</f>
        <v>2</v>
      </c>
      <c r="H6" s="3" t="s">
        <v>593</v>
      </c>
      <c r="I6" s="3" t="s">
        <v>1934</v>
      </c>
    </row>
    <row r="7" spans="1:9" x14ac:dyDescent="0.25">
      <c r="A7" s="3" t="s">
        <v>595</v>
      </c>
      <c r="B7" s="3" t="s">
        <v>596</v>
      </c>
      <c r="C7" s="3">
        <v>2285</v>
      </c>
      <c r="D7" s="3" t="s">
        <v>570</v>
      </c>
      <c r="E7" s="3" t="str">
        <f>IFERROR(VLOOKUP(Table_Query_from_Cas_Ragle3[[#This Row],[Equipment '#]],'Equip Rates'!A:C,3,FALSE),"")</f>
        <v/>
      </c>
      <c r="F7" s="3" t="str">
        <f>IFERROR(VLOOKUP(Table_Query_from_Cas_Ragle3[[#This Row],[Equipment '#]],H:I,2,FALSE), "No Div")</f>
        <v>2</v>
      </c>
      <c r="H7" s="3" t="s">
        <v>595</v>
      </c>
      <c r="I7" s="3" t="s">
        <v>1934</v>
      </c>
    </row>
    <row r="8" spans="1:9" x14ac:dyDescent="0.25">
      <c r="A8" s="3" t="s">
        <v>597</v>
      </c>
      <c r="B8" s="3" t="s">
        <v>598</v>
      </c>
      <c r="C8" s="3">
        <v>3730</v>
      </c>
      <c r="D8" s="3" t="s">
        <v>570</v>
      </c>
      <c r="E8" s="3" t="str">
        <f>IFERROR(VLOOKUP(Table_Query_from_Cas_Ragle3[[#This Row],[Equipment '#]],'Equip Rates'!A:C,3,FALSE),"")</f>
        <v/>
      </c>
      <c r="F8" s="3" t="str">
        <f>IFERROR(VLOOKUP(Table_Query_from_Cas_Ragle3[[#This Row],[Equipment '#]],H:I,2,FALSE), "No Div")</f>
        <v>2</v>
      </c>
      <c r="H8" s="3" t="s">
        <v>597</v>
      </c>
      <c r="I8" s="3" t="s">
        <v>1934</v>
      </c>
    </row>
    <row r="9" spans="1:9" x14ac:dyDescent="0.25">
      <c r="A9" s="3" t="s">
        <v>599</v>
      </c>
      <c r="B9" s="3" t="s">
        <v>600</v>
      </c>
      <c r="C9" s="3">
        <v>4226.5</v>
      </c>
      <c r="D9" s="3" t="s">
        <v>570</v>
      </c>
      <c r="E9" s="3" t="str">
        <f>IFERROR(VLOOKUP(Table_Query_from_Cas_Ragle3[[#This Row],[Equipment '#]],'Equip Rates'!A:C,3,FALSE),"")</f>
        <v/>
      </c>
      <c r="F9" s="3" t="str">
        <f>IFERROR(VLOOKUP(Table_Query_from_Cas_Ragle3[[#This Row],[Equipment '#]],H:I,2,FALSE), "No Div")</f>
        <v>1</v>
      </c>
      <c r="H9" s="3" t="s">
        <v>599</v>
      </c>
      <c r="I9" s="3" t="s">
        <v>1937</v>
      </c>
    </row>
    <row r="10" spans="1:9" x14ac:dyDescent="0.25">
      <c r="A10" s="3" t="s">
        <v>601</v>
      </c>
      <c r="B10" s="3" t="s">
        <v>600</v>
      </c>
      <c r="C10" s="3">
        <v>4226.5</v>
      </c>
      <c r="D10" s="3" t="s">
        <v>570</v>
      </c>
      <c r="E10" s="3" t="str">
        <f>IFERROR(VLOOKUP(Table_Query_from_Cas_Ragle3[[#This Row],[Equipment '#]],'Equip Rates'!A:C,3,FALSE),"")</f>
        <v/>
      </c>
      <c r="F10" s="3" t="str">
        <f>IFERROR(VLOOKUP(Table_Query_from_Cas_Ragle3[[#This Row],[Equipment '#]],H:I,2,FALSE), "No Div")</f>
        <v>1</v>
      </c>
      <c r="H10" s="3" t="s">
        <v>601</v>
      </c>
      <c r="I10" s="3" t="s">
        <v>1937</v>
      </c>
    </row>
    <row r="11" spans="1:9" x14ac:dyDescent="0.25">
      <c r="A11" s="3" t="s">
        <v>602</v>
      </c>
      <c r="B11" s="3" t="s">
        <v>604</v>
      </c>
      <c r="C11" s="3">
        <v>4288.75</v>
      </c>
      <c r="D11" s="3" t="s">
        <v>570</v>
      </c>
      <c r="E11" s="3" t="str">
        <f>IFERROR(VLOOKUP(Table_Query_from_Cas_Ragle3[[#This Row],[Equipment '#]],'Equip Rates'!A:C,3,FALSE),"")</f>
        <v/>
      </c>
      <c r="F11" s="3" t="str">
        <f>IFERROR(VLOOKUP(Table_Query_from_Cas_Ragle3[[#This Row],[Equipment '#]],H:I,2,FALSE), "No Div")</f>
        <v>2</v>
      </c>
      <c r="H11" s="3" t="s">
        <v>602</v>
      </c>
      <c r="I11" s="3" t="s">
        <v>1934</v>
      </c>
    </row>
    <row r="12" spans="1:9" x14ac:dyDescent="0.25">
      <c r="A12" s="3" t="s">
        <v>603</v>
      </c>
      <c r="B12" s="3" t="s">
        <v>604</v>
      </c>
      <c r="C12" s="3">
        <v>4288.75</v>
      </c>
      <c r="D12" s="3" t="s">
        <v>570</v>
      </c>
      <c r="E12" s="3" t="str">
        <f>IFERROR(VLOOKUP(Table_Query_from_Cas_Ragle3[[#This Row],[Equipment '#]],'Equip Rates'!A:C,3,FALSE),"")</f>
        <v/>
      </c>
      <c r="F12" s="3" t="str">
        <f>IFERROR(VLOOKUP(Table_Query_from_Cas_Ragle3[[#This Row],[Equipment '#]],H:I,2,FALSE), "No Div")</f>
        <v>2</v>
      </c>
      <c r="H12" s="3" t="s">
        <v>603</v>
      </c>
      <c r="I12" s="3" t="s">
        <v>1934</v>
      </c>
    </row>
    <row r="13" spans="1:9" x14ac:dyDescent="0.25">
      <c r="A13" s="3" t="s">
        <v>605</v>
      </c>
      <c r="B13" s="3" t="s">
        <v>606</v>
      </c>
      <c r="C13" s="3">
        <v>4076.25</v>
      </c>
      <c r="D13" s="3" t="s">
        <v>570</v>
      </c>
      <c r="E13" s="3" t="str">
        <f>IFERROR(VLOOKUP(Table_Query_from_Cas_Ragle3[[#This Row],[Equipment '#]],'Equip Rates'!A:C,3,FALSE),"")</f>
        <v/>
      </c>
      <c r="F13" s="3" t="str">
        <f>IFERROR(VLOOKUP(Table_Query_from_Cas_Ragle3[[#This Row],[Equipment '#]],H:I,2,FALSE), "No Div")</f>
        <v>2</v>
      </c>
      <c r="H13" s="3" t="s">
        <v>605</v>
      </c>
      <c r="I13" s="3" t="s">
        <v>1934</v>
      </c>
    </row>
    <row r="14" spans="1:9" x14ac:dyDescent="0.25">
      <c r="A14" s="3" t="s">
        <v>607</v>
      </c>
      <c r="B14" s="3" t="s">
        <v>608</v>
      </c>
      <c r="C14" s="3">
        <v>3000</v>
      </c>
      <c r="D14" s="3" t="s">
        <v>570</v>
      </c>
      <c r="E14" s="3" t="str">
        <f>IFERROR(VLOOKUP(Table_Query_from_Cas_Ragle3[[#This Row],[Equipment '#]],'Equip Rates'!A:C,3,FALSE),"")</f>
        <v/>
      </c>
      <c r="F14" s="3" t="str">
        <f>IFERROR(VLOOKUP(Table_Query_from_Cas_Ragle3[[#This Row],[Equipment '#]],H:I,2,FALSE), "No Div")</f>
        <v>1</v>
      </c>
      <c r="H14" s="3" t="s">
        <v>607</v>
      </c>
      <c r="I14" s="3" t="s">
        <v>1937</v>
      </c>
    </row>
    <row r="15" spans="1:9" x14ac:dyDescent="0.25">
      <c r="A15" s="3" t="s">
        <v>609</v>
      </c>
      <c r="B15" s="3" t="s">
        <v>610</v>
      </c>
      <c r="C15" s="3">
        <v>1800</v>
      </c>
      <c r="D15" s="3" t="s">
        <v>570</v>
      </c>
      <c r="E15" s="3" t="str">
        <f>IFERROR(VLOOKUP(Table_Query_from_Cas_Ragle3[[#This Row],[Equipment '#]],'Equip Rates'!A:C,3,FALSE),"")</f>
        <v/>
      </c>
      <c r="F15" s="3" t="str">
        <f>IFERROR(VLOOKUP(Table_Query_from_Cas_Ragle3[[#This Row],[Equipment '#]],H:I,2,FALSE), "No Div")</f>
        <v>1</v>
      </c>
      <c r="H15" s="3" t="s">
        <v>609</v>
      </c>
      <c r="I15" s="3" t="s">
        <v>1937</v>
      </c>
    </row>
    <row r="16" spans="1:9" x14ac:dyDescent="0.25">
      <c r="A16" s="3" t="s">
        <v>611</v>
      </c>
      <c r="B16" s="3" t="s">
        <v>612</v>
      </c>
      <c r="C16" s="3">
        <v>0</v>
      </c>
      <c r="D16" s="3" t="s">
        <v>570</v>
      </c>
      <c r="E16" s="3" t="str">
        <f>IFERROR(VLOOKUP(Table_Query_from_Cas_Ragle3[[#This Row],[Equipment '#]],'Equip Rates'!A:C,3,FALSE),"")</f>
        <v/>
      </c>
      <c r="F16" s="3" t="str">
        <f>IFERROR(VLOOKUP(Table_Query_from_Cas_Ragle3[[#This Row],[Equipment '#]],H:I,2,FALSE), "No Div")</f>
        <v>1</v>
      </c>
      <c r="H16" s="3" t="s">
        <v>611</v>
      </c>
      <c r="I16" s="3" t="s">
        <v>1937</v>
      </c>
    </row>
    <row r="17" spans="1:9" x14ac:dyDescent="0.25">
      <c r="A17" s="3" t="s">
        <v>613</v>
      </c>
      <c r="B17" s="3" t="s">
        <v>614</v>
      </c>
      <c r="C17" s="3">
        <v>6807.94</v>
      </c>
      <c r="D17" s="3" t="s">
        <v>570</v>
      </c>
      <c r="E17" s="3" t="str">
        <f>IFERROR(VLOOKUP(Table_Query_from_Cas_Ragle3[[#This Row],[Equipment '#]],'Equip Rates'!A:C,3,FALSE),"")</f>
        <v/>
      </c>
      <c r="F17" s="3" t="str">
        <f>IFERROR(VLOOKUP(Table_Query_from_Cas_Ragle3[[#This Row],[Equipment '#]],H:I,2,FALSE), "No Div")</f>
        <v>1</v>
      </c>
      <c r="H17" s="3" t="s">
        <v>613</v>
      </c>
      <c r="I17" s="3" t="s">
        <v>1937</v>
      </c>
    </row>
    <row r="18" spans="1:9" x14ac:dyDescent="0.25">
      <c r="A18" s="3" t="s">
        <v>615</v>
      </c>
      <c r="B18" s="3" t="s">
        <v>614</v>
      </c>
      <c r="C18" s="3">
        <v>6807.94</v>
      </c>
      <c r="D18" s="3" t="s">
        <v>570</v>
      </c>
      <c r="E18" s="3" t="str">
        <f>IFERROR(VLOOKUP(Table_Query_from_Cas_Ragle3[[#This Row],[Equipment '#]],'Equip Rates'!A:C,3,FALSE),"")</f>
        <v/>
      </c>
      <c r="F18" s="3" t="str">
        <f>IFERROR(VLOOKUP(Table_Query_from_Cas_Ragle3[[#This Row],[Equipment '#]],H:I,2,FALSE), "No Div")</f>
        <v>1</v>
      </c>
      <c r="H18" s="3" t="s">
        <v>615</v>
      </c>
      <c r="I18" s="3" t="s">
        <v>1937</v>
      </c>
    </row>
    <row r="19" spans="1:9" x14ac:dyDescent="0.25">
      <c r="A19" s="3" t="s">
        <v>616</v>
      </c>
      <c r="B19" s="3" t="s">
        <v>617</v>
      </c>
      <c r="C19" s="3">
        <v>6072.25</v>
      </c>
      <c r="D19" s="3" t="s">
        <v>570</v>
      </c>
      <c r="E19" s="3" t="str">
        <f>IFERROR(VLOOKUP(Table_Query_from_Cas_Ragle3[[#This Row],[Equipment '#]],'Equip Rates'!A:C,3,FALSE),"")</f>
        <v/>
      </c>
      <c r="F19" s="3" t="str">
        <f>IFERROR(VLOOKUP(Table_Query_from_Cas_Ragle3[[#This Row],[Equipment '#]],H:I,2,FALSE), "No Div")</f>
        <v>1</v>
      </c>
      <c r="H19" s="3" t="s">
        <v>616</v>
      </c>
      <c r="I19" s="3" t="s">
        <v>1937</v>
      </c>
    </row>
    <row r="20" spans="1:9" x14ac:dyDescent="0.25">
      <c r="A20" s="3" t="s">
        <v>618</v>
      </c>
      <c r="B20" s="3" t="s">
        <v>619</v>
      </c>
      <c r="C20" s="3">
        <v>4702.6499999999996</v>
      </c>
      <c r="D20" s="3" t="s">
        <v>570</v>
      </c>
      <c r="E20" s="3" t="str">
        <f>IFERROR(VLOOKUP(Table_Query_from_Cas_Ragle3[[#This Row],[Equipment '#]],'Equip Rates'!A:C,3,FALSE),"")</f>
        <v/>
      </c>
      <c r="F20" s="3" t="str">
        <f>IFERROR(VLOOKUP(Table_Query_from_Cas_Ragle3[[#This Row],[Equipment '#]],H:I,2,FALSE), "No Div")</f>
        <v>1</v>
      </c>
      <c r="H20" s="3" t="s">
        <v>618</v>
      </c>
      <c r="I20" s="3" t="s">
        <v>1937</v>
      </c>
    </row>
    <row r="21" spans="1:9" x14ac:dyDescent="0.25">
      <c r="A21" s="3" t="s">
        <v>620</v>
      </c>
      <c r="B21" s="3" t="s">
        <v>621</v>
      </c>
      <c r="C21" s="3">
        <v>4702.6499999999996</v>
      </c>
      <c r="D21" s="3" t="s">
        <v>570</v>
      </c>
      <c r="E21" s="3" t="str">
        <f>IFERROR(VLOOKUP(Table_Query_from_Cas_Ragle3[[#This Row],[Equipment '#]],'Equip Rates'!A:C,3,FALSE),"")</f>
        <v/>
      </c>
      <c r="F21" s="3" t="str">
        <f>IFERROR(VLOOKUP(Table_Query_from_Cas_Ragle3[[#This Row],[Equipment '#]],H:I,2,FALSE), "No Div")</f>
        <v>1</v>
      </c>
      <c r="H21" s="3" t="s">
        <v>620</v>
      </c>
      <c r="I21" s="3" t="s">
        <v>1937</v>
      </c>
    </row>
    <row r="22" spans="1:9" x14ac:dyDescent="0.25">
      <c r="A22" s="3" t="s">
        <v>622</v>
      </c>
      <c r="B22" s="3" t="s">
        <v>621</v>
      </c>
      <c r="C22" s="3">
        <v>4702.6499999999996</v>
      </c>
      <c r="D22" s="3" t="s">
        <v>570</v>
      </c>
      <c r="E22" s="3" t="str">
        <f>IFERROR(VLOOKUP(Table_Query_from_Cas_Ragle3[[#This Row],[Equipment '#]],'Equip Rates'!A:C,3,FALSE),"")</f>
        <v/>
      </c>
      <c r="F22" s="3" t="str">
        <f>IFERROR(VLOOKUP(Table_Query_from_Cas_Ragle3[[#This Row],[Equipment '#]],H:I,2,FALSE), "No Div")</f>
        <v>1</v>
      </c>
      <c r="H22" s="3" t="s">
        <v>622</v>
      </c>
      <c r="I22" s="3" t="s">
        <v>1937</v>
      </c>
    </row>
    <row r="23" spans="1:9" x14ac:dyDescent="0.25">
      <c r="A23" s="3" t="s">
        <v>623</v>
      </c>
      <c r="B23" s="3" t="s">
        <v>624</v>
      </c>
      <c r="C23" s="3">
        <v>2470</v>
      </c>
      <c r="D23" s="3" t="s">
        <v>570</v>
      </c>
      <c r="E23" s="3" t="str">
        <f>IFERROR(VLOOKUP(Table_Query_from_Cas_Ragle3[[#This Row],[Equipment '#]],'Equip Rates'!A:C,3,FALSE),"")</f>
        <v/>
      </c>
      <c r="F23" s="3" t="str">
        <f>IFERROR(VLOOKUP(Table_Query_from_Cas_Ragle3[[#This Row],[Equipment '#]],H:I,2,FALSE), "No Div")</f>
        <v>No Div</v>
      </c>
      <c r="H23" s="3" t="s">
        <v>625</v>
      </c>
      <c r="I23" s="3" t="s">
        <v>1937</v>
      </c>
    </row>
    <row r="24" spans="1:9" x14ac:dyDescent="0.25">
      <c r="A24" s="3" t="s">
        <v>625</v>
      </c>
      <c r="B24" s="3" t="s">
        <v>626</v>
      </c>
      <c r="C24" s="3">
        <v>6286.25</v>
      </c>
      <c r="D24" s="3" t="s">
        <v>570</v>
      </c>
      <c r="E24" s="3" t="str">
        <f>IFERROR(VLOOKUP(Table_Query_from_Cas_Ragle3[[#This Row],[Equipment '#]],'Equip Rates'!A:C,3,FALSE),"")</f>
        <v/>
      </c>
      <c r="F24" s="3" t="str">
        <f>IFERROR(VLOOKUP(Table_Query_from_Cas_Ragle3[[#This Row],[Equipment '#]],H:I,2,FALSE), "No Div")</f>
        <v>1</v>
      </c>
      <c r="H24" s="3" t="s">
        <v>627</v>
      </c>
      <c r="I24" s="3" t="s">
        <v>1934</v>
      </c>
    </row>
    <row r="25" spans="1:9" x14ac:dyDescent="0.25">
      <c r="A25" s="3" t="s">
        <v>627</v>
      </c>
      <c r="B25" s="3" t="s">
        <v>628</v>
      </c>
      <c r="C25" s="3">
        <v>1260</v>
      </c>
      <c r="D25" s="3" t="s">
        <v>570</v>
      </c>
      <c r="E25" s="3" t="str">
        <f>IFERROR(VLOOKUP(Table_Query_from_Cas_Ragle3[[#This Row],[Equipment '#]],'Equip Rates'!A:C,3,FALSE),"")</f>
        <v/>
      </c>
      <c r="F25" s="3" t="str">
        <f>IFERROR(VLOOKUP(Table_Query_from_Cas_Ragle3[[#This Row],[Equipment '#]],H:I,2,FALSE), "No Div")</f>
        <v>2</v>
      </c>
      <c r="H25" s="3" t="s">
        <v>629</v>
      </c>
      <c r="I25" s="3" t="s">
        <v>1934</v>
      </c>
    </row>
    <row r="26" spans="1:9" x14ac:dyDescent="0.25">
      <c r="A26" s="3" t="s">
        <v>629</v>
      </c>
      <c r="B26" s="3" t="s">
        <v>630</v>
      </c>
      <c r="C26" s="3">
        <v>4090</v>
      </c>
      <c r="D26" s="3" t="s">
        <v>570</v>
      </c>
      <c r="E26" s="3" t="str">
        <f>IFERROR(VLOOKUP(Table_Query_from_Cas_Ragle3[[#This Row],[Equipment '#]],'Equip Rates'!A:C,3,FALSE),"")</f>
        <v/>
      </c>
      <c r="F26" s="3" t="str">
        <f>IFERROR(VLOOKUP(Table_Query_from_Cas_Ragle3[[#This Row],[Equipment '#]],H:I,2,FALSE), "No Div")</f>
        <v>2</v>
      </c>
      <c r="H26" s="3" t="s">
        <v>631</v>
      </c>
      <c r="I26" s="3" t="s">
        <v>1934</v>
      </c>
    </row>
    <row r="27" spans="1:9" x14ac:dyDescent="0.25">
      <c r="A27" s="3" t="s">
        <v>631</v>
      </c>
      <c r="B27" s="3" t="s">
        <v>632</v>
      </c>
      <c r="C27" s="3">
        <v>4090</v>
      </c>
      <c r="D27" s="3" t="s">
        <v>570</v>
      </c>
      <c r="E27" s="3" t="str">
        <f>IFERROR(VLOOKUP(Table_Query_from_Cas_Ragle3[[#This Row],[Equipment '#]],'Equip Rates'!A:C,3,FALSE),"")</f>
        <v/>
      </c>
      <c r="F27" s="3" t="str">
        <f>IFERROR(VLOOKUP(Table_Query_from_Cas_Ragle3[[#This Row],[Equipment '#]],H:I,2,FALSE), "No Div")</f>
        <v>2</v>
      </c>
      <c r="H27" s="3" t="s">
        <v>633</v>
      </c>
      <c r="I27" s="3" t="s">
        <v>1937</v>
      </c>
    </row>
    <row r="28" spans="1:9" x14ac:dyDescent="0.25">
      <c r="A28" s="3" t="s">
        <v>633</v>
      </c>
      <c r="B28" s="3" t="s">
        <v>634</v>
      </c>
      <c r="C28" s="3">
        <v>6607.25</v>
      </c>
      <c r="D28" s="3" t="s">
        <v>570</v>
      </c>
      <c r="E28" s="3" t="str">
        <f>IFERROR(VLOOKUP(Table_Query_from_Cas_Ragle3[[#This Row],[Equipment '#]],'Equip Rates'!A:C,3,FALSE),"")</f>
        <v/>
      </c>
      <c r="F28" s="3" t="str">
        <f>IFERROR(VLOOKUP(Table_Query_from_Cas_Ragle3[[#This Row],[Equipment '#]],H:I,2,FALSE), "No Div")</f>
        <v>1</v>
      </c>
      <c r="H28" s="3" t="s">
        <v>635</v>
      </c>
      <c r="I28" s="3" t="s">
        <v>1934</v>
      </c>
    </row>
    <row r="29" spans="1:9" x14ac:dyDescent="0.25">
      <c r="A29" s="3" t="s">
        <v>635</v>
      </c>
      <c r="B29" s="3" t="s">
        <v>636</v>
      </c>
      <c r="C29" s="3">
        <v>4510.84</v>
      </c>
      <c r="D29" s="3" t="s">
        <v>570</v>
      </c>
      <c r="E29" s="3" t="str">
        <f>IFERROR(VLOOKUP(Table_Query_from_Cas_Ragle3[[#This Row],[Equipment '#]],'Equip Rates'!A:C,3,FALSE),"")</f>
        <v/>
      </c>
      <c r="F29" s="3" t="str">
        <f>IFERROR(VLOOKUP(Table_Query_from_Cas_Ragle3[[#This Row],[Equipment '#]],H:I,2,FALSE), "No Div")</f>
        <v>2</v>
      </c>
      <c r="H29" s="3" t="s">
        <v>637</v>
      </c>
      <c r="I29" s="3" t="s">
        <v>1934</v>
      </c>
    </row>
    <row r="30" spans="1:9" x14ac:dyDescent="0.25">
      <c r="A30" s="3" t="s">
        <v>637</v>
      </c>
      <c r="B30" s="3" t="s">
        <v>636</v>
      </c>
      <c r="C30" s="3">
        <v>4475.33</v>
      </c>
      <c r="D30" s="3" t="s">
        <v>570</v>
      </c>
      <c r="E30" s="3" t="str">
        <f>IFERROR(VLOOKUP(Table_Query_from_Cas_Ragle3[[#This Row],[Equipment '#]],'Equip Rates'!A:C,3,FALSE),"")</f>
        <v/>
      </c>
      <c r="F30" s="3" t="str">
        <f>IFERROR(VLOOKUP(Table_Query_from_Cas_Ragle3[[#This Row],[Equipment '#]],H:I,2,FALSE), "No Div")</f>
        <v>2</v>
      </c>
      <c r="H30" s="3" t="s">
        <v>638</v>
      </c>
      <c r="I30" s="3" t="s">
        <v>1937</v>
      </c>
    </row>
    <row r="31" spans="1:9" x14ac:dyDescent="0.25">
      <c r="A31" s="3" t="s">
        <v>638</v>
      </c>
      <c r="B31" s="3" t="s">
        <v>639</v>
      </c>
      <c r="C31" s="3">
        <v>6168.55</v>
      </c>
      <c r="D31" s="3" t="s">
        <v>570</v>
      </c>
      <c r="E31" s="3" t="str">
        <f>IFERROR(VLOOKUP(Table_Query_from_Cas_Ragle3[[#This Row],[Equipment '#]],'Equip Rates'!A:C,3,FALSE),"")</f>
        <v/>
      </c>
      <c r="F31" s="3" t="str">
        <f>IFERROR(VLOOKUP(Table_Query_from_Cas_Ragle3[[#This Row],[Equipment '#]],H:I,2,FALSE), "No Div")</f>
        <v>1</v>
      </c>
      <c r="H31" s="3" t="s">
        <v>640</v>
      </c>
      <c r="I31" s="3" t="s">
        <v>1937</v>
      </c>
    </row>
    <row r="32" spans="1:9" x14ac:dyDescent="0.25">
      <c r="A32" s="3" t="s">
        <v>640</v>
      </c>
      <c r="B32" s="3" t="s">
        <v>639</v>
      </c>
      <c r="C32" s="3">
        <v>6168.55</v>
      </c>
      <c r="D32" s="3" t="s">
        <v>570</v>
      </c>
      <c r="E32" s="3" t="str">
        <f>IFERROR(VLOOKUP(Table_Query_from_Cas_Ragle3[[#This Row],[Equipment '#]],'Equip Rates'!A:C,3,FALSE),"")</f>
        <v/>
      </c>
      <c r="F32" s="3" t="str">
        <f>IFERROR(VLOOKUP(Table_Query_from_Cas_Ragle3[[#This Row],[Equipment '#]],H:I,2,FALSE), "No Div")</f>
        <v>1</v>
      </c>
      <c r="H32" s="3" t="s">
        <v>641</v>
      </c>
      <c r="I32" s="3" t="s">
        <v>1937</v>
      </c>
    </row>
    <row r="33" spans="1:9" x14ac:dyDescent="0.25">
      <c r="A33" s="3" t="s">
        <v>641</v>
      </c>
      <c r="B33" s="3" t="s">
        <v>642</v>
      </c>
      <c r="C33" s="3">
        <v>6580.5</v>
      </c>
      <c r="D33" s="3" t="s">
        <v>570</v>
      </c>
      <c r="E33" s="3" t="str">
        <f>IFERROR(VLOOKUP(Table_Query_from_Cas_Ragle3[[#This Row],[Equipment '#]],'Equip Rates'!A:C,3,FALSE),"")</f>
        <v/>
      </c>
      <c r="F33" s="3" t="str">
        <f>IFERROR(VLOOKUP(Table_Query_from_Cas_Ragle3[[#This Row],[Equipment '#]],H:I,2,FALSE), "No Div")</f>
        <v>1</v>
      </c>
      <c r="H33" s="3" t="s">
        <v>643</v>
      </c>
      <c r="I33" s="3" t="s">
        <v>1934</v>
      </c>
    </row>
    <row r="34" spans="1:9" x14ac:dyDescent="0.25">
      <c r="A34" s="3" t="s">
        <v>643</v>
      </c>
      <c r="B34" s="3" t="s">
        <v>644</v>
      </c>
      <c r="C34" s="3">
        <v>4982.25</v>
      </c>
      <c r="D34" s="3" t="s">
        <v>570</v>
      </c>
      <c r="E34" s="3" t="str">
        <f>IFERROR(VLOOKUP(Table_Query_from_Cas_Ragle3[[#This Row],[Equipment '#]],'Equip Rates'!A:C,3,FALSE),"")</f>
        <v/>
      </c>
      <c r="F34" s="3" t="str">
        <f>IFERROR(VLOOKUP(Table_Query_from_Cas_Ragle3[[#This Row],[Equipment '#]],H:I,2,FALSE), "No Div")</f>
        <v>2</v>
      </c>
      <c r="H34" s="3" t="s">
        <v>645</v>
      </c>
      <c r="I34" s="3" t="s">
        <v>1934</v>
      </c>
    </row>
    <row r="35" spans="1:9" x14ac:dyDescent="0.25">
      <c r="A35" s="3" t="s">
        <v>645</v>
      </c>
      <c r="B35" s="3" t="s">
        <v>644</v>
      </c>
      <c r="C35" s="3">
        <v>4982.25</v>
      </c>
      <c r="D35" s="3" t="s">
        <v>570</v>
      </c>
      <c r="E35" s="3" t="str">
        <f>IFERROR(VLOOKUP(Table_Query_from_Cas_Ragle3[[#This Row],[Equipment '#]],'Equip Rates'!A:C,3,FALSE),"")</f>
        <v/>
      </c>
      <c r="F35" s="3" t="str">
        <f>IFERROR(VLOOKUP(Table_Query_from_Cas_Ragle3[[#This Row],[Equipment '#]],H:I,2,FALSE), "No Div")</f>
        <v>2</v>
      </c>
      <c r="H35" s="3" t="s">
        <v>646</v>
      </c>
      <c r="I35" s="3" t="s">
        <v>1934</v>
      </c>
    </row>
    <row r="36" spans="1:9" x14ac:dyDescent="0.25">
      <c r="A36" s="3" t="s">
        <v>646</v>
      </c>
      <c r="B36" s="3" t="s">
        <v>647</v>
      </c>
      <c r="C36" s="3">
        <v>4982.25</v>
      </c>
      <c r="D36" s="3" t="s">
        <v>570</v>
      </c>
      <c r="E36" s="3" t="str">
        <f>IFERROR(VLOOKUP(Table_Query_from_Cas_Ragle3[[#This Row],[Equipment '#]],'Equip Rates'!A:C,3,FALSE),"")</f>
        <v/>
      </c>
      <c r="F36" s="3" t="str">
        <f>IFERROR(VLOOKUP(Table_Query_from_Cas_Ragle3[[#This Row],[Equipment '#]],H:I,2,FALSE), "No Div")</f>
        <v>2</v>
      </c>
      <c r="H36" s="3" t="s">
        <v>648</v>
      </c>
      <c r="I36" s="3" t="s">
        <v>1937</v>
      </c>
    </row>
    <row r="37" spans="1:9" x14ac:dyDescent="0.25">
      <c r="A37" s="3" t="s">
        <v>648</v>
      </c>
      <c r="B37" s="3" t="s">
        <v>649</v>
      </c>
      <c r="C37" s="3">
        <v>6993.52</v>
      </c>
      <c r="D37" s="3" t="s">
        <v>570</v>
      </c>
      <c r="E37" s="3" t="str">
        <f>IFERROR(VLOOKUP(Table_Query_from_Cas_Ragle3[[#This Row],[Equipment '#]],'Equip Rates'!A:C,3,FALSE),"")</f>
        <v/>
      </c>
      <c r="F37" s="3" t="str">
        <f>IFERROR(VLOOKUP(Table_Query_from_Cas_Ragle3[[#This Row],[Equipment '#]],H:I,2,FALSE), "No Div")</f>
        <v>1</v>
      </c>
      <c r="H37" s="3" t="s">
        <v>650</v>
      </c>
      <c r="I37" s="3" t="s">
        <v>1937</v>
      </c>
    </row>
    <row r="38" spans="1:9" x14ac:dyDescent="0.25">
      <c r="A38" s="3" t="s">
        <v>650</v>
      </c>
      <c r="B38" s="3" t="s">
        <v>649</v>
      </c>
      <c r="C38" s="3">
        <v>6993.52</v>
      </c>
      <c r="D38" s="3" t="s">
        <v>570</v>
      </c>
      <c r="E38" s="3" t="str">
        <f>IFERROR(VLOOKUP(Table_Query_from_Cas_Ragle3[[#This Row],[Equipment '#]],'Equip Rates'!A:C,3,FALSE),"")</f>
        <v/>
      </c>
      <c r="F38" s="3" t="str">
        <f>IFERROR(VLOOKUP(Table_Query_from_Cas_Ragle3[[#This Row],[Equipment '#]],H:I,2,FALSE), "No Div")</f>
        <v>1</v>
      </c>
      <c r="H38" s="3" t="s">
        <v>651</v>
      </c>
      <c r="I38" s="3" t="s">
        <v>1937</v>
      </c>
    </row>
    <row r="39" spans="1:9" x14ac:dyDescent="0.25">
      <c r="A39" s="3" t="s">
        <v>651</v>
      </c>
      <c r="B39" s="3" t="s">
        <v>652</v>
      </c>
      <c r="C39" s="3">
        <v>2500</v>
      </c>
      <c r="D39" s="3" t="s">
        <v>570</v>
      </c>
      <c r="E39" s="3" t="str">
        <f>IFERROR(VLOOKUP(Table_Query_from_Cas_Ragle3[[#This Row],[Equipment '#]],'Equip Rates'!A:C,3,FALSE),"")</f>
        <v/>
      </c>
      <c r="F39" s="3" t="str">
        <f>IFERROR(VLOOKUP(Table_Query_from_Cas_Ragle3[[#This Row],[Equipment '#]],H:I,2,FALSE), "No Div")</f>
        <v>1</v>
      </c>
      <c r="H39" s="3" t="s">
        <v>653</v>
      </c>
      <c r="I39" s="3" t="s">
        <v>1934</v>
      </c>
    </row>
    <row r="40" spans="1:9" x14ac:dyDescent="0.25">
      <c r="A40" s="3" t="s">
        <v>653</v>
      </c>
      <c r="B40" s="3" t="s">
        <v>654</v>
      </c>
      <c r="C40" s="3">
        <v>4905</v>
      </c>
      <c r="D40" s="3" t="s">
        <v>570</v>
      </c>
      <c r="E40" s="3" t="str">
        <f>IFERROR(VLOOKUP(Table_Query_from_Cas_Ragle3[[#This Row],[Equipment '#]],'Equip Rates'!A:C,3,FALSE),"")</f>
        <v/>
      </c>
      <c r="F40" s="3" t="str">
        <f>IFERROR(VLOOKUP(Table_Query_from_Cas_Ragle3[[#This Row],[Equipment '#]],H:I,2,FALSE), "No Div")</f>
        <v>2</v>
      </c>
      <c r="H40" s="3" t="s">
        <v>655</v>
      </c>
      <c r="I40" s="3" t="s">
        <v>1934</v>
      </c>
    </row>
    <row r="41" spans="1:9" x14ac:dyDescent="0.25">
      <c r="A41" s="3" t="s">
        <v>655</v>
      </c>
      <c r="B41" s="3" t="s">
        <v>656</v>
      </c>
      <c r="C41" s="3">
        <v>4722.8100000000004</v>
      </c>
      <c r="D41" s="3" t="s">
        <v>570</v>
      </c>
      <c r="E41" s="3" t="str">
        <f>IFERROR(VLOOKUP(Table_Query_from_Cas_Ragle3[[#This Row],[Equipment '#]],'Equip Rates'!A:C,3,FALSE),"")</f>
        <v/>
      </c>
      <c r="F41" s="3" t="str">
        <f>IFERROR(VLOOKUP(Table_Query_from_Cas_Ragle3[[#This Row],[Equipment '#]],H:I,2,FALSE), "No Div")</f>
        <v>2</v>
      </c>
      <c r="H41" s="3" t="s">
        <v>657</v>
      </c>
      <c r="I41" s="3" t="s">
        <v>1934</v>
      </c>
    </row>
    <row r="42" spans="1:9" x14ac:dyDescent="0.25">
      <c r="A42" s="3" t="s">
        <v>657</v>
      </c>
      <c r="B42" s="3" t="s">
        <v>656</v>
      </c>
      <c r="C42" s="3">
        <v>4722.8100000000004</v>
      </c>
      <c r="D42" s="3" t="s">
        <v>570</v>
      </c>
      <c r="E42" s="3" t="str">
        <f>IFERROR(VLOOKUP(Table_Query_from_Cas_Ragle3[[#This Row],[Equipment '#]],'Equip Rates'!A:C,3,FALSE),"")</f>
        <v/>
      </c>
      <c r="F42" s="3" t="str">
        <f>IFERROR(VLOOKUP(Table_Query_from_Cas_Ragle3[[#This Row],[Equipment '#]],H:I,2,FALSE), "No Div")</f>
        <v>2</v>
      </c>
      <c r="H42" s="3" t="s">
        <v>658</v>
      </c>
      <c r="I42" s="3" t="s">
        <v>1934</v>
      </c>
    </row>
    <row r="43" spans="1:9" x14ac:dyDescent="0.25">
      <c r="A43" s="3" t="s">
        <v>658</v>
      </c>
      <c r="B43" s="3" t="s">
        <v>659</v>
      </c>
      <c r="C43" s="3">
        <v>4775.9399999999996</v>
      </c>
      <c r="D43" s="3" t="s">
        <v>570</v>
      </c>
      <c r="E43" s="3" t="str">
        <f>IFERROR(VLOOKUP(Table_Query_from_Cas_Ragle3[[#This Row],[Equipment '#]],'Equip Rates'!A:C,3,FALSE),"")</f>
        <v/>
      </c>
      <c r="F43" s="3" t="str">
        <f>IFERROR(VLOOKUP(Table_Query_from_Cas_Ragle3[[#This Row],[Equipment '#]],H:I,2,FALSE), "No Div")</f>
        <v>2</v>
      </c>
      <c r="H43" s="3" t="s">
        <v>660</v>
      </c>
      <c r="I43" s="3" t="s">
        <v>1934</v>
      </c>
    </row>
    <row r="44" spans="1:9" x14ac:dyDescent="0.25">
      <c r="A44" s="3" t="s">
        <v>660</v>
      </c>
      <c r="B44" s="3" t="s">
        <v>661</v>
      </c>
      <c r="C44" s="3">
        <v>4775.9399999999996</v>
      </c>
      <c r="D44" s="3" t="s">
        <v>570</v>
      </c>
      <c r="E44" s="3" t="str">
        <f>IFERROR(VLOOKUP(Table_Query_from_Cas_Ragle3[[#This Row],[Equipment '#]],'Equip Rates'!A:C,3,FALSE),"")</f>
        <v/>
      </c>
      <c r="F44" s="3" t="str">
        <f>IFERROR(VLOOKUP(Table_Query_from_Cas_Ragle3[[#This Row],[Equipment '#]],H:I,2,FALSE), "No Div")</f>
        <v>2</v>
      </c>
      <c r="H44" s="3" t="s">
        <v>662</v>
      </c>
      <c r="I44" s="3" t="s">
        <v>1934</v>
      </c>
    </row>
    <row r="45" spans="1:9" x14ac:dyDescent="0.25">
      <c r="A45" s="3" t="s">
        <v>662</v>
      </c>
      <c r="B45" s="3" t="s">
        <v>661</v>
      </c>
      <c r="C45" s="3">
        <v>4775.9399999999996</v>
      </c>
      <c r="D45" s="3" t="s">
        <v>570</v>
      </c>
      <c r="E45" s="3" t="str">
        <f>IFERROR(VLOOKUP(Table_Query_from_Cas_Ragle3[[#This Row],[Equipment '#]],'Equip Rates'!A:C,3,FALSE),"")</f>
        <v/>
      </c>
      <c r="F45" s="3" t="str">
        <f>IFERROR(VLOOKUP(Table_Query_from_Cas_Ragle3[[#This Row],[Equipment '#]],H:I,2,FALSE), "No Div")</f>
        <v>2</v>
      </c>
      <c r="H45" s="3" t="s">
        <v>663</v>
      </c>
      <c r="I45" s="3" t="s">
        <v>1934</v>
      </c>
    </row>
    <row r="46" spans="1:9" x14ac:dyDescent="0.25">
      <c r="A46" s="3" t="s">
        <v>663</v>
      </c>
      <c r="B46" s="3" t="s">
        <v>664</v>
      </c>
      <c r="C46" s="3">
        <v>4724.5</v>
      </c>
      <c r="D46" s="3" t="s">
        <v>570</v>
      </c>
      <c r="E46" s="3" t="str">
        <f>IFERROR(VLOOKUP(Table_Query_from_Cas_Ragle3[[#This Row],[Equipment '#]],'Equip Rates'!A:C,3,FALSE),"")</f>
        <v/>
      </c>
      <c r="F46" s="3" t="str">
        <f>IFERROR(VLOOKUP(Table_Query_from_Cas_Ragle3[[#This Row],[Equipment '#]],H:I,2,FALSE), "No Div")</f>
        <v>2</v>
      </c>
      <c r="H46" s="3" t="s">
        <v>665</v>
      </c>
      <c r="I46" s="3" t="s">
        <v>1934</v>
      </c>
    </row>
    <row r="47" spans="1:9" x14ac:dyDescent="0.25">
      <c r="A47" s="3" t="s">
        <v>665</v>
      </c>
      <c r="B47" s="3" t="s">
        <v>666</v>
      </c>
      <c r="C47" s="3">
        <v>4942.3100000000004</v>
      </c>
      <c r="D47" s="3" t="s">
        <v>570</v>
      </c>
      <c r="E47" s="3" t="str">
        <f>IFERROR(VLOOKUP(Table_Query_from_Cas_Ragle3[[#This Row],[Equipment '#]],'Equip Rates'!A:C,3,FALSE),"")</f>
        <v/>
      </c>
      <c r="F47" s="3" t="str">
        <f>IFERROR(VLOOKUP(Table_Query_from_Cas_Ragle3[[#This Row],[Equipment '#]],H:I,2,FALSE), "No Div")</f>
        <v>2</v>
      </c>
      <c r="H47" s="3" t="s">
        <v>667</v>
      </c>
      <c r="I47" s="3" t="s">
        <v>1937</v>
      </c>
    </row>
    <row r="48" spans="1:9" x14ac:dyDescent="0.25">
      <c r="A48" s="3" t="s">
        <v>667</v>
      </c>
      <c r="B48" s="3" t="s">
        <v>668</v>
      </c>
      <c r="C48" s="3">
        <v>10587.65</v>
      </c>
      <c r="D48" s="3" t="s">
        <v>570</v>
      </c>
      <c r="E48" s="3" t="str">
        <f>IFERROR(VLOOKUP(Table_Query_from_Cas_Ragle3[[#This Row],[Equipment '#]],'Equip Rates'!A:C,3,FALSE),"")</f>
        <v/>
      </c>
      <c r="F48" s="3" t="str">
        <f>IFERROR(VLOOKUP(Table_Query_from_Cas_Ragle3[[#This Row],[Equipment '#]],H:I,2,FALSE), "No Div")</f>
        <v>1</v>
      </c>
      <c r="H48" s="3" t="s">
        <v>669</v>
      </c>
      <c r="I48" s="3" t="s">
        <v>1937</v>
      </c>
    </row>
    <row r="49" spans="1:9" x14ac:dyDescent="0.25">
      <c r="A49" s="3" t="s">
        <v>669</v>
      </c>
      <c r="B49" s="3" t="s">
        <v>670</v>
      </c>
      <c r="C49" s="3">
        <v>10587.65</v>
      </c>
      <c r="D49" s="3" t="s">
        <v>570</v>
      </c>
      <c r="E49" s="3" t="str">
        <f>IFERROR(VLOOKUP(Table_Query_from_Cas_Ragle3[[#This Row],[Equipment '#]],'Equip Rates'!A:C,3,FALSE),"")</f>
        <v/>
      </c>
      <c r="F49" s="3" t="str">
        <f>IFERROR(VLOOKUP(Table_Query_from_Cas_Ragle3[[#This Row],[Equipment '#]],H:I,2,FALSE), "No Div")</f>
        <v>1</v>
      </c>
      <c r="H49" s="3" t="s">
        <v>671</v>
      </c>
      <c r="I49" s="3" t="s">
        <v>1937</v>
      </c>
    </row>
    <row r="50" spans="1:9" x14ac:dyDescent="0.25">
      <c r="A50" s="3" t="s">
        <v>671</v>
      </c>
      <c r="B50" s="3" t="s">
        <v>668</v>
      </c>
      <c r="C50" s="3">
        <v>10587.65</v>
      </c>
      <c r="D50" s="3" t="s">
        <v>570</v>
      </c>
      <c r="E50" s="3" t="str">
        <f>IFERROR(VLOOKUP(Table_Query_from_Cas_Ragle3[[#This Row],[Equipment '#]],'Equip Rates'!A:C,3,FALSE),"")</f>
        <v/>
      </c>
      <c r="F50" s="3" t="str">
        <f>IFERROR(VLOOKUP(Table_Query_from_Cas_Ragle3[[#This Row],[Equipment '#]],H:I,2,FALSE), "No Div")</f>
        <v>1</v>
      </c>
      <c r="H50" s="3" t="s">
        <v>672</v>
      </c>
      <c r="I50" s="3" t="s">
        <v>1934</v>
      </c>
    </row>
    <row r="51" spans="1:9" x14ac:dyDescent="0.25">
      <c r="A51" s="3" t="s">
        <v>672</v>
      </c>
      <c r="B51" s="3" t="s">
        <v>673</v>
      </c>
      <c r="C51" s="3">
        <v>6933.49</v>
      </c>
      <c r="D51" s="3" t="s">
        <v>570</v>
      </c>
      <c r="E51" s="3" t="str">
        <f>IFERROR(VLOOKUP(Table_Query_from_Cas_Ragle3[[#This Row],[Equipment '#]],'Equip Rates'!A:C,3,FALSE),"")</f>
        <v/>
      </c>
      <c r="F51" s="3" t="str">
        <f>IFERROR(VLOOKUP(Table_Query_from_Cas_Ragle3[[#This Row],[Equipment '#]],H:I,2,FALSE), "No Div")</f>
        <v>2</v>
      </c>
      <c r="H51" s="3" t="s">
        <v>674</v>
      </c>
      <c r="I51" s="3" t="s">
        <v>1934</v>
      </c>
    </row>
    <row r="52" spans="1:9" x14ac:dyDescent="0.25">
      <c r="A52" s="3" t="s">
        <v>674</v>
      </c>
      <c r="B52" s="3" t="s">
        <v>675</v>
      </c>
      <c r="C52" s="3">
        <v>6933.49</v>
      </c>
      <c r="D52" s="3" t="s">
        <v>570</v>
      </c>
      <c r="E52" s="3" t="str">
        <f>IFERROR(VLOOKUP(Table_Query_from_Cas_Ragle3[[#This Row],[Equipment '#]],'Equip Rates'!A:C,3,FALSE),"")</f>
        <v/>
      </c>
      <c r="F52" s="3" t="str">
        <f>IFERROR(VLOOKUP(Table_Query_from_Cas_Ragle3[[#This Row],[Equipment '#]],H:I,2,FALSE), "No Div")</f>
        <v>2</v>
      </c>
      <c r="H52" s="3" t="s">
        <v>676</v>
      </c>
      <c r="I52" s="3" t="s">
        <v>1934</v>
      </c>
    </row>
    <row r="53" spans="1:9" x14ac:dyDescent="0.25">
      <c r="A53" s="3" t="s">
        <v>676</v>
      </c>
      <c r="B53" s="3" t="s">
        <v>673</v>
      </c>
      <c r="C53" s="3">
        <v>8747.2099999999991</v>
      </c>
      <c r="D53" s="3" t="s">
        <v>570</v>
      </c>
      <c r="E53" s="3" t="str">
        <f>IFERROR(VLOOKUP(Table_Query_from_Cas_Ragle3[[#This Row],[Equipment '#]],'Equip Rates'!A:C,3,FALSE),"")</f>
        <v/>
      </c>
      <c r="F53" s="3" t="str">
        <f>IFERROR(VLOOKUP(Table_Query_from_Cas_Ragle3[[#This Row],[Equipment '#]],H:I,2,FALSE), "No Div")</f>
        <v>2</v>
      </c>
      <c r="H53" s="3" t="s">
        <v>677</v>
      </c>
      <c r="I53" s="3" t="s">
        <v>1934</v>
      </c>
    </row>
    <row r="54" spans="1:9" x14ac:dyDescent="0.25">
      <c r="A54" s="3" t="s">
        <v>677</v>
      </c>
      <c r="B54" s="3" t="s">
        <v>673</v>
      </c>
      <c r="C54" s="3">
        <v>7964.11</v>
      </c>
      <c r="D54" s="3" t="s">
        <v>570</v>
      </c>
      <c r="E54" s="3" t="str">
        <f>IFERROR(VLOOKUP(Table_Query_from_Cas_Ragle3[[#This Row],[Equipment '#]],'Equip Rates'!A:C,3,FALSE),"")</f>
        <v/>
      </c>
      <c r="F54" s="3" t="str">
        <f>IFERROR(VLOOKUP(Table_Query_from_Cas_Ragle3[[#This Row],[Equipment '#]],H:I,2,FALSE), "No Div")</f>
        <v>2</v>
      </c>
      <c r="H54" s="3" t="s">
        <v>678</v>
      </c>
      <c r="I54" s="3" t="s">
        <v>1934</v>
      </c>
    </row>
    <row r="55" spans="1:9" x14ac:dyDescent="0.25">
      <c r="A55" s="3" t="s">
        <v>678</v>
      </c>
      <c r="B55" s="3" t="s">
        <v>673</v>
      </c>
      <c r="C55" s="3">
        <v>7964.11</v>
      </c>
      <c r="D55" s="3" t="s">
        <v>570</v>
      </c>
      <c r="E55" s="3" t="str">
        <f>IFERROR(VLOOKUP(Table_Query_from_Cas_Ragle3[[#This Row],[Equipment '#]],'Equip Rates'!A:C,3,FALSE),"")</f>
        <v/>
      </c>
      <c r="F55" s="3" t="str">
        <f>IFERROR(VLOOKUP(Table_Query_from_Cas_Ragle3[[#This Row],[Equipment '#]],H:I,2,FALSE), "No Div")</f>
        <v>2</v>
      </c>
      <c r="H55" s="3" t="s">
        <v>679</v>
      </c>
      <c r="I55" s="3" t="s">
        <v>1937</v>
      </c>
    </row>
    <row r="56" spans="1:9" x14ac:dyDescent="0.25">
      <c r="A56" s="3" t="s">
        <v>679</v>
      </c>
      <c r="B56" s="3" t="s">
        <v>680</v>
      </c>
      <c r="C56" s="3">
        <v>11015.65</v>
      </c>
      <c r="D56" s="3" t="s">
        <v>570</v>
      </c>
      <c r="E56" s="3" t="str">
        <f>IFERROR(VLOOKUP(Table_Query_from_Cas_Ragle3[[#This Row],[Equipment '#]],'Equip Rates'!A:C,3,FALSE),"")</f>
        <v/>
      </c>
      <c r="F56" s="3" t="str">
        <f>IFERROR(VLOOKUP(Table_Query_from_Cas_Ragle3[[#This Row],[Equipment '#]],H:I,2,FALSE), "No Div")</f>
        <v>1</v>
      </c>
      <c r="H56" s="3" t="s">
        <v>681</v>
      </c>
      <c r="I56" s="3" t="s">
        <v>1937</v>
      </c>
    </row>
    <row r="57" spans="1:9" x14ac:dyDescent="0.25">
      <c r="A57" s="3" t="s">
        <v>3080</v>
      </c>
      <c r="B57" s="3" t="s">
        <v>3107</v>
      </c>
      <c r="C57" s="3">
        <v>10418.629999999999</v>
      </c>
      <c r="D57" s="3" t="s">
        <v>570</v>
      </c>
      <c r="E57" s="3" t="str">
        <f>IFERROR(VLOOKUP(Table_Query_from_Cas_Ragle3[[#This Row],[Equipment '#]],'Equip Rates'!A:C,3,FALSE),"")</f>
        <v/>
      </c>
      <c r="F57" s="3" t="str">
        <f>IFERROR(VLOOKUP(Table_Query_from_Cas_Ragle3[[#This Row],[Equipment '#]],H:I,2,FALSE), "No Div")</f>
        <v>2</v>
      </c>
      <c r="H57" s="3" t="s">
        <v>3080</v>
      </c>
      <c r="I57" s="3" t="s">
        <v>1934</v>
      </c>
    </row>
    <row r="58" spans="1:9" x14ac:dyDescent="0.25">
      <c r="A58" s="3" t="s">
        <v>3081</v>
      </c>
      <c r="B58" s="3" t="s">
        <v>3108</v>
      </c>
      <c r="C58" s="3">
        <v>10418.629999999999</v>
      </c>
      <c r="D58" s="3" t="s">
        <v>570</v>
      </c>
      <c r="E58" s="3" t="str">
        <f>IFERROR(VLOOKUP(Table_Query_from_Cas_Ragle3[[#This Row],[Equipment '#]],'Equip Rates'!A:C,3,FALSE),"")</f>
        <v/>
      </c>
      <c r="F58" s="3" t="str">
        <f>IFERROR(VLOOKUP(Table_Query_from_Cas_Ragle3[[#This Row],[Equipment '#]],H:I,2,FALSE), "No Div")</f>
        <v>2</v>
      </c>
      <c r="H58" s="3" t="s">
        <v>3081</v>
      </c>
      <c r="I58" s="3" t="s">
        <v>1934</v>
      </c>
    </row>
    <row r="59" spans="1:9" x14ac:dyDescent="0.25">
      <c r="A59" s="3" t="s">
        <v>3224</v>
      </c>
      <c r="B59" s="3" t="s">
        <v>3232</v>
      </c>
      <c r="C59" s="3">
        <v>7500</v>
      </c>
      <c r="D59" s="3" t="s">
        <v>570</v>
      </c>
      <c r="E59" s="3" t="str">
        <f>IFERROR(VLOOKUP(Table_Query_from_Cas_Ragle3[[#This Row],[Equipment '#]],'Equip Rates'!A:C,3,FALSE),"")</f>
        <v/>
      </c>
      <c r="F59" s="3" t="str">
        <f>IFERROR(VLOOKUP(Table_Query_from_Cas_Ragle3[[#This Row],[Equipment '#]],H:I,2,FALSE), "No Div")</f>
        <v>2</v>
      </c>
      <c r="H59" s="3" t="s">
        <v>3224</v>
      </c>
      <c r="I59" s="3" t="s">
        <v>1934</v>
      </c>
    </row>
    <row r="60" spans="1:9" x14ac:dyDescent="0.25">
      <c r="A60" s="3" t="s">
        <v>3461</v>
      </c>
      <c r="B60" s="3" t="s">
        <v>3519</v>
      </c>
      <c r="C60" s="3">
        <v>10961.74</v>
      </c>
      <c r="D60" s="3" t="s">
        <v>570</v>
      </c>
      <c r="E60" s="3" t="str">
        <f>IFERROR(VLOOKUP(Table_Query_from_Cas_Ragle3[[#This Row],[Equipment '#]],'Equip Rates'!A:C,3,FALSE),"")</f>
        <v/>
      </c>
      <c r="F60" s="3" t="str">
        <f>IFERROR(VLOOKUP(Table_Query_from_Cas_Ragle3[[#This Row],[Equipment '#]],H:I,2,FALSE), "No Div")</f>
        <v>3</v>
      </c>
      <c r="H60" s="3" t="s">
        <v>3461</v>
      </c>
      <c r="I60" s="3" t="s">
        <v>1936</v>
      </c>
    </row>
    <row r="61" spans="1:9" x14ac:dyDescent="0.25">
      <c r="A61" s="3" t="s">
        <v>3781</v>
      </c>
      <c r="B61" s="3" t="s">
        <v>3786</v>
      </c>
      <c r="C61" s="3">
        <v>10405.75</v>
      </c>
      <c r="D61" s="3" t="s">
        <v>570</v>
      </c>
      <c r="E61" s="3" t="str">
        <f>IFERROR(VLOOKUP(Table_Query_from_Cas_Ragle3[[#This Row],[Equipment '#]],'Equip Rates'!A:C,3,FALSE),"")</f>
        <v/>
      </c>
      <c r="F61" s="3" t="str">
        <f>IFERROR(VLOOKUP(Table_Query_from_Cas_Ragle3[[#This Row],[Equipment '#]],H:I,2,FALSE), "No Div")</f>
        <v>1</v>
      </c>
      <c r="H61" s="3" t="s">
        <v>3781</v>
      </c>
      <c r="I61" s="3" t="s">
        <v>1937</v>
      </c>
    </row>
    <row r="62" spans="1:9" x14ac:dyDescent="0.25">
      <c r="A62" s="3" t="s">
        <v>3842</v>
      </c>
      <c r="B62" s="3" t="s">
        <v>3857</v>
      </c>
      <c r="C62" s="3">
        <v>10165</v>
      </c>
      <c r="D62" s="3" t="s">
        <v>570</v>
      </c>
      <c r="E62" s="3" t="str">
        <f>IFERROR(VLOOKUP(Table_Query_from_Cas_Ragle3[[#This Row],[Equipment '#]],'Equip Rates'!A:C,3,FALSE),"")</f>
        <v/>
      </c>
      <c r="F62" s="3" t="str">
        <f>IFERROR(VLOOKUP(Table_Query_from_Cas_Ragle3[[#This Row],[Equipment '#]],H:I,2,FALSE), "No Div")</f>
        <v>1</v>
      </c>
      <c r="H62" s="3" t="s">
        <v>3842</v>
      </c>
      <c r="I62" s="3" t="s">
        <v>1937</v>
      </c>
    </row>
    <row r="63" spans="1:9" x14ac:dyDescent="0.25">
      <c r="A63" s="3" t="s">
        <v>3843</v>
      </c>
      <c r="B63" s="3" t="s">
        <v>3858</v>
      </c>
      <c r="C63" s="3">
        <v>10165</v>
      </c>
      <c r="D63" s="3" t="s">
        <v>570</v>
      </c>
      <c r="E63" s="3" t="str">
        <f>IFERROR(VLOOKUP(Table_Query_from_Cas_Ragle3[[#This Row],[Equipment '#]],'Equip Rates'!A:C,3,FALSE),"")</f>
        <v/>
      </c>
      <c r="F63" s="3" t="str">
        <f>IFERROR(VLOOKUP(Table_Query_from_Cas_Ragle3[[#This Row],[Equipment '#]],H:I,2,FALSE), "No Div")</f>
        <v>1</v>
      </c>
      <c r="H63" s="3" t="s">
        <v>3843</v>
      </c>
      <c r="I63" s="3" t="s">
        <v>1937</v>
      </c>
    </row>
    <row r="64" spans="1:9" x14ac:dyDescent="0.25">
      <c r="A64" s="3" t="s">
        <v>3899</v>
      </c>
      <c r="B64" s="3" t="s">
        <v>3903</v>
      </c>
      <c r="C64" s="3">
        <v>10165</v>
      </c>
      <c r="D64" s="3" t="s">
        <v>570</v>
      </c>
      <c r="E64" s="3" t="str">
        <f>IFERROR(VLOOKUP(Table_Query_from_Cas_Ragle3[[#This Row],[Equipment '#]],'Equip Rates'!A:C,3,FALSE),"")</f>
        <v/>
      </c>
      <c r="F64" s="3" t="str">
        <f>IFERROR(VLOOKUP(Table_Query_from_Cas_Ragle3[[#This Row],[Equipment '#]],H:I,2,FALSE), "No Div")</f>
        <v>1</v>
      </c>
      <c r="H64" s="3" t="s">
        <v>3899</v>
      </c>
      <c r="I64" s="3" t="s">
        <v>1937</v>
      </c>
    </row>
    <row r="65" spans="1:9" x14ac:dyDescent="0.25">
      <c r="A65" s="3" t="s">
        <v>4204</v>
      </c>
      <c r="B65" s="3" t="s">
        <v>4236</v>
      </c>
      <c r="D65" s="3" t="s">
        <v>570</v>
      </c>
      <c r="E65" s="3" t="str">
        <f>IFERROR(VLOOKUP(Table_Query_from_Cas_Ragle3[[#This Row],[Equipment '#]],'Equip Rates'!A:C,3,FALSE),"")</f>
        <v/>
      </c>
      <c r="F65" s="3">
        <f>IFERROR(VLOOKUP(Table_Query_from_Cas_Ragle3[[#This Row],[Equipment '#]],H:I,2,FALSE), "No Div")</f>
        <v>4</v>
      </c>
      <c r="H65" s="3" t="s">
        <v>4204</v>
      </c>
      <c r="I65" s="3">
        <v>4</v>
      </c>
    </row>
    <row r="66" spans="1:9" x14ac:dyDescent="0.25">
      <c r="A66" s="3" t="s">
        <v>4205</v>
      </c>
      <c r="B66" s="3" t="s">
        <v>4237</v>
      </c>
      <c r="D66" s="3" t="s">
        <v>570</v>
      </c>
      <c r="E66" s="3" t="str">
        <f>IFERROR(VLOOKUP(Table_Query_from_Cas_Ragle3[[#This Row],[Equipment '#]],'Equip Rates'!A:C,3,FALSE),"")</f>
        <v/>
      </c>
      <c r="F66" s="3">
        <f>IFERROR(VLOOKUP(Table_Query_from_Cas_Ragle3[[#This Row],[Equipment '#]],H:I,2,FALSE), "No Div")</f>
        <v>4</v>
      </c>
      <c r="H66" s="3" t="s">
        <v>4205</v>
      </c>
      <c r="I66" s="3">
        <v>4</v>
      </c>
    </row>
    <row r="67" spans="1:9" x14ac:dyDescent="0.25">
      <c r="A67" s="3" t="s">
        <v>682</v>
      </c>
      <c r="B67" s="3" t="s">
        <v>683</v>
      </c>
      <c r="C67" s="3">
        <v>5500</v>
      </c>
      <c r="D67" s="3" t="s">
        <v>570</v>
      </c>
      <c r="E67" s="3" t="str">
        <f>IFERROR(VLOOKUP(Table_Query_from_Cas_Ragle3[[#This Row],[Equipment '#]],'Equip Rates'!A:C,3,FALSE),"")</f>
        <v/>
      </c>
      <c r="F67" s="3" t="str">
        <f>IFERROR(VLOOKUP(Table_Query_from_Cas_Ragle3[[#This Row],[Equipment '#]],H:I,2,FALSE), "No Div")</f>
        <v>1</v>
      </c>
      <c r="H67" s="3" t="s">
        <v>682</v>
      </c>
      <c r="I67" s="3" t="s">
        <v>1937</v>
      </c>
    </row>
    <row r="68" spans="1:9" x14ac:dyDescent="0.25">
      <c r="A68" s="3" t="s">
        <v>684</v>
      </c>
      <c r="B68" s="3" t="s">
        <v>685</v>
      </c>
      <c r="C68" s="3">
        <v>11058.45</v>
      </c>
      <c r="D68" s="3" t="s">
        <v>570</v>
      </c>
      <c r="E68" s="3" t="str">
        <f>IFERROR(VLOOKUP(Table_Query_from_Cas_Ragle3[[#This Row],[Equipment '#]],'Equip Rates'!A:C,3,FALSE),"")</f>
        <v/>
      </c>
      <c r="F68" s="3" t="str">
        <f>IFERROR(VLOOKUP(Table_Query_from_Cas_Ragle3[[#This Row],[Equipment '#]],H:I,2,FALSE), "No Div")</f>
        <v>1</v>
      </c>
      <c r="H68" s="3" t="s">
        <v>684</v>
      </c>
      <c r="I68" s="3" t="s">
        <v>1937</v>
      </c>
    </row>
    <row r="69" spans="1:9" x14ac:dyDescent="0.25">
      <c r="A69" s="3" t="s">
        <v>686</v>
      </c>
      <c r="B69" s="3" t="s">
        <v>687</v>
      </c>
      <c r="C69" s="3">
        <v>14445</v>
      </c>
      <c r="D69" s="3" t="s">
        <v>570</v>
      </c>
      <c r="E69" s="3" t="str">
        <f>IFERROR(VLOOKUP(Table_Query_from_Cas_Ragle3[[#This Row],[Equipment '#]],'Equip Rates'!A:C,3,FALSE),"")</f>
        <v/>
      </c>
      <c r="F69" s="3" t="str">
        <f>IFERROR(VLOOKUP(Table_Query_from_Cas_Ragle3[[#This Row],[Equipment '#]],H:I,2,FALSE), "No Div")</f>
        <v>1</v>
      </c>
      <c r="H69" s="3" t="s">
        <v>686</v>
      </c>
      <c r="I69" s="3" t="s">
        <v>1937</v>
      </c>
    </row>
    <row r="70" spans="1:9" x14ac:dyDescent="0.25">
      <c r="A70" s="3" t="s">
        <v>3932</v>
      </c>
      <c r="B70" s="3" t="s">
        <v>3935</v>
      </c>
      <c r="C70" s="3">
        <v>30018.75</v>
      </c>
      <c r="D70" s="3" t="s">
        <v>570</v>
      </c>
      <c r="E70" s="3" t="str">
        <f>IFERROR(VLOOKUP(Table_Query_from_Cas_Ragle3[[#This Row],[Equipment '#]],'Equip Rates'!A:C,3,FALSE),"")</f>
        <v/>
      </c>
      <c r="F70" s="3" t="str">
        <f>IFERROR(VLOOKUP(Table_Query_from_Cas_Ragle3[[#This Row],[Equipment '#]],H:I,2,FALSE), "No Div")</f>
        <v>2</v>
      </c>
      <c r="H70" s="3" t="s">
        <v>3932</v>
      </c>
      <c r="I70" s="3" t="s">
        <v>1934</v>
      </c>
    </row>
    <row r="71" spans="1:9" x14ac:dyDescent="0.25">
      <c r="A71" s="3" t="s">
        <v>4146</v>
      </c>
      <c r="B71" s="3" t="s">
        <v>4154</v>
      </c>
      <c r="C71" s="3">
        <v>15420</v>
      </c>
      <c r="D71" s="3" t="s">
        <v>570</v>
      </c>
      <c r="E71" s="3" t="str">
        <f>IFERROR(VLOOKUP(Table_Query_from_Cas_Ragle3[[#This Row],[Equipment '#]],'Equip Rates'!A:C,3,FALSE),"")</f>
        <v/>
      </c>
      <c r="F71" s="3" t="str">
        <f>IFERROR(VLOOKUP(Table_Query_from_Cas_Ragle3[[#This Row],[Equipment '#]],H:I,2,FALSE), "No Div")</f>
        <v>2</v>
      </c>
      <c r="H71" s="3" t="s">
        <v>4146</v>
      </c>
      <c r="I71" s="3" t="s">
        <v>1934</v>
      </c>
    </row>
    <row r="72" spans="1:9" x14ac:dyDescent="0.25">
      <c r="A72" s="3" t="s">
        <v>688</v>
      </c>
      <c r="B72" s="3" t="s">
        <v>689</v>
      </c>
      <c r="C72" s="3">
        <v>1260</v>
      </c>
      <c r="D72" s="3" t="s">
        <v>570</v>
      </c>
      <c r="E72" s="3" t="str">
        <f>IFERROR(VLOOKUP(Table_Query_from_Cas_Ragle3[[#This Row],[Equipment '#]],'Equip Rates'!A:C,3,FALSE),"")</f>
        <v/>
      </c>
      <c r="F72" s="3" t="str">
        <f>IFERROR(VLOOKUP(Table_Query_from_Cas_Ragle3[[#This Row],[Equipment '#]],H:I,2,FALSE), "No Div")</f>
        <v>2</v>
      </c>
      <c r="H72" s="3" t="s">
        <v>688</v>
      </c>
      <c r="I72" s="3" t="s">
        <v>1934</v>
      </c>
    </row>
    <row r="73" spans="1:9" x14ac:dyDescent="0.25">
      <c r="A73" s="3" t="s">
        <v>690</v>
      </c>
      <c r="B73" s="3" t="s">
        <v>691</v>
      </c>
      <c r="C73" s="3">
        <v>1599.65</v>
      </c>
      <c r="D73" s="3" t="s">
        <v>570</v>
      </c>
      <c r="E73" s="3" t="str">
        <f>IFERROR(VLOOKUP(Table_Query_from_Cas_Ragle3[[#This Row],[Equipment '#]],'Equip Rates'!A:C,3,FALSE),"")</f>
        <v/>
      </c>
      <c r="F73" s="3" t="str">
        <f>IFERROR(VLOOKUP(Table_Query_from_Cas_Ragle3[[#This Row],[Equipment '#]],H:I,2,FALSE), "No Div")</f>
        <v>1</v>
      </c>
      <c r="H73" s="3" t="s">
        <v>690</v>
      </c>
      <c r="I73" s="3" t="s">
        <v>1937</v>
      </c>
    </row>
    <row r="74" spans="1:9" x14ac:dyDescent="0.25">
      <c r="A74" s="3" t="s">
        <v>692</v>
      </c>
      <c r="B74" s="3" t="s">
        <v>693</v>
      </c>
      <c r="C74" s="3">
        <v>3348.41</v>
      </c>
      <c r="D74" s="3" t="s">
        <v>570</v>
      </c>
      <c r="E74" s="3" t="str">
        <f>IFERROR(VLOOKUP(Table_Query_from_Cas_Ragle3[[#This Row],[Equipment '#]],'Equip Rates'!A:C,3,FALSE),"")</f>
        <v/>
      </c>
      <c r="F74" s="3" t="str">
        <f>IFERROR(VLOOKUP(Table_Query_from_Cas_Ragle3[[#This Row],[Equipment '#]],H:I,2,FALSE), "No Div")</f>
        <v>2</v>
      </c>
      <c r="H74" s="3" t="s">
        <v>692</v>
      </c>
      <c r="I74" s="3" t="s">
        <v>1934</v>
      </c>
    </row>
    <row r="75" spans="1:9" x14ac:dyDescent="0.25">
      <c r="A75" s="3" t="s">
        <v>3504</v>
      </c>
      <c r="B75" s="3" t="s">
        <v>3520</v>
      </c>
      <c r="C75" s="3">
        <v>3584.5</v>
      </c>
      <c r="D75" s="3" t="s">
        <v>570</v>
      </c>
      <c r="E75" s="3" t="str">
        <f>IFERROR(VLOOKUP(Table_Query_from_Cas_Ragle3[[#This Row],[Equipment '#]],'Equip Rates'!A:C,3,FALSE),"")</f>
        <v/>
      </c>
      <c r="F75" s="3" t="str">
        <f>IFERROR(VLOOKUP(Table_Query_from_Cas_Ragle3[[#This Row],[Equipment '#]],H:I,2,FALSE), "No Div")</f>
        <v>1</v>
      </c>
      <c r="H75" s="3" t="s">
        <v>3504</v>
      </c>
      <c r="I75" s="3" t="s">
        <v>1937</v>
      </c>
    </row>
    <row r="76" spans="1:9" x14ac:dyDescent="0.25">
      <c r="A76" s="3" t="s">
        <v>694</v>
      </c>
      <c r="B76" s="3" t="s">
        <v>695</v>
      </c>
      <c r="C76" s="3">
        <v>1594.1</v>
      </c>
      <c r="D76" s="3" t="s">
        <v>570</v>
      </c>
      <c r="E76" s="3" t="str">
        <f>IFERROR(VLOOKUP(Table_Query_from_Cas_Ragle3[[#This Row],[Equipment '#]],'Equip Rates'!A:C,3,FALSE),"")</f>
        <v/>
      </c>
      <c r="F76" s="3" t="str">
        <f>IFERROR(VLOOKUP(Table_Query_from_Cas_Ragle3[[#This Row],[Equipment '#]],H:I,2,FALSE), "No Div")</f>
        <v>1</v>
      </c>
      <c r="H76" s="3" t="s">
        <v>694</v>
      </c>
      <c r="I76" s="3" t="s">
        <v>1937</v>
      </c>
    </row>
    <row r="77" spans="1:9" x14ac:dyDescent="0.25">
      <c r="A77" s="3" t="s">
        <v>696</v>
      </c>
      <c r="B77" s="3" t="s">
        <v>697</v>
      </c>
      <c r="C77" s="3">
        <v>1200</v>
      </c>
      <c r="D77" s="3" t="s">
        <v>570</v>
      </c>
      <c r="E77" s="3" t="str">
        <f>IFERROR(VLOOKUP(Table_Query_from_Cas_Ragle3[[#This Row],[Equipment '#]],'Equip Rates'!A:C,3,FALSE),"")</f>
        <v/>
      </c>
      <c r="F77" s="3" t="str">
        <f>IFERROR(VLOOKUP(Table_Query_from_Cas_Ragle3[[#This Row],[Equipment '#]],H:I,2,FALSE), "No Div")</f>
        <v>No Div</v>
      </c>
      <c r="H77" s="3" t="s">
        <v>703</v>
      </c>
      <c r="I77" s="3" t="s">
        <v>1937</v>
      </c>
    </row>
    <row r="78" spans="1:9" x14ac:dyDescent="0.25">
      <c r="A78" s="3" t="s">
        <v>698</v>
      </c>
      <c r="B78" s="3" t="s">
        <v>699</v>
      </c>
      <c r="C78" s="3">
        <v>0</v>
      </c>
      <c r="D78" s="3" t="s">
        <v>570</v>
      </c>
      <c r="E78" s="3" t="str">
        <f>IFERROR(VLOOKUP(Table_Query_from_Cas_Ragle3[[#This Row],[Equipment '#]],'Equip Rates'!A:C,3,FALSE),"")</f>
        <v/>
      </c>
      <c r="F78" s="3" t="str">
        <f>IFERROR(VLOOKUP(Table_Query_from_Cas_Ragle3[[#This Row],[Equipment '#]],H:I,2,FALSE), "No Div")</f>
        <v>No Div</v>
      </c>
      <c r="H78" s="3" t="s">
        <v>705</v>
      </c>
      <c r="I78" s="3" t="s">
        <v>1934</v>
      </c>
    </row>
    <row r="79" spans="1:9" x14ac:dyDescent="0.25">
      <c r="A79" s="3" t="s">
        <v>700</v>
      </c>
      <c r="B79" s="3" t="s">
        <v>701</v>
      </c>
      <c r="C79" s="3">
        <v>0</v>
      </c>
      <c r="D79" s="3" t="s">
        <v>570</v>
      </c>
      <c r="E79" s="3" t="str">
        <f>IFERROR(VLOOKUP(Table_Query_from_Cas_Ragle3[[#This Row],[Equipment '#]],'Equip Rates'!A:C,3,FALSE),"")</f>
        <v/>
      </c>
      <c r="F79" s="3" t="str">
        <f>IFERROR(VLOOKUP(Table_Query_from_Cas_Ragle3[[#This Row],[Equipment '#]],H:I,2,FALSE), "No Div")</f>
        <v>No Div</v>
      </c>
      <c r="H79" s="3" t="s">
        <v>706</v>
      </c>
      <c r="I79" s="3" t="s">
        <v>1937</v>
      </c>
    </row>
    <row r="80" spans="1:9" x14ac:dyDescent="0.25">
      <c r="A80" s="3" t="s">
        <v>702</v>
      </c>
      <c r="B80" s="3" t="s">
        <v>701</v>
      </c>
      <c r="C80" s="3">
        <v>0</v>
      </c>
      <c r="D80" s="3" t="s">
        <v>570</v>
      </c>
      <c r="E80" s="3" t="str">
        <f>IFERROR(VLOOKUP(Table_Query_from_Cas_Ragle3[[#This Row],[Equipment '#]],'Equip Rates'!A:C,3,FALSE),"")</f>
        <v/>
      </c>
      <c r="F80" s="3" t="str">
        <f>IFERROR(VLOOKUP(Table_Query_from_Cas_Ragle3[[#This Row],[Equipment '#]],H:I,2,FALSE), "No Div")</f>
        <v>No Div</v>
      </c>
      <c r="H80" s="3" t="s">
        <v>708</v>
      </c>
      <c r="I80" s="3" t="s">
        <v>1937</v>
      </c>
    </row>
    <row r="81" spans="1:9" x14ac:dyDescent="0.25">
      <c r="A81" s="3" t="s">
        <v>703</v>
      </c>
      <c r="B81" s="3" t="s">
        <v>704</v>
      </c>
      <c r="C81" s="3">
        <v>1285</v>
      </c>
      <c r="D81" s="3" t="s">
        <v>570</v>
      </c>
      <c r="E81" s="3" t="str">
        <f>IFERROR(VLOOKUP(Table_Query_from_Cas_Ragle3[[#This Row],[Equipment '#]],'Equip Rates'!A:C,3,FALSE),"")</f>
        <v/>
      </c>
      <c r="F81" s="3" t="str">
        <f>IFERROR(VLOOKUP(Table_Query_from_Cas_Ragle3[[#This Row],[Equipment '#]],H:I,2,FALSE), "No Div")</f>
        <v>1</v>
      </c>
      <c r="H81" s="3" t="s">
        <v>710</v>
      </c>
      <c r="I81" s="3" t="s">
        <v>1937</v>
      </c>
    </row>
    <row r="82" spans="1:9" x14ac:dyDescent="0.25">
      <c r="A82" s="3" t="s">
        <v>705</v>
      </c>
      <c r="B82" s="3" t="s">
        <v>704</v>
      </c>
      <c r="C82" s="3">
        <v>1285</v>
      </c>
      <c r="D82" s="3" t="s">
        <v>570</v>
      </c>
      <c r="E82" s="3" t="str">
        <f>IFERROR(VLOOKUP(Table_Query_from_Cas_Ragle3[[#This Row],[Equipment '#]],'Equip Rates'!A:C,3,FALSE),"")</f>
        <v/>
      </c>
      <c r="F82" s="3" t="str">
        <f>IFERROR(VLOOKUP(Table_Query_from_Cas_Ragle3[[#This Row],[Equipment '#]],H:I,2,FALSE), "No Div")</f>
        <v>2</v>
      </c>
      <c r="H82" s="3" t="s">
        <v>712</v>
      </c>
      <c r="I82" s="3" t="s">
        <v>1937</v>
      </c>
    </row>
    <row r="83" spans="1:9" x14ac:dyDescent="0.25">
      <c r="A83" s="3" t="s">
        <v>706</v>
      </c>
      <c r="B83" s="3" t="s">
        <v>707</v>
      </c>
      <c r="C83" s="3">
        <v>1795.85</v>
      </c>
      <c r="D83" s="3" t="s">
        <v>570</v>
      </c>
      <c r="E83" s="3" t="str">
        <f>IFERROR(VLOOKUP(Table_Query_from_Cas_Ragle3[[#This Row],[Equipment '#]],'Equip Rates'!A:C,3,FALSE),"")</f>
        <v/>
      </c>
      <c r="F83" s="3" t="str">
        <f>IFERROR(VLOOKUP(Table_Query_from_Cas_Ragle3[[#This Row],[Equipment '#]],H:I,2,FALSE), "No Div")</f>
        <v>1</v>
      </c>
      <c r="H83" s="3" t="s">
        <v>714</v>
      </c>
      <c r="I83" s="3" t="s">
        <v>1937</v>
      </c>
    </row>
    <row r="84" spans="1:9" x14ac:dyDescent="0.25">
      <c r="A84" s="3" t="s">
        <v>708</v>
      </c>
      <c r="B84" s="3" t="s">
        <v>709</v>
      </c>
      <c r="C84" s="3">
        <v>3248.52</v>
      </c>
      <c r="D84" s="3" t="s">
        <v>570</v>
      </c>
      <c r="E84" s="3" t="str">
        <f>IFERROR(VLOOKUP(Table_Query_from_Cas_Ragle3[[#This Row],[Equipment '#]],'Equip Rates'!A:C,3,FALSE),"")</f>
        <v/>
      </c>
      <c r="F84" s="3" t="str">
        <f>IFERROR(VLOOKUP(Table_Query_from_Cas_Ragle3[[#This Row],[Equipment '#]],H:I,2,FALSE), "No Div")</f>
        <v>1</v>
      </c>
      <c r="H84" s="3" t="s">
        <v>716</v>
      </c>
      <c r="I84" s="3" t="s">
        <v>1934</v>
      </c>
    </row>
    <row r="85" spans="1:9" x14ac:dyDescent="0.25">
      <c r="A85" s="3" t="s">
        <v>710</v>
      </c>
      <c r="B85" s="3" t="s">
        <v>711</v>
      </c>
      <c r="C85" s="3">
        <v>3248.52</v>
      </c>
      <c r="D85" s="3" t="s">
        <v>570</v>
      </c>
      <c r="E85" s="3" t="str">
        <f>IFERROR(VLOOKUP(Table_Query_from_Cas_Ragle3[[#This Row],[Equipment '#]],'Equip Rates'!A:C,3,FALSE),"")</f>
        <v/>
      </c>
      <c r="F85" s="3" t="str">
        <f>IFERROR(VLOOKUP(Table_Query_from_Cas_Ragle3[[#This Row],[Equipment '#]],H:I,2,FALSE), "No Div")</f>
        <v>1</v>
      </c>
      <c r="H85" s="3" t="s">
        <v>718</v>
      </c>
      <c r="I85" s="3" t="s">
        <v>1934</v>
      </c>
    </row>
    <row r="86" spans="1:9" x14ac:dyDescent="0.25">
      <c r="A86" s="3" t="s">
        <v>712</v>
      </c>
      <c r="B86" s="3" t="s">
        <v>713</v>
      </c>
      <c r="C86" s="3">
        <v>4092.75</v>
      </c>
      <c r="D86" s="3" t="s">
        <v>570</v>
      </c>
      <c r="E86" s="3" t="str">
        <f>IFERROR(VLOOKUP(Table_Query_from_Cas_Ragle3[[#This Row],[Equipment '#]],'Equip Rates'!A:C,3,FALSE),"")</f>
        <v/>
      </c>
      <c r="F86" s="3" t="str">
        <f>IFERROR(VLOOKUP(Table_Query_from_Cas_Ragle3[[#This Row],[Equipment '#]],H:I,2,FALSE), "No Div")</f>
        <v>1</v>
      </c>
      <c r="H86" s="3" t="s">
        <v>3939</v>
      </c>
      <c r="I86" s="3" t="s">
        <v>1934</v>
      </c>
    </row>
    <row r="87" spans="1:9" x14ac:dyDescent="0.25">
      <c r="A87" s="3" t="s">
        <v>714</v>
      </c>
      <c r="B87" s="3" t="s">
        <v>715</v>
      </c>
      <c r="C87" s="3">
        <v>3275.27</v>
      </c>
      <c r="D87" s="3" t="s">
        <v>570</v>
      </c>
      <c r="E87" s="3" t="str">
        <f>IFERROR(VLOOKUP(Table_Query_from_Cas_Ragle3[[#This Row],[Equipment '#]],'Equip Rates'!A:C,3,FALSE),"")</f>
        <v/>
      </c>
      <c r="F87" s="3" t="str">
        <f>IFERROR(VLOOKUP(Table_Query_from_Cas_Ragle3[[#This Row],[Equipment '#]],H:I,2,FALSE), "No Div")</f>
        <v>1</v>
      </c>
      <c r="H87" s="3" t="s">
        <v>720</v>
      </c>
      <c r="I87" s="3" t="s">
        <v>1937</v>
      </c>
    </row>
    <row r="88" spans="1:9" x14ac:dyDescent="0.25">
      <c r="A88" s="3" t="s">
        <v>716</v>
      </c>
      <c r="B88" s="3" t="s">
        <v>717</v>
      </c>
      <c r="C88" s="3">
        <v>3400</v>
      </c>
      <c r="D88" s="3" t="s">
        <v>570</v>
      </c>
      <c r="E88" s="3" t="str">
        <f>IFERROR(VLOOKUP(Table_Query_from_Cas_Ragle3[[#This Row],[Equipment '#]],'Equip Rates'!A:C,3,FALSE),"")</f>
        <v/>
      </c>
      <c r="F88" s="3" t="str">
        <f>IFERROR(VLOOKUP(Table_Query_from_Cas_Ragle3[[#This Row],[Equipment '#]],H:I,2,FALSE), "No Div")</f>
        <v>2</v>
      </c>
      <c r="H88" s="3" t="s">
        <v>722</v>
      </c>
      <c r="I88" s="3" t="s">
        <v>1937</v>
      </c>
    </row>
    <row r="89" spans="1:9" x14ac:dyDescent="0.25">
      <c r="A89" s="3" t="s">
        <v>718</v>
      </c>
      <c r="B89" s="3" t="s">
        <v>719</v>
      </c>
      <c r="C89" s="3">
        <v>0</v>
      </c>
      <c r="D89" s="3" t="s">
        <v>570</v>
      </c>
      <c r="E89" s="3" t="str">
        <f>IFERROR(VLOOKUP(Table_Query_from_Cas_Ragle3[[#This Row],[Equipment '#]],'Equip Rates'!A:C,3,FALSE),"")</f>
        <v/>
      </c>
      <c r="F89" s="3" t="str">
        <f>IFERROR(VLOOKUP(Table_Query_from_Cas_Ragle3[[#This Row],[Equipment '#]],H:I,2,FALSE), "No Div")</f>
        <v>2</v>
      </c>
      <c r="H89" s="3" t="s">
        <v>725</v>
      </c>
      <c r="I89" s="3" t="s">
        <v>1937</v>
      </c>
    </row>
    <row r="90" spans="1:9" x14ac:dyDescent="0.25">
      <c r="A90" s="3" t="s">
        <v>3939</v>
      </c>
      <c r="B90" s="3" t="s">
        <v>3960</v>
      </c>
      <c r="C90" s="3">
        <v>7227.3</v>
      </c>
      <c r="D90" s="3" t="s">
        <v>570</v>
      </c>
      <c r="E90" s="3" t="str">
        <f>IFERROR(VLOOKUP(Table_Query_from_Cas_Ragle3[[#This Row],[Equipment '#]],'Equip Rates'!A:C,3,FALSE),"")</f>
        <v/>
      </c>
      <c r="F90" s="3" t="str">
        <f>IFERROR(VLOOKUP(Table_Query_from_Cas_Ragle3[[#This Row],[Equipment '#]],H:I,2,FALSE), "No Div")</f>
        <v>2</v>
      </c>
      <c r="H90" s="3" t="s">
        <v>727</v>
      </c>
      <c r="I90" s="3" t="s">
        <v>1934</v>
      </c>
    </row>
    <row r="91" spans="1:9" x14ac:dyDescent="0.25">
      <c r="A91" s="3" t="s">
        <v>720</v>
      </c>
      <c r="B91" s="3" t="s">
        <v>721</v>
      </c>
      <c r="C91" s="3">
        <v>12500</v>
      </c>
      <c r="D91" s="3" t="s">
        <v>570</v>
      </c>
      <c r="E91" s="3" t="str">
        <f>IFERROR(VLOOKUP(Table_Query_from_Cas_Ragle3[[#This Row],[Equipment '#]],'Equip Rates'!A:C,3,FALSE),"")</f>
        <v/>
      </c>
      <c r="F91" s="3" t="str">
        <f>IFERROR(VLOOKUP(Table_Query_from_Cas_Ragle3[[#This Row],[Equipment '#]],H:I,2,FALSE), "No Div")</f>
        <v>1</v>
      </c>
      <c r="H91" s="3" t="s">
        <v>1938</v>
      </c>
      <c r="I91" s="3" t="s">
        <v>1937</v>
      </c>
    </row>
    <row r="92" spans="1:9" x14ac:dyDescent="0.25">
      <c r="A92" s="3" t="s">
        <v>722</v>
      </c>
      <c r="B92" s="3" t="s">
        <v>723</v>
      </c>
      <c r="C92" s="3">
        <v>7420</v>
      </c>
      <c r="D92" s="3" t="s">
        <v>570</v>
      </c>
      <c r="E92" s="3" t="str">
        <f>IFERROR(VLOOKUP(Table_Query_from_Cas_Ragle3[[#This Row],[Equipment '#]],'Equip Rates'!A:C,3,FALSE),"")</f>
        <v/>
      </c>
      <c r="F92" s="3" t="str">
        <f>IFERROR(VLOOKUP(Table_Query_from_Cas_Ragle3[[#This Row],[Equipment '#]],H:I,2,FALSE), "No Div")</f>
        <v>1</v>
      </c>
      <c r="H92" s="3" t="s">
        <v>1939</v>
      </c>
      <c r="I92" s="3" t="s">
        <v>1937</v>
      </c>
    </row>
    <row r="93" spans="1:9" x14ac:dyDescent="0.25">
      <c r="A93" s="3" t="s">
        <v>724</v>
      </c>
      <c r="B93" s="3" t="s">
        <v>723</v>
      </c>
      <c r="C93" s="3">
        <v>7950</v>
      </c>
      <c r="D93" s="3" t="s">
        <v>570</v>
      </c>
      <c r="E93" s="3" t="str">
        <f>IFERROR(VLOOKUP(Table_Query_from_Cas_Ragle3[[#This Row],[Equipment '#]],'Equip Rates'!A:C,3,FALSE),"")</f>
        <v/>
      </c>
      <c r="F93" s="3" t="str">
        <f>IFERROR(VLOOKUP(Table_Query_from_Cas_Ragle3[[#This Row],[Equipment '#]],H:I,2,FALSE), "No Div")</f>
        <v>No Div</v>
      </c>
      <c r="H93" s="3" t="s">
        <v>729</v>
      </c>
      <c r="I93" s="3" t="s">
        <v>1935</v>
      </c>
    </row>
    <row r="94" spans="1:9" x14ac:dyDescent="0.25">
      <c r="A94" s="3" t="s">
        <v>725</v>
      </c>
      <c r="B94" s="3" t="s">
        <v>726</v>
      </c>
      <c r="C94" s="3">
        <v>14124</v>
      </c>
      <c r="D94" s="3" t="s">
        <v>570</v>
      </c>
      <c r="E94" s="3" t="str">
        <f>IFERROR(VLOOKUP(Table_Query_from_Cas_Ragle3[[#This Row],[Equipment '#]],'Equip Rates'!A:C,3,FALSE),"")</f>
        <v/>
      </c>
      <c r="F94" s="3" t="str">
        <f>IFERROR(VLOOKUP(Table_Query_from_Cas_Ragle3[[#This Row],[Equipment '#]],H:I,2,FALSE), "No Div")</f>
        <v>1</v>
      </c>
      <c r="H94" s="3" t="s">
        <v>731</v>
      </c>
      <c r="I94" s="3" t="s">
        <v>1935</v>
      </c>
    </row>
    <row r="95" spans="1:9" x14ac:dyDescent="0.25">
      <c r="A95" s="3" t="s">
        <v>727</v>
      </c>
      <c r="B95" s="3" t="s">
        <v>728</v>
      </c>
      <c r="C95" s="3">
        <v>8035.7</v>
      </c>
      <c r="D95" s="3" t="s">
        <v>570</v>
      </c>
      <c r="E95" s="3" t="str">
        <f>IFERROR(VLOOKUP(Table_Query_from_Cas_Ragle3[[#This Row],[Equipment '#]],'Equip Rates'!A:C,3,FALSE),"")</f>
        <v/>
      </c>
      <c r="F95" s="3" t="str">
        <f>IFERROR(VLOOKUP(Table_Query_from_Cas_Ragle3[[#This Row],[Equipment '#]],H:I,2,FALSE), "No Div")</f>
        <v>2</v>
      </c>
      <c r="H95" s="3" t="s">
        <v>732</v>
      </c>
      <c r="I95" s="3" t="s">
        <v>1937</v>
      </c>
    </row>
    <row r="96" spans="1:9" x14ac:dyDescent="0.25">
      <c r="A96" s="3" t="s">
        <v>729</v>
      </c>
      <c r="B96" s="3" t="s">
        <v>730</v>
      </c>
      <c r="C96" s="3">
        <v>9746.25</v>
      </c>
      <c r="D96" s="3" t="s">
        <v>570</v>
      </c>
      <c r="E96" s="3" t="str">
        <f>IFERROR(VLOOKUP(Table_Query_from_Cas_Ragle3[[#This Row],[Equipment '#]],'Equip Rates'!A:C,3,FALSE),"")</f>
        <v/>
      </c>
      <c r="F96" s="3" t="str">
        <f>IFERROR(VLOOKUP(Table_Query_from_Cas_Ragle3[[#This Row],[Equipment '#]],H:I,2,FALSE), "No Div")</f>
        <v>4</v>
      </c>
      <c r="H96" s="3" t="s">
        <v>734</v>
      </c>
      <c r="I96" s="3" t="s">
        <v>1934</v>
      </c>
    </row>
    <row r="97" spans="1:9" x14ac:dyDescent="0.25">
      <c r="A97" s="3" t="s">
        <v>732</v>
      </c>
      <c r="B97" s="3" t="s">
        <v>733</v>
      </c>
      <c r="C97" s="3">
        <v>17681.75</v>
      </c>
      <c r="D97" s="3" t="s">
        <v>570</v>
      </c>
      <c r="E97" s="3" t="str">
        <f>IFERROR(VLOOKUP(Table_Query_from_Cas_Ragle3[[#This Row],[Equipment '#]],'Equip Rates'!A:C,3,FALSE),"")</f>
        <v/>
      </c>
      <c r="F97" s="3" t="str">
        <f>IFERROR(VLOOKUP(Table_Query_from_Cas_Ragle3[[#This Row],[Equipment '#]],H:I,2,FALSE), "No Div")</f>
        <v>1</v>
      </c>
      <c r="H97" s="3" t="s">
        <v>736</v>
      </c>
      <c r="I97" s="3" t="s">
        <v>1934</v>
      </c>
    </row>
    <row r="98" spans="1:9" x14ac:dyDescent="0.25">
      <c r="A98" s="3" t="s">
        <v>734</v>
      </c>
      <c r="B98" s="3" t="s">
        <v>735</v>
      </c>
      <c r="C98" s="3">
        <v>12621.25</v>
      </c>
      <c r="D98" s="3" t="s">
        <v>570</v>
      </c>
      <c r="E98" s="3" t="str">
        <f>IFERROR(VLOOKUP(Table_Query_from_Cas_Ragle3[[#This Row],[Equipment '#]],'Equip Rates'!A:C,3,FALSE),"")</f>
        <v/>
      </c>
      <c r="F98" s="3" t="str">
        <f>IFERROR(VLOOKUP(Table_Query_from_Cas_Ragle3[[#This Row],[Equipment '#]],H:I,2,FALSE), "No Div")</f>
        <v>2</v>
      </c>
      <c r="H98" s="3" t="s">
        <v>737</v>
      </c>
      <c r="I98" s="3" t="s">
        <v>1934</v>
      </c>
    </row>
    <row r="99" spans="1:9" x14ac:dyDescent="0.25">
      <c r="A99" s="3" t="s">
        <v>736</v>
      </c>
      <c r="B99" s="3" t="s">
        <v>735</v>
      </c>
      <c r="C99" s="3">
        <v>12621.25</v>
      </c>
      <c r="D99" s="3" t="s">
        <v>570</v>
      </c>
      <c r="E99" s="3" t="str">
        <f>IFERROR(VLOOKUP(Table_Query_from_Cas_Ragle3[[#This Row],[Equipment '#]],'Equip Rates'!A:C,3,FALSE),"")</f>
        <v/>
      </c>
      <c r="F99" s="3" t="str">
        <f>IFERROR(VLOOKUP(Table_Query_from_Cas_Ragle3[[#This Row],[Equipment '#]],H:I,2,FALSE), "No Div")</f>
        <v>2</v>
      </c>
      <c r="H99" s="3" t="s">
        <v>739</v>
      </c>
      <c r="I99" s="3" t="s">
        <v>1937</v>
      </c>
    </row>
    <row r="100" spans="1:9" x14ac:dyDescent="0.25">
      <c r="A100" s="3" t="s">
        <v>737</v>
      </c>
      <c r="B100" s="3" t="s">
        <v>738</v>
      </c>
      <c r="C100" s="3">
        <v>9201.25</v>
      </c>
      <c r="D100" s="3" t="s">
        <v>570</v>
      </c>
      <c r="E100" s="3" t="str">
        <f>IFERROR(VLOOKUP(Table_Query_from_Cas_Ragle3[[#This Row],[Equipment '#]],'Equip Rates'!A:C,3,FALSE),"")</f>
        <v/>
      </c>
      <c r="F100" s="3" t="str">
        <f>IFERROR(VLOOKUP(Table_Query_from_Cas_Ragle3[[#This Row],[Equipment '#]],H:I,2,FALSE), "No Div")</f>
        <v>2</v>
      </c>
      <c r="H100" s="3" t="s">
        <v>741</v>
      </c>
      <c r="I100" s="3" t="s">
        <v>1937</v>
      </c>
    </row>
    <row r="101" spans="1:9" x14ac:dyDescent="0.25">
      <c r="A101" s="3" t="s">
        <v>739</v>
      </c>
      <c r="B101" s="3" t="s">
        <v>740</v>
      </c>
      <c r="C101" s="3">
        <v>4922</v>
      </c>
      <c r="D101" s="3" t="s">
        <v>570</v>
      </c>
      <c r="E101" s="3" t="str">
        <f>IFERROR(VLOOKUP(Table_Query_from_Cas_Ragle3[[#This Row],[Equipment '#]],'Equip Rates'!A:C,3,FALSE),"")</f>
        <v/>
      </c>
      <c r="F101" s="3" t="str">
        <f>IFERROR(VLOOKUP(Table_Query_from_Cas_Ragle3[[#This Row],[Equipment '#]],H:I,2,FALSE), "No Div")</f>
        <v>1</v>
      </c>
      <c r="H101" s="3" t="s">
        <v>742</v>
      </c>
      <c r="I101" s="3" t="s">
        <v>1937</v>
      </c>
    </row>
    <row r="102" spans="1:9" x14ac:dyDescent="0.25">
      <c r="A102" s="3" t="s">
        <v>741</v>
      </c>
      <c r="B102" s="3" t="s">
        <v>740</v>
      </c>
      <c r="C102" s="3">
        <v>8667</v>
      </c>
      <c r="D102" s="3" t="s">
        <v>570</v>
      </c>
      <c r="E102" s="3" t="str">
        <f>IFERROR(VLOOKUP(Table_Query_from_Cas_Ragle3[[#This Row],[Equipment '#]],'Equip Rates'!A:C,3,FALSE),"")</f>
        <v/>
      </c>
      <c r="F102" s="3" t="str">
        <f>IFERROR(VLOOKUP(Table_Query_from_Cas_Ragle3[[#This Row],[Equipment '#]],H:I,2,FALSE), "No Div")</f>
        <v>1</v>
      </c>
      <c r="H102" s="3" t="s">
        <v>1940</v>
      </c>
      <c r="I102" s="3" t="s">
        <v>1934</v>
      </c>
    </row>
    <row r="103" spans="1:9" x14ac:dyDescent="0.25">
      <c r="A103" s="3" t="s">
        <v>742</v>
      </c>
      <c r="B103" s="3" t="s">
        <v>743</v>
      </c>
      <c r="C103" s="3">
        <v>0</v>
      </c>
      <c r="D103" s="3" t="s">
        <v>570</v>
      </c>
      <c r="E103" s="3" t="str">
        <f>IFERROR(VLOOKUP(Table_Query_from_Cas_Ragle3[[#This Row],[Equipment '#]],'Equip Rates'!A:C,3,FALSE),"")</f>
        <v/>
      </c>
      <c r="F103" s="3" t="str">
        <f>IFERROR(VLOOKUP(Table_Query_from_Cas_Ragle3[[#This Row],[Equipment '#]],H:I,2,FALSE), "No Div")</f>
        <v>1</v>
      </c>
      <c r="H103" s="3" t="s">
        <v>744</v>
      </c>
      <c r="I103" s="3" t="s">
        <v>1935</v>
      </c>
    </row>
    <row r="104" spans="1:9" x14ac:dyDescent="0.25">
      <c r="A104" s="3" t="s">
        <v>744</v>
      </c>
      <c r="B104" s="3" t="s">
        <v>745</v>
      </c>
      <c r="C104" s="3">
        <v>3983.93</v>
      </c>
      <c r="D104" s="3" t="s">
        <v>570</v>
      </c>
      <c r="E104" s="3" t="str">
        <f>IFERROR(VLOOKUP(Table_Query_from_Cas_Ragle3[[#This Row],[Equipment '#]],'Equip Rates'!A:C,3,FALSE),"")</f>
        <v/>
      </c>
      <c r="F104" s="3" t="str">
        <f>IFERROR(VLOOKUP(Table_Query_from_Cas_Ragle3[[#This Row],[Equipment '#]],H:I,2,FALSE), "No Div")</f>
        <v>4</v>
      </c>
      <c r="H104" s="3" t="s">
        <v>746</v>
      </c>
      <c r="I104" s="3" t="s">
        <v>1934</v>
      </c>
    </row>
    <row r="105" spans="1:9" x14ac:dyDescent="0.25">
      <c r="A105" s="3" t="s">
        <v>747</v>
      </c>
      <c r="B105" s="3" t="s">
        <v>748</v>
      </c>
      <c r="C105" s="3">
        <v>9646</v>
      </c>
      <c r="D105" s="3" t="s">
        <v>570</v>
      </c>
      <c r="E105" s="3" t="str">
        <f>IFERROR(VLOOKUP(Table_Query_from_Cas_Ragle3[[#This Row],[Equipment '#]],'Equip Rates'!A:C,3,FALSE),"")</f>
        <v/>
      </c>
      <c r="F105" s="3" t="str">
        <f>IFERROR(VLOOKUP(Table_Query_from_Cas_Ragle3[[#This Row],[Equipment '#]],H:I,2,FALSE), "No Div")</f>
        <v>2</v>
      </c>
      <c r="H105" s="3" t="s">
        <v>747</v>
      </c>
      <c r="I105" s="3" t="s">
        <v>1934</v>
      </c>
    </row>
    <row r="106" spans="1:9" x14ac:dyDescent="0.25">
      <c r="A106" s="3" t="s">
        <v>749</v>
      </c>
      <c r="B106" s="3" t="s">
        <v>750</v>
      </c>
      <c r="C106" s="3">
        <v>14469</v>
      </c>
      <c r="D106" s="3" t="s">
        <v>570</v>
      </c>
      <c r="E106" s="3" t="str">
        <f>IFERROR(VLOOKUP(Table_Query_from_Cas_Ragle3[[#This Row],[Equipment '#]],'Equip Rates'!A:C,3,FALSE),"")</f>
        <v/>
      </c>
      <c r="F106" s="3" t="str">
        <f>IFERROR(VLOOKUP(Table_Query_from_Cas_Ragle3[[#This Row],[Equipment '#]],H:I,2,FALSE), "No Div")</f>
        <v>2</v>
      </c>
      <c r="H106" s="3" t="s">
        <v>749</v>
      </c>
      <c r="I106" s="3" t="s">
        <v>1934</v>
      </c>
    </row>
    <row r="107" spans="1:9" x14ac:dyDescent="0.25">
      <c r="A107" s="3" t="s">
        <v>751</v>
      </c>
      <c r="B107" s="3" t="s">
        <v>752</v>
      </c>
      <c r="C107" s="3">
        <v>26196.5</v>
      </c>
      <c r="D107" s="3" t="s">
        <v>570</v>
      </c>
      <c r="E107" s="3" t="str">
        <f>IFERROR(VLOOKUP(Table_Query_from_Cas_Ragle3[[#This Row],[Equipment '#]],'Equip Rates'!A:C,3,FALSE),"")</f>
        <v/>
      </c>
      <c r="F107" s="3" t="str">
        <f>IFERROR(VLOOKUP(Table_Query_from_Cas_Ragle3[[#This Row],[Equipment '#]],H:I,2,FALSE), "No Div")</f>
        <v>2</v>
      </c>
      <c r="H107" s="3" t="s">
        <v>751</v>
      </c>
      <c r="I107" s="3" t="s">
        <v>1934</v>
      </c>
    </row>
    <row r="108" spans="1:9" x14ac:dyDescent="0.25">
      <c r="A108" s="3" t="s">
        <v>3241</v>
      </c>
      <c r="B108" s="3" t="s">
        <v>3242</v>
      </c>
      <c r="C108" s="3">
        <v>0</v>
      </c>
      <c r="D108" s="3" t="s">
        <v>570</v>
      </c>
      <c r="E108" s="3" t="str">
        <f>IFERROR(VLOOKUP(Table_Query_from_Cas_Ragle3[[#This Row],[Equipment '#]],'Equip Rates'!A:C,3,FALSE),"")</f>
        <v/>
      </c>
      <c r="F108" s="3" t="str">
        <f>IFERROR(VLOOKUP(Table_Query_from_Cas_Ragle3[[#This Row],[Equipment '#]],H:I,2,FALSE), "No Div")</f>
        <v>2</v>
      </c>
      <c r="H108" s="3" t="s">
        <v>3241</v>
      </c>
      <c r="I108" s="3" t="s">
        <v>1934</v>
      </c>
    </row>
    <row r="109" spans="1:9" x14ac:dyDescent="0.25">
      <c r="A109" s="3" t="s">
        <v>3177</v>
      </c>
      <c r="B109" s="3" t="s">
        <v>3181</v>
      </c>
      <c r="C109" s="3">
        <v>0</v>
      </c>
      <c r="D109" s="3" t="s">
        <v>570</v>
      </c>
      <c r="E109" s="3" t="str">
        <f>IFERROR(VLOOKUP(Table_Query_from_Cas_Ragle3[[#This Row],[Equipment '#]],'Equip Rates'!A:C,3,FALSE),"")</f>
        <v/>
      </c>
      <c r="F109" s="3" t="str">
        <f>IFERROR(VLOOKUP(Table_Query_from_Cas_Ragle3[[#This Row],[Equipment '#]],H:I,2,FALSE), "No Div")</f>
        <v>2</v>
      </c>
      <c r="H109" s="3" t="s">
        <v>3177</v>
      </c>
      <c r="I109" s="3" t="s">
        <v>1934</v>
      </c>
    </row>
    <row r="110" spans="1:9" x14ac:dyDescent="0.25">
      <c r="A110" s="3" t="s">
        <v>3844</v>
      </c>
      <c r="B110" s="3" t="s">
        <v>4046</v>
      </c>
      <c r="C110" s="3">
        <v>26661.07</v>
      </c>
      <c r="D110" s="3" t="s">
        <v>570</v>
      </c>
      <c r="E110" s="3" t="str">
        <f>IFERROR(VLOOKUP(Table_Query_from_Cas_Ragle3[[#This Row],[Equipment '#]],'Equip Rates'!A:C,3,FALSE),"")</f>
        <v/>
      </c>
      <c r="F110" s="3" t="str">
        <f>IFERROR(VLOOKUP(Table_Query_from_Cas_Ragle3[[#This Row],[Equipment '#]],H:I,2,FALSE), "No Div")</f>
        <v>2</v>
      </c>
      <c r="H110" s="3" t="s">
        <v>3844</v>
      </c>
      <c r="I110" s="3" t="s">
        <v>1934</v>
      </c>
    </row>
    <row r="111" spans="1:9" x14ac:dyDescent="0.25">
      <c r="A111" s="3" t="s">
        <v>3845</v>
      </c>
      <c r="B111" s="3" t="s">
        <v>4046</v>
      </c>
      <c r="C111" s="3">
        <v>26661.07</v>
      </c>
      <c r="D111" s="3" t="s">
        <v>570</v>
      </c>
      <c r="E111" s="3" t="str">
        <f>IFERROR(VLOOKUP(Table_Query_from_Cas_Ragle3[[#This Row],[Equipment '#]],'Equip Rates'!A:C,3,FALSE),"")</f>
        <v/>
      </c>
      <c r="F111" s="3" t="str">
        <f>IFERROR(VLOOKUP(Table_Query_from_Cas_Ragle3[[#This Row],[Equipment '#]],H:I,2,FALSE), "No Div")</f>
        <v>2</v>
      </c>
      <c r="H111" s="3" t="s">
        <v>3845</v>
      </c>
      <c r="I111" s="3" t="s">
        <v>1934</v>
      </c>
    </row>
    <row r="112" spans="1:9" x14ac:dyDescent="0.25">
      <c r="A112" s="3" t="s">
        <v>3846</v>
      </c>
      <c r="B112" s="3" t="s">
        <v>4046</v>
      </c>
      <c r="C112" s="3">
        <v>26661.07</v>
      </c>
      <c r="D112" s="3" t="s">
        <v>570</v>
      </c>
      <c r="E112" s="3" t="str">
        <f>IFERROR(VLOOKUP(Table_Query_from_Cas_Ragle3[[#This Row],[Equipment '#]],'Equip Rates'!A:C,3,FALSE),"")</f>
        <v/>
      </c>
      <c r="F112" s="3" t="str">
        <f>IFERROR(VLOOKUP(Table_Query_from_Cas_Ragle3[[#This Row],[Equipment '#]],H:I,2,FALSE), "No Div")</f>
        <v>2</v>
      </c>
      <c r="H112" s="3" t="s">
        <v>3846</v>
      </c>
      <c r="I112" s="3" t="s">
        <v>1934</v>
      </c>
    </row>
    <row r="113" spans="1:9" x14ac:dyDescent="0.25">
      <c r="A113" s="3" t="s">
        <v>753</v>
      </c>
      <c r="B113" s="3" t="s">
        <v>754</v>
      </c>
      <c r="C113" s="3">
        <v>0</v>
      </c>
      <c r="D113" s="3" t="s">
        <v>570</v>
      </c>
      <c r="E113" s="3" t="str">
        <f>IFERROR(VLOOKUP(Table_Query_from_Cas_Ragle3[[#This Row],[Equipment '#]],'Equip Rates'!A:C,3,FALSE),"")</f>
        <v/>
      </c>
      <c r="F113" s="3" t="str">
        <f>IFERROR(VLOOKUP(Table_Query_from_Cas_Ragle3[[#This Row],[Equipment '#]],H:I,2,FALSE), "No Div")</f>
        <v>No Div</v>
      </c>
      <c r="H113" s="3" t="s">
        <v>755</v>
      </c>
      <c r="I113" s="3" t="s">
        <v>1937</v>
      </c>
    </row>
    <row r="114" spans="1:9" x14ac:dyDescent="0.25">
      <c r="A114" s="3" t="s">
        <v>755</v>
      </c>
      <c r="B114" s="3" t="s">
        <v>756</v>
      </c>
      <c r="C114" s="3">
        <v>428982</v>
      </c>
      <c r="D114" s="3" t="s">
        <v>570</v>
      </c>
      <c r="E114" s="3" t="str">
        <f>IFERROR(VLOOKUP(Table_Query_from_Cas_Ragle3[[#This Row],[Equipment '#]],'Equip Rates'!A:C,3,FALSE),"")</f>
        <v/>
      </c>
      <c r="F114" s="3" t="str">
        <f>IFERROR(VLOOKUP(Table_Query_from_Cas_Ragle3[[#This Row],[Equipment '#]],H:I,2,FALSE), "No Div")</f>
        <v>1</v>
      </c>
      <c r="H114" s="3" t="s">
        <v>757</v>
      </c>
      <c r="I114" s="3" t="s">
        <v>1937</v>
      </c>
    </row>
    <row r="115" spans="1:9" x14ac:dyDescent="0.25">
      <c r="A115" s="3" t="s">
        <v>757</v>
      </c>
      <c r="B115" s="3" t="s">
        <v>756</v>
      </c>
      <c r="C115" s="3">
        <v>466400</v>
      </c>
      <c r="D115" s="3" t="s">
        <v>570</v>
      </c>
      <c r="E115" s="3" t="str">
        <f>IFERROR(VLOOKUP(Table_Query_from_Cas_Ragle3[[#This Row],[Equipment '#]],'Equip Rates'!A:C,3,FALSE),"")</f>
        <v/>
      </c>
      <c r="F115" s="3" t="str">
        <f>IFERROR(VLOOKUP(Table_Query_from_Cas_Ragle3[[#This Row],[Equipment '#]],H:I,2,FALSE), "No Div")</f>
        <v>1</v>
      </c>
      <c r="H115" s="3" t="s">
        <v>758</v>
      </c>
      <c r="I115" s="3" t="s">
        <v>1937</v>
      </c>
    </row>
    <row r="116" spans="1:9" x14ac:dyDescent="0.25">
      <c r="A116" s="3" t="s">
        <v>758</v>
      </c>
      <c r="B116" s="3" t="s">
        <v>759</v>
      </c>
      <c r="C116" s="3">
        <v>402800</v>
      </c>
      <c r="D116" s="3" t="s">
        <v>570</v>
      </c>
      <c r="E116" s="3" t="str">
        <f>IFERROR(VLOOKUP(Table_Query_from_Cas_Ragle3[[#This Row],[Equipment '#]],'Equip Rates'!A:C,3,FALSE),"")</f>
        <v/>
      </c>
      <c r="F116" s="3" t="str">
        <f>IFERROR(VLOOKUP(Table_Query_from_Cas_Ragle3[[#This Row],[Equipment '#]],H:I,2,FALSE), "No Div")</f>
        <v>1</v>
      </c>
      <c r="H116" s="3" t="s">
        <v>760</v>
      </c>
      <c r="I116" s="3" t="s">
        <v>1937</v>
      </c>
    </row>
    <row r="117" spans="1:9" x14ac:dyDescent="0.25">
      <c r="A117" s="3" t="s">
        <v>760</v>
      </c>
      <c r="B117" s="3" t="s">
        <v>756</v>
      </c>
      <c r="C117" s="3">
        <v>479332</v>
      </c>
      <c r="D117" s="3" t="s">
        <v>570</v>
      </c>
      <c r="E117" s="3" t="str">
        <f>IFERROR(VLOOKUP(Table_Query_from_Cas_Ragle3[[#This Row],[Equipment '#]],'Equip Rates'!A:C,3,FALSE),"")</f>
        <v/>
      </c>
      <c r="F117" s="3" t="str">
        <f>IFERROR(VLOOKUP(Table_Query_from_Cas_Ragle3[[#This Row],[Equipment '#]],H:I,2,FALSE), "No Div")</f>
        <v>1</v>
      </c>
      <c r="H117" s="3" t="s">
        <v>761</v>
      </c>
      <c r="I117" s="3" t="s">
        <v>1937</v>
      </c>
    </row>
    <row r="118" spans="1:9" x14ac:dyDescent="0.25">
      <c r="A118" s="3" t="s">
        <v>761</v>
      </c>
      <c r="B118" s="3" t="s">
        <v>762</v>
      </c>
      <c r="C118" s="3">
        <v>285140</v>
      </c>
      <c r="D118" s="3" t="s">
        <v>570</v>
      </c>
      <c r="E118" s="3" t="str">
        <f>IFERROR(VLOOKUP(Table_Query_from_Cas_Ragle3[[#This Row],[Equipment '#]],'Equip Rates'!A:C,3,FALSE),"")</f>
        <v/>
      </c>
      <c r="F118" s="3" t="str">
        <f>IFERROR(VLOOKUP(Table_Query_from_Cas_Ragle3[[#This Row],[Equipment '#]],H:I,2,FALSE), "No Div")</f>
        <v>1</v>
      </c>
      <c r="H118" s="3" t="s">
        <v>1941</v>
      </c>
      <c r="I118" s="3" t="s">
        <v>1937</v>
      </c>
    </row>
    <row r="119" spans="1:9" x14ac:dyDescent="0.25">
      <c r="A119" s="3" t="s">
        <v>763</v>
      </c>
      <c r="B119" s="3" t="s">
        <v>764</v>
      </c>
      <c r="C119" s="3">
        <v>35000</v>
      </c>
      <c r="D119" s="3" t="s">
        <v>570</v>
      </c>
      <c r="E119" s="3" t="str">
        <f>IFERROR(VLOOKUP(Table_Query_from_Cas_Ragle3[[#This Row],[Equipment '#]],'Equip Rates'!A:C,3,FALSE),"")</f>
        <v/>
      </c>
      <c r="F119" s="3" t="str">
        <f>IFERROR(VLOOKUP(Table_Query_from_Cas_Ragle3[[#This Row],[Equipment '#]],H:I,2,FALSE), "No Div")</f>
        <v>No Div</v>
      </c>
      <c r="H119" s="3" t="s">
        <v>767</v>
      </c>
      <c r="I119" s="3" t="s">
        <v>1937</v>
      </c>
    </row>
    <row r="120" spans="1:9" x14ac:dyDescent="0.25">
      <c r="A120" s="3" t="s">
        <v>765</v>
      </c>
      <c r="B120" s="3" t="s">
        <v>766</v>
      </c>
      <c r="C120" s="3">
        <v>16800</v>
      </c>
      <c r="D120" s="3" t="s">
        <v>570</v>
      </c>
      <c r="E120" s="3" t="str">
        <f>IFERROR(VLOOKUP(Table_Query_from_Cas_Ragle3[[#This Row],[Equipment '#]],'Equip Rates'!A:C,3,FALSE),"")</f>
        <v/>
      </c>
      <c r="F120" s="3" t="str">
        <f>IFERROR(VLOOKUP(Table_Query_from_Cas_Ragle3[[#This Row],[Equipment '#]],H:I,2,FALSE), "No Div")</f>
        <v>No Div</v>
      </c>
      <c r="H120" s="3" t="s">
        <v>770</v>
      </c>
      <c r="I120" s="3" t="s">
        <v>1937</v>
      </c>
    </row>
    <row r="121" spans="1:9" x14ac:dyDescent="0.25">
      <c r="A121" s="3" t="s">
        <v>767</v>
      </c>
      <c r="B121" s="3" t="s">
        <v>768</v>
      </c>
      <c r="C121" s="3">
        <v>67874.12</v>
      </c>
      <c r="D121" s="3" t="s">
        <v>570</v>
      </c>
      <c r="E121" s="3" t="str">
        <f>IFERROR(VLOOKUP(Table_Query_from_Cas_Ragle3[[#This Row],[Equipment '#]],'Equip Rates'!A:C,3,FALSE),"")</f>
        <v/>
      </c>
      <c r="F121" s="3" t="str">
        <f>IFERROR(VLOOKUP(Table_Query_from_Cas_Ragle3[[#This Row],[Equipment '#]],H:I,2,FALSE), "No Div")</f>
        <v>1</v>
      </c>
      <c r="H121" s="3" t="s">
        <v>0</v>
      </c>
      <c r="I121" s="3" t="s">
        <v>1934</v>
      </c>
    </row>
    <row r="122" spans="1:9" x14ac:dyDescent="0.25">
      <c r="A122" s="3" t="s">
        <v>769</v>
      </c>
      <c r="B122" s="3" t="s">
        <v>766</v>
      </c>
      <c r="C122" s="3">
        <v>8560</v>
      </c>
      <c r="D122" s="3" t="s">
        <v>570</v>
      </c>
      <c r="E122" s="3" t="str">
        <f>IFERROR(VLOOKUP(Table_Query_from_Cas_Ragle3[[#This Row],[Equipment '#]],'Equip Rates'!A:C,3,FALSE),"")</f>
        <v/>
      </c>
      <c r="F122" s="3" t="str">
        <f>IFERROR(VLOOKUP(Table_Query_from_Cas_Ragle3[[#This Row],[Equipment '#]],H:I,2,FALSE), "No Div")</f>
        <v>No Div</v>
      </c>
      <c r="H122" s="3" t="s">
        <v>772</v>
      </c>
      <c r="I122" s="3" t="s">
        <v>1934</v>
      </c>
    </row>
    <row r="123" spans="1:9" x14ac:dyDescent="0.25">
      <c r="A123" s="3" t="s">
        <v>770</v>
      </c>
      <c r="B123" s="3" t="s">
        <v>771</v>
      </c>
      <c r="C123" s="3">
        <v>32100</v>
      </c>
      <c r="D123" s="3" t="s">
        <v>570</v>
      </c>
      <c r="E123" s="3" t="str">
        <f>IFERROR(VLOOKUP(Table_Query_from_Cas_Ragle3[[#This Row],[Equipment '#]],'Equip Rates'!A:C,3,FALSE),"")</f>
        <v/>
      </c>
      <c r="F123" s="3" t="str">
        <f>IFERROR(VLOOKUP(Table_Query_from_Cas_Ragle3[[#This Row],[Equipment '#]],H:I,2,FALSE), "No Div")</f>
        <v>1</v>
      </c>
      <c r="H123" s="3" t="s">
        <v>774</v>
      </c>
      <c r="I123" s="3" t="s">
        <v>1937</v>
      </c>
    </row>
    <row r="124" spans="1:9" x14ac:dyDescent="0.25">
      <c r="A124" s="3" t="s">
        <v>772</v>
      </c>
      <c r="B124" s="3" t="s">
        <v>773</v>
      </c>
      <c r="C124" s="3">
        <v>0</v>
      </c>
      <c r="D124" s="3" t="s">
        <v>570</v>
      </c>
      <c r="E124" s="3" t="str">
        <f>IFERROR(VLOOKUP(Table_Query_from_Cas_Ragle3[[#This Row],[Equipment '#]],'Equip Rates'!A:C,3,FALSE),"")</f>
        <v/>
      </c>
      <c r="F124" s="3" t="str">
        <f>IFERROR(VLOOKUP(Table_Query_from_Cas_Ragle3[[#This Row],[Equipment '#]],H:I,2,FALSE), "No Div")</f>
        <v>2</v>
      </c>
      <c r="H124" s="3" t="s">
        <v>776</v>
      </c>
      <c r="I124" s="3" t="s">
        <v>1937</v>
      </c>
    </row>
    <row r="125" spans="1:9" x14ac:dyDescent="0.25">
      <c r="A125" s="3" t="s">
        <v>784</v>
      </c>
      <c r="B125" s="3" t="s">
        <v>785</v>
      </c>
      <c r="C125" s="3">
        <v>0</v>
      </c>
      <c r="D125" s="3" t="s">
        <v>570</v>
      </c>
      <c r="E125" s="3" t="str">
        <f>IFERROR(VLOOKUP(Table_Query_from_Cas_Ragle3[[#This Row],[Equipment '#]],'Equip Rates'!A:C,3,FALSE),"")</f>
        <v/>
      </c>
      <c r="F125" s="3" t="str">
        <f>IFERROR(VLOOKUP(Table_Query_from_Cas_Ragle3[[#This Row],[Equipment '#]],H:I,2,FALSE), "No Div")</f>
        <v>No Div</v>
      </c>
      <c r="H125" s="3" t="s">
        <v>3</v>
      </c>
      <c r="I125" s="3" t="s">
        <v>1934</v>
      </c>
    </row>
    <row r="126" spans="1:9" x14ac:dyDescent="0.25">
      <c r="A126" s="3" t="s">
        <v>774</v>
      </c>
      <c r="B126" s="3" t="s">
        <v>775</v>
      </c>
      <c r="C126" s="3">
        <v>81837.27</v>
      </c>
      <c r="D126" s="3" t="s">
        <v>570</v>
      </c>
      <c r="E126" s="3" t="str">
        <f>IFERROR(VLOOKUP(Table_Query_from_Cas_Ragle3[[#This Row],[Equipment '#]],'Equip Rates'!A:C,3,FALSE),"")</f>
        <v/>
      </c>
      <c r="F126" s="3" t="str">
        <f>IFERROR(VLOOKUP(Table_Query_from_Cas_Ragle3[[#This Row],[Equipment '#]],H:I,2,FALSE), "No Div")</f>
        <v>1</v>
      </c>
      <c r="H126" s="3" t="s">
        <v>5</v>
      </c>
      <c r="I126" s="3" t="s">
        <v>1934</v>
      </c>
    </row>
    <row r="127" spans="1:9" x14ac:dyDescent="0.25">
      <c r="A127" s="3" t="s">
        <v>776</v>
      </c>
      <c r="B127" s="3" t="s">
        <v>777</v>
      </c>
      <c r="C127" s="3">
        <v>60990</v>
      </c>
      <c r="D127" s="3" t="s">
        <v>570</v>
      </c>
      <c r="E127" s="3" t="str">
        <f>IFERROR(VLOOKUP(Table_Query_from_Cas_Ragle3[[#This Row],[Equipment '#]],'Equip Rates'!A:C,3,FALSE),"")</f>
        <v/>
      </c>
      <c r="F127" s="3" t="str">
        <f>IFERROR(VLOOKUP(Table_Query_from_Cas_Ragle3[[#This Row],[Equipment '#]],H:I,2,FALSE), "No Div")</f>
        <v>1</v>
      </c>
      <c r="H127" s="3" t="s">
        <v>778</v>
      </c>
      <c r="I127" s="3" t="s">
        <v>1937</v>
      </c>
    </row>
    <row r="128" spans="1:9" x14ac:dyDescent="0.25">
      <c r="A128" s="3" t="s">
        <v>778</v>
      </c>
      <c r="B128" s="3" t="s">
        <v>315</v>
      </c>
      <c r="C128" s="3">
        <v>41730</v>
      </c>
      <c r="D128" s="3" t="s">
        <v>570</v>
      </c>
      <c r="E128" s="3" t="str">
        <f>IFERROR(VLOOKUP(Table_Query_from_Cas_Ragle3[[#This Row],[Equipment '#]],'Equip Rates'!A:C,3,FALSE),"")</f>
        <v/>
      </c>
      <c r="F128" s="3" t="str">
        <f>IFERROR(VLOOKUP(Table_Query_from_Cas_Ragle3[[#This Row],[Equipment '#]],H:I,2,FALSE), "No Div")</f>
        <v>1</v>
      </c>
      <c r="H128" s="3" t="s">
        <v>169</v>
      </c>
      <c r="I128" s="3" t="s">
        <v>1935</v>
      </c>
    </row>
    <row r="129" spans="1:9" x14ac:dyDescent="0.25">
      <c r="A129" s="3" t="s">
        <v>169</v>
      </c>
      <c r="B129" s="3" t="s">
        <v>317</v>
      </c>
      <c r="C129" s="3">
        <v>49530.3</v>
      </c>
      <c r="D129" s="3" t="s">
        <v>570</v>
      </c>
      <c r="E129" s="3" t="str">
        <f>IFERROR(VLOOKUP(Table_Query_from_Cas_Ragle3[[#This Row],[Equipment '#]],'Equip Rates'!A:C,3,FALSE),"")</f>
        <v/>
      </c>
      <c r="F129" s="3" t="str">
        <f>IFERROR(VLOOKUP(Table_Query_from_Cas_Ragle3[[#This Row],[Equipment '#]],H:I,2,FALSE), "No Div")</f>
        <v>4</v>
      </c>
      <c r="H129" s="3" t="s">
        <v>7</v>
      </c>
      <c r="I129" s="3" t="s">
        <v>1936</v>
      </c>
    </row>
    <row r="130" spans="1:9" x14ac:dyDescent="0.25">
      <c r="A130" s="3" t="s">
        <v>7</v>
      </c>
      <c r="B130" s="3" t="s">
        <v>318</v>
      </c>
      <c r="C130" s="3">
        <v>50000</v>
      </c>
      <c r="D130" s="3" t="s">
        <v>570</v>
      </c>
      <c r="E130" s="3" t="str">
        <f>IFERROR(VLOOKUP(Table_Query_from_Cas_Ragle3[[#This Row],[Equipment '#]],'Equip Rates'!A:C,3,FALSE),"")</f>
        <v/>
      </c>
      <c r="F130" s="3" t="str">
        <f>IFERROR(VLOOKUP(Table_Query_from_Cas_Ragle3[[#This Row],[Equipment '#]],H:I,2,FALSE), "No Div")</f>
        <v>3</v>
      </c>
      <c r="H130" s="3" t="s">
        <v>171</v>
      </c>
      <c r="I130" s="3" t="s">
        <v>1935</v>
      </c>
    </row>
    <row r="131" spans="1:9" x14ac:dyDescent="0.25">
      <c r="A131" s="3" t="s">
        <v>171</v>
      </c>
      <c r="B131" s="3" t="s">
        <v>319</v>
      </c>
      <c r="C131" s="3">
        <v>53370.3</v>
      </c>
      <c r="D131" s="3" t="s">
        <v>570</v>
      </c>
      <c r="E131" s="3" t="str">
        <f>IFERROR(VLOOKUP(Table_Query_from_Cas_Ragle3[[#This Row],[Equipment '#]],'Equip Rates'!A:C,3,FALSE),"")</f>
        <v/>
      </c>
      <c r="F131" s="3" t="str">
        <f>IFERROR(VLOOKUP(Table_Query_from_Cas_Ragle3[[#This Row],[Equipment '#]],H:I,2,FALSE), "No Div")</f>
        <v>4</v>
      </c>
      <c r="H131" s="3" t="s">
        <v>779</v>
      </c>
      <c r="I131" s="3" t="s">
        <v>1937</v>
      </c>
    </row>
    <row r="132" spans="1:9" x14ac:dyDescent="0.25">
      <c r="A132" s="3" t="s">
        <v>779</v>
      </c>
      <c r="B132" s="3" t="s">
        <v>780</v>
      </c>
      <c r="C132" s="3">
        <v>55434</v>
      </c>
      <c r="D132" s="3" t="s">
        <v>570</v>
      </c>
      <c r="E132" s="3" t="str">
        <f>IFERROR(VLOOKUP(Table_Query_from_Cas_Ragle3[[#This Row],[Equipment '#]],'Equip Rates'!A:C,3,FALSE),"")</f>
        <v/>
      </c>
      <c r="F132" s="3" t="str">
        <f>IFERROR(VLOOKUP(Table_Query_from_Cas_Ragle3[[#This Row],[Equipment '#]],H:I,2,FALSE), "No Div")</f>
        <v>1</v>
      </c>
      <c r="H132" s="3" t="s">
        <v>8</v>
      </c>
      <c r="I132" s="3" t="s">
        <v>1934</v>
      </c>
    </row>
    <row r="133" spans="1:9" x14ac:dyDescent="0.25">
      <c r="A133" s="3" t="s">
        <v>786</v>
      </c>
      <c r="B133" s="3" t="s">
        <v>787</v>
      </c>
      <c r="C133" s="3">
        <v>0</v>
      </c>
      <c r="D133" s="3" t="s">
        <v>570</v>
      </c>
      <c r="E133" s="3" t="str">
        <f>IFERROR(VLOOKUP(Table_Query_from_Cas_Ragle3[[#This Row],[Equipment '#]],'Equip Rates'!A:C,3,FALSE),"")</f>
        <v/>
      </c>
      <c r="F133" s="3" t="str">
        <f>IFERROR(VLOOKUP(Table_Query_from_Cas_Ragle3[[#This Row],[Equipment '#]],H:I,2,FALSE), "No Div")</f>
        <v>No Div</v>
      </c>
      <c r="H133" s="3" t="s">
        <v>781</v>
      </c>
      <c r="I133" s="3" t="s">
        <v>1937</v>
      </c>
    </row>
    <row r="134" spans="1:9" x14ac:dyDescent="0.25">
      <c r="A134" s="3" t="s">
        <v>781</v>
      </c>
      <c r="B134" s="3" t="s">
        <v>782</v>
      </c>
      <c r="C134" s="3">
        <v>52628.59</v>
      </c>
      <c r="D134" s="3" t="s">
        <v>570</v>
      </c>
      <c r="E134" s="3" t="str">
        <f>IFERROR(VLOOKUP(Table_Query_from_Cas_Ragle3[[#This Row],[Equipment '#]],'Equip Rates'!A:C,3,FALSE),"")</f>
        <v/>
      </c>
      <c r="F134" s="3" t="str">
        <f>IFERROR(VLOOKUP(Table_Query_from_Cas_Ragle3[[#This Row],[Equipment '#]],H:I,2,FALSE), "No Div")</f>
        <v>1</v>
      </c>
      <c r="H134" s="3" t="s">
        <v>783</v>
      </c>
      <c r="I134" s="3" t="s">
        <v>1937</v>
      </c>
    </row>
    <row r="135" spans="1:9" x14ac:dyDescent="0.25">
      <c r="A135" s="3" t="s">
        <v>783</v>
      </c>
      <c r="B135" s="3" t="s">
        <v>782</v>
      </c>
      <c r="C135" s="3">
        <v>64360.5</v>
      </c>
      <c r="D135" s="3" t="s">
        <v>570</v>
      </c>
      <c r="E135" s="3" t="str">
        <f>IFERROR(VLOOKUP(Table_Query_from_Cas_Ragle3[[#This Row],[Equipment '#]],'Equip Rates'!A:C,3,FALSE),"")</f>
        <v/>
      </c>
      <c r="F135" s="3" t="str">
        <f>IFERROR(VLOOKUP(Table_Query_from_Cas_Ragle3[[#This Row],[Equipment '#]],H:I,2,FALSE), "No Div")</f>
        <v>1</v>
      </c>
      <c r="H135" s="3" t="s">
        <v>9</v>
      </c>
      <c r="I135" s="3" t="s">
        <v>1934</v>
      </c>
    </row>
    <row r="136" spans="1:9" x14ac:dyDescent="0.25">
      <c r="A136" s="3" t="s">
        <v>9</v>
      </c>
      <c r="B136" s="3" t="s">
        <v>321</v>
      </c>
      <c r="C136" s="3">
        <v>55173.93</v>
      </c>
      <c r="D136" s="3" t="s">
        <v>570</v>
      </c>
      <c r="E136" s="3" t="str">
        <f>IFERROR(VLOOKUP(Table_Query_from_Cas_Ragle3[[#This Row],[Equipment '#]],'Equip Rates'!A:C,3,FALSE),"")</f>
        <v/>
      </c>
      <c r="F136" s="3" t="str">
        <f>IFERROR(VLOOKUP(Table_Query_from_Cas_Ragle3[[#This Row],[Equipment '#]],H:I,2,FALSE), "No Div")</f>
        <v>2</v>
      </c>
      <c r="H136" s="3" t="s">
        <v>10</v>
      </c>
      <c r="I136" s="3" t="s">
        <v>1934</v>
      </c>
    </row>
    <row r="137" spans="1:9" x14ac:dyDescent="0.25">
      <c r="A137" s="3" t="s">
        <v>10</v>
      </c>
      <c r="B137" s="3" t="s">
        <v>322</v>
      </c>
      <c r="C137" s="3">
        <v>53527.68</v>
      </c>
      <c r="D137" s="3" t="s">
        <v>570</v>
      </c>
      <c r="E137" s="3" t="str">
        <f>IFERROR(VLOOKUP(Table_Query_from_Cas_Ragle3[[#This Row],[Equipment '#]],'Equip Rates'!A:C,3,FALSE),"")</f>
        <v/>
      </c>
      <c r="F137" s="3" t="str">
        <f>IFERROR(VLOOKUP(Table_Query_from_Cas_Ragle3[[#This Row],[Equipment '#]],H:I,2,FALSE), "No Div")</f>
        <v>2</v>
      </c>
      <c r="H137" s="3" t="s">
        <v>11</v>
      </c>
      <c r="I137" s="3" t="s">
        <v>1934</v>
      </c>
    </row>
    <row r="138" spans="1:9" x14ac:dyDescent="0.25">
      <c r="A138" s="3" t="s">
        <v>11</v>
      </c>
      <c r="B138" s="3" t="s">
        <v>323</v>
      </c>
      <c r="C138" s="3">
        <v>52152.05</v>
      </c>
      <c r="D138" s="3" t="s">
        <v>570</v>
      </c>
      <c r="E138" s="3" t="str">
        <f>IFERROR(VLOOKUP(Table_Query_from_Cas_Ragle3[[#This Row],[Equipment '#]],'Equip Rates'!A:C,3,FALSE),"")</f>
        <v/>
      </c>
      <c r="F138" s="3" t="str">
        <f>IFERROR(VLOOKUP(Table_Query_from_Cas_Ragle3[[#This Row],[Equipment '#]],H:I,2,FALSE), "No Div")</f>
        <v>2</v>
      </c>
      <c r="H138" s="3" t="s">
        <v>173</v>
      </c>
      <c r="I138" s="3" t="s">
        <v>1934</v>
      </c>
    </row>
    <row r="139" spans="1:9" x14ac:dyDescent="0.25">
      <c r="A139" s="3" t="s">
        <v>788</v>
      </c>
      <c r="B139" s="3" t="s">
        <v>789</v>
      </c>
      <c r="C139" s="3">
        <v>0</v>
      </c>
      <c r="D139" s="3" t="s">
        <v>570</v>
      </c>
      <c r="E139" s="3" t="str">
        <f>IFERROR(VLOOKUP(Table_Query_from_Cas_Ragle3[[#This Row],[Equipment '#]],'Equip Rates'!A:C,3,FALSE),"")</f>
        <v/>
      </c>
      <c r="F139" s="3" t="str">
        <f>IFERROR(VLOOKUP(Table_Query_from_Cas_Ragle3[[#This Row],[Equipment '#]],H:I,2,FALSE), "No Div")</f>
        <v>No Div</v>
      </c>
      <c r="H139" s="3" t="s">
        <v>792</v>
      </c>
      <c r="I139" s="3" t="s">
        <v>1942</v>
      </c>
    </row>
    <row r="140" spans="1:9" x14ac:dyDescent="0.25">
      <c r="A140" s="3" t="s">
        <v>790</v>
      </c>
      <c r="B140" s="3" t="s">
        <v>791</v>
      </c>
      <c r="C140" s="3">
        <v>11629.54</v>
      </c>
      <c r="D140" s="3" t="s">
        <v>570</v>
      </c>
      <c r="E140" s="3" t="str">
        <f>IFERROR(VLOOKUP(Table_Query_from_Cas_Ragle3[[#This Row],[Equipment '#]],'Equip Rates'!A:C,3,FALSE),"")</f>
        <v/>
      </c>
      <c r="F140" s="3" t="str">
        <f>IFERROR(VLOOKUP(Table_Query_from_Cas_Ragle3[[#This Row],[Equipment '#]],H:I,2,FALSE), "No Div")</f>
        <v>No Div</v>
      </c>
      <c r="H140" s="3" t="s">
        <v>794</v>
      </c>
      <c r="I140" s="3" t="s">
        <v>1942</v>
      </c>
    </row>
    <row r="141" spans="1:9" x14ac:dyDescent="0.25">
      <c r="A141" s="3" t="s">
        <v>792</v>
      </c>
      <c r="B141" s="3" t="s">
        <v>793</v>
      </c>
      <c r="C141" s="3">
        <v>6375.51</v>
      </c>
      <c r="D141" s="3" t="s">
        <v>570</v>
      </c>
      <c r="E141" s="3" t="str">
        <f>IFERROR(VLOOKUP(Table_Query_from_Cas_Ragle3[[#This Row],[Equipment '#]],'Equip Rates'!A:C,3,FALSE),"")</f>
        <v/>
      </c>
      <c r="F141" s="3" t="str">
        <f>IFERROR(VLOOKUP(Table_Query_from_Cas_Ragle3[[#This Row],[Equipment '#]],H:I,2,FALSE), "No Div")</f>
        <v>9</v>
      </c>
      <c r="H141" s="3" t="s">
        <v>796</v>
      </c>
      <c r="I141" s="3" t="s">
        <v>1942</v>
      </c>
    </row>
    <row r="142" spans="1:9" x14ac:dyDescent="0.25">
      <c r="A142" s="3" t="s">
        <v>794</v>
      </c>
      <c r="B142" s="3" t="s">
        <v>795</v>
      </c>
      <c r="C142" s="3">
        <v>4322.3500000000004</v>
      </c>
      <c r="D142" s="3" t="s">
        <v>570</v>
      </c>
      <c r="E142" s="3" t="str">
        <f>IFERROR(VLOOKUP(Table_Query_from_Cas_Ragle3[[#This Row],[Equipment '#]],'Equip Rates'!A:C,3,FALSE),"")</f>
        <v/>
      </c>
      <c r="F142" s="3" t="str">
        <f>IFERROR(VLOOKUP(Table_Query_from_Cas_Ragle3[[#This Row],[Equipment '#]],H:I,2,FALSE), "No Div")</f>
        <v>9</v>
      </c>
      <c r="H142" s="3" t="s">
        <v>798</v>
      </c>
      <c r="I142" s="3" t="s">
        <v>1934</v>
      </c>
    </row>
    <row r="143" spans="1:9" x14ac:dyDescent="0.25">
      <c r="A143" s="3" t="s">
        <v>796</v>
      </c>
      <c r="B143" s="3" t="s">
        <v>797</v>
      </c>
      <c r="C143" s="3">
        <v>12316.8</v>
      </c>
      <c r="D143" s="3" t="s">
        <v>570</v>
      </c>
      <c r="E143" s="3" t="str">
        <f>IFERROR(VLOOKUP(Table_Query_from_Cas_Ragle3[[#This Row],[Equipment '#]],'Equip Rates'!A:C,3,FALSE),"")</f>
        <v/>
      </c>
      <c r="F143" s="3" t="str">
        <f>IFERROR(VLOOKUP(Table_Query_from_Cas_Ragle3[[#This Row],[Equipment '#]],H:I,2,FALSE), "No Div")</f>
        <v>9</v>
      </c>
      <c r="H143" s="3" t="s">
        <v>800</v>
      </c>
      <c r="I143" s="3" t="s">
        <v>1934</v>
      </c>
    </row>
    <row r="144" spans="1:9" x14ac:dyDescent="0.25">
      <c r="A144" s="3" t="s">
        <v>798</v>
      </c>
      <c r="B144" s="3" t="s">
        <v>799</v>
      </c>
      <c r="C144" s="3">
        <v>800</v>
      </c>
      <c r="D144" s="3" t="s">
        <v>570</v>
      </c>
      <c r="E144" s="3" t="str">
        <f>IFERROR(VLOOKUP(Table_Query_from_Cas_Ragle3[[#This Row],[Equipment '#]],'Equip Rates'!A:C,3,FALSE),"")</f>
        <v/>
      </c>
      <c r="F144" s="3" t="str">
        <f>IFERROR(VLOOKUP(Table_Query_from_Cas_Ragle3[[#This Row],[Equipment '#]],H:I,2,FALSE), "No Div")</f>
        <v>2</v>
      </c>
      <c r="H144" s="3" t="s">
        <v>802</v>
      </c>
      <c r="I144" s="3" t="s">
        <v>1934</v>
      </c>
    </row>
    <row r="145" spans="1:9" x14ac:dyDescent="0.25">
      <c r="A145" s="3" t="s">
        <v>800</v>
      </c>
      <c r="B145" s="3" t="s">
        <v>801</v>
      </c>
      <c r="C145" s="3">
        <v>9753.86</v>
      </c>
      <c r="D145" s="3" t="s">
        <v>570</v>
      </c>
      <c r="E145" s="3" t="str">
        <f>IFERROR(VLOOKUP(Table_Query_from_Cas_Ragle3[[#This Row],[Equipment '#]],'Equip Rates'!A:C,3,FALSE),"")</f>
        <v/>
      </c>
      <c r="F145" s="3" t="str">
        <f>IFERROR(VLOOKUP(Table_Query_from_Cas_Ragle3[[#This Row],[Equipment '#]],H:I,2,FALSE), "No Div")</f>
        <v>2</v>
      </c>
      <c r="H145" s="3" t="s">
        <v>804</v>
      </c>
      <c r="I145" s="3" t="s">
        <v>1934</v>
      </c>
    </row>
    <row r="146" spans="1:9" x14ac:dyDescent="0.25">
      <c r="A146" s="3" t="s">
        <v>802</v>
      </c>
      <c r="B146" s="3" t="s">
        <v>803</v>
      </c>
      <c r="C146" s="3">
        <v>2711.12</v>
      </c>
      <c r="D146" s="3" t="s">
        <v>570</v>
      </c>
      <c r="E146" s="3" t="str">
        <f>IFERROR(VLOOKUP(Table_Query_from_Cas_Ragle3[[#This Row],[Equipment '#]],'Equip Rates'!A:C,3,FALSE),"")</f>
        <v/>
      </c>
      <c r="F146" s="3" t="str">
        <f>IFERROR(VLOOKUP(Table_Query_from_Cas_Ragle3[[#This Row],[Equipment '#]],H:I,2,FALSE), "No Div")</f>
        <v>2</v>
      </c>
      <c r="H146" s="3" t="s">
        <v>806</v>
      </c>
      <c r="I146" s="3" t="s">
        <v>1937</v>
      </c>
    </row>
    <row r="147" spans="1:9" x14ac:dyDescent="0.25">
      <c r="A147" s="3" t="s">
        <v>804</v>
      </c>
      <c r="B147" s="3" t="s">
        <v>805</v>
      </c>
      <c r="C147" s="3">
        <v>84951.7</v>
      </c>
      <c r="D147" s="3" t="s">
        <v>570</v>
      </c>
      <c r="E147" s="3" t="str">
        <f>IFERROR(VLOOKUP(Table_Query_from_Cas_Ragle3[[#This Row],[Equipment '#]],'Equip Rates'!A:C,3,FALSE),"")</f>
        <v/>
      </c>
      <c r="F147" s="3" t="str">
        <f>IFERROR(VLOOKUP(Table_Query_from_Cas_Ragle3[[#This Row],[Equipment '#]],H:I,2,FALSE), "No Div")</f>
        <v>2</v>
      </c>
      <c r="H147" s="3" t="s">
        <v>807</v>
      </c>
      <c r="I147" s="3" t="s">
        <v>1937</v>
      </c>
    </row>
    <row r="148" spans="1:9" x14ac:dyDescent="0.25">
      <c r="A148" s="3" t="s">
        <v>806</v>
      </c>
      <c r="B148" s="3" t="s">
        <v>4004</v>
      </c>
      <c r="C148" s="3">
        <v>42997.93</v>
      </c>
      <c r="D148" s="3" t="s">
        <v>570</v>
      </c>
      <c r="E148" s="3" t="str">
        <f>IFERROR(VLOOKUP(Table_Query_from_Cas_Ragle3[[#This Row],[Equipment '#]],'Equip Rates'!A:C,3,FALSE),"")</f>
        <v/>
      </c>
      <c r="F148" s="3" t="str">
        <f>IFERROR(VLOOKUP(Table_Query_from_Cas_Ragle3[[#This Row],[Equipment '#]],H:I,2,FALSE), "No Div")</f>
        <v>1</v>
      </c>
      <c r="H148" s="3" t="s">
        <v>174</v>
      </c>
      <c r="I148" s="3" t="s">
        <v>1935</v>
      </c>
    </row>
    <row r="149" spans="1:9" x14ac:dyDescent="0.25">
      <c r="A149" s="3" t="s">
        <v>807</v>
      </c>
      <c r="B149" s="3" t="s">
        <v>808</v>
      </c>
      <c r="C149" s="3">
        <v>10175.950000000001</v>
      </c>
      <c r="D149" s="3" t="s">
        <v>570</v>
      </c>
      <c r="E149" s="3" t="str">
        <f>IFERROR(VLOOKUP(Table_Query_from_Cas_Ragle3[[#This Row],[Equipment '#]],'Equip Rates'!A:C,3,FALSE),"")</f>
        <v/>
      </c>
      <c r="F149" s="3" t="str">
        <f>IFERROR(VLOOKUP(Table_Query_from_Cas_Ragle3[[#This Row],[Equipment '#]],H:I,2,FALSE), "No Div")</f>
        <v>1</v>
      </c>
      <c r="H149" s="3" t="s">
        <v>239</v>
      </c>
      <c r="I149" s="3" t="s">
        <v>1934</v>
      </c>
    </row>
    <row r="150" spans="1:9" x14ac:dyDescent="0.25">
      <c r="A150" s="3" t="s">
        <v>174</v>
      </c>
      <c r="B150" s="3" t="s">
        <v>325</v>
      </c>
      <c r="C150" s="3">
        <v>37344</v>
      </c>
      <c r="D150" s="3" t="s">
        <v>570</v>
      </c>
      <c r="E150" s="3" t="str">
        <f>IFERROR(VLOOKUP(Table_Query_from_Cas_Ragle3[[#This Row],[Equipment '#]],'Equip Rates'!A:C,3,FALSE),"")</f>
        <v/>
      </c>
      <c r="F150" s="3" t="str">
        <f>IFERROR(VLOOKUP(Table_Query_from_Cas_Ragle3[[#This Row],[Equipment '#]],H:I,2,FALSE), "No Div")</f>
        <v>4</v>
      </c>
      <c r="H150" s="3" t="s">
        <v>13</v>
      </c>
      <c r="I150" s="3" t="s">
        <v>1934</v>
      </c>
    </row>
    <row r="151" spans="1:9" x14ac:dyDescent="0.25">
      <c r="A151" s="3" t="s">
        <v>809</v>
      </c>
      <c r="B151" s="3" t="s">
        <v>810</v>
      </c>
      <c r="C151" s="3">
        <v>0</v>
      </c>
      <c r="D151" s="3" t="s">
        <v>570</v>
      </c>
      <c r="E151" s="3" t="str">
        <f>IFERROR(VLOOKUP(Table_Query_from_Cas_Ragle3[[#This Row],[Equipment '#]],'Equip Rates'!A:C,3,FALSE),"")</f>
        <v/>
      </c>
      <c r="F151" s="3" t="str">
        <f>IFERROR(VLOOKUP(Table_Query_from_Cas_Ragle3[[#This Row],[Equipment '#]],H:I,2,FALSE), "No Div")</f>
        <v>No Div</v>
      </c>
      <c r="H151" s="3" t="s">
        <v>1943</v>
      </c>
      <c r="I151" s="3" t="s">
        <v>1934</v>
      </c>
    </row>
    <row r="152" spans="1:9" x14ac:dyDescent="0.25">
      <c r="A152" s="3" t="s">
        <v>239</v>
      </c>
      <c r="B152" s="3" t="s">
        <v>326</v>
      </c>
      <c r="C152" s="3">
        <v>19642.7</v>
      </c>
      <c r="D152" s="3" t="s">
        <v>570</v>
      </c>
      <c r="E152" s="3" t="str">
        <f>IFERROR(VLOOKUP(Table_Query_from_Cas_Ragle3[[#This Row],[Equipment '#]],'Equip Rates'!A:C,3,FALSE),"")</f>
        <v/>
      </c>
      <c r="F152" s="3" t="str">
        <f>IFERROR(VLOOKUP(Table_Query_from_Cas_Ragle3[[#This Row],[Equipment '#]],H:I,2,FALSE), "No Div")</f>
        <v>2</v>
      </c>
      <c r="H152" s="3" t="s">
        <v>14</v>
      </c>
      <c r="I152" s="3" t="s">
        <v>1934</v>
      </c>
    </row>
    <row r="153" spans="1:9" x14ac:dyDescent="0.25">
      <c r="A153" s="3" t="s">
        <v>13</v>
      </c>
      <c r="B153" s="3" t="s">
        <v>327</v>
      </c>
      <c r="C153" s="3">
        <v>22815</v>
      </c>
      <c r="D153" s="3" t="s">
        <v>570</v>
      </c>
      <c r="E153" s="3" t="str">
        <f>IFERROR(VLOOKUP(Table_Query_from_Cas_Ragle3[[#This Row],[Equipment '#]],'Equip Rates'!A:C,3,FALSE),"")</f>
        <v/>
      </c>
      <c r="F153" s="3" t="str">
        <f>IFERROR(VLOOKUP(Table_Query_from_Cas_Ragle3[[#This Row],[Equipment '#]],H:I,2,FALSE), "No Div")</f>
        <v>2</v>
      </c>
      <c r="H153" s="3" t="s">
        <v>175</v>
      </c>
      <c r="I153" s="3" t="s">
        <v>1935</v>
      </c>
    </row>
    <row r="154" spans="1:9" x14ac:dyDescent="0.25">
      <c r="A154" s="3" t="s">
        <v>14</v>
      </c>
      <c r="B154" s="3" t="s">
        <v>328</v>
      </c>
      <c r="C154" s="3">
        <v>14267.5</v>
      </c>
      <c r="D154" s="3" t="s">
        <v>570</v>
      </c>
      <c r="E154" s="3" t="str">
        <f>IFERROR(VLOOKUP(Table_Query_from_Cas_Ragle3[[#This Row],[Equipment '#]],'Equip Rates'!A:C,3,FALSE),"")</f>
        <v/>
      </c>
      <c r="F154" s="3" t="str">
        <f>IFERROR(VLOOKUP(Table_Query_from_Cas_Ragle3[[#This Row],[Equipment '#]],H:I,2,FALSE), "No Div")</f>
        <v>2</v>
      </c>
      <c r="H154" s="3" t="s">
        <v>3505</v>
      </c>
      <c r="I154" s="3" t="s">
        <v>1937</v>
      </c>
    </row>
    <row r="155" spans="1:9" x14ac:dyDescent="0.25">
      <c r="A155" s="3" t="s">
        <v>175</v>
      </c>
      <c r="B155" s="3" t="s">
        <v>329</v>
      </c>
      <c r="C155" s="3">
        <v>16214.83</v>
      </c>
      <c r="D155" s="3" t="s">
        <v>570</v>
      </c>
      <c r="E155" s="3" t="str">
        <f>IFERROR(VLOOKUP(Table_Query_from_Cas_Ragle3[[#This Row],[Equipment '#]],'Equip Rates'!A:C,3,FALSE),"")</f>
        <v/>
      </c>
      <c r="F155" s="3" t="str">
        <f>IFERROR(VLOOKUP(Table_Query_from_Cas_Ragle3[[#This Row],[Equipment '#]],H:I,2,FALSE), "No Div")</f>
        <v>4</v>
      </c>
      <c r="H155" s="3" t="s">
        <v>15</v>
      </c>
      <c r="I155" s="3" t="s">
        <v>1934</v>
      </c>
    </row>
    <row r="156" spans="1:9" x14ac:dyDescent="0.25">
      <c r="A156" s="3" t="s">
        <v>3505</v>
      </c>
      <c r="B156" s="3" t="s">
        <v>3521</v>
      </c>
      <c r="C156" s="3">
        <v>8114.27</v>
      </c>
      <c r="D156" s="3" t="s">
        <v>570</v>
      </c>
      <c r="E156" s="3" t="str">
        <f>IFERROR(VLOOKUP(Table_Query_from_Cas_Ragle3[[#This Row],[Equipment '#]],'Equip Rates'!A:C,3,FALSE),"")</f>
        <v/>
      </c>
      <c r="F156" s="3" t="str">
        <f>IFERROR(VLOOKUP(Table_Query_from_Cas_Ragle3[[#This Row],[Equipment '#]],H:I,2,FALSE), "No Div")</f>
        <v>4</v>
      </c>
      <c r="H156" s="3" t="s">
        <v>17</v>
      </c>
      <c r="I156" s="3" t="s">
        <v>1934</v>
      </c>
    </row>
    <row r="157" spans="1:9" x14ac:dyDescent="0.25">
      <c r="A157" s="3" t="s">
        <v>15</v>
      </c>
      <c r="B157" s="3" t="s">
        <v>330</v>
      </c>
      <c r="C157" s="3">
        <v>12000</v>
      </c>
      <c r="D157" s="3" t="s">
        <v>570</v>
      </c>
      <c r="E157" s="3" t="str">
        <f>IFERROR(VLOOKUP(Table_Query_from_Cas_Ragle3[[#This Row],[Equipment '#]],'Equip Rates'!A:C,3,FALSE),"")</f>
        <v/>
      </c>
      <c r="F157" s="3" t="str">
        <f>IFERROR(VLOOKUP(Table_Query_from_Cas_Ragle3[[#This Row],[Equipment '#]],H:I,2,FALSE), "No Div")</f>
        <v>2</v>
      </c>
      <c r="H157" s="3" t="s">
        <v>19</v>
      </c>
      <c r="I157" s="3" t="s">
        <v>1934</v>
      </c>
    </row>
    <row r="158" spans="1:9" x14ac:dyDescent="0.25">
      <c r="A158" s="3" t="s">
        <v>17</v>
      </c>
      <c r="B158" s="3" t="s">
        <v>331</v>
      </c>
      <c r="C158" s="3">
        <v>6783.56</v>
      </c>
      <c r="D158" s="3" t="s">
        <v>570</v>
      </c>
      <c r="E158" s="3" t="str">
        <f>IFERROR(VLOOKUP(Table_Query_from_Cas_Ragle3[[#This Row],[Equipment '#]],'Equip Rates'!A:C,3,FALSE),"")</f>
        <v/>
      </c>
      <c r="F158" s="3" t="str">
        <f>IFERROR(VLOOKUP(Table_Query_from_Cas_Ragle3[[#This Row],[Equipment '#]],H:I,2,FALSE), "No Div")</f>
        <v>2</v>
      </c>
      <c r="H158" s="3" t="s">
        <v>176</v>
      </c>
      <c r="I158" s="3" t="s">
        <v>1935</v>
      </c>
    </row>
    <row r="159" spans="1:9" x14ac:dyDescent="0.25">
      <c r="A159" s="3" t="s">
        <v>19</v>
      </c>
      <c r="B159" s="3" t="s">
        <v>332</v>
      </c>
      <c r="C159" s="3">
        <v>11454.63</v>
      </c>
      <c r="D159" s="3" t="s">
        <v>570</v>
      </c>
      <c r="E159" s="3" t="str">
        <f>IFERROR(VLOOKUP(Table_Query_from_Cas_Ragle3[[#This Row],[Equipment '#]],'Equip Rates'!A:C,3,FALSE),"")</f>
        <v/>
      </c>
      <c r="F159" s="3" t="str">
        <f>IFERROR(VLOOKUP(Table_Query_from_Cas_Ragle3[[#This Row],[Equipment '#]],H:I,2,FALSE), "No Div")</f>
        <v>2</v>
      </c>
      <c r="H159" s="3" t="s">
        <v>3042</v>
      </c>
      <c r="I159" s="3" t="s">
        <v>1937</v>
      </c>
    </row>
    <row r="160" spans="1:9" x14ac:dyDescent="0.25">
      <c r="A160" s="3" t="s">
        <v>176</v>
      </c>
      <c r="B160" s="3" t="s">
        <v>333</v>
      </c>
      <c r="C160" s="3">
        <v>20567.5</v>
      </c>
      <c r="D160" s="3" t="s">
        <v>570</v>
      </c>
      <c r="E160" s="3" t="str">
        <f>IFERROR(VLOOKUP(Table_Query_from_Cas_Ragle3[[#This Row],[Equipment '#]],'Equip Rates'!A:C,3,FALSE),"")</f>
        <v/>
      </c>
      <c r="F160" s="3" t="str">
        <f>IFERROR(VLOOKUP(Table_Query_from_Cas_Ragle3[[#This Row],[Equipment '#]],H:I,2,FALSE), "No Div")</f>
        <v>4</v>
      </c>
      <c r="H160" s="3" t="s">
        <v>3043</v>
      </c>
      <c r="I160" s="3" t="s">
        <v>1937</v>
      </c>
    </row>
    <row r="161" spans="1:9" x14ac:dyDescent="0.25">
      <c r="A161" s="3" t="s">
        <v>3042</v>
      </c>
      <c r="B161" s="3" t="s">
        <v>3052</v>
      </c>
      <c r="C161" s="3">
        <v>40767</v>
      </c>
      <c r="D161" s="3" t="s">
        <v>570</v>
      </c>
      <c r="E161" s="3" t="str">
        <f>IFERROR(VLOOKUP(Table_Query_from_Cas_Ragle3[[#This Row],[Equipment '#]],'Equip Rates'!A:C,3,FALSE),"")</f>
        <v/>
      </c>
      <c r="F161" s="3" t="str">
        <f>IFERROR(VLOOKUP(Table_Query_from_Cas_Ragle3[[#This Row],[Equipment '#]],H:I,2,FALSE), "No Div")</f>
        <v>1</v>
      </c>
      <c r="H161" s="3" t="s">
        <v>4120</v>
      </c>
      <c r="I161" s="3" t="s">
        <v>1937</v>
      </c>
    </row>
    <row r="162" spans="1:9" x14ac:dyDescent="0.25">
      <c r="A162" s="3" t="s">
        <v>3043</v>
      </c>
      <c r="B162" s="3" t="s">
        <v>3052</v>
      </c>
      <c r="C162" s="3">
        <v>40767</v>
      </c>
      <c r="D162" s="3" t="s">
        <v>570</v>
      </c>
      <c r="E162" s="3" t="str">
        <f>IFERROR(VLOOKUP(Table_Query_from_Cas_Ragle3[[#This Row],[Equipment '#]],'Equip Rates'!A:C,3,FALSE),"")</f>
        <v/>
      </c>
      <c r="F162" s="3" t="str">
        <f>IFERROR(VLOOKUP(Table_Query_from_Cas_Ragle3[[#This Row],[Equipment '#]],H:I,2,FALSE), "No Div")</f>
        <v>1</v>
      </c>
      <c r="H162" s="3" t="s">
        <v>811</v>
      </c>
      <c r="I162" s="3" t="s">
        <v>1937</v>
      </c>
    </row>
    <row r="163" spans="1:9" x14ac:dyDescent="0.25">
      <c r="A163" s="3" t="s">
        <v>4120</v>
      </c>
      <c r="B163" s="3" t="s">
        <v>4123</v>
      </c>
      <c r="C163" s="3">
        <v>33155</v>
      </c>
      <c r="D163" s="3" t="s">
        <v>570</v>
      </c>
      <c r="E163" s="3" t="str">
        <f>IFERROR(VLOOKUP(Table_Query_from_Cas_Ragle3[[#This Row],[Equipment '#]],'Equip Rates'!A:C,3,FALSE),"")</f>
        <v/>
      </c>
      <c r="F163" s="3" t="str">
        <f>IFERROR(VLOOKUP(Table_Query_from_Cas_Ragle3[[#This Row],[Equipment '#]],H:I,2,FALSE), "No Div")</f>
        <v>1</v>
      </c>
      <c r="H163" s="3" t="s">
        <v>813</v>
      </c>
      <c r="I163" s="3" t="s">
        <v>1937</v>
      </c>
    </row>
    <row r="164" spans="1:9" x14ac:dyDescent="0.25">
      <c r="A164" s="3" t="s">
        <v>811</v>
      </c>
      <c r="B164" s="3" t="s">
        <v>812</v>
      </c>
      <c r="C164" s="3">
        <v>4874.4799999999996</v>
      </c>
      <c r="D164" s="3" t="s">
        <v>570</v>
      </c>
      <c r="E164" s="3" t="str">
        <f>IFERROR(VLOOKUP(Table_Query_from_Cas_Ragle3[[#This Row],[Equipment '#]],'Equip Rates'!A:C,3,FALSE),"")</f>
        <v/>
      </c>
      <c r="F164" s="3" t="str">
        <f>IFERROR(VLOOKUP(Table_Query_from_Cas_Ragle3[[#This Row],[Equipment '#]],H:I,2,FALSE), "No Div")</f>
        <v>1</v>
      </c>
      <c r="H164" s="3" t="s">
        <v>815</v>
      </c>
      <c r="I164" s="3" t="s">
        <v>1937</v>
      </c>
    </row>
    <row r="165" spans="1:9" x14ac:dyDescent="0.25">
      <c r="A165" s="3" t="s">
        <v>813</v>
      </c>
      <c r="B165" s="3" t="s">
        <v>814</v>
      </c>
      <c r="C165" s="3">
        <v>46000</v>
      </c>
      <c r="D165" s="3" t="s">
        <v>570</v>
      </c>
      <c r="E165" s="3" t="str">
        <f>IFERROR(VLOOKUP(Table_Query_from_Cas_Ragle3[[#This Row],[Equipment '#]],'Equip Rates'!A:C,3,FALSE),"")</f>
        <v/>
      </c>
      <c r="F165" s="3" t="str">
        <f>IFERROR(VLOOKUP(Table_Query_from_Cas_Ragle3[[#This Row],[Equipment '#]],H:I,2,FALSE), "No Div")</f>
        <v>1</v>
      </c>
      <c r="H165" s="3" t="s">
        <v>817</v>
      </c>
      <c r="I165" s="3" t="s">
        <v>1937</v>
      </c>
    </row>
    <row r="166" spans="1:9" x14ac:dyDescent="0.25">
      <c r="A166" s="3" t="s">
        <v>815</v>
      </c>
      <c r="B166" s="3" t="s">
        <v>816</v>
      </c>
      <c r="C166" s="3">
        <v>96800</v>
      </c>
      <c r="D166" s="3" t="s">
        <v>570</v>
      </c>
      <c r="E166" s="3" t="str">
        <f>IFERROR(VLOOKUP(Table_Query_from_Cas_Ragle3[[#This Row],[Equipment '#]],'Equip Rates'!A:C,3,FALSE),"")</f>
        <v/>
      </c>
      <c r="F166" s="3" t="str">
        <f>IFERROR(VLOOKUP(Table_Query_from_Cas_Ragle3[[#This Row],[Equipment '#]],H:I,2,FALSE), "No Div")</f>
        <v>1</v>
      </c>
      <c r="H166" s="3" t="s">
        <v>3186</v>
      </c>
      <c r="I166" s="3" t="s">
        <v>1937</v>
      </c>
    </row>
    <row r="167" spans="1:9" x14ac:dyDescent="0.25">
      <c r="A167" s="3" t="s">
        <v>817</v>
      </c>
      <c r="B167" s="3" t="s">
        <v>818</v>
      </c>
      <c r="C167" s="3">
        <v>64900</v>
      </c>
      <c r="D167" s="3" t="s">
        <v>570</v>
      </c>
      <c r="E167" s="3" t="str">
        <f>IFERROR(VLOOKUP(Table_Query_from_Cas_Ragle3[[#This Row],[Equipment '#]],'Equip Rates'!A:C,3,FALSE),"")</f>
        <v/>
      </c>
      <c r="F167" s="3" t="str">
        <f>IFERROR(VLOOKUP(Table_Query_from_Cas_Ragle3[[#This Row],[Equipment '#]],H:I,2,FALSE), "No Div")</f>
        <v>1</v>
      </c>
      <c r="H167" s="3" t="s">
        <v>4147</v>
      </c>
      <c r="I167" s="3" t="s">
        <v>1934</v>
      </c>
    </row>
    <row r="168" spans="1:9" x14ac:dyDescent="0.25">
      <c r="A168" s="3" t="s">
        <v>3186</v>
      </c>
      <c r="B168" s="3" t="s">
        <v>3187</v>
      </c>
      <c r="C168" s="3">
        <v>73906</v>
      </c>
      <c r="D168" s="3" t="s">
        <v>570</v>
      </c>
      <c r="E168" s="3" t="str">
        <f>IFERROR(VLOOKUP(Table_Query_from_Cas_Ragle3[[#This Row],[Equipment '#]],'Equip Rates'!A:C,3,FALSE),"")</f>
        <v/>
      </c>
      <c r="F168" s="3" t="str">
        <f>IFERROR(VLOOKUP(Table_Query_from_Cas_Ragle3[[#This Row],[Equipment '#]],H:I,2,FALSE), "No Div")</f>
        <v>1</v>
      </c>
      <c r="H168" s="3" t="s">
        <v>1944</v>
      </c>
      <c r="I168" s="3" t="s">
        <v>1937</v>
      </c>
    </row>
    <row r="169" spans="1:9" x14ac:dyDescent="0.25">
      <c r="A169" s="3" t="s">
        <v>4147</v>
      </c>
      <c r="B169" s="3" t="s">
        <v>4155</v>
      </c>
      <c r="C169" s="3">
        <v>5342.14</v>
      </c>
      <c r="D169" s="3" t="s">
        <v>570</v>
      </c>
      <c r="E169" s="3" t="str">
        <f>IFERROR(VLOOKUP(Table_Query_from_Cas_Ragle3[[#This Row],[Equipment '#]],'Equip Rates'!A:C,3,FALSE),"")</f>
        <v/>
      </c>
      <c r="F169" s="3" t="str">
        <f>IFERROR(VLOOKUP(Table_Query_from_Cas_Ragle3[[#This Row],[Equipment '#]],H:I,2,FALSE), "No Div")</f>
        <v>2</v>
      </c>
      <c r="H169" s="3" t="s">
        <v>819</v>
      </c>
      <c r="I169" s="3" t="s">
        <v>1937</v>
      </c>
    </row>
    <row r="170" spans="1:9" x14ac:dyDescent="0.25">
      <c r="A170" s="3" t="s">
        <v>819</v>
      </c>
      <c r="B170" s="3" t="s">
        <v>820</v>
      </c>
      <c r="C170" s="3">
        <v>347750</v>
      </c>
      <c r="D170" s="3" t="s">
        <v>570</v>
      </c>
      <c r="E170" s="3" t="str">
        <f>IFERROR(VLOOKUP(Table_Query_from_Cas_Ragle3[[#This Row],[Equipment '#]],'Equip Rates'!A:C,3,FALSE),"")</f>
        <v/>
      </c>
      <c r="F170" s="3" t="str">
        <f>IFERROR(VLOOKUP(Table_Query_from_Cas_Ragle3[[#This Row],[Equipment '#]],H:I,2,FALSE), "No Div")</f>
        <v>1</v>
      </c>
      <c r="H170" s="3" t="s">
        <v>3820</v>
      </c>
      <c r="I170" s="3" t="s">
        <v>1937</v>
      </c>
    </row>
    <row r="171" spans="1:9" x14ac:dyDescent="0.25">
      <c r="A171" s="3" t="s">
        <v>3820</v>
      </c>
      <c r="B171" s="3" t="s">
        <v>3827</v>
      </c>
      <c r="C171" s="3">
        <v>685000</v>
      </c>
      <c r="D171" s="3" t="s">
        <v>570</v>
      </c>
      <c r="E171" s="3" t="str">
        <f>IFERROR(VLOOKUP(Table_Query_from_Cas_Ragle3[[#This Row],[Equipment '#]],'Equip Rates'!A:C,3,FALSE),"")</f>
        <v/>
      </c>
      <c r="F171" s="3" t="str">
        <f>IFERROR(VLOOKUP(Table_Query_from_Cas_Ragle3[[#This Row],[Equipment '#]],H:I,2,FALSE), "No Div")</f>
        <v>1</v>
      </c>
      <c r="H171" s="3" t="s">
        <v>823</v>
      </c>
      <c r="I171" s="3" t="s">
        <v>1937</v>
      </c>
    </row>
    <row r="172" spans="1:9" x14ac:dyDescent="0.25">
      <c r="A172" s="3" t="s">
        <v>821</v>
      </c>
      <c r="B172" s="3" t="s">
        <v>822</v>
      </c>
      <c r="C172" s="3">
        <v>0</v>
      </c>
      <c r="D172" s="3" t="s">
        <v>570</v>
      </c>
      <c r="E172" s="3" t="str">
        <f>IFERROR(VLOOKUP(Table_Query_from_Cas_Ragle3[[#This Row],[Equipment '#]],'Equip Rates'!A:C,3,FALSE),"")</f>
        <v/>
      </c>
      <c r="F172" s="3" t="str">
        <f>IFERROR(VLOOKUP(Table_Query_from_Cas_Ragle3[[#This Row],[Equipment '#]],H:I,2,FALSE), "No Div")</f>
        <v>No Div</v>
      </c>
      <c r="H172" s="3" t="s">
        <v>825</v>
      </c>
      <c r="I172" s="3" t="s">
        <v>1937</v>
      </c>
    </row>
    <row r="173" spans="1:9" x14ac:dyDescent="0.25">
      <c r="A173" s="3" t="s">
        <v>823</v>
      </c>
      <c r="B173" s="3" t="s">
        <v>824</v>
      </c>
      <c r="C173" s="3">
        <v>3750</v>
      </c>
      <c r="D173" s="3" t="s">
        <v>570</v>
      </c>
      <c r="E173" s="3" t="str">
        <f>IFERROR(VLOOKUP(Table_Query_from_Cas_Ragle3[[#This Row],[Equipment '#]],'Equip Rates'!A:C,3,FALSE),"")</f>
        <v/>
      </c>
      <c r="F173" s="3" t="str">
        <f>IFERROR(VLOOKUP(Table_Query_from_Cas_Ragle3[[#This Row],[Equipment '#]],H:I,2,FALSE), "No Div")</f>
        <v>1</v>
      </c>
      <c r="H173" s="3" t="s">
        <v>3044</v>
      </c>
      <c r="I173" s="3" t="s">
        <v>1937</v>
      </c>
    </row>
    <row r="174" spans="1:9" x14ac:dyDescent="0.25">
      <c r="A174" s="3" t="s">
        <v>825</v>
      </c>
      <c r="B174" s="3" t="s">
        <v>826</v>
      </c>
      <c r="C174" s="3">
        <v>22746.03</v>
      </c>
      <c r="D174" s="3" t="s">
        <v>570</v>
      </c>
      <c r="E174" s="3" t="str">
        <f>IFERROR(VLOOKUP(Table_Query_from_Cas_Ragle3[[#This Row],[Equipment '#]],'Equip Rates'!A:C,3,FALSE),"")</f>
        <v/>
      </c>
      <c r="F174" s="3" t="str">
        <f>IFERROR(VLOOKUP(Table_Query_from_Cas_Ragle3[[#This Row],[Equipment '#]],H:I,2,FALSE), "No Div")</f>
        <v>1</v>
      </c>
      <c r="H174" s="3" t="s">
        <v>3190</v>
      </c>
      <c r="I174" s="3" t="s">
        <v>1937</v>
      </c>
    </row>
    <row r="175" spans="1:9" x14ac:dyDescent="0.25">
      <c r="A175" s="3" t="s">
        <v>3044</v>
      </c>
      <c r="B175" s="3" t="s">
        <v>3053</v>
      </c>
      <c r="C175" s="3">
        <v>15276.75</v>
      </c>
      <c r="D175" s="3" t="s">
        <v>570</v>
      </c>
      <c r="E175" s="3" t="str">
        <f>IFERROR(VLOOKUP(Table_Query_from_Cas_Ragle3[[#This Row],[Equipment '#]],'Equip Rates'!A:C,3,FALSE),"")</f>
        <v/>
      </c>
      <c r="F175" s="3" t="str">
        <f>IFERROR(VLOOKUP(Table_Query_from_Cas_Ragle3[[#This Row],[Equipment '#]],H:I,2,FALSE), "No Div")</f>
        <v>1</v>
      </c>
      <c r="H175" s="3" t="s">
        <v>3134</v>
      </c>
      <c r="I175" s="3" t="s">
        <v>1937</v>
      </c>
    </row>
    <row r="176" spans="1:9" x14ac:dyDescent="0.25">
      <c r="A176" s="3" t="s">
        <v>3190</v>
      </c>
      <c r="B176" s="3" t="s">
        <v>3195</v>
      </c>
      <c r="C176" s="3">
        <v>58410</v>
      </c>
      <c r="D176" s="3" t="s">
        <v>570</v>
      </c>
      <c r="E176" s="3" t="str">
        <f>IFERROR(VLOOKUP(Table_Query_from_Cas_Ragle3[[#This Row],[Equipment '#]],'Equip Rates'!A:C,3,FALSE),"")</f>
        <v/>
      </c>
      <c r="F176" s="3" t="str">
        <f>IFERROR(VLOOKUP(Table_Query_from_Cas_Ragle3[[#This Row],[Equipment '#]],H:I,2,FALSE), "No Div")</f>
        <v>1</v>
      </c>
      <c r="H176" s="3" t="s">
        <v>23</v>
      </c>
      <c r="I176" s="3" t="s">
        <v>1934</v>
      </c>
    </row>
    <row r="177" spans="1:9" x14ac:dyDescent="0.25">
      <c r="A177" s="3" t="s">
        <v>3134</v>
      </c>
      <c r="B177" s="3" t="s">
        <v>3154</v>
      </c>
      <c r="C177" s="3">
        <v>58000</v>
      </c>
      <c r="D177" s="3" t="s">
        <v>570</v>
      </c>
      <c r="E177" s="3" t="str">
        <f>IFERROR(VLOOKUP(Table_Query_from_Cas_Ragle3[[#This Row],[Equipment '#]],'Equip Rates'!A:C,3,FALSE),"")</f>
        <v/>
      </c>
      <c r="F177" s="3" t="str">
        <f>IFERROR(VLOOKUP(Table_Query_from_Cas_Ragle3[[#This Row],[Equipment '#]],H:I,2,FALSE), "No Div")</f>
        <v>1</v>
      </c>
      <c r="H177" s="3" t="s">
        <v>829</v>
      </c>
      <c r="I177" s="3" t="s">
        <v>1937</v>
      </c>
    </row>
    <row r="178" spans="1:9" x14ac:dyDescent="0.25">
      <c r="A178" s="3" t="s">
        <v>23</v>
      </c>
      <c r="B178" s="3" t="s">
        <v>334</v>
      </c>
      <c r="C178" s="3">
        <v>56000</v>
      </c>
      <c r="D178" s="3" t="s">
        <v>570</v>
      </c>
      <c r="E178" s="3" t="str">
        <f>IFERROR(VLOOKUP(Table_Query_from_Cas_Ragle3[[#This Row],[Equipment '#]],'Equip Rates'!A:C,3,FALSE),"")</f>
        <v/>
      </c>
      <c r="F178" s="3" t="str">
        <f>IFERROR(VLOOKUP(Table_Query_from_Cas_Ragle3[[#This Row],[Equipment '#]],H:I,2,FALSE), "No Div")</f>
        <v>2</v>
      </c>
      <c r="H178" s="3" t="s">
        <v>831</v>
      </c>
      <c r="I178" s="3" t="s">
        <v>1937</v>
      </c>
    </row>
    <row r="179" spans="1:9" x14ac:dyDescent="0.25">
      <c r="A179" s="3" t="s">
        <v>827</v>
      </c>
      <c r="B179" s="3" t="s">
        <v>828</v>
      </c>
      <c r="C179" s="3">
        <v>4375</v>
      </c>
      <c r="D179" s="3" t="s">
        <v>570</v>
      </c>
      <c r="E179" s="3" t="str">
        <f>IFERROR(VLOOKUP(Table_Query_from_Cas_Ragle3[[#This Row],[Equipment '#]],'Equip Rates'!A:C,3,FALSE),"")</f>
        <v/>
      </c>
      <c r="F179" s="3" t="str">
        <f>IFERROR(VLOOKUP(Table_Query_from_Cas_Ragle3[[#This Row],[Equipment '#]],H:I,2,FALSE), "No Div")</f>
        <v>2</v>
      </c>
      <c r="H179" s="3" t="s">
        <v>832</v>
      </c>
      <c r="I179" s="3" t="s">
        <v>1937</v>
      </c>
    </row>
    <row r="180" spans="1:9" x14ac:dyDescent="0.25">
      <c r="A180" s="3" t="s">
        <v>829</v>
      </c>
      <c r="B180" s="3" t="s">
        <v>830</v>
      </c>
      <c r="C180" s="3">
        <v>5936</v>
      </c>
      <c r="D180" s="3" t="s">
        <v>570</v>
      </c>
      <c r="E180" s="3" t="str">
        <f>IFERROR(VLOOKUP(Table_Query_from_Cas_Ragle3[[#This Row],[Equipment '#]],'Equip Rates'!A:C,3,FALSE),"")</f>
        <v/>
      </c>
      <c r="F180" s="3" t="str">
        <f>IFERROR(VLOOKUP(Table_Query_from_Cas_Ragle3[[#This Row],[Equipment '#]],H:I,2,FALSE), "No Div")</f>
        <v>1</v>
      </c>
      <c r="H180" s="3" t="s">
        <v>24</v>
      </c>
      <c r="I180" s="3" t="s">
        <v>1934</v>
      </c>
    </row>
    <row r="181" spans="1:9" x14ac:dyDescent="0.25">
      <c r="A181" s="3" t="s">
        <v>831</v>
      </c>
      <c r="B181" s="3" t="s">
        <v>334</v>
      </c>
      <c r="C181" s="3">
        <v>6000</v>
      </c>
      <c r="D181" s="3" t="s">
        <v>570</v>
      </c>
      <c r="E181" s="3" t="str">
        <f>IFERROR(VLOOKUP(Table_Query_from_Cas_Ragle3[[#This Row],[Equipment '#]],'Equip Rates'!A:C,3,FALSE),"")</f>
        <v/>
      </c>
      <c r="F181" s="3" t="str">
        <f>IFERROR(VLOOKUP(Table_Query_from_Cas_Ragle3[[#This Row],[Equipment '#]],H:I,2,FALSE), "No Div")</f>
        <v>1</v>
      </c>
      <c r="H181" s="3" t="s">
        <v>25</v>
      </c>
      <c r="I181" s="3" t="s">
        <v>1934</v>
      </c>
    </row>
    <row r="182" spans="1:9" x14ac:dyDescent="0.25">
      <c r="A182" s="3" t="s">
        <v>832</v>
      </c>
      <c r="B182" s="3" t="s">
        <v>833</v>
      </c>
      <c r="C182" s="3">
        <v>0</v>
      </c>
      <c r="D182" s="3" t="s">
        <v>570</v>
      </c>
      <c r="E182" s="3" t="str">
        <f>IFERROR(VLOOKUP(Table_Query_from_Cas_Ragle3[[#This Row],[Equipment '#]],'Equip Rates'!A:C,3,FALSE),"")</f>
        <v/>
      </c>
      <c r="F182" s="3" t="str">
        <f>IFERROR(VLOOKUP(Table_Query_from_Cas_Ragle3[[#This Row],[Equipment '#]],H:I,2,FALSE), "No Div")</f>
        <v>1</v>
      </c>
      <c r="H182" s="3" t="s">
        <v>1945</v>
      </c>
      <c r="I182" s="3" t="s">
        <v>1935</v>
      </c>
    </row>
    <row r="183" spans="1:9" x14ac:dyDescent="0.25">
      <c r="A183" s="3" t="s">
        <v>24</v>
      </c>
      <c r="B183" s="3" t="s">
        <v>3188</v>
      </c>
      <c r="C183" s="3">
        <v>18254.2</v>
      </c>
      <c r="D183" s="3" t="s">
        <v>570</v>
      </c>
      <c r="E183" s="3" t="str">
        <f>IFERROR(VLOOKUP(Table_Query_from_Cas_Ragle3[[#This Row],[Equipment '#]],'Equip Rates'!A:C,3,FALSE),"")</f>
        <v/>
      </c>
      <c r="F183" s="3" t="str">
        <f>IFERROR(VLOOKUP(Table_Query_from_Cas_Ragle3[[#This Row],[Equipment '#]],H:I,2,FALSE), "No Div")</f>
        <v>2</v>
      </c>
      <c r="H183" s="3" t="s">
        <v>1946</v>
      </c>
      <c r="I183" s="3" t="s">
        <v>1934</v>
      </c>
    </row>
    <row r="184" spans="1:9" x14ac:dyDescent="0.25">
      <c r="A184" s="3" t="s">
        <v>25</v>
      </c>
      <c r="B184" s="3" t="s">
        <v>336</v>
      </c>
      <c r="C184" s="3">
        <v>32128.21</v>
      </c>
      <c r="D184" s="3" t="s">
        <v>570</v>
      </c>
      <c r="E184" s="3" t="str">
        <f>IFERROR(VLOOKUP(Table_Query_from_Cas_Ragle3[[#This Row],[Equipment '#]],'Equip Rates'!A:C,3,FALSE),"")</f>
        <v/>
      </c>
      <c r="F184" s="3" t="str">
        <f>IFERROR(VLOOKUP(Table_Query_from_Cas_Ragle3[[#This Row],[Equipment '#]],H:I,2,FALSE), "No Div")</f>
        <v>2</v>
      </c>
      <c r="H184" s="3" t="s">
        <v>1947</v>
      </c>
      <c r="I184" s="3" t="s">
        <v>1934</v>
      </c>
    </row>
    <row r="185" spans="1:9" x14ac:dyDescent="0.25">
      <c r="A185" s="3" t="s">
        <v>834</v>
      </c>
      <c r="B185" s="3" t="s">
        <v>835</v>
      </c>
      <c r="C185" s="3">
        <v>15000</v>
      </c>
      <c r="D185" s="3" t="s">
        <v>570</v>
      </c>
      <c r="E185" s="3" t="str">
        <f>IFERROR(VLOOKUP(Table_Query_from_Cas_Ragle3[[#This Row],[Equipment '#]],'Equip Rates'!A:C,3,FALSE),"")</f>
        <v/>
      </c>
      <c r="F185" s="3" t="str">
        <f>IFERROR(VLOOKUP(Table_Query_from_Cas_Ragle3[[#This Row],[Equipment '#]],H:I,2,FALSE), "No Div")</f>
        <v>1</v>
      </c>
      <c r="H185" s="3" t="s">
        <v>834</v>
      </c>
      <c r="I185" s="3" t="s">
        <v>1937</v>
      </c>
    </row>
    <row r="186" spans="1:9" x14ac:dyDescent="0.25">
      <c r="A186" s="3" t="s">
        <v>177</v>
      </c>
      <c r="B186" s="3" t="s">
        <v>337</v>
      </c>
      <c r="C186" s="3">
        <v>398450</v>
      </c>
      <c r="D186" s="3" t="s">
        <v>570</v>
      </c>
      <c r="E186" s="3" t="str">
        <f>IFERROR(VLOOKUP(Table_Query_from_Cas_Ragle3[[#This Row],[Equipment '#]],'Equip Rates'!A:C,3,FALSE),"")</f>
        <v/>
      </c>
      <c r="F186" s="3" t="str">
        <f>IFERROR(VLOOKUP(Table_Query_from_Cas_Ragle3[[#This Row],[Equipment '#]],H:I,2,FALSE), "No Div")</f>
        <v>4</v>
      </c>
      <c r="H186" s="3" t="s">
        <v>177</v>
      </c>
      <c r="I186" s="3" t="s">
        <v>1935</v>
      </c>
    </row>
    <row r="187" spans="1:9" x14ac:dyDescent="0.25">
      <c r="A187" s="3" t="s">
        <v>27</v>
      </c>
      <c r="B187" s="3" t="s">
        <v>339</v>
      </c>
      <c r="C187" s="3">
        <v>285000</v>
      </c>
      <c r="D187" s="3" t="s">
        <v>570</v>
      </c>
      <c r="E187" s="3" t="str">
        <f>IFERROR(VLOOKUP(Table_Query_from_Cas_Ragle3[[#This Row],[Equipment '#]],'Equip Rates'!A:C,3,FALSE),"")</f>
        <v/>
      </c>
      <c r="F187" s="3" t="str">
        <f>IFERROR(VLOOKUP(Table_Query_from_Cas_Ragle3[[#This Row],[Equipment '#]],H:I,2,FALSE), "No Div")</f>
        <v>2</v>
      </c>
      <c r="H187" s="3" t="s">
        <v>26</v>
      </c>
      <c r="I187" s="3" t="s">
        <v>1935</v>
      </c>
    </row>
    <row r="188" spans="1:9" x14ac:dyDescent="0.25">
      <c r="A188" s="3" t="s">
        <v>28</v>
      </c>
      <c r="B188" s="3" t="s">
        <v>340</v>
      </c>
      <c r="C188" s="3">
        <v>159500</v>
      </c>
      <c r="D188" s="3" t="s">
        <v>570</v>
      </c>
      <c r="E188" s="3" t="str">
        <f>IFERROR(VLOOKUP(Table_Query_from_Cas_Ragle3[[#This Row],[Equipment '#]],'Equip Rates'!A:C,3,FALSE),"")</f>
        <v/>
      </c>
      <c r="F188" s="3" t="str">
        <f>IFERROR(VLOOKUP(Table_Query_from_Cas_Ragle3[[#This Row],[Equipment '#]],H:I,2,FALSE), "No Div")</f>
        <v>2</v>
      </c>
      <c r="H188" s="3" t="s">
        <v>27</v>
      </c>
      <c r="I188" s="3" t="s">
        <v>1934</v>
      </c>
    </row>
    <row r="189" spans="1:9" x14ac:dyDescent="0.25">
      <c r="A189" s="3" t="s">
        <v>3225</v>
      </c>
      <c r="B189" s="3" t="s">
        <v>3233</v>
      </c>
      <c r="C189" s="3">
        <v>57580.63</v>
      </c>
      <c r="D189" s="3" t="s">
        <v>570</v>
      </c>
      <c r="E189" s="3" t="str">
        <f>IFERROR(VLOOKUP(Table_Query_from_Cas_Ragle3[[#This Row],[Equipment '#]],'Equip Rates'!A:C,3,FALSE),"")</f>
        <v/>
      </c>
      <c r="F189" s="3" t="str">
        <f>IFERROR(VLOOKUP(Table_Query_from_Cas_Ragle3[[#This Row],[Equipment '#]],H:I,2,FALSE), "No Div")</f>
        <v>2</v>
      </c>
      <c r="H189" s="3" t="s">
        <v>28</v>
      </c>
      <c r="I189" s="3" t="s">
        <v>1934</v>
      </c>
    </row>
    <row r="190" spans="1:9" x14ac:dyDescent="0.25">
      <c r="A190" s="3" t="s">
        <v>3401</v>
      </c>
      <c r="B190" s="3" t="s">
        <v>3420</v>
      </c>
      <c r="C190" s="3">
        <v>38246</v>
      </c>
      <c r="D190" s="3" t="s">
        <v>570</v>
      </c>
      <c r="E190" s="3" t="str">
        <f>IFERROR(VLOOKUP(Table_Query_from_Cas_Ragle3[[#This Row],[Equipment '#]],'Equip Rates'!A:C,3,FALSE),"")</f>
        <v/>
      </c>
      <c r="F190" s="3" t="str">
        <f>IFERROR(VLOOKUP(Table_Query_from_Cas_Ragle3[[#This Row],[Equipment '#]],H:I,2,FALSE), "No Div")</f>
        <v>2</v>
      </c>
      <c r="H190" s="3" t="s">
        <v>3225</v>
      </c>
      <c r="I190" s="3" t="s">
        <v>1934</v>
      </c>
    </row>
    <row r="191" spans="1:9" x14ac:dyDescent="0.25">
      <c r="A191" s="3" t="s">
        <v>836</v>
      </c>
      <c r="B191" s="3" t="s">
        <v>837</v>
      </c>
      <c r="C191" s="3">
        <v>126500</v>
      </c>
      <c r="D191" s="3" t="s">
        <v>570</v>
      </c>
      <c r="E191" s="3" t="str">
        <f>IFERROR(VLOOKUP(Table_Query_from_Cas_Ragle3[[#This Row],[Equipment '#]],'Equip Rates'!A:C,3,FALSE),"")</f>
        <v/>
      </c>
      <c r="F191" s="3" t="str">
        <f>IFERROR(VLOOKUP(Table_Query_from_Cas_Ragle3[[#This Row],[Equipment '#]],H:I,2,FALSE), "No Div")</f>
        <v>1</v>
      </c>
      <c r="H191" s="3" t="s">
        <v>3401</v>
      </c>
      <c r="I191" s="3" t="s">
        <v>1934</v>
      </c>
    </row>
    <row r="192" spans="1:9" x14ac:dyDescent="0.25">
      <c r="A192" s="3" t="s">
        <v>3402</v>
      </c>
      <c r="B192" s="3" t="s">
        <v>3421</v>
      </c>
      <c r="C192" s="3">
        <v>14750</v>
      </c>
      <c r="D192" s="3" t="s">
        <v>570</v>
      </c>
      <c r="E192" s="3" t="str">
        <f>IFERROR(VLOOKUP(Table_Query_from_Cas_Ragle3[[#This Row],[Equipment '#]],'Equip Rates'!A:C,3,FALSE),"")</f>
        <v/>
      </c>
      <c r="F192" s="3" t="str">
        <f>IFERROR(VLOOKUP(Table_Query_from_Cas_Ragle3[[#This Row],[Equipment '#]],H:I,2,FALSE), "No Div")</f>
        <v>1</v>
      </c>
      <c r="H192" s="3" t="s">
        <v>836</v>
      </c>
      <c r="I192" s="3" t="s">
        <v>1937</v>
      </c>
    </row>
    <row r="193" spans="1:9" x14ac:dyDescent="0.25">
      <c r="A193" s="3" t="s">
        <v>3403</v>
      </c>
      <c r="B193" s="3" t="s">
        <v>3422</v>
      </c>
      <c r="C193" s="3">
        <v>45000</v>
      </c>
      <c r="D193" s="3" t="s">
        <v>570</v>
      </c>
      <c r="E193" s="3" t="str">
        <f>IFERROR(VLOOKUP(Table_Query_from_Cas_Ragle3[[#This Row],[Equipment '#]],'Equip Rates'!A:C,3,FALSE),"")</f>
        <v/>
      </c>
      <c r="F193" s="3" t="str">
        <f>IFERROR(VLOOKUP(Table_Query_from_Cas_Ragle3[[#This Row],[Equipment '#]],H:I,2,FALSE), "No Div")</f>
        <v>2</v>
      </c>
      <c r="H193" s="3" t="s">
        <v>3402</v>
      </c>
      <c r="I193" s="3" t="s">
        <v>1937</v>
      </c>
    </row>
    <row r="194" spans="1:9" x14ac:dyDescent="0.25">
      <c r="A194" s="3" t="s">
        <v>3994</v>
      </c>
      <c r="B194" s="3" t="s">
        <v>4005</v>
      </c>
      <c r="C194" s="3">
        <v>14897.93</v>
      </c>
      <c r="D194" s="3" t="s">
        <v>570</v>
      </c>
      <c r="E194" s="3" t="str">
        <f>IFERROR(VLOOKUP(Table_Query_from_Cas_Ragle3[[#This Row],[Equipment '#]],'Equip Rates'!A:C,3,FALSE),"")</f>
        <v/>
      </c>
      <c r="F194" s="3" t="str">
        <f>IFERROR(VLOOKUP(Table_Query_from_Cas_Ragle3[[#This Row],[Equipment '#]],H:I,2,FALSE), "No Div")</f>
        <v>2</v>
      </c>
      <c r="H194" s="3" t="s">
        <v>3403</v>
      </c>
      <c r="I194" s="3" t="s">
        <v>1934</v>
      </c>
    </row>
    <row r="195" spans="1:9" x14ac:dyDescent="0.25">
      <c r="A195" s="3" t="s">
        <v>838</v>
      </c>
      <c r="B195" s="3" t="s">
        <v>839</v>
      </c>
      <c r="C195" s="3">
        <v>3364.69</v>
      </c>
      <c r="D195" s="3" t="s">
        <v>570</v>
      </c>
      <c r="E195" s="3" t="str">
        <f>IFERROR(VLOOKUP(Table_Query_from_Cas_Ragle3[[#This Row],[Equipment '#]],'Equip Rates'!A:C,3,FALSE),"")</f>
        <v/>
      </c>
      <c r="F195" s="3" t="str">
        <f>IFERROR(VLOOKUP(Table_Query_from_Cas_Ragle3[[#This Row],[Equipment '#]],H:I,2,FALSE), "No Div")</f>
        <v>No Div</v>
      </c>
      <c r="H195" s="3" t="s">
        <v>3994</v>
      </c>
      <c r="I195" s="3" t="s">
        <v>1934</v>
      </c>
    </row>
    <row r="196" spans="1:9" x14ac:dyDescent="0.25">
      <c r="A196" s="3" t="s">
        <v>840</v>
      </c>
      <c r="B196" s="3" t="s">
        <v>841</v>
      </c>
      <c r="C196" s="3">
        <v>3364.69</v>
      </c>
      <c r="D196" s="3" t="s">
        <v>570</v>
      </c>
      <c r="E196" s="3" t="str">
        <f>IFERROR(VLOOKUP(Table_Query_from_Cas_Ragle3[[#This Row],[Equipment '#]],'Equip Rates'!A:C,3,FALSE),"")</f>
        <v/>
      </c>
      <c r="F196" s="3" t="str">
        <f>IFERROR(VLOOKUP(Table_Query_from_Cas_Ragle3[[#This Row],[Equipment '#]],H:I,2,FALSE), "No Div")</f>
        <v>No Div</v>
      </c>
      <c r="H196" s="3" t="s">
        <v>856</v>
      </c>
      <c r="I196" s="3" t="s">
        <v>1937</v>
      </c>
    </row>
    <row r="197" spans="1:9" x14ac:dyDescent="0.25">
      <c r="A197" s="3" t="s">
        <v>842</v>
      </c>
      <c r="B197" s="3" t="s">
        <v>843</v>
      </c>
      <c r="C197" s="3">
        <v>1682.35</v>
      </c>
      <c r="D197" s="3" t="s">
        <v>570</v>
      </c>
      <c r="E197" s="3" t="str">
        <f>IFERROR(VLOOKUP(Table_Query_from_Cas_Ragle3[[#This Row],[Equipment '#]],'Equip Rates'!A:C,3,FALSE),"")</f>
        <v/>
      </c>
      <c r="F197" s="3" t="str">
        <f>IFERROR(VLOOKUP(Table_Query_from_Cas_Ragle3[[#This Row],[Equipment '#]],H:I,2,FALSE), "No Div")</f>
        <v>No Div</v>
      </c>
      <c r="H197" s="3" t="s">
        <v>861</v>
      </c>
      <c r="I197" s="3" t="s">
        <v>1937</v>
      </c>
    </row>
    <row r="198" spans="1:9" x14ac:dyDescent="0.25">
      <c r="A198" s="3" t="s">
        <v>844</v>
      </c>
      <c r="B198" s="3" t="s">
        <v>841</v>
      </c>
      <c r="C198" s="3">
        <v>2272.12</v>
      </c>
      <c r="D198" s="3" t="s">
        <v>570</v>
      </c>
      <c r="E198" s="3" t="str">
        <f>IFERROR(VLOOKUP(Table_Query_from_Cas_Ragle3[[#This Row],[Equipment '#]],'Equip Rates'!A:C,3,FALSE),"")</f>
        <v/>
      </c>
      <c r="F198" s="3" t="str">
        <f>IFERROR(VLOOKUP(Table_Query_from_Cas_Ragle3[[#This Row],[Equipment '#]],H:I,2,FALSE), "No Div")</f>
        <v>No Div</v>
      </c>
      <c r="H198" s="3" t="s">
        <v>20</v>
      </c>
      <c r="I198" s="3" t="s">
        <v>1934</v>
      </c>
    </row>
    <row r="199" spans="1:9" x14ac:dyDescent="0.25">
      <c r="A199" s="3" t="s">
        <v>845</v>
      </c>
      <c r="B199" s="3" t="s">
        <v>841</v>
      </c>
      <c r="C199" s="3">
        <v>2272.12</v>
      </c>
      <c r="D199" s="3" t="s">
        <v>570</v>
      </c>
      <c r="E199" s="3" t="str">
        <f>IFERROR(VLOOKUP(Table_Query_from_Cas_Ragle3[[#This Row],[Equipment '#]],'Equip Rates'!A:C,3,FALSE),"")</f>
        <v/>
      </c>
      <c r="F199" s="3" t="str">
        <f>IFERROR(VLOOKUP(Table_Query_from_Cas_Ragle3[[#This Row],[Equipment '#]],H:I,2,FALSE), "No Div")</f>
        <v>No Div</v>
      </c>
      <c r="H199" s="3" t="s">
        <v>21</v>
      </c>
      <c r="I199" s="3" t="s">
        <v>1934</v>
      </c>
    </row>
    <row r="200" spans="1:9" x14ac:dyDescent="0.25">
      <c r="A200" s="3" t="s">
        <v>846</v>
      </c>
      <c r="B200" s="3" t="s">
        <v>841</v>
      </c>
      <c r="C200" s="3">
        <v>2272.11</v>
      </c>
      <c r="D200" s="3" t="s">
        <v>570</v>
      </c>
      <c r="E200" s="3" t="str">
        <f>IFERROR(VLOOKUP(Table_Query_from_Cas_Ragle3[[#This Row],[Equipment '#]],'Equip Rates'!A:C,3,FALSE),"")</f>
        <v/>
      </c>
      <c r="F200" s="3" t="str">
        <f>IFERROR(VLOOKUP(Table_Query_from_Cas_Ragle3[[#This Row],[Equipment '#]],H:I,2,FALSE), "No Div")</f>
        <v>No Div</v>
      </c>
      <c r="H200" s="3" t="s">
        <v>3506</v>
      </c>
      <c r="I200" s="3" t="s">
        <v>1934</v>
      </c>
    </row>
    <row r="201" spans="1:9" x14ac:dyDescent="0.25">
      <c r="A201" s="3" t="s">
        <v>847</v>
      </c>
      <c r="B201" s="3" t="s">
        <v>848</v>
      </c>
      <c r="C201" s="3">
        <v>1298.98</v>
      </c>
      <c r="D201" s="3" t="s">
        <v>570</v>
      </c>
      <c r="E201" s="3" t="str">
        <f>IFERROR(VLOOKUP(Table_Query_from_Cas_Ragle3[[#This Row],[Equipment '#]],'Equip Rates'!A:C,3,FALSE),"")</f>
        <v/>
      </c>
      <c r="F201" s="3" t="str">
        <f>IFERROR(VLOOKUP(Table_Query_from_Cas_Ragle3[[#This Row],[Equipment '#]],H:I,2,FALSE), "No Div")</f>
        <v>No Div</v>
      </c>
      <c r="H201" s="3" t="s">
        <v>3821</v>
      </c>
      <c r="I201" s="3" t="s">
        <v>1934</v>
      </c>
    </row>
    <row r="202" spans="1:9" x14ac:dyDescent="0.25">
      <c r="A202" s="3" t="s">
        <v>849</v>
      </c>
      <c r="B202" s="3" t="s">
        <v>850</v>
      </c>
      <c r="C202" s="3">
        <v>1101.18</v>
      </c>
      <c r="D202" s="3" t="s">
        <v>570</v>
      </c>
      <c r="E202" s="3" t="str">
        <f>IFERROR(VLOOKUP(Table_Query_from_Cas_Ragle3[[#This Row],[Equipment '#]],'Equip Rates'!A:C,3,FALSE),"")</f>
        <v/>
      </c>
      <c r="F202" s="3" t="str">
        <f>IFERROR(VLOOKUP(Table_Query_from_Cas_Ragle3[[#This Row],[Equipment '#]],H:I,2,FALSE), "No Div")</f>
        <v>No Div</v>
      </c>
      <c r="H202" s="3" t="s">
        <v>863</v>
      </c>
      <c r="I202" s="3" t="s">
        <v>1937</v>
      </c>
    </row>
    <row r="203" spans="1:9" x14ac:dyDescent="0.25">
      <c r="A203" s="3" t="s">
        <v>851</v>
      </c>
      <c r="B203" s="3" t="s">
        <v>852</v>
      </c>
      <c r="C203" s="3">
        <v>634.52</v>
      </c>
      <c r="D203" s="3" t="s">
        <v>570</v>
      </c>
      <c r="E203" s="3" t="str">
        <f>IFERROR(VLOOKUP(Table_Query_from_Cas_Ragle3[[#This Row],[Equipment '#]],'Equip Rates'!A:C,3,FALSE),"")</f>
        <v/>
      </c>
      <c r="F203" s="3" t="str">
        <f>IFERROR(VLOOKUP(Table_Query_from_Cas_Ragle3[[#This Row],[Equipment '#]],H:I,2,FALSE), "No Div")</f>
        <v>No Div</v>
      </c>
      <c r="H203" s="3" t="s">
        <v>865</v>
      </c>
      <c r="I203" s="3" t="s">
        <v>1937</v>
      </c>
    </row>
    <row r="204" spans="1:9" x14ac:dyDescent="0.25">
      <c r="A204" s="3" t="s">
        <v>853</v>
      </c>
      <c r="B204" s="3" t="s">
        <v>854</v>
      </c>
      <c r="C204" s="3">
        <v>976.91</v>
      </c>
      <c r="D204" s="3" t="s">
        <v>570</v>
      </c>
      <c r="E204" s="3" t="str">
        <f>IFERROR(VLOOKUP(Table_Query_from_Cas_Ragle3[[#This Row],[Equipment '#]],'Equip Rates'!A:C,3,FALSE),"")</f>
        <v/>
      </c>
      <c r="F204" s="3" t="str">
        <f>IFERROR(VLOOKUP(Table_Query_from_Cas_Ragle3[[#This Row],[Equipment '#]],H:I,2,FALSE), "No Div")</f>
        <v>No Div</v>
      </c>
      <c r="H204" s="3" t="s">
        <v>867</v>
      </c>
      <c r="I204" s="3" t="s">
        <v>1937</v>
      </c>
    </row>
    <row r="205" spans="1:9" x14ac:dyDescent="0.25">
      <c r="A205" s="3" t="s">
        <v>855</v>
      </c>
      <c r="B205" s="3" t="s">
        <v>848</v>
      </c>
      <c r="C205" s="3">
        <v>1140.32</v>
      </c>
      <c r="D205" s="3" t="s">
        <v>570</v>
      </c>
      <c r="E205" s="3" t="str">
        <f>IFERROR(VLOOKUP(Table_Query_from_Cas_Ragle3[[#This Row],[Equipment '#]],'Equip Rates'!A:C,3,FALSE),"")</f>
        <v/>
      </c>
      <c r="F205" s="3" t="str">
        <f>IFERROR(VLOOKUP(Table_Query_from_Cas_Ragle3[[#This Row],[Equipment '#]],H:I,2,FALSE), "No Div")</f>
        <v>No Div</v>
      </c>
      <c r="H205" s="3" t="s">
        <v>869</v>
      </c>
      <c r="I205" s="3" t="s">
        <v>1937</v>
      </c>
    </row>
    <row r="206" spans="1:9" x14ac:dyDescent="0.25">
      <c r="A206" s="3" t="s">
        <v>856</v>
      </c>
      <c r="B206" s="3" t="s">
        <v>857</v>
      </c>
      <c r="C206" s="3">
        <v>1785.75</v>
      </c>
      <c r="D206" s="3" t="s">
        <v>570</v>
      </c>
      <c r="E206" s="3" t="str">
        <f>IFERROR(VLOOKUP(Table_Query_from_Cas_Ragle3[[#This Row],[Equipment '#]],'Equip Rates'!A:C,3,FALSE),"")</f>
        <v/>
      </c>
      <c r="F206" s="3" t="str">
        <f>IFERROR(VLOOKUP(Table_Query_from_Cas_Ragle3[[#This Row],[Equipment '#]],H:I,2,FALSE), "No Div")</f>
        <v>1</v>
      </c>
      <c r="H206" s="3" t="s">
        <v>871</v>
      </c>
      <c r="I206" s="3" t="s">
        <v>1937</v>
      </c>
    </row>
    <row r="207" spans="1:9" x14ac:dyDescent="0.25">
      <c r="A207" s="3" t="s">
        <v>858</v>
      </c>
      <c r="B207" s="3" t="s">
        <v>848</v>
      </c>
      <c r="C207" s="3">
        <v>1984.51</v>
      </c>
      <c r="D207" s="3" t="s">
        <v>570</v>
      </c>
      <c r="E207" s="3" t="str">
        <f>IFERROR(VLOOKUP(Table_Query_from_Cas_Ragle3[[#This Row],[Equipment '#]],'Equip Rates'!A:C,3,FALSE),"")</f>
        <v/>
      </c>
      <c r="F207" s="3" t="str">
        <f>IFERROR(VLOOKUP(Table_Query_from_Cas_Ragle3[[#This Row],[Equipment '#]],H:I,2,FALSE), "No Div")</f>
        <v>No Div</v>
      </c>
      <c r="H207" s="3" t="s">
        <v>872</v>
      </c>
      <c r="I207" s="3" t="s">
        <v>1937</v>
      </c>
    </row>
    <row r="208" spans="1:9" x14ac:dyDescent="0.25">
      <c r="A208" s="3" t="s">
        <v>859</v>
      </c>
      <c r="B208" s="3" t="s">
        <v>860</v>
      </c>
      <c r="C208" s="3">
        <v>1730.06</v>
      </c>
      <c r="D208" s="3" t="s">
        <v>570</v>
      </c>
      <c r="E208" s="3" t="str">
        <f>IFERROR(VLOOKUP(Table_Query_from_Cas_Ragle3[[#This Row],[Equipment '#]],'Equip Rates'!A:C,3,FALSE),"")</f>
        <v/>
      </c>
      <c r="F208" s="3" t="str">
        <f>IFERROR(VLOOKUP(Table_Query_from_Cas_Ragle3[[#This Row],[Equipment '#]],H:I,2,FALSE), "No Div")</f>
        <v>No Div</v>
      </c>
      <c r="H208" s="3" t="s">
        <v>873</v>
      </c>
      <c r="I208" s="3" t="s">
        <v>1937</v>
      </c>
    </row>
    <row r="209" spans="1:9" x14ac:dyDescent="0.25">
      <c r="A209" s="3" t="s">
        <v>861</v>
      </c>
      <c r="B209" s="3" t="s">
        <v>862</v>
      </c>
      <c r="C209" s="3">
        <v>8310.2800000000007</v>
      </c>
      <c r="D209" s="3" t="s">
        <v>570</v>
      </c>
      <c r="E209" s="3" t="str">
        <f>IFERROR(VLOOKUP(Table_Query_from_Cas_Ragle3[[#This Row],[Equipment '#]],'Equip Rates'!A:C,3,FALSE),"")</f>
        <v/>
      </c>
      <c r="F209" s="3" t="str">
        <f>IFERROR(VLOOKUP(Table_Query_from_Cas_Ragle3[[#This Row],[Equipment '#]],H:I,2,FALSE), "No Div")</f>
        <v>1</v>
      </c>
      <c r="H209" s="3" t="s">
        <v>874</v>
      </c>
      <c r="I209" s="3" t="s">
        <v>1937</v>
      </c>
    </row>
    <row r="210" spans="1:9" x14ac:dyDescent="0.25">
      <c r="A210" s="3" t="s">
        <v>20</v>
      </c>
      <c r="B210" s="3" t="s">
        <v>341</v>
      </c>
      <c r="C210" s="3">
        <v>83700</v>
      </c>
      <c r="D210" s="3" t="s">
        <v>570</v>
      </c>
      <c r="E210" s="3" t="str">
        <f>IFERROR(VLOOKUP(Table_Query_from_Cas_Ragle3[[#This Row],[Equipment '#]],'Equip Rates'!A:C,3,FALSE),"")</f>
        <v/>
      </c>
      <c r="F210" s="3" t="str">
        <f>IFERROR(VLOOKUP(Table_Query_from_Cas_Ragle3[[#This Row],[Equipment '#]],H:I,2,FALSE), "No Div")</f>
        <v>2</v>
      </c>
      <c r="H210" s="3" t="s">
        <v>876</v>
      </c>
      <c r="I210" s="3" t="s">
        <v>1934</v>
      </c>
    </row>
    <row r="211" spans="1:9" x14ac:dyDescent="0.25">
      <c r="A211" s="3" t="s">
        <v>21</v>
      </c>
      <c r="B211" s="3" t="s">
        <v>342</v>
      </c>
      <c r="C211" s="3">
        <v>69950</v>
      </c>
      <c r="D211" s="3" t="s">
        <v>570</v>
      </c>
      <c r="E211" s="3" t="str">
        <f>IFERROR(VLOOKUP(Table_Query_from_Cas_Ragle3[[#This Row],[Equipment '#]],'Equip Rates'!A:C,3,FALSE),"")</f>
        <v/>
      </c>
      <c r="F211" s="3" t="str">
        <f>IFERROR(VLOOKUP(Table_Query_from_Cas_Ragle3[[#This Row],[Equipment '#]],H:I,2,FALSE), "No Div")</f>
        <v>2</v>
      </c>
      <c r="H211" s="3" t="s">
        <v>878</v>
      </c>
      <c r="I211" s="3" t="s">
        <v>1934</v>
      </c>
    </row>
    <row r="212" spans="1:9" x14ac:dyDescent="0.25">
      <c r="A212" s="3" t="s">
        <v>3506</v>
      </c>
      <c r="B212" s="3" t="s">
        <v>4047</v>
      </c>
      <c r="C212" s="3">
        <v>382328</v>
      </c>
      <c r="D212" s="3" t="s">
        <v>570</v>
      </c>
      <c r="E212" s="3" t="str">
        <f>IFERROR(VLOOKUP(Table_Query_from_Cas_Ragle3[[#This Row],[Equipment '#]],'Equip Rates'!A:C,3,FALSE),"")</f>
        <v/>
      </c>
      <c r="F212" s="3" t="str">
        <f>IFERROR(VLOOKUP(Table_Query_from_Cas_Ragle3[[#This Row],[Equipment '#]],H:I,2,FALSE), "No Div")</f>
        <v>2</v>
      </c>
      <c r="H212" s="3" t="s">
        <v>880</v>
      </c>
      <c r="I212" s="3" t="s">
        <v>1934</v>
      </c>
    </row>
    <row r="213" spans="1:9" x14ac:dyDescent="0.25">
      <c r="A213" s="3" t="s">
        <v>3821</v>
      </c>
      <c r="B213" s="3" t="s">
        <v>3828</v>
      </c>
      <c r="C213" s="3">
        <v>79000</v>
      </c>
      <c r="D213" s="3" t="s">
        <v>570</v>
      </c>
      <c r="E213" s="3" t="str">
        <f>IFERROR(VLOOKUP(Table_Query_from_Cas_Ragle3[[#This Row],[Equipment '#]],'Equip Rates'!A:C,3,FALSE),"")</f>
        <v/>
      </c>
      <c r="F213" s="3" t="str">
        <f>IFERROR(VLOOKUP(Table_Query_from_Cas_Ragle3[[#This Row],[Equipment '#]],H:I,2,FALSE), "No Div")</f>
        <v>2</v>
      </c>
      <c r="H213" s="3" t="s">
        <v>882</v>
      </c>
      <c r="I213" s="3" t="s">
        <v>1934</v>
      </c>
    </row>
    <row r="214" spans="1:9" x14ac:dyDescent="0.25">
      <c r="A214" s="3" t="s">
        <v>863</v>
      </c>
      <c r="B214" s="3" t="s">
        <v>864</v>
      </c>
      <c r="C214" s="3">
        <v>1325</v>
      </c>
      <c r="D214" s="3" t="s">
        <v>570</v>
      </c>
      <c r="E214" s="3" t="str">
        <f>IFERROR(VLOOKUP(Table_Query_from_Cas_Ragle3[[#This Row],[Equipment '#]],'Equip Rates'!A:C,3,FALSE),"")</f>
        <v/>
      </c>
      <c r="F214" s="3" t="str">
        <f>IFERROR(VLOOKUP(Table_Query_from_Cas_Ragle3[[#This Row],[Equipment '#]],H:I,2,FALSE), "No Div")</f>
        <v>1</v>
      </c>
      <c r="H214" s="3" t="s">
        <v>884</v>
      </c>
      <c r="I214" s="3" t="s">
        <v>1934</v>
      </c>
    </row>
    <row r="215" spans="1:9" x14ac:dyDescent="0.25">
      <c r="A215" s="3" t="s">
        <v>865</v>
      </c>
      <c r="B215" s="3" t="s">
        <v>866</v>
      </c>
      <c r="C215" s="3">
        <v>1325</v>
      </c>
      <c r="D215" s="3" t="s">
        <v>570</v>
      </c>
      <c r="E215" s="3" t="str">
        <f>IFERROR(VLOOKUP(Table_Query_from_Cas_Ragle3[[#This Row],[Equipment '#]],'Equip Rates'!A:C,3,FALSE),"")</f>
        <v/>
      </c>
      <c r="F215" s="3" t="str">
        <f>IFERROR(VLOOKUP(Table_Query_from_Cas_Ragle3[[#This Row],[Equipment '#]],H:I,2,FALSE), "No Div")</f>
        <v>1</v>
      </c>
      <c r="H215" s="3" t="s">
        <v>886</v>
      </c>
      <c r="I215" s="3" t="s">
        <v>1937</v>
      </c>
    </row>
    <row r="216" spans="1:9" x14ac:dyDescent="0.25">
      <c r="A216" s="3" t="s">
        <v>867</v>
      </c>
      <c r="B216" s="3" t="s">
        <v>868</v>
      </c>
      <c r="C216" s="3">
        <v>1900</v>
      </c>
      <c r="D216" s="3" t="s">
        <v>570</v>
      </c>
      <c r="E216" s="3" t="str">
        <f>IFERROR(VLOOKUP(Table_Query_from_Cas_Ragle3[[#This Row],[Equipment '#]],'Equip Rates'!A:C,3,FALSE),"")</f>
        <v/>
      </c>
      <c r="F216" s="3" t="str">
        <f>IFERROR(VLOOKUP(Table_Query_from_Cas_Ragle3[[#This Row],[Equipment '#]],H:I,2,FALSE), "No Div")</f>
        <v>1</v>
      </c>
      <c r="H216" s="3" t="s">
        <v>888</v>
      </c>
      <c r="I216" s="3" t="s">
        <v>1937</v>
      </c>
    </row>
    <row r="217" spans="1:9" x14ac:dyDescent="0.25">
      <c r="A217" s="3" t="s">
        <v>869</v>
      </c>
      <c r="B217" s="3" t="s">
        <v>870</v>
      </c>
      <c r="C217" s="3">
        <v>1500</v>
      </c>
      <c r="D217" s="3" t="s">
        <v>570</v>
      </c>
      <c r="E217" s="3" t="str">
        <f>IFERROR(VLOOKUP(Table_Query_from_Cas_Ragle3[[#This Row],[Equipment '#]],'Equip Rates'!A:C,3,FALSE),"")</f>
        <v/>
      </c>
      <c r="F217" s="3" t="str">
        <f>IFERROR(VLOOKUP(Table_Query_from_Cas_Ragle3[[#This Row],[Equipment '#]],H:I,2,FALSE), "No Div")</f>
        <v>1</v>
      </c>
      <c r="H217" s="3" t="s">
        <v>3082</v>
      </c>
      <c r="I217" s="3" t="s">
        <v>1934</v>
      </c>
    </row>
    <row r="218" spans="1:9" x14ac:dyDescent="0.25">
      <c r="A218" s="3" t="s">
        <v>871</v>
      </c>
      <c r="B218" s="3" t="s">
        <v>866</v>
      </c>
      <c r="C218" s="3">
        <v>1325</v>
      </c>
      <c r="D218" s="3" t="s">
        <v>570</v>
      </c>
      <c r="E218" s="3" t="str">
        <f>IFERROR(VLOOKUP(Table_Query_from_Cas_Ragle3[[#This Row],[Equipment '#]],'Equip Rates'!A:C,3,FALSE),"")</f>
        <v/>
      </c>
      <c r="F218" s="3" t="str">
        <f>IFERROR(VLOOKUP(Table_Query_from_Cas_Ragle3[[#This Row],[Equipment '#]],H:I,2,FALSE), "No Div")</f>
        <v>1</v>
      </c>
      <c r="H218" s="3" t="s">
        <v>3226</v>
      </c>
      <c r="I218" s="3" t="s">
        <v>1934</v>
      </c>
    </row>
    <row r="219" spans="1:9" x14ac:dyDescent="0.25">
      <c r="A219" s="3" t="s">
        <v>872</v>
      </c>
      <c r="B219" s="3" t="s">
        <v>866</v>
      </c>
      <c r="C219" s="3">
        <v>0</v>
      </c>
      <c r="D219" s="3" t="s">
        <v>570</v>
      </c>
      <c r="E219" s="3" t="str">
        <f>IFERROR(VLOOKUP(Table_Query_from_Cas_Ragle3[[#This Row],[Equipment '#]],'Equip Rates'!A:C,3,FALSE),"")</f>
        <v/>
      </c>
      <c r="F219" s="3" t="str">
        <f>IFERROR(VLOOKUP(Table_Query_from_Cas_Ragle3[[#This Row],[Equipment '#]],H:I,2,FALSE), "No Div")</f>
        <v>1</v>
      </c>
      <c r="H219" s="3" t="s">
        <v>4064</v>
      </c>
      <c r="I219" s="3" t="s">
        <v>1934</v>
      </c>
    </row>
    <row r="220" spans="1:9" x14ac:dyDescent="0.25">
      <c r="A220" s="3" t="s">
        <v>873</v>
      </c>
      <c r="B220" s="3" t="s">
        <v>866</v>
      </c>
      <c r="C220" s="3">
        <v>0</v>
      </c>
      <c r="D220" s="3" t="s">
        <v>570</v>
      </c>
      <c r="E220" s="3" t="str">
        <f>IFERROR(VLOOKUP(Table_Query_from_Cas_Ragle3[[#This Row],[Equipment '#]],'Equip Rates'!A:C,3,FALSE),"")</f>
        <v/>
      </c>
      <c r="F220" s="3" t="str">
        <f>IFERROR(VLOOKUP(Table_Query_from_Cas_Ragle3[[#This Row],[Equipment '#]],H:I,2,FALSE), "No Div")</f>
        <v>1</v>
      </c>
      <c r="H220" s="3" t="s">
        <v>22</v>
      </c>
      <c r="I220" s="3" t="s">
        <v>1934</v>
      </c>
    </row>
    <row r="221" spans="1:9" x14ac:dyDescent="0.25">
      <c r="A221" s="3" t="s">
        <v>874</v>
      </c>
      <c r="B221" s="3" t="s">
        <v>875</v>
      </c>
      <c r="C221" s="3">
        <v>0</v>
      </c>
      <c r="D221" s="3" t="s">
        <v>570</v>
      </c>
      <c r="E221" s="3" t="str">
        <f>IFERROR(VLOOKUP(Table_Query_from_Cas_Ragle3[[#This Row],[Equipment '#]],'Equip Rates'!A:C,3,FALSE),"")</f>
        <v/>
      </c>
      <c r="F221" s="3" t="str">
        <f>IFERROR(VLOOKUP(Table_Query_from_Cas_Ragle3[[#This Row],[Equipment '#]],H:I,2,FALSE), "No Div")</f>
        <v>1</v>
      </c>
      <c r="H221" s="3" t="s">
        <v>890</v>
      </c>
      <c r="I221" s="3" t="s">
        <v>1934</v>
      </c>
    </row>
    <row r="222" spans="1:9" x14ac:dyDescent="0.25">
      <c r="A222" s="3" t="s">
        <v>876</v>
      </c>
      <c r="B222" s="3" t="s">
        <v>877</v>
      </c>
      <c r="C222" s="3">
        <v>0</v>
      </c>
      <c r="D222" s="3" t="s">
        <v>570</v>
      </c>
      <c r="E222" s="3" t="str">
        <f>IFERROR(VLOOKUP(Table_Query_from_Cas_Ragle3[[#This Row],[Equipment '#]],'Equip Rates'!A:C,3,FALSE),"")</f>
        <v/>
      </c>
      <c r="F222" s="3" t="str">
        <f>IFERROR(VLOOKUP(Table_Query_from_Cas_Ragle3[[#This Row],[Equipment '#]],H:I,2,FALSE), "No Div")</f>
        <v>2</v>
      </c>
      <c r="H222" s="3" t="s">
        <v>3314</v>
      </c>
      <c r="I222" s="3" t="s">
        <v>1934</v>
      </c>
    </row>
    <row r="223" spans="1:9" x14ac:dyDescent="0.25">
      <c r="A223" s="3" t="s">
        <v>878</v>
      </c>
      <c r="B223" s="3" t="s">
        <v>879</v>
      </c>
      <c r="C223" s="3">
        <v>0</v>
      </c>
      <c r="D223" s="3" t="s">
        <v>570</v>
      </c>
      <c r="E223" s="3" t="str">
        <f>IFERROR(VLOOKUP(Table_Query_from_Cas_Ragle3[[#This Row],[Equipment '#]],'Equip Rates'!A:C,3,FALSE),"")</f>
        <v/>
      </c>
      <c r="F223" s="3" t="str">
        <f>IFERROR(VLOOKUP(Table_Query_from_Cas_Ragle3[[#This Row],[Equipment '#]],H:I,2,FALSE), "No Div")</f>
        <v>2</v>
      </c>
      <c r="H223" s="3" t="s">
        <v>898</v>
      </c>
      <c r="I223" s="3" t="s">
        <v>1942</v>
      </c>
    </row>
    <row r="224" spans="1:9" x14ac:dyDescent="0.25">
      <c r="A224" s="3" t="s">
        <v>880</v>
      </c>
      <c r="B224" s="3" t="s">
        <v>881</v>
      </c>
      <c r="C224" s="3">
        <v>2968.64</v>
      </c>
      <c r="D224" s="3" t="s">
        <v>570</v>
      </c>
      <c r="E224" s="3" t="str">
        <f>IFERROR(VLOOKUP(Table_Query_from_Cas_Ragle3[[#This Row],[Equipment '#]],'Equip Rates'!A:C,3,FALSE),"")</f>
        <v/>
      </c>
      <c r="F224" s="3" t="str">
        <f>IFERROR(VLOOKUP(Table_Query_from_Cas_Ragle3[[#This Row],[Equipment '#]],H:I,2,FALSE), "No Div")</f>
        <v>2</v>
      </c>
      <c r="H224" s="3" t="s">
        <v>900</v>
      </c>
      <c r="I224" s="3" t="s">
        <v>1937</v>
      </c>
    </row>
    <row r="225" spans="1:9" x14ac:dyDescent="0.25">
      <c r="A225" s="3" t="s">
        <v>882</v>
      </c>
      <c r="B225" s="3" t="s">
        <v>883</v>
      </c>
      <c r="C225" s="3">
        <v>2604</v>
      </c>
      <c r="D225" s="3" t="s">
        <v>570</v>
      </c>
      <c r="E225" s="3" t="str">
        <f>IFERROR(VLOOKUP(Table_Query_from_Cas_Ragle3[[#This Row],[Equipment '#]],'Equip Rates'!A:C,3,FALSE),"")</f>
        <v/>
      </c>
      <c r="F225" s="3" t="str">
        <f>IFERROR(VLOOKUP(Table_Query_from_Cas_Ragle3[[#This Row],[Equipment '#]],H:I,2,FALSE), "No Div")</f>
        <v>2</v>
      </c>
      <c r="H225" s="3" t="s">
        <v>908</v>
      </c>
      <c r="I225" s="3" t="s">
        <v>1937</v>
      </c>
    </row>
    <row r="226" spans="1:9" x14ac:dyDescent="0.25">
      <c r="A226" s="3" t="s">
        <v>884</v>
      </c>
      <c r="B226" s="3" t="s">
        <v>885</v>
      </c>
      <c r="C226" s="3">
        <v>2400</v>
      </c>
      <c r="D226" s="3" t="s">
        <v>570</v>
      </c>
      <c r="E226" s="3" t="str">
        <f>IFERROR(VLOOKUP(Table_Query_from_Cas_Ragle3[[#This Row],[Equipment '#]],'Equip Rates'!A:C,3,FALSE),"")</f>
        <v/>
      </c>
      <c r="F226" s="3" t="str">
        <f>IFERROR(VLOOKUP(Table_Query_from_Cas_Ragle3[[#This Row],[Equipment '#]],H:I,2,FALSE), "No Div")</f>
        <v>2</v>
      </c>
      <c r="H226" s="3" t="s">
        <v>910</v>
      </c>
      <c r="I226" s="3" t="s">
        <v>1937</v>
      </c>
    </row>
    <row r="227" spans="1:9" x14ac:dyDescent="0.25">
      <c r="A227" s="3" t="s">
        <v>886</v>
      </c>
      <c r="B227" s="3" t="s">
        <v>887</v>
      </c>
      <c r="C227" s="3">
        <v>0</v>
      </c>
      <c r="D227" s="3" t="s">
        <v>570</v>
      </c>
      <c r="E227" s="3" t="str">
        <f>IFERROR(VLOOKUP(Table_Query_from_Cas_Ragle3[[#This Row],[Equipment '#]],'Equip Rates'!A:C,3,FALSE),"")</f>
        <v/>
      </c>
      <c r="F227" s="3" t="str">
        <f>IFERROR(VLOOKUP(Table_Query_from_Cas_Ragle3[[#This Row],[Equipment '#]],H:I,2,FALSE), "No Div")</f>
        <v>1</v>
      </c>
      <c r="H227" s="3" t="s">
        <v>912</v>
      </c>
      <c r="I227" s="3" t="s">
        <v>1937</v>
      </c>
    </row>
    <row r="228" spans="1:9" x14ac:dyDescent="0.25">
      <c r="A228" s="3" t="s">
        <v>888</v>
      </c>
      <c r="B228" s="3" t="s">
        <v>889</v>
      </c>
      <c r="C228" s="3">
        <v>0</v>
      </c>
      <c r="D228" s="3" t="s">
        <v>570</v>
      </c>
      <c r="E228" s="3" t="str">
        <f>IFERROR(VLOOKUP(Table_Query_from_Cas_Ragle3[[#This Row],[Equipment '#]],'Equip Rates'!A:C,3,FALSE),"")</f>
        <v/>
      </c>
      <c r="F228" s="3" t="str">
        <f>IFERROR(VLOOKUP(Table_Query_from_Cas_Ragle3[[#This Row],[Equipment '#]],H:I,2,FALSE), "No Div")</f>
        <v>1</v>
      </c>
      <c r="H228" s="3" t="s">
        <v>914</v>
      </c>
      <c r="I228" s="3" t="s">
        <v>1937</v>
      </c>
    </row>
    <row r="229" spans="1:9" x14ac:dyDescent="0.25">
      <c r="A229" s="3" t="s">
        <v>3082</v>
      </c>
      <c r="B229" s="3" t="s">
        <v>3109</v>
      </c>
      <c r="C229" s="3">
        <v>19701.5</v>
      </c>
      <c r="D229" s="3" t="s">
        <v>570</v>
      </c>
      <c r="E229" s="3" t="str">
        <f>IFERROR(VLOOKUP(Table_Query_from_Cas_Ragle3[[#This Row],[Equipment '#]],'Equip Rates'!A:C,3,FALSE),"")</f>
        <v/>
      </c>
      <c r="F229" s="3" t="str">
        <f>IFERROR(VLOOKUP(Table_Query_from_Cas_Ragle3[[#This Row],[Equipment '#]],H:I,2,FALSE), "No Div")</f>
        <v>2</v>
      </c>
      <c r="H229" s="3" t="s">
        <v>916</v>
      </c>
      <c r="I229" s="3" t="s">
        <v>1937</v>
      </c>
    </row>
    <row r="230" spans="1:9" x14ac:dyDescent="0.25">
      <c r="A230" s="3" t="s">
        <v>3226</v>
      </c>
      <c r="B230" s="3" t="s">
        <v>3234</v>
      </c>
      <c r="C230" s="3">
        <v>16129.25</v>
      </c>
      <c r="D230" s="3" t="s">
        <v>570</v>
      </c>
      <c r="E230" s="3" t="str">
        <f>IFERROR(VLOOKUP(Table_Query_from_Cas_Ragle3[[#This Row],[Equipment '#]],'Equip Rates'!A:C,3,FALSE),"")</f>
        <v/>
      </c>
      <c r="F230" s="3" t="str">
        <f>IFERROR(VLOOKUP(Table_Query_from_Cas_Ragle3[[#This Row],[Equipment '#]],H:I,2,FALSE), "No Div")</f>
        <v>2</v>
      </c>
      <c r="H230" s="3" t="s">
        <v>918</v>
      </c>
      <c r="I230" s="3" t="s">
        <v>1934</v>
      </c>
    </row>
    <row r="231" spans="1:9" x14ac:dyDescent="0.25">
      <c r="A231" s="3" t="s">
        <v>4064</v>
      </c>
      <c r="B231" s="3" t="s">
        <v>4073</v>
      </c>
      <c r="C231" s="3">
        <v>18321.310000000001</v>
      </c>
      <c r="D231" s="3" t="s">
        <v>570</v>
      </c>
      <c r="E231" s="3" t="str">
        <f>IFERROR(VLOOKUP(Table_Query_from_Cas_Ragle3[[#This Row],[Equipment '#]],'Equip Rates'!A:C,3,FALSE),"")</f>
        <v/>
      </c>
      <c r="F231" s="3" t="str">
        <f>IFERROR(VLOOKUP(Table_Query_from_Cas_Ragle3[[#This Row],[Equipment '#]],H:I,2,FALSE), "No Div")</f>
        <v>2</v>
      </c>
      <c r="H231" s="3" t="s">
        <v>920</v>
      </c>
      <c r="I231" s="3" t="s">
        <v>1934</v>
      </c>
    </row>
    <row r="232" spans="1:9" x14ac:dyDescent="0.25">
      <c r="A232" s="3" t="s">
        <v>22</v>
      </c>
      <c r="B232" s="3" t="s">
        <v>343</v>
      </c>
      <c r="C232" s="3">
        <v>514434.8</v>
      </c>
      <c r="D232" s="3" t="s">
        <v>570</v>
      </c>
      <c r="E232" s="3" t="str">
        <f>IFERROR(VLOOKUP(Table_Query_from_Cas_Ragle3[[#This Row],[Equipment '#]],'Equip Rates'!A:C,3,FALSE),"")</f>
        <v/>
      </c>
      <c r="F232" s="3" t="str">
        <f>IFERROR(VLOOKUP(Table_Query_from_Cas_Ragle3[[#This Row],[Equipment '#]],H:I,2,FALSE), "No Div")</f>
        <v>2</v>
      </c>
      <c r="H232" s="3" t="s">
        <v>922</v>
      </c>
      <c r="I232" s="3" t="s">
        <v>1934</v>
      </c>
    </row>
    <row r="233" spans="1:9" x14ac:dyDescent="0.25">
      <c r="A233" s="3" t="s">
        <v>890</v>
      </c>
      <c r="B233" s="3" t="s">
        <v>891</v>
      </c>
      <c r="C233" s="3">
        <v>84465.2</v>
      </c>
      <c r="D233" s="3" t="s">
        <v>570</v>
      </c>
      <c r="E233" s="3" t="str">
        <f>IFERROR(VLOOKUP(Table_Query_from_Cas_Ragle3[[#This Row],[Equipment '#]],'Equip Rates'!A:C,3,FALSE),"")</f>
        <v/>
      </c>
      <c r="F233" s="3" t="str">
        <f>IFERROR(VLOOKUP(Table_Query_from_Cas_Ragle3[[#This Row],[Equipment '#]],H:I,2,FALSE), "No Div")</f>
        <v>2</v>
      </c>
      <c r="H233" s="3" t="s">
        <v>924</v>
      </c>
      <c r="I233" s="3" t="s">
        <v>1934</v>
      </c>
    </row>
    <row r="234" spans="1:9" x14ac:dyDescent="0.25">
      <c r="A234" s="3" t="s">
        <v>3314</v>
      </c>
      <c r="B234" s="3" t="s">
        <v>3423</v>
      </c>
      <c r="C234" s="3">
        <v>0</v>
      </c>
      <c r="D234" s="3" t="s">
        <v>570</v>
      </c>
      <c r="E234" s="3" t="str">
        <f>IFERROR(VLOOKUP(Table_Query_from_Cas_Ragle3[[#This Row],[Equipment '#]],'Equip Rates'!A:C,3,FALSE),"")</f>
        <v/>
      </c>
      <c r="F234" s="3" t="str">
        <f>IFERROR(VLOOKUP(Table_Query_from_Cas_Ragle3[[#This Row],[Equipment '#]],H:I,2,FALSE), "No Div")</f>
        <v>2</v>
      </c>
      <c r="H234" s="3" t="s">
        <v>926</v>
      </c>
      <c r="I234" s="3" t="s">
        <v>1937</v>
      </c>
    </row>
    <row r="235" spans="1:9" x14ac:dyDescent="0.25">
      <c r="A235" s="3" t="s">
        <v>892</v>
      </c>
      <c r="B235" s="3" t="s">
        <v>893</v>
      </c>
      <c r="C235" s="3">
        <v>0</v>
      </c>
      <c r="D235" s="3" t="s">
        <v>570</v>
      </c>
      <c r="E235" s="3" t="str">
        <f>IFERROR(VLOOKUP(Table_Query_from_Cas_Ragle3[[#This Row],[Equipment '#]],'Equip Rates'!A:C,3,FALSE),"")</f>
        <v/>
      </c>
      <c r="F235" s="3" t="str">
        <f>IFERROR(VLOOKUP(Table_Query_from_Cas_Ragle3[[#This Row],[Equipment '#]],H:I,2,FALSE), "No Div")</f>
        <v>No Div</v>
      </c>
      <c r="H235" s="3" t="s">
        <v>928</v>
      </c>
      <c r="I235" s="3" t="s">
        <v>1937</v>
      </c>
    </row>
    <row r="236" spans="1:9" x14ac:dyDescent="0.25">
      <c r="A236" s="3" t="s">
        <v>894</v>
      </c>
      <c r="B236" s="3" t="s">
        <v>895</v>
      </c>
      <c r="C236" s="3">
        <v>12497.11</v>
      </c>
      <c r="D236" s="3" t="s">
        <v>570</v>
      </c>
      <c r="E236" s="3" t="str">
        <f>IFERROR(VLOOKUP(Table_Query_from_Cas_Ragle3[[#This Row],[Equipment '#]],'Equip Rates'!A:C,3,FALSE),"")</f>
        <v/>
      </c>
      <c r="F236" s="3" t="str">
        <f>IFERROR(VLOOKUP(Table_Query_from_Cas_Ragle3[[#This Row],[Equipment '#]],H:I,2,FALSE), "No Div")</f>
        <v>No Div</v>
      </c>
      <c r="H236" s="3" t="s">
        <v>930</v>
      </c>
      <c r="I236" s="3" t="s">
        <v>1934</v>
      </c>
    </row>
    <row r="237" spans="1:9" x14ac:dyDescent="0.25">
      <c r="A237" s="3" t="s">
        <v>896</v>
      </c>
      <c r="B237" s="3" t="s">
        <v>897</v>
      </c>
      <c r="C237" s="3">
        <v>2223</v>
      </c>
      <c r="D237" s="3" t="s">
        <v>570</v>
      </c>
      <c r="E237" s="3" t="str">
        <f>IFERROR(VLOOKUP(Table_Query_from_Cas_Ragle3[[#This Row],[Equipment '#]],'Equip Rates'!A:C,3,FALSE),"")</f>
        <v/>
      </c>
      <c r="F237" s="3" t="str">
        <f>IFERROR(VLOOKUP(Table_Query_from_Cas_Ragle3[[#This Row],[Equipment '#]],H:I,2,FALSE), "No Div")</f>
        <v>No Div</v>
      </c>
      <c r="H237" s="3" t="s">
        <v>932</v>
      </c>
      <c r="I237" s="3" t="s">
        <v>1934</v>
      </c>
    </row>
    <row r="238" spans="1:9" x14ac:dyDescent="0.25">
      <c r="A238" s="3" t="s">
        <v>898</v>
      </c>
      <c r="B238" s="3" t="s">
        <v>899</v>
      </c>
      <c r="C238" s="3">
        <v>18390.5</v>
      </c>
      <c r="D238" s="3" t="s">
        <v>570</v>
      </c>
      <c r="E238" s="3" t="str">
        <f>IFERROR(VLOOKUP(Table_Query_from_Cas_Ragle3[[#This Row],[Equipment '#]],'Equip Rates'!A:C,3,FALSE),"")</f>
        <v/>
      </c>
      <c r="F238" s="3" t="str">
        <f>IFERROR(VLOOKUP(Table_Query_from_Cas_Ragle3[[#This Row],[Equipment '#]],H:I,2,FALSE), "No Div")</f>
        <v>9</v>
      </c>
      <c r="H238" s="3" t="s">
        <v>934</v>
      </c>
      <c r="I238" s="3" t="s">
        <v>1934</v>
      </c>
    </row>
    <row r="239" spans="1:9" x14ac:dyDescent="0.25">
      <c r="A239" s="3" t="s">
        <v>900</v>
      </c>
      <c r="B239" s="3" t="s">
        <v>901</v>
      </c>
      <c r="C239" s="3">
        <v>27934.55</v>
      </c>
      <c r="D239" s="3" t="s">
        <v>570</v>
      </c>
      <c r="E239" s="3" t="str">
        <f>IFERROR(VLOOKUP(Table_Query_from_Cas_Ragle3[[#This Row],[Equipment '#]],'Equip Rates'!A:C,3,FALSE),"")</f>
        <v/>
      </c>
      <c r="F239" s="3" t="str">
        <f>IFERROR(VLOOKUP(Table_Query_from_Cas_Ragle3[[#This Row],[Equipment '#]],H:I,2,FALSE), "No Div")</f>
        <v>1</v>
      </c>
      <c r="H239" s="3" t="s">
        <v>935</v>
      </c>
      <c r="I239" s="3" t="s">
        <v>1934</v>
      </c>
    </row>
    <row r="240" spans="1:9" x14ac:dyDescent="0.25">
      <c r="A240" s="3" t="s">
        <v>902</v>
      </c>
      <c r="B240" s="3" t="s">
        <v>903</v>
      </c>
      <c r="C240" s="3">
        <v>20000</v>
      </c>
      <c r="D240" s="3" t="s">
        <v>570</v>
      </c>
      <c r="E240" s="3" t="str">
        <f>IFERROR(VLOOKUP(Table_Query_from_Cas_Ragle3[[#This Row],[Equipment '#]],'Equip Rates'!A:C,3,FALSE),"")</f>
        <v/>
      </c>
      <c r="F240" s="3" t="str">
        <f>IFERROR(VLOOKUP(Table_Query_from_Cas_Ragle3[[#This Row],[Equipment '#]],H:I,2,FALSE), "No Div")</f>
        <v>No Div</v>
      </c>
      <c r="H240" s="3" t="s">
        <v>937</v>
      </c>
      <c r="I240" s="3" t="s">
        <v>1937</v>
      </c>
    </row>
    <row r="241" spans="1:9" x14ac:dyDescent="0.25">
      <c r="A241" s="3" t="s">
        <v>904</v>
      </c>
      <c r="B241" s="3" t="s">
        <v>905</v>
      </c>
      <c r="C241" s="3">
        <v>14527.15</v>
      </c>
      <c r="D241" s="3" t="s">
        <v>570</v>
      </c>
      <c r="E241" s="3" t="str">
        <f>IFERROR(VLOOKUP(Table_Query_from_Cas_Ragle3[[#This Row],[Equipment '#]],'Equip Rates'!A:C,3,FALSE),"")</f>
        <v/>
      </c>
      <c r="F241" s="3" t="str">
        <f>IFERROR(VLOOKUP(Table_Query_from_Cas_Ragle3[[#This Row],[Equipment '#]],H:I,2,FALSE), "No Div")</f>
        <v>No Div</v>
      </c>
      <c r="H241" s="3" t="s">
        <v>939</v>
      </c>
      <c r="I241" s="3" t="s">
        <v>1934</v>
      </c>
    </row>
    <row r="242" spans="1:9" x14ac:dyDescent="0.25">
      <c r="A242" s="3" t="s">
        <v>906</v>
      </c>
      <c r="B242" s="3" t="s">
        <v>907</v>
      </c>
      <c r="C242" s="3">
        <v>10533.31</v>
      </c>
      <c r="D242" s="3" t="s">
        <v>570</v>
      </c>
      <c r="E242" s="3" t="str">
        <f>IFERROR(VLOOKUP(Table_Query_from_Cas_Ragle3[[#This Row],[Equipment '#]],'Equip Rates'!A:C,3,FALSE),"")</f>
        <v/>
      </c>
      <c r="F242" s="3" t="str">
        <f>IFERROR(VLOOKUP(Table_Query_from_Cas_Ragle3[[#This Row],[Equipment '#]],H:I,2,FALSE), "No Div")</f>
        <v>No Div</v>
      </c>
      <c r="H242" s="3" t="s">
        <v>941</v>
      </c>
      <c r="I242" s="3" t="s">
        <v>1934</v>
      </c>
    </row>
    <row r="243" spans="1:9" x14ac:dyDescent="0.25">
      <c r="A243" s="3" t="s">
        <v>908</v>
      </c>
      <c r="B243" s="3" t="s">
        <v>909</v>
      </c>
      <c r="C243" s="3">
        <v>2883.65</v>
      </c>
      <c r="D243" s="3" t="s">
        <v>570</v>
      </c>
      <c r="E243" s="3" t="str">
        <f>IFERROR(VLOOKUP(Table_Query_from_Cas_Ragle3[[#This Row],[Equipment '#]],'Equip Rates'!A:C,3,FALSE),"")</f>
        <v/>
      </c>
      <c r="F243" s="3" t="str">
        <f>IFERROR(VLOOKUP(Table_Query_from_Cas_Ragle3[[#This Row],[Equipment '#]],H:I,2,FALSE), "No Div")</f>
        <v>1</v>
      </c>
      <c r="H243" s="3" t="s">
        <v>943</v>
      </c>
      <c r="I243" s="3" t="s">
        <v>1934</v>
      </c>
    </row>
    <row r="244" spans="1:9" x14ac:dyDescent="0.25">
      <c r="A244" s="3" t="s">
        <v>910</v>
      </c>
      <c r="B244" s="3" t="s">
        <v>911</v>
      </c>
      <c r="C244" s="3">
        <v>2750</v>
      </c>
      <c r="D244" s="3" t="s">
        <v>570</v>
      </c>
      <c r="E244" s="3" t="str">
        <f>IFERROR(VLOOKUP(Table_Query_from_Cas_Ragle3[[#This Row],[Equipment '#]],'Equip Rates'!A:C,3,FALSE),"")</f>
        <v/>
      </c>
      <c r="F244" s="3" t="str">
        <f>IFERROR(VLOOKUP(Table_Query_from_Cas_Ragle3[[#This Row],[Equipment '#]],H:I,2,FALSE), "No Div")</f>
        <v>1</v>
      </c>
      <c r="H244" s="3" t="s">
        <v>944</v>
      </c>
      <c r="I244" s="3" t="s">
        <v>1937</v>
      </c>
    </row>
    <row r="245" spans="1:9" x14ac:dyDescent="0.25">
      <c r="A245" s="3" t="s">
        <v>912</v>
      </c>
      <c r="B245" s="3" t="s">
        <v>913</v>
      </c>
      <c r="C245" s="3">
        <v>3000</v>
      </c>
      <c r="D245" s="3" t="s">
        <v>570</v>
      </c>
      <c r="E245" s="3" t="str">
        <f>IFERROR(VLOOKUP(Table_Query_from_Cas_Ragle3[[#This Row],[Equipment '#]],'Equip Rates'!A:C,3,FALSE),"")</f>
        <v/>
      </c>
      <c r="F245" s="3" t="str">
        <f>IFERROR(VLOOKUP(Table_Query_from_Cas_Ragle3[[#This Row],[Equipment '#]],H:I,2,FALSE), "No Div")</f>
        <v>1</v>
      </c>
      <c r="H245" s="3" t="s">
        <v>946</v>
      </c>
      <c r="I245" s="3" t="s">
        <v>1934</v>
      </c>
    </row>
    <row r="246" spans="1:9" x14ac:dyDescent="0.25">
      <c r="A246" s="3" t="s">
        <v>914</v>
      </c>
      <c r="B246" s="3" t="s">
        <v>915</v>
      </c>
      <c r="C246" s="3">
        <v>3990</v>
      </c>
      <c r="D246" s="3" t="s">
        <v>570</v>
      </c>
      <c r="E246" s="3" t="str">
        <f>IFERROR(VLOOKUP(Table_Query_from_Cas_Ragle3[[#This Row],[Equipment '#]],'Equip Rates'!A:C,3,FALSE),"")</f>
        <v/>
      </c>
      <c r="F246" s="3" t="str">
        <f>IFERROR(VLOOKUP(Table_Query_from_Cas_Ragle3[[#This Row],[Equipment '#]],H:I,2,FALSE), "No Div")</f>
        <v>1</v>
      </c>
      <c r="H246" s="3" t="s">
        <v>948</v>
      </c>
      <c r="I246" s="3" t="s">
        <v>1934</v>
      </c>
    </row>
    <row r="247" spans="1:9" x14ac:dyDescent="0.25">
      <c r="A247" s="3" t="s">
        <v>916</v>
      </c>
      <c r="B247" s="3" t="s">
        <v>917</v>
      </c>
      <c r="C247" s="3">
        <v>1200</v>
      </c>
      <c r="D247" s="3" t="s">
        <v>570</v>
      </c>
      <c r="E247" s="3" t="str">
        <f>IFERROR(VLOOKUP(Table_Query_from_Cas_Ragle3[[#This Row],[Equipment '#]],'Equip Rates'!A:C,3,FALSE),"")</f>
        <v/>
      </c>
      <c r="F247" s="3" t="str">
        <f>IFERROR(VLOOKUP(Table_Query_from_Cas_Ragle3[[#This Row],[Equipment '#]],H:I,2,FALSE), "No Div")</f>
        <v>1</v>
      </c>
      <c r="H247" s="3" t="s">
        <v>950</v>
      </c>
      <c r="I247" s="3" t="s">
        <v>1937</v>
      </c>
    </row>
    <row r="248" spans="1:9" x14ac:dyDescent="0.25">
      <c r="A248" s="3" t="s">
        <v>918</v>
      </c>
      <c r="B248" s="3" t="s">
        <v>919</v>
      </c>
      <c r="C248" s="3">
        <v>3200</v>
      </c>
      <c r="D248" s="3" t="s">
        <v>570</v>
      </c>
      <c r="E248" s="3" t="str">
        <f>IFERROR(VLOOKUP(Table_Query_from_Cas_Ragle3[[#This Row],[Equipment '#]],'Equip Rates'!A:C,3,FALSE),"")</f>
        <v/>
      </c>
      <c r="F248" s="3" t="str">
        <f>IFERROR(VLOOKUP(Table_Query_from_Cas_Ragle3[[#This Row],[Equipment '#]],H:I,2,FALSE), "No Div")</f>
        <v>2</v>
      </c>
      <c r="H248" s="3" t="s">
        <v>952</v>
      </c>
      <c r="I248" s="3" t="s">
        <v>1934</v>
      </c>
    </row>
    <row r="249" spans="1:9" x14ac:dyDescent="0.25">
      <c r="A249" s="3" t="s">
        <v>920</v>
      </c>
      <c r="B249" s="3" t="s">
        <v>921</v>
      </c>
      <c r="C249" s="3">
        <v>0</v>
      </c>
      <c r="D249" s="3" t="s">
        <v>570</v>
      </c>
      <c r="E249" s="3" t="str">
        <f>IFERROR(VLOOKUP(Table_Query_from_Cas_Ragle3[[#This Row],[Equipment '#]],'Equip Rates'!A:C,3,FALSE),"")</f>
        <v/>
      </c>
      <c r="F249" s="3" t="str">
        <f>IFERROR(VLOOKUP(Table_Query_from_Cas_Ragle3[[#This Row],[Equipment '#]],H:I,2,FALSE), "No Div")</f>
        <v>2</v>
      </c>
      <c r="H249" s="3" t="s">
        <v>954</v>
      </c>
      <c r="I249" s="3" t="s">
        <v>1934</v>
      </c>
    </row>
    <row r="250" spans="1:9" x14ac:dyDescent="0.25">
      <c r="A250" s="3" t="s">
        <v>922</v>
      </c>
      <c r="B250" s="3" t="s">
        <v>923</v>
      </c>
      <c r="C250" s="3">
        <v>0</v>
      </c>
      <c r="D250" s="3" t="s">
        <v>570</v>
      </c>
      <c r="E250" s="3" t="str">
        <f>IFERROR(VLOOKUP(Table_Query_from_Cas_Ragle3[[#This Row],[Equipment '#]],'Equip Rates'!A:C,3,FALSE),"")</f>
        <v/>
      </c>
      <c r="F250" s="3" t="str">
        <f>IFERROR(VLOOKUP(Table_Query_from_Cas_Ragle3[[#This Row],[Equipment '#]],H:I,2,FALSE), "No Div")</f>
        <v>2</v>
      </c>
      <c r="H250" s="3" t="s">
        <v>956</v>
      </c>
      <c r="I250" s="3" t="s">
        <v>1937</v>
      </c>
    </row>
    <row r="251" spans="1:9" x14ac:dyDescent="0.25">
      <c r="A251" s="3" t="s">
        <v>924</v>
      </c>
      <c r="B251" s="3" t="s">
        <v>925</v>
      </c>
      <c r="C251" s="3">
        <v>3360</v>
      </c>
      <c r="D251" s="3" t="s">
        <v>570</v>
      </c>
      <c r="E251" s="3" t="str">
        <f>IFERROR(VLOOKUP(Table_Query_from_Cas_Ragle3[[#This Row],[Equipment '#]],'Equip Rates'!A:C,3,FALSE),"")</f>
        <v/>
      </c>
      <c r="F251" s="3" t="str">
        <f>IFERROR(VLOOKUP(Table_Query_from_Cas_Ragle3[[#This Row],[Equipment '#]],H:I,2,FALSE), "No Div")</f>
        <v>2</v>
      </c>
      <c r="H251" s="3" t="s">
        <v>3462</v>
      </c>
      <c r="I251" s="3" t="s">
        <v>1934</v>
      </c>
    </row>
    <row r="252" spans="1:9" x14ac:dyDescent="0.25">
      <c r="A252" s="3" t="s">
        <v>926</v>
      </c>
      <c r="B252" s="3" t="s">
        <v>927</v>
      </c>
      <c r="C252" s="3">
        <v>2101.7199999999998</v>
      </c>
      <c r="D252" s="3" t="s">
        <v>570</v>
      </c>
      <c r="E252" s="3" t="str">
        <f>IFERROR(VLOOKUP(Table_Query_from_Cas_Ragle3[[#This Row],[Equipment '#]],'Equip Rates'!A:C,3,FALSE),"")</f>
        <v/>
      </c>
      <c r="F252" s="3" t="str">
        <f>IFERROR(VLOOKUP(Table_Query_from_Cas_Ragle3[[#This Row],[Equipment '#]],H:I,2,FALSE), "No Div")</f>
        <v>1</v>
      </c>
      <c r="H252" s="3" t="s">
        <v>3486</v>
      </c>
      <c r="I252" s="3" t="s">
        <v>1934</v>
      </c>
    </row>
    <row r="253" spans="1:9" x14ac:dyDescent="0.25">
      <c r="A253" s="3" t="s">
        <v>928</v>
      </c>
      <c r="B253" s="3" t="s">
        <v>929</v>
      </c>
      <c r="C253" s="3">
        <v>3000</v>
      </c>
      <c r="D253" s="3" t="s">
        <v>570</v>
      </c>
      <c r="E253" s="3" t="str">
        <f>IFERROR(VLOOKUP(Table_Query_from_Cas_Ragle3[[#This Row],[Equipment '#]],'Equip Rates'!A:C,3,FALSE),"")</f>
        <v/>
      </c>
      <c r="F253" s="3" t="str">
        <f>IFERROR(VLOOKUP(Table_Query_from_Cas_Ragle3[[#This Row],[Equipment '#]],H:I,2,FALSE), "No Div")</f>
        <v>1</v>
      </c>
      <c r="H253" s="3" t="s">
        <v>957</v>
      </c>
      <c r="I253" s="3" t="s">
        <v>1937</v>
      </c>
    </row>
    <row r="254" spans="1:9" x14ac:dyDescent="0.25">
      <c r="A254" s="3" t="s">
        <v>930</v>
      </c>
      <c r="B254" s="3" t="s">
        <v>931</v>
      </c>
      <c r="C254" s="3">
        <v>5893.89</v>
      </c>
      <c r="D254" s="3" t="s">
        <v>570</v>
      </c>
      <c r="E254" s="3" t="str">
        <f>IFERROR(VLOOKUP(Table_Query_from_Cas_Ragle3[[#This Row],[Equipment '#]],'Equip Rates'!A:C,3,FALSE),"")</f>
        <v/>
      </c>
      <c r="F254" s="3" t="str">
        <f>IFERROR(VLOOKUP(Table_Query_from_Cas_Ragle3[[#This Row],[Equipment '#]],H:I,2,FALSE), "No Div")</f>
        <v>2</v>
      </c>
      <c r="H254" s="3" t="s">
        <v>959</v>
      </c>
      <c r="I254" s="3" t="s">
        <v>1937</v>
      </c>
    </row>
    <row r="255" spans="1:9" x14ac:dyDescent="0.25">
      <c r="A255" s="3" t="s">
        <v>932</v>
      </c>
      <c r="B255" s="3" t="s">
        <v>933</v>
      </c>
      <c r="C255" s="3">
        <v>3890</v>
      </c>
      <c r="D255" s="3" t="s">
        <v>570</v>
      </c>
      <c r="E255" s="3" t="str">
        <f>IFERROR(VLOOKUP(Table_Query_from_Cas_Ragle3[[#This Row],[Equipment '#]],'Equip Rates'!A:C,3,FALSE),"")</f>
        <v/>
      </c>
      <c r="F255" s="3" t="str">
        <f>IFERROR(VLOOKUP(Table_Query_from_Cas_Ragle3[[#This Row],[Equipment '#]],H:I,2,FALSE), "No Div")</f>
        <v>2</v>
      </c>
      <c r="H255" s="3" t="s">
        <v>31</v>
      </c>
      <c r="I255" s="3" t="s">
        <v>1934</v>
      </c>
    </row>
    <row r="256" spans="1:9" x14ac:dyDescent="0.25">
      <c r="A256" s="3" t="s">
        <v>934</v>
      </c>
      <c r="B256" s="3" t="s">
        <v>933</v>
      </c>
      <c r="C256" s="3">
        <v>3890</v>
      </c>
      <c r="D256" s="3" t="s">
        <v>570</v>
      </c>
      <c r="E256" s="3" t="str">
        <f>IFERROR(VLOOKUP(Table_Query_from_Cas_Ragle3[[#This Row],[Equipment '#]],'Equip Rates'!A:C,3,FALSE),"")</f>
        <v/>
      </c>
      <c r="F256" s="3" t="str">
        <f>IFERROR(VLOOKUP(Table_Query_from_Cas_Ragle3[[#This Row],[Equipment '#]],H:I,2,FALSE), "No Div")</f>
        <v>2</v>
      </c>
      <c r="H256" s="3" t="s">
        <v>1948</v>
      </c>
      <c r="I256" s="3" t="s">
        <v>1934</v>
      </c>
    </row>
    <row r="257" spans="1:9" x14ac:dyDescent="0.25">
      <c r="A257" s="3" t="s">
        <v>935</v>
      </c>
      <c r="B257" s="3" t="s">
        <v>936</v>
      </c>
      <c r="C257" s="3">
        <v>4489.25</v>
      </c>
      <c r="D257" s="3" t="s">
        <v>570</v>
      </c>
      <c r="E257" s="3" t="str">
        <f>IFERROR(VLOOKUP(Table_Query_from_Cas_Ragle3[[#This Row],[Equipment '#]],'Equip Rates'!A:C,3,FALSE),"")</f>
        <v/>
      </c>
      <c r="F257" s="3" t="str">
        <f>IFERROR(VLOOKUP(Table_Query_from_Cas_Ragle3[[#This Row],[Equipment '#]],H:I,2,FALSE), "No Div")</f>
        <v>2</v>
      </c>
      <c r="H257" s="3" t="s">
        <v>960</v>
      </c>
      <c r="I257" s="3" t="s">
        <v>1937</v>
      </c>
    </row>
    <row r="258" spans="1:9" x14ac:dyDescent="0.25">
      <c r="A258" s="3" t="s">
        <v>937</v>
      </c>
      <c r="B258" s="3" t="s">
        <v>938</v>
      </c>
      <c r="C258" s="3">
        <v>6366.5</v>
      </c>
      <c r="D258" s="3" t="s">
        <v>570</v>
      </c>
      <c r="E258" s="3" t="str">
        <f>IFERROR(VLOOKUP(Table_Query_from_Cas_Ragle3[[#This Row],[Equipment '#]],'Equip Rates'!A:C,3,FALSE),"")</f>
        <v/>
      </c>
      <c r="F258" s="3" t="str">
        <f>IFERROR(VLOOKUP(Table_Query_from_Cas_Ragle3[[#This Row],[Equipment '#]],H:I,2,FALSE), "No Div")</f>
        <v>1</v>
      </c>
      <c r="H258" s="3" t="s">
        <v>962</v>
      </c>
      <c r="I258" s="3" t="s">
        <v>1937</v>
      </c>
    </row>
    <row r="259" spans="1:9" x14ac:dyDescent="0.25">
      <c r="A259" s="3" t="s">
        <v>939</v>
      </c>
      <c r="B259" s="3" t="s">
        <v>940</v>
      </c>
      <c r="C259" s="3">
        <v>5054</v>
      </c>
      <c r="D259" s="3" t="s">
        <v>570</v>
      </c>
      <c r="E259" s="3" t="str">
        <f>IFERROR(VLOOKUP(Table_Query_from_Cas_Ragle3[[#This Row],[Equipment '#]],'Equip Rates'!A:C,3,FALSE),"")</f>
        <v/>
      </c>
      <c r="F259" s="3" t="str">
        <f>IFERROR(VLOOKUP(Table_Query_from_Cas_Ragle3[[#This Row],[Equipment '#]],H:I,2,FALSE), "No Div")</f>
        <v>2</v>
      </c>
      <c r="H259" s="3" t="s">
        <v>1949</v>
      </c>
      <c r="I259" s="3" t="s">
        <v>1937</v>
      </c>
    </row>
    <row r="260" spans="1:9" x14ac:dyDescent="0.25">
      <c r="A260" s="3" t="s">
        <v>941</v>
      </c>
      <c r="B260" s="3" t="s">
        <v>942</v>
      </c>
      <c r="C260" s="3">
        <v>5457.75</v>
      </c>
      <c r="D260" s="3" t="s">
        <v>570</v>
      </c>
      <c r="E260" s="3" t="str">
        <f>IFERROR(VLOOKUP(Table_Query_from_Cas_Ragle3[[#This Row],[Equipment '#]],'Equip Rates'!A:C,3,FALSE),"")</f>
        <v/>
      </c>
      <c r="F260" s="3" t="str">
        <f>IFERROR(VLOOKUP(Table_Query_from_Cas_Ragle3[[#This Row],[Equipment '#]],H:I,2,FALSE), "No Div")</f>
        <v>2</v>
      </c>
      <c r="H260" s="3" t="s">
        <v>964</v>
      </c>
      <c r="I260" s="3" t="s">
        <v>1937</v>
      </c>
    </row>
    <row r="261" spans="1:9" x14ac:dyDescent="0.25">
      <c r="A261" s="3" t="s">
        <v>943</v>
      </c>
      <c r="B261" s="3" t="s">
        <v>942</v>
      </c>
      <c r="C261" s="3">
        <v>5171.88</v>
      </c>
      <c r="D261" s="3" t="s">
        <v>570</v>
      </c>
      <c r="E261" s="3" t="str">
        <f>IFERROR(VLOOKUP(Table_Query_from_Cas_Ragle3[[#This Row],[Equipment '#]],'Equip Rates'!A:C,3,FALSE),"")</f>
        <v/>
      </c>
      <c r="F261" s="3" t="str">
        <f>IFERROR(VLOOKUP(Table_Query_from_Cas_Ragle3[[#This Row],[Equipment '#]],H:I,2,FALSE), "No Div")</f>
        <v>2</v>
      </c>
      <c r="H261" s="3" t="s">
        <v>966</v>
      </c>
      <c r="I261" s="3" t="s">
        <v>1937</v>
      </c>
    </row>
    <row r="262" spans="1:9" x14ac:dyDescent="0.25">
      <c r="A262" s="3" t="s">
        <v>944</v>
      </c>
      <c r="B262" s="3" t="s">
        <v>945</v>
      </c>
      <c r="C262" s="3">
        <v>5564</v>
      </c>
      <c r="D262" s="3" t="s">
        <v>570</v>
      </c>
      <c r="E262" s="3" t="str">
        <f>IFERROR(VLOOKUP(Table_Query_from_Cas_Ragle3[[#This Row],[Equipment '#]],'Equip Rates'!A:C,3,FALSE),"")</f>
        <v/>
      </c>
      <c r="F262" s="3" t="str">
        <f>IFERROR(VLOOKUP(Table_Query_from_Cas_Ragle3[[#This Row],[Equipment '#]],H:I,2,FALSE), "No Div")</f>
        <v>1</v>
      </c>
      <c r="H262" s="3" t="s">
        <v>3067</v>
      </c>
      <c r="I262" s="3" t="s">
        <v>1937</v>
      </c>
    </row>
    <row r="263" spans="1:9" x14ac:dyDescent="0.25">
      <c r="A263" s="3" t="s">
        <v>946</v>
      </c>
      <c r="B263" s="3" t="s">
        <v>947</v>
      </c>
      <c r="C263" s="3">
        <v>5038.0600000000004</v>
      </c>
      <c r="D263" s="3" t="s">
        <v>570</v>
      </c>
      <c r="E263" s="3" t="str">
        <f>IFERROR(VLOOKUP(Table_Query_from_Cas_Ragle3[[#This Row],[Equipment '#]],'Equip Rates'!A:C,3,FALSE),"")</f>
        <v/>
      </c>
      <c r="F263" s="3" t="str">
        <f>IFERROR(VLOOKUP(Table_Query_from_Cas_Ragle3[[#This Row],[Equipment '#]],H:I,2,FALSE), "No Div")</f>
        <v>2</v>
      </c>
      <c r="H263" s="3" t="s">
        <v>968</v>
      </c>
      <c r="I263" s="3" t="s">
        <v>1937</v>
      </c>
    </row>
    <row r="264" spans="1:9" x14ac:dyDescent="0.25">
      <c r="A264" s="3" t="s">
        <v>948</v>
      </c>
      <c r="B264" s="3" t="s">
        <v>949</v>
      </c>
      <c r="C264" s="3">
        <v>4983.88</v>
      </c>
      <c r="D264" s="3" t="s">
        <v>570</v>
      </c>
      <c r="E264" s="3" t="str">
        <f>IFERROR(VLOOKUP(Table_Query_from_Cas_Ragle3[[#This Row],[Equipment '#]],'Equip Rates'!A:C,3,FALSE),"")</f>
        <v/>
      </c>
      <c r="F264" s="3" t="str">
        <f>IFERROR(VLOOKUP(Table_Query_from_Cas_Ragle3[[#This Row],[Equipment '#]],H:I,2,FALSE), "No Div")</f>
        <v>2</v>
      </c>
      <c r="H264" s="3" t="s">
        <v>970</v>
      </c>
      <c r="I264" s="3" t="s">
        <v>1934</v>
      </c>
    </row>
    <row r="265" spans="1:9" x14ac:dyDescent="0.25">
      <c r="A265" s="3" t="s">
        <v>950</v>
      </c>
      <c r="B265" s="3" t="s">
        <v>951</v>
      </c>
      <c r="C265" s="3">
        <v>9196.65</v>
      </c>
      <c r="D265" s="3" t="s">
        <v>570</v>
      </c>
      <c r="E265" s="3" t="str">
        <f>IFERROR(VLOOKUP(Table_Query_from_Cas_Ragle3[[#This Row],[Equipment '#]],'Equip Rates'!A:C,3,FALSE),"")</f>
        <v/>
      </c>
      <c r="F265" s="3" t="str">
        <f>IFERROR(VLOOKUP(Table_Query_from_Cas_Ragle3[[#This Row],[Equipment '#]],H:I,2,FALSE), "No Div")</f>
        <v>1</v>
      </c>
      <c r="H265" s="3" t="s">
        <v>972</v>
      </c>
      <c r="I265" s="3" t="s">
        <v>1937</v>
      </c>
    </row>
    <row r="266" spans="1:9" x14ac:dyDescent="0.25">
      <c r="A266" s="3" t="s">
        <v>952</v>
      </c>
      <c r="B266" s="3" t="s">
        <v>953</v>
      </c>
      <c r="C266" s="3">
        <v>10019.74</v>
      </c>
      <c r="D266" s="3" t="s">
        <v>570</v>
      </c>
      <c r="E266" s="3" t="str">
        <f>IFERROR(VLOOKUP(Table_Query_from_Cas_Ragle3[[#This Row],[Equipment '#]],'Equip Rates'!A:C,3,FALSE),"")</f>
        <v/>
      </c>
      <c r="F266" s="3" t="str">
        <f>IFERROR(VLOOKUP(Table_Query_from_Cas_Ragle3[[#This Row],[Equipment '#]],H:I,2,FALSE), "No Div")</f>
        <v>2</v>
      </c>
      <c r="H266" s="3" t="s">
        <v>974</v>
      </c>
      <c r="I266" s="3" t="s">
        <v>1937</v>
      </c>
    </row>
    <row r="267" spans="1:9" x14ac:dyDescent="0.25">
      <c r="A267" s="3" t="s">
        <v>954</v>
      </c>
      <c r="B267" s="3" t="s">
        <v>955</v>
      </c>
      <c r="C267" s="3">
        <v>9381.17</v>
      </c>
      <c r="D267" s="3" t="s">
        <v>570</v>
      </c>
      <c r="E267" s="3" t="str">
        <f>IFERROR(VLOOKUP(Table_Query_from_Cas_Ragle3[[#This Row],[Equipment '#]],'Equip Rates'!A:C,3,FALSE),"")</f>
        <v/>
      </c>
      <c r="F267" s="3" t="str">
        <f>IFERROR(VLOOKUP(Table_Query_from_Cas_Ragle3[[#This Row],[Equipment '#]],H:I,2,FALSE), "No Div")</f>
        <v>2</v>
      </c>
      <c r="H267" s="3" t="s">
        <v>3068</v>
      </c>
      <c r="I267" s="3" t="s">
        <v>1937</v>
      </c>
    </row>
    <row r="268" spans="1:9" x14ac:dyDescent="0.25">
      <c r="A268" s="3" t="s">
        <v>3462</v>
      </c>
      <c r="B268" s="3" t="s">
        <v>3485</v>
      </c>
      <c r="C268" s="3">
        <v>10031.81</v>
      </c>
      <c r="D268" s="3" t="s">
        <v>570</v>
      </c>
      <c r="E268" s="3" t="str">
        <f>IFERROR(VLOOKUP(Table_Query_from_Cas_Ragle3[[#This Row],[Equipment '#]],'Equip Rates'!A:C,3,FALSE),"")</f>
        <v/>
      </c>
      <c r="F268" s="3" t="str">
        <f>IFERROR(VLOOKUP(Table_Query_from_Cas_Ragle3[[#This Row],[Equipment '#]],H:I,2,FALSE), "No Div")</f>
        <v>2</v>
      </c>
      <c r="H268" s="3" t="s">
        <v>976</v>
      </c>
      <c r="I268" s="3" t="s">
        <v>1937</v>
      </c>
    </row>
    <row r="269" spans="1:9" x14ac:dyDescent="0.25">
      <c r="A269" s="3" t="s">
        <v>3486</v>
      </c>
      <c r="B269" s="3" t="s">
        <v>3487</v>
      </c>
      <c r="C269" s="3">
        <v>10031.81</v>
      </c>
      <c r="D269" s="3" t="s">
        <v>570</v>
      </c>
      <c r="E269" s="3" t="str">
        <f>IFERROR(VLOOKUP(Table_Query_from_Cas_Ragle3[[#This Row],[Equipment '#]],'Equip Rates'!A:C,3,FALSE),"")</f>
        <v/>
      </c>
      <c r="F269" s="3" t="str">
        <f>IFERROR(VLOOKUP(Table_Query_from_Cas_Ragle3[[#This Row],[Equipment '#]],H:I,2,FALSE), "No Div")</f>
        <v>2</v>
      </c>
      <c r="H269" s="3" t="s">
        <v>3483</v>
      </c>
      <c r="I269" s="3" t="s">
        <v>1937</v>
      </c>
    </row>
    <row r="270" spans="1:9" x14ac:dyDescent="0.25">
      <c r="A270" s="3" t="s">
        <v>957</v>
      </c>
      <c r="B270" s="3" t="s">
        <v>958</v>
      </c>
      <c r="C270" s="3">
        <v>45310</v>
      </c>
      <c r="D270" s="3" t="s">
        <v>570</v>
      </c>
      <c r="E270" s="3" t="str">
        <f>IFERROR(VLOOKUP(Table_Query_from_Cas_Ragle3[[#This Row],[Equipment '#]],'Equip Rates'!A:C,3,FALSE),"")</f>
        <v/>
      </c>
      <c r="F270" s="3" t="str">
        <f>IFERROR(VLOOKUP(Table_Query_from_Cas_Ragle3[[#This Row],[Equipment '#]],H:I,2,FALSE), "No Div")</f>
        <v>1</v>
      </c>
      <c r="H270" s="3" t="s">
        <v>3484</v>
      </c>
      <c r="I270" s="3" t="s">
        <v>1937</v>
      </c>
    </row>
    <row r="271" spans="1:9" x14ac:dyDescent="0.25">
      <c r="A271" s="3" t="s">
        <v>959</v>
      </c>
      <c r="B271" s="3" t="s">
        <v>344</v>
      </c>
      <c r="C271" s="3">
        <v>95806</v>
      </c>
      <c r="D271" s="3" t="s">
        <v>570</v>
      </c>
      <c r="E271" s="3" t="str">
        <f>IFERROR(VLOOKUP(Table_Query_from_Cas_Ragle3[[#This Row],[Equipment '#]],'Equip Rates'!A:C,3,FALSE),"")</f>
        <v/>
      </c>
      <c r="F271" s="3" t="str">
        <f>IFERROR(VLOOKUP(Table_Query_from_Cas_Ragle3[[#This Row],[Equipment '#]],H:I,2,FALSE), "No Div")</f>
        <v>1</v>
      </c>
      <c r="H271" s="3" t="s">
        <v>3698</v>
      </c>
      <c r="I271" s="3" t="s">
        <v>1937</v>
      </c>
    </row>
    <row r="272" spans="1:9" x14ac:dyDescent="0.25">
      <c r="A272" s="3" t="s">
        <v>31</v>
      </c>
      <c r="B272" s="3" t="s">
        <v>344</v>
      </c>
      <c r="C272" s="3">
        <v>79500</v>
      </c>
      <c r="D272" s="3" t="s">
        <v>570</v>
      </c>
      <c r="E272" s="3" t="str">
        <f>IFERROR(VLOOKUP(Table_Query_from_Cas_Ragle3[[#This Row],[Equipment '#]],'Equip Rates'!A:C,3,FALSE),"")</f>
        <v/>
      </c>
      <c r="F272" s="3" t="str">
        <f>IFERROR(VLOOKUP(Table_Query_from_Cas_Ragle3[[#This Row],[Equipment '#]],H:I,2,FALSE), "No Div")</f>
        <v>2</v>
      </c>
      <c r="H272" s="3" t="s">
        <v>32</v>
      </c>
      <c r="I272" s="3" t="s">
        <v>1934</v>
      </c>
    </row>
    <row r="273" spans="1:9" x14ac:dyDescent="0.25">
      <c r="A273" s="3" t="s">
        <v>960</v>
      </c>
      <c r="B273" s="3" t="s">
        <v>961</v>
      </c>
      <c r="C273" s="3">
        <v>84800</v>
      </c>
      <c r="D273" s="3" t="s">
        <v>570</v>
      </c>
      <c r="E273" s="3" t="str">
        <f>IFERROR(VLOOKUP(Table_Query_from_Cas_Ragle3[[#This Row],[Equipment '#]],'Equip Rates'!A:C,3,FALSE),"")</f>
        <v/>
      </c>
      <c r="F273" s="3" t="str">
        <f>IFERROR(VLOOKUP(Table_Query_from_Cas_Ragle3[[#This Row],[Equipment '#]],H:I,2,FALSE), "No Div")</f>
        <v>1</v>
      </c>
      <c r="H273" s="3" t="s">
        <v>978</v>
      </c>
      <c r="I273" s="3" t="s">
        <v>1934</v>
      </c>
    </row>
    <row r="274" spans="1:9" x14ac:dyDescent="0.25">
      <c r="A274" s="3" t="s">
        <v>962</v>
      </c>
      <c r="B274" s="3" t="s">
        <v>963</v>
      </c>
      <c r="C274" s="3">
        <v>67840</v>
      </c>
      <c r="D274" s="3" t="s">
        <v>570</v>
      </c>
      <c r="E274" s="3" t="str">
        <f>IFERROR(VLOOKUP(Table_Query_from_Cas_Ragle3[[#This Row],[Equipment '#]],'Equip Rates'!A:C,3,FALSE),"")</f>
        <v/>
      </c>
      <c r="F274" s="3" t="str">
        <f>IFERROR(VLOOKUP(Table_Query_from_Cas_Ragle3[[#This Row],[Equipment '#]],H:I,2,FALSE), "No Div")</f>
        <v>1</v>
      </c>
      <c r="H274" s="3" t="s">
        <v>3507</v>
      </c>
      <c r="I274" s="3" t="s">
        <v>1934</v>
      </c>
    </row>
    <row r="275" spans="1:9" x14ac:dyDescent="0.25">
      <c r="A275" s="3" t="s">
        <v>964</v>
      </c>
      <c r="B275" s="3" t="s">
        <v>965</v>
      </c>
      <c r="C275" s="3">
        <v>39751.9</v>
      </c>
      <c r="D275" s="3" t="s">
        <v>570</v>
      </c>
      <c r="E275" s="3" t="str">
        <f>IFERROR(VLOOKUP(Table_Query_from_Cas_Ragle3[[#This Row],[Equipment '#]],'Equip Rates'!A:C,3,FALSE),"")</f>
        <v/>
      </c>
      <c r="F275" s="3" t="str">
        <f>IFERROR(VLOOKUP(Table_Query_from_Cas_Ragle3[[#This Row],[Equipment '#]],H:I,2,FALSE), "No Div")</f>
        <v>1</v>
      </c>
      <c r="H275" s="3" t="s">
        <v>179</v>
      </c>
      <c r="I275" s="3" t="s">
        <v>1935</v>
      </c>
    </row>
    <row r="276" spans="1:9" x14ac:dyDescent="0.25">
      <c r="A276" s="3" t="s">
        <v>966</v>
      </c>
      <c r="B276" s="3" t="s">
        <v>967</v>
      </c>
      <c r="C276" s="3">
        <v>10348.94</v>
      </c>
      <c r="D276" s="3" t="s">
        <v>570</v>
      </c>
      <c r="E276" s="3" t="str">
        <f>IFERROR(VLOOKUP(Table_Query_from_Cas_Ragle3[[#This Row],[Equipment '#]],'Equip Rates'!A:C,3,FALSE),"")</f>
        <v/>
      </c>
      <c r="F276" s="3" t="str">
        <f>IFERROR(VLOOKUP(Table_Query_from_Cas_Ragle3[[#This Row],[Equipment '#]],H:I,2,FALSE), "No Div")</f>
        <v>1</v>
      </c>
      <c r="H276" s="3" t="s">
        <v>980</v>
      </c>
      <c r="I276" s="3" t="s">
        <v>1937</v>
      </c>
    </row>
    <row r="277" spans="1:9" x14ac:dyDescent="0.25">
      <c r="A277" s="3" t="s">
        <v>3067</v>
      </c>
      <c r="B277" s="3" t="s">
        <v>3074</v>
      </c>
      <c r="C277" s="3">
        <v>9833.15</v>
      </c>
      <c r="D277" s="3" t="s">
        <v>570</v>
      </c>
      <c r="E277" s="3" t="str">
        <f>IFERROR(VLOOKUP(Table_Query_from_Cas_Ragle3[[#This Row],[Equipment '#]],'Equip Rates'!A:C,3,FALSE),"")</f>
        <v/>
      </c>
      <c r="F277" s="3" t="str">
        <f>IFERROR(VLOOKUP(Table_Query_from_Cas_Ragle3[[#This Row],[Equipment '#]],H:I,2,FALSE), "No Div")</f>
        <v>1</v>
      </c>
      <c r="H277" s="3" t="s">
        <v>4036</v>
      </c>
      <c r="I277" s="3" t="s">
        <v>1937</v>
      </c>
    </row>
    <row r="278" spans="1:9" x14ac:dyDescent="0.25">
      <c r="A278" s="3" t="s">
        <v>968</v>
      </c>
      <c r="B278" s="3" t="s">
        <v>969</v>
      </c>
      <c r="C278" s="3">
        <v>160875</v>
      </c>
      <c r="D278" s="3" t="s">
        <v>570</v>
      </c>
      <c r="E278" s="3" t="str">
        <f>IFERROR(VLOOKUP(Table_Query_from_Cas_Ragle3[[#This Row],[Equipment '#]],'Equip Rates'!A:C,3,FALSE),"")</f>
        <v/>
      </c>
      <c r="F278" s="3" t="str">
        <f>IFERROR(VLOOKUP(Table_Query_from_Cas_Ragle3[[#This Row],[Equipment '#]],H:I,2,FALSE), "No Div")</f>
        <v>1</v>
      </c>
      <c r="H278" s="3" t="s">
        <v>4037</v>
      </c>
      <c r="I278" s="3" t="s">
        <v>1937</v>
      </c>
    </row>
    <row r="279" spans="1:9" x14ac:dyDescent="0.25">
      <c r="A279" s="3" t="s">
        <v>970</v>
      </c>
      <c r="B279" s="3" t="s">
        <v>971</v>
      </c>
      <c r="C279" s="3">
        <v>24570</v>
      </c>
      <c r="D279" s="3" t="s">
        <v>570</v>
      </c>
      <c r="E279" s="3" t="str">
        <f>IFERROR(VLOOKUP(Table_Query_from_Cas_Ragle3[[#This Row],[Equipment '#]],'Equip Rates'!A:C,3,FALSE),"")</f>
        <v/>
      </c>
      <c r="F279" s="3" t="str">
        <f>IFERROR(VLOOKUP(Table_Query_from_Cas_Ragle3[[#This Row],[Equipment '#]],H:I,2,FALSE), "No Div")</f>
        <v>1</v>
      </c>
      <c r="H279" s="3" t="s">
        <v>982</v>
      </c>
      <c r="I279" s="3" t="s">
        <v>1937</v>
      </c>
    </row>
    <row r="280" spans="1:9" x14ac:dyDescent="0.25">
      <c r="A280" s="3" t="s">
        <v>972</v>
      </c>
      <c r="B280" s="3" t="s">
        <v>973</v>
      </c>
      <c r="C280" s="3">
        <v>137830.09</v>
      </c>
      <c r="D280" s="3" t="s">
        <v>570</v>
      </c>
      <c r="E280" s="3" t="str">
        <f>IFERROR(VLOOKUP(Table_Query_from_Cas_Ragle3[[#This Row],[Equipment '#]],'Equip Rates'!A:C,3,FALSE),"")</f>
        <v/>
      </c>
      <c r="F280" s="3" t="str">
        <f>IFERROR(VLOOKUP(Table_Query_from_Cas_Ragle3[[#This Row],[Equipment '#]],H:I,2,FALSE), "No Div")</f>
        <v>1</v>
      </c>
      <c r="H280" s="3" t="s">
        <v>241</v>
      </c>
      <c r="I280" s="3" t="s">
        <v>1936</v>
      </c>
    </row>
    <row r="281" spans="1:9" x14ac:dyDescent="0.25">
      <c r="A281" s="3" t="s">
        <v>974</v>
      </c>
      <c r="B281" s="3" t="s">
        <v>975</v>
      </c>
      <c r="C281" s="3">
        <v>46570.400000000001</v>
      </c>
      <c r="D281" s="3" t="s">
        <v>570</v>
      </c>
      <c r="E281" s="3" t="str">
        <f>IFERROR(VLOOKUP(Table_Query_from_Cas_Ragle3[[#This Row],[Equipment '#]],'Equip Rates'!A:C,3,FALSE),"")</f>
        <v/>
      </c>
      <c r="F281" s="3" t="str">
        <f>IFERROR(VLOOKUP(Table_Query_from_Cas_Ragle3[[#This Row],[Equipment '#]],H:I,2,FALSE), "No Div")</f>
        <v>1</v>
      </c>
      <c r="H281" s="3" t="s">
        <v>984</v>
      </c>
      <c r="I281" s="3" t="s">
        <v>1936</v>
      </c>
    </row>
    <row r="282" spans="1:9" x14ac:dyDescent="0.25">
      <c r="A282" s="3" t="s">
        <v>3068</v>
      </c>
      <c r="B282" s="3" t="s">
        <v>3075</v>
      </c>
      <c r="C282" s="3">
        <v>23080.03</v>
      </c>
      <c r="D282" s="3" t="s">
        <v>570</v>
      </c>
      <c r="E282" s="3" t="str">
        <f>IFERROR(VLOOKUP(Table_Query_from_Cas_Ragle3[[#This Row],[Equipment '#]],'Equip Rates'!A:C,3,FALSE),"")</f>
        <v/>
      </c>
      <c r="F282" s="3" t="str">
        <f>IFERROR(VLOOKUP(Table_Query_from_Cas_Ragle3[[#This Row],[Equipment '#]],H:I,2,FALSE), "No Div")</f>
        <v>1</v>
      </c>
      <c r="H282" s="3" t="s">
        <v>986</v>
      </c>
      <c r="I282" s="3" t="s">
        <v>1936</v>
      </c>
    </row>
    <row r="283" spans="1:9" x14ac:dyDescent="0.25">
      <c r="A283" s="3" t="s">
        <v>976</v>
      </c>
      <c r="B283" s="3" t="s">
        <v>977</v>
      </c>
      <c r="C283" s="3">
        <v>212990.18</v>
      </c>
      <c r="D283" s="3" t="s">
        <v>570</v>
      </c>
      <c r="E283" s="3" t="str">
        <f>IFERROR(VLOOKUP(Table_Query_from_Cas_Ragle3[[#This Row],[Equipment '#]],'Equip Rates'!A:C,3,FALSE),"")</f>
        <v/>
      </c>
      <c r="F283" s="3" t="str">
        <f>IFERROR(VLOOKUP(Table_Query_from_Cas_Ragle3[[#This Row],[Equipment '#]],H:I,2,FALSE), "No Div")</f>
        <v>1</v>
      </c>
      <c r="H283" s="3" t="s">
        <v>181</v>
      </c>
      <c r="I283" s="3" t="s">
        <v>1935</v>
      </c>
    </row>
    <row r="284" spans="1:9" x14ac:dyDescent="0.25">
      <c r="A284" s="3" t="s">
        <v>3483</v>
      </c>
      <c r="B284" s="3" t="s">
        <v>3488</v>
      </c>
      <c r="C284" s="3">
        <v>15743.74</v>
      </c>
      <c r="D284" s="3" t="s">
        <v>570</v>
      </c>
      <c r="E284" s="3" t="str">
        <f>IFERROR(VLOOKUP(Table_Query_from_Cas_Ragle3[[#This Row],[Equipment '#]],'Equip Rates'!A:C,3,FALSE),"")</f>
        <v/>
      </c>
      <c r="F284" s="3" t="str">
        <f>IFERROR(VLOOKUP(Table_Query_from_Cas_Ragle3[[#This Row],[Equipment '#]],H:I,2,FALSE), "No Div")</f>
        <v>1</v>
      </c>
      <c r="H284" s="3" t="s">
        <v>182</v>
      </c>
      <c r="I284" s="3" t="s">
        <v>1935</v>
      </c>
    </row>
    <row r="285" spans="1:9" x14ac:dyDescent="0.25">
      <c r="A285" s="3" t="s">
        <v>3484</v>
      </c>
      <c r="B285" s="3" t="s">
        <v>3489</v>
      </c>
      <c r="C285" s="3">
        <v>10188.39</v>
      </c>
      <c r="D285" s="3" t="s">
        <v>570</v>
      </c>
      <c r="E285" s="3" t="str">
        <f>IFERROR(VLOOKUP(Table_Query_from_Cas_Ragle3[[#This Row],[Equipment '#]],'Equip Rates'!A:C,3,FALSE),"")</f>
        <v/>
      </c>
      <c r="F285" s="3" t="str">
        <f>IFERROR(VLOOKUP(Table_Query_from_Cas_Ragle3[[#This Row],[Equipment '#]],H:I,2,FALSE), "No Div")</f>
        <v>1</v>
      </c>
      <c r="H285" s="3" t="s">
        <v>242</v>
      </c>
      <c r="I285" s="3" t="s">
        <v>1936</v>
      </c>
    </row>
    <row r="286" spans="1:9" x14ac:dyDescent="0.25">
      <c r="A286" s="3" t="s">
        <v>3698</v>
      </c>
      <c r="B286" s="3" t="s">
        <v>3703</v>
      </c>
      <c r="C286" s="3">
        <v>7931.76</v>
      </c>
      <c r="D286" s="3" t="s">
        <v>570</v>
      </c>
      <c r="E286" s="3" t="str">
        <f>IFERROR(VLOOKUP(Table_Query_from_Cas_Ragle3[[#This Row],[Equipment '#]],'Equip Rates'!A:C,3,FALSE),"")</f>
        <v/>
      </c>
      <c r="F286" s="3" t="str">
        <f>IFERROR(VLOOKUP(Table_Query_from_Cas_Ragle3[[#This Row],[Equipment '#]],H:I,2,FALSE), "No Div")</f>
        <v>1</v>
      </c>
      <c r="H286" s="3" t="s">
        <v>988</v>
      </c>
      <c r="I286" s="3" t="s">
        <v>1937</v>
      </c>
    </row>
    <row r="287" spans="1:9" x14ac:dyDescent="0.25">
      <c r="A287" s="3" t="s">
        <v>32</v>
      </c>
      <c r="B287" s="3" t="s">
        <v>345</v>
      </c>
      <c r="C287" s="3">
        <v>112350</v>
      </c>
      <c r="D287" s="3" t="s">
        <v>570</v>
      </c>
      <c r="E287" s="3" t="str">
        <f>IFERROR(VLOOKUP(Table_Query_from_Cas_Ragle3[[#This Row],[Equipment '#]],'Equip Rates'!A:C,3,FALSE),"")</f>
        <v/>
      </c>
      <c r="F287" s="3" t="str">
        <f>IFERROR(VLOOKUP(Table_Query_from_Cas_Ragle3[[#This Row],[Equipment '#]],H:I,2,FALSE), "No Div")</f>
        <v>2</v>
      </c>
      <c r="H287" s="3" t="s">
        <v>3404</v>
      </c>
      <c r="I287" s="3" t="s">
        <v>1937</v>
      </c>
    </row>
    <row r="288" spans="1:9" x14ac:dyDescent="0.25">
      <c r="A288" s="3" t="s">
        <v>978</v>
      </c>
      <c r="B288" s="3" t="s">
        <v>979</v>
      </c>
      <c r="C288" s="3">
        <v>15517.64</v>
      </c>
      <c r="D288" s="3" t="s">
        <v>570</v>
      </c>
      <c r="E288" s="3" t="str">
        <f>IFERROR(VLOOKUP(Table_Query_from_Cas_Ragle3[[#This Row],[Equipment '#]],'Equip Rates'!A:C,3,FALSE),"")</f>
        <v/>
      </c>
      <c r="F288" s="3" t="str">
        <f>IFERROR(VLOOKUP(Table_Query_from_Cas_Ragle3[[#This Row],[Equipment '#]],H:I,2,FALSE), "No Div")</f>
        <v>2</v>
      </c>
      <c r="H288" s="3" t="s">
        <v>3212</v>
      </c>
      <c r="I288" s="3" t="s">
        <v>1937</v>
      </c>
    </row>
    <row r="289" spans="1:9" x14ac:dyDescent="0.25">
      <c r="A289" s="3" t="s">
        <v>3507</v>
      </c>
      <c r="B289" s="3" t="s">
        <v>3522</v>
      </c>
      <c r="C289" s="3">
        <v>17181.54</v>
      </c>
      <c r="D289" s="3" t="s">
        <v>570</v>
      </c>
      <c r="E289" s="3" t="str">
        <f>IFERROR(VLOOKUP(Table_Query_from_Cas_Ragle3[[#This Row],[Equipment '#]],'Equip Rates'!A:C,3,FALSE),"")</f>
        <v/>
      </c>
      <c r="F289" s="3" t="str">
        <f>IFERROR(VLOOKUP(Table_Query_from_Cas_Ragle3[[#This Row],[Equipment '#]],H:I,2,FALSE), "No Div")</f>
        <v>2</v>
      </c>
      <c r="H289" s="3" t="s">
        <v>3405</v>
      </c>
      <c r="I289" s="3" t="s">
        <v>1937</v>
      </c>
    </row>
    <row r="290" spans="1:9" x14ac:dyDescent="0.25">
      <c r="A290" s="3" t="s">
        <v>179</v>
      </c>
      <c r="B290" s="3" t="s">
        <v>346</v>
      </c>
      <c r="C290" s="3">
        <v>85701</v>
      </c>
      <c r="D290" s="3" t="s">
        <v>570</v>
      </c>
      <c r="E290" s="3" t="str">
        <f>IFERROR(VLOOKUP(Table_Query_from_Cas_Ragle3[[#This Row],[Equipment '#]],'Equip Rates'!A:C,3,FALSE),"")</f>
        <v/>
      </c>
      <c r="F290" s="3" t="str">
        <f>IFERROR(VLOOKUP(Table_Query_from_Cas_Ragle3[[#This Row],[Equipment '#]],H:I,2,FALSE), "No Div")</f>
        <v>4</v>
      </c>
      <c r="H290" s="3" t="s">
        <v>3406</v>
      </c>
      <c r="I290" s="3" t="s">
        <v>1937</v>
      </c>
    </row>
    <row r="291" spans="1:9" x14ac:dyDescent="0.25">
      <c r="A291" s="3" t="s">
        <v>980</v>
      </c>
      <c r="B291" s="3" t="s">
        <v>981</v>
      </c>
      <c r="C291" s="3">
        <v>177620</v>
      </c>
      <c r="D291" s="3" t="s">
        <v>570</v>
      </c>
      <c r="E291" s="3" t="str">
        <f>IFERROR(VLOOKUP(Table_Query_from_Cas_Ragle3[[#This Row],[Equipment '#]],'Equip Rates'!A:C,3,FALSE),"")</f>
        <v/>
      </c>
      <c r="F291" s="3" t="str">
        <f>IFERROR(VLOOKUP(Table_Query_from_Cas_Ragle3[[#This Row],[Equipment '#]],H:I,2,FALSE), "No Div")</f>
        <v>1</v>
      </c>
      <c r="H291" s="3" t="s">
        <v>3793</v>
      </c>
      <c r="I291" s="3" t="s">
        <v>1937</v>
      </c>
    </row>
    <row r="292" spans="1:9" x14ac:dyDescent="0.25">
      <c r="A292" s="3" t="s">
        <v>4036</v>
      </c>
      <c r="B292" s="3" t="s">
        <v>4048</v>
      </c>
      <c r="C292" s="3">
        <v>59187.05</v>
      </c>
      <c r="D292" s="3" t="s">
        <v>570</v>
      </c>
      <c r="E292" s="3" t="str">
        <f>IFERROR(VLOOKUP(Table_Query_from_Cas_Ragle3[[#This Row],[Equipment '#]],'Equip Rates'!A:C,3,FALSE),"")</f>
        <v/>
      </c>
      <c r="F292" s="3" t="str">
        <f>IFERROR(VLOOKUP(Table_Query_from_Cas_Ragle3[[#This Row],[Equipment '#]],H:I,2,FALSE), "No Div")</f>
        <v>1</v>
      </c>
      <c r="H292" s="3" t="s">
        <v>3933</v>
      </c>
      <c r="I292" s="3" t="s">
        <v>1937</v>
      </c>
    </row>
    <row r="293" spans="1:9" x14ac:dyDescent="0.25">
      <c r="A293" s="3" t="s">
        <v>4037</v>
      </c>
      <c r="B293" s="3" t="s">
        <v>4049</v>
      </c>
      <c r="C293" s="3">
        <v>15863.37</v>
      </c>
      <c r="D293" s="3" t="s">
        <v>570</v>
      </c>
      <c r="E293" s="3" t="str">
        <f>IFERROR(VLOOKUP(Table_Query_from_Cas_Ragle3[[#This Row],[Equipment '#]],'Equip Rates'!A:C,3,FALSE),"")</f>
        <v/>
      </c>
      <c r="F293" s="3" t="str">
        <f>IFERROR(VLOOKUP(Table_Query_from_Cas_Ragle3[[#This Row],[Equipment '#]],H:I,2,FALSE), "No Div")</f>
        <v>1</v>
      </c>
      <c r="H293" s="3" t="s">
        <v>4091</v>
      </c>
      <c r="I293" s="3" t="s">
        <v>1937</v>
      </c>
    </row>
    <row r="294" spans="1:9" x14ac:dyDescent="0.25">
      <c r="A294" s="3" t="s">
        <v>982</v>
      </c>
      <c r="B294" s="3" t="s">
        <v>983</v>
      </c>
      <c r="C294" s="3">
        <v>172000</v>
      </c>
      <c r="D294" s="3" t="s">
        <v>570</v>
      </c>
      <c r="E294" s="3" t="str">
        <f>IFERROR(VLOOKUP(Table_Query_from_Cas_Ragle3[[#This Row],[Equipment '#]],'Equip Rates'!A:C,3,FALSE),"")</f>
        <v/>
      </c>
      <c r="F294" s="3" t="str">
        <f>IFERROR(VLOOKUP(Table_Query_from_Cas_Ragle3[[#This Row],[Equipment '#]],H:I,2,FALSE), "No Div")</f>
        <v>1</v>
      </c>
      <c r="H294" s="3" t="s">
        <v>4148</v>
      </c>
      <c r="I294" s="3" t="s">
        <v>1937</v>
      </c>
    </row>
    <row r="295" spans="1:9" x14ac:dyDescent="0.25">
      <c r="A295" s="3" t="s">
        <v>241</v>
      </c>
      <c r="B295" s="3" t="s">
        <v>347</v>
      </c>
      <c r="C295" s="3">
        <v>127608.93</v>
      </c>
      <c r="D295" s="3" t="s">
        <v>570</v>
      </c>
      <c r="E295" s="3" t="str">
        <f>IFERROR(VLOOKUP(Table_Query_from_Cas_Ragle3[[#This Row],[Equipment '#]],'Equip Rates'!A:C,3,FALSE),"")</f>
        <v/>
      </c>
      <c r="F295" s="3" t="str">
        <f>IFERROR(VLOOKUP(Table_Query_from_Cas_Ragle3[[#This Row],[Equipment '#]],H:I,2,FALSE), "No Div")</f>
        <v>3</v>
      </c>
      <c r="H295" s="3" t="s">
        <v>990</v>
      </c>
      <c r="I295" s="3" t="s">
        <v>1937</v>
      </c>
    </row>
    <row r="296" spans="1:9" x14ac:dyDescent="0.25">
      <c r="A296" s="3" t="s">
        <v>984</v>
      </c>
      <c r="B296" s="3" t="s">
        <v>985</v>
      </c>
      <c r="C296" s="3">
        <v>41417.730000000003</v>
      </c>
      <c r="D296" s="3" t="s">
        <v>570</v>
      </c>
      <c r="E296" s="3" t="str">
        <f>IFERROR(VLOOKUP(Table_Query_from_Cas_Ragle3[[#This Row],[Equipment '#]],'Equip Rates'!A:C,3,FALSE),"")</f>
        <v/>
      </c>
      <c r="F296" s="3" t="str">
        <f>IFERROR(VLOOKUP(Table_Query_from_Cas_Ragle3[[#This Row],[Equipment '#]],H:I,2,FALSE), "No Div")</f>
        <v>3</v>
      </c>
      <c r="H296" s="3" t="s">
        <v>4149</v>
      </c>
      <c r="I296" s="3" t="s">
        <v>1934</v>
      </c>
    </row>
    <row r="297" spans="1:9" x14ac:dyDescent="0.25">
      <c r="A297" s="3" t="s">
        <v>986</v>
      </c>
      <c r="B297" s="3" t="s">
        <v>987</v>
      </c>
      <c r="C297" s="3">
        <v>18402.5</v>
      </c>
      <c r="D297" s="3" t="s">
        <v>570</v>
      </c>
      <c r="E297" s="3" t="str">
        <f>IFERROR(VLOOKUP(Table_Query_from_Cas_Ragle3[[#This Row],[Equipment '#]],'Equip Rates'!A:C,3,FALSE),"")</f>
        <v/>
      </c>
      <c r="F297" s="3" t="str">
        <f>IFERROR(VLOOKUP(Table_Query_from_Cas_Ragle3[[#This Row],[Equipment '#]],H:I,2,FALSE), "No Div")</f>
        <v>3</v>
      </c>
      <c r="H297" s="3" t="s">
        <v>3344</v>
      </c>
      <c r="I297" s="3" t="s">
        <v>1936</v>
      </c>
    </row>
    <row r="298" spans="1:9" x14ac:dyDescent="0.25">
      <c r="A298" s="3" t="s">
        <v>181</v>
      </c>
      <c r="B298" s="3" t="s">
        <v>348</v>
      </c>
      <c r="C298" s="3">
        <v>108380.3</v>
      </c>
      <c r="D298" s="3" t="s">
        <v>570</v>
      </c>
      <c r="E298" s="3" t="str">
        <f>IFERROR(VLOOKUP(Table_Query_from_Cas_Ragle3[[#This Row],[Equipment '#]],'Equip Rates'!A:C,3,FALSE),"")</f>
        <v/>
      </c>
      <c r="F298" s="3" t="str">
        <f>IFERROR(VLOOKUP(Table_Query_from_Cas_Ragle3[[#This Row],[Equipment '#]],H:I,2,FALSE), "No Div")</f>
        <v>4</v>
      </c>
      <c r="H298" s="3" t="s">
        <v>3345</v>
      </c>
      <c r="I298" s="3" t="s">
        <v>1936</v>
      </c>
    </row>
    <row r="299" spans="1:9" x14ac:dyDescent="0.25">
      <c r="A299" s="3" t="s">
        <v>182</v>
      </c>
      <c r="B299" s="3" t="s">
        <v>349</v>
      </c>
      <c r="C299" s="3">
        <v>57080.3</v>
      </c>
      <c r="D299" s="3" t="s">
        <v>570</v>
      </c>
      <c r="E299" s="3" t="str">
        <f>IFERROR(VLOOKUP(Table_Query_from_Cas_Ragle3[[#This Row],[Equipment '#]],'Equip Rates'!A:C,3,FALSE),"")</f>
        <v/>
      </c>
      <c r="F299" s="3" t="str">
        <f>IFERROR(VLOOKUP(Table_Query_from_Cas_Ragle3[[#This Row],[Equipment '#]],H:I,2,FALSE), "No Div")</f>
        <v>4</v>
      </c>
      <c r="H299" s="3" t="s">
        <v>3586</v>
      </c>
      <c r="I299" s="3" t="s">
        <v>1936</v>
      </c>
    </row>
    <row r="300" spans="1:9" x14ac:dyDescent="0.25">
      <c r="A300" s="3" t="s">
        <v>988</v>
      </c>
      <c r="B300" s="3" t="s">
        <v>989</v>
      </c>
      <c r="C300" s="3">
        <v>408062.44</v>
      </c>
      <c r="D300" s="3" t="s">
        <v>570</v>
      </c>
      <c r="E300" s="3" t="str">
        <f>IFERROR(VLOOKUP(Table_Query_from_Cas_Ragle3[[#This Row],[Equipment '#]],'Equip Rates'!A:C,3,FALSE),"")</f>
        <v/>
      </c>
      <c r="F300" s="3" t="str">
        <f>IFERROR(VLOOKUP(Table_Query_from_Cas_Ragle3[[#This Row],[Equipment '#]],H:I,2,FALSE), "No Div")</f>
        <v>1</v>
      </c>
      <c r="H300" s="3" t="s">
        <v>3587</v>
      </c>
      <c r="I300" s="3" t="s">
        <v>1936</v>
      </c>
    </row>
    <row r="301" spans="1:9" x14ac:dyDescent="0.25">
      <c r="A301" s="3" t="s">
        <v>3404</v>
      </c>
      <c r="B301" s="3" t="s">
        <v>3424</v>
      </c>
      <c r="C301" s="3">
        <v>23944.97</v>
      </c>
      <c r="D301" s="3" t="s">
        <v>570</v>
      </c>
      <c r="E301" s="3" t="str">
        <f>IFERROR(VLOOKUP(Table_Query_from_Cas_Ragle3[[#This Row],[Equipment '#]],'Equip Rates'!A:C,3,FALSE),"")</f>
        <v/>
      </c>
      <c r="F301" s="3" t="str">
        <f>IFERROR(VLOOKUP(Table_Query_from_Cas_Ragle3[[#This Row],[Equipment '#]],H:I,2,FALSE), "No Div")</f>
        <v>1</v>
      </c>
      <c r="H301" s="3" t="s">
        <v>998</v>
      </c>
      <c r="I301" s="3" t="s">
        <v>1937</v>
      </c>
    </row>
    <row r="302" spans="1:9" x14ac:dyDescent="0.25">
      <c r="A302" s="3" t="s">
        <v>3212</v>
      </c>
      <c r="B302" s="3" t="s">
        <v>3215</v>
      </c>
      <c r="C302" s="3">
        <v>298602</v>
      </c>
      <c r="D302" s="3" t="s">
        <v>570</v>
      </c>
      <c r="E302" s="3" t="str">
        <f>IFERROR(VLOOKUP(Table_Query_from_Cas_Ragle3[[#This Row],[Equipment '#]],'Equip Rates'!A:C,3,FALSE),"")</f>
        <v/>
      </c>
      <c r="F302" s="3" t="str">
        <f>IFERROR(VLOOKUP(Table_Query_from_Cas_Ragle3[[#This Row],[Equipment '#]],H:I,2,FALSE), "No Div")</f>
        <v>1</v>
      </c>
      <c r="H302" s="3" t="s">
        <v>1000</v>
      </c>
      <c r="I302" s="3" t="s">
        <v>1937</v>
      </c>
    </row>
    <row r="303" spans="1:9" x14ac:dyDescent="0.25">
      <c r="A303" s="3" t="s">
        <v>3405</v>
      </c>
      <c r="B303" s="3" t="s">
        <v>3425</v>
      </c>
      <c r="C303" s="3">
        <v>24319.88</v>
      </c>
      <c r="D303" s="3" t="s">
        <v>570</v>
      </c>
      <c r="E303" s="3" t="str">
        <f>IFERROR(VLOOKUP(Table_Query_from_Cas_Ragle3[[#This Row],[Equipment '#]],'Equip Rates'!A:C,3,FALSE),"")</f>
        <v/>
      </c>
      <c r="F303" s="3" t="str">
        <f>IFERROR(VLOOKUP(Table_Query_from_Cas_Ragle3[[#This Row],[Equipment '#]],H:I,2,FALSE), "No Div")</f>
        <v>1</v>
      </c>
      <c r="H303" s="3" t="s">
        <v>1950</v>
      </c>
      <c r="I303" s="3" t="s">
        <v>1934</v>
      </c>
    </row>
    <row r="304" spans="1:9" x14ac:dyDescent="0.25">
      <c r="A304" s="3" t="s">
        <v>3406</v>
      </c>
      <c r="B304" s="3" t="s">
        <v>3426</v>
      </c>
      <c r="C304" s="3">
        <v>227900</v>
      </c>
      <c r="D304" s="3" t="s">
        <v>570</v>
      </c>
      <c r="E304" s="3" t="str">
        <f>IFERROR(VLOOKUP(Table_Query_from_Cas_Ragle3[[#This Row],[Equipment '#]],'Equip Rates'!A:C,3,FALSE),"")</f>
        <v/>
      </c>
      <c r="F304" s="3" t="str">
        <f>IFERROR(VLOOKUP(Table_Query_from_Cas_Ragle3[[#This Row],[Equipment '#]],H:I,2,FALSE), "No Div")</f>
        <v>1</v>
      </c>
      <c r="H304" s="3" t="s">
        <v>84</v>
      </c>
      <c r="I304" s="3" t="s">
        <v>1936</v>
      </c>
    </row>
    <row r="305" spans="1:9" x14ac:dyDescent="0.25">
      <c r="A305" s="3" t="s">
        <v>3793</v>
      </c>
      <c r="B305" s="3" t="s">
        <v>3797</v>
      </c>
      <c r="C305" s="3">
        <v>22175.599999999999</v>
      </c>
      <c r="D305" s="3" t="s">
        <v>570</v>
      </c>
      <c r="E305" s="3" t="str">
        <f>IFERROR(VLOOKUP(Table_Query_from_Cas_Ragle3[[#This Row],[Equipment '#]],'Equip Rates'!A:C,3,FALSE),"")</f>
        <v/>
      </c>
      <c r="F305" s="3" t="str">
        <f>IFERROR(VLOOKUP(Table_Query_from_Cas_Ragle3[[#This Row],[Equipment '#]],H:I,2,FALSE), "No Div")</f>
        <v>1</v>
      </c>
      <c r="H305" s="3" t="s">
        <v>1951</v>
      </c>
      <c r="I305" s="3" t="s">
        <v>1937</v>
      </c>
    </row>
    <row r="306" spans="1:9" x14ac:dyDescent="0.25">
      <c r="A306" s="3" t="s">
        <v>3933</v>
      </c>
      <c r="B306" s="3" t="s">
        <v>3936</v>
      </c>
      <c r="C306" s="3">
        <v>111800</v>
      </c>
      <c r="D306" s="3" t="s">
        <v>570</v>
      </c>
      <c r="E306" s="3" t="str">
        <f>IFERROR(VLOOKUP(Table_Query_from_Cas_Ragle3[[#This Row],[Equipment '#]],'Equip Rates'!A:C,3,FALSE),"")</f>
        <v/>
      </c>
      <c r="F306" s="3" t="str">
        <f>IFERROR(VLOOKUP(Table_Query_from_Cas_Ragle3[[#This Row],[Equipment '#]],H:I,2,FALSE), "No Div")</f>
        <v>1</v>
      </c>
      <c r="H306" s="3" t="s">
        <v>85</v>
      </c>
      <c r="I306" s="3" t="s">
        <v>1934</v>
      </c>
    </row>
    <row r="307" spans="1:9" x14ac:dyDescent="0.25">
      <c r="A307" s="3" t="s">
        <v>4091</v>
      </c>
      <c r="B307" s="3" t="s">
        <v>4100</v>
      </c>
      <c r="C307" s="3">
        <v>87132</v>
      </c>
      <c r="D307" s="3" t="s">
        <v>570</v>
      </c>
      <c r="E307" s="3" t="str">
        <f>IFERROR(VLOOKUP(Table_Query_from_Cas_Ragle3[[#This Row],[Equipment '#]],'Equip Rates'!A:C,3,FALSE),"")</f>
        <v/>
      </c>
      <c r="F307" s="3" t="str">
        <f>IFERROR(VLOOKUP(Table_Query_from_Cas_Ragle3[[#This Row],[Equipment '#]],H:I,2,FALSE), "No Div")</f>
        <v>1</v>
      </c>
      <c r="H307" s="3" t="s">
        <v>86</v>
      </c>
      <c r="I307" s="3" t="s">
        <v>1934</v>
      </c>
    </row>
    <row r="308" spans="1:9" x14ac:dyDescent="0.25">
      <c r="A308" s="3" t="s">
        <v>4148</v>
      </c>
      <c r="B308" s="3" t="s">
        <v>4156</v>
      </c>
      <c r="C308" s="3">
        <v>227916.43</v>
      </c>
      <c r="D308" s="3" t="s">
        <v>570</v>
      </c>
      <c r="E308" s="3" t="str">
        <f>IFERROR(VLOOKUP(Table_Query_from_Cas_Ragle3[[#This Row],[Equipment '#]],'Equip Rates'!A:C,3,FALSE),"")</f>
        <v/>
      </c>
      <c r="F308" s="3" t="str">
        <f>IFERROR(VLOOKUP(Table_Query_from_Cas_Ragle3[[#This Row],[Equipment '#]],H:I,2,FALSE), "No Div")</f>
        <v>1</v>
      </c>
      <c r="H308" s="3" t="s">
        <v>1002</v>
      </c>
      <c r="I308" s="3" t="s">
        <v>1937</v>
      </c>
    </row>
    <row r="309" spans="1:9" x14ac:dyDescent="0.25">
      <c r="A309" s="3" t="s">
        <v>990</v>
      </c>
      <c r="B309" s="3" t="s">
        <v>991</v>
      </c>
      <c r="C309" s="3">
        <v>2650</v>
      </c>
      <c r="D309" s="3" t="s">
        <v>570</v>
      </c>
      <c r="E309" s="3" t="str">
        <f>IFERROR(VLOOKUP(Table_Query_from_Cas_Ragle3[[#This Row],[Equipment '#]],'Equip Rates'!A:C,3,FALSE),"")</f>
        <v/>
      </c>
      <c r="F309" s="3" t="str">
        <f>IFERROR(VLOOKUP(Table_Query_from_Cas_Ragle3[[#This Row],[Equipment '#]],H:I,2,FALSE), "No Div")</f>
        <v>1</v>
      </c>
      <c r="H309" s="3" t="s">
        <v>1004</v>
      </c>
      <c r="I309" s="3" t="s">
        <v>1937</v>
      </c>
    </row>
    <row r="310" spans="1:9" x14ac:dyDescent="0.25">
      <c r="A310" s="3" t="s">
        <v>4149</v>
      </c>
      <c r="B310" s="3" t="s">
        <v>4157</v>
      </c>
      <c r="C310" s="3">
        <v>42399.040000000001</v>
      </c>
      <c r="D310" s="3" t="s">
        <v>570</v>
      </c>
      <c r="E310" s="3" t="str">
        <f>IFERROR(VLOOKUP(Table_Query_from_Cas_Ragle3[[#This Row],[Equipment '#]],'Equip Rates'!A:C,3,FALSE),"")</f>
        <v/>
      </c>
      <c r="F310" s="3" t="str">
        <f>IFERROR(VLOOKUP(Table_Query_from_Cas_Ragle3[[#This Row],[Equipment '#]],H:I,2,FALSE), "No Div")</f>
        <v>2</v>
      </c>
      <c r="H310" s="3" t="s">
        <v>3227</v>
      </c>
      <c r="I310" s="3" t="s">
        <v>1937</v>
      </c>
    </row>
    <row r="311" spans="1:9" x14ac:dyDescent="0.25">
      <c r="A311" s="3" t="s">
        <v>3344</v>
      </c>
      <c r="B311" s="3" t="s">
        <v>3353</v>
      </c>
      <c r="C311" s="3">
        <v>68146.679999999993</v>
      </c>
      <c r="D311" s="3" t="s">
        <v>570</v>
      </c>
      <c r="E311" s="3" t="str">
        <f>IFERROR(VLOOKUP(Table_Query_from_Cas_Ragle3[[#This Row],[Equipment '#]],'Equip Rates'!A:C,3,FALSE),"")</f>
        <v/>
      </c>
      <c r="F311" s="3" t="str">
        <f>IFERROR(VLOOKUP(Table_Query_from_Cas_Ragle3[[#This Row],[Equipment '#]],H:I,2,FALSE), "No Div")</f>
        <v>3</v>
      </c>
      <c r="H311" s="3" t="s">
        <v>3740</v>
      </c>
      <c r="I311" s="3" t="s">
        <v>1934</v>
      </c>
    </row>
    <row r="312" spans="1:9" x14ac:dyDescent="0.25">
      <c r="A312" s="3" t="s">
        <v>3345</v>
      </c>
      <c r="B312" s="3" t="s">
        <v>3493</v>
      </c>
      <c r="C312" s="3">
        <v>57500</v>
      </c>
      <c r="D312" s="3" t="s">
        <v>570</v>
      </c>
      <c r="E312" s="3" t="str">
        <f>IFERROR(VLOOKUP(Table_Query_from_Cas_Ragle3[[#This Row],[Equipment '#]],'Equip Rates'!A:C,3,FALSE),"")</f>
        <v/>
      </c>
      <c r="F312" s="3" t="str">
        <f>IFERROR(VLOOKUP(Table_Query_from_Cas_Ragle3[[#This Row],[Equipment '#]],H:I,2,FALSE), "No Div")</f>
        <v>3</v>
      </c>
      <c r="H312" s="3" t="s">
        <v>3741</v>
      </c>
      <c r="I312" s="3" t="s">
        <v>1934</v>
      </c>
    </row>
    <row r="313" spans="1:9" x14ac:dyDescent="0.25">
      <c r="A313" s="3" t="s">
        <v>3586</v>
      </c>
      <c r="B313" s="3" t="s">
        <v>3589</v>
      </c>
      <c r="C313" s="3">
        <v>47697.23</v>
      </c>
      <c r="D313" s="3" t="s">
        <v>570</v>
      </c>
      <c r="E313" s="3" t="str">
        <f>IFERROR(VLOOKUP(Table_Query_from_Cas_Ragle3[[#This Row],[Equipment '#]],'Equip Rates'!A:C,3,FALSE),"")</f>
        <v/>
      </c>
      <c r="F313" s="3" t="str">
        <f>IFERROR(VLOOKUP(Table_Query_from_Cas_Ragle3[[#This Row],[Equipment '#]],H:I,2,FALSE), "No Div")</f>
        <v>3</v>
      </c>
      <c r="H313" s="3" t="s">
        <v>3742</v>
      </c>
      <c r="I313" s="3" t="s">
        <v>1934</v>
      </c>
    </row>
    <row r="314" spans="1:9" x14ac:dyDescent="0.25">
      <c r="A314" s="3" t="s">
        <v>992</v>
      </c>
      <c r="B314" s="3" t="s">
        <v>993</v>
      </c>
      <c r="C314" s="3">
        <v>0</v>
      </c>
      <c r="D314" s="3" t="s">
        <v>570</v>
      </c>
      <c r="E314" s="3" t="str">
        <f>IFERROR(VLOOKUP(Table_Query_from_Cas_Ragle3[[#This Row],[Equipment '#]],'Equip Rates'!A:C,3,FALSE),"")</f>
        <v/>
      </c>
      <c r="F314" s="3" t="str">
        <f>IFERROR(VLOOKUP(Table_Query_from_Cas_Ragle3[[#This Row],[Equipment '#]],H:I,2,FALSE), "No Div")</f>
        <v>No Div</v>
      </c>
      <c r="H314" s="3" t="s">
        <v>3761</v>
      </c>
      <c r="I314" s="3" t="s">
        <v>1937</v>
      </c>
    </row>
    <row r="315" spans="1:9" x14ac:dyDescent="0.25">
      <c r="A315" s="3" t="s">
        <v>994</v>
      </c>
      <c r="B315" s="3" t="s">
        <v>995</v>
      </c>
      <c r="C315" s="3">
        <v>0</v>
      </c>
      <c r="D315" s="3" t="s">
        <v>570</v>
      </c>
      <c r="E315" s="3" t="str">
        <f>IFERROR(VLOOKUP(Table_Query_from_Cas_Ragle3[[#This Row],[Equipment '#]],'Equip Rates'!A:C,3,FALSE),"")</f>
        <v/>
      </c>
      <c r="F315" s="3" t="str">
        <f>IFERROR(VLOOKUP(Table_Query_from_Cas_Ragle3[[#This Row],[Equipment '#]],H:I,2,FALSE), "No Div")</f>
        <v>No Div</v>
      </c>
      <c r="H315" s="3" t="s">
        <v>3762</v>
      </c>
      <c r="I315" s="3" t="s">
        <v>1937</v>
      </c>
    </row>
    <row r="316" spans="1:9" x14ac:dyDescent="0.25">
      <c r="A316" s="3" t="s">
        <v>3587</v>
      </c>
      <c r="B316" s="3" t="s">
        <v>3590</v>
      </c>
      <c r="C316" s="3">
        <v>145000</v>
      </c>
      <c r="D316" s="3" t="s">
        <v>570</v>
      </c>
      <c r="E316" s="3" t="str">
        <f>IFERROR(VLOOKUP(Table_Query_from_Cas_Ragle3[[#This Row],[Equipment '#]],'Equip Rates'!A:C,3,FALSE),"")</f>
        <v/>
      </c>
      <c r="F316" s="3" t="str">
        <f>IFERROR(VLOOKUP(Table_Query_from_Cas_Ragle3[[#This Row],[Equipment '#]],H:I,2,FALSE), "No Div")</f>
        <v>3</v>
      </c>
      <c r="H316" s="3" t="s">
        <v>3543</v>
      </c>
      <c r="I316" s="3" t="s">
        <v>1934</v>
      </c>
    </row>
    <row r="317" spans="1:9" x14ac:dyDescent="0.25">
      <c r="A317" s="3" t="s">
        <v>996</v>
      </c>
      <c r="B317" s="3" t="s">
        <v>997</v>
      </c>
      <c r="C317" s="3">
        <v>22500</v>
      </c>
      <c r="D317" s="3" t="s">
        <v>570</v>
      </c>
      <c r="E317" s="3" t="str">
        <f>IFERROR(VLOOKUP(Table_Query_from_Cas_Ragle3[[#This Row],[Equipment '#]],'Equip Rates'!A:C,3,FALSE),"")</f>
        <v/>
      </c>
      <c r="F317" s="3" t="str">
        <f>IFERROR(VLOOKUP(Table_Query_from_Cas_Ragle3[[#This Row],[Equipment '#]],H:I,2,FALSE), "No Div")</f>
        <v>No Div</v>
      </c>
      <c r="H317" s="3" t="s">
        <v>3135</v>
      </c>
      <c r="I317" s="3" t="s">
        <v>1934</v>
      </c>
    </row>
    <row r="318" spans="1:9" x14ac:dyDescent="0.25">
      <c r="A318" s="3" t="s">
        <v>998</v>
      </c>
      <c r="B318" s="3" t="s">
        <v>999</v>
      </c>
      <c r="C318" s="3">
        <v>23500</v>
      </c>
      <c r="D318" s="3" t="s">
        <v>570</v>
      </c>
      <c r="E318" s="3" t="str">
        <f>IFERROR(VLOOKUP(Table_Query_from_Cas_Ragle3[[#This Row],[Equipment '#]],'Equip Rates'!A:C,3,FALSE),"")</f>
        <v/>
      </c>
      <c r="F318" s="3" t="str">
        <f>IFERROR(VLOOKUP(Table_Query_from_Cas_Ragle3[[#This Row],[Equipment '#]],H:I,2,FALSE), "No Div")</f>
        <v>1</v>
      </c>
      <c r="H318" s="3" t="s">
        <v>3292</v>
      </c>
      <c r="I318" s="3" t="s">
        <v>1934</v>
      </c>
    </row>
    <row r="319" spans="1:9" x14ac:dyDescent="0.25">
      <c r="A319" s="3" t="s">
        <v>1000</v>
      </c>
      <c r="B319" s="3" t="s">
        <v>1001</v>
      </c>
      <c r="C319" s="3">
        <v>21100.400000000001</v>
      </c>
      <c r="D319" s="3" t="s">
        <v>570</v>
      </c>
      <c r="E319" s="3" t="str">
        <f>IFERROR(VLOOKUP(Table_Query_from_Cas_Ragle3[[#This Row],[Equipment '#]],'Equip Rates'!A:C,3,FALSE),"")</f>
        <v/>
      </c>
      <c r="F319" s="3" t="str">
        <f>IFERROR(VLOOKUP(Table_Query_from_Cas_Ragle3[[#This Row],[Equipment '#]],H:I,2,FALSE), "No Div")</f>
        <v>1</v>
      </c>
      <c r="H319" s="3" t="s">
        <v>3346</v>
      </c>
      <c r="I319" s="3" t="s">
        <v>1934</v>
      </c>
    </row>
    <row r="320" spans="1:9" x14ac:dyDescent="0.25">
      <c r="A320" s="3" t="s">
        <v>85</v>
      </c>
      <c r="B320" s="3" t="s">
        <v>352</v>
      </c>
      <c r="C320" s="3">
        <v>34719</v>
      </c>
      <c r="D320" s="3" t="s">
        <v>570</v>
      </c>
      <c r="E320" s="3" t="str">
        <f>IFERROR(VLOOKUP(Table_Query_from_Cas_Ragle3[[#This Row],[Equipment '#]],'Equip Rates'!A:C,3,FALSE),"")</f>
        <v/>
      </c>
      <c r="F320" s="3" t="str">
        <f>IFERROR(VLOOKUP(Table_Query_from_Cas_Ragle3[[#This Row],[Equipment '#]],H:I,2,FALSE), "No Div")</f>
        <v>2</v>
      </c>
      <c r="H320" s="3" t="s">
        <v>3463</v>
      </c>
      <c r="I320" s="3" t="s">
        <v>1934</v>
      </c>
    </row>
    <row r="321" spans="1:9" x14ac:dyDescent="0.25">
      <c r="A321" s="3" t="s">
        <v>86</v>
      </c>
      <c r="B321" s="3" t="s">
        <v>353</v>
      </c>
      <c r="C321" s="3">
        <v>38367.89</v>
      </c>
      <c r="D321" s="3" t="s">
        <v>570</v>
      </c>
      <c r="E321" s="3" t="str">
        <f>IFERROR(VLOOKUP(Table_Query_from_Cas_Ragle3[[#This Row],[Equipment '#]],'Equip Rates'!A:C,3,FALSE),"")</f>
        <v/>
      </c>
      <c r="F321" s="3" t="str">
        <f>IFERROR(VLOOKUP(Table_Query_from_Cas_Ragle3[[#This Row],[Equipment '#]],H:I,2,FALSE), "No Div")</f>
        <v>2</v>
      </c>
      <c r="H321" s="3" t="s">
        <v>3338</v>
      </c>
      <c r="I321" s="3" t="s">
        <v>1934</v>
      </c>
    </row>
    <row r="322" spans="1:9" x14ac:dyDescent="0.25">
      <c r="A322" s="3" t="s">
        <v>1002</v>
      </c>
      <c r="B322" s="3" t="s">
        <v>1003</v>
      </c>
      <c r="C322" s="3">
        <v>48200</v>
      </c>
      <c r="D322" s="3" t="s">
        <v>570</v>
      </c>
      <c r="E322" s="3" t="str">
        <f>IFERROR(VLOOKUP(Table_Query_from_Cas_Ragle3[[#This Row],[Equipment '#]],'Equip Rates'!A:C,3,FALSE),"")</f>
        <v/>
      </c>
      <c r="F322" s="3" t="str">
        <f>IFERROR(VLOOKUP(Table_Query_from_Cas_Ragle3[[#This Row],[Equipment '#]],H:I,2,FALSE), "No Div")</f>
        <v>1</v>
      </c>
      <c r="H322" s="3" t="s">
        <v>3293</v>
      </c>
      <c r="I322" s="3" t="s">
        <v>1934</v>
      </c>
    </row>
    <row r="323" spans="1:9" x14ac:dyDescent="0.25">
      <c r="A323" s="3" t="s">
        <v>1004</v>
      </c>
      <c r="B323" s="3" t="s">
        <v>1005</v>
      </c>
      <c r="C323" s="3">
        <v>51900</v>
      </c>
      <c r="D323" s="3" t="s">
        <v>570</v>
      </c>
      <c r="E323" s="3" t="str">
        <f>IFERROR(VLOOKUP(Table_Query_from_Cas_Ragle3[[#This Row],[Equipment '#]],'Equip Rates'!A:C,3,FALSE),"")</f>
        <v/>
      </c>
      <c r="F323" s="3" t="str">
        <f>IFERROR(VLOOKUP(Table_Query_from_Cas_Ragle3[[#This Row],[Equipment '#]],H:I,2,FALSE), "No Div")</f>
        <v>1</v>
      </c>
      <c r="H323" s="3" t="s">
        <v>3136</v>
      </c>
      <c r="I323" s="3" t="s">
        <v>1934</v>
      </c>
    </row>
    <row r="324" spans="1:9" x14ac:dyDescent="0.25">
      <c r="A324" s="3" t="s">
        <v>3227</v>
      </c>
      <c r="B324" s="3" t="s">
        <v>3235</v>
      </c>
      <c r="C324" s="3">
        <v>18919.87</v>
      </c>
      <c r="D324" s="3" t="s">
        <v>570</v>
      </c>
      <c r="E324" s="3" t="str">
        <f>IFERROR(VLOOKUP(Table_Query_from_Cas_Ragle3[[#This Row],[Equipment '#]],'Equip Rates'!A:C,3,FALSE),"")</f>
        <v/>
      </c>
      <c r="F324" s="3" t="str">
        <f>IFERROR(VLOOKUP(Table_Query_from_Cas_Ragle3[[#This Row],[Equipment '#]],H:I,2,FALSE), "No Div")</f>
        <v>1</v>
      </c>
      <c r="H324" s="3" t="s">
        <v>3647</v>
      </c>
      <c r="I324" s="3" t="s">
        <v>1934</v>
      </c>
    </row>
    <row r="325" spans="1:9" x14ac:dyDescent="0.25">
      <c r="A325" s="3" t="s">
        <v>3740</v>
      </c>
      <c r="B325" s="3" t="s">
        <v>3750</v>
      </c>
      <c r="C325" s="3">
        <v>76282.53</v>
      </c>
      <c r="D325" s="3" t="s">
        <v>570</v>
      </c>
      <c r="E325" s="3" t="str">
        <f>IFERROR(VLOOKUP(Table_Query_from_Cas_Ragle3[[#This Row],[Equipment '#]],'Equip Rates'!A:C,3,FALSE),"")</f>
        <v/>
      </c>
      <c r="F325" s="3" t="str">
        <f>IFERROR(VLOOKUP(Table_Query_from_Cas_Ragle3[[#This Row],[Equipment '#]],H:I,2,FALSE), "No Div")</f>
        <v>2</v>
      </c>
      <c r="H325" s="3" t="s">
        <v>3847</v>
      </c>
      <c r="I325" s="3" t="s">
        <v>1934</v>
      </c>
    </row>
    <row r="326" spans="1:9" x14ac:dyDescent="0.25">
      <c r="A326" s="3" t="s">
        <v>3741</v>
      </c>
      <c r="B326" s="3" t="s">
        <v>3751</v>
      </c>
      <c r="C326" s="3">
        <v>99000</v>
      </c>
      <c r="D326" s="3" t="s">
        <v>570</v>
      </c>
      <c r="E326" s="3" t="str">
        <f>IFERROR(VLOOKUP(Table_Query_from_Cas_Ragle3[[#This Row],[Equipment '#]],'Equip Rates'!A:C,3,FALSE),"")</f>
        <v/>
      </c>
      <c r="F326" s="3" t="str">
        <f>IFERROR(VLOOKUP(Table_Query_from_Cas_Ragle3[[#This Row],[Equipment '#]],H:I,2,FALSE), "No Div")</f>
        <v>2</v>
      </c>
      <c r="H326" s="3" t="s">
        <v>3137</v>
      </c>
      <c r="I326" s="3" t="s">
        <v>1934</v>
      </c>
    </row>
    <row r="327" spans="1:9" x14ac:dyDescent="0.25">
      <c r="A327" s="3" t="s">
        <v>3742</v>
      </c>
      <c r="B327" s="3" t="s">
        <v>3752</v>
      </c>
      <c r="C327" s="3">
        <v>115000</v>
      </c>
      <c r="D327" s="3" t="s">
        <v>570</v>
      </c>
      <c r="E327" s="3" t="str">
        <f>IFERROR(VLOOKUP(Table_Query_from_Cas_Ragle3[[#This Row],[Equipment '#]],'Equip Rates'!A:C,3,FALSE),"")</f>
        <v/>
      </c>
      <c r="F327" s="3" t="str">
        <f>IFERROR(VLOOKUP(Table_Query_from_Cas_Ragle3[[#This Row],[Equipment '#]],H:I,2,FALSE), "No Div")</f>
        <v>2</v>
      </c>
      <c r="H327" s="3" t="s">
        <v>3465</v>
      </c>
      <c r="I327" s="3" t="s">
        <v>1934</v>
      </c>
    </row>
    <row r="328" spans="1:9" x14ac:dyDescent="0.25">
      <c r="A328" s="3" t="s">
        <v>3761</v>
      </c>
      <c r="B328" s="3" t="s">
        <v>3767</v>
      </c>
      <c r="C328" s="3">
        <v>47000</v>
      </c>
      <c r="D328" s="3" t="s">
        <v>570</v>
      </c>
      <c r="E328" s="3" t="str">
        <f>IFERROR(VLOOKUP(Table_Query_from_Cas_Ragle3[[#This Row],[Equipment '#]],'Equip Rates'!A:C,3,FALSE),"")</f>
        <v/>
      </c>
      <c r="F328" s="3" t="str">
        <f>IFERROR(VLOOKUP(Table_Query_from_Cas_Ragle3[[#This Row],[Equipment '#]],H:I,2,FALSE), "No Div")</f>
        <v>1</v>
      </c>
      <c r="H328" s="3" t="s">
        <v>3651</v>
      </c>
      <c r="I328" s="3" t="s">
        <v>1934</v>
      </c>
    </row>
    <row r="329" spans="1:9" x14ac:dyDescent="0.25">
      <c r="A329" s="3" t="s">
        <v>3762</v>
      </c>
      <c r="B329" s="3" t="s">
        <v>3859</v>
      </c>
      <c r="C329" s="3">
        <v>46000</v>
      </c>
      <c r="D329" s="3" t="s">
        <v>570</v>
      </c>
      <c r="E329" s="3" t="str">
        <f>IFERROR(VLOOKUP(Table_Query_from_Cas_Ragle3[[#This Row],[Equipment '#]],'Equip Rates'!A:C,3,FALSE),"")</f>
        <v/>
      </c>
      <c r="F329" s="3" t="str">
        <f>IFERROR(VLOOKUP(Table_Query_from_Cas_Ragle3[[#This Row],[Equipment '#]],H:I,2,FALSE), "No Div")</f>
        <v>1</v>
      </c>
      <c r="H329" s="3" t="s">
        <v>3334</v>
      </c>
      <c r="I329" s="3" t="s">
        <v>1934</v>
      </c>
    </row>
    <row r="330" spans="1:9" x14ac:dyDescent="0.25">
      <c r="A330" s="3" t="s">
        <v>3543</v>
      </c>
      <c r="B330" s="3" t="s">
        <v>3677</v>
      </c>
      <c r="C330" s="3">
        <v>0</v>
      </c>
      <c r="D330" s="3" t="s">
        <v>570</v>
      </c>
      <c r="E330" s="3" t="str">
        <f>IFERROR(VLOOKUP(Table_Query_from_Cas_Ragle3[[#This Row],[Equipment '#]],'Equip Rates'!A:C,3,FALSE),"")</f>
        <v/>
      </c>
      <c r="F330" s="3" t="str">
        <f>IFERROR(VLOOKUP(Table_Query_from_Cas_Ragle3[[#This Row],[Equipment '#]],H:I,2,FALSE), "No Div")</f>
        <v>2</v>
      </c>
      <c r="H330" s="3" t="s">
        <v>3335</v>
      </c>
      <c r="I330" s="3" t="s">
        <v>1934</v>
      </c>
    </row>
    <row r="331" spans="1:9" x14ac:dyDescent="0.25">
      <c r="A331" s="3" t="s">
        <v>3135</v>
      </c>
      <c r="B331" s="3" t="s">
        <v>3155</v>
      </c>
      <c r="C331" s="3">
        <v>0</v>
      </c>
      <c r="D331" s="3" t="s">
        <v>570</v>
      </c>
      <c r="E331" s="3" t="str">
        <f>IFERROR(VLOOKUP(Table_Query_from_Cas_Ragle3[[#This Row],[Equipment '#]],'Equip Rates'!A:C,3,FALSE),"")</f>
        <v/>
      </c>
      <c r="F331" s="3" t="str">
        <f>IFERROR(VLOOKUP(Table_Query_from_Cas_Ragle3[[#This Row],[Equipment '#]],H:I,2,FALSE), "No Div")</f>
        <v>2</v>
      </c>
      <c r="H331" s="3" t="s">
        <v>3336</v>
      </c>
      <c r="I331" s="3" t="s">
        <v>1934</v>
      </c>
    </row>
    <row r="332" spans="1:9" x14ac:dyDescent="0.25">
      <c r="A332" s="3" t="s">
        <v>3292</v>
      </c>
      <c r="B332" s="3" t="s">
        <v>3304</v>
      </c>
      <c r="C332" s="3">
        <v>0</v>
      </c>
      <c r="D332" s="3" t="s">
        <v>570</v>
      </c>
      <c r="E332" s="3" t="str">
        <f>IFERROR(VLOOKUP(Table_Query_from_Cas_Ragle3[[#This Row],[Equipment '#]],'Equip Rates'!A:C,3,FALSE),"")</f>
        <v/>
      </c>
      <c r="F332" s="3" t="str">
        <f>IFERROR(VLOOKUP(Table_Query_from_Cas_Ragle3[[#This Row],[Equipment '#]],H:I,2,FALSE), "No Div")</f>
        <v>2</v>
      </c>
      <c r="H332" s="3" t="s">
        <v>3168</v>
      </c>
      <c r="I332" s="3" t="s">
        <v>1934</v>
      </c>
    </row>
    <row r="333" spans="1:9" x14ac:dyDescent="0.25">
      <c r="A333" s="3" t="s">
        <v>3346</v>
      </c>
      <c r="B333" s="3" t="s">
        <v>3354</v>
      </c>
      <c r="C333" s="3">
        <v>0</v>
      </c>
      <c r="D333" s="3" t="s">
        <v>570</v>
      </c>
      <c r="E333" s="3" t="str">
        <f>IFERROR(VLOOKUP(Table_Query_from_Cas_Ragle3[[#This Row],[Equipment '#]],'Equip Rates'!A:C,3,FALSE),"")</f>
        <v/>
      </c>
      <c r="F333" s="3" t="str">
        <f>IFERROR(VLOOKUP(Table_Query_from_Cas_Ragle3[[#This Row],[Equipment '#]],H:I,2,FALSE), "No Div")</f>
        <v>2</v>
      </c>
      <c r="H333" s="3" t="s">
        <v>3169</v>
      </c>
      <c r="I333" s="3" t="s">
        <v>1934</v>
      </c>
    </row>
    <row r="334" spans="1:9" x14ac:dyDescent="0.25">
      <c r="A334" s="3" t="s">
        <v>3338</v>
      </c>
      <c r="B334" s="3" t="s">
        <v>3340</v>
      </c>
      <c r="C334" s="3">
        <v>0</v>
      </c>
      <c r="D334" s="3" t="s">
        <v>570</v>
      </c>
      <c r="E334" s="3" t="str">
        <f>IFERROR(VLOOKUP(Table_Query_from_Cas_Ragle3[[#This Row],[Equipment '#]],'Equip Rates'!A:C,3,FALSE),"")</f>
        <v/>
      </c>
      <c r="F334" s="3" t="str">
        <f>IFERROR(VLOOKUP(Table_Query_from_Cas_Ragle3[[#This Row],[Equipment '#]],H:I,2,FALSE), "No Div")</f>
        <v>2</v>
      </c>
      <c r="H334" s="3" t="s">
        <v>3170</v>
      </c>
      <c r="I334" s="3" t="s">
        <v>1934</v>
      </c>
    </row>
    <row r="335" spans="1:9" x14ac:dyDescent="0.25">
      <c r="A335" s="3" t="s">
        <v>3293</v>
      </c>
      <c r="B335" s="3" t="s">
        <v>3305</v>
      </c>
      <c r="C335" s="3">
        <v>0</v>
      </c>
      <c r="D335" s="3" t="s">
        <v>570</v>
      </c>
      <c r="E335" s="3" t="str">
        <f>IFERROR(VLOOKUP(Table_Query_from_Cas_Ragle3[[#This Row],[Equipment '#]],'Equip Rates'!A:C,3,FALSE),"")</f>
        <v/>
      </c>
      <c r="F335" s="3" t="str">
        <f>IFERROR(VLOOKUP(Table_Query_from_Cas_Ragle3[[#This Row],[Equipment '#]],H:I,2,FALSE), "No Div")</f>
        <v>2</v>
      </c>
      <c r="H335" s="3" t="s">
        <v>1015</v>
      </c>
      <c r="I335" s="3" t="s">
        <v>1937</v>
      </c>
    </row>
    <row r="336" spans="1:9" x14ac:dyDescent="0.25">
      <c r="A336" s="3" t="s">
        <v>3136</v>
      </c>
      <c r="B336" s="3" t="s">
        <v>3155</v>
      </c>
      <c r="C336" s="3">
        <v>0</v>
      </c>
      <c r="D336" s="3" t="s">
        <v>570</v>
      </c>
      <c r="E336" s="3" t="str">
        <f>IFERROR(VLOOKUP(Table_Query_from_Cas_Ragle3[[#This Row],[Equipment '#]],'Equip Rates'!A:C,3,FALSE),"")</f>
        <v/>
      </c>
      <c r="F336" s="3" t="str">
        <f>IFERROR(VLOOKUP(Table_Query_from_Cas_Ragle3[[#This Row],[Equipment '#]],H:I,2,FALSE), "No Div")</f>
        <v>2</v>
      </c>
      <c r="H336" s="3" t="s">
        <v>1017</v>
      </c>
      <c r="I336" s="3" t="s">
        <v>1934</v>
      </c>
    </row>
    <row r="337" spans="1:9" x14ac:dyDescent="0.25">
      <c r="A337" s="3" t="s">
        <v>3647</v>
      </c>
      <c r="B337" s="3" t="s">
        <v>3678</v>
      </c>
      <c r="C337" s="3">
        <v>9381.17</v>
      </c>
      <c r="D337" s="3" t="s">
        <v>570</v>
      </c>
      <c r="E337" s="3" t="str">
        <f>IFERROR(VLOOKUP(Table_Query_from_Cas_Ragle3[[#This Row],[Equipment '#]],'Equip Rates'!A:C,3,FALSE),"")</f>
        <v/>
      </c>
      <c r="F337" s="3" t="str">
        <f>IFERROR(VLOOKUP(Table_Query_from_Cas_Ragle3[[#This Row],[Equipment '#]],H:I,2,FALSE), "No Div")</f>
        <v>2</v>
      </c>
      <c r="H337" s="3" t="s">
        <v>1019</v>
      </c>
      <c r="I337" s="3" t="s">
        <v>1934</v>
      </c>
    </row>
    <row r="338" spans="1:9" x14ac:dyDescent="0.25">
      <c r="A338" s="3" t="s">
        <v>3847</v>
      </c>
      <c r="B338" s="3" t="s">
        <v>3860</v>
      </c>
      <c r="C338" s="3">
        <v>0</v>
      </c>
      <c r="D338" s="3" t="s">
        <v>570</v>
      </c>
      <c r="E338" s="3" t="str">
        <f>IFERROR(VLOOKUP(Table_Query_from_Cas_Ragle3[[#This Row],[Equipment '#]],'Equip Rates'!A:C,3,FALSE),"")</f>
        <v/>
      </c>
      <c r="F338" s="3" t="str">
        <f>IFERROR(VLOOKUP(Table_Query_from_Cas_Ragle3[[#This Row],[Equipment '#]],H:I,2,FALSE), "No Div")</f>
        <v>2</v>
      </c>
      <c r="H338" s="3" t="s">
        <v>1021</v>
      </c>
      <c r="I338" s="3" t="s">
        <v>1937</v>
      </c>
    </row>
    <row r="339" spans="1:9" x14ac:dyDescent="0.25">
      <c r="A339" s="3" t="s">
        <v>3137</v>
      </c>
      <c r="B339" s="3" t="s">
        <v>3155</v>
      </c>
      <c r="C339" s="3">
        <v>0</v>
      </c>
      <c r="D339" s="3" t="s">
        <v>570</v>
      </c>
      <c r="E339" s="3" t="str">
        <f>IFERROR(VLOOKUP(Table_Query_from_Cas_Ragle3[[#This Row],[Equipment '#]],'Equip Rates'!A:C,3,FALSE),"")</f>
        <v/>
      </c>
      <c r="F339" s="3" t="str">
        <f>IFERROR(VLOOKUP(Table_Query_from_Cas_Ragle3[[#This Row],[Equipment '#]],H:I,2,FALSE), "No Div")</f>
        <v>2</v>
      </c>
      <c r="H339" s="3" t="s">
        <v>1023</v>
      </c>
      <c r="I339" s="3" t="s">
        <v>1937</v>
      </c>
    </row>
    <row r="340" spans="1:9" x14ac:dyDescent="0.25">
      <c r="A340" s="3" t="s">
        <v>3465</v>
      </c>
      <c r="B340" s="3" t="s">
        <v>4158</v>
      </c>
      <c r="C340" s="3">
        <v>0</v>
      </c>
      <c r="D340" s="3" t="s">
        <v>570</v>
      </c>
      <c r="E340" s="3" t="str">
        <f>IFERROR(VLOOKUP(Table_Query_from_Cas_Ragle3[[#This Row],[Equipment '#]],'Equip Rates'!A:C,3,FALSE),"")</f>
        <v/>
      </c>
      <c r="F340" s="3" t="str">
        <f>IFERROR(VLOOKUP(Table_Query_from_Cas_Ragle3[[#This Row],[Equipment '#]],H:I,2,FALSE), "No Div")</f>
        <v>2</v>
      </c>
      <c r="H340" s="3" t="s">
        <v>1025</v>
      </c>
      <c r="I340" s="3" t="s">
        <v>1934</v>
      </c>
    </row>
    <row r="341" spans="1:9" x14ac:dyDescent="0.25">
      <c r="A341" s="3" t="s">
        <v>3651</v>
      </c>
      <c r="B341" s="3" t="s">
        <v>3679</v>
      </c>
      <c r="C341" s="3">
        <v>7964.11</v>
      </c>
      <c r="D341" s="3" t="s">
        <v>570</v>
      </c>
      <c r="E341" s="3" t="str">
        <f>IFERROR(VLOOKUP(Table_Query_from_Cas_Ragle3[[#This Row],[Equipment '#]],'Equip Rates'!A:C,3,FALSE),"")</f>
        <v/>
      </c>
      <c r="F341" s="3" t="str">
        <f>IFERROR(VLOOKUP(Table_Query_from_Cas_Ragle3[[#This Row],[Equipment '#]],H:I,2,FALSE), "No Div")</f>
        <v>2</v>
      </c>
      <c r="H341" s="3" t="s">
        <v>3045</v>
      </c>
      <c r="I341" s="3" t="s">
        <v>1937</v>
      </c>
    </row>
    <row r="342" spans="1:9" x14ac:dyDescent="0.25">
      <c r="A342" s="3" t="s">
        <v>3334</v>
      </c>
      <c r="B342" s="3" t="s">
        <v>3337</v>
      </c>
      <c r="C342" s="3">
        <v>0</v>
      </c>
      <c r="D342" s="3" t="s">
        <v>570</v>
      </c>
      <c r="E342" s="3" t="str">
        <f>IFERROR(VLOOKUP(Table_Query_from_Cas_Ragle3[[#This Row],[Equipment '#]],'Equip Rates'!A:C,3,FALSE),"")</f>
        <v/>
      </c>
      <c r="F342" s="3" t="str">
        <f>IFERROR(VLOOKUP(Table_Query_from_Cas_Ragle3[[#This Row],[Equipment '#]],H:I,2,FALSE), "No Div")</f>
        <v>2</v>
      </c>
      <c r="H342" s="3" t="s">
        <v>3782</v>
      </c>
      <c r="I342" s="3" t="s">
        <v>1937</v>
      </c>
    </row>
    <row r="343" spans="1:9" x14ac:dyDescent="0.25">
      <c r="A343" s="3" t="s">
        <v>3335</v>
      </c>
      <c r="B343" s="3" t="s">
        <v>3337</v>
      </c>
      <c r="C343" s="3">
        <v>1260</v>
      </c>
      <c r="D343" s="3" t="s">
        <v>570</v>
      </c>
      <c r="E343" s="3" t="str">
        <f>IFERROR(VLOOKUP(Table_Query_from_Cas_Ragle3[[#This Row],[Equipment '#]],'Equip Rates'!A:C,3,FALSE),"")</f>
        <v/>
      </c>
      <c r="F343" s="3" t="str">
        <f>IFERROR(VLOOKUP(Table_Query_from_Cas_Ragle3[[#This Row],[Equipment '#]],H:I,2,FALSE), "No Div")</f>
        <v>2</v>
      </c>
      <c r="H343" s="3" t="s">
        <v>1039</v>
      </c>
      <c r="I343" s="3" t="s">
        <v>1942</v>
      </c>
    </row>
    <row r="344" spans="1:9" x14ac:dyDescent="0.25">
      <c r="A344" s="3" t="s">
        <v>3336</v>
      </c>
      <c r="B344" s="3" t="s">
        <v>3337</v>
      </c>
      <c r="C344" s="3">
        <v>0</v>
      </c>
      <c r="D344" s="3" t="s">
        <v>570</v>
      </c>
      <c r="E344" s="3" t="str">
        <f>IFERROR(VLOOKUP(Table_Query_from_Cas_Ragle3[[#This Row],[Equipment '#]],'Equip Rates'!A:C,3,FALSE),"")</f>
        <v/>
      </c>
      <c r="F344" s="3" t="str">
        <f>IFERROR(VLOOKUP(Table_Query_from_Cas_Ragle3[[#This Row],[Equipment '#]],H:I,2,FALSE), "No Div")</f>
        <v>2</v>
      </c>
      <c r="H344" s="3" t="s">
        <v>1043</v>
      </c>
      <c r="I344" s="3" t="s">
        <v>1942</v>
      </c>
    </row>
    <row r="345" spans="1:9" x14ac:dyDescent="0.25">
      <c r="A345" s="3" t="s">
        <v>3680</v>
      </c>
      <c r="B345" s="3" t="s">
        <v>3681</v>
      </c>
      <c r="C345" s="3">
        <v>0</v>
      </c>
      <c r="D345" s="3" t="s">
        <v>570</v>
      </c>
      <c r="E345" s="3" t="str">
        <f>IFERROR(VLOOKUP(Table_Query_from_Cas_Ragle3[[#This Row],[Equipment '#]],'Equip Rates'!A:C,3,FALSE),"")</f>
        <v/>
      </c>
      <c r="F345" s="3" t="str">
        <f>IFERROR(VLOOKUP(Table_Query_from_Cas_Ragle3[[#This Row],[Equipment '#]],H:I,2,FALSE), "No Div")</f>
        <v>No Div</v>
      </c>
      <c r="H345" s="3" t="s">
        <v>1045</v>
      </c>
      <c r="I345" s="3" t="s">
        <v>1934</v>
      </c>
    </row>
    <row r="346" spans="1:9" x14ac:dyDescent="0.25">
      <c r="A346" s="3" t="s">
        <v>3546</v>
      </c>
      <c r="B346" s="3" t="s">
        <v>3682</v>
      </c>
      <c r="C346" s="3">
        <v>0</v>
      </c>
      <c r="D346" s="3" t="s">
        <v>570</v>
      </c>
      <c r="E346" s="3" t="str">
        <f>IFERROR(VLOOKUP(Table_Query_from_Cas_Ragle3[[#This Row],[Equipment '#]],'Equip Rates'!A:C,3,FALSE),"")</f>
        <v/>
      </c>
      <c r="F346" s="3" t="str">
        <f>IFERROR(VLOOKUP(Table_Query_from_Cas_Ragle3[[#This Row],[Equipment '#]],H:I,2,FALSE), "No Div")</f>
        <v>No Div</v>
      </c>
      <c r="H346" s="3" t="s">
        <v>1047</v>
      </c>
      <c r="I346" s="3" t="s">
        <v>1937</v>
      </c>
    </row>
    <row r="347" spans="1:9" x14ac:dyDescent="0.25">
      <c r="A347" s="3" t="s">
        <v>3168</v>
      </c>
      <c r="B347" s="3" t="s">
        <v>3306</v>
      </c>
      <c r="C347" s="3">
        <v>0</v>
      </c>
      <c r="D347" s="3" t="s">
        <v>570</v>
      </c>
      <c r="E347" s="3" t="str">
        <f>IFERROR(VLOOKUP(Table_Query_from_Cas_Ragle3[[#This Row],[Equipment '#]],'Equip Rates'!A:C,3,FALSE),"")</f>
        <v/>
      </c>
      <c r="F347" s="3" t="str">
        <f>IFERROR(VLOOKUP(Table_Query_from_Cas_Ragle3[[#This Row],[Equipment '#]],H:I,2,FALSE), "No Div")</f>
        <v>2</v>
      </c>
      <c r="H347" s="3" t="s">
        <v>1049</v>
      </c>
      <c r="I347" s="3" t="s">
        <v>1934</v>
      </c>
    </row>
    <row r="348" spans="1:9" x14ac:dyDescent="0.25">
      <c r="A348" s="3" t="s">
        <v>3169</v>
      </c>
      <c r="B348" s="3" t="s">
        <v>3328</v>
      </c>
      <c r="C348" s="3">
        <v>0</v>
      </c>
      <c r="D348" s="3" t="s">
        <v>570</v>
      </c>
      <c r="E348" s="3" t="str">
        <f>IFERROR(VLOOKUP(Table_Query_from_Cas_Ragle3[[#This Row],[Equipment '#]],'Equip Rates'!A:C,3,FALSE),"")</f>
        <v/>
      </c>
      <c r="F348" s="3" t="str">
        <f>IFERROR(VLOOKUP(Table_Query_from_Cas_Ragle3[[#This Row],[Equipment '#]],H:I,2,FALSE), "No Div")</f>
        <v>2</v>
      </c>
      <c r="H348" s="3" t="s">
        <v>1051</v>
      </c>
      <c r="I348" s="3" t="s">
        <v>1937</v>
      </c>
    </row>
    <row r="349" spans="1:9" x14ac:dyDescent="0.25">
      <c r="A349" s="3" t="s">
        <v>3170</v>
      </c>
      <c r="B349" s="3" t="s">
        <v>3182</v>
      </c>
      <c r="C349" s="3">
        <v>0</v>
      </c>
      <c r="D349" s="3" t="s">
        <v>570</v>
      </c>
      <c r="E349" s="3" t="str">
        <f>IFERROR(VLOOKUP(Table_Query_from_Cas_Ragle3[[#This Row],[Equipment '#]],'Equip Rates'!A:C,3,FALSE),"")</f>
        <v/>
      </c>
      <c r="F349" s="3" t="str">
        <f>IFERROR(VLOOKUP(Table_Query_from_Cas_Ragle3[[#This Row],[Equipment '#]],H:I,2,FALSE), "No Div")</f>
        <v>2</v>
      </c>
      <c r="H349" s="3" t="s">
        <v>1053</v>
      </c>
      <c r="I349" s="3" t="s">
        <v>1937</v>
      </c>
    </row>
    <row r="350" spans="1:9" x14ac:dyDescent="0.25">
      <c r="A350" s="3" t="s">
        <v>1006</v>
      </c>
      <c r="B350" s="3" t="s">
        <v>1007</v>
      </c>
      <c r="C350" s="3">
        <v>0</v>
      </c>
      <c r="D350" s="3" t="s">
        <v>570</v>
      </c>
      <c r="E350" s="3" t="str">
        <f>IFERROR(VLOOKUP(Table_Query_from_Cas_Ragle3[[#This Row],[Equipment '#]],'Equip Rates'!A:C,3,FALSE),"")</f>
        <v/>
      </c>
      <c r="F350" s="3" t="str">
        <f>IFERROR(VLOOKUP(Table_Query_from_Cas_Ragle3[[#This Row],[Equipment '#]],H:I,2,FALSE), "No Div")</f>
        <v>No Div</v>
      </c>
      <c r="H350" s="3" t="s">
        <v>1059</v>
      </c>
      <c r="I350" s="3" t="s">
        <v>1934</v>
      </c>
    </row>
    <row r="351" spans="1:9" x14ac:dyDescent="0.25">
      <c r="A351" s="3" t="s">
        <v>1008</v>
      </c>
      <c r="B351" s="3" t="s">
        <v>1009</v>
      </c>
      <c r="C351" s="3">
        <v>0</v>
      </c>
      <c r="D351" s="3" t="s">
        <v>570</v>
      </c>
      <c r="E351" s="3" t="str">
        <f>IFERROR(VLOOKUP(Table_Query_from_Cas_Ragle3[[#This Row],[Equipment '#]],'Equip Rates'!A:C,3,FALSE),"")</f>
        <v/>
      </c>
      <c r="F351" s="3" t="str">
        <f>IFERROR(VLOOKUP(Table_Query_from_Cas_Ragle3[[#This Row],[Equipment '#]],H:I,2,FALSE), "No Div")</f>
        <v>No Div</v>
      </c>
      <c r="H351" s="3" t="s">
        <v>1061</v>
      </c>
      <c r="I351" s="3" t="s">
        <v>1952</v>
      </c>
    </row>
    <row r="352" spans="1:9" x14ac:dyDescent="0.25">
      <c r="A352" s="3" t="s">
        <v>1010</v>
      </c>
      <c r="B352" s="3" t="s">
        <v>1007</v>
      </c>
      <c r="C352" s="3">
        <v>0</v>
      </c>
      <c r="D352" s="3" t="s">
        <v>570</v>
      </c>
      <c r="E352" s="3" t="str">
        <f>IFERROR(VLOOKUP(Table_Query_from_Cas_Ragle3[[#This Row],[Equipment '#]],'Equip Rates'!A:C,3,FALSE),"")</f>
        <v/>
      </c>
      <c r="F352" s="3" t="str">
        <f>IFERROR(VLOOKUP(Table_Query_from_Cas_Ragle3[[#This Row],[Equipment '#]],H:I,2,FALSE), "No Div")</f>
        <v>No Div</v>
      </c>
      <c r="H352" s="3" t="s">
        <v>1063</v>
      </c>
      <c r="I352" s="3" t="s">
        <v>1952</v>
      </c>
    </row>
    <row r="353" spans="1:9" x14ac:dyDescent="0.25">
      <c r="A353" s="3" t="s">
        <v>1011</v>
      </c>
      <c r="B353" s="3" t="s">
        <v>1012</v>
      </c>
      <c r="C353" s="3">
        <v>0</v>
      </c>
      <c r="D353" s="3" t="s">
        <v>570</v>
      </c>
      <c r="E353" s="3" t="str">
        <f>IFERROR(VLOOKUP(Table_Query_from_Cas_Ragle3[[#This Row],[Equipment '#]],'Equip Rates'!A:C,3,FALSE),"")</f>
        <v/>
      </c>
      <c r="F353" s="3" t="str">
        <f>IFERROR(VLOOKUP(Table_Query_from_Cas_Ragle3[[#This Row],[Equipment '#]],H:I,2,FALSE), "No Div")</f>
        <v>No Div</v>
      </c>
      <c r="H353" s="3" t="s">
        <v>1065</v>
      </c>
      <c r="I353" s="3" t="s">
        <v>1934</v>
      </c>
    </row>
    <row r="354" spans="1:9" x14ac:dyDescent="0.25">
      <c r="A354" s="3" t="s">
        <v>1013</v>
      </c>
      <c r="B354" s="3" t="s">
        <v>1014</v>
      </c>
      <c r="C354" s="3">
        <v>31747</v>
      </c>
      <c r="D354" s="3" t="s">
        <v>570</v>
      </c>
      <c r="E354" s="3" t="str">
        <f>IFERROR(VLOOKUP(Table_Query_from_Cas_Ragle3[[#This Row],[Equipment '#]],'Equip Rates'!A:C,3,FALSE),"")</f>
        <v/>
      </c>
      <c r="F354" s="3" t="str">
        <f>IFERROR(VLOOKUP(Table_Query_from_Cas_Ragle3[[#This Row],[Equipment '#]],H:I,2,FALSE), "No Div")</f>
        <v>No Div</v>
      </c>
      <c r="H354" s="3" t="s">
        <v>1066</v>
      </c>
      <c r="I354" s="3" t="s">
        <v>1952</v>
      </c>
    </row>
    <row r="355" spans="1:9" x14ac:dyDescent="0.25">
      <c r="A355" s="3" t="s">
        <v>1015</v>
      </c>
      <c r="B355" s="3" t="s">
        <v>1016</v>
      </c>
      <c r="C355" s="3">
        <v>131307.91</v>
      </c>
      <c r="D355" s="3" t="s">
        <v>570</v>
      </c>
      <c r="E355" s="3" t="str">
        <f>IFERROR(VLOOKUP(Table_Query_from_Cas_Ragle3[[#This Row],[Equipment '#]],'Equip Rates'!A:C,3,FALSE),"")</f>
        <v/>
      </c>
      <c r="F355" s="3" t="str">
        <f>IFERROR(VLOOKUP(Table_Query_from_Cas_Ragle3[[#This Row],[Equipment '#]],H:I,2,FALSE), "No Div")</f>
        <v>1</v>
      </c>
      <c r="H355" s="3" t="s">
        <v>1068</v>
      </c>
      <c r="I355" s="3" t="s">
        <v>1952</v>
      </c>
    </row>
    <row r="356" spans="1:9" x14ac:dyDescent="0.25">
      <c r="A356" s="3" t="s">
        <v>1017</v>
      </c>
      <c r="B356" s="3" t="s">
        <v>1018</v>
      </c>
      <c r="C356" s="3">
        <v>0</v>
      </c>
      <c r="D356" s="3" t="s">
        <v>570</v>
      </c>
      <c r="E356" s="3" t="str">
        <f>IFERROR(VLOOKUP(Table_Query_from_Cas_Ragle3[[#This Row],[Equipment '#]],'Equip Rates'!A:C,3,FALSE),"")</f>
        <v/>
      </c>
      <c r="F356" s="3" t="str">
        <f>IFERROR(VLOOKUP(Table_Query_from_Cas_Ragle3[[#This Row],[Equipment '#]],H:I,2,FALSE), "No Div")</f>
        <v>2</v>
      </c>
      <c r="H356" s="3" t="s">
        <v>1070</v>
      </c>
      <c r="I356" s="3" t="s">
        <v>1936</v>
      </c>
    </row>
    <row r="357" spans="1:9" x14ac:dyDescent="0.25">
      <c r="A357" s="3" t="s">
        <v>1019</v>
      </c>
      <c r="B357" s="3" t="s">
        <v>1020</v>
      </c>
      <c r="C357" s="3">
        <v>0</v>
      </c>
      <c r="D357" s="3" t="s">
        <v>570</v>
      </c>
      <c r="E357" s="3" t="str">
        <f>IFERROR(VLOOKUP(Table_Query_from_Cas_Ragle3[[#This Row],[Equipment '#]],'Equip Rates'!A:C,3,FALSE),"")</f>
        <v/>
      </c>
      <c r="F357" s="3" t="str">
        <f>IFERROR(VLOOKUP(Table_Query_from_Cas_Ragle3[[#This Row],[Equipment '#]],H:I,2,FALSE), "No Div")</f>
        <v>2</v>
      </c>
      <c r="H357" s="3" t="s">
        <v>3046</v>
      </c>
      <c r="I357" s="3" t="s">
        <v>1934</v>
      </c>
    </row>
    <row r="358" spans="1:9" x14ac:dyDescent="0.25">
      <c r="A358" s="3" t="s">
        <v>1021</v>
      </c>
      <c r="B358" s="3" t="s">
        <v>1022</v>
      </c>
      <c r="C358" s="3">
        <v>45253.440000000002</v>
      </c>
      <c r="D358" s="3" t="s">
        <v>570</v>
      </c>
      <c r="E358" s="3" t="str">
        <f>IFERROR(VLOOKUP(Table_Query_from_Cas_Ragle3[[#This Row],[Equipment '#]],'Equip Rates'!A:C,3,FALSE),"")</f>
        <v/>
      </c>
      <c r="F358" s="3" t="str">
        <f>IFERROR(VLOOKUP(Table_Query_from_Cas_Ragle3[[#This Row],[Equipment '#]],H:I,2,FALSE), "No Div")</f>
        <v>1</v>
      </c>
      <c r="H358" s="3" t="s">
        <v>3083</v>
      </c>
      <c r="I358" s="3" t="s">
        <v>1934</v>
      </c>
    </row>
    <row r="359" spans="1:9" x14ac:dyDescent="0.25">
      <c r="A359" s="3" t="s">
        <v>1023</v>
      </c>
      <c r="B359" s="3" t="s">
        <v>1024</v>
      </c>
      <c r="C359" s="3">
        <v>0</v>
      </c>
      <c r="D359" s="3" t="s">
        <v>570</v>
      </c>
      <c r="E359" s="3" t="str">
        <f>IFERROR(VLOOKUP(Table_Query_from_Cas_Ragle3[[#This Row],[Equipment '#]],'Equip Rates'!A:C,3,FALSE),"")</f>
        <v/>
      </c>
      <c r="F359" s="3" t="str">
        <f>IFERROR(VLOOKUP(Table_Query_from_Cas_Ragle3[[#This Row],[Equipment '#]],H:I,2,FALSE), "No Div")</f>
        <v>1</v>
      </c>
      <c r="H359" s="3" t="s">
        <v>3084</v>
      </c>
      <c r="I359" s="3" t="s">
        <v>1934</v>
      </c>
    </row>
    <row r="360" spans="1:9" x14ac:dyDescent="0.25">
      <c r="A360" s="3" t="s">
        <v>1025</v>
      </c>
      <c r="B360" s="3" t="s">
        <v>1026</v>
      </c>
      <c r="C360" s="3">
        <v>0</v>
      </c>
      <c r="D360" s="3" t="s">
        <v>570</v>
      </c>
      <c r="E360" s="3" t="str">
        <f>IFERROR(VLOOKUP(Table_Query_from_Cas_Ragle3[[#This Row],[Equipment '#]],'Equip Rates'!A:C,3,FALSE),"")</f>
        <v/>
      </c>
      <c r="F360" s="3" t="str">
        <f>IFERROR(VLOOKUP(Table_Query_from_Cas_Ragle3[[#This Row],[Equipment '#]],H:I,2,FALSE), "No Div")</f>
        <v>2</v>
      </c>
      <c r="H360" s="3" t="s">
        <v>3085</v>
      </c>
      <c r="I360" s="3" t="s">
        <v>1934</v>
      </c>
    </row>
    <row r="361" spans="1:9" x14ac:dyDescent="0.25">
      <c r="A361" s="3" t="s">
        <v>3045</v>
      </c>
      <c r="B361" s="3" t="s">
        <v>3054</v>
      </c>
      <c r="C361" s="3">
        <v>81631.37</v>
      </c>
      <c r="D361" s="3" t="s">
        <v>570</v>
      </c>
      <c r="E361" s="3" t="str">
        <f>IFERROR(VLOOKUP(Table_Query_from_Cas_Ragle3[[#This Row],[Equipment '#]],'Equip Rates'!A:C,3,FALSE),"")</f>
        <v/>
      </c>
      <c r="F361" s="3" t="str">
        <f>IFERROR(VLOOKUP(Table_Query_from_Cas_Ragle3[[#This Row],[Equipment '#]],H:I,2,FALSE), "No Div")</f>
        <v>1</v>
      </c>
      <c r="H361" s="3" t="s">
        <v>3086</v>
      </c>
      <c r="I361" s="3" t="s">
        <v>1934</v>
      </c>
    </row>
    <row r="362" spans="1:9" x14ac:dyDescent="0.25">
      <c r="A362" s="3" t="s">
        <v>3782</v>
      </c>
      <c r="B362" s="3" t="s">
        <v>3787</v>
      </c>
      <c r="C362" s="3">
        <v>68289.539999999994</v>
      </c>
      <c r="D362" s="3" t="s">
        <v>570</v>
      </c>
      <c r="E362" s="3" t="str">
        <f>IFERROR(VLOOKUP(Table_Query_from_Cas_Ragle3[[#This Row],[Equipment '#]],'Equip Rates'!A:C,3,FALSE),"")</f>
        <v/>
      </c>
      <c r="F362" s="3" t="str">
        <f>IFERROR(VLOOKUP(Table_Query_from_Cas_Ragle3[[#This Row],[Equipment '#]],H:I,2,FALSE), "No Div")</f>
        <v>1</v>
      </c>
      <c r="H362" s="3" t="s">
        <v>3087</v>
      </c>
      <c r="I362" s="3" t="s">
        <v>1934</v>
      </c>
    </row>
    <row r="363" spans="1:9" x14ac:dyDescent="0.25">
      <c r="A363" s="3" t="s">
        <v>1027</v>
      </c>
      <c r="B363" s="3" t="s">
        <v>1028</v>
      </c>
      <c r="C363" s="3">
        <v>166.88</v>
      </c>
      <c r="D363" s="3" t="s">
        <v>570</v>
      </c>
      <c r="E363" s="3" t="str">
        <f>IFERROR(VLOOKUP(Table_Query_from_Cas_Ragle3[[#This Row],[Equipment '#]],'Equip Rates'!A:C,3,FALSE),"")</f>
        <v/>
      </c>
      <c r="F363" s="3" t="str">
        <f>IFERROR(VLOOKUP(Table_Query_from_Cas_Ragle3[[#This Row],[Equipment '#]],H:I,2,FALSE), "No Div")</f>
        <v>No Div</v>
      </c>
      <c r="H363" s="3" t="s">
        <v>3088</v>
      </c>
      <c r="I363" s="3" t="s">
        <v>1934</v>
      </c>
    </row>
    <row r="364" spans="1:9" x14ac:dyDescent="0.25">
      <c r="A364" s="3" t="s">
        <v>1029</v>
      </c>
      <c r="B364" s="3" t="s">
        <v>1028</v>
      </c>
      <c r="C364" s="3">
        <v>365</v>
      </c>
      <c r="D364" s="3" t="s">
        <v>570</v>
      </c>
      <c r="E364" s="3" t="str">
        <f>IFERROR(VLOOKUP(Table_Query_from_Cas_Ragle3[[#This Row],[Equipment '#]],'Equip Rates'!A:C,3,FALSE),"")</f>
        <v/>
      </c>
      <c r="F364" s="3" t="str">
        <f>IFERROR(VLOOKUP(Table_Query_from_Cas_Ragle3[[#This Row],[Equipment '#]],H:I,2,FALSE), "No Div")</f>
        <v>No Div</v>
      </c>
      <c r="H364" s="3" t="s">
        <v>3089</v>
      </c>
      <c r="I364" s="3" t="s">
        <v>1934</v>
      </c>
    </row>
    <row r="365" spans="1:9" x14ac:dyDescent="0.25">
      <c r="A365" s="3" t="s">
        <v>1030</v>
      </c>
      <c r="B365" s="3" t="s">
        <v>1031</v>
      </c>
      <c r="C365" s="3">
        <v>445.36</v>
      </c>
      <c r="D365" s="3" t="s">
        <v>570</v>
      </c>
      <c r="E365" s="3" t="str">
        <f>IFERROR(VLOOKUP(Table_Query_from_Cas_Ragle3[[#This Row],[Equipment '#]],'Equip Rates'!A:C,3,FALSE),"")</f>
        <v/>
      </c>
      <c r="F365" s="3" t="str">
        <f>IFERROR(VLOOKUP(Table_Query_from_Cas_Ragle3[[#This Row],[Equipment '#]],H:I,2,FALSE), "No Div")</f>
        <v>No Div</v>
      </c>
      <c r="H365" s="3" t="s">
        <v>3090</v>
      </c>
      <c r="I365" s="3" t="s">
        <v>1934</v>
      </c>
    </row>
    <row r="366" spans="1:9" x14ac:dyDescent="0.25">
      <c r="A366" s="3" t="s">
        <v>1032</v>
      </c>
      <c r="B366" s="3" t="s">
        <v>1028</v>
      </c>
      <c r="C366" s="3">
        <v>262.5</v>
      </c>
      <c r="D366" s="3" t="s">
        <v>570</v>
      </c>
      <c r="E366" s="3" t="str">
        <f>IFERROR(VLOOKUP(Table_Query_from_Cas_Ragle3[[#This Row],[Equipment '#]],'Equip Rates'!A:C,3,FALSE),"")</f>
        <v/>
      </c>
      <c r="F366" s="3" t="str">
        <f>IFERROR(VLOOKUP(Table_Query_from_Cas_Ragle3[[#This Row],[Equipment '#]],H:I,2,FALSE), "No Div")</f>
        <v>No Div</v>
      </c>
      <c r="H366" s="3" t="s">
        <v>3091</v>
      </c>
      <c r="I366" s="3" t="s">
        <v>1934</v>
      </c>
    </row>
    <row r="367" spans="1:9" x14ac:dyDescent="0.25">
      <c r="A367" s="3" t="s">
        <v>1033</v>
      </c>
      <c r="B367" s="3" t="s">
        <v>1034</v>
      </c>
      <c r="C367" s="3">
        <v>4318.5</v>
      </c>
      <c r="D367" s="3" t="s">
        <v>570</v>
      </c>
      <c r="E367" s="3" t="str">
        <f>IFERROR(VLOOKUP(Table_Query_from_Cas_Ragle3[[#This Row],[Equipment '#]],'Equip Rates'!A:C,3,FALSE),"")</f>
        <v/>
      </c>
      <c r="F367" s="3" t="str">
        <f>IFERROR(VLOOKUP(Table_Query_from_Cas_Ragle3[[#This Row],[Equipment '#]],H:I,2,FALSE), "No Div")</f>
        <v>No Div</v>
      </c>
      <c r="H367" s="3" t="s">
        <v>3092</v>
      </c>
      <c r="I367" s="3" t="s">
        <v>1934</v>
      </c>
    </row>
    <row r="368" spans="1:9" x14ac:dyDescent="0.25">
      <c r="A368" s="3" t="s">
        <v>1035</v>
      </c>
      <c r="B368" s="3" t="s">
        <v>1036</v>
      </c>
      <c r="C368" s="3">
        <v>1590</v>
      </c>
      <c r="D368" s="3" t="s">
        <v>570</v>
      </c>
      <c r="E368" s="3" t="str">
        <f>IFERROR(VLOOKUP(Table_Query_from_Cas_Ragle3[[#This Row],[Equipment '#]],'Equip Rates'!A:C,3,FALSE),"")</f>
        <v/>
      </c>
      <c r="F368" s="3" t="str">
        <f>IFERROR(VLOOKUP(Table_Query_from_Cas_Ragle3[[#This Row],[Equipment '#]],H:I,2,FALSE), "No Div")</f>
        <v>No Div</v>
      </c>
      <c r="H368" s="3" t="s">
        <v>3093</v>
      </c>
      <c r="I368" s="3" t="s">
        <v>1934</v>
      </c>
    </row>
    <row r="369" spans="1:9" x14ac:dyDescent="0.25">
      <c r="A369" s="3" t="s">
        <v>1037</v>
      </c>
      <c r="B369" s="3" t="s">
        <v>1038</v>
      </c>
      <c r="C369" s="3">
        <v>132.35</v>
      </c>
      <c r="D369" s="3" t="s">
        <v>570</v>
      </c>
      <c r="E369" s="3" t="str">
        <f>IFERROR(VLOOKUP(Table_Query_from_Cas_Ragle3[[#This Row],[Equipment '#]],'Equip Rates'!A:C,3,FALSE),"")</f>
        <v/>
      </c>
      <c r="F369" s="3" t="str">
        <f>IFERROR(VLOOKUP(Table_Query_from_Cas_Ragle3[[#This Row],[Equipment '#]],H:I,2,FALSE), "No Div")</f>
        <v>No Div</v>
      </c>
      <c r="H369" s="3" t="s">
        <v>3094</v>
      </c>
      <c r="I369" s="3" t="s">
        <v>1934</v>
      </c>
    </row>
    <row r="370" spans="1:9" x14ac:dyDescent="0.25">
      <c r="A370" s="3" t="s">
        <v>1039</v>
      </c>
      <c r="B370" s="3" t="s">
        <v>1040</v>
      </c>
      <c r="C370" s="3">
        <v>2141.1799999999998</v>
      </c>
      <c r="D370" s="3" t="s">
        <v>570</v>
      </c>
      <c r="E370" s="3" t="str">
        <f>IFERROR(VLOOKUP(Table_Query_from_Cas_Ragle3[[#This Row],[Equipment '#]],'Equip Rates'!A:C,3,FALSE),"")</f>
        <v/>
      </c>
      <c r="F370" s="3" t="str">
        <f>IFERROR(VLOOKUP(Table_Query_from_Cas_Ragle3[[#This Row],[Equipment '#]],H:I,2,FALSE), "No Div")</f>
        <v>9</v>
      </c>
      <c r="H370" s="3" t="s">
        <v>3095</v>
      </c>
      <c r="I370" s="3" t="s">
        <v>1934</v>
      </c>
    </row>
    <row r="371" spans="1:9" x14ac:dyDescent="0.25">
      <c r="A371" s="3" t="s">
        <v>1041</v>
      </c>
      <c r="B371" s="3" t="s">
        <v>1042</v>
      </c>
      <c r="C371" s="3">
        <v>306.49</v>
      </c>
      <c r="D371" s="3" t="s">
        <v>570</v>
      </c>
      <c r="E371" s="3" t="str">
        <f>IFERROR(VLOOKUP(Table_Query_from_Cas_Ragle3[[#This Row],[Equipment '#]],'Equip Rates'!A:C,3,FALSE),"")</f>
        <v/>
      </c>
      <c r="F371" s="3" t="str">
        <f>IFERROR(VLOOKUP(Table_Query_from_Cas_Ragle3[[#This Row],[Equipment '#]],H:I,2,FALSE), "No Div")</f>
        <v>No Div</v>
      </c>
      <c r="H371" s="3" t="s">
        <v>3096</v>
      </c>
      <c r="I371" s="3" t="s">
        <v>1934</v>
      </c>
    </row>
    <row r="372" spans="1:9" x14ac:dyDescent="0.25">
      <c r="A372" s="3" t="s">
        <v>1043</v>
      </c>
      <c r="B372" s="3" t="s">
        <v>1044</v>
      </c>
      <c r="C372" s="3">
        <v>4868.5</v>
      </c>
      <c r="D372" s="3" t="s">
        <v>570</v>
      </c>
      <c r="E372" s="3" t="str">
        <f>IFERROR(VLOOKUP(Table_Query_from_Cas_Ragle3[[#This Row],[Equipment '#]],'Equip Rates'!A:C,3,FALSE),"")</f>
        <v/>
      </c>
      <c r="F372" s="3" t="str">
        <f>IFERROR(VLOOKUP(Table_Query_from_Cas_Ragle3[[#This Row],[Equipment '#]],H:I,2,FALSE), "No Div")</f>
        <v>9</v>
      </c>
      <c r="H372" s="3" t="s">
        <v>3097</v>
      </c>
      <c r="I372" s="3" t="s">
        <v>1934</v>
      </c>
    </row>
    <row r="373" spans="1:9" x14ac:dyDescent="0.25">
      <c r="A373" s="3" t="s">
        <v>1045</v>
      </c>
      <c r="B373" s="3" t="s">
        <v>1046</v>
      </c>
      <c r="C373" s="3">
        <v>10032.61</v>
      </c>
      <c r="D373" s="3" t="s">
        <v>570</v>
      </c>
      <c r="E373" s="3" t="str">
        <f>IFERROR(VLOOKUP(Table_Query_from_Cas_Ragle3[[#This Row],[Equipment '#]],'Equip Rates'!A:C,3,FALSE),"")</f>
        <v/>
      </c>
      <c r="F373" s="3" t="str">
        <f>IFERROR(VLOOKUP(Table_Query_from_Cas_Ragle3[[#This Row],[Equipment '#]],H:I,2,FALSE), "No Div")</f>
        <v>2</v>
      </c>
      <c r="H373" s="3" t="s">
        <v>3098</v>
      </c>
      <c r="I373" s="3" t="s">
        <v>1934</v>
      </c>
    </row>
    <row r="374" spans="1:9" x14ac:dyDescent="0.25">
      <c r="A374" s="3" t="s">
        <v>1047</v>
      </c>
      <c r="B374" s="3" t="s">
        <v>1048</v>
      </c>
      <c r="C374" s="3">
        <v>14225.33</v>
      </c>
      <c r="D374" s="3" t="s">
        <v>570</v>
      </c>
      <c r="E374" s="3" t="str">
        <f>IFERROR(VLOOKUP(Table_Query_from_Cas_Ragle3[[#This Row],[Equipment '#]],'Equip Rates'!A:C,3,FALSE),"")</f>
        <v/>
      </c>
      <c r="F374" s="3" t="str">
        <f>IFERROR(VLOOKUP(Table_Query_from_Cas_Ragle3[[#This Row],[Equipment '#]],H:I,2,FALSE), "No Div")</f>
        <v>1</v>
      </c>
      <c r="H374" s="3" t="s">
        <v>3099</v>
      </c>
      <c r="I374" s="3" t="s">
        <v>1934</v>
      </c>
    </row>
    <row r="375" spans="1:9" x14ac:dyDescent="0.25">
      <c r="A375" s="3" t="s">
        <v>1049</v>
      </c>
      <c r="B375" s="3" t="s">
        <v>1050</v>
      </c>
      <c r="C375" s="3">
        <v>9909.91</v>
      </c>
      <c r="D375" s="3" t="s">
        <v>570</v>
      </c>
      <c r="E375" s="3" t="str">
        <f>IFERROR(VLOOKUP(Table_Query_from_Cas_Ragle3[[#This Row],[Equipment '#]],'Equip Rates'!A:C,3,FALSE),"")</f>
        <v/>
      </c>
      <c r="F375" s="3" t="str">
        <f>IFERROR(VLOOKUP(Table_Query_from_Cas_Ragle3[[#This Row],[Equipment '#]],H:I,2,FALSE), "No Div")</f>
        <v>2</v>
      </c>
      <c r="H375" s="3" t="s">
        <v>3100</v>
      </c>
      <c r="I375" s="3" t="s">
        <v>1934</v>
      </c>
    </row>
    <row r="376" spans="1:9" x14ac:dyDescent="0.25">
      <c r="A376" s="3" t="s">
        <v>1051</v>
      </c>
      <c r="B376" s="3" t="s">
        <v>1052</v>
      </c>
      <c r="C376" s="3">
        <v>4390.96</v>
      </c>
      <c r="D376" s="3" t="s">
        <v>570</v>
      </c>
      <c r="E376" s="3" t="str">
        <f>IFERROR(VLOOKUP(Table_Query_from_Cas_Ragle3[[#This Row],[Equipment '#]],'Equip Rates'!A:C,3,FALSE),"")</f>
        <v/>
      </c>
      <c r="F376" s="3" t="str">
        <f>IFERROR(VLOOKUP(Table_Query_from_Cas_Ragle3[[#This Row],[Equipment '#]],H:I,2,FALSE), "No Div")</f>
        <v>1</v>
      </c>
      <c r="H376" s="3" t="s">
        <v>3101</v>
      </c>
      <c r="I376" s="3" t="s">
        <v>1934</v>
      </c>
    </row>
    <row r="377" spans="1:9" x14ac:dyDescent="0.25">
      <c r="A377" s="3" t="s">
        <v>1053</v>
      </c>
      <c r="B377" s="3" t="s">
        <v>1054</v>
      </c>
      <c r="C377" s="3">
        <v>2681.47</v>
      </c>
      <c r="D377" s="3" t="s">
        <v>570</v>
      </c>
      <c r="E377" s="3" t="str">
        <f>IFERROR(VLOOKUP(Table_Query_from_Cas_Ragle3[[#This Row],[Equipment '#]],'Equip Rates'!A:C,3,FALSE),"")</f>
        <v/>
      </c>
      <c r="F377" s="3" t="str">
        <f>IFERROR(VLOOKUP(Table_Query_from_Cas_Ragle3[[#This Row],[Equipment '#]],H:I,2,FALSE), "No Div")</f>
        <v>1</v>
      </c>
      <c r="H377" s="3" t="s">
        <v>3178</v>
      </c>
      <c r="I377" s="3" t="s">
        <v>1934</v>
      </c>
    </row>
    <row r="378" spans="1:9" x14ac:dyDescent="0.25">
      <c r="A378" s="3" t="s">
        <v>1055</v>
      </c>
      <c r="B378" s="3" t="s">
        <v>1056</v>
      </c>
      <c r="C378" s="3">
        <v>1480.94</v>
      </c>
      <c r="D378" s="3" t="s">
        <v>570</v>
      </c>
      <c r="E378" s="3" t="str">
        <f>IFERROR(VLOOKUP(Table_Query_from_Cas_Ragle3[[#This Row],[Equipment '#]],'Equip Rates'!A:C,3,FALSE),"")</f>
        <v/>
      </c>
      <c r="F378" s="3" t="str">
        <f>IFERROR(VLOOKUP(Table_Query_from_Cas_Ragle3[[#This Row],[Equipment '#]],H:I,2,FALSE), "No Div")</f>
        <v>No Div</v>
      </c>
      <c r="H378" s="3" t="s">
        <v>3191</v>
      </c>
      <c r="I378" s="3" t="s">
        <v>1934</v>
      </c>
    </row>
    <row r="379" spans="1:9" x14ac:dyDescent="0.25">
      <c r="A379" s="3" t="s">
        <v>1057</v>
      </c>
      <c r="B379" s="3" t="s">
        <v>1058</v>
      </c>
      <c r="C379" s="3">
        <v>1412.64</v>
      </c>
      <c r="D379" s="3" t="s">
        <v>570</v>
      </c>
      <c r="E379" s="3" t="str">
        <f>IFERROR(VLOOKUP(Table_Query_from_Cas_Ragle3[[#This Row],[Equipment '#]],'Equip Rates'!A:C,3,FALSE),"")</f>
        <v/>
      </c>
      <c r="F379" s="3" t="str">
        <f>IFERROR(VLOOKUP(Table_Query_from_Cas_Ragle3[[#This Row],[Equipment '#]],H:I,2,FALSE), "No Div")</f>
        <v>No Div</v>
      </c>
      <c r="H379" s="3" t="s">
        <v>3347</v>
      </c>
      <c r="I379" s="3" t="s">
        <v>1934</v>
      </c>
    </row>
    <row r="380" spans="1:9" x14ac:dyDescent="0.25">
      <c r="A380" s="3" t="s">
        <v>1059</v>
      </c>
      <c r="B380" s="3" t="s">
        <v>1060</v>
      </c>
      <c r="C380" s="3">
        <v>9961.82</v>
      </c>
      <c r="D380" s="3" t="s">
        <v>570</v>
      </c>
      <c r="E380" s="3" t="str">
        <f>IFERROR(VLOOKUP(Table_Query_from_Cas_Ragle3[[#This Row],[Equipment '#]],'Equip Rates'!A:C,3,FALSE),"")</f>
        <v/>
      </c>
      <c r="F380" s="3" t="str">
        <f>IFERROR(VLOOKUP(Table_Query_from_Cas_Ragle3[[#This Row],[Equipment '#]],H:I,2,FALSE), "No Div")</f>
        <v>2</v>
      </c>
      <c r="H380" s="3" t="s">
        <v>3348</v>
      </c>
      <c r="I380" s="3" t="s">
        <v>1934</v>
      </c>
    </row>
    <row r="381" spans="1:9" x14ac:dyDescent="0.25">
      <c r="A381" s="3" t="s">
        <v>1061</v>
      </c>
      <c r="B381" s="3" t="s">
        <v>1062</v>
      </c>
      <c r="C381" s="3">
        <v>4881.75</v>
      </c>
      <c r="D381" s="3" t="s">
        <v>570</v>
      </c>
      <c r="E381" s="3" t="str">
        <f>IFERROR(VLOOKUP(Table_Query_from_Cas_Ragle3[[#This Row],[Equipment '#]],'Equip Rates'!A:C,3,FALSE),"")</f>
        <v/>
      </c>
      <c r="F381" s="3" t="str">
        <f>IFERROR(VLOOKUP(Table_Query_from_Cas_Ragle3[[#This Row],[Equipment '#]],H:I,2,FALSE), "No Div")</f>
        <v>8</v>
      </c>
      <c r="H381" s="3" t="s">
        <v>3349</v>
      </c>
      <c r="I381" s="3" t="s">
        <v>1934</v>
      </c>
    </row>
    <row r="382" spans="1:9" x14ac:dyDescent="0.25">
      <c r="A382" s="3" t="s">
        <v>1063</v>
      </c>
      <c r="B382" s="3" t="s">
        <v>1064</v>
      </c>
      <c r="C382" s="3">
        <v>10879.13</v>
      </c>
      <c r="D382" s="3" t="s">
        <v>570</v>
      </c>
      <c r="E382" s="3" t="str">
        <f>IFERROR(VLOOKUP(Table_Query_from_Cas_Ragle3[[#This Row],[Equipment '#]],'Equip Rates'!A:C,3,FALSE),"")</f>
        <v/>
      </c>
      <c r="F382" s="3" t="str">
        <f>IFERROR(VLOOKUP(Table_Query_from_Cas_Ragle3[[#This Row],[Equipment '#]],H:I,2,FALSE), "No Div")</f>
        <v>8</v>
      </c>
      <c r="H382" s="3" t="s">
        <v>3350</v>
      </c>
      <c r="I382" s="3" t="s">
        <v>1934</v>
      </c>
    </row>
    <row r="383" spans="1:9" x14ac:dyDescent="0.25">
      <c r="A383" s="3" t="s">
        <v>1065</v>
      </c>
      <c r="B383" s="3" t="s">
        <v>1064</v>
      </c>
      <c r="C383" s="3">
        <v>5267.07</v>
      </c>
      <c r="D383" s="3" t="s">
        <v>570</v>
      </c>
      <c r="E383" s="3" t="str">
        <f>IFERROR(VLOOKUP(Table_Query_from_Cas_Ragle3[[#This Row],[Equipment '#]],'Equip Rates'!A:C,3,FALSE),"")</f>
        <v/>
      </c>
      <c r="F383" s="3" t="str">
        <f>IFERROR(VLOOKUP(Table_Query_from_Cas_Ragle3[[#This Row],[Equipment '#]],H:I,2,FALSE), "No Div")</f>
        <v>2</v>
      </c>
      <c r="H383" s="3" t="s">
        <v>3638</v>
      </c>
      <c r="I383" s="3" t="s">
        <v>1934</v>
      </c>
    </row>
    <row r="384" spans="1:9" x14ac:dyDescent="0.25">
      <c r="A384" s="3" t="s">
        <v>1066</v>
      </c>
      <c r="B384" s="3" t="s">
        <v>1067</v>
      </c>
      <c r="C384" s="3">
        <v>3359.2</v>
      </c>
      <c r="D384" s="3" t="s">
        <v>570</v>
      </c>
      <c r="E384" s="3" t="str">
        <f>IFERROR(VLOOKUP(Table_Query_from_Cas_Ragle3[[#This Row],[Equipment '#]],'Equip Rates'!A:C,3,FALSE),"")</f>
        <v/>
      </c>
      <c r="F384" s="3" t="str">
        <f>IFERROR(VLOOKUP(Table_Query_from_Cas_Ragle3[[#This Row],[Equipment '#]],H:I,2,FALSE), "No Div")</f>
        <v>8</v>
      </c>
      <c r="H384" s="3" t="s">
        <v>3639</v>
      </c>
      <c r="I384" s="3" t="s">
        <v>1934</v>
      </c>
    </row>
    <row r="385" spans="1:9" x14ac:dyDescent="0.25">
      <c r="A385" s="3" t="s">
        <v>1068</v>
      </c>
      <c r="B385" s="3" t="s">
        <v>1069</v>
      </c>
      <c r="C385" s="3">
        <v>3582.5</v>
      </c>
      <c r="D385" s="3" t="s">
        <v>570</v>
      </c>
      <c r="E385" s="3" t="str">
        <f>IFERROR(VLOOKUP(Table_Query_from_Cas_Ragle3[[#This Row],[Equipment '#]],'Equip Rates'!A:C,3,FALSE),"")</f>
        <v/>
      </c>
      <c r="F385" s="3" t="str">
        <f>IFERROR(VLOOKUP(Table_Query_from_Cas_Ragle3[[#This Row],[Equipment '#]],H:I,2,FALSE), "No Div")</f>
        <v>8</v>
      </c>
      <c r="H385" s="3" t="s">
        <v>3664</v>
      </c>
      <c r="I385" s="3" t="s">
        <v>1934</v>
      </c>
    </row>
    <row r="386" spans="1:9" x14ac:dyDescent="0.25">
      <c r="A386" s="3" t="s">
        <v>1070</v>
      </c>
      <c r="B386" s="3" t="s">
        <v>1071</v>
      </c>
      <c r="C386" s="3">
        <v>11594.66</v>
      </c>
      <c r="D386" s="3" t="s">
        <v>570</v>
      </c>
      <c r="E386" s="3" t="str">
        <f>IFERROR(VLOOKUP(Table_Query_from_Cas_Ragle3[[#This Row],[Equipment '#]],'Equip Rates'!A:C,3,FALSE),"")</f>
        <v/>
      </c>
      <c r="F386" s="3" t="str">
        <f>IFERROR(VLOOKUP(Table_Query_from_Cas_Ragle3[[#This Row],[Equipment '#]],H:I,2,FALSE), "No Div")</f>
        <v>3</v>
      </c>
      <c r="H386" s="3" t="s">
        <v>3665</v>
      </c>
      <c r="I386" s="3" t="s">
        <v>1934</v>
      </c>
    </row>
    <row r="387" spans="1:9" x14ac:dyDescent="0.25">
      <c r="A387" s="3" t="s">
        <v>3046</v>
      </c>
      <c r="B387" s="3" t="s">
        <v>3055</v>
      </c>
      <c r="C387" s="3">
        <v>4778.16</v>
      </c>
      <c r="D387" s="3" t="s">
        <v>570</v>
      </c>
      <c r="E387" s="3" t="str">
        <f>IFERROR(VLOOKUP(Table_Query_from_Cas_Ragle3[[#This Row],[Equipment '#]],'Equip Rates'!A:C,3,FALSE),"")</f>
        <v/>
      </c>
      <c r="F387" s="3" t="str">
        <f>IFERROR(VLOOKUP(Table_Query_from_Cas_Ragle3[[#This Row],[Equipment '#]],H:I,2,FALSE), "No Div")</f>
        <v>2</v>
      </c>
      <c r="H387" s="3" t="s">
        <v>3640</v>
      </c>
      <c r="I387" s="3" t="s">
        <v>1934</v>
      </c>
    </row>
    <row r="388" spans="1:9" x14ac:dyDescent="0.25">
      <c r="A388" s="3" t="s">
        <v>3083</v>
      </c>
      <c r="B388" s="3" t="s">
        <v>3110</v>
      </c>
      <c r="C388" s="3">
        <v>0</v>
      </c>
      <c r="D388" s="3" t="s">
        <v>570</v>
      </c>
      <c r="E388" s="3" t="str">
        <f>IFERROR(VLOOKUP(Table_Query_from_Cas_Ragle3[[#This Row],[Equipment '#]],'Equip Rates'!A:C,3,FALSE),"")</f>
        <v/>
      </c>
      <c r="F388" s="3" t="str">
        <f>IFERROR(VLOOKUP(Table_Query_from_Cas_Ragle3[[#This Row],[Equipment '#]],H:I,2,FALSE), "No Div")</f>
        <v>2</v>
      </c>
      <c r="H388" s="3" t="s">
        <v>3641</v>
      </c>
      <c r="I388" s="3" t="s">
        <v>1934</v>
      </c>
    </row>
    <row r="389" spans="1:9" x14ac:dyDescent="0.25">
      <c r="A389" s="3" t="s">
        <v>3084</v>
      </c>
      <c r="B389" s="3" t="s">
        <v>3111</v>
      </c>
      <c r="C389" s="3">
        <v>0</v>
      </c>
      <c r="D389" s="3" t="s">
        <v>570</v>
      </c>
      <c r="E389" s="3" t="str">
        <f>IFERROR(VLOOKUP(Table_Query_from_Cas_Ragle3[[#This Row],[Equipment '#]],'Equip Rates'!A:C,3,FALSE),"")</f>
        <v/>
      </c>
      <c r="F389" s="3" t="str">
        <f>IFERROR(VLOOKUP(Table_Query_from_Cas_Ragle3[[#This Row],[Equipment '#]],H:I,2,FALSE), "No Div")</f>
        <v>2</v>
      </c>
      <c r="H389" s="3" t="s">
        <v>3642</v>
      </c>
      <c r="I389" s="3" t="s">
        <v>1934</v>
      </c>
    </row>
    <row r="390" spans="1:9" x14ac:dyDescent="0.25">
      <c r="A390" s="3" t="s">
        <v>3085</v>
      </c>
      <c r="B390" s="3" t="s">
        <v>3112</v>
      </c>
      <c r="C390" s="3">
        <v>0</v>
      </c>
      <c r="D390" s="3" t="s">
        <v>570</v>
      </c>
      <c r="E390" s="3" t="str">
        <f>IFERROR(VLOOKUP(Table_Query_from_Cas_Ragle3[[#This Row],[Equipment '#]],'Equip Rates'!A:C,3,FALSE),"")</f>
        <v/>
      </c>
      <c r="F390" s="3" t="str">
        <f>IFERROR(VLOOKUP(Table_Query_from_Cas_Ragle3[[#This Row],[Equipment '#]],H:I,2,FALSE), "No Div")</f>
        <v>2</v>
      </c>
      <c r="H390" s="3" t="s">
        <v>3666</v>
      </c>
      <c r="I390" s="3" t="s">
        <v>1934</v>
      </c>
    </row>
    <row r="391" spans="1:9" x14ac:dyDescent="0.25">
      <c r="A391" s="3" t="s">
        <v>3086</v>
      </c>
      <c r="B391" s="3" t="s">
        <v>3113</v>
      </c>
      <c r="C391" s="3">
        <v>0</v>
      </c>
      <c r="D391" s="3" t="s">
        <v>570</v>
      </c>
      <c r="E391" s="3" t="str">
        <f>IFERROR(VLOOKUP(Table_Query_from_Cas_Ragle3[[#This Row],[Equipment '#]],'Equip Rates'!A:C,3,FALSE),"")</f>
        <v/>
      </c>
      <c r="F391" s="3" t="str">
        <f>IFERROR(VLOOKUP(Table_Query_from_Cas_Ragle3[[#This Row],[Equipment '#]],H:I,2,FALSE), "No Div")</f>
        <v>2</v>
      </c>
      <c r="H391" s="3" t="s">
        <v>3643</v>
      </c>
      <c r="I391" s="3" t="s">
        <v>1934</v>
      </c>
    </row>
    <row r="392" spans="1:9" x14ac:dyDescent="0.25">
      <c r="A392" s="3" t="s">
        <v>3087</v>
      </c>
      <c r="B392" s="3" t="s">
        <v>3114</v>
      </c>
      <c r="C392" s="3">
        <v>0</v>
      </c>
      <c r="D392" s="3" t="s">
        <v>570</v>
      </c>
      <c r="E392" s="3" t="str">
        <f>IFERROR(VLOOKUP(Table_Query_from_Cas_Ragle3[[#This Row],[Equipment '#]],'Equip Rates'!A:C,3,FALSE),"")</f>
        <v/>
      </c>
      <c r="F392" s="3" t="str">
        <f>IFERROR(VLOOKUP(Table_Query_from_Cas_Ragle3[[#This Row],[Equipment '#]],H:I,2,FALSE), "No Div")</f>
        <v>2</v>
      </c>
      <c r="H392" s="3" t="s">
        <v>3667</v>
      </c>
      <c r="I392" s="3" t="s">
        <v>1934</v>
      </c>
    </row>
    <row r="393" spans="1:9" x14ac:dyDescent="0.25">
      <c r="A393" s="3" t="s">
        <v>3088</v>
      </c>
      <c r="B393" s="3" t="s">
        <v>3115</v>
      </c>
      <c r="C393" s="3">
        <v>0</v>
      </c>
      <c r="D393" s="3" t="s">
        <v>570</v>
      </c>
      <c r="E393" s="3" t="str">
        <f>IFERROR(VLOOKUP(Table_Query_from_Cas_Ragle3[[#This Row],[Equipment '#]],'Equip Rates'!A:C,3,FALSE),"")</f>
        <v/>
      </c>
      <c r="F393" s="3" t="str">
        <f>IFERROR(VLOOKUP(Table_Query_from_Cas_Ragle3[[#This Row],[Equipment '#]],H:I,2,FALSE), "No Div")</f>
        <v>2</v>
      </c>
      <c r="H393" s="3" t="s">
        <v>3645</v>
      </c>
      <c r="I393" s="3" t="s">
        <v>1934</v>
      </c>
    </row>
    <row r="394" spans="1:9" x14ac:dyDescent="0.25">
      <c r="A394" s="3" t="s">
        <v>3089</v>
      </c>
      <c r="B394" s="3" t="s">
        <v>3116</v>
      </c>
      <c r="C394" s="3">
        <v>0</v>
      </c>
      <c r="D394" s="3" t="s">
        <v>570</v>
      </c>
      <c r="E394" s="3" t="str">
        <f>IFERROR(VLOOKUP(Table_Query_from_Cas_Ragle3[[#This Row],[Equipment '#]],'Equip Rates'!A:C,3,FALSE),"")</f>
        <v/>
      </c>
      <c r="F394" s="3" t="str">
        <f>IFERROR(VLOOKUP(Table_Query_from_Cas_Ragle3[[#This Row],[Equipment '#]],H:I,2,FALSE), "No Div")</f>
        <v>2</v>
      </c>
      <c r="H394" s="3" t="s">
        <v>3646</v>
      </c>
      <c r="I394" s="3" t="s">
        <v>1934</v>
      </c>
    </row>
    <row r="395" spans="1:9" x14ac:dyDescent="0.25">
      <c r="A395" s="3" t="s">
        <v>3090</v>
      </c>
      <c r="B395" s="3" t="s">
        <v>3117</v>
      </c>
      <c r="C395" s="3">
        <v>0</v>
      </c>
      <c r="D395" s="3" t="s">
        <v>570</v>
      </c>
      <c r="E395" s="3" t="str">
        <f>IFERROR(VLOOKUP(Table_Query_from_Cas_Ragle3[[#This Row],[Equipment '#]],'Equip Rates'!A:C,3,FALSE),"")</f>
        <v/>
      </c>
      <c r="F395" s="3" t="str">
        <f>IFERROR(VLOOKUP(Table_Query_from_Cas_Ragle3[[#This Row],[Equipment '#]],H:I,2,FALSE), "No Div")</f>
        <v>2</v>
      </c>
      <c r="H395" s="3" t="s">
        <v>3783</v>
      </c>
      <c r="I395" s="3" t="s">
        <v>1934</v>
      </c>
    </row>
    <row r="396" spans="1:9" x14ac:dyDescent="0.25">
      <c r="A396" s="3" t="s">
        <v>3091</v>
      </c>
      <c r="B396" s="3" t="s">
        <v>3118</v>
      </c>
      <c r="C396" s="3">
        <v>0</v>
      </c>
      <c r="D396" s="3" t="s">
        <v>570</v>
      </c>
      <c r="E396" s="3" t="str">
        <f>IFERROR(VLOOKUP(Table_Query_from_Cas_Ragle3[[#This Row],[Equipment '#]],'Equip Rates'!A:C,3,FALSE),"")</f>
        <v/>
      </c>
      <c r="F396" s="3" t="str">
        <f>IFERROR(VLOOKUP(Table_Query_from_Cas_Ragle3[[#This Row],[Equipment '#]],H:I,2,FALSE), "No Div")</f>
        <v>2</v>
      </c>
      <c r="H396" s="3" t="s">
        <v>3803</v>
      </c>
      <c r="I396" s="3" t="s">
        <v>1934</v>
      </c>
    </row>
    <row r="397" spans="1:9" x14ac:dyDescent="0.25">
      <c r="A397" s="3" t="s">
        <v>3092</v>
      </c>
      <c r="B397" s="3" t="s">
        <v>3119</v>
      </c>
      <c r="C397" s="3">
        <v>0</v>
      </c>
      <c r="D397" s="3" t="s">
        <v>570</v>
      </c>
      <c r="E397" s="3" t="str">
        <f>IFERROR(VLOOKUP(Table_Query_from_Cas_Ragle3[[#This Row],[Equipment '#]],'Equip Rates'!A:C,3,FALSE),"")</f>
        <v/>
      </c>
      <c r="F397" s="3" t="str">
        <f>IFERROR(VLOOKUP(Table_Query_from_Cas_Ragle3[[#This Row],[Equipment '#]],H:I,2,FALSE), "No Div")</f>
        <v>2</v>
      </c>
      <c r="H397" s="3" t="s">
        <v>3872</v>
      </c>
      <c r="I397" s="3" t="s">
        <v>1934</v>
      </c>
    </row>
    <row r="398" spans="1:9" x14ac:dyDescent="0.25">
      <c r="A398" s="3" t="s">
        <v>3093</v>
      </c>
      <c r="B398" s="3" t="s">
        <v>3120</v>
      </c>
      <c r="C398" s="3">
        <v>0</v>
      </c>
      <c r="D398" s="3" t="s">
        <v>570</v>
      </c>
      <c r="E398" s="3" t="str">
        <f>IFERROR(VLOOKUP(Table_Query_from_Cas_Ragle3[[#This Row],[Equipment '#]],'Equip Rates'!A:C,3,FALSE),"")</f>
        <v/>
      </c>
      <c r="F398" s="3" t="str">
        <f>IFERROR(VLOOKUP(Table_Query_from_Cas_Ragle3[[#This Row],[Equipment '#]],H:I,2,FALSE), "No Div")</f>
        <v>2</v>
      </c>
      <c r="H398" s="3" t="s">
        <v>3873</v>
      </c>
      <c r="I398" s="3" t="s">
        <v>1934</v>
      </c>
    </row>
    <row r="399" spans="1:9" x14ac:dyDescent="0.25">
      <c r="A399" s="3" t="s">
        <v>3094</v>
      </c>
      <c r="B399" s="3" t="s">
        <v>3121</v>
      </c>
      <c r="C399" s="3">
        <v>0</v>
      </c>
      <c r="D399" s="3" t="s">
        <v>570</v>
      </c>
      <c r="E399" s="3" t="str">
        <f>IFERROR(VLOOKUP(Table_Query_from_Cas_Ragle3[[#This Row],[Equipment '#]],'Equip Rates'!A:C,3,FALSE),"")</f>
        <v/>
      </c>
      <c r="F399" s="3" t="str">
        <f>IFERROR(VLOOKUP(Table_Query_from_Cas_Ragle3[[#This Row],[Equipment '#]],H:I,2,FALSE), "No Div")</f>
        <v>2</v>
      </c>
      <c r="H399" s="3" t="s">
        <v>3882</v>
      </c>
      <c r="I399" s="3" t="s">
        <v>1934</v>
      </c>
    </row>
    <row r="400" spans="1:9" x14ac:dyDescent="0.25">
      <c r="A400" s="3" t="s">
        <v>3095</v>
      </c>
      <c r="B400" s="3" t="s">
        <v>3122</v>
      </c>
      <c r="C400" s="3">
        <v>0</v>
      </c>
      <c r="D400" s="3" t="s">
        <v>570</v>
      </c>
      <c r="E400" s="3" t="str">
        <f>IFERROR(VLOOKUP(Table_Query_from_Cas_Ragle3[[#This Row],[Equipment '#]],'Equip Rates'!A:C,3,FALSE),"")</f>
        <v/>
      </c>
      <c r="F400" s="3" t="str">
        <f>IFERROR(VLOOKUP(Table_Query_from_Cas_Ragle3[[#This Row],[Equipment '#]],H:I,2,FALSE), "No Div")</f>
        <v>2</v>
      </c>
      <c r="H400" s="3" t="s">
        <v>3908</v>
      </c>
      <c r="I400" s="3" t="s">
        <v>1934</v>
      </c>
    </row>
    <row r="401" spans="1:9" x14ac:dyDescent="0.25">
      <c r="A401" s="3" t="s">
        <v>3096</v>
      </c>
      <c r="B401" s="3" t="s">
        <v>3123</v>
      </c>
      <c r="C401" s="3">
        <v>0</v>
      </c>
      <c r="D401" s="3" t="s">
        <v>570</v>
      </c>
      <c r="E401" s="3" t="str">
        <f>IFERROR(VLOOKUP(Table_Query_from_Cas_Ragle3[[#This Row],[Equipment '#]],'Equip Rates'!A:C,3,FALSE),"")</f>
        <v/>
      </c>
      <c r="F401" s="3" t="str">
        <f>IFERROR(VLOOKUP(Table_Query_from_Cas_Ragle3[[#This Row],[Equipment '#]],H:I,2,FALSE), "No Div")</f>
        <v>2</v>
      </c>
      <c r="H401" s="3" t="s">
        <v>1072</v>
      </c>
      <c r="I401" s="3" t="s">
        <v>1937</v>
      </c>
    </row>
    <row r="402" spans="1:9" x14ac:dyDescent="0.25">
      <c r="A402" s="3" t="s">
        <v>3097</v>
      </c>
      <c r="B402" s="3" t="s">
        <v>3124</v>
      </c>
      <c r="C402" s="3">
        <v>0</v>
      </c>
      <c r="D402" s="3" t="s">
        <v>570</v>
      </c>
      <c r="E402" s="3" t="str">
        <f>IFERROR(VLOOKUP(Table_Query_from_Cas_Ragle3[[#This Row],[Equipment '#]],'Equip Rates'!A:C,3,FALSE),"")</f>
        <v/>
      </c>
      <c r="F402" s="3" t="str">
        <f>IFERROR(VLOOKUP(Table_Query_from_Cas_Ragle3[[#This Row],[Equipment '#]],H:I,2,FALSE), "No Div")</f>
        <v>2</v>
      </c>
      <c r="H402" s="3" t="s">
        <v>3228</v>
      </c>
      <c r="I402" s="3" t="s">
        <v>1937</v>
      </c>
    </row>
    <row r="403" spans="1:9" x14ac:dyDescent="0.25">
      <c r="A403" s="3" t="s">
        <v>3098</v>
      </c>
      <c r="B403" s="3" t="s">
        <v>3125</v>
      </c>
      <c r="C403" s="3">
        <v>0</v>
      </c>
      <c r="D403" s="3" t="s">
        <v>570</v>
      </c>
      <c r="E403" s="3" t="str">
        <f>IFERROR(VLOOKUP(Table_Query_from_Cas_Ragle3[[#This Row],[Equipment '#]],'Equip Rates'!A:C,3,FALSE),"")</f>
        <v/>
      </c>
      <c r="F403" s="3" t="str">
        <f>IFERROR(VLOOKUP(Table_Query_from_Cas_Ragle3[[#This Row],[Equipment '#]],H:I,2,FALSE), "No Div")</f>
        <v>2</v>
      </c>
      <c r="H403" s="3" t="s">
        <v>1074</v>
      </c>
      <c r="I403" s="3" t="s">
        <v>1937</v>
      </c>
    </row>
    <row r="404" spans="1:9" x14ac:dyDescent="0.25">
      <c r="A404" s="3" t="s">
        <v>3099</v>
      </c>
      <c r="B404" s="3" t="s">
        <v>3126</v>
      </c>
      <c r="C404" s="3">
        <v>0</v>
      </c>
      <c r="D404" s="3" t="s">
        <v>570</v>
      </c>
      <c r="E404" s="3" t="str">
        <f>IFERROR(VLOOKUP(Table_Query_from_Cas_Ragle3[[#This Row],[Equipment '#]],'Equip Rates'!A:C,3,FALSE),"")</f>
        <v/>
      </c>
      <c r="F404" s="3" t="str">
        <f>IFERROR(VLOOKUP(Table_Query_from_Cas_Ragle3[[#This Row],[Equipment '#]],H:I,2,FALSE), "No Div")</f>
        <v>2</v>
      </c>
      <c r="H404" s="3" t="s">
        <v>1953</v>
      </c>
      <c r="I404" s="3" t="s">
        <v>1937</v>
      </c>
    </row>
    <row r="405" spans="1:9" x14ac:dyDescent="0.25">
      <c r="A405" s="3" t="s">
        <v>3100</v>
      </c>
      <c r="B405" s="3" t="s">
        <v>3127</v>
      </c>
      <c r="C405" s="3">
        <v>0</v>
      </c>
      <c r="D405" s="3" t="s">
        <v>570</v>
      </c>
      <c r="E405" s="3" t="str">
        <f>IFERROR(VLOOKUP(Table_Query_from_Cas_Ragle3[[#This Row],[Equipment '#]],'Equip Rates'!A:C,3,FALSE),"")</f>
        <v/>
      </c>
      <c r="F405" s="3" t="str">
        <f>IFERROR(VLOOKUP(Table_Query_from_Cas_Ragle3[[#This Row],[Equipment '#]],H:I,2,FALSE), "No Div")</f>
        <v>2</v>
      </c>
      <c r="H405" s="3" t="s">
        <v>33</v>
      </c>
      <c r="I405" s="3" t="s">
        <v>1934</v>
      </c>
    </row>
    <row r="406" spans="1:9" x14ac:dyDescent="0.25">
      <c r="A406" s="3" t="s">
        <v>3101</v>
      </c>
      <c r="B406" s="3" t="s">
        <v>3128</v>
      </c>
      <c r="C406" s="3">
        <v>0</v>
      </c>
      <c r="D406" s="3" t="s">
        <v>570</v>
      </c>
      <c r="E406" s="3" t="str">
        <f>IFERROR(VLOOKUP(Table_Query_from_Cas_Ragle3[[#This Row],[Equipment '#]],'Equip Rates'!A:C,3,FALSE),"")</f>
        <v/>
      </c>
      <c r="F406" s="3" t="str">
        <f>IFERROR(VLOOKUP(Table_Query_from_Cas_Ragle3[[#This Row],[Equipment '#]],H:I,2,FALSE), "No Div")</f>
        <v>2</v>
      </c>
      <c r="H406" s="3" t="s">
        <v>1954</v>
      </c>
      <c r="I406" s="3" t="s">
        <v>1937</v>
      </c>
    </row>
    <row r="407" spans="1:9" x14ac:dyDescent="0.25">
      <c r="A407" s="3" t="s">
        <v>3178</v>
      </c>
      <c r="B407" s="3" t="s">
        <v>3183</v>
      </c>
      <c r="C407" s="3">
        <v>0</v>
      </c>
      <c r="D407" s="3" t="s">
        <v>570</v>
      </c>
      <c r="E407" s="3" t="str">
        <f>IFERROR(VLOOKUP(Table_Query_from_Cas_Ragle3[[#This Row],[Equipment '#]],'Equip Rates'!A:C,3,FALSE),"")</f>
        <v/>
      </c>
      <c r="F407" s="3" t="str">
        <f>IFERROR(VLOOKUP(Table_Query_from_Cas_Ragle3[[#This Row],[Equipment '#]],H:I,2,FALSE), "No Div")</f>
        <v>2</v>
      </c>
      <c r="H407" s="3" t="s">
        <v>1955</v>
      </c>
      <c r="I407" s="3" t="s">
        <v>1934</v>
      </c>
    </row>
    <row r="408" spans="1:9" x14ac:dyDescent="0.25">
      <c r="A408" s="3" t="s">
        <v>3191</v>
      </c>
      <c r="B408" s="3" t="s">
        <v>3196</v>
      </c>
      <c r="C408" s="3">
        <v>0</v>
      </c>
      <c r="D408" s="3" t="s">
        <v>570</v>
      </c>
      <c r="E408" s="3" t="str">
        <f>IFERROR(VLOOKUP(Table_Query_from_Cas_Ragle3[[#This Row],[Equipment '#]],'Equip Rates'!A:C,3,FALSE),"")</f>
        <v/>
      </c>
      <c r="F408" s="3" t="str">
        <f>IFERROR(VLOOKUP(Table_Query_from_Cas_Ragle3[[#This Row],[Equipment '#]],H:I,2,FALSE), "No Div")</f>
        <v>2</v>
      </c>
      <c r="H408" s="3" t="s">
        <v>1956</v>
      </c>
      <c r="I408" s="3" t="s">
        <v>1937</v>
      </c>
    </row>
    <row r="409" spans="1:9" x14ac:dyDescent="0.25">
      <c r="A409" s="3" t="s">
        <v>3347</v>
      </c>
      <c r="B409" s="3" t="s">
        <v>3355</v>
      </c>
      <c r="C409" s="3">
        <v>0</v>
      </c>
      <c r="D409" s="3" t="s">
        <v>570</v>
      </c>
      <c r="E409" s="3" t="str">
        <f>IFERROR(VLOOKUP(Table_Query_from_Cas_Ragle3[[#This Row],[Equipment '#]],'Equip Rates'!A:C,3,FALSE),"")</f>
        <v/>
      </c>
      <c r="F409" s="3" t="str">
        <f>IFERROR(VLOOKUP(Table_Query_from_Cas_Ragle3[[#This Row],[Equipment '#]],H:I,2,FALSE), "No Div")</f>
        <v>2</v>
      </c>
      <c r="H409" s="3" t="s">
        <v>1077</v>
      </c>
      <c r="I409" s="3" t="s">
        <v>1937</v>
      </c>
    </row>
    <row r="410" spans="1:9" x14ac:dyDescent="0.25">
      <c r="A410" s="3" t="s">
        <v>3348</v>
      </c>
      <c r="B410" s="3" t="s">
        <v>3356</v>
      </c>
      <c r="C410" s="3">
        <v>0</v>
      </c>
      <c r="D410" s="3" t="s">
        <v>570</v>
      </c>
      <c r="E410" s="3" t="str">
        <f>IFERROR(VLOOKUP(Table_Query_from_Cas_Ragle3[[#This Row],[Equipment '#]],'Equip Rates'!A:C,3,FALSE),"")</f>
        <v/>
      </c>
      <c r="F410" s="3" t="str">
        <f>IFERROR(VLOOKUP(Table_Query_from_Cas_Ragle3[[#This Row],[Equipment '#]],H:I,2,FALSE), "No Div")</f>
        <v>2</v>
      </c>
      <c r="H410" s="3" t="s">
        <v>1079</v>
      </c>
      <c r="I410" s="3" t="s">
        <v>1937</v>
      </c>
    </row>
    <row r="411" spans="1:9" x14ac:dyDescent="0.25">
      <c r="A411" s="3" t="s">
        <v>3349</v>
      </c>
      <c r="B411" s="3" t="s">
        <v>3357</v>
      </c>
      <c r="C411" s="3">
        <v>0</v>
      </c>
      <c r="D411" s="3" t="s">
        <v>570</v>
      </c>
      <c r="E411" s="3" t="str">
        <f>IFERROR(VLOOKUP(Table_Query_from_Cas_Ragle3[[#This Row],[Equipment '#]],'Equip Rates'!A:C,3,FALSE),"")</f>
        <v/>
      </c>
      <c r="F411" s="3" t="str">
        <f>IFERROR(VLOOKUP(Table_Query_from_Cas_Ragle3[[#This Row],[Equipment '#]],H:I,2,FALSE), "No Div")</f>
        <v>2</v>
      </c>
      <c r="H411" s="3" t="s">
        <v>1081</v>
      </c>
      <c r="I411" s="3" t="s">
        <v>1937</v>
      </c>
    </row>
    <row r="412" spans="1:9" x14ac:dyDescent="0.25">
      <c r="A412" s="3" t="s">
        <v>3350</v>
      </c>
      <c r="B412" s="3" t="s">
        <v>3358</v>
      </c>
      <c r="C412" s="3">
        <v>0</v>
      </c>
      <c r="D412" s="3" t="s">
        <v>570</v>
      </c>
      <c r="E412" s="3" t="str">
        <f>IFERROR(VLOOKUP(Table_Query_from_Cas_Ragle3[[#This Row],[Equipment '#]],'Equip Rates'!A:C,3,FALSE),"")</f>
        <v/>
      </c>
      <c r="F412" s="3" t="str">
        <f>IFERROR(VLOOKUP(Table_Query_from_Cas_Ragle3[[#This Row],[Equipment '#]],H:I,2,FALSE), "No Div")</f>
        <v>2</v>
      </c>
      <c r="H412" s="3" t="s">
        <v>1957</v>
      </c>
      <c r="I412" s="3" t="s">
        <v>1937</v>
      </c>
    </row>
    <row r="413" spans="1:9" x14ac:dyDescent="0.25">
      <c r="A413" s="3" t="s">
        <v>3638</v>
      </c>
      <c r="B413" s="3" t="s">
        <v>3683</v>
      </c>
      <c r="C413" s="3">
        <v>0</v>
      </c>
      <c r="D413" s="3" t="s">
        <v>570</v>
      </c>
      <c r="E413" s="3" t="str">
        <f>IFERROR(VLOOKUP(Table_Query_from_Cas_Ragle3[[#This Row],[Equipment '#]],'Equip Rates'!A:C,3,FALSE),"")</f>
        <v/>
      </c>
      <c r="F413" s="3" t="str">
        <f>IFERROR(VLOOKUP(Table_Query_from_Cas_Ragle3[[#This Row],[Equipment '#]],H:I,2,FALSE), "No Div")</f>
        <v>2</v>
      </c>
      <c r="H413" s="3" t="s">
        <v>1084</v>
      </c>
      <c r="I413" s="3" t="s">
        <v>1937</v>
      </c>
    </row>
    <row r="414" spans="1:9" x14ac:dyDescent="0.25">
      <c r="A414" s="3" t="s">
        <v>3639</v>
      </c>
      <c r="B414" s="3" t="s">
        <v>3684</v>
      </c>
      <c r="C414" s="3">
        <v>0</v>
      </c>
      <c r="D414" s="3" t="s">
        <v>570</v>
      </c>
      <c r="E414" s="3" t="str">
        <f>IFERROR(VLOOKUP(Table_Query_from_Cas_Ragle3[[#This Row],[Equipment '#]],'Equip Rates'!A:C,3,FALSE),"")</f>
        <v/>
      </c>
      <c r="F414" s="3" t="str">
        <f>IFERROR(VLOOKUP(Table_Query_from_Cas_Ragle3[[#This Row],[Equipment '#]],H:I,2,FALSE), "No Div")</f>
        <v>2</v>
      </c>
      <c r="H414" s="3" t="s">
        <v>1958</v>
      </c>
      <c r="I414" s="3" t="s">
        <v>1934</v>
      </c>
    </row>
    <row r="415" spans="1:9" x14ac:dyDescent="0.25">
      <c r="A415" s="3" t="s">
        <v>3664</v>
      </c>
      <c r="B415" s="3" t="s">
        <v>3685</v>
      </c>
      <c r="C415" s="3">
        <v>0</v>
      </c>
      <c r="D415" s="3" t="s">
        <v>570</v>
      </c>
      <c r="E415" s="3" t="str">
        <f>IFERROR(VLOOKUP(Table_Query_from_Cas_Ragle3[[#This Row],[Equipment '#]],'Equip Rates'!A:C,3,FALSE),"")</f>
        <v/>
      </c>
      <c r="F415" s="3" t="str">
        <f>IFERROR(VLOOKUP(Table_Query_from_Cas_Ragle3[[#This Row],[Equipment '#]],H:I,2,FALSE), "No Div")</f>
        <v>2</v>
      </c>
      <c r="H415" s="3" t="s">
        <v>34</v>
      </c>
      <c r="I415" s="3" t="s">
        <v>1934</v>
      </c>
    </row>
    <row r="416" spans="1:9" x14ac:dyDescent="0.25">
      <c r="A416" s="3" t="s">
        <v>3665</v>
      </c>
      <c r="B416" s="3" t="s">
        <v>3686</v>
      </c>
      <c r="C416" s="3">
        <v>0</v>
      </c>
      <c r="D416" s="3" t="s">
        <v>570</v>
      </c>
      <c r="E416" s="3" t="str">
        <f>IFERROR(VLOOKUP(Table_Query_from_Cas_Ragle3[[#This Row],[Equipment '#]],'Equip Rates'!A:C,3,FALSE),"")</f>
        <v/>
      </c>
      <c r="F416" s="3" t="str">
        <f>IFERROR(VLOOKUP(Table_Query_from_Cas_Ragle3[[#This Row],[Equipment '#]],H:I,2,FALSE), "No Div")</f>
        <v>2</v>
      </c>
      <c r="H416" s="3" t="s">
        <v>1088</v>
      </c>
      <c r="I416" s="3" t="s">
        <v>1937</v>
      </c>
    </row>
    <row r="417" spans="1:9" x14ac:dyDescent="0.25">
      <c r="A417" s="3" t="s">
        <v>3640</v>
      </c>
      <c r="B417" s="3" t="s">
        <v>3687</v>
      </c>
      <c r="C417" s="3">
        <v>0</v>
      </c>
      <c r="D417" s="3" t="s">
        <v>570</v>
      </c>
      <c r="E417" s="3" t="str">
        <f>IFERROR(VLOOKUP(Table_Query_from_Cas_Ragle3[[#This Row],[Equipment '#]],'Equip Rates'!A:C,3,FALSE),"")</f>
        <v/>
      </c>
      <c r="F417" s="3" t="str">
        <f>IFERROR(VLOOKUP(Table_Query_from_Cas_Ragle3[[#This Row],[Equipment '#]],H:I,2,FALSE), "No Div")</f>
        <v>2</v>
      </c>
      <c r="H417" s="3" t="s">
        <v>1090</v>
      </c>
      <c r="I417" s="3" t="s">
        <v>1937</v>
      </c>
    </row>
    <row r="418" spans="1:9" x14ac:dyDescent="0.25">
      <c r="A418" s="3" t="s">
        <v>3641</v>
      </c>
      <c r="B418" s="3" t="s">
        <v>3688</v>
      </c>
      <c r="C418" s="3">
        <v>0</v>
      </c>
      <c r="D418" s="3" t="s">
        <v>570</v>
      </c>
      <c r="E418" s="3" t="str">
        <f>IFERROR(VLOOKUP(Table_Query_from_Cas_Ragle3[[#This Row],[Equipment '#]],'Equip Rates'!A:C,3,FALSE),"")</f>
        <v/>
      </c>
      <c r="F418" s="3" t="str">
        <f>IFERROR(VLOOKUP(Table_Query_from_Cas_Ragle3[[#This Row],[Equipment '#]],H:I,2,FALSE), "No Div")</f>
        <v>2</v>
      </c>
      <c r="H418" s="3" t="s">
        <v>35</v>
      </c>
      <c r="I418" s="3" t="s">
        <v>1934</v>
      </c>
    </row>
    <row r="419" spans="1:9" x14ac:dyDescent="0.25">
      <c r="A419" s="3" t="s">
        <v>3642</v>
      </c>
      <c r="B419" s="3" t="s">
        <v>3689</v>
      </c>
      <c r="C419" s="3">
        <v>0</v>
      </c>
      <c r="D419" s="3" t="s">
        <v>570</v>
      </c>
      <c r="E419" s="3" t="str">
        <f>IFERROR(VLOOKUP(Table_Query_from_Cas_Ragle3[[#This Row],[Equipment '#]],'Equip Rates'!A:C,3,FALSE),"")</f>
        <v/>
      </c>
      <c r="F419" s="3" t="str">
        <f>IFERROR(VLOOKUP(Table_Query_from_Cas_Ragle3[[#This Row],[Equipment '#]],H:I,2,FALSE), "No Div")</f>
        <v>2</v>
      </c>
      <c r="H419" s="3" t="s">
        <v>1091</v>
      </c>
      <c r="I419" s="3" t="s">
        <v>1937</v>
      </c>
    </row>
    <row r="420" spans="1:9" x14ac:dyDescent="0.25">
      <c r="A420" s="3" t="s">
        <v>3666</v>
      </c>
      <c r="B420" s="3" t="s">
        <v>3690</v>
      </c>
      <c r="C420" s="3">
        <v>0</v>
      </c>
      <c r="D420" s="3" t="s">
        <v>570</v>
      </c>
      <c r="E420" s="3" t="str">
        <f>IFERROR(VLOOKUP(Table_Query_from_Cas_Ragle3[[#This Row],[Equipment '#]],'Equip Rates'!A:C,3,FALSE),"")</f>
        <v/>
      </c>
      <c r="F420" s="3" t="str">
        <f>IFERROR(VLOOKUP(Table_Query_from_Cas_Ragle3[[#This Row],[Equipment '#]],H:I,2,FALSE), "No Div")</f>
        <v>2</v>
      </c>
      <c r="H420" s="3" t="s">
        <v>183</v>
      </c>
      <c r="I420" s="3" t="s">
        <v>1935</v>
      </c>
    </row>
    <row r="421" spans="1:9" x14ac:dyDescent="0.25">
      <c r="A421" s="3" t="s">
        <v>3643</v>
      </c>
      <c r="B421" s="3" t="s">
        <v>3691</v>
      </c>
      <c r="C421" s="3">
        <v>0</v>
      </c>
      <c r="D421" s="3" t="s">
        <v>570</v>
      </c>
      <c r="E421" s="3" t="str">
        <f>IFERROR(VLOOKUP(Table_Query_from_Cas_Ragle3[[#This Row],[Equipment '#]],'Equip Rates'!A:C,3,FALSE),"")</f>
        <v/>
      </c>
      <c r="F421" s="3" t="str">
        <f>IFERROR(VLOOKUP(Table_Query_from_Cas_Ragle3[[#This Row],[Equipment '#]],H:I,2,FALSE), "No Div")</f>
        <v>2</v>
      </c>
      <c r="H421" s="3" t="s">
        <v>3508</v>
      </c>
      <c r="I421" s="3" t="s">
        <v>1934</v>
      </c>
    </row>
    <row r="422" spans="1:9" x14ac:dyDescent="0.25">
      <c r="A422" s="3" t="s">
        <v>3667</v>
      </c>
      <c r="B422" s="3" t="s">
        <v>3692</v>
      </c>
      <c r="C422" s="3">
        <v>0</v>
      </c>
      <c r="D422" s="3" t="s">
        <v>570</v>
      </c>
      <c r="E422" s="3" t="str">
        <f>IFERROR(VLOOKUP(Table_Query_from_Cas_Ragle3[[#This Row],[Equipment '#]],'Equip Rates'!A:C,3,FALSE),"")</f>
        <v/>
      </c>
      <c r="F422" s="3" t="str">
        <f>IFERROR(VLOOKUP(Table_Query_from_Cas_Ragle3[[#This Row],[Equipment '#]],H:I,2,FALSE), "No Div")</f>
        <v>2</v>
      </c>
      <c r="H422" s="3" t="s">
        <v>1092</v>
      </c>
      <c r="I422" s="3" t="s">
        <v>1937</v>
      </c>
    </row>
    <row r="423" spans="1:9" x14ac:dyDescent="0.25">
      <c r="A423" s="3" t="s">
        <v>3645</v>
      </c>
      <c r="B423" s="3" t="s">
        <v>3693</v>
      </c>
      <c r="C423" s="3">
        <v>0</v>
      </c>
      <c r="D423" s="3" t="s">
        <v>570</v>
      </c>
      <c r="E423" s="3" t="str">
        <f>IFERROR(VLOOKUP(Table_Query_from_Cas_Ragle3[[#This Row],[Equipment '#]],'Equip Rates'!A:C,3,FALSE),"")</f>
        <v/>
      </c>
      <c r="F423" s="3" t="str">
        <f>IFERROR(VLOOKUP(Table_Query_from_Cas_Ragle3[[#This Row],[Equipment '#]],H:I,2,FALSE), "No Div")</f>
        <v>2</v>
      </c>
      <c r="H423" s="3" t="s">
        <v>1094</v>
      </c>
      <c r="I423" s="3" t="s">
        <v>1937</v>
      </c>
    </row>
    <row r="424" spans="1:9" x14ac:dyDescent="0.25">
      <c r="A424" s="3" t="s">
        <v>3646</v>
      </c>
      <c r="B424" s="3" t="s">
        <v>3694</v>
      </c>
      <c r="C424" s="3">
        <v>0</v>
      </c>
      <c r="D424" s="3" t="s">
        <v>570</v>
      </c>
      <c r="E424" s="3" t="str">
        <f>IFERROR(VLOOKUP(Table_Query_from_Cas_Ragle3[[#This Row],[Equipment '#]],'Equip Rates'!A:C,3,FALSE),"")</f>
        <v/>
      </c>
      <c r="F424" s="3" t="str">
        <f>IFERROR(VLOOKUP(Table_Query_from_Cas_Ragle3[[#This Row],[Equipment '#]],H:I,2,FALSE), "No Div")</f>
        <v>2</v>
      </c>
      <c r="H424" s="3" t="s">
        <v>3509</v>
      </c>
      <c r="I424" s="3" t="s">
        <v>1937</v>
      </c>
    </row>
    <row r="425" spans="1:9" x14ac:dyDescent="0.25">
      <c r="A425" s="3" t="s">
        <v>3783</v>
      </c>
      <c r="B425" s="3" t="s">
        <v>3788</v>
      </c>
      <c r="C425" s="3">
        <v>0</v>
      </c>
      <c r="D425" s="3" t="s">
        <v>570</v>
      </c>
      <c r="E425" s="3" t="str">
        <f>IFERROR(VLOOKUP(Table_Query_from_Cas_Ragle3[[#This Row],[Equipment '#]],'Equip Rates'!A:C,3,FALSE),"")</f>
        <v/>
      </c>
      <c r="F425" s="3" t="str">
        <f>IFERROR(VLOOKUP(Table_Query_from_Cas_Ragle3[[#This Row],[Equipment '#]],H:I,2,FALSE), "No Div")</f>
        <v>2</v>
      </c>
      <c r="H425" s="3" t="s">
        <v>1096</v>
      </c>
      <c r="I425" s="3" t="s">
        <v>1937</v>
      </c>
    </row>
    <row r="426" spans="1:9" x14ac:dyDescent="0.25">
      <c r="A426" s="3" t="s">
        <v>3803</v>
      </c>
      <c r="B426" s="3" t="s">
        <v>3817</v>
      </c>
      <c r="C426" s="3">
        <v>0</v>
      </c>
      <c r="D426" s="3" t="s">
        <v>570</v>
      </c>
      <c r="E426" s="3" t="str">
        <f>IFERROR(VLOOKUP(Table_Query_from_Cas_Ragle3[[#This Row],[Equipment '#]],'Equip Rates'!A:C,3,FALSE),"")</f>
        <v/>
      </c>
      <c r="F426" s="3" t="str">
        <f>IFERROR(VLOOKUP(Table_Query_from_Cas_Ragle3[[#This Row],[Equipment '#]],H:I,2,FALSE), "No Div")</f>
        <v>2</v>
      </c>
      <c r="H426" s="3" t="s">
        <v>1098</v>
      </c>
      <c r="I426" s="3" t="s">
        <v>1937</v>
      </c>
    </row>
    <row r="427" spans="1:9" x14ac:dyDescent="0.25">
      <c r="A427" s="3" t="s">
        <v>3872</v>
      </c>
      <c r="B427" s="3" t="s">
        <v>3890</v>
      </c>
      <c r="C427" s="3">
        <v>0</v>
      </c>
      <c r="D427" s="3" t="s">
        <v>570</v>
      </c>
      <c r="E427" s="3" t="str">
        <f>IFERROR(VLOOKUP(Table_Query_from_Cas_Ragle3[[#This Row],[Equipment '#]],'Equip Rates'!A:C,3,FALSE),"")</f>
        <v/>
      </c>
      <c r="F427" s="3" t="str">
        <f>IFERROR(VLOOKUP(Table_Query_from_Cas_Ragle3[[#This Row],[Equipment '#]],H:I,2,FALSE), "No Div")</f>
        <v>2</v>
      </c>
      <c r="H427" s="3" t="s">
        <v>1100</v>
      </c>
      <c r="I427" s="3" t="s">
        <v>1937</v>
      </c>
    </row>
    <row r="428" spans="1:9" x14ac:dyDescent="0.25">
      <c r="A428" s="3" t="s">
        <v>3873</v>
      </c>
      <c r="B428" s="3" t="s">
        <v>3891</v>
      </c>
      <c r="C428" s="3">
        <v>0</v>
      </c>
      <c r="D428" s="3" t="s">
        <v>570</v>
      </c>
      <c r="E428" s="3" t="str">
        <f>IFERROR(VLOOKUP(Table_Query_from_Cas_Ragle3[[#This Row],[Equipment '#]],'Equip Rates'!A:C,3,FALSE),"")</f>
        <v/>
      </c>
      <c r="F428" s="3" t="str">
        <f>IFERROR(VLOOKUP(Table_Query_from_Cas_Ragle3[[#This Row],[Equipment '#]],H:I,2,FALSE), "No Div")</f>
        <v>2</v>
      </c>
      <c r="H428" s="3" t="s">
        <v>3407</v>
      </c>
      <c r="I428" s="3" t="s">
        <v>1937</v>
      </c>
    </row>
    <row r="429" spans="1:9" x14ac:dyDescent="0.25">
      <c r="A429" s="3" t="s">
        <v>3882</v>
      </c>
      <c r="B429" s="3" t="s">
        <v>3885</v>
      </c>
      <c r="C429" s="3">
        <v>0</v>
      </c>
      <c r="D429" s="3" t="s">
        <v>570</v>
      </c>
      <c r="E429" s="3" t="str">
        <f>IFERROR(VLOOKUP(Table_Query_from_Cas_Ragle3[[#This Row],[Equipment '#]],'Equip Rates'!A:C,3,FALSE),"")</f>
        <v/>
      </c>
      <c r="F429" s="3" t="str">
        <f>IFERROR(VLOOKUP(Table_Query_from_Cas_Ragle3[[#This Row],[Equipment '#]],H:I,2,FALSE), "No Div")</f>
        <v>2</v>
      </c>
      <c r="H429" s="3" t="s">
        <v>1102</v>
      </c>
      <c r="I429" s="3" t="s">
        <v>1937</v>
      </c>
    </row>
    <row r="430" spans="1:9" x14ac:dyDescent="0.25">
      <c r="A430" s="3" t="s">
        <v>3908</v>
      </c>
      <c r="B430" s="3" t="s">
        <v>3928</v>
      </c>
      <c r="C430" s="3">
        <v>0</v>
      </c>
      <c r="D430" s="3" t="s">
        <v>570</v>
      </c>
      <c r="E430" s="3" t="str">
        <f>IFERROR(VLOOKUP(Table_Query_from_Cas_Ragle3[[#This Row],[Equipment '#]],'Equip Rates'!A:C,3,FALSE),"")</f>
        <v/>
      </c>
      <c r="F430" s="3" t="str">
        <f>IFERROR(VLOOKUP(Table_Query_from_Cas_Ragle3[[#This Row],[Equipment '#]],H:I,2,FALSE), "No Div")</f>
        <v>2</v>
      </c>
      <c r="H430" s="3" t="s">
        <v>3408</v>
      </c>
      <c r="I430" s="3" t="s">
        <v>1937</v>
      </c>
    </row>
    <row r="431" spans="1:9" x14ac:dyDescent="0.25">
      <c r="A431" s="3" t="s">
        <v>1072</v>
      </c>
      <c r="B431" s="3" t="s">
        <v>1073</v>
      </c>
      <c r="C431" s="3">
        <v>96934.04</v>
      </c>
      <c r="D431" s="3" t="s">
        <v>570</v>
      </c>
      <c r="E431" s="3" t="str">
        <f>IFERROR(VLOOKUP(Table_Query_from_Cas_Ragle3[[#This Row],[Equipment '#]],'Equip Rates'!A:C,3,FALSE),"")</f>
        <v/>
      </c>
      <c r="F431" s="3" t="str">
        <f>IFERROR(VLOOKUP(Table_Query_from_Cas_Ragle3[[#This Row],[Equipment '#]],H:I,2,FALSE), "No Div")</f>
        <v>1</v>
      </c>
      <c r="H431" s="3" t="s">
        <v>1104</v>
      </c>
      <c r="I431" s="3" t="s">
        <v>1937</v>
      </c>
    </row>
    <row r="432" spans="1:9" x14ac:dyDescent="0.25">
      <c r="A432" s="3" t="s">
        <v>3228</v>
      </c>
      <c r="B432" s="3" t="s">
        <v>3236</v>
      </c>
      <c r="C432" s="3">
        <v>10593</v>
      </c>
      <c r="D432" s="3" t="s">
        <v>570</v>
      </c>
      <c r="E432" s="3" t="str">
        <f>IFERROR(VLOOKUP(Table_Query_from_Cas_Ragle3[[#This Row],[Equipment '#]],'Equip Rates'!A:C,3,FALSE),"")</f>
        <v/>
      </c>
      <c r="F432" s="3" t="str">
        <f>IFERROR(VLOOKUP(Table_Query_from_Cas_Ragle3[[#This Row],[Equipment '#]],H:I,2,FALSE), "No Div")</f>
        <v>1</v>
      </c>
      <c r="H432" s="3" t="s">
        <v>1959</v>
      </c>
      <c r="I432" s="3" t="s">
        <v>1934</v>
      </c>
    </row>
    <row r="433" spans="1:9" x14ac:dyDescent="0.25">
      <c r="A433" s="3" t="s">
        <v>33</v>
      </c>
      <c r="B433" s="3" t="s">
        <v>354</v>
      </c>
      <c r="C433" s="3">
        <v>155820</v>
      </c>
      <c r="D433" s="3" t="s">
        <v>570</v>
      </c>
      <c r="E433" s="3" t="str">
        <f>IFERROR(VLOOKUP(Table_Query_from_Cas_Ragle3[[#This Row],[Equipment '#]],'Equip Rates'!A:C,3,FALSE),"")</f>
        <v/>
      </c>
      <c r="F433" s="3" t="str">
        <f>IFERROR(VLOOKUP(Table_Query_from_Cas_Ragle3[[#This Row],[Equipment '#]],H:I,2,FALSE), "No Div")</f>
        <v>2</v>
      </c>
      <c r="H433" s="3" t="s">
        <v>184</v>
      </c>
      <c r="I433" s="3" t="s">
        <v>1935</v>
      </c>
    </row>
    <row r="434" spans="1:9" x14ac:dyDescent="0.25">
      <c r="A434" s="3" t="s">
        <v>1075</v>
      </c>
      <c r="B434" s="3" t="s">
        <v>1076</v>
      </c>
      <c r="C434" s="3">
        <v>58300</v>
      </c>
      <c r="D434" s="3" t="s">
        <v>570</v>
      </c>
      <c r="E434" s="3" t="str">
        <f>IFERROR(VLOOKUP(Table_Query_from_Cas_Ragle3[[#This Row],[Equipment '#]],'Equip Rates'!A:C,3,FALSE),"")</f>
        <v/>
      </c>
      <c r="F434" s="3" t="str">
        <f>IFERROR(VLOOKUP(Table_Query_from_Cas_Ragle3[[#This Row],[Equipment '#]],H:I,2,FALSE), "No Div")</f>
        <v>No Div</v>
      </c>
      <c r="H434" s="3" t="s">
        <v>36</v>
      </c>
      <c r="I434" s="3" t="s">
        <v>1934</v>
      </c>
    </row>
    <row r="435" spans="1:9" x14ac:dyDescent="0.25">
      <c r="A435" s="3" t="s">
        <v>1077</v>
      </c>
      <c r="B435" s="3" t="s">
        <v>1078</v>
      </c>
      <c r="C435" s="3">
        <v>132500</v>
      </c>
      <c r="D435" s="3" t="s">
        <v>570</v>
      </c>
      <c r="E435" s="3" t="str">
        <f>IFERROR(VLOOKUP(Table_Query_from_Cas_Ragle3[[#This Row],[Equipment '#]],'Equip Rates'!A:C,3,FALSE),"")</f>
        <v/>
      </c>
      <c r="F435" s="3" t="str">
        <f>IFERROR(VLOOKUP(Table_Query_from_Cas_Ragle3[[#This Row],[Equipment '#]],H:I,2,FALSE), "No Div")</f>
        <v>1</v>
      </c>
      <c r="H435" s="3" t="s">
        <v>1106</v>
      </c>
      <c r="I435" s="3" t="s">
        <v>1937</v>
      </c>
    </row>
    <row r="436" spans="1:9" x14ac:dyDescent="0.25">
      <c r="A436" s="3" t="s">
        <v>1079</v>
      </c>
      <c r="B436" s="3" t="s">
        <v>1080</v>
      </c>
      <c r="C436" s="3">
        <v>18807.61</v>
      </c>
      <c r="D436" s="3" t="s">
        <v>570</v>
      </c>
      <c r="E436" s="3" t="str">
        <f>IFERROR(VLOOKUP(Table_Query_from_Cas_Ragle3[[#This Row],[Equipment '#]],'Equip Rates'!A:C,3,FALSE),"")</f>
        <v/>
      </c>
      <c r="F436" s="3" t="str">
        <f>IFERROR(VLOOKUP(Table_Query_from_Cas_Ragle3[[#This Row],[Equipment '#]],H:I,2,FALSE), "No Div")</f>
        <v>1</v>
      </c>
      <c r="H436" s="3" t="s">
        <v>1960</v>
      </c>
      <c r="I436" s="3" t="s">
        <v>1934</v>
      </c>
    </row>
    <row r="437" spans="1:9" x14ac:dyDescent="0.25">
      <c r="A437" s="3" t="s">
        <v>1141</v>
      </c>
      <c r="B437" s="3" t="s">
        <v>1142</v>
      </c>
      <c r="C437" s="3">
        <v>0</v>
      </c>
      <c r="D437" s="3" t="s">
        <v>570</v>
      </c>
      <c r="E437" s="3" t="str">
        <f>IFERROR(VLOOKUP(Table_Query_from_Cas_Ragle3[[#This Row],[Equipment '#]],'Equip Rates'!A:C,3,FALSE),"")</f>
        <v/>
      </c>
      <c r="F437" s="3" t="str">
        <f>IFERROR(VLOOKUP(Table_Query_from_Cas_Ragle3[[#This Row],[Equipment '#]],H:I,2,FALSE), "No Div")</f>
        <v>No Div</v>
      </c>
      <c r="H437" s="3" t="s">
        <v>37</v>
      </c>
      <c r="I437" s="3" t="s">
        <v>1934</v>
      </c>
    </row>
    <row r="438" spans="1:9" x14ac:dyDescent="0.25">
      <c r="A438" s="3" t="s">
        <v>1082</v>
      </c>
      <c r="B438" s="3" t="s">
        <v>1083</v>
      </c>
      <c r="C438" s="3">
        <v>20300</v>
      </c>
      <c r="D438" s="3" t="s">
        <v>570</v>
      </c>
      <c r="E438" s="3" t="str">
        <f>IFERROR(VLOOKUP(Table_Query_from_Cas_Ragle3[[#This Row],[Equipment '#]],'Equip Rates'!A:C,3,FALSE),"")</f>
        <v/>
      </c>
      <c r="F438" s="3" t="str">
        <f>IFERROR(VLOOKUP(Table_Query_from_Cas_Ragle3[[#This Row],[Equipment '#]],H:I,2,FALSE), "No Div")</f>
        <v>No Div</v>
      </c>
      <c r="H438" s="3" t="s">
        <v>3069</v>
      </c>
      <c r="I438" s="3" t="s">
        <v>1934</v>
      </c>
    </row>
    <row r="439" spans="1:9" x14ac:dyDescent="0.25">
      <c r="A439" s="3" t="s">
        <v>1084</v>
      </c>
      <c r="B439" s="3" t="s">
        <v>1085</v>
      </c>
      <c r="C439" s="3">
        <v>120803</v>
      </c>
      <c r="D439" s="3" t="s">
        <v>570</v>
      </c>
      <c r="E439" s="3" t="str">
        <f>IFERROR(VLOOKUP(Table_Query_from_Cas_Ragle3[[#This Row],[Equipment '#]],'Equip Rates'!A:C,3,FALSE),"")</f>
        <v/>
      </c>
      <c r="F439" s="3" t="str">
        <f>IFERROR(VLOOKUP(Table_Query_from_Cas_Ragle3[[#This Row],[Equipment '#]],H:I,2,FALSE), "No Div")</f>
        <v>1</v>
      </c>
      <c r="H439" s="3" t="s">
        <v>1108</v>
      </c>
      <c r="I439" s="3" t="s">
        <v>1937</v>
      </c>
    </row>
    <row r="440" spans="1:9" x14ac:dyDescent="0.25">
      <c r="A440" s="3" t="s">
        <v>34</v>
      </c>
      <c r="B440" s="3" t="s">
        <v>355</v>
      </c>
      <c r="C440" s="3">
        <v>191530</v>
      </c>
      <c r="D440" s="3" t="s">
        <v>570</v>
      </c>
      <c r="E440" s="3" t="str">
        <f>IFERROR(VLOOKUP(Table_Query_from_Cas_Ragle3[[#This Row],[Equipment '#]],'Equip Rates'!A:C,3,FALSE),"")</f>
        <v/>
      </c>
      <c r="F440" s="3" t="str">
        <f>IFERROR(VLOOKUP(Table_Query_from_Cas_Ragle3[[#This Row],[Equipment '#]],H:I,2,FALSE), "No Div")</f>
        <v>2</v>
      </c>
      <c r="H440" s="3" t="s">
        <v>1110</v>
      </c>
      <c r="I440" s="3" t="s">
        <v>1937</v>
      </c>
    </row>
    <row r="441" spans="1:9" x14ac:dyDescent="0.25">
      <c r="A441" s="3" t="s">
        <v>1086</v>
      </c>
      <c r="B441" s="3" t="s">
        <v>1087</v>
      </c>
      <c r="C441" s="3">
        <v>0</v>
      </c>
      <c r="D441" s="3" t="s">
        <v>570</v>
      </c>
      <c r="E441" s="3" t="str">
        <f>IFERROR(VLOOKUP(Table_Query_from_Cas_Ragle3[[#This Row],[Equipment '#]],'Equip Rates'!A:C,3,FALSE),"")</f>
        <v/>
      </c>
      <c r="F441" s="3" t="str">
        <f>IFERROR(VLOOKUP(Table_Query_from_Cas_Ragle3[[#This Row],[Equipment '#]],H:I,2,FALSE), "No Div")</f>
        <v>No Div</v>
      </c>
      <c r="H441" s="3" t="s">
        <v>1112</v>
      </c>
      <c r="I441" s="3" t="s">
        <v>1937</v>
      </c>
    </row>
    <row r="442" spans="1:9" x14ac:dyDescent="0.25">
      <c r="A442" s="3" t="s">
        <v>1088</v>
      </c>
      <c r="B442" s="3" t="s">
        <v>1089</v>
      </c>
      <c r="C442" s="3">
        <v>140223.15</v>
      </c>
      <c r="D442" s="3" t="s">
        <v>570</v>
      </c>
      <c r="E442" s="3" t="str">
        <f>IFERROR(VLOOKUP(Table_Query_from_Cas_Ragle3[[#This Row],[Equipment '#]],'Equip Rates'!A:C,3,FALSE),"")</f>
        <v/>
      </c>
      <c r="F442" s="3" t="str">
        <f>IFERROR(VLOOKUP(Table_Query_from_Cas_Ragle3[[#This Row],[Equipment '#]],H:I,2,FALSE), "No Div")</f>
        <v>1</v>
      </c>
      <c r="H442" s="3" t="s">
        <v>243</v>
      </c>
      <c r="I442" s="3" t="s">
        <v>1934</v>
      </c>
    </row>
    <row r="443" spans="1:9" x14ac:dyDescent="0.25">
      <c r="A443" s="3" t="s">
        <v>1143</v>
      </c>
      <c r="B443" s="3" t="s">
        <v>1144</v>
      </c>
      <c r="C443" s="3">
        <v>0</v>
      </c>
      <c r="D443" s="3" t="s">
        <v>570</v>
      </c>
      <c r="E443" s="3" t="str">
        <f>IFERROR(VLOOKUP(Table_Query_from_Cas_Ragle3[[#This Row],[Equipment '#]],'Equip Rates'!A:C,3,FALSE),"")</f>
        <v/>
      </c>
      <c r="F443" s="3" t="str">
        <f>IFERROR(VLOOKUP(Table_Query_from_Cas_Ragle3[[#This Row],[Equipment '#]],H:I,2,FALSE), "No Div")</f>
        <v>No Div</v>
      </c>
      <c r="H443" s="3" t="s">
        <v>1114</v>
      </c>
      <c r="I443" s="3" t="s">
        <v>1937</v>
      </c>
    </row>
    <row r="444" spans="1:9" x14ac:dyDescent="0.25">
      <c r="A444" s="3" t="s">
        <v>1091</v>
      </c>
      <c r="B444" s="3" t="s">
        <v>1087</v>
      </c>
      <c r="C444" s="3">
        <v>185520</v>
      </c>
      <c r="D444" s="3" t="s">
        <v>570</v>
      </c>
      <c r="E444" s="3" t="str">
        <f>IFERROR(VLOOKUP(Table_Query_from_Cas_Ragle3[[#This Row],[Equipment '#]],'Equip Rates'!A:C,3,FALSE),"")</f>
        <v/>
      </c>
      <c r="F444" s="3" t="str">
        <f>IFERROR(VLOOKUP(Table_Query_from_Cas_Ragle3[[#This Row],[Equipment '#]],H:I,2,FALSE), "No Div")</f>
        <v>1</v>
      </c>
      <c r="H444" s="3" t="s">
        <v>38</v>
      </c>
      <c r="I444" s="3" t="s">
        <v>1934</v>
      </c>
    </row>
    <row r="445" spans="1:9" x14ac:dyDescent="0.25">
      <c r="A445" s="3" t="s">
        <v>183</v>
      </c>
      <c r="B445" s="3" t="s">
        <v>357</v>
      </c>
      <c r="C445" s="3">
        <v>127263.69</v>
      </c>
      <c r="D445" s="3" t="s">
        <v>570</v>
      </c>
      <c r="E445" s="3" t="str">
        <f>IFERROR(VLOOKUP(Table_Query_from_Cas_Ragle3[[#This Row],[Equipment '#]],'Equip Rates'!A:C,3,FALSE),"")</f>
        <v/>
      </c>
      <c r="F445" s="3" t="str">
        <f>IFERROR(VLOOKUP(Table_Query_from_Cas_Ragle3[[#This Row],[Equipment '#]],H:I,2,FALSE), "No Div")</f>
        <v>4</v>
      </c>
      <c r="H445" s="3" t="s">
        <v>40</v>
      </c>
      <c r="I445" s="3" t="s">
        <v>1934</v>
      </c>
    </row>
    <row r="446" spans="1:9" x14ac:dyDescent="0.25">
      <c r="A446" s="3" t="s">
        <v>3508</v>
      </c>
      <c r="B446" s="3" t="s">
        <v>3523</v>
      </c>
      <c r="C446" s="3">
        <v>21175.3</v>
      </c>
      <c r="D446" s="3" t="s">
        <v>570</v>
      </c>
      <c r="E446" s="3" t="str">
        <f>IFERROR(VLOOKUP(Table_Query_from_Cas_Ragle3[[#This Row],[Equipment '#]],'Equip Rates'!A:C,3,FALSE),"")</f>
        <v/>
      </c>
      <c r="F446" s="3" t="str">
        <f>IFERROR(VLOOKUP(Table_Query_from_Cas_Ragle3[[#This Row],[Equipment '#]],H:I,2,FALSE), "No Div")</f>
        <v>4</v>
      </c>
      <c r="H446" s="3" t="s">
        <v>185</v>
      </c>
      <c r="I446" s="3" t="s">
        <v>1935</v>
      </c>
    </row>
    <row r="447" spans="1:9" x14ac:dyDescent="0.25">
      <c r="A447" s="3" t="s">
        <v>1092</v>
      </c>
      <c r="B447" s="3" t="s">
        <v>1093</v>
      </c>
      <c r="C447" s="3">
        <v>139100</v>
      </c>
      <c r="D447" s="3" t="s">
        <v>570</v>
      </c>
      <c r="E447" s="3" t="str">
        <f>IFERROR(VLOOKUP(Table_Query_from_Cas_Ragle3[[#This Row],[Equipment '#]],'Equip Rates'!A:C,3,FALSE),"")</f>
        <v/>
      </c>
      <c r="F447" s="3" t="str">
        <f>IFERROR(VLOOKUP(Table_Query_from_Cas_Ragle3[[#This Row],[Equipment '#]],H:I,2,FALSE), "No Div")</f>
        <v>1</v>
      </c>
      <c r="H447" s="3" t="s">
        <v>1116</v>
      </c>
      <c r="I447" s="3" t="s">
        <v>1937</v>
      </c>
    </row>
    <row r="448" spans="1:9" x14ac:dyDescent="0.25">
      <c r="A448" s="3" t="s">
        <v>1094</v>
      </c>
      <c r="B448" s="3" t="s">
        <v>1095</v>
      </c>
      <c r="C448" s="3">
        <v>48551.25</v>
      </c>
      <c r="D448" s="3" t="s">
        <v>570</v>
      </c>
      <c r="E448" s="3" t="str">
        <f>IFERROR(VLOOKUP(Table_Query_from_Cas_Ragle3[[#This Row],[Equipment '#]],'Equip Rates'!A:C,3,FALSE),"")</f>
        <v/>
      </c>
      <c r="F448" s="3" t="str">
        <f>IFERROR(VLOOKUP(Table_Query_from_Cas_Ragle3[[#This Row],[Equipment '#]],H:I,2,FALSE), "No Div")</f>
        <v>1</v>
      </c>
      <c r="H448" s="3" t="s">
        <v>3699</v>
      </c>
      <c r="I448" s="3" t="s">
        <v>1937</v>
      </c>
    </row>
    <row r="449" spans="1:9" x14ac:dyDescent="0.25">
      <c r="A449" s="3" t="s">
        <v>3509</v>
      </c>
      <c r="B449" s="3" t="s">
        <v>3524</v>
      </c>
      <c r="C449" s="3">
        <v>9582.41</v>
      </c>
      <c r="D449" s="3" t="s">
        <v>570</v>
      </c>
      <c r="E449" s="3" t="str">
        <f>IFERROR(VLOOKUP(Table_Query_from_Cas_Ragle3[[#This Row],[Equipment '#]],'Equip Rates'!A:C,3,FALSE),"")</f>
        <v/>
      </c>
      <c r="F449" s="3" t="str">
        <f>IFERROR(VLOOKUP(Table_Query_from_Cas_Ragle3[[#This Row],[Equipment '#]],H:I,2,FALSE), "No Div")</f>
        <v>1</v>
      </c>
      <c r="H449" s="3" t="s">
        <v>1118</v>
      </c>
      <c r="I449" s="3" t="s">
        <v>1937</v>
      </c>
    </row>
    <row r="450" spans="1:9" x14ac:dyDescent="0.25">
      <c r="A450" s="3" t="s">
        <v>1096</v>
      </c>
      <c r="B450" s="3" t="s">
        <v>1097</v>
      </c>
      <c r="C450" s="3">
        <v>67410</v>
      </c>
      <c r="D450" s="3" t="s">
        <v>570</v>
      </c>
      <c r="E450" s="3" t="str">
        <f>IFERROR(VLOOKUP(Table_Query_from_Cas_Ragle3[[#This Row],[Equipment '#]],'Equip Rates'!A:C,3,FALSE),"")</f>
        <v/>
      </c>
      <c r="F450" s="3" t="str">
        <f>IFERROR(VLOOKUP(Table_Query_from_Cas_Ragle3[[#This Row],[Equipment '#]],H:I,2,FALSE), "No Div")</f>
        <v>1</v>
      </c>
      <c r="H450" s="3" t="s">
        <v>1120</v>
      </c>
      <c r="I450" s="3" t="s">
        <v>1937</v>
      </c>
    </row>
    <row r="451" spans="1:9" x14ac:dyDescent="0.25">
      <c r="A451" s="3" t="s">
        <v>1098</v>
      </c>
      <c r="B451" s="3" t="s">
        <v>1099</v>
      </c>
      <c r="C451" s="3">
        <v>96300</v>
      </c>
      <c r="D451" s="3" t="s">
        <v>570</v>
      </c>
      <c r="E451" s="3" t="str">
        <f>IFERROR(VLOOKUP(Table_Query_from_Cas_Ragle3[[#This Row],[Equipment '#]],'Equip Rates'!A:C,3,FALSE),"")</f>
        <v/>
      </c>
      <c r="F451" s="3" t="str">
        <f>IFERROR(VLOOKUP(Table_Query_from_Cas_Ragle3[[#This Row],[Equipment '#]],H:I,2,FALSE), "No Div")</f>
        <v>1</v>
      </c>
      <c r="H451" s="3" t="s">
        <v>1122</v>
      </c>
      <c r="I451" s="3" t="s">
        <v>1937</v>
      </c>
    </row>
    <row r="452" spans="1:9" x14ac:dyDescent="0.25">
      <c r="A452" s="3" t="s">
        <v>1100</v>
      </c>
      <c r="B452" s="3" t="s">
        <v>1101</v>
      </c>
      <c r="C452" s="3">
        <v>155150</v>
      </c>
      <c r="D452" s="3" t="s">
        <v>570</v>
      </c>
      <c r="E452" s="3" t="str">
        <f>IFERROR(VLOOKUP(Table_Query_from_Cas_Ragle3[[#This Row],[Equipment '#]],'Equip Rates'!A:C,3,FALSE),"")</f>
        <v/>
      </c>
      <c r="F452" s="3" t="str">
        <f>IFERROR(VLOOKUP(Table_Query_from_Cas_Ragle3[[#This Row],[Equipment '#]],H:I,2,FALSE), "No Div")</f>
        <v>1</v>
      </c>
      <c r="H452" s="3" t="s">
        <v>1124</v>
      </c>
      <c r="I452" s="3" t="s">
        <v>1937</v>
      </c>
    </row>
    <row r="453" spans="1:9" x14ac:dyDescent="0.25">
      <c r="A453" s="3" t="s">
        <v>3407</v>
      </c>
      <c r="B453" s="3" t="s">
        <v>3427</v>
      </c>
      <c r="C453" s="3">
        <v>12921.43</v>
      </c>
      <c r="D453" s="3" t="s">
        <v>570</v>
      </c>
      <c r="E453" s="3" t="str">
        <f>IFERROR(VLOOKUP(Table_Query_from_Cas_Ragle3[[#This Row],[Equipment '#]],'Equip Rates'!A:C,3,FALSE),"")</f>
        <v/>
      </c>
      <c r="F453" s="3" t="str">
        <f>IFERROR(VLOOKUP(Table_Query_from_Cas_Ragle3[[#This Row],[Equipment '#]],H:I,2,FALSE), "No Div")</f>
        <v>1</v>
      </c>
      <c r="H453" s="3" t="s">
        <v>3409</v>
      </c>
      <c r="I453" s="3" t="s">
        <v>1937</v>
      </c>
    </row>
    <row r="454" spans="1:9" x14ac:dyDescent="0.25">
      <c r="A454" s="3" t="s">
        <v>1102</v>
      </c>
      <c r="B454" s="3" t="s">
        <v>1103</v>
      </c>
      <c r="C454" s="3">
        <v>165850</v>
      </c>
      <c r="D454" s="3" t="s">
        <v>570</v>
      </c>
      <c r="E454" s="3" t="str">
        <f>IFERROR(VLOOKUP(Table_Query_from_Cas_Ragle3[[#This Row],[Equipment '#]],'Equip Rates'!A:C,3,FALSE),"")</f>
        <v/>
      </c>
      <c r="F454" s="3" t="str">
        <f>IFERROR(VLOOKUP(Table_Query_from_Cas_Ragle3[[#This Row],[Equipment '#]],H:I,2,FALSE), "No Div")</f>
        <v>1</v>
      </c>
      <c r="H454" s="3" t="s">
        <v>3410</v>
      </c>
      <c r="I454" s="3" t="s">
        <v>1937</v>
      </c>
    </row>
    <row r="455" spans="1:9" x14ac:dyDescent="0.25">
      <c r="A455" s="3" t="s">
        <v>3408</v>
      </c>
      <c r="B455" s="3" t="s">
        <v>3428</v>
      </c>
      <c r="C455" s="3">
        <v>12921.43</v>
      </c>
      <c r="D455" s="3" t="s">
        <v>570</v>
      </c>
      <c r="E455" s="3" t="str">
        <f>IFERROR(VLOOKUP(Table_Query_from_Cas_Ragle3[[#This Row],[Equipment '#]],'Equip Rates'!A:C,3,FALSE),"")</f>
        <v/>
      </c>
      <c r="F455" s="3" t="str">
        <f>IFERROR(VLOOKUP(Table_Query_from_Cas_Ragle3[[#This Row],[Equipment '#]],H:I,2,FALSE), "No Div")</f>
        <v>1</v>
      </c>
      <c r="H455" s="3" t="s">
        <v>1126</v>
      </c>
      <c r="I455" s="3" t="s">
        <v>1937</v>
      </c>
    </row>
    <row r="456" spans="1:9" x14ac:dyDescent="0.25">
      <c r="A456" s="3" t="s">
        <v>1104</v>
      </c>
      <c r="B456" s="3" t="s">
        <v>1105</v>
      </c>
      <c r="C456" s="3">
        <v>70022.5</v>
      </c>
      <c r="D456" s="3" t="s">
        <v>570</v>
      </c>
      <c r="E456" s="3" t="str">
        <f>IFERROR(VLOOKUP(Table_Query_from_Cas_Ragle3[[#This Row],[Equipment '#]],'Equip Rates'!A:C,3,FALSE),"")</f>
        <v/>
      </c>
      <c r="F456" s="3" t="str">
        <f>IFERROR(VLOOKUP(Table_Query_from_Cas_Ragle3[[#This Row],[Equipment '#]],H:I,2,FALSE), "No Div")</f>
        <v>1</v>
      </c>
      <c r="H456" s="3" t="s">
        <v>1130</v>
      </c>
      <c r="I456" s="3" t="s">
        <v>1937</v>
      </c>
    </row>
    <row r="457" spans="1:9" x14ac:dyDescent="0.25">
      <c r="A457" s="3" t="s">
        <v>1145</v>
      </c>
      <c r="B457" s="3" t="s">
        <v>1146</v>
      </c>
      <c r="C457" s="3">
        <v>0</v>
      </c>
      <c r="D457" s="3" t="s">
        <v>570</v>
      </c>
      <c r="E457" s="3" t="str">
        <f>IFERROR(VLOOKUP(Table_Query_from_Cas_Ragle3[[#This Row],[Equipment '#]],'Equip Rates'!A:C,3,FALSE),"")</f>
        <v/>
      </c>
      <c r="F457" s="3" t="str">
        <f>IFERROR(VLOOKUP(Table_Query_from_Cas_Ragle3[[#This Row],[Equipment '#]],H:I,2,FALSE), "No Div")</f>
        <v>No Div</v>
      </c>
      <c r="H457" s="3" t="s">
        <v>41</v>
      </c>
      <c r="I457" s="3" t="s">
        <v>1934</v>
      </c>
    </row>
    <row r="458" spans="1:9" x14ac:dyDescent="0.25">
      <c r="A458" s="3" t="s">
        <v>184</v>
      </c>
      <c r="B458" s="3" t="s">
        <v>358</v>
      </c>
      <c r="C458" s="3">
        <v>53720.15</v>
      </c>
      <c r="D458" s="3" t="s">
        <v>570</v>
      </c>
      <c r="E458" s="3" t="str">
        <f>IFERROR(VLOOKUP(Table_Query_from_Cas_Ragle3[[#This Row],[Equipment '#]],'Equip Rates'!A:C,3,FALSE),"")</f>
        <v/>
      </c>
      <c r="F458" s="3" t="str">
        <f>IFERROR(VLOOKUP(Table_Query_from_Cas_Ragle3[[#This Row],[Equipment '#]],H:I,2,FALSE), "No Div")</f>
        <v>4</v>
      </c>
      <c r="H458" s="3" t="s">
        <v>186</v>
      </c>
      <c r="I458" s="3" t="s">
        <v>1935</v>
      </c>
    </row>
    <row r="459" spans="1:9" x14ac:dyDescent="0.25">
      <c r="A459" s="3" t="s">
        <v>36</v>
      </c>
      <c r="B459" s="3" t="s">
        <v>359</v>
      </c>
      <c r="C459" s="3">
        <v>23410.15</v>
      </c>
      <c r="D459" s="3" t="s">
        <v>570</v>
      </c>
      <c r="E459" s="3" t="str">
        <f>IFERROR(VLOOKUP(Table_Query_from_Cas_Ragle3[[#This Row],[Equipment '#]],'Equip Rates'!A:C,3,FALSE),"")</f>
        <v/>
      </c>
      <c r="F459" s="3" t="str">
        <f>IFERROR(VLOOKUP(Table_Query_from_Cas_Ragle3[[#This Row],[Equipment '#]],H:I,2,FALSE), "No Div")</f>
        <v>2</v>
      </c>
      <c r="H459" s="3" t="s">
        <v>42</v>
      </c>
      <c r="I459" s="3" t="s">
        <v>1934</v>
      </c>
    </row>
    <row r="460" spans="1:9" x14ac:dyDescent="0.25">
      <c r="A460" s="3" t="s">
        <v>1106</v>
      </c>
      <c r="B460" s="3" t="s">
        <v>1107</v>
      </c>
      <c r="C460" s="3">
        <v>78671.789999999994</v>
      </c>
      <c r="D460" s="3" t="s">
        <v>570</v>
      </c>
      <c r="E460" s="3" t="str">
        <f>IFERROR(VLOOKUP(Table_Query_from_Cas_Ragle3[[#This Row],[Equipment '#]],'Equip Rates'!A:C,3,FALSE),"")</f>
        <v/>
      </c>
      <c r="F460" s="3" t="str">
        <f>IFERROR(VLOOKUP(Table_Query_from_Cas_Ragle3[[#This Row],[Equipment '#]],H:I,2,FALSE), "No Div")</f>
        <v>1</v>
      </c>
      <c r="H460" s="3" t="s">
        <v>244</v>
      </c>
      <c r="I460" s="3" t="s">
        <v>1934</v>
      </c>
    </row>
    <row r="461" spans="1:9" x14ac:dyDescent="0.25">
      <c r="A461" s="3" t="s">
        <v>37</v>
      </c>
      <c r="B461" s="3" t="s">
        <v>360</v>
      </c>
      <c r="C461" s="3">
        <v>113360.78</v>
      </c>
      <c r="D461" s="3" t="s">
        <v>570</v>
      </c>
      <c r="E461" s="3" t="str">
        <f>IFERROR(VLOOKUP(Table_Query_from_Cas_Ragle3[[#This Row],[Equipment '#]],'Equip Rates'!A:C,3,FALSE),"")</f>
        <v/>
      </c>
      <c r="F461" s="3" t="str">
        <f>IFERROR(VLOOKUP(Table_Query_from_Cas_Ragle3[[#This Row],[Equipment '#]],H:I,2,FALSE), "No Div")</f>
        <v>2</v>
      </c>
      <c r="H461" s="3" t="s">
        <v>43</v>
      </c>
      <c r="I461" s="3" t="s">
        <v>1934</v>
      </c>
    </row>
    <row r="462" spans="1:9" x14ac:dyDescent="0.25">
      <c r="A462" s="3" t="s">
        <v>3069</v>
      </c>
      <c r="B462" s="3" t="s">
        <v>3076</v>
      </c>
      <c r="C462" s="3">
        <v>34502.42</v>
      </c>
      <c r="D462" s="3" t="s">
        <v>570</v>
      </c>
      <c r="E462" s="3" t="str">
        <f>IFERROR(VLOOKUP(Table_Query_from_Cas_Ragle3[[#This Row],[Equipment '#]],'Equip Rates'!A:C,3,FALSE),"")</f>
        <v/>
      </c>
      <c r="F462" s="3" t="str">
        <f>IFERROR(VLOOKUP(Table_Query_from_Cas_Ragle3[[#This Row],[Equipment '#]],H:I,2,FALSE), "No Div")</f>
        <v>2</v>
      </c>
      <c r="H462" s="3" t="s">
        <v>1131</v>
      </c>
      <c r="I462" s="3" t="s">
        <v>1937</v>
      </c>
    </row>
    <row r="463" spans="1:9" x14ac:dyDescent="0.25">
      <c r="A463" s="3" t="s">
        <v>1108</v>
      </c>
      <c r="B463" s="3" t="s">
        <v>1109</v>
      </c>
      <c r="C463" s="3">
        <v>22791</v>
      </c>
      <c r="D463" s="3" t="s">
        <v>570</v>
      </c>
      <c r="E463" s="3" t="str">
        <f>IFERROR(VLOOKUP(Table_Query_from_Cas_Ragle3[[#This Row],[Equipment '#]],'Equip Rates'!A:C,3,FALSE),"")</f>
        <v/>
      </c>
      <c r="F463" s="3" t="str">
        <f>IFERROR(VLOOKUP(Table_Query_from_Cas_Ragle3[[#This Row],[Equipment '#]],H:I,2,FALSE), "No Div")</f>
        <v>1</v>
      </c>
      <c r="H463" s="3" t="s">
        <v>1961</v>
      </c>
      <c r="I463" s="3" t="s">
        <v>1934</v>
      </c>
    </row>
    <row r="464" spans="1:9" x14ac:dyDescent="0.25">
      <c r="A464" s="3" t="s">
        <v>1110</v>
      </c>
      <c r="B464" s="3" t="s">
        <v>1111</v>
      </c>
      <c r="C464" s="3">
        <v>230050</v>
      </c>
      <c r="D464" s="3" t="s">
        <v>570</v>
      </c>
      <c r="E464" s="3" t="str">
        <f>IFERROR(VLOOKUP(Table_Query_from_Cas_Ragle3[[#This Row],[Equipment '#]],'Equip Rates'!A:C,3,FALSE),"")</f>
        <v/>
      </c>
      <c r="F464" s="3" t="str">
        <f>IFERROR(VLOOKUP(Table_Query_from_Cas_Ragle3[[#This Row],[Equipment '#]],H:I,2,FALSE), "No Div")</f>
        <v>1</v>
      </c>
      <c r="H464" s="3" t="s">
        <v>1962</v>
      </c>
      <c r="I464" s="3" t="s">
        <v>1936</v>
      </c>
    </row>
    <row r="465" spans="1:9" x14ac:dyDescent="0.25">
      <c r="A465" s="3" t="s">
        <v>1112</v>
      </c>
      <c r="B465" s="3" t="s">
        <v>1113</v>
      </c>
      <c r="C465" s="3">
        <v>209949.51</v>
      </c>
      <c r="D465" s="3" t="s">
        <v>570</v>
      </c>
      <c r="E465" s="3" t="str">
        <f>IFERROR(VLOOKUP(Table_Query_from_Cas_Ragle3[[#This Row],[Equipment '#]],'Equip Rates'!A:C,3,FALSE),"")</f>
        <v/>
      </c>
      <c r="F465" s="3" t="str">
        <f>IFERROR(VLOOKUP(Table_Query_from_Cas_Ragle3[[#This Row],[Equipment '#]],H:I,2,FALSE), "No Div")</f>
        <v>1</v>
      </c>
      <c r="H465" s="3" t="s">
        <v>44</v>
      </c>
      <c r="I465" s="3" t="s">
        <v>1936</v>
      </c>
    </row>
    <row r="466" spans="1:9" x14ac:dyDescent="0.25">
      <c r="A466" s="3" t="s">
        <v>243</v>
      </c>
      <c r="B466" s="3" t="s">
        <v>361</v>
      </c>
      <c r="C466" s="3">
        <v>64000</v>
      </c>
      <c r="D466" s="3" t="s">
        <v>570</v>
      </c>
      <c r="E466" s="3" t="str">
        <f>IFERROR(VLOOKUP(Table_Query_from_Cas_Ragle3[[#This Row],[Equipment '#]],'Equip Rates'!A:C,3,FALSE),"")</f>
        <v/>
      </c>
      <c r="F466" s="3" t="str">
        <f>IFERROR(VLOOKUP(Table_Query_from_Cas_Ragle3[[#This Row],[Equipment '#]],H:I,2,FALSE), "No Div")</f>
        <v>2</v>
      </c>
      <c r="H466" s="3" t="s">
        <v>187</v>
      </c>
      <c r="I466" s="3" t="s">
        <v>1935</v>
      </c>
    </row>
    <row r="467" spans="1:9" x14ac:dyDescent="0.25">
      <c r="A467" s="3" t="s">
        <v>1114</v>
      </c>
      <c r="B467" s="3" t="s">
        <v>1115</v>
      </c>
      <c r="C467" s="3">
        <v>120670</v>
      </c>
      <c r="D467" s="3" t="s">
        <v>570</v>
      </c>
      <c r="E467" s="3" t="str">
        <f>IFERROR(VLOOKUP(Table_Query_from_Cas_Ragle3[[#This Row],[Equipment '#]],'Equip Rates'!A:C,3,FALSE),"")</f>
        <v/>
      </c>
      <c r="F467" s="3" t="str">
        <f>IFERROR(VLOOKUP(Table_Query_from_Cas_Ragle3[[#This Row],[Equipment '#]],H:I,2,FALSE), "No Div")</f>
        <v>1</v>
      </c>
      <c r="H467" s="3" t="s">
        <v>45</v>
      </c>
      <c r="I467" s="3" t="s">
        <v>1934</v>
      </c>
    </row>
    <row r="468" spans="1:9" x14ac:dyDescent="0.25">
      <c r="A468" s="3" t="s">
        <v>1147</v>
      </c>
      <c r="B468" s="3" t="s">
        <v>1148</v>
      </c>
      <c r="C468" s="3">
        <v>0</v>
      </c>
      <c r="D468" s="3" t="s">
        <v>570</v>
      </c>
      <c r="E468" s="3" t="str">
        <f>IFERROR(VLOOKUP(Table_Query_from_Cas_Ragle3[[#This Row],[Equipment '#]],'Equip Rates'!A:C,3,FALSE),"")</f>
        <v/>
      </c>
      <c r="F468" s="3" t="str">
        <f>IFERROR(VLOOKUP(Table_Query_from_Cas_Ragle3[[#This Row],[Equipment '#]],H:I,2,FALSE), "No Div")</f>
        <v>No Div</v>
      </c>
      <c r="H468" s="3" t="s">
        <v>46</v>
      </c>
      <c r="I468" s="3" t="s">
        <v>1935</v>
      </c>
    </row>
    <row r="469" spans="1:9" x14ac:dyDescent="0.25">
      <c r="A469" s="3" t="s">
        <v>38</v>
      </c>
      <c r="B469" s="3" t="s">
        <v>362</v>
      </c>
      <c r="C469" s="3">
        <v>170183.5</v>
      </c>
      <c r="D469" s="3" t="s">
        <v>570</v>
      </c>
      <c r="E469" s="3" t="str">
        <f>IFERROR(VLOOKUP(Table_Query_from_Cas_Ragle3[[#This Row],[Equipment '#]],'Equip Rates'!A:C,3,FALSE),"")</f>
        <v/>
      </c>
      <c r="F469" s="3" t="str">
        <f>IFERROR(VLOOKUP(Table_Query_from_Cas_Ragle3[[#This Row],[Equipment '#]],H:I,2,FALSE), "No Div")</f>
        <v>2</v>
      </c>
      <c r="H469" s="3" t="s">
        <v>47</v>
      </c>
      <c r="I469" s="3" t="s">
        <v>1934</v>
      </c>
    </row>
    <row r="470" spans="1:9" x14ac:dyDescent="0.25">
      <c r="A470" s="3" t="s">
        <v>40</v>
      </c>
      <c r="B470" s="3" t="s">
        <v>363</v>
      </c>
      <c r="C470" s="3">
        <v>48070.3</v>
      </c>
      <c r="D470" s="3" t="s">
        <v>570</v>
      </c>
      <c r="E470" s="3" t="str">
        <f>IFERROR(VLOOKUP(Table_Query_from_Cas_Ragle3[[#This Row],[Equipment '#]],'Equip Rates'!A:C,3,FALSE),"")</f>
        <v/>
      </c>
      <c r="F470" s="3" t="str">
        <f>IFERROR(VLOOKUP(Table_Query_from_Cas_Ragle3[[#This Row],[Equipment '#]],H:I,2,FALSE), "No Div")</f>
        <v>2</v>
      </c>
      <c r="H470" s="3" t="s">
        <v>1133</v>
      </c>
      <c r="I470" s="3" t="s">
        <v>1937</v>
      </c>
    </row>
    <row r="471" spans="1:9" x14ac:dyDescent="0.25">
      <c r="A471" s="3" t="s">
        <v>185</v>
      </c>
      <c r="B471" s="3" t="s">
        <v>364</v>
      </c>
      <c r="C471" s="3">
        <v>54430.3</v>
      </c>
      <c r="D471" s="3" t="s">
        <v>570</v>
      </c>
      <c r="E471" s="3" t="str">
        <f>IFERROR(VLOOKUP(Table_Query_from_Cas_Ragle3[[#This Row],[Equipment '#]],'Equip Rates'!A:C,3,FALSE),"")</f>
        <v/>
      </c>
      <c r="F471" s="3" t="str">
        <f>IFERROR(VLOOKUP(Table_Query_from_Cas_Ragle3[[#This Row],[Equipment '#]],H:I,2,FALSE), "No Div")</f>
        <v>4</v>
      </c>
      <c r="H471" s="3" t="s">
        <v>1135</v>
      </c>
      <c r="I471" s="3" t="s">
        <v>1937</v>
      </c>
    </row>
    <row r="472" spans="1:9" x14ac:dyDescent="0.25">
      <c r="A472" s="3" t="s">
        <v>1116</v>
      </c>
      <c r="B472" s="3" t="s">
        <v>1117</v>
      </c>
      <c r="C472" s="3">
        <v>39386.699999999997</v>
      </c>
      <c r="D472" s="3" t="s">
        <v>570</v>
      </c>
      <c r="E472" s="3" t="str">
        <f>IFERROR(VLOOKUP(Table_Query_from_Cas_Ragle3[[#This Row],[Equipment '#]],'Equip Rates'!A:C,3,FALSE),"")</f>
        <v/>
      </c>
      <c r="F472" s="3" t="str">
        <f>IFERROR(VLOOKUP(Table_Query_from_Cas_Ragle3[[#This Row],[Equipment '#]],H:I,2,FALSE), "No Div")</f>
        <v>1</v>
      </c>
      <c r="H472" s="3" t="s">
        <v>1137</v>
      </c>
      <c r="I472" s="3" t="s">
        <v>1937</v>
      </c>
    </row>
    <row r="473" spans="1:9" x14ac:dyDescent="0.25">
      <c r="A473" s="3" t="s">
        <v>3699</v>
      </c>
      <c r="B473" s="3" t="s">
        <v>3704</v>
      </c>
      <c r="C473" s="3">
        <v>9494.23</v>
      </c>
      <c r="D473" s="3" t="s">
        <v>570</v>
      </c>
      <c r="E473" s="3" t="str">
        <f>IFERROR(VLOOKUP(Table_Query_from_Cas_Ragle3[[#This Row],[Equipment '#]],'Equip Rates'!A:C,3,FALSE),"")</f>
        <v/>
      </c>
      <c r="F473" s="3" t="str">
        <f>IFERROR(VLOOKUP(Table_Query_from_Cas_Ragle3[[#This Row],[Equipment '#]],H:I,2,FALSE), "No Div")</f>
        <v>1</v>
      </c>
      <c r="H473" s="3" t="s">
        <v>188</v>
      </c>
      <c r="I473" s="3" t="s">
        <v>1935</v>
      </c>
    </row>
    <row r="474" spans="1:9" x14ac:dyDescent="0.25">
      <c r="A474" s="3" t="s">
        <v>1118</v>
      </c>
      <c r="B474" s="3" t="s">
        <v>1119</v>
      </c>
      <c r="C474" s="3">
        <v>215177</v>
      </c>
      <c r="D474" s="3" t="s">
        <v>570</v>
      </c>
      <c r="E474" s="3" t="str">
        <f>IFERROR(VLOOKUP(Table_Query_from_Cas_Ragle3[[#This Row],[Equipment '#]],'Equip Rates'!A:C,3,FALSE),"")</f>
        <v/>
      </c>
      <c r="F474" s="3" t="str">
        <f>IFERROR(VLOOKUP(Table_Query_from_Cas_Ragle3[[#This Row],[Equipment '#]],H:I,2,FALSE), "No Div")</f>
        <v>1</v>
      </c>
      <c r="H474" s="3" t="s">
        <v>1139</v>
      </c>
      <c r="I474" s="3" t="s">
        <v>1937</v>
      </c>
    </row>
    <row r="475" spans="1:9" x14ac:dyDescent="0.25">
      <c r="A475" s="3" t="s">
        <v>1120</v>
      </c>
      <c r="B475" s="3" t="s">
        <v>1121</v>
      </c>
      <c r="C475" s="3">
        <v>133541</v>
      </c>
      <c r="D475" s="3" t="s">
        <v>570</v>
      </c>
      <c r="E475" s="3" t="str">
        <f>IFERROR(VLOOKUP(Table_Query_from_Cas_Ragle3[[#This Row],[Equipment '#]],'Equip Rates'!A:C,3,FALSE),"")</f>
        <v/>
      </c>
      <c r="F475" s="3" t="str">
        <f>IFERROR(VLOOKUP(Table_Query_from_Cas_Ragle3[[#This Row],[Equipment '#]],H:I,2,FALSE), "No Div")</f>
        <v>1</v>
      </c>
      <c r="H475" s="3" t="s">
        <v>3138</v>
      </c>
      <c r="I475" s="3" t="s">
        <v>1937</v>
      </c>
    </row>
    <row r="476" spans="1:9" x14ac:dyDescent="0.25">
      <c r="A476" s="3" t="s">
        <v>1122</v>
      </c>
      <c r="B476" s="3" t="s">
        <v>1123</v>
      </c>
      <c r="C476" s="3">
        <v>146085.38</v>
      </c>
      <c r="D476" s="3" t="s">
        <v>570</v>
      </c>
      <c r="E476" s="3" t="str">
        <f>IFERROR(VLOOKUP(Table_Query_from_Cas_Ragle3[[#This Row],[Equipment '#]],'Equip Rates'!A:C,3,FALSE),"")</f>
        <v/>
      </c>
      <c r="F476" s="3" t="str">
        <f>IFERROR(VLOOKUP(Table_Query_from_Cas_Ragle3[[#This Row],[Equipment '#]],H:I,2,FALSE), "No Div")</f>
        <v>1</v>
      </c>
      <c r="H476" s="3" t="s">
        <v>3139</v>
      </c>
      <c r="I476" s="3" t="s">
        <v>1934</v>
      </c>
    </row>
    <row r="477" spans="1:9" x14ac:dyDescent="0.25">
      <c r="A477" s="3" t="s">
        <v>1124</v>
      </c>
      <c r="B477" s="3" t="s">
        <v>1125</v>
      </c>
      <c r="C477" s="3">
        <v>284620</v>
      </c>
      <c r="D477" s="3" t="s">
        <v>570</v>
      </c>
      <c r="E477" s="3" t="str">
        <f>IFERROR(VLOOKUP(Table_Query_from_Cas_Ragle3[[#This Row],[Equipment '#]],'Equip Rates'!A:C,3,FALSE),"")</f>
        <v/>
      </c>
      <c r="F477" s="3" t="str">
        <f>IFERROR(VLOOKUP(Table_Query_from_Cas_Ragle3[[#This Row],[Equipment '#]],H:I,2,FALSE), "No Div")</f>
        <v>1</v>
      </c>
      <c r="H477" s="3" t="s">
        <v>3140</v>
      </c>
      <c r="I477" s="3" t="s">
        <v>1934</v>
      </c>
    </row>
    <row r="478" spans="1:9" x14ac:dyDescent="0.25">
      <c r="A478" s="3" t="s">
        <v>3409</v>
      </c>
      <c r="B478" s="3" t="s">
        <v>3429</v>
      </c>
      <c r="C478" s="3">
        <v>76050.92</v>
      </c>
      <c r="D478" s="3" t="s">
        <v>570</v>
      </c>
      <c r="E478" s="3" t="str">
        <f>IFERROR(VLOOKUP(Table_Query_from_Cas_Ragle3[[#This Row],[Equipment '#]],'Equip Rates'!A:C,3,FALSE),"")</f>
        <v/>
      </c>
      <c r="F478" s="3" t="str">
        <f>IFERROR(VLOOKUP(Table_Query_from_Cas_Ragle3[[#This Row],[Equipment '#]],H:I,2,FALSE), "No Div")</f>
        <v>1</v>
      </c>
      <c r="H478" s="3" t="s">
        <v>3141</v>
      </c>
      <c r="I478" s="3" t="s">
        <v>1934</v>
      </c>
    </row>
    <row r="479" spans="1:9" x14ac:dyDescent="0.25">
      <c r="A479" s="3" t="s">
        <v>3410</v>
      </c>
      <c r="B479" s="3" t="s">
        <v>3430</v>
      </c>
      <c r="C479" s="3">
        <v>27717.09</v>
      </c>
      <c r="D479" s="3" t="s">
        <v>570</v>
      </c>
      <c r="E479" s="3" t="str">
        <f>IFERROR(VLOOKUP(Table_Query_from_Cas_Ragle3[[#This Row],[Equipment '#]],'Equip Rates'!A:C,3,FALSE),"")</f>
        <v/>
      </c>
      <c r="F479" s="3" t="str">
        <f>IFERROR(VLOOKUP(Table_Query_from_Cas_Ragle3[[#This Row],[Equipment '#]],H:I,2,FALSE), "No Div")</f>
        <v>1</v>
      </c>
      <c r="H479" s="3" t="s">
        <v>3441</v>
      </c>
      <c r="I479" s="3" t="s">
        <v>1937</v>
      </c>
    </row>
    <row r="480" spans="1:9" x14ac:dyDescent="0.25">
      <c r="A480" s="3" t="s">
        <v>1126</v>
      </c>
      <c r="B480" s="3" t="s">
        <v>1127</v>
      </c>
      <c r="C480" s="3">
        <v>53500</v>
      </c>
      <c r="D480" s="3" t="s">
        <v>570</v>
      </c>
      <c r="E480" s="3" t="str">
        <f>IFERROR(VLOOKUP(Table_Query_from_Cas_Ragle3[[#This Row],[Equipment '#]],'Equip Rates'!A:C,3,FALSE),"")</f>
        <v/>
      </c>
      <c r="F480" s="3" t="str">
        <f>IFERROR(VLOOKUP(Table_Query_from_Cas_Ragle3[[#This Row],[Equipment '#]],H:I,2,FALSE), "No Div")</f>
        <v>1</v>
      </c>
      <c r="H480" s="3" t="s">
        <v>3442</v>
      </c>
      <c r="I480" s="3" t="s">
        <v>1937</v>
      </c>
    </row>
    <row r="481" spans="1:9" x14ac:dyDescent="0.25">
      <c r="A481" s="3" t="s">
        <v>1128</v>
      </c>
      <c r="B481" s="3" t="s">
        <v>1129</v>
      </c>
      <c r="C481" s="3">
        <v>116096.41</v>
      </c>
      <c r="D481" s="3" t="s">
        <v>570</v>
      </c>
      <c r="E481" s="3" t="str">
        <f>IFERROR(VLOOKUP(Table_Query_from_Cas_Ragle3[[#This Row],[Equipment '#]],'Equip Rates'!A:C,3,FALSE),"")</f>
        <v/>
      </c>
      <c r="F481" s="3" t="str">
        <f>IFERROR(VLOOKUP(Table_Query_from_Cas_Ragle3[[#This Row],[Equipment '#]],H:I,2,FALSE), "No Div")</f>
        <v>No Div</v>
      </c>
      <c r="H481" s="3" t="s">
        <v>3443</v>
      </c>
      <c r="I481" s="3" t="s">
        <v>1937</v>
      </c>
    </row>
    <row r="482" spans="1:9" x14ac:dyDescent="0.25">
      <c r="A482" s="3" t="s">
        <v>1149</v>
      </c>
      <c r="B482" s="3" t="s">
        <v>1150</v>
      </c>
      <c r="C482" s="3">
        <v>0</v>
      </c>
      <c r="D482" s="3" t="s">
        <v>570</v>
      </c>
      <c r="E482" s="3" t="str">
        <f>IFERROR(VLOOKUP(Table_Query_from_Cas_Ragle3[[#This Row],[Equipment '#]],'Equip Rates'!A:C,3,FALSE),"")</f>
        <v/>
      </c>
      <c r="F482" s="3" t="str">
        <f>IFERROR(VLOOKUP(Table_Query_from_Cas_Ragle3[[#This Row],[Equipment '#]],H:I,2,FALSE), "No Div")</f>
        <v>No Div</v>
      </c>
      <c r="H482" s="3" t="s">
        <v>3444</v>
      </c>
      <c r="I482" s="3" t="s">
        <v>1937</v>
      </c>
    </row>
    <row r="483" spans="1:9" x14ac:dyDescent="0.25">
      <c r="A483" s="3" t="s">
        <v>1130</v>
      </c>
      <c r="B483" s="3" t="s">
        <v>1129</v>
      </c>
      <c r="C483" s="3">
        <v>113340</v>
      </c>
      <c r="D483" s="3" t="s">
        <v>570</v>
      </c>
      <c r="E483" s="3" t="str">
        <f>IFERROR(VLOOKUP(Table_Query_from_Cas_Ragle3[[#This Row],[Equipment '#]],'Equip Rates'!A:C,3,FALSE),"")</f>
        <v/>
      </c>
      <c r="F483" s="3" t="str">
        <f>IFERROR(VLOOKUP(Table_Query_from_Cas_Ragle3[[#This Row],[Equipment '#]],H:I,2,FALSE), "No Div")</f>
        <v>1</v>
      </c>
      <c r="H483" s="3" t="s">
        <v>3445</v>
      </c>
      <c r="I483" s="3" t="s">
        <v>1937</v>
      </c>
    </row>
    <row r="484" spans="1:9" x14ac:dyDescent="0.25">
      <c r="A484" s="3" t="s">
        <v>41</v>
      </c>
      <c r="B484" s="3" t="s">
        <v>365</v>
      </c>
      <c r="C484" s="3">
        <v>77687.399999999994</v>
      </c>
      <c r="D484" s="3" t="s">
        <v>570</v>
      </c>
      <c r="E484" s="3" t="str">
        <f>IFERROR(VLOOKUP(Table_Query_from_Cas_Ragle3[[#This Row],[Equipment '#]],'Equip Rates'!A:C,3,FALSE),"")</f>
        <v/>
      </c>
      <c r="F484" s="3" t="str">
        <f>IFERROR(VLOOKUP(Table_Query_from_Cas_Ragle3[[#This Row],[Equipment '#]],H:I,2,FALSE), "No Div")</f>
        <v>2</v>
      </c>
      <c r="H484" s="3" t="s">
        <v>3446</v>
      </c>
      <c r="I484" s="3" t="s">
        <v>1937</v>
      </c>
    </row>
    <row r="485" spans="1:9" x14ac:dyDescent="0.25">
      <c r="A485" s="3" t="s">
        <v>186</v>
      </c>
      <c r="B485" s="3" t="s">
        <v>3829</v>
      </c>
      <c r="C485" s="3">
        <v>74168.490000000005</v>
      </c>
      <c r="D485" s="3" t="s">
        <v>570</v>
      </c>
      <c r="E485" s="3" t="str">
        <f>IFERROR(VLOOKUP(Table_Query_from_Cas_Ragle3[[#This Row],[Equipment '#]],'Equip Rates'!A:C,3,FALSE),"")</f>
        <v/>
      </c>
      <c r="F485" s="3" t="str">
        <f>IFERROR(VLOOKUP(Table_Query_from_Cas_Ragle3[[#This Row],[Equipment '#]],H:I,2,FALSE), "No Div")</f>
        <v>4</v>
      </c>
      <c r="H485" s="3" t="s">
        <v>3459</v>
      </c>
      <c r="I485" s="3" t="s">
        <v>1934</v>
      </c>
    </row>
    <row r="486" spans="1:9" x14ac:dyDescent="0.25">
      <c r="A486" s="3" t="s">
        <v>42</v>
      </c>
      <c r="B486" s="3" t="s">
        <v>365</v>
      </c>
      <c r="C486" s="3">
        <v>70290</v>
      </c>
      <c r="D486" s="3" t="s">
        <v>570</v>
      </c>
      <c r="E486" s="3" t="str">
        <f>IFERROR(VLOOKUP(Table_Query_from_Cas_Ragle3[[#This Row],[Equipment '#]],'Equip Rates'!A:C,3,FALSE),"")</f>
        <v/>
      </c>
      <c r="F486" s="3" t="str">
        <f>IFERROR(VLOOKUP(Table_Query_from_Cas_Ragle3[[#This Row],[Equipment '#]],H:I,2,FALSE), "No Div")</f>
        <v>2</v>
      </c>
      <c r="H486" s="3" t="s">
        <v>3743</v>
      </c>
      <c r="I486" s="3" t="s">
        <v>1937</v>
      </c>
    </row>
    <row r="487" spans="1:9" x14ac:dyDescent="0.25">
      <c r="A487" s="3" t="s">
        <v>244</v>
      </c>
      <c r="B487" s="3" t="s">
        <v>367</v>
      </c>
      <c r="C487" s="3">
        <v>103271.03</v>
      </c>
      <c r="D487" s="3" t="s">
        <v>570</v>
      </c>
      <c r="E487" s="3" t="str">
        <f>IFERROR(VLOOKUP(Table_Query_from_Cas_Ragle3[[#This Row],[Equipment '#]],'Equip Rates'!A:C,3,FALSE),"")</f>
        <v/>
      </c>
      <c r="F487" s="3" t="str">
        <f>IFERROR(VLOOKUP(Table_Query_from_Cas_Ragle3[[#This Row],[Equipment '#]],H:I,2,FALSE), "No Div")</f>
        <v>2</v>
      </c>
      <c r="H487" s="3" t="s">
        <v>3822</v>
      </c>
      <c r="I487" s="3" t="s">
        <v>1937</v>
      </c>
    </row>
    <row r="488" spans="1:9" x14ac:dyDescent="0.25">
      <c r="A488" s="3" t="s">
        <v>43</v>
      </c>
      <c r="B488" s="3" t="s">
        <v>368</v>
      </c>
      <c r="C488" s="3">
        <v>94683.93</v>
      </c>
      <c r="D488" s="3" t="s">
        <v>570</v>
      </c>
      <c r="E488" s="3" t="str">
        <f>IFERROR(VLOOKUP(Table_Query_from_Cas_Ragle3[[#This Row],[Equipment '#]],'Equip Rates'!A:C,3,FALSE),"")</f>
        <v/>
      </c>
      <c r="F488" s="3" t="str">
        <f>IFERROR(VLOOKUP(Table_Query_from_Cas_Ragle3[[#This Row],[Equipment '#]],H:I,2,FALSE), "No Div")</f>
        <v>2</v>
      </c>
      <c r="H488" s="3" t="s">
        <v>4065</v>
      </c>
      <c r="I488" s="3" t="s">
        <v>1934</v>
      </c>
    </row>
    <row r="489" spans="1:9" x14ac:dyDescent="0.25">
      <c r="A489" s="3" t="s">
        <v>1131</v>
      </c>
      <c r="B489" s="3" t="s">
        <v>1132</v>
      </c>
      <c r="C489" s="3">
        <v>31886</v>
      </c>
      <c r="D489" s="3" t="s">
        <v>570</v>
      </c>
      <c r="E489" s="3" t="str">
        <f>IFERROR(VLOOKUP(Table_Query_from_Cas_Ragle3[[#This Row],[Equipment '#]],'Equip Rates'!A:C,3,FALSE),"")</f>
        <v/>
      </c>
      <c r="F489" s="3" t="str">
        <f>IFERROR(VLOOKUP(Table_Query_from_Cas_Ragle3[[#This Row],[Equipment '#]],H:I,2,FALSE), "No Div")</f>
        <v>1</v>
      </c>
      <c r="H489" s="3" t="s">
        <v>4150</v>
      </c>
      <c r="I489" s="3" t="s">
        <v>1934</v>
      </c>
    </row>
    <row r="490" spans="1:9" x14ac:dyDescent="0.25">
      <c r="A490" s="3" t="s">
        <v>44</v>
      </c>
      <c r="B490" s="3" t="s">
        <v>369</v>
      </c>
      <c r="C490" s="3">
        <v>44198.93</v>
      </c>
      <c r="D490" s="3" t="s">
        <v>570</v>
      </c>
      <c r="E490" s="3" t="str">
        <f>IFERROR(VLOOKUP(Table_Query_from_Cas_Ragle3[[#This Row],[Equipment '#]],'Equip Rates'!A:C,3,FALSE),"")</f>
        <v/>
      </c>
      <c r="F490" s="3" t="str">
        <f>IFERROR(VLOOKUP(Table_Query_from_Cas_Ragle3[[#This Row],[Equipment '#]],H:I,2,FALSE), "No Div")</f>
        <v>3</v>
      </c>
      <c r="H490" s="3" t="s">
        <v>1158</v>
      </c>
      <c r="I490" s="3" t="s">
        <v>1937</v>
      </c>
    </row>
    <row r="491" spans="1:9" x14ac:dyDescent="0.25">
      <c r="A491" s="3" t="s">
        <v>187</v>
      </c>
      <c r="B491" s="3" t="s">
        <v>370</v>
      </c>
      <c r="C491" s="3">
        <v>94933.75</v>
      </c>
      <c r="D491" s="3" t="s">
        <v>570</v>
      </c>
      <c r="E491" s="3" t="str">
        <f>IFERROR(VLOOKUP(Table_Query_from_Cas_Ragle3[[#This Row],[Equipment '#]],'Equip Rates'!A:C,3,FALSE),"")</f>
        <v/>
      </c>
      <c r="F491" s="3" t="str">
        <f>IFERROR(VLOOKUP(Table_Query_from_Cas_Ragle3[[#This Row],[Equipment '#]],H:I,2,FALSE), "No Div")</f>
        <v>4</v>
      </c>
      <c r="H491" s="3" t="s">
        <v>1160</v>
      </c>
      <c r="I491" s="3" t="s">
        <v>1937</v>
      </c>
    </row>
    <row r="492" spans="1:9" x14ac:dyDescent="0.25">
      <c r="A492" s="3" t="s">
        <v>1151</v>
      </c>
      <c r="B492" s="3" t="s">
        <v>1152</v>
      </c>
      <c r="C492" s="3">
        <v>0</v>
      </c>
      <c r="D492" s="3" t="s">
        <v>570</v>
      </c>
      <c r="E492" s="3" t="str">
        <f>IFERROR(VLOOKUP(Table_Query_from_Cas_Ragle3[[#This Row],[Equipment '#]],'Equip Rates'!A:C,3,FALSE),"")</f>
        <v/>
      </c>
      <c r="F492" s="3" t="str">
        <f>IFERROR(VLOOKUP(Table_Query_from_Cas_Ragle3[[#This Row],[Equipment '#]],H:I,2,FALSE), "No Div")</f>
        <v>No Div</v>
      </c>
      <c r="H492" s="3" t="s">
        <v>1162</v>
      </c>
      <c r="I492" s="3" t="s">
        <v>1937</v>
      </c>
    </row>
    <row r="493" spans="1:9" x14ac:dyDescent="0.25">
      <c r="A493" s="3" t="s">
        <v>45</v>
      </c>
      <c r="B493" s="3" t="s">
        <v>371</v>
      </c>
      <c r="C493" s="3">
        <v>71390.3</v>
      </c>
      <c r="D493" s="3" t="s">
        <v>570</v>
      </c>
      <c r="E493" s="3" t="str">
        <f>IFERROR(VLOOKUP(Table_Query_from_Cas_Ragle3[[#This Row],[Equipment '#]],'Equip Rates'!A:C,3,FALSE),"")</f>
        <v/>
      </c>
      <c r="F493" s="3" t="str">
        <f>IFERROR(VLOOKUP(Table_Query_from_Cas_Ragle3[[#This Row],[Equipment '#]],H:I,2,FALSE), "No Div")</f>
        <v>2</v>
      </c>
      <c r="H493" s="3" t="s">
        <v>1164</v>
      </c>
      <c r="I493" s="3" t="s">
        <v>1937</v>
      </c>
    </row>
    <row r="494" spans="1:9" x14ac:dyDescent="0.25">
      <c r="A494" s="3" t="s">
        <v>46</v>
      </c>
      <c r="B494" s="3" t="s">
        <v>372</v>
      </c>
      <c r="C494" s="3">
        <v>58670.3</v>
      </c>
      <c r="D494" s="3" t="s">
        <v>570</v>
      </c>
      <c r="E494" s="3" t="str">
        <f>IFERROR(VLOOKUP(Table_Query_from_Cas_Ragle3[[#This Row],[Equipment '#]],'Equip Rates'!A:C,3,FALSE),"")</f>
        <v/>
      </c>
      <c r="F494" s="3" t="str">
        <f>IFERROR(VLOOKUP(Table_Query_from_Cas_Ragle3[[#This Row],[Equipment '#]],H:I,2,FALSE), "No Div")</f>
        <v>4</v>
      </c>
      <c r="H494" s="3" t="s">
        <v>1166</v>
      </c>
      <c r="I494" s="3" t="s">
        <v>1937</v>
      </c>
    </row>
    <row r="495" spans="1:9" x14ac:dyDescent="0.25">
      <c r="A495" s="3" t="s">
        <v>47</v>
      </c>
      <c r="B495" s="3" t="s">
        <v>373</v>
      </c>
      <c r="C495" s="3">
        <v>60000</v>
      </c>
      <c r="D495" s="3" t="s">
        <v>570</v>
      </c>
      <c r="E495" s="3" t="str">
        <f>IFERROR(VLOOKUP(Table_Query_from_Cas_Ragle3[[#This Row],[Equipment '#]],'Equip Rates'!A:C,3,FALSE),"")</f>
        <v/>
      </c>
      <c r="F495" s="3" t="str">
        <f>IFERROR(VLOOKUP(Table_Query_from_Cas_Ragle3[[#This Row],[Equipment '#]],H:I,2,FALSE), "No Div")</f>
        <v>2</v>
      </c>
      <c r="H495" s="3" t="s">
        <v>3700</v>
      </c>
      <c r="I495" s="3" t="s">
        <v>1937</v>
      </c>
    </row>
    <row r="496" spans="1:9" x14ac:dyDescent="0.25">
      <c r="A496" s="3" t="s">
        <v>1133</v>
      </c>
      <c r="B496" s="3" t="s">
        <v>1134</v>
      </c>
      <c r="C496" s="3">
        <v>285500</v>
      </c>
      <c r="D496" s="3" t="s">
        <v>570</v>
      </c>
      <c r="E496" s="3" t="str">
        <f>IFERROR(VLOOKUP(Table_Query_from_Cas_Ragle3[[#This Row],[Equipment '#]],'Equip Rates'!A:C,3,FALSE),"")</f>
        <v/>
      </c>
      <c r="F496" s="3" t="str">
        <f>IFERROR(VLOOKUP(Table_Query_from_Cas_Ragle3[[#This Row],[Equipment '#]],H:I,2,FALSE), "No Div")</f>
        <v>1</v>
      </c>
      <c r="H496" s="3" t="s">
        <v>1168</v>
      </c>
      <c r="I496" s="3" t="s">
        <v>1937</v>
      </c>
    </row>
    <row r="497" spans="1:9" x14ac:dyDescent="0.25">
      <c r="A497" s="3" t="s">
        <v>1135</v>
      </c>
      <c r="B497" s="3" t="s">
        <v>1136</v>
      </c>
      <c r="C497" s="3">
        <v>0</v>
      </c>
      <c r="D497" s="3" t="s">
        <v>570</v>
      </c>
      <c r="E497" s="3" t="str">
        <f>IFERROR(VLOOKUP(Table_Query_from_Cas_Ragle3[[#This Row],[Equipment '#]],'Equip Rates'!A:C,3,FALSE),"")</f>
        <v/>
      </c>
      <c r="F497" s="3" t="str">
        <f>IFERROR(VLOOKUP(Table_Query_from_Cas_Ragle3[[#This Row],[Equipment '#]],H:I,2,FALSE), "No Div")</f>
        <v>1</v>
      </c>
      <c r="H497" s="3" t="s">
        <v>48</v>
      </c>
      <c r="I497" s="3" t="s">
        <v>1934</v>
      </c>
    </row>
    <row r="498" spans="1:9" x14ac:dyDescent="0.25">
      <c r="A498" s="3" t="s">
        <v>1137</v>
      </c>
      <c r="B498" s="3" t="s">
        <v>1138</v>
      </c>
      <c r="C498" s="3">
        <v>89201.27</v>
      </c>
      <c r="D498" s="3" t="s">
        <v>570</v>
      </c>
      <c r="E498" s="3" t="str">
        <f>IFERROR(VLOOKUP(Table_Query_from_Cas_Ragle3[[#This Row],[Equipment '#]],'Equip Rates'!A:C,3,FALSE),"")</f>
        <v/>
      </c>
      <c r="F498" s="3" t="str">
        <f>IFERROR(VLOOKUP(Table_Query_from_Cas_Ragle3[[#This Row],[Equipment '#]],H:I,2,FALSE), "No Div")</f>
        <v>1</v>
      </c>
      <c r="H498" s="3" t="s">
        <v>1170</v>
      </c>
      <c r="I498" s="3" t="s">
        <v>1937</v>
      </c>
    </row>
    <row r="499" spans="1:9" x14ac:dyDescent="0.25">
      <c r="A499" s="3" t="s">
        <v>188</v>
      </c>
      <c r="B499" s="3" t="s">
        <v>374</v>
      </c>
      <c r="C499" s="3">
        <v>171536.04</v>
      </c>
      <c r="D499" s="3" t="s">
        <v>570</v>
      </c>
      <c r="E499" s="3" t="str">
        <f>IFERROR(VLOOKUP(Table_Query_from_Cas_Ragle3[[#This Row],[Equipment '#]],'Equip Rates'!A:C,3,FALSE),"")</f>
        <v/>
      </c>
      <c r="F499" s="3" t="str">
        <f>IFERROR(VLOOKUP(Table_Query_from_Cas_Ragle3[[#This Row],[Equipment '#]],H:I,2,FALSE), "No Div")</f>
        <v>4</v>
      </c>
      <c r="H499" s="3" t="s">
        <v>1172</v>
      </c>
      <c r="I499" s="3" t="s">
        <v>1937</v>
      </c>
    </row>
    <row r="500" spans="1:9" x14ac:dyDescent="0.25">
      <c r="A500" s="3" t="s">
        <v>1139</v>
      </c>
      <c r="B500" s="3" t="s">
        <v>1140</v>
      </c>
      <c r="C500" s="3">
        <v>387695</v>
      </c>
      <c r="D500" s="3" t="s">
        <v>570</v>
      </c>
      <c r="E500" s="3" t="str">
        <f>IFERROR(VLOOKUP(Table_Query_from_Cas_Ragle3[[#This Row],[Equipment '#]],'Equip Rates'!A:C,3,FALSE),"")</f>
        <v/>
      </c>
      <c r="F500" s="3" t="str">
        <f>IFERROR(VLOOKUP(Table_Query_from_Cas_Ragle3[[#This Row],[Equipment '#]],H:I,2,FALSE), "No Div")</f>
        <v>1</v>
      </c>
      <c r="H500" s="3" t="s">
        <v>1174</v>
      </c>
      <c r="I500" s="3" t="s">
        <v>1934</v>
      </c>
    </row>
    <row r="501" spans="1:9" x14ac:dyDescent="0.25">
      <c r="A501" s="3" t="s">
        <v>3138</v>
      </c>
      <c r="B501" s="3" t="s">
        <v>3156</v>
      </c>
      <c r="C501" s="3">
        <v>59566.9</v>
      </c>
      <c r="D501" s="3" t="s">
        <v>570</v>
      </c>
      <c r="E501" s="3" t="str">
        <f>IFERROR(VLOOKUP(Table_Query_from_Cas_Ragle3[[#This Row],[Equipment '#]],'Equip Rates'!A:C,3,FALSE),"")</f>
        <v/>
      </c>
      <c r="F501" s="3" t="str">
        <f>IFERROR(VLOOKUP(Table_Query_from_Cas_Ragle3[[#This Row],[Equipment '#]],H:I,2,FALSE), "No Div")</f>
        <v>1</v>
      </c>
      <c r="H501" s="3" t="s">
        <v>1176</v>
      </c>
      <c r="I501" s="3" t="s">
        <v>1937</v>
      </c>
    </row>
    <row r="502" spans="1:9" x14ac:dyDescent="0.25">
      <c r="A502" s="3" t="s">
        <v>3139</v>
      </c>
      <c r="B502" s="3" t="s">
        <v>3157</v>
      </c>
      <c r="C502" s="3">
        <v>362299.03</v>
      </c>
      <c r="D502" s="3" t="s">
        <v>570</v>
      </c>
      <c r="E502" s="3" t="str">
        <f>IFERROR(VLOOKUP(Table_Query_from_Cas_Ragle3[[#This Row],[Equipment '#]],'Equip Rates'!A:C,3,FALSE),"")</f>
        <v/>
      </c>
      <c r="F502" s="3" t="str">
        <f>IFERROR(VLOOKUP(Table_Query_from_Cas_Ragle3[[#This Row],[Equipment '#]],H:I,2,FALSE), "No Div")</f>
        <v>2</v>
      </c>
      <c r="H502" s="3" t="s">
        <v>1178</v>
      </c>
      <c r="I502" s="3" t="s">
        <v>1937</v>
      </c>
    </row>
    <row r="503" spans="1:9" x14ac:dyDescent="0.25">
      <c r="A503" s="3" t="s">
        <v>3140</v>
      </c>
      <c r="B503" s="3" t="s">
        <v>3158</v>
      </c>
      <c r="C503" s="3">
        <v>144942.66</v>
      </c>
      <c r="D503" s="3" t="s">
        <v>570</v>
      </c>
      <c r="E503" s="3" t="str">
        <f>IFERROR(VLOOKUP(Table_Query_from_Cas_Ragle3[[#This Row],[Equipment '#]],'Equip Rates'!A:C,3,FALSE),"")</f>
        <v/>
      </c>
      <c r="F503" s="3" t="str">
        <f>IFERROR(VLOOKUP(Table_Query_from_Cas_Ragle3[[#This Row],[Equipment '#]],H:I,2,FALSE), "No Div")</f>
        <v>2</v>
      </c>
      <c r="H503" s="3" t="s">
        <v>1180</v>
      </c>
      <c r="I503" s="3" t="s">
        <v>1934</v>
      </c>
    </row>
    <row r="504" spans="1:9" x14ac:dyDescent="0.25">
      <c r="A504" s="3" t="s">
        <v>1153</v>
      </c>
      <c r="B504" s="3" t="s">
        <v>1150</v>
      </c>
      <c r="C504" s="3">
        <v>0</v>
      </c>
      <c r="D504" s="3" t="s">
        <v>570</v>
      </c>
      <c r="E504" s="3" t="str">
        <f>IFERROR(VLOOKUP(Table_Query_from_Cas_Ragle3[[#This Row],[Equipment '#]],'Equip Rates'!A:C,3,FALSE),"")</f>
        <v/>
      </c>
      <c r="F504" s="3" t="str">
        <f>IFERROR(VLOOKUP(Table_Query_from_Cas_Ragle3[[#This Row],[Equipment '#]],H:I,2,FALSE), "No Div")</f>
        <v>No Div</v>
      </c>
      <c r="H504" s="3" t="s">
        <v>189</v>
      </c>
      <c r="I504" s="3" t="s">
        <v>1935</v>
      </c>
    </row>
    <row r="505" spans="1:9" x14ac:dyDescent="0.25">
      <c r="A505" s="3" t="s">
        <v>3141</v>
      </c>
      <c r="B505" s="3" t="s">
        <v>3159</v>
      </c>
      <c r="C505" s="3">
        <v>144942.66</v>
      </c>
      <c r="D505" s="3" t="s">
        <v>570</v>
      </c>
      <c r="E505" s="3" t="str">
        <f>IFERROR(VLOOKUP(Table_Query_from_Cas_Ragle3[[#This Row],[Equipment '#]],'Equip Rates'!A:C,3,FALSE),"")</f>
        <v/>
      </c>
      <c r="F505" s="3" t="str">
        <f>IFERROR(VLOOKUP(Table_Query_from_Cas_Ragle3[[#This Row],[Equipment '#]],H:I,2,FALSE), "No Div")</f>
        <v>2</v>
      </c>
      <c r="H505" s="3" t="s">
        <v>3142</v>
      </c>
      <c r="I505" s="3" t="s">
        <v>1937</v>
      </c>
    </row>
    <row r="506" spans="1:9" x14ac:dyDescent="0.25">
      <c r="A506" s="3" t="s">
        <v>3441</v>
      </c>
      <c r="B506" s="3" t="s">
        <v>3449</v>
      </c>
      <c r="C506" s="3">
        <v>196963.9</v>
      </c>
      <c r="D506" s="3" t="s">
        <v>570</v>
      </c>
      <c r="E506" s="3" t="str">
        <f>IFERROR(VLOOKUP(Table_Query_from_Cas_Ragle3[[#This Row],[Equipment '#]],'Equip Rates'!A:C,3,FALSE),"")</f>
        <v/>
      </c>
      <c r="F506" s="3" t="str">
        <f>IFERROR(VLOOKUP(Table_Query_from_Cas_Ragle3[[#This Row],[Equipment '#]],H:I,2,FALSE), "No Div")</f>
        <v>1</v>
      </c>
      <c r="H506" s="3" t="s">
        <v>3588</v>
      </c>
      <c r="I506" s="3" t="s">
        <v>1934</v>
      </c>
    </row>
    <row r="507" spans="1:9" x14ac:dyDescent="0.25">
      <c r="A507" s="3" t="s">
        <v>3442</v>
      </c>
      <c r="B507" s="3" t="s">
        <v>3450</v>
      </c>
      <c r="C507" s="3">
        <v>206079.9</v>
      </c>
      <c r="D507" s="3" t="s">
        <v>570</v>
      </c>
      <c r="E507" s="3" t="str">
        <f>IFERROR(VLOOKUP(Table_Query_from_Cas_Ragle3[[#This Row],[Equipment '#]],'Equip Rates'!A:C,3,FALSE),"")</f>
        <v/>
      </c>
      <c r="F507" s="3" t="str">
        <f>IFERROR(VLOOKUP(Table_Query_from_Cas_Ragle3[[#This Row],[Equipment '#]],H:I,2,FALSE), "No Div")</f>
        <v>1</v>
      </c>
      <c r="H507" s="3" t="s">
        <v>3784</v>
      </c>
      <c r="I507" s="3" t="s">
        <v>1937</v>
      </c>
    </row>
    <row r="508" spans="1:9" x14ac:dyDescent="0.25">
      <c r="A508" s="3" t="s">
        <v>3443</v>
      </c>
      <c r="B508" s="3" t="s">
        <v>3451</v>
      </c>
      <c r="C508" s="3">
        <v>141885.24</v>
      </c>
      <c r="D508" s="3" t="s">
        <v>570</v>
      </c>
      <c r="E508" s="3" t="str">
        <f>IFERROR(VLOOKUP(Table_Query_from_Cas_Ragle3[[#This Row],[Equipment '#]],'Equip Rates'!A:C,3,FALSE),"")</f>
        <v/>
      </c>
      <c r="F508" s="3" t="str">
        <f>IFERROR(VLOOKUP(Table_Query_from_Cas_Ragle3[[#This Row],[Equipment '#]],H:I,2,FALSE), "No Div")</f>
        <v>1</v>
      </c>
      <c r="H508" s="3" t="s">
        <v>3794</v>
      </c>
      <c r="I508" s="3" t="s">
        <v>1937</v>
      </c>
    </row>
    <row r="509" spans="1:9" x14ac:dyDescent="0.25">
      <c r="A509" s="3" t="s">
        <v>3444</v>
      </c>
      <c r="B509" s="3" t="s">
        <v>3452</v>
      </c>
      <c r="C509" s="3">
        <v>163085.24</v>
      </c>
      <c r="D509" s="3" t="s">
        <v>570</v>
      </c>
      <c r="E509" s="3" t="str">
        <f>IFERROR(VLOOKUP(Table_Query_from_Cas_Ragle3[[#This Row],[Equipment '#]],'Equip Rates'!A:C,3,FALSE),"")</f>
        <v/>
      </c>
      <c r="F509" s="3" t="str">
        <f>IFERROR(VLOOKUP(Table_Query_from_Cas_Ragle3[[#This Row],[Equipment '#]],H:I,2,FALSE), "No Div")</f>
        <v>1</v>
      </c>
      <c r="H509" s="3" t="s">
        <v>3917</v>
      </c>
      <c r="I509" s="3" t="s">
        <v>1937</v>
      </c>
    </row>
    <row r="510" spans="1:9" x14ac:dyDescent="0.25">
      <c r="A510" s="3" t="s">
        <v>3445</v>
      </c>
      <c r="B510" s="3" t="s">
        <v>3453</v>
      </c>
      <c r="C510" s="3">
        <v>192267.04</v>
      </c>
      <c r="D510" s="3" t="s">
        <v>570</v>
      </c>
      <c r="E510" s="3" t="str">
        <f>IFERROR(VLOOKUP(Table_Query_from_Cas_Ragle3[[#This Row],[Equipment '#]],'Equip Rates'!A:C,3,FALSE),"")</f>
        <v/>
      </c>
      <c r="F510" s="3" t="str">
        <f>IFERROR(VLOOKUP(Table_Query_from_Cas_Ragle3[[#This Row],[Equipment '#]],H:I,2,FALSE), "No Div")</f>
        <v>1</v>
      </c>
      <c r="H510" s="3" t="s">
        <v>3918</v>
      </c>
      <c r="I510" s="3" t="s">
        <v>1937</v>
      </c>
    </row>
    <row r="511" spans="1:9" x14ac:dyDescent="0.25">
      <c r="A511" s="3" t="s">
        <v>3446</v>
      </c>
      <c r="B511" s="3" t="s">
        <v>3454</v>
      </c>
      <c r="C511" s="3">
        <v>243847.7</v>
      </c>
      <c r="D511" s="3" t="s">
        <v>570</v>
      </c>
      <c r="E511" s="3" t="str">
        <f>IFERROR(VLOOKUP(Table_Query_from_Cas_Ragle3[[#This Row],[Equipment '#]],'Equip Rates'!A:C,3,FALSE),"")</f>
        <v/>
      </c>
      <c r="F511" s="3" t="str">
        <f>IFERROR(VLOOKUP(Table_Query_from_Cas_Ragle3[[#This Row],[Equipment '#]],H:I,2,FALSE), "No Div")</f>
        <v>1</v>
      </c>
      <c r="H511" s="3" t="s">
        <v>1963</v>
      </c>
      <c r="I511" s="3" t="s">
        <v>1937</v>
      </c>
    </row>
    <row r="512" spans="1:9" x14ac:dyDescent="0.25">
      <c r="A512" s="3" t="s">
        <v>3459</v>
      </c>
      <c r="B512" s="3" t="s">
        <v>3460</v>
      </c>
      <c r="C512" s="3">
        <v>139543.26999999999</v>
      </c>
      <c r="D512" s="3" t="s">
        <v>570</v>
      </c>
      <c r="E512" s="3" t="str">
        <f>IFERROR(VLOOKUP(Table_Query_from_Cas_Ragle3[[#This Row],[Equipment '#]],'Equip Rates'!A:C,3,FALSE),"")</f>
        <v/>
      </c>
      <c r="F512" s="3" t="str">
        <f>IFERROR(VLOOKUP(Table_Query_from_Cas_Ragle3[[#This Row],[Equipment '#]],H:I,2,FALSE), "No Div")</f>
        <v>2</v>
      </c>
      <c r="H512" s="3" t="s">
        <v>1184</v>
      </c>
      <c r="I512" s="3" t="s">
        <v>1937</v>
      </c>
    </row>
    <row r="513" spans="1:9" x14ac:dyDescent="0.25">
      <c r="A513" s="3" t="s">
        <v>3743</v>
      </c>
      <c r="B513" s="3" t="s">
        <v>3753</v>
      </c>
      <c r="C513" s="3">
        <v>133242</v>
      </c>
      <c r="D513" s="3" t="s">
        <v>570</v>
      </c>
      <c r="E513" s="3" t="str">
        <f>IFERROR(VLOOKUP(Table_Query_from_Cas_Ragle3[[#This Row],[Equipment '#]],'Equip Rates'!A:C,3,FALSE),"")</f>
        <v/>
      </c>
      <c r="F513" s="3" t="str">
        <f>IFERROR(VLOOKUP(Table_Query_from_Cas_Ragle3[[#This Row],[Equipment '#]],H:I,2,FALSE), "No Div")</f>
        <v>1</v>
      </c>
      <c r="H513" s="3" t="s">
        <v>1188</v>
      </c>
      <c r="I513" s="3" t="s">
        <v>1937</v>
      </c>
    </row>
    <row r="514" spans="1:9" x14ac:dyDescent="0.25">
      <c r="A514" s="3" t="s">
        <v>3822</v>
      </c>
      <c r="B514" s="3" t="s">
        <v>3830</v>
      </c>
      <c r="C514" s="3">
        <v>298502</v>
      </c>
      <c r="D514" s="3" t="s">
        <v>570</v>
      </c>
      <c r="E514" s="3" t="str">
        <f>IFERROR(VLOOKUP(Table_Query_from_Cas_Ragle3[[#This Row],[Equipment '#]],'Equip Rates'!A:C,3,FALSE),"")</f>
        <v/>
      </c>
      <c r="F514" s="3" t="str">
        <f>IFERROR(VLOOKUP(Table_Query_from_Cas_Ragle3[[#This Row],[Equipment '#]],H:I,2,FALSE), "No Div")</f>
        <v>1</v>
      </c>
      <c r="H514" s="3" t="s">
        <v>1190</v>
      </c>
      <c r="I514" s="3" t="s">
        <v>1937</v>
      </c>
    </row>
    <row r="515" spans="1:9" x14ac:dyDescent="0.25">
      <c r="A515" s="3" t="s">
        <v>4065</v>
      </c>
      <c r="B515" s="3" t="s">
        <v>4074</v>
      </c>
      <c r="C515" s="3">
        <v>189734.13</v>
      </c>
      <c r="D515" s="3" t="s">
        <v>570</v>
      </c>
      <c r="E515" s="3" t="str">
        <f>IFERROR(VLOOKUP(Table_Query_from_Cas_Ragle3[[#This Row],[Equipment '#]],'Equip Rates'!A:C,3,FALSE),"")</f>
        <v/>
      </c>
      <c r="F515" s="3" t="str">
        <f>IFERROR(VLOOKUP(Table_Query_from_Cas_Ragle3[[#This Row],[Equipment '#]],H:I,2,FALSE), "No Div")</f>
        <v>2</v>
      </c>
      <c r="H515" s="3" t="s">
        <v>1194</v>
      </c>
      <c r="I515" s="3" t="s">
        <v>1937</v>
      </c>
    </row>
    <row r="516" spans="1:9" x14ac:dyDescent="0.25">
      <c r="A516" s="3" t="s">
        <v>4150</v>
      </c>
      <c r="B516" s="3" t="s">
        <v>4159</v>
      </c>
      <c r="C516" s="3">
        <v>38549.410000000003</v>
      </c>
      <c r="D516" s="3" t="s">
        <v>570</v>
      </c>
      <c r="E516" s="3" t="str">
        <f>IFERROR(VLOOKUP(Table_Query_from_Cas_Ragle3[[#This Row],[Equipment '#]],'Equip Rates'!A:C,3,FALSE),"")</f>
        <v/>
      </c>
      <c r="F516" s="3" t="str">
        <f>IFERROR(VLOOKUP(Table_Query_from_Cas_Ragle3[[#This Row],[Equipment '#]],H:I,2,FALSE), "No Div")</f>
        <v>2</v>
      </c>
      <c r="H516" s="3" t="s">
        <v>1196</v>
      </c>
      <c r="I516" s="3" t="s">
        <v>1934</v>
      </c>
    </row>
    <row r="517" spans="1:9" x14ac:dyDescent="0.25">
      <c r="A517" s="3" t="s">
        <v>1154</v>
      </c>
      <c r="B517" s="3" t="s">
        <v>1155</v>
      </c>
      <c r="C517" s="3">
        <v>120000</v>
      </c>
      <c r="D517" s="3" t="s">
        <v>570</v>
      </c>
      <c r="E517" s="3" t="str">
        <f>IFERROR(VLOOKUP(Table_Query_from_Cas_Ragle3[[#This Row],[Equipment '#]],'Equip Rates'!A:C,3,FALSE),"")</f>
        <v/>
      </c>
      <c r="F517" s="3" t="str">
        <f>IFERROR(VLOOKUP(Table_Query_from_Cas_Ragle3[[#This Row],[Equipment '#]],H:I,2,FALSE), "No Div")</f>
        <v>No Div</v>
      </c>
      <c r="H517" s="3" t="s">
        <v>1198</v>
      </c>
      <c r="I517" s="3" t="s">
        <v>1937</v>
      </c>
    </row>
    <row r="518" spans="1:9" x14ac:dyDescent="0.25">
      <c r="A518" s="3" t="s">
        <v>1156</v>
      </c>
      <c r="B518" s="3" t="s">
        <v>1157</v>
      </c>
      <c r="C518" s="3">
        <v>15000</v>
      </c>
      <c r="D518" s="3" t="s">
        <v>570</v>
      </c>
      <c r="E518" s="3" t="str">
        <f>IFERROR(VLOOKUP(Table_Query_from_Cas_Ragle3[[#This Row],[Equipment '#]],'Equip Rates'!A:C,3,FALSE),"")</f>
        <v/>
      </c>
      <c r="F518" s="3" t="str">
        <f>IFERROR(VLOOKUP(Table_Query_from_Cas_Ragle3[[#This Row],[Equipment '#]],H:I,2,FALSE), "No Div")</f>
        <v>No Div</v>
      </c>
      <c r="H518" s="3" t="s">
        <v>1200</v>
      </c>
      <c r="I518" s="3" t="s">
        <v>1934</v>
      </c>
    </row>
    <row r="519" spans="1:9" x14ac:dyDescent="0.25">
      <c r="A519" s="3" t="s">
        <v>1158</v>
      </c>
      <c r="B519" s="3" t="s">
        <v>1159</v>
      </c>
      <c r="C519" s="3">
        <v>12720</v>
      </c>
      <c r="D519" s="3" t="s">
        <v>570</v>
      </c>
      <c r="E519" s="3" t="str">
        <f>IFERROR(VLOOKUP(Table_Query_from_Cas_Ragle3[[#This Row],[Equipment '#]],'Equip Rates'!A:C,3,FALSE),"")</f>
        <v/>
      </c>
      <c r="F519" s="3" t="str">
        <f>IFERROR(VLOOKUP(Table_Query_from_Cas_Ragle3[[#This Row],[Equipment '#]],H:I,2,FALSE), "No Div")</f>
        <v>1</v>
      </c>
      <c r="H519" s="3" t="s">
        <v>1202</v>
      </c>
      <c r="I519" s="3" t="s">
        <v>1937</v>
      </c>
    </row>
    <row r="520" spans="1:9" x14ac:dyDescent="0.25">
      <c r="A520" s="3" t="s">
        <v>1160</v>
      </c>
      <c r="B520" s="3" t="s">
        <v>1161</v>
      </c>
      <c r="C520" s="3">
        <v>38428.75</v>
      </c>
      <c r="D520" s="3" t="s">
        <v>570</v>
      </c>
      <c r="E520" s="3" t="str">
        <f>IFERROR(VLOOKUP(Table_Query_from_Cas_Ragle3[[#This Row],[Equipment '#]],'Equip Rates'!A:C,3,FALSE),"")</f>
        <v/>
      </c>
      <c r="F520" s="3" t="str">
        <f>IFERROR(VLOOKUP(Table_Query_from_Cas_Ragle3[[#This Row],[Equipment '#]],H:I,2,FALSE), "No Div")</f>
        <v>1</v>
      </c>
      <c r="H520" s="3" t="s">
        <v>1204</v>
      </c>
      <c r="I520" s="3" t="s">
        <v>1937</v>
      </c>
    </row>
    <row r="521" spans="1:9" x14ac:dyDescent="0.25">
      <c r="A521" s="3" t="s">
        <v>1162</v>
      </c>
      <c r="B521" s="3" t="s">
        <v>1163</v>
      </c>
      <c r="C521" s="3">
        <v>30709</v>
      </c>
      <c r="D521" s="3" t="s">
        <v>570</v>
      </c>
      <c r="E521" s="3" t="str">
        <f>IFERROR(VLOOKUP(Table_Query_from_Cas_Ragle3[[#This Row],[Equipment '#]],'Equip Rates'!A:C,3,FALSE),"")</f>
        <v/>
      </c>
      <c r="F521" s="3" t="str">
        <f>IFERROR(VLOOKUP(Table_Query_from_Cas_Ragle3[[#This Row],[Equipment '#]],H:I,2,FALSE), "No Div")</f>
        <v>1</v>
      </c>
      <c r="H521" s="3" t="s">
        <v>1206</v>
      </c>
      <c r="I521" s="3" t="s">
        <v>1937</v>
      </c>
    </row>
    <row r="522" spans="1:9" x14ac:dyDescent="0.25">
      <c r="A522" s="3" t="s">
        <v>1164</v>
      </c>
      <c r="B522" s="3" t="s">
        <v>1165</v>
      </c>
      <c r="C522" s="3">
        <v>8600</v>
      </c>
      <c r="D522" s="3" t="s">
        <v>570</v>
      </c>
      <c r="E522" s="3" t="str">
        <f>IFERROR(VLOOKUP(Table_Query_from_Cas_Ragle3[[#This Row],[Equipment '#]],'Equip Rates'!A:C,3,FALSE),"")</f>
        <v/>
      </c>
      <c r="F522" s="3" t="str">
        <f>IFERROR(VLOOKUP(Table_Query_from_Cas_Ragle3[[#This Row],[Equipment '#]],H:I,2,FALSE), "No Div")</f>
        <v>1</v>
      </c>
      <c r="H522" s="3" t="s">
        <v>1208</v>
      </c>
      <c r="I522" s="3" t="s">
        <v>1934</v>
      </c>
    </row>
    <row r="523" spans="1:9" x14ac:dyDescent="0.25">
      <c r="A523" s="3" t="s">
        <v>1166</v>
      </c>
      <c r="B523" s="3" t="s">
        <v>1167</v>
      </c>
      <c r="C523" s="3">
        <v>70085</v>
      </c>
      <c r="D523" s="3" t="s">
        <v>570</v>
      </c>
      <c r="E523" s="3" t="str">
        <f>IFERROR(VLOOKUP(Table_Query_from_Cas_Ragle3[[#This Row],[Equipment '#]],'Equip Rates'!A:C,3,FALSE),"")</f>
        <v/>
      </c>
      <c r="F523" s="3" t="str">
        <f>IFERROR(VLOOKUP(Table_Query_from_Cas_Ragle3[[#This Row],[Equipment '#]],H:I,2,FALSE), "No Div")</f>
        <v>1</v>
      </c>
      <c r="H523" s="3" t="s">
        <v>3143</v>
      </c>
      <c r="I523" s="3" t="s">
        <v>1937</v>
      </c>
    </row>
    <row r="524" spans="1:9" x14ac:dyDescent="0.25">
      <c r="A524" s="3" t="s">
        <v>3700</v>
      </c>
      <c r="B524" s="3" t="s">
        <v>3705</v>
      </c>
      <c r="C524" s="3">
        <v>50235.61</v>
      </c>
      <c r="D524" s="3" t="s">
        <v>570</v>
      </c>
      <c r="E524" s="3" t="str">
        <f>IFERROR(VLOOKUP(Table_Query_from_Cas_Ragle3[[#This Row],[Equipment '#]],'Equip Rates'!A:C,3,FALSE),"")</f>
        <v/>
      </c>
      <c r="F524" s="3" t="str">
        <f>IFERROR(VLOOKUP(Table_Query_from_Cas_Ragle3[[#This Row],[Equipment '#]],H:I,2,FALSE), "No Div")</f>
        <v>1</v>
      </c>
      <c r="H524" s="3" t="s">
        <v>3144</v>
      </c>
      <c r="I524" s="3" t="s">
        <v>1937</v>
      </c>
    </row>
    <row r="525" spans="1:9" x14ac:dyDescent="0.25">
      <c r="A525" s="3" t="s">
        <v>1168</v>
      </c>
      <c r="B525" s="3" t="s">
        <v>1169</v>
      </c>
      <c r="C525" s="3">
        <v>8229.3700000000008</v>
      </c>
      <c r="D525" s="3" t="s">
        <v>570</v>
      </c>
      <c r="E525" s="3" t="str">
        <f>IFERROR(VLOOKUP(Table_Query_from_Cas_Ragle3[[#This Row],[Equipment '#]],'Equip Rates'!A:C,3,FALSE),"")</f>
        <v/>
      </c>
      <c r="F525" s="3" t="str">
        <f>IFERROR(VLOOKUP(Table_Query_from_Cas_Ragle3[[#This Row],[Equipment '#]],H:I,2,FALSE), "No Div")</f>
        <v>1</v>
      </c>
      <c r="H525" s="3" t="s">
        <v>3145</v>
      </c>
      <c r="I525" s="3" t="s">
        <v>1937</v>
      </c>
    </row>
    <row r="526" spans="1:9" x14ac:dyDescent="0.25">
      <c r="A526" s="3" t="s">
        <v>48</v>
      </c>
      <c r="B526" s="3" t="s">
        <v>299</v>
      </c>
      <c r="C526" s="3">
        <v>31319.08</v>
      </c>
      <c r="D526" s="3" t="s">
        <v>570</v>
      </c>
      <c r="E526" s="3" t="str">
        <f>IFERROR(VLOOKUP(Table_Query_from_Cas_Ragle3[[#This Row],[Equipment '#]],'Equip Rates'!A:C,3,FALSE),"")</f>
        <v/>
      </c>
      <c r="F526" s="3" t="str">
        <f>IFERROR(VLOOKUP(Table_Query_from_Cas_Ragle3[[#This Row],[Equipment '#]],H:I,2,FALSE), "No Div")</f>
        <v>2</v>
      </c>
      <c r="H526" s="3" t="s">
        <v>1210</v>
      </c>
      <c r="I526" s="3" t="s">
        <v>1937</v>
      </c>
    </row>
    <row r="527" spans="1:9" x14ac:dyDescent="0.25">
      <c r="A527" s="3" t="s">
        <v>1170</v>
      </c>
      <c r="B527" s="3" t="s">
        <v>1171</v>
      </c>
      <c r="C527" s="3">
        <v>0</v>
      </c>
      <c r="D527" s="3" t="s">
        <v>570</v>
      </c>
      <c r="E527" s="3" t="str">
        <f>IFERROR(VLOOKUP(Table_Query_from_Cas_Ragle3[[#This Row],[Equipment '#]],'Equip Rates'!A:C,3,FALSE),"")</f>
        <v/>
      </c>
      <c r="F527" s="3" t="str">
        <f>IFERROR(VLOOKUP(Table_Query_from_Cas_Ragle3[[#This Row],[Equipment '#]],H:I,2,FALSE), "No Div")</f>
        <v>1</v>
      </c>
      <c r="H527" s="3" t="s">
        <v>3510</v>
      </c>
      <c r="I527" s="3" t="s">
        <v>1937</v>
      </c>
    </row>
    <row r="528" spans="1:9" x14ac:dyDescent="0.25">
      <c r="A528" s="3" t="s">
        <v>1182</v>
      </c>
      <c r="B528" s="3" t="s">
        <v>1183</v>
      </c>
      <c r="C528" s="3">
        <v>0</v>
      </c>
      <c r="D528" s="3" t="s">
        <v>570</v>
      </c>
      <c r="E528" s="3" t="str">
        <f>IFERROR(VLOOKUP(Table_Query_from_Cas_Ragle3[[#This Row],[Equipment '#]],'Equip Rates'!A:C,3,FALSE),"")</f>
        <v/>
      </c>
      <c r="F528" s="3" t="str">
        <f>IFERROR(VLOOKUP(Table_Query_from_Cas_Ragle3[[#This Row],[Equipment '#]],H:I,2,FALSE), "No Div")</f>
        <v>No Div</v>
      </c>
      <c r="H528" s="3" t="s">
        <v>1212</v>
      </c>
      <c r="I528" s="3" t="s">
        <v>1937</v>
      </c>
    </row>
    <row r="529" spans="1:9" x14ac:dyDescent="0.25">
      <c r="A529" s="3" t="s">
        <v>1172</v>
      </c>
      <c r="B529" s="3" t="s">
        <v>1173</v>
      </c>
      <c r="C529" s="3">
        <v>4420</v>
      </c>
      <c r="D529" s="3" t="s">
        <v>570</v>
      </c>
      <c r="E529" s="3" t="str">
        <f>IFERROR(VLOOKUP(Table_Query_from_Cas_Ragle3[[#This Row],[Equipment '#]],'Equip Rates'!A:C,3,FALSE),"")</f>
        <v/>
      </c>
      <c r="F529" s="3" t="str">
        <f>IFERROR(VLOOKUP(Table_Query_from_Cas_Ragle3[[#This Row],[Equipment '#]],H:I,2,FALSE), "No Div")</f>
        <v>1</v>
      </c>
      <c r="H529" s="3" t="s">
        <v>1214</v>
      </c>
      <c r="I529" s="3" t="s">
        <v>1937</v>
      </c>
    </row>
    <row r="530" spans="1:9" x14ac:dyDescent="0.25">
      <c r="A530" s="3" t="s">
        <v>1174</v>
      </c>
      <c r="B530" s="3" t="s">
        <v>1175</v>
      </c>
      <c r="C530" s="3">
        <v>2381.5</v>
      </c>
      <c r="D530" s="3" t="s">
        <v>570</v>
      </c>
      <c r="E530" s="3" t="str">
        <f>IFERROR(VLOOKUP(Table_Query_from_Cas_Ragle3[[#This Row],[Equipment '#]],'Equip Rates'!A:C,3,FALSE),"")</f>
        <v/>
      </c>
      <c r="F530" s="3" t="str">
        <f>IFERROR(VLOOKUP(Table_Query_from_Cas_Ragle3[[#This Row],[Equipment '#]],H:I,2,FALSE), "No Div")</f>
        <v>2</v>
      </c>
      <c r="H530" s="3" t="s">
        <v>1222</v>
      </c>
      <c r="I530" s="3" t="s">
        <v>1937</v>
      </c>
    </row>
    <row r="531" spans="1:9" x14ac:dyDescent="0.25">
      <c r="A531" s="3" t="s">
        <v>1176</v>
      </c>
      <c r="B531" s="3" t="s">
        <v>1177</v>
      </c>
      <c r="C531" s="3">
        <v>0</v>
      </c>
      <c r="D531" s="3" t="s">
        <v>570</v>
      </c>
      <c r="E531" s="3" t="str">
        <f>IFERROR(VLOOKUP(Table_Query_from_Cas_Ragle3[[#This Row],[Equipment '#]],'Equip Rates'!A:C,3,FALSE),"")</f>
        <v/>
      </c>
      <c r="F531" s="3" t="str">
        <f>IFERROR(VLOOKUP(Table_Query_from_Cas_Ragle3[[#This Row],[Equipment '#]],H:I,2,FALSE), "No Div")</f>
        <v>1</v>
      </c>
      <c r="H531" s="3" t="s">
        <v>1224</v>
      </c>
      <c r="I531" s="3" t="s">
        <v>1937</v>
      </c>
    </row>
    <row r="532" spans="1:9" x14ac:dyDescent="0.25">
      <c r="A532" s="3" t="s">
        <v>1178</v>
      </c>
      <c r="B532" s="3" t="s">
        <v>1179</v>
      </c>
      <c r="C532" s="3">
        <v>0</v>
      </c>
      <c r="D532" s="3" t="s">
        <v>570</v>
      </c>
      <c r="E532" s="3" t="str">
        <f>IFERROR(VLOOKUP(Table_Query_from_Cas_Ragle3[[#This Row],[Equipment '#]],'Equip Rates'!A:C,3,FALSE),"")</f>
        <v/>
      </c>
      <c r="F532" s="3" t="str">
        <f>IFERROR(VLOOKUP(Table_Query_from_Cas_Ragle3[[#This Row],[Equipment '#]],H:I,2,FALSE), "No Div")</f>
        <v>1</v>
      </c>
      <c r="H532" s="3" t="s">
        <v>4038</v>
      </c>
      <c r="I532" s="3" t="s">
        <v>1937</v>
      </c>
    </row>
    <row r="533" spans="1:9" x14ac:dyDescent="0.25">
      <c r="A533" s="3" t="s">
        <v>1180</v>
      </c>
      <c r="B533" s="3" t="s">
        <v>1181</v>
      </c>
      <c r="C533" s="3">
        <v>1905.2</v>
      </c>
      <c r="D533" s="3" t="s">
        <v>570</v>
      </c>
      <c r="E533" s="3" t="str">
        <f>IFERROR(VLOOKUP(Table_Query_from_Cas_Ragle3[[#This Row],[Equipment '#]],'Equip Rates'!A:C,3,FALSE),"")</f>
        <v/>
      </c>
      <c r="F533" s="3" t="str">
        <f>IFERROR(VLOOKUP(Table_Query_from_Cas_Ragle3[[#This Row],[Equipment '#]],H:I,2,FALSE), "No Div")</f>
        <v>2</v>
      </c>
      <c r="H533" s="3" t="s">
        <v>1226</v>
      </c>
      <c r="I533" s="3" t="s">
        <v>1937</v>
      </c>
    </row>
    <row r="534" spans="1:9" x14ac:dyDescent="0.25">
      <c r="A534" s="3" t="s">
        <v>189</v>
      </c>
      <c r="B534" s="3" t="s">
        <v>375</v>
      </c>
      <c r="C534" s="3">
        <v>92365.56</v>
      </c>
      <c r="D534" s="3" t="s">
        <v>570</v>
      </c>
      <c r="E534" s="3" t="str">
        <f>IFERROR(VLOOKUP(Table_Query_from_Cas_Ragle3[[#This Row],[Equipment '#]],'Equip Rates'!A:C,3,FALSE),"")</f>
        <v/>
      </c>
      <c r="F534" s="3" t="str">
        <f>IFERROR(VLOOKUP(Table_Query_from_Cas_Ragle3[[#This Row],[Equipment '#]],H:I,2,FALSE), "No Div")</f>
        <v>4</v>
      </c>
      <c r="H534" s="3" t="s">
        <v>4039</v>
      </c>
      <c r="I534" s="3" t="s">
        <v>1937</v>
      </c>
    </row>
    <row r="535" spans="1:9" x14ac:dyDescent="0.25">
      <c r="A535" s="3" t="s">
        <v>3142</v>
      </c>
      <c r="B535" s="3" t="s">
        <v>3160</v>
      </c>
      <c r="C535" s="3">
        <v>25196.38</v>
      </c>
      <c r="D535" s="3" t="s">
        <v>570</v>
      </c>
      <c r="E535" s="3" t="str">
        <f>IFERROR(VLOOKUP(Table_Query_from_Cas_Ragle3[[#This Row],[Equipment '#]],'Equip Rates'!A:C,3,FALSE),"")</f>
        <v/>
      </c>
      <c r="F535" s="3" t="str">
        <f>IFERROR(VLOOKUP(Table_Query_from_Cas_Ragle3[[#This Row],[Equipment '#]],H:I,2,FALSE), "No Div")</f>
        <v>1</v>
      </c>
      <c r="H535" s="3" t="s">
        <v>1228</v>
      </c>
      <c r="I535" s="3" t="s">
        <v>1937</v>
      </c>
    </row>
    <row r="536" spans="1:9" x14ac:dyDescent="0.25">
      <c r="A536" s="3" t="s">
        <v>3588</v>
      </c>
      <c r="B536" s="3" t="s">
        <v>3591</v>
      </c>
      <c r="C536" s="3">
        <v>15704</v>
      </c>
      <c r="D536" s="3" t="s">
        <v>570</v>
      </c>
      <c r="E536" s="3" t="str">
        <f>IFERROR(VLOOKUP(Table_Query_from_Cas_Ragle3[[#This Row],[Equipment '#]],'Equip Rates'!A:C,3,FALSE),"")</f>
        <v/>
      </c>
      <c r="F536" s="3" t="str">
        <f>IFERROR(VLOOKUP(Table_Query_from_Cas_Ragle3[[#This Row],[Equipment '#]],H:I,2,FALSE), "No Div")</f>
        <v>2</v>
      </c>
      <c r="H536" s="3" t="s">
        <v>1230</v>
      </c>
      <c r="I536" s="3" t="s">
        <v>1937</v>
      </c>
    </row>
    <row r="537" spans="1:9" x14ac:dyDescent="0.25">
      <c r="A537" s="3" t="s">
        <v>3784</v>
      </c>
      <c r="B537" s="3" t="s">
        <v>3789</v>
      </c>
      <c r="C537" s="3">
        <v>13375</v>
      </c>
      <c r="D537" s="3" t="s">
        <v>570</v>
      </c>
      <c r="E537" s="3" t="str">
        <f>IFERROR(VLOOKUP(Table_Query_from_Cas_Ragle3[[#This Row],[Equipment '#]],'Equip Rates'!A:C,3,FALSE),"")</f>
        <v/>
      </c>
      <c r="F537" s="3" t="str">
        <f>IFERROR(VLOOKUP(Table_Query_from_Cas_Ragle3[[#This Row],[Equipment '#]],H:I,2,FALSE), "No Div")</f>
        <v>1</v>
      </c>
      <c r="H537" s="3" t="s">
        <v>1232</v>
      </c>
      <c r="I537" s="3" t="s">
        <v>1937</v>
      </c>
    </row>
    <row r="538" spans="1:9" x14ac:dyDescent="0.25">
      <c r="A538" s="3" t="s">
        <v>3794</v>
      </c>
      <c r="B538" s="3" t="s">
        <v>3798</v>
      </c>
      <c r="C538" s="3">
        <v>127635.02</v>
      </c>
      <c r="D538" s="3" t="s">
        <v>570</v>
      </c>
      <c r="E538" s="3" t="str">
        <f>IFERROR(VLOOKUP(Table_Query_from_Cas_Ragle3[[#This Row],[Equipment '#]],'Equip Rates'!A:C,3,FALSE),"")</f>
        <v/>
      </c>
      <c r="F538" s="3" t="str">
        <f>IFERROR(VLOOKUP(Table_Query_from_Cas_Ragle3[[#This Row],[Equipment '#]],H:I,2,FALSE), "No Div")</f>
        <v>1</v>
      </c>
      <c r="H538" s="3" t="s">
        <v>1234</v>
      </c>
      <c r="I538" s="3" t="s">
        <v>1937</v>
      </c>
    </row>
    <row r="539" spans="1:9" x14ac:dyDescent="0.25">
      <c r="A539" s="3" t="s">
        <v>3917</v>
      </c>
      <c r="B539" s="3" t="s">
        <v>3921</v>
      </c>
      <c r="C539" s="3">
        <v>52965</v>
      </c>
      <c r="D539" s="3" t="s">
        <v>570</v>
      </c>
      <c r="E539" s="3" t="str">
        <f>IFERROR(VLOOKUP(Table_Query_from_Cas_Ragle3[[#This Row],[Equipment '#]],'Equip Rates'!A:C,3,FALSE),"")</f>
        <v/>
      </c>
      <c r="F539" s="3" t="str">
        <f>IFERROR(VLOOKUP(Table_Query_from_Cas_Ragle3[[#This Row],[Equipment '#]],H:I,2,FALSE), "No Div")</f>
        <v>1</v>
      </c>
      <c r="H539" s="3" t="s">
        <v>3411</v>
      </c>
      <c r="I539" s="3" t="s">
        <v>1937</v>
      </c>
    </row>
    <row r="540" spans="1:9" x14ac:dyDescent="0.25">
      <c r="A540" s="3" t="s">
        <v>3918</v>
      </c>
      <c r="B540" s="3" t="s">
        <v>3922</v>
      </c>
      <c r="C540" s="3">
        <v>360316.45</v>
      </c>
      <c r="D540" s="3" t="s">
        <v>570</v>
      </c>
      <c r="E540" s="3" t="str">
        <f>IFERROR(VLOOKUP(Table_Query_from_Cas_Ragle3[[#This Row],[Equipment '#]],'Equip Rates'!A:C,3,FALSE),"")</f>
        <v/>
      </c>
      <c r="F540" s="3" t="str">
        <f>IFERROR(VLOOKUP(Table_Query_from_Cas_Ragle3[[#This Row],[Equipment '#]],H:I,2,FALSE), "No Div")</f>
        <v>1</v>
      </c>
      <c r="H540" s="3" t="s">
        <v>1236</v>
      </c>
      <c r="I540" s="3" t="s">
        <v>1937</v>
      </c>
    </row>
    <row r="541" spans="1:9" x14ac:dyDescent="0.25">
      <c r="A541" s="3" t="s">
        <v>1184</v>
      </c>
      <c r="B541" s="3" t="s">
        <v>1185</v>
      </c>
      <c r="C541" s="3">
        <v>1900</v>
      </c>
      <c r="D541" s="3" t="s">
        <v>570</v>
      </c>
      <c r="E541" s="3" t="str">
        <f>IFERROR(VLOOKUP(Table_Query_from_Cas_Ragle3[[#This Row],[Equipment '#]],'Equip Rates'!A:C,3,FALSE),"")</f>
        <v/>
      </c>
      <c r="F541" s="3" t="str">
        <f>IFERROR(VLOOKUP(Table_Query_from_Cas_Ragle3[[#This Row],[Equipment '#]],H:I,2,FALSE), "No Div")</f>
        <v>1</v>
      </c>
      <c r="H541" s="3" t="s">
        <v>3511</v>
      </c>
      <c r="I541" s="3" t="s">
        <v>1937</v>
      </c>
    </row>
    <row r="542" spans="1:9" x14ac:dyDescent="0.25">
      <c r="A542" s="3" t="s">
        <v>1186</v>
      </c>
      <c r="B542" s="3" t="s">
        <v>1187</v>
      </c>
      <c r="C542" s="3">
        <v>0</v>
      </c>
      <c r="D542" s="3" t="s">
        <v>570</v>
      </c>
      <c r="E542" s="3" t="str">
        <f>IFERROR(VLOOKUP(Table_Query_from_Cas_Ragle3[[#This Row],[Equipment '#]],'Equip Rates'!A:C,3,FALSE),"")</f>
        <v/>
      </c>
      <c r="F542" s="3" t="str">
        <f>IFERROR(VLOOKUP(Table_Query_from_Cas_Ragle3[[#This Row],[Equipment '#]],H:I,2,FALSE), "No Div")</f>
        <v>No Div</v>
      </c>
      <c r="H542" s="3" t="s">
        <v>1238</v>
      </c>
      <c r="I542" s="3" t="s">
        <v>1937</v>
      </c>
    </row>
    <row r="543" spans="1:9" x14ac:dyDescent="0.25">
      <c r="A543" s="3" t="s">
        <v>1188</v>
      </c>
      <c r="B543" s="3" t="s">
        <v>1189</v>
      </c>
      <c r="C543" s="3">
        <v>4500</v>
      </c>
      <c r="D543" s="3" t="s">
        <v>570</v>
      </c>
      <c r="E543" s="3" t="str">
        <f>IFERROR(VLOOKUP(Table_Query_from_Cas_Ragle3[[#This Row],[Equipment '#]],'Equip Rates'!A:C,3,FALSE),"")</f>
        <v/>
      </c>
      <c r="F543" s="3" t="str">
        <f>IFERROR(VLOOKUP(Table_Query_from_Cas_Ragle3[[#This Row],[Equipment '#]],H:I,2,FALSE), "No Div")</f>
        <v>1</v>
      </c>
      <c r="H543" s="3" t="s">
        <v>3412</v>
      </c>
      <c r="I543" s="3" t="s">
        <v>1937</v>
      </c>
    </row>
    <row r="544" spans="1:9" x14ac:dyDescent="0.25">
      <c r="A544" s="3" t="s">
        <v>1190</v>
      </c>
      <c r="B544" s="3" t="s">
        <v>1191</v>
      </c>
      <c r="C544" s="3">
        <v>3132</v>
      </c>
      <c r="D544" s="3" t="s">
        <v>570</v>
      </c>
      <c r="E544" s="3" t="str">
        <f>IFERROR(VLOOKUP(Table_Query_from_Cas_Ragle3[[#This Row],[Equipment '#]],'Equip Rates'!A:C,3,FALSE),"")</f>
        <v/>
      </c>
      <c r="F544" s="3" t="str">
        <f>IFERROR(VLOOKUP(Table_Query_from_Cas_Ragle3[[#This Row],[Equipment '#]],H:I,2,FALSE), "No Div")</f>
        <v>1</v>
      </c>
      <c r="H544" s="3" t="s">
        <v>3512</v>
      </c>
      <c r="I544" s="3" t="s">
        <v>1937</v>
      </c>
    </row>
    <row r="545" spans="1:9" x14ac:dyDescent="0.25">
      <c r="A545" s="3" t="s">
        <v>1192</v>
      </c>
      <c r="B545" s="3" t="s">
        <v>1193</v>
      </c>
      <c r="C545" s="3">
        <v>3157</v>
      </c>
      <c r="D545" s="3" t="s">
        <v>570</v>
      </c>
      <c r="E545" s="3" t="str">
        <f>IFERROR(VLOOKUP(Table_Query_from_Cas_Ragle3[[#This Row],[Equipment '#]],'Equip Rates'!A:C,3,FALSE),"")</f>
        <v/>
      </c>
      <c r="F545" s="3" t="str">
        <f>IFERROR(VLOOKUP(Table_Query_from_Cas_Ragle3[[#This Row],[Equipment '#]],H:I,2,FALSE), "No Div")</f>
        <v>No Div</v>
      </c>
      <c r="H545" s="3" t="s">
        <v>1240</v>
      </c>
      <c r="I545" s="3" t="s">
        <v>1937</v>
      </c>
    </row>
    <row r="546" spans="1:9" x14ac:dyDescent="0.25">
      <c r="A546" s="3" t="s">
        <v>1194</v>
      </c>
      <c r="B546" s="3" t="s">
        <v>1195</v>
      </c>
      <c r="C546" s="3">
        <v>0</v>
      </c>
      <c r="D546" s="3" t="s">
        <v>570</v>
      </c>
      <c r="E546" s="3" t="str">
        <f>IFERROR(VLOOKUP(Table_Query_from_Cas_Ragle3[[#This Row],[Equipment '#]],'Equip Rates'!A:C,3,FALSE),"")</f>
        <v/>
      </c>
      <c r="F546" s="3" t="str">
        <f>IFERROR(VLOOKUP(Table_Query_from_Cas_Ragle3[[#This Row],[Equipment '#]],H:I,2,FALSE), "No Div")</f>
        <v>1</v>
      </c>
      <c r="H546" s="3" t="s">
        <v>1242</v>
      </c>
      <c r="I546" s="3" t="s">
        <v>1937</v>
      </c>
    </row>
    <row r="547" spans="1:9" x14ac:dyDescent="0.25">
      <c r="A547" s="3" t="s">
        <v>1196</v>
      </c>
      <c r="B547" s="3" t="s">
        <v>1197</v>
      </c>
      <c r="C547" s="3">
        <v>8774</v>
      </c>
      <c r="D547" s="3" t="s">
        <v>570</v>
      </c>
      <c r="E547" s="3" t="str">
        <f>IFERROR(VLOOKUP(Table_Query_from_Cas_Ragle3[[#This Row],[Equipment '#]],'Equip Rates'!A:C,3,FALSE),"")</f>
        <v/>
      </c>
      <c r="F547" s="3" t="str">
        <f>IFERROR(VLOOKUP(Table_Query_from_Cas_Ragle3[[#This Row],[Equipment '#]],H:I,2,FALSE), "No Div")</f>
        <v>2</v>
      </c>
      <c r="H547" s="3" t="s">
        <v>245</v>
      </c>
      <c r="I547" s="3" t="s">
        <v>1934</v>
      </c>
    </row>
    <row r="548" spans="1:9" x14ac:dyDescent="0.25">
      <c r="A548" s="3" t="s">
        <v>1198</v>
      </c>
      <c r="B548" s="3" t="s">
        <v>1199</v>
      </c>
      <c r="C548" s="3">
        <v>13000</v>
      </c>
      <c r="D548" s="3" t="s">
        <v>570</v>
      </c>
      <c r="E548" s="3" t="str">
        <f>IFERROR(VLOOKUP(Table_Query_from_Cas_Ragle3[[#This Row],[Equipment '#]],'Equip Rates'!A:C,3,FALSE),"")</f>
        <v/>
      </c>
      <c r="F548" s="3" t="str">
        <f>IFERROR(VLOOKUP(Table_Query_from_Cas_Ragle3[[#This Row],[Equipment '#]],H:I,2,FALSE), "No Div")</f>
        <v>1</v>
      </c>
      <c r="H548" s="3" t="s">
        <v>246</v>
      </c>
      <c r="I548" s="3" t="s">
        <v>1934</v>
      </c>
    </row>
    <row r="549" spans="1:9" x14ac:dyDescent="0.25">
      <c r="A549" s="3" t="s">
        <v>1200</v>
      </c>
      <c r="B549" s="3" t="s">
        <v>1201</v>
      </c>
      <c r="C549" s="3">
        <v>15176.58</v>
      </c>
      <c r="D549" s="3" t="s">
        <v>570</v>
      </c>
      <c r="E549" s="3" t="str">
        <f>IFERROR(VLOOKUP(Table_Query_from_Cas_Ragle3[[#This Row],[Equipment '#]],'Equip Rates'!A:C,3,FALSE),"")</f>
        <v/>
      </c>
      <c r="F549" s="3" t="str">
        <f>IFERROR(VLOOKUP(Table_Query_from_Cas_Ragle3[[#This Row],[Equipment '#]],H:I,2,FALSE), "No Div")</f>
        <v>2</v>
      </c>
      <c r="H549" s="3" t="s">
        <v>49</v>
      </c>
      <c r="I549" s="3" t="s">
        <v>1934</v>
      </c>
    </row>
    <row r="550" spans="1:9" x14ac:dyDescent="0.25">
      <c r="A550" s="3" t="s">
        <v>1202</v>
      </c>
      <c r="B550" s="3" t="s">
        <v>1203</v>
      </c>
      <c r="C550" s="3">
        <v>11235</v>
      </c>
      <c r="D550" s="3" t="s">
        <v>570</v>
      </c>
      <c r="E550" s="3" t="str">
        <f>IFERROR(VLOOKUP(Table_Query_from_Cas_Ragle3[[#This Row],[Equipment '#]],'Equip Rates'!A:C,3,FALSE),"")</f>
        <v/>
      </c>
      <c r="F550" s="3" t="str">
        <f>IFERROR(VLOOKUP(Table_Query_from_Cas_Ragle3[[#This Row],[Equipment '#]],H:I,2,FALSE), "No Div")</f>
        <v>1</v>
      </c>
      <c r="H550" s="3" t="s">
        <v>3513</v>
      </c>
      <c r="I550" s="3" t="s">
        <v>1934</v>
      </c>
    </row>
    <row r="551" spans="1:9" x14ac:dyDescent="0.25">
      <c r="A551" s="3" t="s">
        <v>1204</v>
      </c>
      <c r="B551" s="3" t="s">
        <v>1205</v>
      </c>
      <c r="C551" s="3">
        <v>9095</v>
      </c>
      <c r="D551" s="3" t="s">
        <v>570</v>
      </c>
      <c r="E551" s="3" t="str">
        <f>IFERROR(VLOOKUP(Table_Query_from_Cas_Ragle3[[#This Row],[Equipment '#]],'Equip Rates'!A:C,3,FALSE),"")</f>
        <v/>
      </c>
      <c r="F551" s="3" t="str">
        <f>IFERROR(VLOOKUP(Table_Query_from_Cas_Ragle3[[#This Row],[Equipment '#]],H:I,2,FALSE), "No Div")</f>
        <v>1</v>
      </c>
      <c r="H551" s="3" t="s">
        <v>1244</v>
      </c>
      <c r="I551" s="3" t="s">
        <v>1937</v>
      </c>
    </row>
    <row r="552" spans="1:9" x14ac:dyDescent="0.25">
      <c r="A552" s="3" t="s">
        <v>1206</v>
      </c>
      <c r="B552" s="3" t="s">
        <v>1207</v>
      </c>
      <c r="C552" s="3">
        <v>14445.5</v>
      </c>
      <c r="D552" s="3" t="s">
        <v>570</v>
      </c>
      <c r="E552" s="3" t="str">
        <f>IFERROR(VLOOKUP(Table_Query_from_Cas_Ragle3[[#This Row],[Equipment '#]],'Equip Rates'!A:C,3,FALSE),"")</f>
        <v/>
      </c>
      <c r="F552" s="3" t="str">
        <f>IFERROR(VLOOKUP(Table_Query_from_Cas_Ragle3[[#This Row],[Equipment '#]],H:I,2,FALSE), "No Div")</f>
        <v>1</v>
      </c>
      <c r="H552" s="3" t="s">
        <v>1246</v>
      </c>
      <c r="I552" s="3" t="s">
        <v>1934</v>
      </c>
    </row>
    <row r="553" spans="1:9" x14ac:dyDescent="0.25">
      <c r="A553" s="3" t="s">
        <v>1208</v>
      </c>
      <c r="B553" s="3" t="s">
        <v>1209</v>
      </c>
      <c r="C553" s="3">
        <v>17394.5</v>
      </c>
      <c r="D553" s="3" t="s">
        <v>570</v>
      </c>
      <c r="E553" s="3" t="str">
        <f>IFERROR(VLOOKUP(Table_Query_from_Cas_Ragle3[[#This Row],[Equipment '#]],'Equip Rates'!A:C,3,FALSE),"")</f>
        <v/>
      </c>
      <c r="F553" s="3" t="str">
        <f>IFERROR(VLOOKUP(Table_Query_from_Cas_Ragle3[[#This Row],[Equipment '#]],H:I,2,FALSE), "No Div")</f>
        <v>2</v>
      </c>
      <c r="H553" s="3" t="s">
        <v>1248</v>
      </c>
      <c r="I553" s="3" t="s">
        <v>1934</v>
      </c>
    </row>
    <row r="554" spans="1:9" x14ac:dyDescent="0.25">
      <c r="A554" s="3" t="s">
        <v>3143</v>
      </c>
      <c r="B554" s="3" t="s">
        <v>3161</v>
      </c>
      <c r="C554" s="3">
        <v>48150</v>
      </c>
      <c r="D554" s="3" t="s">
        <v>570</v>
      </c>
      <c r="E554" s="3" t="str">
        <f>IFERROR(VLOOKUP(Table_Query_from_Cas_Ragle3[[#This Row],[Equipment '#]],'Equip Rates'!A:C,3,FALSE),"")</f>
        <v/>
      </c>
      <c r="F554" s="3" t="str">
        <f>IFERROR(VLOOKUP(Table_Query_from_Cas_Ragle3[[#This Row],[Equipment '#]],H:I,2,FALSE), "No Div")</f>
        <v>1</v>
      </c>
      <c r="H554" s="3" t="s">
        <v>1250</v>
      </c>
      <c r="I554" s="3" t="s">
        <v>1937</v>
      </c>
    </row>
    <row r="555" spans="1:9" x14ac:dyDescent="0.25">
      <c r="A555" s="3" t="s">
        <v>3144</v>
      </c>
      <c r="B555" s="3" t="s">
        <v>3162</v>
      </c>
      <c r="C555" s="3">
        <v>35845</v>
      </c>
      <c r="D555" s="3" t="s">
        <v>570</v>
      </c>
      <c r="E555" s="3" t="str">
        <f>IFERROR(VLOOKUP(Table_Query_from_Cas_Ragle3[[#This Row],[Equipment '#]],'Equip Rates'!A:C,3,FALSE),"")</f>
        <v/>
      </c>
      <c r="F555" s="3" t="str">
        <f>IFERROR(VLOOKUP(Table_Query_from_Cas_Ragle3[[#This Row],[Equipment '#]],H:I,2,FALSE), "No Div")</f>
        <v>1</v>
      </c>
      <c r="H555" s="3" t="s">
        <v>1252</v>
      </c>
      <c r="I555" s="3" t="s">
        <v>1937</v>
      </c>
    </row>
    <row r="556" spans="1:9" x14ac:dyDescent="0.25">
      <c r="A556" s="3" t="s">
        <v>3145</v>
      </c>
      <c r="B556" s="3" t="s">
        <v>3163</v>
      </c>
      <c r="C556" s="3">
        <v>35845</v>
      </c>
      <c r="D556" s="3" t="s">
        <v>570</v>
      </c>
      <c r="E556" s="3" t="str">
        <f>IFERROR(VLOOKUP(Table_Query_from_Cas_Ragle3[[#This Row],[Equipment '#]],'Equip Rates'!A:C,3,FALSE),"")</f>
        <v/>
      </c>
      <c r="F556" s="3" t="str">
        <f>IFERROR(VLOOKUP(Table_Query_from_Cas_Ragle3[[#This Row],[Equipment '#]],H:I,2,FALSE), "No Div")</f>
        <v>1</v>
      </c>
      <c r="H556" s="3" t="s">
        <v>1254</v>
      </c>
      <c r="I556" s="3" t="s">
        <v>1937</v>
      </c>
    </row>
    <row r="557" spans="1:9" x14ac:dyDescent="0.25">
      <c r="A557" s="3" t="s">
        <v>3329</v>
      </c>
      <c r="B557" s="3" t="s">
        <v>3330</v>
      </c>
      <c r="C557" s="3">
        <v>0</v>
      </c>
      <c r="D557" s="3" t="s">
        <v>570</v>
      </c>
      <c r="E557" s="3" t="str">
        <f>IFERROR(VLOOKUP(Table_Query_from_Cas_Ragle3[[#This Row],[Equipment '#]],'Equip Rates'!A:C,3,FALSE),"")</f>
        <v/>
      </c>
      <c r="F557" s="3" t="str">
        <f>IFERROR(VLOOKUP(Table_Query_from_Cas_Ragle3[[#This Row],[Equipment '#]],H:I,2,FALSE), "No Div")</f>
        <v>No Div</v>
      </c>
      <c r="H557" s="3" t="s">
        <v>1256</v>
      </c>
      <c r="I557" s="3" t="s">
        <v>1937</v>
      </c>
    </row>
    <row r="558" spans="1:9" x14ac:dyDescent="0.25">
      <c r="A558" s="3" t="s">
        <v>1210</v>
      </c>
      <c r="B558" s="3" t="s">
        <v>1211</v>
      </c>
      <c r="C558" s="3">
        <v>16800</v>
      </c>
      <c r="D558" s="3" t="s">
        <v>570</v>
      </c>
      <c r="E558" s="3" t="str">
        <f>IFERROR(VLOOKUP(Table_Query_from_Cas_Ragle3[[#This Row],[Equipment '#]],'Equip Rates'!A:C,3,FALSE),"")</f>
        <v/>
      </c>
      <c r="F558" s="3" t="str">
        <f>IFERROR(VLOOKUP(Table_Query_from_Cas_Ragle3[[#This Row],[Equipment '#]],H:I,2,FALSE), "No Div")</f>
        <v>1</v>
      </c>
      <c r="H558" s="3" t="s">
        <v>1258</v>
      </c>
      <c r="I558" s="3" t="s">
        <v>1934</v>
      </c>
    </row>
    <row r="559" spans="1:9" x14ac:dyDescent="0.25">
      <c r="A559" s="3" t="s">
        <v>3510</v>
      </c>
      <c r="B559" s="3" t="s">
        <v>3525</v>
      </c>
      <c r="C559" s="3">
        <v>7276</v>
      </c>
      <c r="D559" s="3" t="s">
        <v>570</v>
      </c>
      <c r="E559" s="3" t="str">
        <f>IFERROR(VLOOKUP(Table_Query_from_Cas_Ragle3[[#This Row],[Equipment '#]],'Equip Rates'!A:C,3,FALSE),"")</f>
        <v/>
      </c>
      <c r="F559" s="3" t="str">
        <f>IFERROR(VLOOKUP(Table_Query_from_Cas_Ragle3[[#This Row],[Equipment '#]],H:I,2,FALSE), "No Div")</f>
        <v>1</v>
      </c>
      <c r="H559" s="3" t="s">
        <v>1260</v>
      </c>
      <c r="I559" s="3" t="s">
        <v>1937</v>
      </c>
    </row>
    <row r="560" spans="1:9" x14ac:dyDescent="0.25">
      <c r="A560" s="3" t="s">
        <v>1212</v>
      </c>
      <c r="B560" s="3" t="s">
        <v>1213</v>
      </c>
      <c r="C560" s="3">
        <v>18020</v>
      </c>
      <c r="D560" s="3" t="s">
        <v>570</v>
      </c>
      <c r="E560" s="3" t="str">
        <f>IFERROR(VLOOKUP(Table_Query_from_Cas_Ragle3[[#This Row],[Equipment '#]],'Equip Rates'!A:C,3,FALSE),"")</f>
        <v/>
      </c>
      <c r="F560" s="3" t="str">
        <f>IFERROR(VLOOKUP(Table_Query_from_Cas_Ragle3[[#This Row],[Equipment '#]],H:I,2,FALSE), "No Div")</f>
        <v>1</v>
      </c>
      <c r="H560" s="3" t="s">
        <v>3732</v>
      </c>
      <c r="I560" s="3" t="s">
        <v>1935</v>
      </c>
    </row>
    <row r="561" spans="1:9" x14ac:dyDescent="0.25">
      <c r="A561" s="3" t="s">
        <v>1214</v>
      </c>
      <c r="B561" s="3" t="s">
        <v>1215</v>
      </c>
      <c r="C561" s="3">
        <v>21400</v>
      </c>
      <c r="D561" s="3" t="s">
        <v>570</v>
      </c>
      <c r="E561" s="3" t="str">
        <f>IFERROR(VLOOKUP(Table_Query_from_Cas_Ragle3[[#This Row],[Equipment '#]],'Equip Rates'!A:C,3,FALSE),"")</f>
        <v/>
      </c>
      <c r="F561" s="3" t="str">
        <f>IFERROR(VLOOKUP(Table_Query_from_Cas_Ragle3[[#This Row],[Equipment '#]],H:I,2,FALSE), "No Div")</f>
        <v>1</v>
      </c>
      <c r="H561" s="3" t="s">
        <v>3277</v>
      </c>
      <c r="I561" s="3" t="s">
        <v>1934</v>
      </c>
    </row>
    <row r="562" spans="1:9" x14ac:dyDescent="0.25">
      <c r="A562" s="3" t="s">
        <v>1216</v>
      </c>
      <c r="B562" s="3" t="s">
        <v>1217</v>
      </c>
      <c r="C562" s="3">
        <v>0</v>
      </c>
      <c r="D562" s="3" t="s">
        <v>570</v>
      </c>
      <c r="E562" s="3" t="str">
        <f>IFERROR(VLOOKUP(Table_Query_from_Cas_Ragle3[[#This Row],[Equipment '#]],'Equip Rates'!A:C,3,FALSE),"")</f>
        <v/>
      </c>
      <c r="F562" s="3" t="str">
        <f>IFERROR(VLOOKUP(Table_Query_from_Cas_Ragle3[[#This Row],[Equipment '#]],H:I,2,FALSE), "No Div")</f>
        <v>No Div</v>
      </c>
      <c r="H562" s="3" t="s">
        <v>3468</v>
      </c>
      <c r="I562" s="3" t="s">
        <v>1935</v>
      </c>
    </row>
    <row r="563" spans="1:9" x14ac:dyDescent="0.25">
      <c r="A563" s="3" t="s">
        <v>1218</v>
      </c>
      <c r="B563" s="3" t="s">
        <v>1219</v>
      </c>
      <c r="C563" s="3">
        <v>2000</v>
      </c>
      <c r="D563" s="3" t="s">
        <v>570</v>
      </c>
      <c r="E563" s="3" t="str">
        <f>IFERROR(VLOOKUP(Table_Query_from_Cas_Ragle3[[#This Row],[Equipment '#]],'Equip Rates'!A:C,3,FALSE),"")</f>
        <v/>
      </c>
      <c r="F563" s="3" t="str">
        <f>IFERROR(VLOOKUP(Table_Query_from_Cas_Ragle3[[#This Row],[Equipment '#]],H:I,2,FALSE), "No Div")</f>
        <v>No Div</v>
      </c>
      <c r="H563" s="3" t="s">
        <v>3146</v>
      </c>
      <c r="I563" s="3" t="s">
        <v>1935</v>
      </c>
    </row>
    <row r="564" spans="1:9" x14ac:dyDescent="0.25">
      <c r="A564" s="3" t="s">
        <v>1220</v>
      </c>
      <c r="B564" s="3" t="s">
        <v>1221</v>
      </c>
      <c r="C564" s="3">
        <v>5000</v>
      </c>
      <c r="D564" s="3" t="s">
        <v>570</v>
      </c>
      <c r="E564" s="3" t="str">
        <f>IFERROR(VLOOKUP(Table_Query_from_Cas_Ragle3[[#This Row],[Equipment '#]],'Equip Rates'!A:C,3,FALSE),"")</f>
        <v/>
      </c>
      <c r="F564" s="3" t="str">
        <f>IFERROR(VLOOKUP(Table_Query_from_Cas_Ragle3[[#This Row],[Equipment '#]],H:I,2,FALSE), "No Div")</f>
        <v>No Div</v>
      </c>
      <c r="H564" s="3" t="s">
        <v>3339</v>
      </c>
      <c r="I564" s="3" t="s">
        <v>1935</v>
      </c>
    </row>
    <row r="565" spans="1:9" x14ac:dyDescent="0.25">
      <c r="A565" s="3" t="s">
        <v>1222</v>
      </c>
      <c r="B565" s="3" t="s">
        <v>1223</v>
      </c>
      <c r="C565" s="3">
        <v>18550</v>
      </c>
      <c r="D565" s="3" t="s">
        <v>570</v>
      </c>
      <c r="E565" s="3" t="str">
        <f>IFERROR(VLOOKUP(Table_Query_from_Cas_Ragle3[[#This Row],[Equipment '#]],'Equip Rates'!A:C,3,FALSE),"")</f>
        <v/>
      </c>
      <c r="F565" s="3" t="str">
        <f>IFERROR(VLOOKUP(Table_Query_from_Cas_Ragle3[[#This Row],[Equipment '#]],H:I,2,FALSE), "No Div")</f>
        <v>1</v>
      </c>
      <c r="H565" s="3" t="s">
        <v>3469</v>
      </c>
      <c r="I565" s="3" t="s">
        <v>1934</v>
      </c>
    </row>
    <row r="566" spans="1:9" x14ac:dyDescent="0.25">
      <c r="A566" s="3" t="s">
        <v>1224</v>
      </c>
      <c r="B566" s="3" t="s">
        <v>1225</v>
      </c>
      <c r="C566" s="3">
        <v>68900</v>
      </c>
      <c r="D566" s="3" t="s">
        <v>570</v>
      </c>
      <c r="E566" s="3" t="str">
        <f>IFERROR(VLOOKUP(Table_Query_from_Cas_Ragle3[[#This Row],[Equipment '#]],'Equip Rates'!A:C,3,FALSE),"")</f>
        <v/>
      </c>
      <c r="F566" s="3" t="str">
        <f>IFERROR(VLOOKUP(Table_Query_from_Cas_Ragle3[[#This Row],[Equipment '#]],H:I,2,FALSE), "No Div")</f>
        <v>1</v>
      </c>
      <c r="H566" s="3" t="s">
        <v>1262</v>
      </c>
      <c r="I566" s="3" t="s">
        <v>1937</v>
      </c>
    </row>
    <row r="567" spans="1:9" x14ac:dyDescent="0.25">
      <c r="A567" s="3" t="s">
        <v>4038</v>
      </c>
      <c r="B567" s="3" t="s">
        <v>4050</v>
      </c>
      <c r="C567" s="3">
        <v>31330.23</v>
      </c>
      <c r="D567" s="3" t="s">
        <v>570</v>
      </c>
      <c r="E567" s="3" t="str">
        <f>IFERROR(VLOOKUP(Table_Query_from_Cas_Ragle3[[#This Row],[Equipment '#]],'Equip Rates'!A:C,3,FALSE),"")</f>
        <v/>
      </c>
      <c r="F567" s="3" t="str">
        <f>IFERROR(VLOOKUP(Table_Query_from_Cas_Ragle3[[#This Row],[Equipment '#]],H:I,2,FALSE), "No Div")</f>
        <v>1</v>
      </c>
      <c r="H567" s="3" t="s">
        <v>1264</v>
      </c>
      <c r="I567" s="3" t="s">
        <v>1934</v>
      </c>
    </row>
    <row r="568" spans="1:9" x14ac:dyDescent="0.25">
      <c r="A568" s="3" t="s">
        <v>1226</v>
      </c>
      <c r="B568" s="3" t="s">
        <v>1227</v>
      </c>
      <c r="C568" s="3">
        <v>177498.49</v>
      </c>
      <c r="D568" s="3" t="s">
        <v>570</v>
      </c>
      <c r="E568" s="3" t="str">
        <f>IFERROR(VLOOKUP(Table_Query_from_Cas_Ragle3[[#This Row],[Equipment '#]],'Equip Rates'!A:C,3,FALSE),"")</f>
        <v/>
      </c>
      <c r="F568" s="3" t="str">
        <f>IFERROR(VLOOKUP(Table_Query_from_Cas_Ragle3[[#This Row],[Equipment '#]],H:I,2,FALSE), "No Div")</f>
        <v>1</v>
      </c>
      <c r="H568" s="3" t="s">
        <v>1266</v>
      </c>
      <c r="I568" s="3" t="s">
        <v>1937</v>
      </c>
    </row>
    <row r="569" spans="1:9" x14ac:dyDescent="0.25">
      <c r="A569" s="3" t="s">
        <v>4039</v>
      </c>
      <c r="B569" s="3" t="s">
        <v>4051</v>
      </c>
      <c r="C569" s="3">
        <v>84559.02</v>
      </c>
      <c r="D569" s="3" t="s">
        <v>570</v>
      </c>
      <c r="E569" s="3" t="str">
        <f>IFERROR(VLOOKUP(Table_Query_from_Cas_Ragle3[[#This Row],[Equipment '#]],'Equip Rates'!A:C,3,FALSE),"")</f>
        <v/>
      </c>
      <c r="F569" s="3" t="str">
        <f>IFERROR(VLOOKUP(Table_Query_from_Cas_Ragle3[[#This Row],[Equipment '#]],H:I,2,FALSE), "No Div")</f>
        <v>1</v>
      </c>
      <c r="H569" s="3" t="s">
        <v>168</v>
      </c>
      <c r="I569" s="3" t="s">
        <v>1934</v>
      </c>
    </row>
    <row r="570" spans="1:9" x14ac:dyDescent="0.25">
      <c r="A570" s="3" t="s">
        <v>1228</v>
      </c>
      <c r="B570" s="3" t="s">
        <v>1229</v>
      </c>
      <c r="C570" s="3">
        <v>42158</v>
      </c>
      <c r="D570" s="3" t="s">
        <v>570</v>
      </c>
      <c r="E570" s="3" t="str">
        <f>IFERROR(VLOOKUP(Table_Query_from_Cas_Ragle3[[#This Row],[Equipment '#]],'Equip Rates'!A:C,3,FALSE),"")</f>
        <v/>
      </c>
      <c r="F570" s="3" t="str">
        <f>IFERROR(VLOOKUP(Table_Query_from_Cas_Ragle3[[#This Row],[Equipment '#]],H:I,2,FALSE), "No Div")</f>
        <v>1</v>
      </c>
      <c r="H570" s="3" t="s">
        <v>233</v>
      </c>
      <c r="I570" s="3" t="s">
        <v>1935</v>
      </c>
    </row>
    <row r="571" spans="1:9" x14ac:dyDescent="0.25">
      <c r="A571" s="3" t="s">
        <v>1230</v>
      </c>
      <c r="B571" s="3" t="s">
        <v>1231</v>
      </c>
      <c r="C571" s="3">
        <v>11556</v>
      </c>
      <c r="D571" s="3" t="s">
        <v>570</v>
      </c>
      <c r="E571" s="3" t="str">
        <f>IFERROR(VLOOKUP(Table_Query_from_Cas_Ragle3[[#This Row],[Equipment '#]],'Equip Rates'!A:C,3,FALSE),"")</f>
        <v/>
      </c>
      <c r="F571" s="3" t="str">
        <f>IFERROR(VLOOKUP(Table_Query_from_Cas_Ragle3[[#This Row],[Equipment '#]],H:I,2,FALSE), "No Div")</f>
        <v>1</v>
      </c>
      <c r="H571" s="3" t="s">
        <v>1268</v>
      </c>
      <c r="I571" s="3" t="s">
        <v>1937</v>
      </c>
    </row>
    <row r="572" spans="1:9" x14ac:dyDescent="0.25">
      <c r="A572" s="3" t="s">
        <v>1232</v>
      </c>
      <c r="B572" s="3" t="s">
        <v>1233</v>
      </c>
      <c r="C572" s="3">
        <v>18832</v>
      </c>
      <c r="D572" s="3" t="s">
        <v>570</v>
      </c>
      <c r="E572" s="3" t="str">
        <f>IFERROR(VLOOKUP(Table_Query_from_Cas_Ragle3[[#This Row],[Equipment '#]],'Equip Rates'!A:C,3,FALSE),"")</f>
        <v/>
      </c>
      <c r="F572" s="3" t="str">
        <f>IFERROR(VLOOKUP(Table_Query_from_Cas_Ragle3[[#This Row],[Equipment '#]],H:I,2,FALSE), "No Div")</f>
        <v>1</v>
      </c>
      <c r="H572" s="3" t="s">
        <v>1270</v>
      </c>
      <c r="I572" s="3" t="s">
        <v>1937</v>
      </c>
    </row>
    <row r="573" spans="1:9" x14ac:dyDescent="0.25">
      <c r="A573" s="3" t="s">
        <v>1234</v>
      </c>
      <c r="B573" s="3" t="s">
        <v>1235</v>
      </c>
      <c r="C573" s="3">
        <v>447320</v>
      </c>
      <c r="D573" s="3" t="s">
        <v>570</v>
      </c>
      <c r="E573" s="3" t="str">
        <f>IFERROR(VLOOKUP(Table_Query_from_Cas_Ragle3[[#This Row],[Equipment '#]],'Equip Rates'!A:C,3,FALSE),"")</f>
        <v/>
      </c>
      <c r="F573" s="3" t="str">
        <f>IFERROR(VLOOKUP(Table_Query_from_Cas_Ragle3[[#This Row],[Equipment '#]],H:I,2,FALSE), "No Div")</f>
        <v>1</v>
      </c>
      <c r="H573" s="3" t="s">
        <v>247</v>
      </c>
      <c r="I573" s="3" t="s">
        <v>1934</v>
      </c>
    </row>
    <row r="574" spans="1:9" x14ac:dyDescent="0.25">
      <c r="A574" s="3" t="s">
        <v>3411</v>
      </c>
      <c r="B574" s="3" t="s">
        <v>3431</v>
      </c>
      <c r="C574" s="3">
        <v>18077.28</v>
      </c>
      <c r="D574" s="3" t="s">
        <v>570</v>
      </c>
      <c r="E574" s="3" t="str">
        <f>IFERROR(VLOOKUP(Table_Query_from_Cas_Ragle3[[#This Row],[Equipment '#]],'Equip Rates'!A:C,3,FALSE),"")</f>
        <v/>
      </c>
      <c r="F574" s="3" t="str">
        <f>IFERROR(VLOOKUP(Table_Query_from_Cas_Ragle3[[#This Row],[Equipment '#]],H:I,2,FALSE), "No Div")</f>
        <v>1</v>
      </c>
      <c r="H574" s="3" t="s">
        <v>1281</v>
      </c>
      <c r="I574" s="3" t="s">
        <v>1937</v>
      </c>
    </row>
    <row r="575" spans="1:9" x14ac:dyDescent="0.25">
      <c r="A575" s="3" t="s">
        <v>1236</v>
      </c>
      <c r="B575" s="3" t="s">
        <v>1237</v>
      </c>
      <c r="C575" s="3">
        <v>151580</v>
      </c>
      <c r="D575" s="3" t="s">
        <v>570</v>
      </c>
      <c r="E575" s="3" t="str">
        <f>IFERROR(VLOOKUP(Table_Query_from_Cas_Ragle3[[#This Row],[Equipment '#]],'Equip Rates'!A:C,3,FALSE),"")</f>
        <v/>
      </c>
      <c r="F575" s="3" t="str">
        <f>IFERROR(VLOOKUP(Table_Query_from_Cas_Ragle3[[#This Row],[Equipment '#]],H:I,2,FALSE), "No Div")</f>
        <v>1</v>
      </c>
      <c r="H575" s="3" t="s">
        <v>1283</v>
      </c>
      <c r="I575" s="3" t="s">
        <v>1937</v>
      </c>
    </row>
    <row r="576" spans="1:9" x14ac:dyDescent="0.25">
      <c r="A576" s="3" t="s">
        <v>3511</v>
      </c>
      <c r="B576" s="3" t="s">
        <v>3526</v>
      </c>
      <c r="C576" s="3">
        <v>67106.559999999998</v>
      </c>
      <c r="D576" s="3" t="s">
        <v>570</v>
      </c>
      <c r="E576" s="3" t="str">
        <f>IFERROR(VLOOKUP(Table_Query_from_Cas_Ragle3[[#This Row],[Equipment '#]],'Equip Rates'!A:C,3,FALSE),"")</f>
        <v/>
      </c>
      <c r="F576" s="3" t="str">
        <f>IFERROR(VLOOKUP(Table_Query_from_Cas_Ragle3[[#This Row],[Equipment '#]],H:I,2,FALSE), "No Div")</f>
        <v>1</v>
      </c>
      <c r="H576" s="3" t="s">
        <v>1285</v>
      </c>
      <c r="I576" s="3" t="s">
        <v>1934</v>
      </c>
    </row>
    <row r="577" spans="1:9" x14ac:dyDescent="0.25">
      <c r="A577" s="3" t="s">
        <v>1238</v>
      </c>
      <c r="B577" s="3" t="s">
        <v>1239</v>
      </c>
      <c r="C577" s="3">
        <v>299980</v>
      </c>
      <c r="D577" s="3" t="s">
        <v>570</v>
      </c>
      <c r="E577" s="3" t="str">
        <f>IFERROR(VLOOKUP(Table_Query_from_Cas_Ragle3[[#This Row],[Equipment '#]],'Equip Rates'!A:C,3,FALSE),"")</f>
        <v/>
      </c>
      <c r="F577" s="3" t="str">
        <f>IFERROR(VLOOKUP(Table_Query_from_Cas_Ragle3[[#This Row],[Equipment '#]],H:I,2,FALSE), "No Div")</f>
        <v>1</v>
      </c>
      <c r="H577" s="3" t="s">
        <v>1287</v>
      </c>
      <c r="I577" s="3" t="s">
        <v>1934</v>
      </c>
    </row>
    <row r="578" spans="1:9" x14ac:dyDescent="0.25">
      <c r="A578" s="3" t="s">
        <v>3412</v>
      </c>
      <c r="B578" s="3" t="s">
        <v>3432</v>
      </c>
      <c r="C578" s="3">
        <v>18149.59</v>
      </c>
      <c r="D578" s="3" t="s">
        <v>570</v>
      </c>
      <c r="E578" s="3" t="str">
        <f>IFERROR(VLOOKUP(Table_Query_from_Cas_Ragle3[[#This Row],[Equipment '#]],'Equip Rates'!A:C,3,FALSE),"")</f>
        <v/>
      </c>
      <c r="F578" s="3" t="str">
        <f>IFERROR(VLOOKUP(Table_Query_from_Cas_Ragle3[[#This Row],[Equipment '#]],H:I,2,FALSE), "No Div")</f>
        <v>1</v>
      </c>
      <c r="H578" s="3" t="s">
        <v>1289</v>
      </c>
      <c r="I578" s="3" t="s">
        <v>1934</v>
      </c>
    </row>
    <row r="579" spans="1:9" x14ac:dyDescent="0.25">
      <c r="A579" s="3" t="s">
        <v>3512</v>
      </c>
      <c r="B579" s="3" t="s">
        <v>3527</v>
      </c>
      <c r="C579" s="3">
        <v>99133.38</v>
      </c>
      <c r="D579" s="3" t="s">
        <v>570</v>
      </c>
      <c r="E579" s="3" t="str">
        <f>IFERROR(VLOOKUP(Table_Query_from_Cas_Ragle3[[#This Row],[Equipment '#]],'Equip Rates'!A:C,3,FALSE),"")</f>
        <v/>
      </c>
      <c r="F579" s="3" t="str">
        <f>IFERROR(VLOOKUP(Table_Query_from_Cas_Ragle3[[#This Row],[Equipment '#]],H:I,2,FALSE), "No Div")</f>
        <v>1</v>
      </c>
      <c r="H579" s="3" t="s">
        <v>3294</v>
      </c>
      <c r="I579" s="3" t="s">
        <v>1934</v>
      </c>
    </row>
    <row r="580" spans="1:9" x14ac:dyDescent="0.25">
      <c r="A580" s="3" t="s">
        <v>1240</v>
      </c>
      <c r="B580" s="3" t="s">
        <v>1241</v>
      </c>
      <c r="C580" s="3">
        <v>101650</v>
      </c>
      <c r="D580" s="3" t="s">
        <v>570</v>
      </c>
      <c r="E580" s="3" t="str">
        <f>IFERROR(VLOOKUP(Table_Query_from_Cas_Ragle3[[#This Row],[Equipment '#]],'Equip Rates'!A:C,3,FALSE),"")</f>
        <v/>
      </c>
      <c r="F580" s="3" t="str">
        <f>IFERROR(VLOOKUP(Table_Query_from_Cas_Ragle3[[#This Row],[Equipment '#]],H:I,2,FALSE), "No Div")</f>
        <v>1</v>
      </c>
      <c r="H580" s="3" t="s">
        <v>3325</v>
      </c>
      <c r="I580" s="3" t="s">
        <v>1934</v>
      </c>
    </row>
    <row r="581" spans="1:9" x14ac:dyDescent="0.25">
      <c r="A581" s="3" t="s">
        <v>1242</v>
      </c>
      <c r="B581" s="3" t="s">
        <v>1243</v>
      </c>
      <c r="C581" s="3">
        <v>107886.8</v>
      </c>
      <c r="D581" s="3" t="s">
        <v>570</v>
      </c>
      <c r="E581" s="3" t="str">
        <f>IFERROR(VLOOKUP(Table_Query_from_Cas_Ragle3[[#This Row],[Equipment '#]],'Equip Rates'!A:C,3,FALSE),"")</f>
        <v/>
      </c>
      <c r="F581" s="3" t="str">
        <f>IFERROR(VLOOKUP(Table_Query_from_Cas_Ragle3[[#This Row],[Equipment '#]],H:I,2,FALSE), "No Div")</f>
        <v>1</v>
      </c>
      <c r="H581" s="3" t="s">
        <v>3179</v>
      </c>
      <c r="I581" s="3" t="s">
        <v>1934</v>
      </c>
    </row>
    <row r="582" spans="1:9" x14ac:dyDescent="0.25">
      <c r="A582" s="3" t="s">
        <v>245</v>
      </c>
      <c r="B582" s="3" t="s">
        <v>376</v>
      </c>
      <c r="C582" s="3">
        <v>181557.59</v>
      </c>
      <c r="D582" s="3" t="s">
        <v>570</v>
      </c>
      <c r="E582" s="3" t="str">
        <f>IFERROR(VLOOKUP(Table_Query_from_Cas_Ragle3[[#This Row],[Equipment '#]],'Equip Rates'!A:C,3,FALSE),"")</f>
        <v/>
      </c>
      <c r="F582" s="3" t="str">
        <f>IFERROR(VLOOKUP(Table_Query_from_Cas_Ragle3[[#This Row],[Equipment '#]],H:I,2,FALSE), "No Div")</f>
        <v>2</v>
      </c>
      <c r="H582" s="3" t="s">
        <v>3180</v>
      </c>
      <c r="I582" s="3" t="s">
        <v>1934</v>
      </c>
    </row>
    <row r="583" spans="1:9" x14ac:dyDescent="0.25">
      <c r="A583" s="3" t="s">
        <v>246</v>
      </c>
      <c r="B583" s="3" t="s">
        <v>377</v>
      </c>
      <c r="C583" s="3">
        <v>89196.43</v>
      </c>
      <c r="D583" s="3" t="s">
        <v>570</v>
      </c>
      <c r="E583" s="3" t="str">
        <f>IFERROR(VLOOKUP(Table_Query_from_Cas_Ragle3[[#This Row],[Equipment '#]],'Equip Rates'!A:C,3,FALSE),"")</f>
        <v/>
      </c>
      <c r="F583" s="3" t="str">
        <f>IFERROR(VLOOKUP(Table_Query_from_Cas_Ragle3[[#This Row],[Equipment '#]],H:I,2,FALSE), "No Div")</f>
        <v>2</v>
      </c>
      <c r="H583" s="3" t="s">
        <v>3659</v>
      </c>
      <c r="I583" s="3" t="s">
        <v>1934</v>
      </c>
    </row>
    <row r="584" spans="1:9" x14ac:dyDescent="0.25">
      <c r="A584" s="3" t="s">
        <v>49</v>
      </c>
      <c r="B584" s="3" t="s">
        <v>378</v>
      </c>
      <c r="C584" s="3">
        <v>152066.53</v>
      </c>
      <c r="D584" s="3" t="s">
        <v>570</v>
      </c>
      <c r="E584" s="3" t="str">
        <f>IFERROR(VLOOKUP(Table_Query_from_Cas_Ragle3[[#This Row],[Equipment '#]],'Equip Rates'!A:C,3,FALSE),"")</f>
        <v/>
      </c>
      <c r="F584" s="3" t="str">
        <f>IFERROR(VLOOKUP(Table_Query_from_Cas_Ragle3[[#This Row],[Equipment '#]],H:I,2,FALSE), "No Div")</f>
        <v>2</v>
      </c>
      <c r="H584" s="3" t="s">
        <v>3295</v>
      </c>
      <c r="I584" s="3" t="s">
        <v>1934</v>
      </c>
    </row>
    <row r="585" spans="1:9" x14ac:dyDescent="0.25">
      <c r="A585" s="3" t="s">
        <v>3513</v>
      </c>
      <c r="B585" s="3" t="s">
        <v>3528</v>
      </c>
      <c r="C585" s="3">
        <v>69958.929999999993</v>
      </c>
      <c r="D585" s="3" t="s">
        <v>570</v>
      </c>
      <c r="E585" s="3" t="str">
        <f>IFERROR(VLOOKUP(Table_Query_from_Cas_Ragle3[[#This Row],[Equipment '#]],'Equip Rates'!A:C,3,FALSE),"")</f>
        <v/>
      </c>
      <c r="F585" s="3" t="str">
        <f>IFERROR(VLOOKUP(Table_Query_from_Cas_Ragle3[[#This Row],[Equipment '#]],H:I,2,FALSE), "No Div")</f>
        <v>2</v>
      </c>
      <c r="H585" s="3" t="s">
        <v>3472</v>
      </c>
      <c r="I585" s="3" t="s">
        <v>1934</v>
      </c>
    </row>
    <row r="586" spans="1:9" x14ac:dyDescent="0.25">
      <c r="A586" s="3" t="s">
        <v>1244</v>
      </c>
      <c r="B586" s="3" t="s">
        <v>1245</v>
      </c>
      <c r="C586" s="3">
        <v>293480.08</v>
      </c>
      <c r="D586" s="3" t="s">
        <v>570</v>
      </c>
      <c r="E586" s="3" t="str">
        <f>IFERROR(VLOOKUP(Table_Query_from_Cas_Ragle3[[#This Row],[Equipment '#]],'Equip Rates'!A:C,3,FALSE),"")</f>
        <v/>
      </c>
      <c r="F586" s="3" t="str">
        <f>IFERROR(VLOOKUP(Table_Query_from_Cas_Ragle3[[#This Row],[Equipment '#]],H:I,2,FALSE), "No Div")</f>
        <v>1</v>
      </c>
      <c r="H586" s="3" t="s">
        <v>3192</v>
      </c>
      <c r="I586" s="3" t="s">
        <v>1934</v>
      </c>
    </row>
    <row r="587" spans="1:9" x14ac:dyDescent="0.25">
      <c r="A587" s="3" t="s">
        <v>1246</v>
      </c>
      <c r="B587" s="3" t="s">
        <v>1247</v>
      </c>
      <c r="C587" s="3">
        <v>38371.57</v>
      </c>
      <c r="D587" s="3" t="s">
        <v>570</v>
      </c>
      <c r="E587" s="3" t="str">
        <f>IFERROR(VLOOKUP(Table_Query_from_Cas_Ragle3[[#This Row],[Equipment '#]],'Equip Rates'!A:C,3,FALSE),"")</f>
        <v/>
      </c>
      <c r="F587" s="3" t="str">
        <f>IFERROR(VLOOKUP(Table_Query_from_Cas_Ragle3[[#This Row],[Equipment '#]],H:I,2,FALSE), "No Div")</f>
        <v>2</v>
      </c>
      <c r="H587" s="3" t="s">
        <v>3193</v>
      </c>
      <c r="I587" s="3" t="s">
        <v>1934</v>
      </c>
    </row>
    <row r="588" spans="1:9" x14ac:dyDescent="0.25">
      <c r="A588" s="3" t="s">
        <v>1248</v>
      </c>
      <c r="B588" s="3" t="s">
        <v>1249</v>
      </c>
      <c r="C588" s="3">
        <v>8172.87</v>
      </c>
      <c r="D588" s="3" t="s">
        <v>570</v>
      </c>
      <c r="E588" s="3" t="str">
        <f>IFERROR(VLOOKUP(Table_Query_from_Cas_Ragle3[[#This Row],[Equipment '#]],'Equip Rates'!A:C,3,FALSE),"")</f>
        <v/>
      </c>
      <c r="F588" s="3" t="str">
        <f>IFERROR(VLOOKUP(Table_Query_from_Cas_Ragle3[[#This Row],[Equipment '#]],H:I,2,FALSE), "No Div")</f>
        <v>2</v>
      </c>
      <c r="H588" s="3" t="s">
        <v>3194</v>
      </c>
      <c r="I588" s="3" t="s">
        <v>1934</v>
      </c>
    </row>
    <row r="589" spans="1:9" x14ac:dyDescent="0.25">
      <c r="A589" s="3" t="s">
        <v>1250</v>
      </c>
      <c r="B589" s="3" t="s">
        <v>1251</v>
      </c>
      <c r="C589" s="3">
        <v>5992</v>
      </c>
      <c r="D589" s="3" t="s">
        <v>570</v>
      </c>
      <c r="E589" s="3" t="str">
        <f>IFERROR(VLOOKUP(Table_Query_from_Cas_Ragle3[[#This Row],[Equipment '#]],'Equip Rates'!A:C,3,FALSE),"")</f>
        <v/>
      </c>
      <c r="F589" s="3" t="str">
        <f>IFERROR(VLOOKUP(Table_Query_from_Cas_Ragle3[[#This Row],[Equipment '#]],H:I,2,FALSE), "No Div")</f>
        <v>1</v>
      </c>
      <c r="H589" s="3" t="s">
        <v>3326</v>
      </c>
      <c r="I589" s="3" t="s">
        <v>1934</v>
      </c>
    </row>
    <row r="590" spans="1:9" x14ac:dyDescent="0.25">
      <c r="A590" s="3" t="s">
        <v>1252</v>
      </c>
      <c r="B590" s="3" t="s">
        <v>1253</v>
      </c>
      <c r="C590" s="3">
        <v>14792.75</v>
      </c>
      <c r="D590" s="3" t="s">
        <v>570</v>
      </c>
      <c r="E590" s="3" t="str">
        <f>IFERROR(VLOOKUP(Table_Query_from_Cas_Ragle3[[#This Row],[Equipment '#]],'Equip Rates'!A:C,3,FALSE),"")</f>
        <v/>
      </c>
      <c r="F590" s="3" t="str">
        <f>IFERROR(VLOOKUP(Table_Query_from_Cas_Ragle3[[#This Row],[Equipment '#]],H:I,2,FALSE), "No Div")</f>
        <v>1</v>
      </c>
      <c r="H590" s="3" t="s">
        <v>3327</v>
      </c>
      <c r="I590" s="3" t="s">
        <v>1934</v>
      </c>
    </row>
    <row r="591" spans="1:9" x14ac:dyDescent="0.25">
      <c r="A591" s="3" t="s">
        <v>1254</v>
      </c>
      <c r="B591" s="3" t="s">
        <v>1255</v>
      </c>
      <c r="C591" s="3">
        <v>33212.800000000003</v>
      </c>
      <c r="D591" s="3" t="s">
        <v>570</v>
      </c>
      <c r="E591" s="3" t="str">
        <f>IFERROR(VLOOKUP(Table_Query_from_Cas_Ragle3[[#This Row],[Equipment '#]],'Equip Rates'!A:C,3,FALSE),"")</f>
        <v/>
      </c>
      <c r="F591" s="3" t="str">
        <f>IFERROR(VLOOKUP(Table_Query_from_Cas_Ragle3[[#This Row],[Equipment '#]],H:I,2,FALSE), "No Div")</f>
        <v>1</v>
      </c>
      <c r="H591" s="3" t="s">
        <v>3848</v>
      </c>
      <c r="I591" s="3" t="s">
        <v>1934</v>
      </c>
    </row>
    <row r="592" spans="1:9" x14ac:dyDescent="0.25">
      <c r="A592" s="3" t="s">
        <v>1256</v>
      </c>
      <c r="B592" s="3" t="s">
        <v>1257</v>
      </c>
      <c r="C592" s="3">
        <v>2322</v>
      </c>
      <c r="D592" s="3" t="s">
        <v>570</v>
      </c>
      <c r="E592" s="3" t="str">
        <f>IFERROR(VLOOKUP(Table_Query_from_Cas_Ragle3[[#This Row],[Equipment '#]],'Equip Rates'!A:C,3,FALSE),"")</f>
        <v/>
      </c>
      <c r="F592" s="3" t="str">
        <f>IFERROR(VLOOKUP(Table_Query_from_Cas_Ragle3[[#This Row],[Equipment '#]],H:I,2,FALSE), "No Div")</f>
        <v>1</v>
      </c>
      <c r="H592" s="3" t="s">
        <v>3849</v>
      </c>
      <c r="I592" s="3" t="s">
        <v>1934</v>
      </c>
    </row>
    <row r="593" spans="1:9" x14ac:dyDescent="0.25">
      <c r="A593" s="3" t="s">
        <v>1258</v>
      </c>
      <c r="B593" s="3" t="s">
        <v>1259</v>
      </c>
      <c r="C593" s="3">
        <v>13705.58</v>
      </c>
      <c r="D593" s="3" t="s">
        <v>570</v>
      </c>
      <c r="E593" s="3" t="str">
        <f>IFERROR(VLOOKUP(Table_Query_from_Cas_Ragle3[[#This Row],[Equipment '#]],'Equip Rates'!A:C,3,FALSE),"")</f>
        <v/>
      </c>
      <c r="F593" s="3" t="str">
        <f>IFERROR(VLOOKUP(Table_Query_from_Cas_Ragle3[[#This Row],[Equipment '#]],H:I,2,FALSE), "No Div")</f>
        <v>2</v>
      </c>
      <c r="H593" s="3" t="s">
        <v>3850</v>
      </c>
      <c r="I593" s="3" t="s">
        <v>1934</v>
      </c>
    </row>
    <row r="594" spans="1:9" x14ac:dyDescent="0.25">
      <c r="A594" s="3" t="s">
        <v>1260</v>
      </c>
      <c r="B594" s="3" t="s">
        <v>1261</v>
      </c>
      <c r="C594" s="3">
        <v>103790</v>
      </c>
      <c r="D594" s="3" t="s">
        <v>570</v>
      </c>
      <c r="E594" s="3" t="str">
        <f>IFERROR(VLOOKUP(Table_Query_from_Cas_Ragle3[[#This Row],[Equipment '#]],'Equip Rates'!A:C,3,FALSE),"")</f>
        <v/>
      </c>
      <c r="F594" s="3" t="str">
        <f>IFERROR(VLOOKUP(Table_Query_from_Cas_Ragle3[[#This Row],[Equipment '#]],H:I,2,FALSE), "No Div")</f>
        <v>1</v>
      </c>
      <c r="H594" s="3" t="s">
        <v>3851</v>
      </c>
      <c r="I594" s="3" t="s">
        <v>1934</v>
      </c>
    </row>
    <row r="595" spans="1:9" x14ac:dyDescent="0.25">
      <c r="A595" s="3" t="s">
        <v>3732</v>
      </c>
      <c r="B595" s="3" t="s">
        <v>4101</v>
      </c>
      <c r="C595" s="3">
        <v>0</v>
      </c>
      <c r="D595" s="3" t="s">
        <v>570</v>
      </c>
      <c r="E595" s="3" t="str">
        <f>IFERROR(VLOOKUP(Table_Query_from_Cas_Ragle3[[#This Row],[Equipment '#]],'Equip Rates'!A:C,3,FALSE),"")</f>
        <v/>
      </c>
      <c r="F595" s="3" t="str">
        <f>IFERROR(VLOOKUP(Table_Query_from_Cas_Ragle3[[#This Row],[Equipment '#]],H:I,2,FALSE), "No Div")</f>
        <v>4</v>
      </c>
      <c r="H595" s="3" t="s">
        <v>3852</v>
      </c>
      <c r="I595" s="3" t="s">
        <v>1934</v>
      </c>
    </row>
    <row r="596" spans="1:9" x14ac:dyDescent="0.25">
      <c r="A596" s="3" t="s">
        <v>3277</v>
      </c>
      <c r="B596" s="3" t="s">
        <v>3281</v>
      </c>
      <c r="C596" s="3">
        <v>0</v>
      </c>
      <c r="D596" s="3" t="s">
        <v>570</v>
      </c>
      <c r="E596" s="3" t="str">
        <f>IFERROR(VLOOKUP(Table_Query_from_Cas_Ragle3[[#This Row],[Equipment '#]],'Equip Rates'!A:C,3,FALSE),"")</f>
        <v/>
      </c>
      <c r="F596" s="3" t="str">
        <f>IFERROR(VLOOKUP(Table_Query_from_Cas_Ragle3[[#This Row],[Equipment '#]],H:I,2,FALSE), "No Div")</f>
        <v>2</v>
      </c>
      <c r="H596" s="3" t="s">
        <v>3853</v>
      </c>
      <c r="I596" s="3" t="s">
        <v>1934</v>
      </c>
    </row>
    <row r="597" spans="1:9" x14ac:dyDescent="0.25">
      <c r="A597" s="3" t="s">
        <v>3468</v>
      </c>
      <c r="B597" s="3" t="s">
        <v>3937</v>
      </c>
      <c r="C597" s="3">
        <v>0</v>
      </c>
      <c r="D597" s="3" t="s">
        <v>570</v>
      </c>
      <c r="E597" s="3" t="str">
        <f>IFERROR(VLOOKUP(Table_Query_from_Cas_Ragle3[[#This Row],[Equipment '#]],'Equip Rates'!A:C,3,FALSE),"")</f>
        <v/>
      </c>
      <c r="F597" s="3" t="str">
        <f>IFERROR(VLOOKUP(Table_Query_from_Cas_Ragle3[[#This Row],[Equipment '#]],H:I,2,FALSE), "No Div")</f>
        <v>4</v>
      </c>
      <c r="H597" s="3" t="s">
        <v>3854</v>
      </c>
      <c r="I597" s="3" t="s">
        <v>1934</v>
      </c>
    </row>
    <row r="598" spans="1:9" x14ac:dyDescent="0.25">
      <c r="A598" s="3" t="s">
        <v>3146</v>
      </c>
      <c r="B598" s="3" t="s">
        <v>3155</v>
      </c>
      <c r="C598" s="3">
        <v>0</v>
      </c>
      <c r="D598" s="3" t="s">
        <v>570</v>
      </c>
      <c r="E598" s="3" t="str">
        <f>IFERROR(VLOOKUP(Table_Query_from_Cas_Ragle3[[#This Row],[Equipment '#]],'Equip Rates'!A:C,3,FALSE),"")</f>
        <v/>
      </c>
      <c r="F598" s="3" t="str">
        <f>IFERROR(VLOOKUP(Table_Query_from_Cas_Ragle3[[#This Row],[Equipment '#]],H:I,2,FALSE), "No Div")</f>
        <v>4</v>
      </c>
      <c r="H598" s="3" t="s">
        <v>3855</v>
      </c>
      <c r="I598" s="3" t="s">
        <v>1934</v>
      </c>
    </row>
    <row r="599" spans="1:9" x14ac:dyDescent="0.25">
      <c r="A599" s="3" t="s">
        <v>3339</v>
      </c>
      <c r="B599" s="3" t="s">
        <v>3340</v>
      </c>
      <c r="C599" s="3">
        <v>0</v>
      </c>
      <c r="D599" s="3" t="s">
        <v>570</v>
      </c>
      <c r="E599" s="3" t="str">
        <f>IFERROR(VLOOKUP(Table_Query_from_Cas_Ragle3[[#This Row],[Equipment '#]],'Equip Rates'!A:C,3,FALSE),"")</f>
        <v/>
      </c>
      <c r="F599" s="3" t="str">
        <f>IFERROR(VLOOKUP(Table_Query_from_Cas_Ragle3[[#This Row],[Equipment '#]],H:I,2,FALSE), "No Div")</f>
        <v>4</v>
      </c>
      <c r="H599" s="3" t="s">
        <v>4092</v>
      </c>
      <c r="I599" s="3" t="s">
        <v>1934</v>
      </c>
    </row>
    <row r="600" spans="1:9" x14ac:dyDescent="0.25">
      <c r="A600" s="3" t="s">
        <v>3469</v>
      </c>
      <c r="B600" s="3" t="s">
        <v>3715</v>
      </c>
      <c r="C600" s="3">
        <v>4722.8100000000004</v>
      </c>
      <c r="D600" s="3" t="s">
        <v>570</v>
      </c>
      <c r="E600" s="3" t="str">
        <f>IFERROR(VLOOKUP(Table_Query_from_Cas_Ragle3[[#This Row],[Equipment '#]],'Equip Rates'!A:C,3,FALSE),"")</f>
        <v/>
      </c>
      <c r="F600" s="3" t="str">
        <f>IFERROR(VLOOKUP(Table_Query_from_Cas_Ragle3[[#This Row],[Equipment '#]],H:I,2,FALSE), "No Div")</f>
        <v>2</v>
      </c>
      <c r="H600" s="3" t="s">
        <v>1291</v>
      </c>
      <c r="I600" s="3" t="s">
        <v>1937</v>
      </c>
    </row>
    <row r="601" spans="1:9" x14ac:dyDescent="0.25">
      <c r="A601" s="3" t="s">
        <v>1262</v>
      </c>
      <c r="B601" s="3" t="s">
        <v>1263</v>
      </c>
      <c r="C601" s="3">
        <v>20826</v>
      </c>
      <c r="D601" s="3" t="s">
        <v>570</v>
      </c>
      <c r="E601" s="3" t="str">
        <f>IFERROR(VLOOKUP(Table_Query_from_Cas_Ragle3[[#This Row],[Equipment '#]],'Equip Rates'!A:C,3,FALSE),"")</f>
        <v/>
      </c>
      <c r="F601" s="3" t="str">
        <f>IFERROR(VLOOKUP(Table_Query_from_Cas_Ragle3[[#This Row],[Equipment '#]],H:I,2,FALSE), "No Div")</f>
        <v>1</v>
      </c>
      <c r="H601" s="3" t="s">
        <v>1293</v>
      </c>
      <c r="I601" s="3" t="s">
        <v>1937</v>
      </c>
    </row>
    <row r="602" spans="1:9" x14ac:dyDescent="0.25">
      <c r="A602" s="3" t="s">
        <v>1264</v>
      </c>
      <c r="B602" s="3" t="s">
        <v>1265</v>
      </c>
      <c r="C602" s="3">
        <v>22790</v>
      </c>
      <c r="D602" s="3" t="s">
        <v>570</v>
      </c>
      <c r="E602" s="3" t="str">
        <f>IFERROR(VLOOKUP(Table_Query_from_Cas_Ragle3[[#This Row],[Equipment '#]],'Equip Rates'!A:C,3,FALSE),"")</f>
        <v/>
      </c>
      <c r="F602" s="3" t="str">
        <f>IFERROR(VLOOKUP(Table_Query_from_Cas_Ragle3[[#This Row],[Equipment '#]],H:I,2,FALSE), "No Div")</f>
        <v>2</v>
      </c>
      <c r="H602" s="3" t="s">
        <v>4040</v>
      </c>
      <c r="I602" s="3" t="s">
        <v>1937</v>
      </c>
    </row>
    <row r="603" spans="1:9" x14ac:dyDescent="0.25">
      <c r="A603" s="3" t="s">
        <v>1266</v>
      </c>
      <c r="B603" s="3" t="s">
        <v>1267</v>
      </c>
      <c r="C603" s="3">
        <v>55000</v>
      </c>
      <c r="D603" s="3" t="s">
        <v>570</v>
      </c>
      <c r="E603" s="3" t="str">
        <f>IFERROR(VLOOKUP(Table_Query_from_Cas_Ragle3[[#This Row],[Equipment '#]],'Equip Rates'!A:C,3,FALSE),"")</f>
        <v/>
      </c>
      <c r="F603" s="3" t="str">
        <f>IFERROR(VLOOKUP(Table_Query_from_Cas_Ragle3[[#This Row],[Equipment '#]],H:I,2,FALSE), "No Div")</f>
        <v>1</v>
      </c>
      <c r="H603" s="3" t="s">
        <v>1295</v>
      </c>
      <c r="I603" s="3" t="s">
        <v>1937</v>
      </c>
    </row>
    <row r="604" spans="1:9" x14ac:dyDescent="0.25">
      <c r="A604" s="3" t="s">
        <v>168</v>
      </c>
      <c r="B604" s="3" t="s">
        <v>379</v>
      </c>
      <c r="C604" s="3">
        <v>45165.52</v>
      </c>
      <c r="D604" s="3" t="s">
        <v>570</v>
      </c>
      <c r="E604" s="3" t="str">
        <f>IFERROR(VLOOKUP(Table_Query_from_Cas_Ragle3[[#This Row],[Equipment '#]],'Equip Rates'!A:C,3,FALSE),"")</f>
        <v/>
      </c>
      <c r="F604" s="3" t="str">
        <f>IFERROR(VLOOKUP(Table_Query_from_Cas_Ragle3[[#This Row],[Equipment '#]],H:I,2,FALSE), "No Div")</f>
        <v>2</v>
      </c>
      <c r="H604" s="3" t="s">
        <v>1299</v>
      </c>
      <c r="I604" s="3" t="s">
        <v>1937</v>
      </c>
    </row>
    <row r="605" spans="1:9" x14ac:dyDescent="0.25">
      <c r="A605" s="3" t="s">
        <v>233</v>
      </c>
      <c r="B605" s="3" t="s">
        <v>380</v>
      </c>
      <c r="C605" s="3">
        <v>51755.51</v>
      </c>
      <c r="D605" s="3" t="s">
        <v>570</v>
      </c>
      <c r="E605" s="3" t="str">
        <f>IFERROR(VLOOKUP(Table_Query_from_Cas_Ragle3[[#This Row],[Equipment '#]],'Equip Rates'!A:C,3,FALSE),"")</f>
        <v/>
      </c>
      <c r="F605" s="3" t="str">
        <f>IFERROR(VLOOKUP(Table_Query_from_Cas_Ragle3[[#This Row],[Equipment '#]],H:I,2,FALSE), "No Div")</f>
        <v>4</v>
      </c>
      <c r="H605" s="3" t="s">
        <v>3660</v>
      </c>
      <c r="I605" s="3" t="s">
        <v>1935</v>
      </c>
    </row>
    <row r="606" spans="1:9" x14ac:dyDescent="0.25">
      <c r="A606" s="3" t="s">
        <v>1268</v>
      </c>
      <c r="B606" s="3" t="s">
        <v>1269</v>
      </c>
      <c r="C606" s="3">
        <v>53461.05</v>
      </c>
      <c r="D606" s="3" t="s">
        <v>570</v>
      </c>
      <c r="E606" s="3" t="str">
        <f>IFERROR(VLOOKUP(Table_Query_from_Cas_Ragle3[[#This Row],[Equipment '#]],'Equip Rates'!A:C,3,FALSE),"")</f>
        <v/>
      </c>
      <c r="F606" s="3" t="str">
        <f>IFERROR(VLOOKUP(Table_Query_from_Cas_Ragle3[[#This Row],[Equipment '#]],H:I,2,FALSE), "No Div")</f>
        <v>1</v>
      </c>
      <c r="H606" s="3" t="s">
        <v>1301</v>
      </c>
      <c r="I606" s="3" t="s">
        <v>1934</v>
      </c>
    </row>
    <row r="607" spans="1:9" x14ac:dyDescent="0.25">
      <c r="A607" s="3" t="s">
        <v>1270</v>
      </c>
      <c r="B607" s="3" t="s">
        <v>1271</v>
      </c>
      <c r="C607" s="3">
        <v>49500</v>
      </c>
      <c r="D607" s="3" t="s">
        <v>570</v>
      </c>
      <c r="E607" s="3" t="str">
        <f>IFERROR(VLOOKUP(Table_Query_from_Cas_Ragle3[[#This Row],[Equipment '#]],'Equip Rates'!A:C,3,FALSE),"")</f>
        <v/>
      </c>
      <c r="F607" s="3" t="str">
        <f>IFERROR(VLOOKUP(Table_Query_from_Cas_Ragle3[[#This Row],[Equipment '#]],H:I,2,FALSE), "No Div")</f>
        <v>1</v>
      </c>
      <c r="H607" s="3" t="s">
        <v>1303</v>
      </c>
      <c r="I607" s="3" t="s">
        <v>1934</v>
      </c>
    </row>
    <row r="608" spans="1:9" x14ac:dyDescent="0.25">
      <c r="A608" s="3" t="s">
        <v>1272</v>
      </c>
      <c r="B608" s="3" t="s">
        <v>1273</v>
      </c>
      <c r="C608" s="3">
        <v>0</v>
      </c>
      <c r="D608" s="3" t="s">
        <v>570</v>
      </c>
      <c r="E608" s="3" t="str">
        <f>IFERROR(VLOOKUP(Table_Query_from_Cas_Ragle3[[#This Row],[Equipment '#]],'Equip Rates'!A:C,3,FALSE),"")</f>
        <v/>
      </c>
      <c r="F608" s="3" t="str">
        <f>IFERROR(VLOOKUP(Table_Query_from_Cas_Ragle3[[#This Row],[Equipment '#]],H:I,2,FALSE), "No Div")</f>
        <v>No Div</v>
      </c>
      <c r="H608" s="3" t="s">
        <v>1305</v>
      </c>
      <c r="I608" s="3" t="s">
        <v>1934</v>
      </c>
    </row>
    <row r="609" spans="1:9" x14ac:dyDescent="0.25">
      <c r="A609" s="3" t="s">
        <v>1274</v>
      </c>
      <c r="B609" s="3" t="s">
        <v>1275</v>
      </c>
      <c r="C609" s="3">
        <v>0</v>
      </c>
      <c r="D609" s="3" t="s">
        <v>570</v>
      </c>
      <c r="E609" s="3" t="str">
        <f>IFERROR(VLOOKUP(Table_Query_from_Cas_Ragle3[[#This Row],[Equipment '#]],'Equip Rates'!A:C,3,FALSE),"")</f>
        <v/>
      </c>
      <c r="F609" s="3" t="str">
        <f>IFERROR(VLOOKUP(Table_Query_from_Cas_Ragle3[[#This Row],[Equipment '#]],H:I,2,FALSE), "No Div")</f>
        <v>No Div</v>
      </c>
      <c r="H609" s="3" t="s">
        <v>1307</v>
      </c>
      <c r="I609" s="3" t="s">
        <v>1934</v>
      </c>
    </row>
    <row r="610" spans="1:9" x14ac:dyDescent="0.25">
      <c r="A610" s="3" t="s">
        <v>1276</v>
      </c>
      <c r="B610" s="3" t="s">
        <v>1277</v>
      </c>
      <c r="C610" s="3">
        <v>0</v>
      </c>
      <c r="D610" s="3" t="s">
        <v>570</v>
      </c>
      <c r="E610" s="3" t="str">
        <f>IFERROR(VLOOKUP(Table_Query_from_Cas_Ragle3[[#This Row],[Equipment '#]],'Equip Rates'!A:C,3,FALSE),"")</f>
        <v/>
      </c>
      <c r="F610" s="3" t="str">
        <f>IFERROR(VLOOKUP(Table_Query_from_Cas_Ragle3[[#This Row],[Equipment '#]],H:I,2,FALSE), "No Div")</f>
        <v>No Div</v>
      </c>
      <c r="H610" s="3" t="s">
        <v>1309</v>
      </c>
      <c r="I610" s="3" t="s">
        <v>1934</v>
      </c>
    </row>
    <row r="611" spans="1:9" x14ac:dyDescent="0.25">
      <c r="A611" s="3" t="s">
        <v>1278</v>
      </c>
      <c r="B611" s="3" t="s">
        <v>1279</v>
      </c>
      <c r="C611" s="3">
        <v>0</v>
      </c>
      <c r="D611" s="3" t="s">
        <v>570</v>
      </c>
      <c r="E611" s="3" t="str">
        <f>IFERROR(VLOOKUP(Table_Query_from_Cas_Ragle3[[#This Row],[Equipment '#]],'Equip Rates'!A:C,3,FALSE),"")</f>
        <v/>
      </c>
      <c r="F611" s="3" t="str">
        <f>IFERROR(VLOOKUP(Table_Query_from_Cas_Ragle3[[#This Row],[Equipment '#]],H:I,2,FALSE), "No Div")</f>
        <v>No Div</v>
      </c>
      <c r="H611" s="3" t="s">
        <v>1311</v>
      </c>
      <c r="I611" s="3" t="s">
        <v>1937</v>
      </c>
    </row>
    <row r="612" spans="1:9" x14ac:dyDescent="0.25">
      <c r="A612" s="3" t="s">
        <v>1280</v>
      </c>
      <c r="B612" s="3" t="s">
        <v>1279</v>
      </c>
      <c r="C612" s="3">
        <v>0</v>
      </c>
      <c r="D612" s="3" t="s">
        <v>570</v>
      </c>
      <c r="E612" s="3" t="str">
        <f>IFERROR(VLOOKUP(Table_Query_from_Cas_Ragle3[[#This Row],[Equipment '#]],'Equip Rates'!A:C,3,FALSE),"")</f>
        <v/>
      </c>
      <c r="F612" s="3" t="str">
        <f>IFERROR(VLOOKUP(Table_Query_from_Cas_Ragle3[[#This Row],[Equipment '#]],H:I,2,FALSE), "No Div")</f>
        <v>No Div</v>
      </c>
      <c r="H612" s="3" t="s">
        <v>1313</v>
      </c>
      <c r="I612" s="3" t="s">
        <v>1937</v>
      </c>
    </row>
    <row r="613" spans="1:9" x14ac:dyDescent="0.25">
      <c r="A613" s="3" t="s">
        <v>1281</v>
      </c>
      <c r="B613" s="3" t="s">
        <v>1282</v>
      </c>
      <c r="C613" s="3">
        <v>0</v>
      </c>
      <c r="D613" s="3" t="s">
        <v>570</v>
      </c>
      <c r="E613" s="3" t="str">
        <f>IFERROR(VLOOKUP(Table_Query_from_Cas_Ragle3[[#This Row],[Equipment '#]],'Equip Rates'!A:C,3,FALSE),"")</f>
        <v/>
      </c>
      <c r="F613" s="3" t="str">
        <f>IFERROR(VLOOKUP(Table_Query_from_Cas_Ragle3[[#This Row],[Equipment '#]],H:I,2,FALSE), "No Div")</f>
        <v>1</v>
      </c>
      <c r="H613" s="3" t="s">
        <v>1319</v>
      </c>
      <c r="I613" s="3" t="s">
        <v>1937</v>
      </c>
    </row>
    <row r="614" spans="1:9" x14ac:dyDescent="0.25">
      <c r="A614" s="3" t="s">
        <v>1283</v>
      </c>
      <c r="B614" s="3" t="s">
        <v>1284</v>
      </c>
      <c r="C614" s="3">
        <v>7534.94</v>
      </c>
      <c r="D614" s="3" t="s">
        <v>570</v>
      </c>
      <c r="E614" s="3" t="str">
        <f>IFERROR(VLOOKUP(Table_Query_from_Cas_Ragle3[[#This Row],[Equipment '#]],'Equip Rates'!A:C,3,FALSE),"")</f>
        <v/>
      </c>
      <c r="F614" s="3" t="str">
        <f>IFERROR(VLOOKUP(Table_Query_from_Cas_Ragle3[[#This Row],[Equipment '#]],H:I,2,FALSE), "No Div")</f>
        <v>1</v>
      </c>
      <c r="H614" s="3" t="s">
        <v>1343</v>
      </c>
      <c r="I614" s="3" t="s">
        <v>1937</v>
      </c>
    </row>
    <row r="615" spans="1:9" x14ac:dyDescent="0.25">
      <c r="A615" s="3" t="s">
        <v>1285</v>
      </c>
      <c r="B615" s="3" t="s">
        <v>1286</v>
      </c>
      <c r="C615" s="3">
        <v>2381.5</v>
      </c>
      <c r="D615" s="3" t="s">
        <v>570</v>
      </c>
      <c r="E615" s="3" t="str">
        <f>IFERROR(VLOOKUP(Table_Query_from_Cas_Ragle3[[#This Row],[Equipment '#]],'Equip Rates'!A:C,3,FALSE),"")</f>
        <v/>
      </c>
      <c r="F615" s="3" t="str">
        <f>IFERROR(VLOOKUP(Table_Query_from_Cas_Ragle3[[#This Row],[Equipment '#]],H:I,2,FALSE), "No Div")</f>
        <v>2</v>
      </c>
      <c r="H615" s="3" t="s">
        <v>1345</v>
      </c>
      <c r="I615" s="3" t="s">
        <v>1937</v>
      </c>
    </row>
    <row r="616" spans="1:9" x14ac:dyDescent="0.25">
      <c r="A616" s="3" t="s">
        <v>1287</v>
      </c>
      <c r="B616" s="3" t="s">
        <v>1288</v>
      </c>
      <c r="C616" s="3">
        <v>2381.5</v>
      </c>
      <c r="D616" s="3" t="s">
        <v>570</v>
      </c>
      <c r="E616" s="3" t="str">
        <f>IFERROR(VLOOKUP(Table_Query_from_Cas_Ragle3[[#This Row],[Equipment '#]],'Equip Rates'!A:C,3,FALSE),"")</f>
        <v/>
      </c>
      <c r="F616" s="3" t="str">
        <f>IFERROR(VLOOKUP(Table_Query_from_Cas_Ragle3[[#This Row],[Equipment '#]],H:I,2,FALSE), "No Div")</f>
        <v>2</v>
      </c>
      <c r="H616" s="3" t="s">
        <v>1347</v>
      </c>
      <c r="I616" s="3" t="s">
        <v>1937</v>
      </c>
    </row>
    <row r="617" spans="1:9" x14ac:dyDescent="0.25">
      <c r="A617" s="3" t="s">
        <v>1289</v>
      </c>
      <c r="B617" s="3" t="s">
        <v>1290</v>
      </c>
      <c r="C617" s="3">
        <v>1732.38</v>
      </c>
      <c r="D617" s="3" t="s">
        <v>570</v>
      </c>
      <c r="E617" s="3" t="str">
        <f>IFERROR(VLOOKUP(Table_Query_from_Cas_Ragle3[[#This Row],[Equipment '#]],'Equip Rates'!A:C,3,FALSE),"")</f>
        <v/>
      </c>
      <c r="F617" s="3" t="str">
        <f>IFERROR(VLOOKUP(Table_Query_from_Cas_Ragle3[[#This Row],[Equipment '#]],H:I,2,FALSE), "No Div")</f>
        <v>2</v>
      </c>
      <c r="H617" s="3" t="s">
        <v>1349</v>
      </c>
      <c r="I617" s="3" t="s">
        <v>1934</v>
      </c>
    </row>
    <row r="618" spans="1:9" x14ac:dyDescent="0.25">
      <c r="A618" s="3" t="s">
        <v>3294</v>
      </c>
      <c r="B618" s="3" t="s">
        <v>3307</v>
      </c>
      <c r="C618" s="3">
        <v>0</v>
      </c>
      <c r="D618" s="3" t="s">
        <v>570</v>
      </c>
      <c r="E618" s="3" t="str">
        <f>IFERROR(VLOOKUP(Table_Query_from_Cas_Ragle3[[#This Row],[Equipment '#]],'Equip Rates'!A:C,3,FALSE),"")</f>
        <v/>
      </c>
      <c r="F618" s="3" t="str">
        <f>IFERROR(VLOOKUP(Table_Query_from_Cas_Ragle3[[#This Row],[Equipment '#]],H:I,2,FALSE), "No Div")</f>
        <v>2</v>
      </c>
      <c r="H618" s="3" t="s">
        <v>1351</v>
      </c>
      <c r="I618" s="3" t="s">
        <v>1934</v>
      </c>
    </row>
    <row r="619" spans="1:9" x14ac:dyDescent="0.25">
      <c r="A619" s="3" t="s">
        <v>3325</v>
      </c>
      <c r="B619" s="3" t="s">
        <v>1279</v>
      </c>
      <c r="C619" s="3">
        <v>5153.12</v>
      </c>
      <c r="D619" s="3" t="s">
        <v>570</v>
      </c>
      <c r="E619" s="3" t="str">
        <f>IFERROR(VLOOKUP(Table_Query_from_Cas_Ragle3[[#This Row],[Equipment '#]],'Equip Rates'!A:C,3,FALSE),"")</f>
        <v/>
      </c>
      <c r="F619" s="3" t="str">
        <f>IFERROR(VLOOKUP(Table_Query_from_Cas_Ragle3[[#This Row],[Equipment '#]],H:I,2,FALSE), "No Div")</f>
        <v>2</v>
      </c>
      <c r="H619" s="3" t="s">
        <v>1352</v>
      </c>
      <c r="I619" s="3" t="s">
        <v>1934</v>
      </c>
    </row>
    <row r="620" spans="1:9" x14ac:dyDescent="0.25">
      <c r="A620" s="3" t="s">
        <v>3179</v>
      </c>
      <c r="B620" s="3" t="s">
        <v>3184</v>
      </c>
      <c r="C620" s="3">
        <v>0</v>
      </c>
      <c r="D620" s="3" t="s">
        <v>570</v>
      </c>
      <c r="E620" s="3" t="str">
        <f>IFERROR(VLOOKUP(Table_Query_from_Cas_Ragle3[[#This Row],[Equipment '#]],'Equip Rates'!A:C,3,FALSE),"")</f>
        <v/>
      </c>
      <c r="F620" s="3" t="str">
        <f>IFERROR(VLOOKUP(Table_Query_from_Cas_Ragle3[[#This Row],[Equipment '#]],H:I,2,FALSE), "No Div")</f>
        <v>2</v>
      </c>
      <c r="H620" s="3" t="s">
        <v>1354</v>
      </c>
      <c r="I620" s="3" t="s">
        <v>1934</v>
      </c>
    </row>
    <row r="621" spans="1:9" x14ac:dyDescent="0.25">
      <c r="A621" s="3" t="s">
        <v>3180</v>
      </c>
      <c r="B621" s="3" t="s">
        <v>3185</v>
      </c>
      <c r="C621" s="3">
        <v>0</v>
      </c>
      <c r="D621" s="3" t="s">
        <v>570</v>
      </c>
      <c r="E621" s="3" t="str">
        <f>IFERROR(VLOOKUP(Table_Query_from_Cas_Ragle3[[#This Row],[Equipment '#]],'Equip Rates'!A:C,3,FALSE),"")</f>
        <v/>
      </c>
      <c r="F621" s="3" t="str">
        <f>IFERROR(VLOOKUP(Table_Query_from_Cas_Ragle3[[#This Row],[Equipment '#]],H:I,2,FALSE), "No Div")</f>
        <v>2</v>
      </c>
      <c r="H621" s="3" t="s">
        <v>1356</v>
      </c>
      <c r="I621" s="3" t="s">
        <v>1934</v>
      </c>
    </row>
    <row r="622" spans="1:9" x14ac:dyDescent="0.25">
      <c r="A622" s="3" t="s">
        <v>3659</v>
      </c>
      <c r="B622" s="3" t="s">
        <v>3754</v>
      </c>
      <c r="C622" s="3">
        <v>0</v>
      </c>
      <c r="D622" s="3" t="s">
        <v>570</v>
      </c>
      <c r="E622" s="3" t="str">
        <f>IFERROR(VLOOKUP(Table_Query_from_Cas_Ragle3[[#This Row],[Equipment '#]],'Equip Rates'!A:C,3,FALSE),"")</f>
        <v/>
      </c>
      <c r="F622" s="3" t="str">
        <f>IFERROR(VLOOKUP(Table_Query_from_Cas_Ragle3[[#This Row],[Equipment '#]],H:I,2,FALSE), "No Div")</f>
        <v>2</v>
      </c>
      <c r="H622" s="3" t="s">
        <v>1358</v>
      </c>
      <c r="I622" s="3" t="s">
        <v>1934</v>
      </c>
    </row>
    <row r="623" spans="1:9" x14ac:dyDescent="0.25">
      <c r="A623" s="3" t="s">
        <v>3295</v>
      </c>
      <c r="B623" s="3" t="s">
        <v>3308</v>
      </c>
      <c r="C623" s="3">
        <v>0</v>
      </c>
      <c r="D623" s="3" t="s">
        <v>570</v>
      </c>
      <c r="E623" s="3" t="str">
        <f>IFERROR(VLOOKUP(Table_Query_from_Cas_Ragle3[[#This Row],[Equipment '#]],'Equip Rates'!A:C,3,FALSE),"")</f>
        <v/>
      </c>
      <c r="F623" s="3" t="str">
        <f>IFERROR(VLOOKUP(Table_Query_from_Cas_Ragle3[[#This Row],[Equipment '#]],H:I,2,FALSE), "No Div")</f>
        <v>2</v>
      </c>
      <c r="H623" s="3" t="s">
        <v>1359</v>
      </c>
      <c r="I623" s="3" t="s">
        <v>1934</v>
      </c>
    </row>
    <row r="624" spans="1:9" x14ac:dyDescent="0.25">
      <c r="A624" s="3" t="s">
        <v>3472</v>
      </c>
      <c r="B624" s="3" t="s">
        <v>3790</v>
      </c>
      <c r="C624" s="3">
        <v>0</v>
      </c>
      <c r="D624" s="3" t="s">
        <v>570</v>
      </c>
      <c r="E624" s="3" t="str">
        <f>IFERROR(VLOOKUP(Table_Query_from_Cas_Ragle3[[#This Row],[Equipment '#]],'Equip Rates'!A:C,3,FALSE),"")</f>
        <v/>
      </c>
      <c r="F624" s="3" t="str">
        <f>IFERROR(VLOOKUP(Table_Query_from_Cas_Ragle3[[#This Row],[Equipment '#]],H:I,2,FALSE), "No Div")</f>
        <v>2</v>
      </c>
      <c r="H624" s="3" t="s">
        <v>1361</v>
      </c>
      <c r="I624" s="3" t="s">
        <v>1937</v>
      </c>
    </row>
    <row r="625" spans="1:9" x14ac:dyDescent="0.25">
      <c r="A625" s="3" t="s">
        <v>3192</v>
      </c>
      <c r="B625" s="3" t="s">
        <v>3197</v>
      </c>
      <c r="C625" s="3">
        <v>5858.49</v>
      </c>
      <c r="D625" s="3" t="s">
        <v>570</v>
      </c>
      <c r="E625" s="3" t="str">
        <f>IFERROR(VLOOKUP(Table_Query_from_Cas_Ragle3[[#This Row],[Equipment '#]],'Equip Rates'!A:C,3,FALSE),"")</f>
        <v/>
      </c>
      <c r="F625" s="3" t="str">
        <f>IFERROR(VLOOKUP(Table_Query_from_Cas_Ragle3[[#This Row],[Equipment '#]],H:I,2,FALSE), "No Div")</f>
        <v>2</v>
      </c>
      <c r="H625" s="3" t="s">
        <v>1363</v>
      </c>
      <c r="I625" s="3" t="s">
        <v>1937</v>
      </c>
    </row>
    <row r="626" spans="1:9" x14ac:dyDescent="0.25">
      <c r="A626" s="3" t="s">
        <v>3193</v>
      </c>
      <c r="B626" s="3" t="s">
        <v>3198</v>
      </c>
      <c r="C626" s="3">
        <v>6229.79</v>
      </c>
      <c r="D626" s="3" t="s">
        <v>570</v>
      </c>
      <c r="E626" s="3" t="str">
        <f>IFERROR(VLOOKUP(Table_Query_from_Cas_Ragle3[[#This Row],[Equipment '#]],'Equip Rates'!A:C,3,FALSE),"")</f>
        <v/>
      </c>
      <c r="F626" s="3" t="str">
        <f>IFERROR(VLOOKUP(Table_Query_from_Cas_Ragle3[[#This Row],[Equipment '#]],H:I,2,FALSE), "No Div")</f>
        <v>2</v>
      </c>
      <c r="H626" s="3" t="s">
        <v>3047</v>
      </c>
      <c r="I626" s="3" t="s">
        <v>1937</v>
      </c>
    </row>
    <row r="627" spans="1:9" x14ac:dyDescent="0.25">
      <c r="A627" s="3" t="s">
        <v>3194</v>
      </c>
      <c r="B627" s="3" t="s">
        <v>3199</v>
      </c>
      <c r="C627" s="3">
        <v>6800.27</v>
      </c>
      <c r="D627" s="3" t="s">
        <v>570</v>
      </c>
      <c r="E627" s="3" t="str">
        <f>IFERROR(VLOOKUP(Table_Query_from_Cas_Ragle3[[#This Row],[Equipment '#]],'Equip Rates'!A:C,3,FALSE),"")</f>
        <v/>
      </c>
      <c r="F627" s="3" t="str">
        <f>IFERROR(VLOOKUP(Table_Query_from_Cas_Ragle3[[#This Row],[Equipment '#]],H:I,2,FALSE), "No Div")</f>
        <v>2</v>
      </c>
      <c r="H627" s="3" t="s">
        <v>3048</v>
      </c>
      <c r="I627" s="3" t="s">
        <v>1937</v>
      </c>
    </row>
    <row r="628" spans="1:9" x14ac:dyDescent="0.25">
      <c r="A628" s="3" t="s">
        <v>3326</v>
      </c>
      <c r="B628" s="3" t="s">
        <v>3331</v>
      </c>
      <c r="C628" s="3">
        <v>0</v>
      </c>
      <c r="D628" s="3" t="s">
        <v>570</v>
      </c>
      <c r="E628" s="3" t="str">
        <f>IFERROR(VLOOKUP(Table_Query_from_Cas_Ragle3[[#This Row],[Equipment '#]],'Equip Rates'!A:C,3,FALSE),"")</f>
        <v/>
      </c>
      <c r="F628" s="3" t="str">
        <f>IFERROR(VLOOKUP(Table_Query_from_Cas_Ragle3[[#This Row],[Equipment '#]],H:I,2,FALSE), "No Div")</f>
        <v>2</v>
      </c>
      <c r="H628" s="3" t="s">
        <v>3244</v>
      </c>
      <c r="I628" s="3" t="s">
        <v>1934</v>
      </c>
    </row>
    <row r="629" spans="1:9" x14ac:dyDescent="0.25">
      <c r="A629" s="3" t="s">
        <v>3327</v>
      </c>
      <c r="B629" s="3" t="s">
        <v>3331</v>
      </c>
      <c r="C629" s="3">
        <v>0</v>
      </c>
      <c r="D629" s="3" t="s">
        <v>570</v>
      </c>
      <c r="E629" s="3" t="str">
        <f>IFERROR(VLOOKUP(Table_Query_from_Cas_Ragle3[[#This Row],[Equipment '#]],'Equip Rates'!A:C,3,FALSE),"")</f>
        <v/>
      </c>
      <c r="F629" s="3" t="str">
        <f>IFERROR(VLOOKUP(Table_Query_from_Cas_Ragle3[[#This Row],[Equipment '#]],H:I,2,FALSE), "No Div")</f>
        <v>2</v>
      </c>
      <c r="H629" s="3" t="s">
        <v>3245</v>
      </c>
      <c r="I629" s="3" t="s">
        <v>1934</v>
      </c>
    </row>
    <row r="630" spans="1:9" x14ac:dyDescent="0.25">
      <c r="A630" s="3" t="s">
        <v>3848</v>
      </c>
      <c r="B630" s="3" t="s">
        <v>4052</v>
      </c>
      <c r="C630" s="3">
        <v>14203.35</v>
      </c>
      <c r="D630" s="3" t="s">
        <v>570</v>
      </c>
      <c r="E630" s="3" t="str">
        <f>IFERROR(VLOOKUP(Table_Query_from_Cas_Ragle3[[#This Row],[Equipment '#]],'Equip Rates'!A:C,3,FALSE),"")</f>
        <v/>
      </c>
      <c r="F630" s="3" t="str">
        <f>IFERROR(VLOOKUP(Table_Query_from_Cas_Ragle3[[#This Row],[Equipment '#]],H:I,2,FALSE), "No Div")</f>
        <v>2</v>
      </c>
      <c r="H630" s="3" t="s">
        <v>3246</v>
      </c>
      <c r="I630" s="3" t="s">
        <v>1934</v>
      </c>
    </row>
    <row r="631" spans="1:9" x14ac:dyDescent="0.25">
      <c r="A631" s="3" t="s">
        <v>3849</v>
      </c>
      <c r="B631" s="3" t="s">
        <v>4052</v>
      </c>
      <c r="C631" s="3">
        <v>14203.35</v>
      </c>
      <c r="D631" s="3" t="s">
        <v>570</v>
      </c>
      <c r="E631" s="3" t="str">
        <f>IFERROR(VLOOKUP(Table_Query_from_Cas_Ragle3[[#This Row],[Equipment '#]],'Equip Rates'!A:C,3,FALSE),"")</f>
        <v/>
      </c>
      <c r="F631" s="3" t="str">
        <f>IFERROR(VLOOKUP(Table_Query_from_Cas_Ragle3[[#This Row],[Equipment '#]],H:I,2,FALSE), "No Div")</f>
        <v>2</v>
      </c>
      <c r="H631" s="3" t="s">
        <v>3255</v>
      </c>
      <c r="I631" s="3" t="s">
        <v>1934</v>
      </c>
    </row>
    <row r="632" spans="1:9" x14ac:dyDescent="0.25">
      <c r="A632" s="3" t="s">
        <v>3850</v>
      </c>
      <c r="B632" s="3" t="s">
        <v>4052</v>
      </c>
      <c r="C632" s="3">
        <v>14203.35</v>
      </c>
      <c r="D632" s="3" t="s">
        <v>570</v>
      </c>
      <c r="E632" s="3" t="str">
        <f>IFERROR(VLOOKUP(Table_Query_from_Cas_Ragle3[[#This Row],[Equipment '#]],'Equip Rates'!A:C,3,FALSE),"")</f>
        <v/>
      </c>
      <c r="F632" s="3" t="str">
        <f>IFERROR(VLOOKUP(Table_Query_from_Cas_Ragle3[[#This Row],[Equipment '#]],H:I,2,FALSE), "No Div")</f>
        <v>2</v>
      </c>
      <c r="H632" s="3" t="s">
        <v>3247</v>
      </c>
      <c r="I632" s="3" t="s">
        <v>1934</v>
      </c>
    </row>
    <row r="633" spans="1:9" x14ac:dyDescent="0.25">
      <c r="A633" s="3" t="s">
        <v>3851</v>
      </c>
      <c r="B633" s="3" t="s">
        <v>4052</v>
      </c>
      <c r="C633" s="3">
        <v>14203.35</v>
      </c>
      <c r="D633" s="3" t="s">
        <v>570</v>
      </c>
      <c r="E633" s="3" t="str">
        <f>IFERROR(VLOOKUP(Table_Query_from_Cas_Ragle3[[#This Row],[Equipment '#]],'Equip Rates'!A:C,3,FALSE),"")</f>
        <v/>
      </c>
      <c r="F633" s="3" t="str">
        <f>IFERROR(VLOOKUP(Table_Query_from_Cas_Ragle3[[#This Row],[Equipment '#]],H:I,2,FALSE), "No Div")</f>
        <v>2</v>
      </c>
      <c r="H633" s="3" t="s">
        <v>3248</v>
      </c>
      <c r="I633" s="3" t="s">
        <v>1934</v>
      </c>
    </row>
    <row r="634" spans="1:9" x14ac:dyDescent="0.25">
      <c r="A634" s="3" t="s">
        <v>3852</v>
      </c>
      <c r="B634" s="3" t="s">
        <v>3862</v>
      </c>
      <c r="C634" s="3">
        <v>14203.35</v>
      </c>
      <c r="D634" s="3" t="s">
        <v>570</v>
      </c>
      <c r="E634" s="3" t="str">
        <f>IFERROR(VLOOKUP(Table_Query_from_Cas_Ragle3[[#This Row],[Equipment '#]],'Equip Rates'!A:C,3,FALSE),"")</f>
        <v/>
      </c>
      <c r="F634" s="3" t="str">
        <f>IFERROR(VLOOKUP(Table_Query_from_Cas_Ragle3[[#This Row],[Equipment '#]],H:I,2,FALSE), "No Div")</f>
        <v>2</v>
      </c>
      <c r="H634" s="3" t="s">
        <v>3249</v>
      </c>
      <c r="I634" s="3" t="s">
        <v>1934</v>
      </c>
    </row>
    <row r="635" spans="1:9" x14ac:dyDescent="0.25">
      <c r="A635" s="3" t="s">
        <v>3853</v>
      </c>
      <c r="B635" s="3" t="s">
        <v>3862</v>
      </c>
      <c r="C635" s="3">
        <v>14203.35</v>
      </c>
      <c r="D635" s="3" t="s">
        <v>570</v>
      </c>
      <c r="E635" s="3" t="str">
        <f>IFERROR(VLOOKUP(Table_Query_from_Cas_Ragle3[[#This Row],[Equipment '#]],'Equip Rates'!A:C,3,FALSE),"")</f>
        <v/>
      </c>
      <c r="F635" s="3" t="str">
        <f>IFERROR(VLOOKUP(Table_Query_from_Cas_Ragle3[[#This Row],[Equipment '#]],H:I,2,FALSE), "No Div")</f>
        <v>2</v>
      </c>
      <c r="H635" s="3" t="s">
        <v>3250</v>
      </c>
      <c r="I635" s="3" t="s">
        <v>1934</v>
      </c>
    </row>
    <row r="636" spans="1:9" x14ac:dyDescent="0.25">
      <c r="A636" s="3" t="s">
        <v>3854</v>
      </c>
      <c r="B636" s="3" t="s">
        <v>3862</v>
      </c>
      <c r="C636" s="3">
        <v>14203.35</v>
      </c>
      <c r="D636" s="3" t="s">
        <v>570</v>
      </c>
      <c r="E636" s="3" t="str">
        <f>IFERROR(VLOOKUP(Table_Query_from_Cas_Ragle3[[#This Row],[Equipment '#]],'Equip Rates'!A:C,3,FALSE),"")</f>
        <v/>
      </c>
      <c r="F636" s="3" t="str">
        <f>IFERROR(VLOOKUP(Table_Query_from_Cas_Ragle3[[#This Row],[Equipment '#]],H:I,2,FALSE), "No Div")</f>
        <v>2</v>
      </c>
      <c r="H636" s="3" t="s">
        <v>3251</v>
      </c>
      <c r="I636" s="3" t="s">
        <v>1934</v>
      </c>
    </row>
    <row r="637" spans="1:9" x14ac:dyDescent="0.25">
      <c r="A637" s="3" t="s">
        <v>3855</v>
      </c>
      <c r="B637" s="3" t="s">
        <v>3862</v>
      </c>
      <c r="C637" s="3">
        <v>14203.35</v>
      </c>
      <c r="D637" s="3" t="s">
        <v>570</v>
      </c>
      <c r="E637" s="3" t="str">
        <f>IFERROR(VLOOKUP(Table_Query_from_Cas_Ragle3[[#This Row],[Equipment '#]],'Equip Rates'!A:C,3,FALSE),"")</f>
        <v/>
      </c>
      <c r="F637" s="3" t="str">
        <f>IFERROR(VLOOKUP(Table_Query_from_Cas_Ragle3[[#This Row],[Equipment '#]],H:I,2,FALSE), "No Div")</f>
        <v>2</v>
      </c>
      <c r="H637" s="3" t="s">
        <v>3378</v>
      </c>
      <c r="I637" s="3" t="s">
        <v>1934</v>
      </c>
    </row>
    <row r="638" spans="1:9" x14ac:dyDescent="0.25">
      <c r="A638" s="3" t="s">
        <v>4092</v>
      </c>
      <c r="B638" s="3" t="s">
        <v>4102</v>
      </c>
      <c r="C638" s="3">
        <v>6765.63</v>
      </c>
      <c r="D638" s="3" t="s">
        <v>570</v>
      </c>
      <c r="E638" s="3" t="str">
        <f>IFERROR(VLOOKUP(Table_Query_from_Cas_Ragle3[[#This Row],[Equipment '#]],'Equip Rates'!A:C,3,FALSE),"")</f>
        <v/>
      </c>
      <c r="F638" s="3" t="str">
        <f>IFERROR(VLOOKUP(Table_Query_from_Cas_Ragle3[[#This Row],[Equipment '#]],H:I,2,FALSE), "No Div")</f>
        <v>2</v>
      </c>
      <c r="H638" s="3" t="s">
        <v>3379</v>
      </c>
      <c r="I638" s="3" t="s">
        <v>1934</v>
      </c>
    </row>
    <row r="639" spans="1:9" x14ac:dyDescent="0.25">
      <c r="A639" s="3" t="s">
        <v>1291</v>
      </c>
      <c r="B639" s="3" t="s">
        <v>1292</v>
      </c>
      <c r="C639" s="3">
        <v>0</v>
      </c>
      <c r="D639" s="3" t="s">
        <v>570</v>
      </c>
      <c r="E639" s="3" t="str">
        <f>IFERROR(VLOOKUP(Table_Query_from_Cas_Ragle3[[#This Row],[Equipment '#]],'Equip Rates'!A:C,3,FALSE),"")</f>
        <v/>
      </c>
      <c r="F639" s="3" t="str">
        <f>IFERROR(VLOOKUP(Table_Query_from_Cas_Ragle3[[#This Row],[Equipment '#]],H:I,2,FALSE), "No Div")</f>
        <v>1</v>
      </c>
      <c r="H639" s="3" t="s">
        <v>3380</v>
      </c>
      <c r="I639" s="3" t="s">
        <v>1934</v>
      </c>
    </row>
    <row r="640" spans="1:9" x14ac:dyDescent="0.25">
      <c r="A640" s="3" t="s">
        <v>1293</v>
      </c>
      <c r="B640" s="3" t="s">
        <v>1294</v>
      </c>
      <c r="C640" s="3">
        <v>30281</v>
      </c>
      <c r="D640" s="3" t="s">
        <v>570</v>
      </c>
      <c r="E640" s="3" t="str">
        <f>IFERROR(VLOOKUP(Table_Query_from_Cas_Ragle3[[#This Row],[Equipment '#]],'Equip Rates'!A:C,3,FALSE),"")</f>
        <v/>
      </c>
      <c r="F640" s="3" t="str">
        <f>IFERROR(VLOOKUP(Table_Query_from_Cas_Ragle3[[#This Row],[Equipment '#]],H:I,2,FALSE), "No Div")</f>
        <v>1</v>
      </c>
      <c r="H640" s="3" t="s">
        <v>3381</v>
      </c>
      <c r="I640" s="3" t="s">
        <v>1934</v>
      </c>
    </row>
    <row r="641" spans="1:9" x14ac:dyDescent="0.25">
      <c r="A641" s="3" t="s">
        <v>4040</v>
      </c>
      <c r="B641" s="3" t="s">
        <v>4053</v>
      </c>
      <c r="C641" s="3">
        <v>47823</v>
      </c>
      <c r="D641" s="3" t="s">
        <v>570</v>
      </c>
      <c r="E641" s="3" t="str">
        <f>IFERROR(VLOOKUP(Table_Query_from_Cas_Ragle3[[#This Row],[Equipment '#]],'Equip Rates'!A:C,3,FALSE),"")</f>
        <v/>
      </c>
      <c r="F641" s="3" t="str">
        <f>IFERROR(VLOOKUP(Table_Query_from_Cas_Ragle3[[#This Row],[Equipment '#]],H:I,2,FALSE), "No Div")</f>
        <v>1</v>
      </c>
      <c r="H641" s="3" t="s">
        <v>3382</v>
      </c>
      <c r="I641" s="3" t="s">
        <v>1934</v>
      </c>
    </row>
    <row r="642" spans="1:9" x14ac:dyDescent="0.25">
      <c r="A642" s="3" t="s">
        <v>1295</v>
      </c>
      <c r="B642" s="3" t="s">
        <v>1296</v>
      </c>
      <c r="C642" s="3">
        <v>12968.4</v>
      </c>
      <c r="D642" s="3" t="s">
        <v>570</v>
      </c>
      <c r="E642" s="3" t="str">
        <f>IFERROR(VLOOKUP(Table_Query_from_Cas_Ragle3[[#This Row],[Equipment '#]],'Equip Rates'!A:C,3,FALSE),"")</f>
        <v/>
      </c>
      <c r="F642" s="3" t="str">
        <f>IFERROR(VLOOKUP(Table_Query_from_Cas_Ragle3[[#This Row],[Equipment '#]],H:I,2,FALSE), "No Div")</f>
        <v>1</v>
      </c>
      <c r="H642" s="3" t="s">
        <v>3383</v>
      </c>
      <c r="I642" s="3" t="s">
        <v>1936</v>
      </c>
    </row>
    <row r="643" spans="1:9" x14ac:dyDescent="0.25">
      <c r="A643" s="3" t="s">
        <v>1297</v>
      </c>
      <c r="B643" s="3" t="s">
        <v>1298</v>
      </c>
      <c r="C643" s="3">
        <v>129300.51</v>
      </c>
      <c r="D643" s="3" t="s">
        <v>570</v>
      </c>
      <c r="E643" s="3" t="str">
        <f>IFERROR(VLOOKUP(Table_Query_from_Cas_Ragle3[[#This Row],[Equipment '#]],'Equip Rates'!A:C,3,FALSE),"")</f>
        <v/>
      </c>
      <c r="F643" s="3" t="str">
        <f>IFERROR(VLOOKUP(Table_Query_from_Cas_Ragle3[[#This Row],[Equipment '#]],H:I,2,FALSE), "No Div")</f>
        <v>No Div</v>
      </c>
      <c r="H643" s="3" t="s">
        <v>3384</v>
      </c>
      <c r="I643" s="3" t="s">
        <v>1934</v>
      </c>
    </row>
    <row r="644" spans="1:9" x14ac:dyDescent="0.25">
      <c r="A644" s="3" t="s">
        <v>1299</v>
      </c>
      <c r="B644" s="3" t="s">
        <v>1300</v>
      </c>
      <c r="C644" s="3">
        <v>70903</v>
      </c>
      <c r="D644" s="3" t="s">
        <v>570</v>
      </c>
      <c r="E644" s="3" t="str">
        <f>IFERROR(VLOOKUP(Table_Query_from_Cas_Ragle3[[#This Row],[Equipment '#]],'Equip Rates'!A:C,3,FALSE),"")</f>
        <v/>
      </c>
      <c r="F644" s="3" t="str">
        <f>IFERROR(VLOOKUP(Table_Query_from_Cas_Ragle3[[#This Row],[Equipment '#]],H:I,2,FALSE), "No Div")</f>
        <v>1</v>
      </c>
      <c r="H644" s="3" t="s">
        <v>3385</v>
      </c>
      <c r="I644" s="3" t="s">
        <v>1936</v>
      </c>
    </row>
    <row r="645" spans="1:9" x14ac:dyDescent="0.25">
      <c r="A645" s="3" t="s">
        <v>3660</v>
      </c>
      <c r="B645" s="3" t="s">
        <v>4103</v>
      </c>
      <c r="C645" s="3">
        <v>0</v>
      </c>
      <c r="D645" s="3" t="s">
        <v>570</v>
      </c>
      <c r="E645" s="3" t="str">
        <f>IFERROR(VLOOKUP(Table_Query_from_Cas_Ragle3[[#This Row],[Equipment '#]],'Equip Rates'!A:C,3,FALSE),"")</f>
        <v/>
      </c>
      <c r="F645" s="3" t="str">
        <f>IFERROR(VLOOKUP(Table_Query_from_Cas_Ragle3[[#This Row],[Equipment '#]],H:I,2,FALSE), "No Div")</f>
        <v>4</v>
      </c>
      <c r="H645" s="3" t="s">
        <v>3763</v>
      </c>
      <c r="I645" s="3" t="s">
        <v>1934</v>
      </c>
    </row>
    <row r="646" spans="1:9" x14ac:dyDescent="0.25">
      <c r="A646" s="3" t="s">
        <v>1301</v>
      </c>
      <c r="B646" s="3" t="s">
        <v>1302</v>
      </c>
      <c r="C646" s="3">
        <v>0</v>
      </c>
      <c r="D646" s="3" t="s">
        <v>570</v>
      </c>
      <c r="E646" s="3" t="str">
        <f>IFERROR(VLOOKUP(Table_Query_from_Cas_Ragle3[[#This Row],[Equipment '#]],'Equip Rates'!A:C,3,FALSE),"")</f>
        <v/>
      </c>
      <c r="F646" s="3" t="str">
        <f>IFERROR(VLOOKUP(Table_Query_from_Cas_Ragle3[[#This Row],[Equipment '#]],H:I,2,FALSE), "No Div")</f>
        <v>2</v>
      </c>
      <c r="H646" s="3" t="s">
        <v>3764</v>
      </c>
      <c r="I646" s="3" t="s">
        <v>1934</v>
      </c>
    </row>
    <row r="647" spans="1:9" x14ac:dyDescent="0.25">
      <c r="A647" s="3" t="s">
        <v>1303</v>
      </c>
      <c r="B647" s="3" t="s">
        <v>1304</v>
      </c>
      <c r="C647" s="3">
        <v>0</v>
      </c>
      <c r="D647" s="3" t="s">
        <v>570</v>
      </c>
      <c r="E647" s="3" t="str">
        <f>IFERROR(VLOOKUP(Table_Query_from_Cas_Ragle3[[#This Row],[Equipment '#]],'Equip Rates'!A:C,3,FALSE),"")</f>
        <v/>
      </c>
      <c r="F647" s="3" t="str">
        <f>IFERROR(VLOOKUP(Table_Query_from_Cas_Ragle3[[#This Row],[Equipment '#]],H:I,2,FALSE), "No Div")</f>
        <v>2</v>
      </c>
      <c r="H647" s="3" t="s">
        <v>3765</v>
      </c>
      <c r="I647" s="3" t="s">
        <v>1934</v>
      </c>
    </row>
    <row r="648" spans="1:9" x14ac:dyDescent="0.25">
      <c r="A648" s="3" t="s">
        <v>1305</v>
      </c>
      <c r="B648" s="3" t="s">
        <v>1306</v>
      </c>
      <c r="C648" s="3">
        <v>0</v>
      </c>
      <c r="D648" s="3" t="s">
        <v>570</v>
      </c>
      <c r="E648" s="3" t="str">
        <f>IFERROR(VLOOKUP(Table_Query_from_Cas_Ragle3[[#This Row],[Equipment '#]],'Equip Rates'!A:C,3,FALSE),"")</f>
        <v/>
      </c>
      <c r="F648" s="3" t="str">
        <f>IFERROR(VLOOKUP(Table_Query_from_Cas_Ragle3[[#This Row],[Equipment '#]],H:I,2,FALSE), "No Div")</f>
        <v>2</v>
      </c>
      <c r="H648" s="3" t="s">
        <v>3766</v>
      </c>
      <c r="I648" s="3" t="s">
        <v>1934</v>
      </c>
    </row>
    <row r="649" spans="1:9" x14ac:dyDescent="0.25">
      <c r="A649" s="3" t="s">
        <v>1307</v>
      </c>
      <c r="B649" s="3" t="s">
        <v>1308</v>
      </c>
      <c r="C649" s="3">
        <v>0</v>
      </c>
      <c r="D649" s="3" t="s">
        <v>570</v>
      </c>
      <c r="E649" s="3" t="str">
        <f>IFERROR(VLOOKUP(Table_Query_from_Cas_Ragle3[[#This Row],[Equipment '#]],'Equip Rates'!A:C,3,FALSE),"")</f>
        <v/>
      </c>
      <c r="F649" s="3" t="str">
        <f>IFERROR(VLOOKUP(Table_Query_from_Cas_Ragle3[[#This Row],[Equipment '#]],H:I,2,FALSE), "No Div")</f>
        <v>2</v>
      </c>
      <c r="H649" s="3" t="s">
        <v>4041</v>
      </c>
      <c r="I649" s="3" t="s">
        <v>1934</v>
      </c>
    </row>
    <row r="650" spans="1:9" x14ac:dyDescent="0.25">
      <c r="A650" s="3" t="s">
        <v>1309</v>
      </c>
      <c r="B650" s="3" t="s">
        <v>1310</v>
      </c>
      <c r="C650" s="3">
        <v>0</v>
      </c>
      <c r="D650" s="3" t="s">
        <v>570</v>
      </c>
      <c r="E650" s="3" t="str">
        <f>IFERROR(VLOOKUP(Table_Query_from_Cas_Ragle3[[#This Row],[Equipment '#]],'Equip Rates'!A:C,3,FALSE),"")</f>
        <v/>
      </c>
      <c r="F650" s="3" t="str">
        <f>IFERROR(VLOOKUP(Table_Query_from_Cas_Ragle3[[#This Row],[Equipment '#]],H:I,2,FALSE), "No Div")</f>
        <v>2</v>
      </c>
      <c r="H650" s="3" t="s">
        <v>4066</v>
      </c>
      <c r="I650" s="3" t="s">
        <v>1934</v>
      </c>
    </row>
    <row r="651" spans="1:9" x14ac:dyDescent="0.25">
      <c r="A651" s="3" t="s">
        <v>3923</v>
      </c>
      <c r="B651" s="3" t="s">
        <v>3924</v>
      </c>
      <c r="C651" s="3">
        <v>0</v>
      </c>
      <c r="D651" s="3" t="s">
        <v>570</v>
      </c>
      <c r="E651" s="3" t="str">
        <f>IFERROR(VLOOKUP(Table_Query_from_Cas_Ragle3[[#This Row],[Equipment '#]],'Equip Rates'!A:C,3,FALSE),"")</f>
        <v/>
      </c>
      <c r="F651" s="3" t="str">
        <f>IFERROR(VLOOKUP(Table_Query_from_Cas_Ragle3[[#This Row],[Equipment '#]],H:I,2,FALSE), "No Div")</f>
        <v>No Div</v>
      </c>
      <c r="H651" s="3" t="s">
        <v>4067</v>
      </c>
      <c r="I651" s="3" t="s">
        <v>1934</v>
      </c>
    </row>
    <row r="652" spans="1:9" x14ac:dyDescent="0.25">
      <c r="A652" s="3" t="s">
        <v>1311</v>
      </c>
      <c r="B652" s="3" t="s">
        <v>1312</v>
      </c>
      <c r="C652" s="3">
        <v>1785</v>
      </c>
      <c r="D652" s="3" t="s">
        <v>570</v>
      </c>
      <c r="E652" s="3" t="str">
        <f>IFERROR(VLOOKUP(Table_Query_from_Cas_Ragle3[[#This Row],[Equipment '#]],'Equip Rates'!A:C,3,FALSE),"")</f>
        <v/>
      </c>
      <c r="F652" s="3" t="str">
        <f>IFERROR(VLOOKUP(Table_Query_from_Cas_Ragle3[[#This Row],[Equipment '#]],H:I,2,FALSE), "No Div")</f>
        <v>1</v>
      </c>
      <c r="H652" s="3" t="s">
        <v>4068</v>
      </c>
      <c r="I652" s="3" t="s">
        <v>1934</v>
      </c>
    </row>
    <row r="653" spans="1:9" x14ac:dyDescent="0.25">
      <c r="A653" s="3" t="s">
        <v>1313</v>
      </c>
      <c r="B653" s="3" t="s">
        <v>1314</v>
      </c>
      <c r="C653" s="3">
        <v>3200</v>
      </c>
      <c r="D653" s="3" t="s">
        <v>570</v>
      </c>
      <c r="E653" s="3" t="str">
        <f>IFERROR(VLOOKUP(Table_Query_from_Cas_Ragle3[[#This Row],[Equipment '#]],'Equip Rates'!A:C,3,FALSE),"")</f>
        <v/>
      </c>
      <c r="F653" s="3" t="str">
        <f>IFERROR(VLOOKUP(Table_Query_from_Cas_Ragle3[[#This Row],[Equipment '#]],H:I,2,FALSE), "No Div")</f>
        <v>1</v>
      </c>
      <c r="H653" s="3" t="s">
        <v>4069</v>
      </c>
      <c r="I653" s="3" t="s">
        <v>1934</v>
      </c>
    </row>
    <row r="654" spans="1:9" x14ac:dyDescent="0.25">
      <c r="A654" s="3" t="s">
        <v>1315</v>
      </c>
      <c r="B654" s="3" t="s">
        <v>1316</v>
      </c>
      <c r="C654" s="3">
        <v>4116</v>
      </c>
      <c r="D654" s="3" t="s">
        <v>570</v>
      </c>
      <c r="E654" s="3" t="str">
        <f>IFERROR(VLOOKUP(Table_Query_from_Cas_Ragle3[[#This Row],[Equipment '#]],'Equip Rates'!A:C,3,FALSE),"")</f>
        <v/>
      </c>
      <c r="F654" s="3" t="str">
        <f>IFERROR(VLOOKUP(Table_Query_from_Cas_Ragle3[[#This Row],[Equipment '#]],H:I,2,FALSE), "No Div")</f>
        <v>No Div</v>
      </c>
      <c r="H654" s="3" t="s">
        <v>4070</v>
      </c>
      <c r="I654" s="3" t="s">
        <v>1934</v>
      </c>
    </row>
    <row r="655" spans="1:9" x14ac:dyDescent="0.25">
      <c r="A655" s="3" t="s">
        <v>1317</v>
      </c>
      <c r="B655" s="3" t="s">
        <v>1318</v>
      </c>
      <c r="C655" s="3">
        <v>2785.65</v>
      </c>
      <c r="D655" s="3" t="s">
        <v>570</v>
      </c>
      <c r="E655" s="3" t="str">
        <f>IFERROR(VLOOKUP(Table_Query_from_Cas_Ragle3[[#This Row],[Equipment '#]],'Equip Rates'!A:C,3,FALSE),"")</f>
        <v/>
      </c>
      <c r="F655" s="3" t="str">
        <f>IFERROR(VLOOKUP(Table_Query_from_Cas_Ragle3[[#This Row],[Equipment '#]],H:I,2,FALSE), "No Div")</f>
        <v>No Div</v>
      </c>
      <c r="H655" s="3" t="s">
        <v>4071</v>
      </c>
      <c r="I655" s="3" t="s">
        <v>1934</v>
      </c>
    </row>
    <row r="656" spans="1:9" x14ac:dyDescent="0.25">
      <c r="A656" s="3" t="s">
        <v>1319</v>
      </c>
      <c r="B656" s="3" t="s">
        <v>1320</v>
      </c>
      <c r="C656" s="3">
        <v>2831.27</v>
      </c>
      <c r="D656" s="3" t="s">
        <v>570</v>
      </c>
      <c r="E656" s="3" t="str">
        <f>IFERROR(VLOOKUP(Table_Query_from_Cas_Ragle3[[#This Row],[Equipment '#]],'Equip Rates'!A:C,3,FALSE),"")</f>
        <v/>
      </c>
      <c r="F656" s="3" t="str">
        <f>IFERROR(VLOOKUP(Table_Query_from_Cas_Ragle3[[#This Row],[Equipment '#]],H:I,2,FALSE), "No Div")</f>
        <v>1</v>
      </c>
      <c r="H656" s="3" t="s">
        <v>4072</v>
      </c>
      <c r="I656" s="3" t="s">
        <v>1934</v>
      </c>
    </row>
    <row r="657" spans="1:9" x14ac:dyDescent="0.25">
      <c r="A657" s="3" t="s">
        <v>1321</v>
      </c>
      <c r="B657" s="3" t="s">
        <v>1322</v>
      </c>
      <c r="C657" s="3">
        <v>4350</v>
      </c>
      <c r="D657" s="3" t="s">
        <v>570</v>
      </c>
      <c r="E657" s="3" t="str">
        <f>IFERROR(VLOOKUP(Table_Query_from_Cas_Ragle3[[#This Row],[Equipment '#]],'Equip Rates'!A:C,3,FALSE),"")</f>
        <v/>
      </c>
      <c r="F657" s="3" t="str">
        <f>IFERROR(VLOOKUP(Table_Query_from_Cas_Ragle3[[#This Row],[Equipment '#]],H:I,2,FALSE), "No Div")</f>
        <v>No Div</v>
      </c>
      <c r="H657" s="3" t="s">
        <v>4079</v>
      </c>
      <c r="I657" s="3" t="s">
        <v>1935</v>
      </c>
    </row>
    <row r="658" spans="1:9" x14ac:dyDescent="0.25">
      <c r="A658" s="3" t="s">
        <v>1323</v>
      </c>
      <c r="B658" s="3" t="s">
        <v>1324</v>
      </c>
      <c r="C658" s="3">
        <v>2100</v>
      </c>
      <c r="D658" s="3" t="s">
        <v>570</v>
      </c>
      <c r="E658" s="3" t="str">
        <f>IFERROR(VLOOKUP(Table_Query_from_Cas_Ragle3[[#This Row],[Equipment '#]],'Equip Rates'!A:C,3,FALSE),"")</f>
        <v/>
      </c>
      <c r="F658" s="3" t="str">
        <f>IFERROR(VLOOKUP(Table_Query_from_Cas_Ragle3[[#This Row],[Equipment '#]],H:I,2,FALSE), "No Div")</f>
        <v>No Div</v>
      </c>
      <c r="H658" s="3" t="s">
        <v>4080</v>
      </c>
      <c r="I658" s="3" t="s">
        <v>1935</v>
      </c>
    </row>
    <row r="659" spans="1:9" x14ac:dyDescent="0.25">
      <c r="A659" s="3" t="s">
        <v>1325</v>
      </c>
      <c r="B659" s="3" t="s">
        <v>1326</v>
      </c>
      <c r="C659" s="3">
        <v>1590</v>
      </c>
      <c r="D659" s="3" t="s">
        <v>570</v>
      </c>
      <c r="E659" s="3" t="str">
        <f>IFERROR(VLOOKUP(Table_Query_from_Cas_Ragle3[[#This Row],[Equipment '#]],'Equip Rates'!A:C,3,FALSE),"")</f>
        <v/>
      </c>
      <c r="F659" s="3" t="str">
        <f>IFERROR(VLOOKUP(Table_Query_from_Cas_Ragle3[[#This Row],[Equipment '#]],H:I,2,FALSE), "No Div")</f>
        <v>No Div</v>
      </c>
      <c r="H659" s="3" t="s">
        <v>4093</v>
      </c>
      <c r="I659" s="3" t="s">
        <v>1935</v>
      </c>
    </row>
    <row r="660" spans="1:9" x14ac:dyDescent="0.25">
      <c r="A660" s="3" t="s">
        <v>1327</v>
      </c>
      <c r="B660" s="3" t="s">
        <v>1328</v>
      </c>
      <c r="C660" s="3">
        <v>2809</v>
      </c>
      <c r="D660" s="3" t="s">
        <v>570</v>
      </c>
      <c r="E660" s="3" t="str">
        <f>IFERROR(VLOOKUP(Table_Query_from_Cas_Ragle3[[#This Row],[Equipment '#]],'Equip Rates'!A:C,3,FALSE),"")</f>
        <v/>
      </c>
      <c r="F660" s="3" t="str">
        <f>IFERROR(VLOOKUP(Table_Query_from_Cas_Ragle3[[#This Row],[Equipment '#]],H:I,2,FALSE), "No Div")</f>
        <v>No Div</v>
      </c>
      <c r="H660" s="3" t="s">
        <v>50</v>
      </c>
      <c r="I660" s="3" t="s">
        <v>1934</v>
      </c>
    </row>
    <row r="661" spans="1:9" x14ac:dyDescent="0.25">
      <c r="A661" s="3" t="s">
        <v>1329</v>
      </c>
      <c r="B661" s="3" t="s">
        <v>1330</v>
      </c>
      <c r="C661" s="3">
        <v>3208.72</v>
      </c>
      <c r="D661" s="3" t="s">
        <v>570</v>
      </c>
      <c r="E661" s="3" t="str">
        <f>IFERROR(VLOOKUP(Table_Query_from_Cas_Ragle3[[#This Row],[Equipment '#]],'Equip Rates'!A:C,3,FALSE),"")</f>
        <v/>
      </c>
      <c r="F661" s="3" t="str">
        <f>IFERROR(VLOOKUP(Table_Query_from_Cas_Ragle3[[#This Row],[Equipment '#]],H:I,2,FALSE), "No Div")</f>
        <v>No Div</v>
      </c>
      <c r="H661" s="3" t="s">
        <v>51</v>
      </c>
      <c r="I661" s="3" t="s">
        <v>1934</v>
      </c>
    </row>
    <row r="662" spans="1:9" x14ac:dyDescent="0.25">
      <c r="A662" s="3" t="s">
        <v>1331</v>
      </c>
      <c r="B662" s="3" t="s">
        <v>1332</v>
      </c>
      <c r="C662" s="3">
        <v>3990</v>
      </c>
      <c r="D662" s="3" t="s">
        <v>570</v>
      </c>
      <c r="E662" s="3" t="str">
        <f>IFERROR(VLOOKUP(Table_Query_from_Cas_Ragle3[[#This Row],[Equipment '#]],'Equip Rates'!A:C,3,FALSE),"")</f>
        <v/>
      </c>
      <c r="F662" s="3" t="str">
        <f>IFERROR(VLOOKUP(Table_Query_from_Cas_Ragle3[[#This Row],[Equipment '#]],H:I,2,FALSE), "No Div")</f>
        <v>No Div</v>
      </c>
      <c r="H662" s="3" t="s">
        <v>3744</v>
      </c>
      <c r="I662" s="3" t="s">
        <v>1934</v>
      </c>
    </row>
    <row r="663" spans="1:9" x14ac:dyDescent="0.25">
      <c r="A663" s="3" t="s">
        <v>1333</v>
      </c>
      <c r="B663" s="3" t="s">
        <v>1334</v>
      </c>
      <c r="C663" s="3">
        <v>4631.8</v>
      </c>
      <c r="D663" s="3" t="s">
        <v>570</v>
      </c>
      <c r="E663" s="3" t="str">
        <f>IFERROR(VLOOKUP(Table_Query_from_Cas_Ragle3[[#This Row],[Equipment '#]],'Equip Rates'!A:C,3,FALSE),"")</f>
        <v/>
      </c>
      <c r="F663" s="3" t="str">
        <f>IFERROR(VLOOKUP(Table_Query_from_Cas_Ragle3[[#This Row],[Equipment '#]],H:I,2,FALSE), "No Div")</f>
        <v>No Div</v>
      </c>
      <c r="H663" s="3" t="s">
        <v>3856</v>
      </c>
      <c r="I663" s="3" t="s">
        <v>1934</v>
      </c>
    </row>
    <row r="664" spans="1:9" x14ac:dyDescent="0.25">
      <c r="A664" s="3" t="s">
        <v>1335</v>
      </c>
      <c r="B664" s="3" t="s">
        <v>1336</v>
      </c>
      <c r="C664" s="3">
        <v>2000</v>
      </c>
      <c r="D664" s="3" t="s">
        <v>570</v>
      </c>
      <c r="E664" s="3" t="str">
        <f>IFERROR(VLOOKUP(Table_Query_from_Cas_Ragle3[[#This Row],[Equipment '#]],'Equip Rates'!A:C,3,FALSE),"")</f>
        <v/>
      </c>
      <c r="F664" s="3" t="str">
        <f>IFERROR(VLOOKUP(Table_Query_from_Cas_Ragle3[[#This Row],[Equipment '#]],H:I,2,FALSE), "No Div")</f>
        <v>No Div</v>
      </c>
      <c r="H664" s="3" t="s">
        <v>3995</v>
      </c>
      <c r="I664" s="3" t="s">
        <v>1934</v>
      </c>
    </row>
    <row r="665" spans="1:9" x14ac:dyDescent="0.25">
      <c r="A665" s="3" t="s">
        <v>1337</v>
      </c>
      <c r="B665" s="3" t="s">
        <v>1338</v>
      </c>
      <c r="C665" s="3">
        <v>6239.34</v>
      </c>
      <c r="D665" s="3" t="s">
        <v>570</v>
      </c>
      <c r="E665" s="3" t="str">
        <f>IFERROR(VLOOKUP(Table_Query_from_Cas_Ragle3[[#This Row],[Equipment '#]],'Equip Rates'!A:C,3,FALSE),"")</f>
        <v/>
      </c>
      <c r="F665" s="3" t="str">
        <f>IFERROR(VLOOKUP(Table_Query_from_Cas_Ragle3[[#This Row],[Equipment '#]],H:I,2,FALSE), "No Div")</f>
        <v>No Div</v>
      </c>
      <c r="H665" s="3" t="s">
        <v>4042</v>
      </c>
      <c r="I665" s="3" t="s">
        <v>1934</v>
      </c>
    </row>
    <row r="666" spans="1:9" x14ac:dyDescent="0.25">
      <c r="A666" s="3" t="s">
        <v>1339</v>
      </c>
      <c r="B666" s="3" t="s">
        <v>1340</v>
      </c>
      <c r="C666" s="3">
        <v>2782.5</v>
      </c>
      <c r="D666" s="3" t="s">
        <v>570</v>
      </c>
      <c r="E666" s="3" t="str">
        <f>IFERROR(VLOOKUP(Table_Query_from_Cas_Ragle3[[#This Row],[Equipment '#]],'Equip Rates'!A:C,3,FALSE),"")</f>
        <v/>
      </c>
      <c r="F666" s="3" t="str">
        <f>IFERROR(VLOOKUP(Table_Query_from_Cas_Ragle3[[#This Row],[Equipment '#]],H:I,2,FALSE), "No Div")</f>
        <v>No Div</v>
      </c>
      <c r="H666" s="3" t="s">
        <v>4043</v>
      </c>
      <c r="I666" s="3" t="s">
        <v>1934</v>
      </c>
    </row>
    <row r="667" spans="1:9" x14ac:dyDescent="0.25">
      <c r="A667" s="3" t="s">
        <v>1341</v>
      </c>
      <c r="B667" s="3" t="s">
        <v>1342</v>
      </c>
      <c r="C667" s="3">
        <v>268.94</v>
      </c>
      <c r="D667" s="3" t="s">
        <v>570</v>
      </c>
      <c r="E667" s="3" t="str">
        <f>IFERROR(VLOOKUP(Table_Query_from_Cas_Ragle3[[#This Row],[Equipment '#]],'Equip Rates'!A:C,3,FALSE),"")</f>
        <v/>
      </c>
      <c r="F667" s="3" t="str">
        <f>IFERROR(VLOOKUP(Table_Query_from_Cas_Ragle3[[#This Row],[Equipment '#]],H:I,2,FALSE), "No Div")</f>
        <v>No Div</v>
      </c>
      <c r="H667" s="3" t="s">
        <v>1373</v>
      </c>
      <c r="I667" s="3" t="s">
        <v>1937</v>
      </c>
    </row>
    <row r="668" spans="1:9" x14ac:dyDescent="0.25">
      <c r="A668" s="3" t="s">
        <v>1343</v>
      </c>
      <c r="B668" s="3" t="s">
        <v>1344</v>
      </c>
      <c r="C668" s="3">
        <v>9535</v>
      </c>
      <c r="D668" s="3" t="s">
        <v>570</v>
      </c>
      <c r="E668" s="3" t="str">
        <f>IFERROR(VLOOKUP(Table_Query_from_Cas_Ragle3[[#This Row],[Equipment '#]],'Equip Rates'!A:C,3,FALSE),"")</f>
        <v/>
      </c>
      <c r="F668" s="3" t="str">
        <f>IFERROR(VLOOKUP(Table_Query_from_Cas_Ragle3[[#This Row],[Equipment '#]],H:I,2,FALSE), "No Div")</f>
        <v>1</v>
      </c>
      <c r="H668" s="3" t="s">
        <v>1375</v>
      </c>
      <c r="I668" s="3" t="s">
        <v>1937</v>
      </c>
    </row>
    <row r="669" spans="1:9" x14ac:dyDescent="0.25">
      <c r="A669" s="3" t="s">
        <v>1345</v>
      </c>
      <c r="B669" s="3" t="s">
        <v>1346</v>
      </c>
      <c r="C669" s="3">
        <v>3745</v>
      </c>
      <c r="D669" s="3" t="s">
        <v>570</v>
      </c>
      <c r="E669" s="3" t="str">
        <f>IFERROR(VLOOKUP(Table_Query_from_Cas_Ragle3[[#This Row],[Equipment '#]],'Equip Rates'!A:C,3,FALSE),"")</f>
        <v/>
      </c>
      <c r="F669" s="3" t="str">
        <f>IFERROR(VLOOKUP(Table_Query_from_Cas_Ragle3[[#This Row],[Equipment '#]],H:I,2,FALSE), "No Div")</f>
        <v>1</v>
      </c>
      <c r="H669" s="3" t="s">
        <v>87</v>
      </c>
      <c r="I669" s="3" t="s">
        <v>1934</v>
      </c>
    </row>
    <row r="670" spans="1:9" x14ac:dyDescent="0.25">
      <c r="A670" s="3" t="s">
        <v>1347</v>
      </c>
      <c r="B670" s="3" t="s">
        <v>1348</v>
      </c>
      <c r="C670" s="3">
        <v>12222.76</v>
      </c>
      <c r="D670" s="3" t="s">
        <v>570</v>
      </c>
      <c r="E670" s="3" t="str">
        <f>IFERROR(VLOOKUP(Table_Query_from_Cas_Ragle3[[#This Row],[Equipment '#]],'Equip Rates'!A:C,3,FALSE),"")</f>
        <v/>
      </c>
      <c r="F670" s="3" t="str">
        <f>IFERROR(VLOOKUP(Table_Query_from_Cas_Ragle3[[#This Row],[Equipment '#]],H:I,2,FALSE), "No Div")</f>
        <v>1</v>
      </c>
      <c r="H670" s="3" t="s">
        <v>1964</v>
      </c>
      <c r="I670" s="3" t="s">
        <v>1934</v>
      </c>
    </row>
    <row r="671" spans="1:9" x14ac:dyDescent="0.25">
      <c r="A671" s="3" t="s">
        <v>1349</v>
      </c>
      <c r="B671" s="3" t="s">
        <v>1350</v>
      </c>
      <c r="C671" s="3">
        <v>15372</v>
      </c>
      <c r="D671" s="3" t="s">
        <v>570</v>
      </c>
      <c r="E671" s="3" t="str">
        <f>IFERROR(VLOOKUP(Table_Query_from_Cas_Ragle3[[#This Row],[Equipment '#]],'Equip Rates'!A:C,3,FALSE),"")</f>
        <v/>
      </c>
      <c r="F671" s="3" t="str">
        <f>IFERROR(VLOOKUP(Table_Query_from_Cas_Ragle3[[#This Row],[Equipment '#]],H:I,2,FALSE), "No Div")</f>
        <v>2</v>
      </c>
      <c r="H671" s="3" t="s">
        <v>1377</v>
      </c>
      <c r="I671" s="3" t="s">
        <v>1937</v>
      </c>
    </row>
    <row r="672" spans="1:9" x14ac:dyDescent="0.25">
      <c r="A672" s="3" t="s">
        <v>1351</v>
      </c>
      <c r="B672" s="3" t="s">
        <v>1350</v>
      </c>
      <c r="C672" s="3">
        <v>15371</v>
      </c>
      <c r="D672" s="3" t="s">
        <v>570</v>
      </c>
      <c r="E672" s="3" t="str">
        <f>IFERROR(VLOOKUP(Table_Query_from_Cas_Ragle3[[#This Row],[Equipment '#]],'Equip Rates'!A:C,3,FALSE),"")</f>
        <v/>
      </c>
      <c r="F672" s="3" t="str">
        <f>IFERROR(VLOOKUP(Table_Query_from_Cas_Ragle3[[#This Row],[Equipment '#]],H:I,2,FALSE), "No Div")</f>
        <v>2</v>
      </c>
      <c r="H672" s="3" t="s">
        <v>198</v>
      </c>
      <c r="I672" s="3" t="s">
        <v>1935</v>
      </c>
    </row>
    <row r="673" spans="1:9" x14ac:dyDescent="0.25">
      <c r="A673" s="3" t="s">
        <v>1352</v>
      </c>
      <c r="B673" s="3" t="s">
        <v>1353</v>
      </c>
      <c r="C673" s="3">
        <v>24950</v>
      </c>
      <c r="D673" s="3" t="s">
        <v>570</v>
      </c>
      <c r="E673" s="3" t="str">
        <f>IFERROR(VLOOKUP(Table_Query_from_Cas_Ragle3[[#This Row],[Equipment '#]],'Equip Rates'!A:C,3,FALSE),"")</f>
        <v/>
      </c>
      <c r="F673" s="3" t="str">
        <f>IFERROR(VLOOKUP(Table_Query_from_Cas_Ragle3[[#This Row],[Equipment '#]],H:I,2,FALSE), "No Div")</f>
        <v>2</v>
      </c>
      <c r="H673" s="3" t="s">
        <v>1379</v>
      </c>
      <c r="I673" s="3" t="s">
        <v>1934</v>
      </c>
    </row>
    <row r="674" spans="1:9" x14ac:dyDescent="0.25">
      <c r="A674" s="3" t="s">
        <v>1354</v>
      </c>
      <c r="B674" s="3" t="s">
        <v>1355</v>
      </c>
      <c r="C674" s="3">
        <v>14103.25</v>
      </c>
      <c r="D674" s="3" t="s">
        <v>570</v>
      </c>
      <c r="E674" s="3" t="str">
        <f>IFERROR(VLOOKUP(Table_Query_from_Cas_Ragle3[[#This Row],[Equipment '#]],'Equip Rates'!A:C,3,FALSE),"")</f>
        <v/>
      </c>
      <c r="F674" s="3" t="str">
        <f>IFERROR(VLOOKUP(Table_Query_from_Cas_Ragle3[[#This Row],[Equipment '#]],H:I,2,FALSE), "No Div")</f>
        <v>2</v>
      </c>
      <c r="H674" s="3" t="s">
        <v>3823</v>
      </c>
      <c r="I674" s="3" t="s">
        <v>1934</v>
      </c>
    </row>
    <row r="675" spans="1:9" x14ac:dyDescent="0.25">
      <c r="A675" s="3" t="s">
        <v>1356</v>
      </c>
      <c r="B675" s="3" t="s">
        <v>1357</v>
      </c>
      <c r="C675" s="3">
        <v>15300</v>
      </c>
      <c r="D675" s="3" t="s">
        <v>570</v>
      </c>
      <c r="E675" s="3" t="str">
        <f>IFERROR(VLOOKUP(Table_Query_from_Cas_Ragle3[[#This Row],[Equipment '#]],'Equip Rates'!A:C,3,FALSE),"")</f>
        <v/>
      </c>
      <c r="F675" s="3" t="str">
        <f>IFERROR(VLOOKUP(Table_Query_from_Cas_Ragle3[[#This Row],[Equipment '#]],H:I,2,FALSE), "No Div")</f>
        <v>2</v>
      </c>
      <c r="H675" s="3" t="s">
        <v>164</v>
      </c>
      <c r="I675" s="3" t="s">
        <v>1934</v>
      </c>
    </row>
    <row r="676" spans="1:9" x14ac:dyDescent="0.25">
      <c r="A676" s="3" t="s">
        <v>1358</v>
      </c>
      <c r="B676" s="3" t="s">
        <v>1357</v>
      </c>
      <c r="C676" s="3">
        <v>15300</v>
      </c>
      <c r="D676" s="3" t="s">
        <v>570</v>
      </c>
      <c r="E676" s="3" t="str">
        <f>IFERROR(VLOOKUP(Table_Query_from_Cas_Ragle3[[#This Row],[Equipment '#]],'Equip Rates'!A:C,3,FALSE),"")</f>
        <v/>
      </c>
      <c r="F676" s="3" t="str">
        <f>IFERROR(VLOOKUP(Table_Query_from_Cas_Ragle3[[#This Row],[Equipment '#]],H:I,2,FALSE), "No Div")</f>
        <v>2</v>
      </c>
      <c r="H676" s="3" t="s">
        <v>227</v>
      </c>
      <c r="I676" s="3" t="s">
        <v>1934</v>
      </c>
    </row>
    <row r="677" spans="1:9" x14ac:dyDescent="0.25">
      <c r="A677" s="3" t="s">
        <v>1359</v>
      </c>
      <c r="B677" s="3" t="s">
        <v>1360</v>
      </c>
      <c r="C677" s="3">
        <v>31425.56</v>
      </c>
      <c r="D677" s="3" t="s">
        <v>570</v>
      </c>
      <c r="E677" s="3" t="str">
        <f>IFERROR(VLOOKUP(Table_Query_from_Cas_Ragle3[[#This Row],[Equipment '#]],'Equip Rates'!A:C,3,FALSE),"")</f>
        <v/>
      </c>
      <c r="F677" s="3" t="str">
        <f>IFERROR(VLOOKUP(Table_Query_from_Cas_Ragle3[[#This Row],[Equipment '#]],H:I,2,FALSE), "No Div")</f>
        <v>2</v>
      </c>
      <c r="H677" s="3" t="s">
        <v>1381</v>
      </c>
      <c r="I677" s="3" t="s">
        <v>1937</v>
      </c>
    </row>
    <row r="678" spans="1:9" x14ac:dyDescent="0.25">
      <c r="A678" s="3" t="s">
        <v>1361</v>
      </c>
      <c r="B678" s="3" t="s">
        <v>1362</v>
      </c>
      <c r="C678" s="3">
        <v>2649.9</v>
      </c>
      <c r="D678" s="3" t="s">
        <v>570</v>
      </c>
      <c r="E678" s="3" t="str">
        <f>IFERROR(VLOOKUP(Table_Query_from_Cas_Ragle3[[#This Row],[Equipment '#]],'Equip Rates'!A:C,3,FALSE),"")</f>
        <v/>
      </c>
      <c r="F678" s="3" t="str">
        <f>IFERROR(VLOOKUP(Table_Query_from_Cas_Ragle3[[#This Row],[Equipment '#]],H:I,2,FALSE), "No Div")</f>
        <v>1</v>
      </c>
      <c r="H678" s="3" t="s">
        <v>165</v>
      </c>
      <c r="I678" s="3" t="s">
        <v>1934</v>
      </c>
    </row>
    <row r="679" spans="1:9" x14ac:dyDescent="0.25">
      <c r="A679" s="3" t="s">
        <v>1363</v>
      </c>
      <c r="B679" s="3" t="s">
        <v>1364</v>
      </c>
      <c r="C679" s="3">
        <v>4200</v>
      </c>
      <c r="D679" s="3" t="s">
        <v>570</v>
      </c>
      <c r="E679" s="3" t="str">
        <f>IFERROR(VLOOKUP(Table_Query_from_Cas_Ragle3[[#This Row],[Equipment '#]],'Equip Rates'!A:C,3,FALSE),"")</f>
        <v/>
      </c>
      <c r="F679" s="3" t="str">
        <f>IFERROR(VLOOKUP(Table_Query_from_Cas_Ragle3[[#This Row],[Equipment '#]],H:I,2,FALSE), "No Div")</f>
        <v>1</v>
      </c>
      <c r="H679" s="3" t="s">
        <v>1383</v>
      </c>
      <c r="I679" s="3" t="s">
        <v>1937</v>
      </c>
    </row>
    <row r="680" spans="1:9" x14ac:dyDescent="0.25">
      <c r="A680" s="3" t="s">
        <v>3047</v>
      </c>
      <c r="B680" s="3" t="s">
        <v>3056</v>
      </c>
      <c r="C680" s="3">
        <v>62000</v>
      </c>
      <c r="D680" s="3" t="s">
        <v>570</v>
      </c>
      <c r="E680" s="3" t="str">
        <f>IFERROR(VLOOKUP(Table_Query_from_Cas_Ragle3[[#This Row],[Equipment '#]],'Equip Rates'!A:C,3,FALSE),"")</f>
        <v/>
      </c>
      <c r="F680" s="3" t="str">
        <f>IFERROR(VLOOKUP(Table_Query_from_Cas_Ragle3[[#This Row],[Equipment '#]],H:I,2,FALSE), "No Div")</f>
        <v>1</v>
      </c>
      <c r="H680" s="3" t="s">
        <v>3514</v>
      </c>
      <c r="I680" s="3" t="s">
        <v>1934</v>
      </c>
    </row>
    <row r="681" spans="1:9" x14ac:dyDescent="0.25">
      <c r="A681" s="3" t="s">
        <v>3048</v>
      </c>
      <c r="B681" s="3" t="s">
        <v>3057</v>
      </c>
      <c r="C681" s="3">
        <v>9844</v>
      </c>
      <c r="D681" s="3" t="s">
        <v>570</v>
      </c>
      <c r="E681" s="3" t="str">
        <f>IFERROR(VLOOKUP(Table_Query_from_Cas_Ragle3[[#This Row],[Equipment '#]],'Equip Rates'!A:C,3,FALSE),"")</f>
        <v/>
      </c>
      <c r="F681" s="3" t="str">
        <f>IFERROR(VLOOKUP(Table_Query_from_Cas_Ragle3[[#This Row],[Equipment '#]],H:I,2,FALSE), "No Div")</f>
        <v>1</v>
      </c>
      <c r="H681" s="3" t="s">
        <v>3701</v>
      </c>
      <c r="I681" s="3" t="s">
        <v>1934</v>
      </c>
    </row>
    <row r="682" spans="1:9" x14ac:dyDescent="0.25">
      <c r="A682" s="3" t="s">
        <v>3244</v>
      </c>
      <c r="B682" s="3" t="s">
        <v>3252</v>
      </c>
      <c r="C682" s="3">
        <v>22642.7</v>
      </c>
      <c r="D682" s="3" t="s">
        <v>570</v>
      </c>
      <c r="E682" s="3" t="str">
        <f>IFERROR(VLOOKUP(Table_Query_from_Cas_Ragle3[[#This Row],[Equipment '#]],'Equip Rates'!A:C,3,FALSE),"")</f>
        <v/>
      </c>
      <c r="F682" s="3" t="str">
        <f>IFERROR(VLOOKUP(Table_Query_from_Cas_Ragle3[[#This Row],[Equipment '#]],H:I,2,FALSE), "No Div")</f>
        <v>2</v>
      </c>
      <c r="H682" s="3" t="s">
        <v>1385</v>
      </c>
      <c r="I682" s="3" t="s">
        <v>1952</v>
      </c>
    </row>
    <row r="683" spans="1:9" x14ac:dyDescent="0.25">
      <c r="A683" s="3" t="s">
        <v>3245</v>
      </c>
      <c r="B683" s="3" t="s">
        <v>3253</v>
      </c>
      <c r="C683" s="3">
        <v>22642.7</v>
      </c>
      <c r="D683" s="3" t="s">
        <v>570</v>
      </c>
      <c r="E683" s="3" t="str">
        <f>IFERROR(VLOOKUP(Table_Query_from_Cas_Ragle3[[#This Row],[Equipment '#]],'Equip Rates'!A:C,3,FALSE),"")</f>
        <v/>
      </c>
      <c r="F683" s="3" t="str">
        <f>IFERROR(VLOOKUP(Table_Query_from_Cas_Ragle3[[#This Row],[Equipment '#]],H:I,2,FALSE), "No Div")</f>
        <v>2</v>
      </c>
      <c r="H683" s="3" t="s">
        <v>1389</v>
      </c>
      <c r="I683" s="3" t="s">
        <v>1934</v>
      </c>
    </row>
    <row r="684" spans="1:9" x14ac:dyDescent="0.25">
      <c r="A684" s="3" t="s">
        <v>3246</v>
      </c>
      <c r="B684" s="3" t="s">
        <v>3254</v>
      </c>
      <c r="C684" s="3">
        <v>22642.7</v>
      </c>
      <c r="D684" s="3" t="s">
        <v>570</v>
      </c>
      <c r="E684" s="3" t="str">
        <f>IFERROR(VLOOKUP(Table_Query_from_Cas_Ragle3[[#This Row],[Equipment '#]],'Equip Rates'!A:C,3,FALSE),"")</f>
        <v/>
      </c>
      <c r="F684" s="3" t="str">
        <f>IFERROR(VLOOKUP(Table_Query_from_Cas_Ragle3[[#This Row],[Equipment '#]],H:I,2,FALSE), "No Div")</f>
        <v>2</v>
      </c>
      <c r="H684" s="3" t="s">
        <v>1391</v>
      </c>
      <c r="I684" s="3" t="s">
        <v>1934</v>
      </c>
    </row>
    <row r="685" spans="1:9" x14ac:dyDescent="0.25">
      <c r="A685" s="3" t="s">
        <v>3255</v>
      </c>
      <c r="B685" s="3" t="s">
        <v>3256</v>
      </c>
      <c r="C685" s="3">
        <v>22642.7</v>
      </c>
      <c r="D685" s="3" t="s">
        <v>570</v>
      </c>
      <c r="E685" s="3" t="str">
        <f>IFERROR(VLOOKUP(Table_Query_from_Cas_Ragle3[[#This Row],[Equipment '#]],'Equip Rates'!A:C,3,FALSE),"")</f>
        <v/>
      </c>
      <c r="F685" s="3" t="str">
        <f>IFERROR(VLOOKUP(Table_Query_from_Cas_Ragle3[[#This Row],[Equipment '#]],H:I,2,FALSE), "No Div")</f>
        <v>2</v>
      </c>
      <c r="H685" s="3" t="s">
        <v>1392</v>
      </c>
      <c r="I685" s="3" t="s">
        <v>1934</v>
      </c>
    </row>
    <row r="686" spans="1:9" x14ac:dyDescent="0.25">
      <c r="A686" s="3" t="s">
        <v>3247</v>
      </c>
      <c r="B686" s="3" t="s">
        <v>3257</v>
      </c>
      <c r="C686" s="3">
        <v>22642.7</v>
      </c>
      <c r="D686" s="3" t="s">
        <v>570</v>
      </c>
      <c r="E686" s="3" t="str">
        <f>IFERROR(VLOOKUP(Table_Query_from_Cas_Ragle3[[#This Row],[Equipment '#]],'Equip Rates'!A:C,3,FALSE),"")</f>
        <v/>
      </c>
      <c r="F686" s="3" t="str">
        <f>IFERROR(VLOOKUP(Table_Query_from_Cas_Ragle3[[#This Row],[Equipment '#]],H:I,2,FALSE), "No Div")</f>
        <v>2</v>
      </c>
      <c r="H686" s="3" t="s">
        <v>1394</v>
      </c>
      <c r="I686" s="3" t="s">
        <v>1937</v>
      </c>
    </row>
    <row r="687" spans="1:9" x14ac:dyDescent="0.25">
      <c r="A687" s="3" t="s">
        <v>3248</v>
      </c>
      <c r="B687" s="3" t="s">
        <v>3258</v>
      </c>
      <c r="C687" s="3">
        <v>4384.13</v>
      </c>
      <c r="D687" s="3" t="s">
        <v>570</v>
      </c>
      <c r="E687" s="3" t="str">
        <f>IFERROR(VLOOKUP(Table_Query_from_Cas_Ragle3[[#This Row],[Equipment '#]],'Equip Rates'!A:C,3,FALSE),"")</f>
        <v/>
      </c>
      <c r="F687" s="3" t="str">
        <f>IFERROR(VLOOKUP(Table_Query_from_Cas_Ragle3[[#This Row],[Equipment '#]],H:I,2,FALSE), "No Div")</f>
        <v>2</v>
      </c>
      <c r="H687" s="3" t="s">
        <v>1396</v>
      </c>
      <c r="I687" s="3" t="s">
        <v>1937</v>
      </c>
    </row>
    <row r="688" spans="1:9" x14ac:dyDescent="0.25">
      <c r="A688" s="3" t="s">
        <v>3249</v>
      </c>
      <c r="B688" s="3" t="s">
        <v>3259</v>
      </c>
      <c r="C688" s="3">
        <v>4384.12</v>
      </c>
      <c r="D688" s="3" t="s">
        <v>570</v>
      </c>
      <c r="E688" s="3" t="str">
        <f>IFERROR(VLOOKUP(Table_Query_from_Cas_Ragle3[[#This Row],[Equipment '#]],'Equip Rates'!A:C,3,FALSE),"")</f>
        <v/>
      </c>
      <c r="F688" s="3" t="str">
        <f>IFERROR(VLOOKUP(Table_Query_from_Cas_Ragle3[[#This Row],[Equipment '#]],H:I,2,FALSE), "No Div")</f>
        <v>2</v>
      </c>
      <c r="H688" s="3" t="s">
        <v>1398</v>
      </c>
      <c r="I688" s="3" t="s">
        <v>1936</v>
      </c>
    </row>
    <row r="689" spans="1:9" x14ac:dyDescent="0.25">
      <c r="A689" s="3" t="s">
        <v>3250</v>
      </c>
      <c r="B689" s="3" t="s">
        <v>3260</v>
      </c>
      <c r="C689" s="3">
        <v>4384.13</v>
      </c>
      <c r="D689" s="3" t="s">
        <v>570</v>
      </c>
      <c r="E689" s="3" t="str">
        <f>IFERROR(VLOOKUP(Table_Query_from_Cas_Ragle3[[#This Row],[Equipment '#]],'Equip Rates'!A:C,3,FALSE),"")</f>
        <v/>
      </c>
      <c r="F689" s="3" t="str">
        <f>IFERROR(VLOOKUP(Table_Query_from_Cas_Ragle3[[#This Row],[Equipment '#]],H:I,2,FALSE), "No Div")</f>
        <v>2</v>
      </c>
      <c r="H689" s="3" t="s">
        <v>3268</v>
      </c>
      <c r="I689" s="3" t="s">
        <v>1937</v>
      </c>
    </row>
    <row r="690" spans="1:9" x14ac:dyDescent="0.25">
      <c r="A690" s="3" t="s">
        <v>3251</v>
      </c>
      <c r="B690" s="3" t="s">
        <v>3261</v>
      </c>
      <c r="C690" s="3">
        <v>4384.12</v>
      </c>
      <c r="D690" s="3" t="s">
        <v>570</v>
      </c>
      <c r="E690" s="3" t="str">
        <f>IFERROR(VLOOKUP(Table_Query_from_Cas_Ragle3[[#This Row],[Equipment '#]],'Equip Rates'!A:C,3,FALSE),"")</f>
        <v/>
      </c>
      <c r="F690" s="3" t="str">
        <f>IFERROR(VLOOKUP(Table_Query_from_Cas_Ragle3[[#This Row],[Equipment '#]],H:I,2,FALSE), "No Div")</f>
        <v>2</v>
      </c>
      <c r="H690" s="3" t="s">
        <v>3351</v>
      </c>
      <c r="I690" s="3" t="s">
        <v>1936</v>
      </c>
    </row>
    <row r="691" spans="1:9" x14ac:dyDescent="0.25">
      <c r="A691" s="3" t="s">
        <v>3378</v>
      </c>
      <c r="B691" s="3" t="s">
        <v>3386</v>
      </c>
      <c r="C691" s="3">
        <v>19485</v>
      </c>
      <c r="D691" s="3" t="s">
        <v>570</v>
      </c>
      <c r="E691" s="3" t="str">
        <f>IFERROR(VLOOKUP(Table_Query_from_Cas_Ragle3[[#This Row],[Equipment '#]],'Equip Rates'!A:C,3,FALSE),"")</f>
        <v/>
      </c>
      <c r="F691" s="3" t="str">
        <f>IFERROR(VLOOKUP(Table_Query_from_Cas_Ragle3[[#This Row],[Equipment '#]],H:I,2,FALSE), "No Div")</f>
        <v>2</v>
      </c>
      <c r="H691" s="3" t="s">
        <v>3996</v>
      </c>
      <c r="I691" s="3" t="s">
        <v>1936</v>
      </c>
    </row>
    <row r="692" spans="1:9" x14ac:dyDescent="0.25">
      <c r="A692" s="3" t="s">
        <v>3379</v>
      </c>
      <c r="B692" s="3" t="s">
        <v>3387</v>
      </c>
      <c r="C692" s="3">
        <v>19485</v>
      </c>
      <c r="D692" s="3" t="s">
        <v>570</v>
      </c>
      <c r="E692" s="3" t="str">
        <f>IFERROR(VLOOKUP(Table_Query_from_Cas_Ragle3[[#This Row],[Equipment '#]],'Equip Rates'!A:C,3,FALSE),"")</f>
        <v/>
      </c>
      <c r="F692" s="3" t="str">
        <f>IFERROR(VLOOKUP(Table_Query_from_Cas_Ragle3[[#This Row],[Equipment '#]],H:I,2,FALSE), "No Div")</f>
        <v>2</v>
      </c>
      <c r="H692" s="3" t="s">
        <v>1402</v>
      </c>
      <c r="I692" s="3" t="s">
        <v>1937</v>
      </c>
    </row>
    <row r="693" spans="1:9" x14ac:dyDescent="0.25">
      <c r="A693" s="3" t="s">
        <v>3380</v>
      </c>
      <c r="B693" s="3" t="s">
        <v>3388</v>
      </c>
      <c r="C693" s="3">
        <v>19485</v>
      </c>
      <c r="D693" s="3" t="s">
        <v>570</v>
      </c>
      <c r="E693" s="3" t="str">
        <f>IFERROR(VLOOKUP(Table_Query_from_Cas_Ragle3[[#This Row],[Equipment '#]],'Equip Rates'!A:C,3,FALSE),"")</f>
        <v/>
      </c>
      <c r="F693" s="3" t="str">
        <f>IFERROR(VLOOKUP(Table_Query_from_Cas_Ragle3[[#This Row],[Equipment '#]],H:I,2,FALSE), "No Div")</f>
        <v>2</v>
      </c>
      <c r="H693" s="3" t="s">
        <v>1404</v>
      </c>
      <c r="I693" s="3" t="s">
        <v>1937</v>
      </c>
    </row>
    <row r="694" spans="1:9" x14ac:dyDescent="0.25">
      <c r="A694" s="3" t="s">
        <v>3381</v>
      </c>
      <c r="B694" s="3" t="s">
        <v>3389</v>
      </c>
      <c r="C694" s="3">
        <v>19485</v>
      </c>
      <c r="D694" s="3" t="s">
        <v>570</v>
      </c>
      <c r="E694" s="3" t="str">
        <f>IFERROR(VLOOKUP(Table_Query_from_Cas_Ragle3[[#This Row],[Equipment '#]],'Equip Rates'!A:C,3,FALSE),"")</f>
        <v/>
      </c>
      <c r="F694" s="3" t="str">
        <f>IFERROR(VLOOKUP(Table_Query_from_Cas_Ragle3[[#This Row],[Equipment '#]],H:I,2,FALSE), "No Div")</f>
        <v>2</v>
      </c>
      <c r="H694" s="3" t="s">
        <v>1406</v>
      </c>
      <c r="I694" s="3" t="s">
        <v>1937</v>
      </c>
    </row>
    <row r="695" spans="1:9" x14ac:dyDescent="0.25">
      <c r="A695" s="3" t="s">
        <v>3382</v>
      </c>
      <c r="B695" s="3" t="s">
        <v>3390</v>
      </c>
      <c r="C695" s="3">
        <v>19485</v>
      </c>
      <c r="D695" s="3" t="s">
        <v>570</v>
      </c>
      <c r="E695" s="3" t="str">
        <f>IFERROR(VLOOKUP(Table_Query_from_Cas_Ragle3[[#This Row],[Equipment '#]],'Equip Rates'!A:C,3,FALSE),"")</f>
        <v/>
      </c>
      <c r="F695" s="3" t="str">
        <f>IFERROR(VLOOKUP(Table_Query_from_Cas_Ragle3[[#This Row],[Equipment '#]],H:I,2,FALSE), "No Div")</f>
        <v>2</v>
      </c>
      <c r="H695" s="3" t="s">
        <v>1408</v>
      </c>
      <c r="I695" s="3" t="s">
        <v>1937</v>
      </c>
    </row>
    <row r="696" spans="1:9" x14ac:dyDescent="0.25">
      <c r="A696" s="3" t="s">
        <v>3383</v>
      </c>
      <c r="B696" s="3" t="s">
        <v>3391</v>
      </c>
      <c r="C696" s="3">
        <v>19485</v>
      </c>
      <c r="D696" s="3" t="s">
        <v>570</v>
      </c>
      <c r="E696" s="3" t="str">
        <f>IFERROR(VLOOKUP(Table_Query_from_Cas_Ragle3[[#This Row],[Equipment '#]],'Equip Rates'!A:C,3,FALSE),"")</f>
        <v/>
      </c>
      <c r="F696" s="3" t="str">
        <f>IFERROR(VLOOKUP(Table_Query_from_Cas_Ragle3[[#This Row],[Equipment '#]],H:I,2,FALSE), "No Div")</f>
        <v>3</v>
      </c>
      <c r="H696" s="3" t="s">
        <v>1410</v>
      </c>
      <c r="I696" s="3" t="s">
        <v>1937</v>
      </c>
    </row>
    <row r="697" spans="1:9" x14ac:dyDescent="0.25">
      <c r="A697" s="3" t="s">
        <v>3384</v>
      </c>
      <c r="B697" s="3" t="s">
        <v>3392</v>
      </c>
      <c r="C697" s="3">
        <v>19485</v>
      </c>
      <c r="D697" s="3" t="s">
        <v>570</v>
      </c>
      <c r="E697" s="3" t="str">
        <f>IFERROR(VLOOKUP(Table_Query_from_Cas_Ragle3[[#This Row],[Equipment '#]],'Equip Rates'!A:C,3,FALSE),"")</f>
        <v/>
      </c>
      <c r="F697" s="3" t="str">
        <f>IFERROR(VLOOKUP(Table_Query_from_Cas_Ragle3[[#This Row],[Equipment '#]],H:I,2,FALSE), "No Div")</f>
        <v>2</v>
      </c>
      <c r="H697" s="3" t="s">
        <v>1412</v>
      </c>
      <c r="I697" s="3" t="s">
        <v>1934</v>
      </c>
    </row>
    <row r="698" spans="1:9" x14ac:dyDescent="0.25">
      <c r="A698" s="3" t="s">
        <v>3385</v>
      </c>
      <c r="B698" s="3" t="s">
        <v>3393</v>
      </c>
      <c r="C698" s="3">
        <v>19485</v>
      </c>
      <c r="D698" s="3" t="s">
        <v>570</v>
      </c>
      <c r="E698" s="3" t="str">
        <f>IFERROR(VLOOKUP(Table_Query_from_Cas_Ragle3[[#This Row],[Equipment '#]],'Equip Rates'!A:C,3,FALSE),"")</f>
        <v/>
      </c>
      <c r="F698" s="3" t="str">
        <f>IFERROR(VLOOKUP(Table_Query_from_Cas_Ragle3[[#This Row],[Equipment '#]],H:I,2,FALSE), "No Div")</f>
        <v>3</v>
      </c>
      <c r="H698" s="3" t="s">
        <v>1414</v>
      </c>
      <c r="I698" s="3" t="s">
        <v>1934</v>
      </c>
    </row>
    <row r="699" spans="1:9" x14ac:dyDescent="0.25">
      <c r="A699" s="3" t="s">
        <v>3763</v>
      </c>
      <c r="B699" s="3" t="s">
        <v>3768</v>
      </c>
      <c r="C699" s="3">
        <v>21221.33</v>
      </c>
      <c r="D699" s="3" t="s">
        <v>570</v>
      </c>
      <c r="E699" s="3" t="str">
        <f>IFERROR(VLOOKUP(Table_Query_from_Cas_Ragle3[[#This Row],[Equipment '#]],'Equip Rates'!A:C,3,FALSE),"")</f>
        <v/>
      </c>
      <c r="F699" s="3" t="str">
        <f>IFERROR(VLOOKUP(Table_Query_from_Cas_Ragle3[[#This Row],[Equipment '#]],H:I,2,FALSE), "No Div")</f>
        <v>2</v>
      </c>
      <c r="H699" s="3" t="s">
        <v>1416</v>
      </c>
      <c r="I699" s="3" t="s">
        <v>1934</v>
      </c>
    </row>
    <row r="700" spans="1:9" x14ac:dyDescent="0.25">
      <c r="A700" s="3" t="s">
        <v>3764</v>
      </c>
      <c r="B700" s="3" t="s">
        <v>3769</v>
      </c>
      <c r="C700" s="3">
        <v>21221.33</v>
      </c>
      <c r="D700" s="3" t="s">
        <v>570</v>
      </c>
      <c r="E700" s="3" t="str">
        <f>IFERROR(VLOOKUP(Table_Query_from_Cas_Ragle3[[#This Row],[Equipment '#]],'Equip Rates'!A:C,3,FALSE),"")</f>
        <v/>
      </c>
      <c r="F700" s="3" t="str">
        <f>IFERROR(VLOOKUP(Table_Query_from_Cas_Ragle3[[#This Row],[Equipment '#]],H:I,2,FALSE), "No Div")</f>
        <v>2</v>
      </c>
      <c r="H700" s="3" t="s">
        <v>1422</v>
      </c>
      <c r="I700" s="3" t="s">
        <v>1937</v>
      </c>
    </row>
    <row r="701" spans="1:9" x14ac:dyDescent="0.25">
      <c r="A701" s="3" t="s">
        <v>3765</v>
      </c>
      <c r="B701" s="3" t="s">
        <v>3770</v>
      </c>
      <c r="C701" s="3">
        <v>21221.33</v>
      </c>
      <c r="D701" s="3" t="s">
        <v>570</v>
      </c>
      <c r="E701" s="3" t="str">
        <f>IFERROR(VLOOKUP(Table_Query_from_Cas_Ragle3[[#This Row],[Equipment '#]],'Equip Rates'!A:C,3,FALSE),"")</f>
        <v/>
      </c>
      <c r="F701" s="3" t="str">
        <f>IFERROR(VLOOKUP(Table_Query_from_Cas_Ragle3[[#This Row],[Equipment '#]],H:I,2,FALSE), "No Div")</f>
        <v>2</v>
      </c>
      <c r="H701" s="3" t="s">
        <v>1424</v>
      </c>
      <c r="I701" s="3" t="s">
        <v>1937</v>
      </c>
    </row>
    <row r="702" spans="1:9" x14ac:dyDescent="0.25">
      <c r="A702" s="3" t="s">
        <v>3766</v>
      </c>
      <c r="B702" s="3" t="s">
        <v>3771</v>
      </c>
      <c r="C702" s="3">
        <v>21221.33</v>
      </c>
      <c r="D702" s="3" t="s">
        <v>570</v>
      </c>
      <c r="E702" s="3" t="str">
        <f>IFERROR(VLOOKUP(Table_Query_from_Cas_Ragle3[[#This Row],[Equipment '#]],'Equip Rates'!A:C,3,FALSE),"")</f>
        <v/>
      </c>
      <c r="F702" s="3" t="str">
        <f>IFERROR(VLOOKUP(Table_Query_from_Cas_Ragle3[[#This Row],[Equipment '#]],H:I,2,FALSE), "No Div")</f>
        <v>2</v>
      </c>
      <c r="H702" s="3" t="s">
        <v>1426</v>
      </c>
      <c r="I702" s="3" t="s">
        <v>1937</v>
      </c>
    </row>
    <row r="703" spans="1:9" x14ac:dyDescent="0.25">
      <c r="A703" s="3" t="s">
        <v>4041</v>
      </c>
      <c r="B703" s="3" t="s">
        <v>4054</v>
      </c>
      <c r="C703" s="3">
        <v>17760.45</v>
      </c>
      <c r="D703" s="3" t="s">
        <v>570</v>
      </c>
      <c r="E703" s="3" t="str">
        <f>IFERROR(VLOOKUP(Table_Query_from_Cas_Ragle3[[#This Row],[Equipment '#]],'Equip Rates'!A:C,3,FALSE),"")</f>
        <v/>
      </c>
      <c r="F703" s="3" t="str">
        <f>IFERROR(VLOOKUP(Table_Query_from_Cas_Ragle3[[#This Row],[Equipment '#]],H:I,2,FALSE), "No Div")</f>
        <v>2</v>
      </c>
      <c r="H703" s="3" t="s">
        <v>1428</v>
      </c>
      <c r="I703" s="3" t="s">
        <v>1937</v>
      </c>
    </row>
    <row r="704" spans="1:9" x14ac:dyDescent="0.25">
      <c r="A704" s="3" t="s">
        <v>4066</v>
      </c>
      <c r="B704" s="3" t="s">
        <v>4104</v>
      </c>
      <c r="C704" s="3">
        <v>4866.66</v>
      </c>
      <c r="D704" s="3" t="s">
        <v>570</v>
      </c>
      <c r="E704" s="3" t="str">
        <f>IFERROR(VLOOKUP(Table_Query_from_Cas_Ragle3[[#This Row],[Equipment '#]],'Equip Rates'!A:C,3,FALSE),"")</f>
        <v/>
      </c>
      <c r="F704" s="3" t="str">
        <f>IFERROR(VLOOKUP(Table_Query_from_Cas_Ragle3[[#This Row],[Equipment '#]],H:I,2,FALSE), "No Div")</f>
        <v>2</v>
      </c>
      <c r="H704" s="3" t="s">
        <v>1439</v>
      </c>
      <c r="I704" s="3" t="s">
        <v>1937</v>
      </c>
    </row>
    <row r="705" spans="1:9" x14ac:dyDescent="0.25">
      <c r="A705" s="3" t="s">
        <v>4067</v>
      </c>
      <c r="B705" s="3" t="s">
        <v>4104</v>
      </c>
      <c r="C705" s="3">
        <v>4866.67</v>
      </c>
      <c r="D705" s="3" t="s">
        <v>570</v>
      </c>
      <c r="E705" s="3" t="str">
        <f>IFERROR(VLOOKUP(Table_Query_from_Cas_Ragle3[[#This Row],[Equipment '#]],'Equip Rates'!A:C,3,FALSE),"")</f>
        <v/>
      </c>
      <c r="F705" s="3" t="str">
        <f>IFERROR(VLOOKUP(Table_Query_from_Cas_Ragle3[[#This Row],[Equipment '#]],H:I,2,FALSE), "No Div")</f>
        <v>2</v>
      </c>
      <c r="H705" s="3" t="s">
        <v>1444</v>
      </c>
      <c r="I705" s="3" t="s">
        <v>1937</v>
      </c>
    </row>
    <row r="706" spans="1:9" x14ac:dyDescent="0.25">
      <c r="A706" s="3" t="s">
        <v>4068</v>
      </c>
      <c r="B706" s="3" t="s">
        <v>4104</v>
      </c>
      <c r="C706" s="3">
        <v>4866.66</v>
      </c>
      <c r="D706" s="3" t="s">
        <v>570</v>
      </c>
      <c r="E706" s="3" t="str">
        <f>IFERROR(VLOOKUP(Table_Query_from_Cas_Ragle3[[#This Row],[Equipment '#]],'Equip Rates'!A:C,3,FALSE),"")</f>
        <v/>
      </c>
      <c r="F706" s="3" t="str">
        <f>IFERROR(VLOOKUP(Table_Query_from_Cas_Ragle3[[#This Row],[Equipment '#]],H:I,2,FALSE), "No Div")</f>
        <v>2</v>
      </c>
      <c r="H706" s="3" t="s">
        <v>106</v>
      </c>
      <c r="I706" s="3" t="s">
        <v>1935</v>
      </c>
    </row>
    <row r="707" spans="1:9" x14ac:dyDescent="0.25">
      <c r="A707" s="3" t="s">
        <v>4069</v>
      </c>
      <c r="B707" s="3" t="s">
        <v>4104</v>
      </c>
      <c r="C707" s="3">
        <v>4866.67</v>
      </c>
      <c r="D707" s="3" t="s">
        <v>570</v>
      </c>
      <c r="E707" s="3" t="str">
        <f>IFERROR(VLOOKUP(Table_Query_from_Cas_Ragle3[[#This Row],[Equipment '#]],'Equip Rates'!A:C,3,FALSE),"")</f>
        <v/>
      </c>
      <c r="F707" s="3" t="str">
        <f>IFERROR(VLOOKUP(Table_Query_from_Cas_Ragle3[[#This Row],[Equipment '#]],H:I,2,FALSE), "No Div")</f>
        <v>2</v>
      </c>
      <c r="H707" s="3" t="s">
        <v>204</v>
      </c>
      <c r="I707" s="3" t="s">
        <v>1935</v>
      </c>
    </row>
    <row r="708" spans="1:9" x14ac:dyDescent="0.25">
      <c r="A708" s="3" t="s">
        <v>4070</v>
      </c>
      <c r="B708" s="3" t="s">
        <v>4104</v>
      </c>
      <c r="C708" s="3">
        <v>4866.66</v>
      </c>
      <c r="D708" s="3" t="s">
        <v>570</v>
      </c>
      <c r="E708" s="3" t="str">
        <f>IFERROR(VLOOKUP(Table_Query_from_Cas_Ragle3[[#This Row],[Equipment '#]],'Equip Rates'!A:C,3,FALSE),"")</f>
        <v/>
      </c>
      <c r="F708" s="3" t="str">
        <f>IFERROR(VLOOKUP(Table_Query_from_Cas_Ragle3[[#This Row],[Equipment '#]],H:I,2,FALSE), "No Div")</f>
        <v>2</v>
      </c>
      <c r="H708" s="3" t="s">
        <v>205</v>
      </c>
      <c r="I708" s="3" t="s">
        <v>1934</v>
      </c>
    </row>
    <row r="709" spans="1:9" x14ac:dyDescent="0.25">
      <c r="A709" s="3" t="s">
        <v>4071</v>
      </c>
      <c r="B709" s="3" t="s">
        <v>4104</v>
      </c>
      <c r="C709" s="3">
        <v>4866.67</v>
      </c>
      <c r="D709" s="3" t="s">
        <v>570</v>
      </c>
      <c r="E709" s="3" t="str">
        <f>IFERROR(VLOOKUP(Table_Query_from_Cas_Ragle3[[#This Row],[Equipment '#]],'Equip Rates'!A:C,3,FALSE),"")</f>
        <v/>
      </c>
      <c r="F709" s="3" t="str">
        <f>IFERROR(VLOOKUP(Table_Query_from_Cas_Ragle3[[#This Row],[Equipment '#]],H:I,2,FALSE), "No Div")</f>
        <v>2</v>
      </c>
      <c r="H709" s="3" t="s">
        <v>252</v>
      </c>
      <c r="I709" s="3" t="s">
        <v>1934</v>
      </c>
    </row>
    <row r="710" spans="1:9" x14ac:dyDescent="0.25">
      <c r="A710" s="3" t="s">
        <v>4072</v>
      </c>
      <c r="B710" s="3" t="s">
        <v>4104</v>
      </c>
      <c r="C710" s="3">
        <v>4866.66</v>
      </c>
      <c r="D710" s="3" t="s">
        <v>570</v>
      </c>
      <c r="E710" s="3" t="str">
        <f>IFERROR(VLOOKUP(Table_Query_from_Cas_Ragle3[[#This Row],[Equipment '#]],'Equip Rates'!A:C,3,FALSE),"")</f>
        <v/>
      </c>
      <c r="F710" s="3" t="str">
        <f>IFERROR(VLOOKUP(Table_Query_from_Cas_Ragle3[[#This Row],[Equipment '#]],H:I,2,FALSE), "No Div")</f>
        <v>2</v>
      </c>
      <c r="H710" s="3" t="s">
        <v>259</v>
      </c>
      <c r="I710" s="3" t="s">
        <v>1934</v>
      </c>
    </row>
    <row r="711" spans="1:9" x14ac:dyDescent="0.25">
      <c r="A711" s="3" t="s">
        <v>4079</v>
      </c>
      <c r="B711" s="3" t="s">
        <v>4105</v>
      </c>
      <c r="C711" s="3">
        <v>18900</v>
      </c>
      <c r="D711" s="3" t="s">
        <v>570</v>
      </c>
      <c r="E711" s="3" t="str">
        <f>IFERROR(VLOOKUP(Table_Query_from_Cas_Ragle3[[#This Row],[Equipment '#]],'Equip Rates'!A:C,3,FALSE),"")</f>
        <v/>
      </c>
      <c r="F711" s="3" t="str">
        <f>IFERROR(VLOOKUP(Table_Query_from_Cas_Ragle3[[#This Row],[Equipment '#]],H:I,2,FALSE), "No Div")</f>
        <v>4</v>
      </c>
      <c r="H711" s="3" t="s">
        <v>206</v>
      </c>
      <c r="I711" s="3" t="s">
        <v>1935</v>
      </c>
    </row>
    <row r="712" spans="1:9" x14ac:dyDescent="0.25">
      <c r="A712" s="3" t="s">
        <v>4080</v>
      </c>
      <c r="B712" s="3" t="s">
        <v>4106</v>
      </c>
      <c r="C712" s="3">
        <v>18900</v>
      </c>
      <c r="D712" s="3" t="s">
        <v>570</v>
      </c>
      <c r="E712" s="3" t="str">
        <f>IFERROR(VLOOKUP(Table_Query_from_Cas_Ragle3[[#This Row],[Equipment '#]],'Equip Rates'!A:C,3,FALSE),"")</f>
        <v/>
      </c>
      <c r="F712" s="3" t="str">
        <f>IFERROR(VLOOKUP(Table_Query_from_Cas_Ragle3[[#This Row],[Equipment '#]],H:I,2,FALSE), "No Div")</f>
        <v>4</v>
      </c>
      <c r="H712" s="3" t="s">
        <v>207</v>
      </c>
      <c r="I712" s="3" t="s">
        <v>1934</v>
      </c>
    </row>
    <row r="713" spans="1:9" x14ac:dyDescent="0.25">
      <c r="A713" s="3" t="s">
        <v>4093</v>
      </c>
      <c r="B713" s="3" t="s">
        <v>4107</v>
      </c>
      <c r="C713" s="3">
        <v>22010.78</v>
      </c>
      <c r="D713" s="3" t="s">
        <v>570</v>
      </c>
      <c r="E713" s="3" t="str">
        <f>IFERROR(VLOOKUP(Table_Query_from_Cas_Ragle3[[#This Row],[Equipment '#]],'Equip Rates'!A:C,3,FALSE),"")</f>
        <v/>
      </c>
      <c r="F713" s="3" t="str">
        <f>IFERROR(VLOOKUP(Table_Query_from_Cas_Ragle3[[#This Row],[Equipment '#]],H:I,2,FALSE), "No Div")</f>
        <v>4</v>
      </c>
      <c r="H713" s="3" t="s">
        <v>208</v>
      </c>
      <c r="I713" s="3" t="s">
        <v>1935</v>
      </c>
    </row>
    <row r="714" spans="1:9" x14ac:dyDescent="0.25">
      <c r="A714" s="3" t="s">
        <v>1365</v>
      </c>
      <c r="B714" s="3" t="s">
        <v>1366</v>
      </c>
      <c r="C714" s="3">
        <v>0</v>
      </c>
      <c r="D714" s="3" t="s">
        <v>570</v>
      </c>
      <c r="E714" s="3" t="str">
        <f>IFERROR(VLOOKUP(Table_Query_from_Cas_Ragle3[[#This Row],[Equipment '#]],'Equip Rates'!A:C,3,FALSE),"")</f>
        <v/>
      </c>
      <c r="F714" s="3" t="str">
        <f>IFERROR(VLOOKUP(Table_Query_from_Cas_Ragle3[[#This Row],[Equipment '#]],H:I,2,FALSE), "No Div")</f>
        <v>No Div</v>
      </c>
      <c r="H714" s="3" t="s">
        <v>209</v>
      </c>
      <c r="I714" s="3" t="s">
        <v>1935</v>
      </c>
    </row>
    <row r="715" spans="1:9" x14ac:dyDescent="0.25">
      <c r="A715" s="3" t="s">
        <v>50</v>
      </c>
      <c r="B715" s="3" t="s">
        <v>382</v>
      </c>
      <c r="C715" s="3">
        <v>31186.16</v>
      </c>
      <c r="D715" s="3" t="s">
        <v>570</v>
      </c>
      <c r="E715" s="3" t="str">
        <f>IFERROR(VLOOKUP(Table_Query_from_Cas_Ragle3[[#This Row],[Equipment '#]],'Equip Rates'!A:C,3,FALSE),"")</f>
        <v/>
      </c>
      <c r="F715" s="3" t="str">
        <f>IFERROR(VLOOKUP(Table_Query_from_Cas_Ragle3[[#This Row],[Equipment '#]],H:I,2,FALSE), "No Div")</f>
        <v>2</v>
      </c>
      <c r="H715" s="3" t="s">
        <v>1965</v>
      </c>
      <c r="I715" s="3" t="s">
        <v>1937</v>
      </c>
    </row>
    <row r="716" spans="1:9" x14ac:dyDescent="0.25">
      <c r="A716" s="3" t="s">
        <v>51</v>
      </c>
      <c r="B716" s="3" t="s">
        <v>383</v>
      </c>
      <c r="C716" s="3">
        <v>28520</v>
      </c>
      <c r="D716" s="3" t="s">
        <v>570</v>
      </c>
      <c r="E716" s="3" t="str">
        <f>IFERROR(VLOOKUP(Table_Query_from_Cas_Ragle3[[#This Row],[Equipment '#]],'Equip Rates'!A:C,3,FALSE),"")</f>
        <v/>
      </c>
      <c r="F716" s="3" t="str">
        <f>IFERROR(VLOOKUP(Table_Query_from_Cas_Ragle3[[#This Row],[Equipment '#]],H:I,2,FALSE), "No Div")</f>
        <v>2</v>
      </c>
      <c r="H716" s="3" t="s">
        <v>210</v>
      </c>
      <c r="I716" s="3" t="s">
        <v>1935</v>
      </c>
    </row>
    <row r="717" spans="1:9" x14ac:dyDescent="0.25">
      <c r="A717" s="3" t="s">
        <v>3744</v>
      </c>
      <c r="B717" s="3" t="s">
        <v>3755</v>
      </c>
      <c r="C717" s="3">
        <v>27280.5</v>
      </c>
      <c r="D717" s="3" t="s">
        <v>570</v>
      </c>
      <c r="E717" s="3" t="str">
        <f>IFERROR(VLOOKUP(Table_Query_from_Cas_Ragle3[[#This Row],[Equipment '#]],'Equip Rates'!A:C,3,FALSE),"")</f>
        <v/>
      </c>
      <c r="F717" s="3" t="str">
        <f>IFERROR(VLOOKUP(Table_Query_from_Cas_Ragle3[[#This Row],[Equipment '#]],H:I,2,FALSE), "No Div")</f>
        <v>2</v>
      </c>
      <c r="H717" s="3" t="s">
        <v>107</v>
      </c>
      <c r="I717" s="3" t="s">
        <v>1935</v>
      </c>
    </row>
    <row r="718" spans="1:9" x14ac:dyDescent="0.25">
      <c r="A718" s="3" t="s">
        <v>3856</v>
      </c>
      <c r="B718" s="3" t="s">
        <v>3863</v>
      </c>
      <c r="C718" s="3">
        <v>32200.04</v>
      </c>
      <c r="D718" s="3" t="s">
        <v>570</v>
      </c>
      <c r="E718" s="3" t="str">
        <f>IFERROR(VLOOKUP(Table_Query_from_Cas_Ragle3[[#This Row],[Equipment '#]],'Equip Rates'!A:C,3,FALSE),"")</f>
        <v/>
      </c>
      <c r="F718" s="3" t="str">
        <f>IFERROR(VLOOKUP(Table_Query_from_Cas_Ragle3[[#This Row],[Equipment '#]],H:I,2,FALSE), "No Div")</f>
        <v>2</v>
      </c>
      <c r="H718" s="3" t="s">
        <v>1445</v>
      </c>
      <c r="I718" s="3" t="s">
        <v>1937</v>
      </c>
    </row>
    <row r="719" spans="1:9" x14ac:dyDescent="0.25">
      <c r="A719" s="3" t="s">
        <v>3995</v>
      </c>
      <c r="B719" s="3" t="s">
        <v>4006</v>
      </c>
      <c r="C719" s="3">
        <v>33703.18</v>
      </c>
      <c r="D719" s="3" t="s">
        <v>570</v>
      </c>
      <c r="E719" s="3" t="str">
        <f>IFERROR(VLOOKUP(Table_Query_from_Cas_Ragle3[[#This Row],[Equipment '#]],'Equip Rates'!A:C,3,FALSE),"")</f>
        <v/>
      </c>
      <c r="F719" s="3" t="str">
        <f>IFERROR(VLOOKUP(Table_Query_from_Cas_Ragle3[[#This Row],[Equipment '#]],H:I,2,FALSE), "No Div")</f>
        <v>2</v>
      </c>
      <c r="H719" s="3" t="s">
        <v>1446</v>
      </c>
      <c r="I719" s="3" t="s">
        <v>1937</v>
      </c>
    </row>
    <row r="720" spans="1:9" x14ac:dyDescent="0.25">
      <c r="A720" s="3" t="s">
        <v>4042</v>
      </c>
      <c r="B720" s="3" t="s">
        <v>4055</v>
      </c>
      <c r="C720" s="3">
        <v>26170.48</v>
      </c>
      <c r="D720" s="3" t="s">
        <v>570</v>
      </c>
      <c r="E720" s="3" t="str">
        <f>IFERROR(VLOOKUP(Table_Query_from_Cas_Ragle3[[#This Row],[Equipment '#]],'Equip Rates'!A:C,3,FALSE),"")</f>
        <v/>
      </c>
      <c r="F720" s="3" t="str">
        <f>IFERROR(VLOOKUP(Table_Query_from_Cas_Ragle3[[#This Row],[Equipment '#]],H:I,2,FALSE), "No Div")</f>
        <v>2</v>
      </c>
      <c r="H720" s="3" t="s">
        <v>108</v>
      </c>
      <c r="I720" s="3" t="s">
        <v>1934</v>
      </c>
    </row>
    <row r="721" spans="1:9" x14ac:dyDescent="0.25">
      <c r="A721" s="3" t="s">
        <v>4043</v>
      </c>
      <c r="B721" s="3" t="s">
        <v>4055</v>
      </c>
      <c r="C721" s="3">
        <v>27050.16</v>
      </c>
      <c r="D721" s="3" t="s">
        <v>570</v>
      </c>
      <c r="E721" s="3" t="str">
        <f>IFERROR(VLOOKUP(Table_Query_from_Cas_Ragle3[[#This Row],[Equipment '#]],'Equip Rates'!A:C,3,FALSE),"")</f>
        <v/>
      </c>
      <c r="F721" s="3" t="str">
        <f>IFERROR(VLOOKUP(Table_Query_from_Cas_Ragle3[[#This Row],[Equipment '#]],H:I,2,FALSE), "No Div")</f>
        <v>2</v>
      </c>
      <c r="H721" s="3" t="s">
        <v>109</v>
      </c>
      <c r="I721" s="3" t="s">
        <v>1934</v>
      </c>
    </row>
    <row r="722" spans="1:9" x14ac:dyDescent="0.25">
      <c r="A722" s="3" t="s">
        <v>1367</v>
      </c>
      <c r="B722" s="3" t="s">
        <v>1368</v>
      </c>
      <c r="C722" s="3">
        <v>0</v>
      </c>
      <c r="D722" s="3" t="s">
        <v>570</v>
      </c>
      <c r="E722" s="3" t="str">
        <f>IFERROR(VLOOKUP(Table_Query_from_Cas_Ragle3[[#This Row],[Equipment '#]],'Equip Rates'!A:C,3,FALSE),"")</f>
        <v/>
      </c>
      <c r="F722" s="3" t="str">
        <f>IFERROR(VLOOKUP(Table_Query_from_Cas_Ragle3[[#This Row],[Equipment '#]],H:I,2,FALSE), "No Div")</f>
        <v>No Div</v>
      </c>
      <c r="H722" s="3" t="s">
        <v>1448</v>
      </c>
      <c r="I722" s="3" t="s">
        <v>1937</v>
      </c>
    </row>
    <row r="723" spans="1:9" x14ac:dyDescent="0.25">
      <c r="A723" s="3" t="s">
        <v>1369</v>
      </c>
      <c r="B723" s="3" t="s">
        <v>1370</v>
      </c>
      <c r="C723" s="3">
        <v>29680</v>
      </c>
      <c r="D723" s="3" t="s">
        <v>570</v>
      </c>
      <c r="E723" s="3" t="str">
        <f>IFERROR(VLOOKUP(Table_Query_from_Cas_Ragle3[[#This Row],[Equipment '#]],'Equip Rates'!A:C,3,FALSE),"")</f>
        <v/>
      </c>
      <c r="F723" s="3" t="str">
        <f>IFERROR(VLOOKUP(Table_Query_from_Cas_Ragle3[[#This Row],[Equipment '#]],H:I,2,FALSE), "No Div")</f>
        <v>No Div</v>
      </c>
      <c r="H723" s="3" t="s">
        <v>211</v>
      </c>
      <c r="I723" s="3" t="s">
        <v>1935</v>
      </c>
    </row>
    <row r="724" spans="1:9" x14ac:dyDescent="0.25">
      <c r="A724" s="3" t="s">
        <v>1371</v>
      </c>
      <c r="B724" s="3" t="s">
        <v>1372</v>
      </c>
      <c r="C724" s="3">
        <v>35000</v>
      </c>
      <c r="D724" s="3" t="s">
        <v>570</v>
      </c>
      <c r="E724" s="3" t="str">
        <f>IFERROR(VLOOKUP(Table_Query_from_Cas_Ragle3[[#This Row],[Equipment '#]],'Equip Rates'!A:C,3,FALSE),"")</f>
        <v/>
      </c>
      <c r="F724" s="3" t="str">
        <f>IFERROR(VLOOKUP(Table_Query_from_Cas_Ragle3[[#This Row],[Equipment '#]],H:I,2,FALSE), "No Div")</f>
        <v>No Div</v>
      </c>
      <c r="H724" s="3" t="s">
        <v>1450</v>
      </c>
      <c r="I724" s="3" t="s">
        <v>1937</v>
      </c>
    </row>
    <row r="725" spans="1:9" x14ac:dyDescent="0.25">
      <c r="A725" s="3" t="s">
        <v>1373</v>
      </c>
      <c r="B725" s="3" t="s">
        <v>1374</v>
      </c>
      <c r="C725" s="3">
        <v>6000</v>
      </c>
      <c r="D725" s="3" t="s">
        <v>570</v>
      </c>
      <c r="E725" s="3" t="str">
        <f>IFERROR(VLOOKUP(Table_Query_from_Cas_Ragle3[[#This Row],[Equipment '#]],'Equip Rates'!A:C,3,FALSE),"")</f>
        <v/>
      </c>
      <c r="F725" s="3" t="str">
        <f>IFERROR(VLOOKUP(Table_Query_from_Cas_Ragle3[[#This Row],[Equipment '#]],H:I,2,FALSE), "No Div")</f>
        <v>1</v>
      </c>
      <c r="H725" s="3" t="s">
        <v>1451</v>
      </c>
      <c r="I725" s="3" t="s">
        <v>1937</v>
      </c>
    </row>
    <row r="726" spans="1:9" x14ac:dyDescent="0.25">
      <c r="A726" s="3" t="s">
        <v>1375</v>
      </c>
      <c r="B726" s="3" t="s">
        <v>1376</v>
      </c>
      <c r="C726" s="3">
        <v>33732.089999999997</v>
      </c>
      <c r="D726" s="3" t="s">
        <v>570</v>
      </c>
      <c r="E726" s="3" t="str">
        <f>IFERROR(VLOOKUP(Table_Query_from_Cas_Ragle3[[#This Row],[Equipment '#]],'Equip Rates'!A:C,3,FALSE),"")</f>
        <v/>
      </c>
      <c r="F726" s="3" t="str">
        <f>IFERROR(VLOOKUP(Table_Query_from_Cas_Ragle3[[#This Row],[Equipment '#]],H:I,2,FALSE), "No Div")</f>
        <v>1</v>
      </c>
      <c r="H726" s="3" t="s">
        <v>1966</v>
      </c>
      <c r="I726" s="3" t="s">
        <v>1937</v>
      </c>
    </row>
    <row r="727" spans="1:9" x14ac:dyDescent="0.25">
      <c r="A727" s="3" t="s">
        <v>1377</v>
      </c>
      <c r="B727" s="3" t="s">
        <v>1378</v>
      </c>
      <c r="C727" s="3">
        <v>69198.5</v>
      </c>
      <c r="D727" s="3" t="s">
        <v>570</v>
      </c>
      <c r="E727" s="3" t="str">
        <f>IFERROR(VLOOKUP(Table_Query_from_Cas_Ragle3[[#This Row],[Equipment '#]],'Equip Rates'!A:C,3,FALSE),"")</f>
        <v/>
      </c>
      <c r="F727" s="3" t="str">
        <f>IFERROR(VLOOKUP(Table_Query_from_Cas_Ragle3[[#This Row],[Equipment '#]],H:I,2,FALSE), "No Div")</f>
        <v>1</v>
      </c>
      <c r="H727" s="3" t="s">
        <v>1452</v>
      </c>
      <c r="I727" s="3" t="s">
        <v>1937</v>
      </c>
    </row>
    <row r="728" spans="1:9" x14ac:dyDescent="0.25">
      <c r="A728" s="3" t="s">
        <v>198</v>
      </c>
      <c r="B728" s="3" t="s">
        <v>385</v>
      </c>
      <c r="C728" s="3">
        <v>61000</v>
      </c>
      <c r="D728" s="3" t="s">
        <v>570</v>
      </c>
      <c r="E728" s="3" t="str">
        <f>IFERROR(VLOOKUP(Table_Query_from_Cas_Ragle3[[#This Row],[Equipment '#]],'Equip Rates'!A:C,3,FALSE),"")</f>
        <v/>
      </c>
      <c r="F728" s="3" t="str">
        <f>IFERROR(VLOOKUP(Table_Query_from_Cas_Ragle3[[#This Row],[Equipment '#]],H:I,2,FALSE), "No Div")</f>
        <v>4</v>
      </c>
      <c r="H728" s="3" t="s">
        <v>110</v>
      </c>
      <c r="I728" s="3" t="s">
        <v>1934</v>
      </c>
    </row>
    <row r="729" spans="1:9" x14ac:dyDescent="0.25">
      <c r="A729" s="3" t="s">
        <v>1379</v>
      </c>
      <c r="B729" s="3" t="s">
        <v>1380</v>
      </c>
      <c r="C729" s="3">
        <v>40453.129999999997</v>
      </c>
      <c r="D729" s="3" t="s">
        <v>570</v>
      </c>
      <c r="E729" s="3" t="str">
        <f>IFERROR(VLOOKUP(Table_Query_from_Cas_Ragle3[[#This Row],[Equipment '#]],'Equip Rates'!A:C,3,FALSE),"")</f>
        <v/>
      </c>
      <c r="F729" s="3" t="str">
        <f>IFERROR(VLOOKUP(Table_Query_from_Cas_Ragle3[[#This Row],[Equipment '#]],H:I,2,FALSE), "No Div")</f>
        <v>4</v>
      </c>
      <c r="H729" s="3" t="s">
        <v>1453</v>
      </c>
      <c r="I729" s="3" t="s">
        <v>1935</v>
      </c>
    </row>
    <row r="730" spans="1:9" x14ac:dyDescent="0.25">
      <c r="A730" s="3" t="s">
        <v>3823</v>
      </c>
      <c r="B730" s="3" t="s">
        <v>3831</v>
      </c>
      <c r="C730" s="3">
        <v>25129.13</v>
      </c>
      <c r="D730" s="3" t="s">
        <v>570</v>
      </c>
      <c r="E730" s="3" t="str">
        <f>IFERROR(VLOOKUP(Table_Query_from_Cas_Ragle3[[#This Row],[Equipment '#]],'Equip Rates'!A:C,3,FALSE),"")</f>
        <v/>
      </c>
      <c r="F730" s="3" t="str">
        <f>IFERROR(VLOOKUP(Table_Query_from_Cas_Ragle3[[#This Row],[Equipment '#]],H:I,2,FALSE), "No Div")</f>
        <v>4</v>
      </c>
      <c r="H730" s="3" t="s">
        <v>212</v>
      </c>
      <c r="I730" s="3" t="s">
        <v>1934</v>
      </c>
    </row>
    <row r="731" spans="1:9" x14ac:dyDescent="0.25">
      <c r="A731" s="3" t="s">
        <v>227</v>
      </c>
      <c r="B731" s="3" t="s">
        <v>387</v>
      </c>
      <c r="C731" s="3">
        <v>133047.18</v>
      </c>
      <c r="D731" s="3" t="s">
        <v>570</v>
      </c>
      <c r="E731" s="3" t="str">
        <f>IFERROR(VLOOKUP(Table_Query_from_Cas_Ragle3[[#This Row],[Equipment '#]],'Equip Rates'!A:C,3,FALSE),"")</f>
        <v/>
      </c>
      <c r="F731" s="3" t="str">
        <f>IFERROR(VLOOKUP(Table_Query_from_Cas_Ragle3[[#This Row],[Equipment '#]],H:I,2,FALSE), "No Div")</f>
        <v>2</v>
      </c>
      <c r="H731" s="3" t="s">
        <v>111</v>
      </c>
      <c r="I731" s="3" t="s">
        <v>1935</v>
      </c>
    </row>
    <row r="732" spans="1:9" x14ac:dyDescent="0.25">
      <c r="A732" s="3" t="s">
        <v>1381</v>
      </c>
      <c r="B732" s="3" t="s">
        <v>1382</v>
      </c>
      <c r="C732" s="3">
        <v>205441.35</v>
      </c>
      <c r="D732" s="3" t="s">
        <v>570</v>
      </c>
      <c r="E732" s="3" t="str">
        <f>IFERROR(VLOOKUP(Table_Query_from_Cas_Ragle3[[#This Row],[Equipment '#]],'Equip Rates'!A:C,3,FALSE),"")</f>
        <v/>
      </c>
      <c r="F732" s="3" t="str">
        <f>IFERROR(VLOOKUP(Table_Query_from_Cas_Ragle3[[#This Row],[Equipment '#]],H:I,2,FALSE), "No Div")</f>
        <v>1</v>
      </c>
      <c r="H732" s="3" t="s">
        <v>112</v>
      </c>
      <c r="I732" s="3" t="s">
        <v>1934</v>
      </c>
    </row>
    <row r="733" spans="1:9" x14ac:dyDescent="0.25">
      <c r="A733" s="3" t="s">
        <v>165</v>
      </c>
      <c r="B733" s="3" t="s">
        <v>388</v>
      </c>
      <c r="C733" s="3">
        <v>101491.37</v>
      </c>
      <c r="D733" s="3" t="s">
        <v>570</v>
      </c>
      <c r="E733" s="3" t="str">
        <f>IFERROR(VLOOKUP(Table_Query_from_Cas_Ragle3[[#This Row],[Equipment '#]],'Equip Rates'!A:C,3,FALSE),"")</f>
        <v/>
      </c>
      <c r="F733" s="3" t="str">
        <f>IFERROR(VLOOKUP(Table_Query_from_Cas_Ragle3[[#This Row],[Equipment '#]],H:I,2,FALSE), "No Div")</f>
        <v>2</v>
      </c>
      <c r="H733" s="3" t="s">
        <v>1454</v>
      </c>
      <c r="I733" s="3" t="s">
        <v>1937</v>
      </c>
    </row>
    <row r="734" spans="1:9" x14ac:dyDescent="0.25">
      <c r="A734" s="3" t="s">
        <v>1383</v>
      </c>
      <c r="B734" s="3" t="s">
        <v>1384</v>
      </c>
      <c r="C734" s="3">
        <v>91500</v>
      </c>
      <c r="D734" s="3" t="s">
        <v>570</v>
      </c>
      <c r="E734" s="3" t="str">
        <f>IFERROR(VLOOKUP(Table_Query_from_Cas_Ragle3[[#This Row],[Equipment '#]],'Equip Rates'!A:C,3,FALSE),"")</f>
        <v/>
      </c>
      <c r="F734" s="3" t="str">
        <f>IFERROR(VLOOKUP(Table_Query_from_Cas_Ragle3[[#This Row],[Equipment '#]],H:I,2,FALSE), "No Div")</f>
        <v>1</v>
      </c>
      <c r="H734" s="3" t="s">
        <v>1455</v>
      </c>
      <c r="I734" s="3" t="s">
        <v>1937</v>
      </c>
    </row>
    <row r="735" spans="1:9" x14ac:dyDescent="0.25">
      <c r="A735" s="3" t="s">
        <v>3514</v>
      </c>
      <c r="B735" s="3" t="s">
        <v>3832</v>
      </c>
      <c r="C735" s="3">
        <v>194197.35</v>
      </c>
      <c r="D735" s="3" t="s">
        <v>570</v>
      </c>
      <c r="E735" s="3" t="str">
        <f>IFERROR(VLOOKUP(Table_Query_from_Cas_Ragle3[[#This Row],[Equipment '#]],'Equip Rates'!A:C,3,FALSE),"")</f>
        <v/>
      </c>
      <c r="F735" s="3" t="str">
        <f>IFERROR(VLOOKUP(Table_Query_from_Cas_Ragle3[[#This Row],[Equipment '#]],H:I,2,FALSE), "No Div")</f>
        <v>2</v>
      </c>
      <c r="H735" s="3" t="s">
        <v>1456</v>
      </c>
      <c r="I735" s="3" t="s">
        <v>1937</v>
      </c>
    </row>
    <row r="736" spans="1:9" x14ac:dyDescent="0.25">
      <c r="A736" s="3" t="s">
        <v>3701</v>
      </c>
      <c r="B736" s="3" t="s">
        <v>3706</v>
      </c>
      <c r="C736" s="3">
        <v>185728.19</v>
      </c>
      <c r="D736" s="3" t="s">
        <v>570</v>
      </c>
      <c r="E736" s="3" t="str">
        <f>IFERROR(VLOOKUP(Table_Query_from_Cas_Ragle3[[#This Row],[Equipment '#]],'Equip Rates'!A:C,3,FALSE),"")</f>
        <v/>
      </c>
      <c r="F736" s="3" t="str">
        <f>IFERROR(VLOOKUP(Table_Query_from_Cas_Ragle3[[#This Row],[Equipment '#]],H:I,2,FALSE), "No Div")</f>
        <v>2</v>
      </c>
      <c r="H736" s="3" t="s">
        <v>1967</v>
      </c>
      <c r="I736" s="3" t="s">
        <v>1937</v>
      </c>
    </row>
    <row r="737" spans="1:9" x14ac:dyDescent="0.25">
      <c r="A737" s="3" t="s">
        <v>1385</v>
      </c>
      <c r="B737" s="3" t="s">
        <v>1386</v>
      </c>
      <c r="C737" s="3">
        <v>19826.349999999999</v>
      </c>
      <c r="D737" s="3" t="s">
        <v>570</v>
      </c>
      <c r="E737" s="3" t="str">
        <f>IFERROR(VLOOKUP(Table_Query_from_Cas_Ragle3[[#This Row],[Equipment '#]],'Equip Rates'!A:C,3,FALSE),"")</f>
        <v/>
      </c>
      <c r="F737" s="3" t="str">
        <f>IFERROR(VLOOKUP(Table_Query_from_Cas_Ragle3[[#This Row],[Equipment '#]],H:I,2,FALSE), "No Div")</f>
        <v>8</v>
      </c>
      <c r="H737" s="3" t="s">
        <v>1460</v>
      </c>
      <c r="I737" s="3" t="s">
        <v>1937</v>
      </c>
    </row>
    <row r="738" spans="1:9" x14ac:dyDescent="0.25">
      <c r="A738" s="3" t="s">
        <v>1387</v>
      </c>
      <c r="B738" s="3" t="s">
        <v>1388</v>
      </c>
      <c r="C738" s="3">
        <v>0</v>
      </c>
      <c r="D738" s="3" t="s">
        <v>570</v>
      </c>
      <c r="E738" s="3" t="str">
        <f>IFERROR(VLOOKUP(Table_Query_from_Cas_Ragle3[[#This Row],[Equipment '#]],'Equip Rates'!A:C,3,FALSE),"")</f>
        <v/>
      </c>
      <c r="F738" s="3" t="str">
        <f>IFERROR(VLOOKUP(Table_Query_from_Cas_Ragle3[[#This Row],[Equipment '#]],H:I,2,FALSE), "No Div")</f>
        <v>No Div</v>
      </c>
      <c r="H738" s="3" t="s">
        <v>1461</v>
      </c>
      <c r="I738" s="3" t="s">
        <v>1937</v>
      </c>
    </row>
    <row r="739" spans="1:9" x14ac:dyDescent="0.25">
      <c r="A739" s="3" t="s">
        <v>1389</v>
      </c>
      <c r="B739" s="3" t="s">
        <v>1390</v>
      </c>
      <c r="C739" s="3">
        <v>415.77</v>
      </c>
      <c r="D739" s="3" t="s">
        <v>570</v>
      </c>
      <c r="E739" s="3" t="str">
        <f>IFERROR(VLOOKUP(Table_Query_from_Cas_Ragle3[[#This Row],[Equipment '#]],'Equip Rates'!A:C,3,FALSE),"")</f>
        <v/>
      </c>
      <c r="F739" s="3" t="str">
        <f>IFERROR(VLOOKUP(Table_Query_from_Cas_Ragle3[[#This Row],[Equipment '#]],H:I,2,FALSE), "No Div")</f>
        <v>2</v>
      </c>
      <c r="H739" s="3" t="s">
        <v>1462</v>
      </c>
      <c r="I739" s="3" t="s">
        <v>1937</v>
      </c>
    </row>
    <row r="740" spans="1:9" x14ac:dyDescent="0.25">
      <c r="A740" s="3" t="s">
        <v>1391</v>
      </c>
      <c r="B740" s="3" t="s">
        <v>1390</v>
      </c>
      <c r="C740" s="3">
        <v>506.07</v>
      </c>
      <c r="D740" s="3" t="s">
        <v>570</v>
      </c>
      <c r="E740" s="3" t="str">
        <f>IFERROR(VLOOKUP(Table_Query_from_Cas_Ragle3[[#This Row],[Equipment '#]],'Equip Rates'!A:C,3,FALSE),"")</f>
        <v/>
      </c>
      <c r="F740" s="3" t="str">
        <f>IFERROR(VLOOKUP(Table_Query_from_Cas_Ragle3[[#This Row],[Equipment '#]],H:I,2,FALSE), "No Div")</f>
        <v>2</v>
      </c>
      <c r="H740" s="3" t="s">
        <v>1463</v>
      </c>
      <c r="I740" s="3" t="s">
        <v>1937</v>
      </c>
    </row>
    <row r="741" spans="1:9" x14ac:dyDescent="0.25">
      <c r="A741" s="3" t="s">
        <v>1392</v>
      </c>
      <c r="B741" s="3" t="s">
        <v>1393</v>
      </c>
      <c r="C741" s="3">
        <v>154.80000000000001</v>
      </c>
      <c r="D741" s="3" t="s">
        <v>570</v>
      </c>
      <c r="E741" s="3" t="str">
        <f>IFERROR(VLOOKUP(Table_Query_from_Cas_Ragle3[[#This Row],[Equipment '#]],'Equip Rates'!A:C,3,FALSE),"")</f>
        <v/>
      </c>
      <c r="F741" s="3" t="str">
        <f>IFERROR(VLOOKUP(Table_Query_from_Cas_Ragle3[[#This Row],[Equipment '#]],H:I,2,FALSE), "No Div")</f>
        <v>2</v>
      </c>
      <c r="H741" s="3" t="s">
        <v>1968</v>
      </c>
      <c r="I741" s="3" t="s">
        <v>1937</v>
      </c>
    </row>
    <row r="742" spans="1:9" x14ac:dyDescent="0.25">
      <c r="A742" s="3" t="s">
        <v>1394</v>
      </c>
      <c r="B742" s="3" t="s">
        <v>1395</v>
      </c>
      <c r="C742" s="3">
        <v>41218.07</v>
      </c>
      <c r="D742" s="3" t="s">
        <v>570</v>
      </c>
      <c r="E742" s="3" t="str">
        <f>IFERROR(VLOOKUP(Table_Query_from_Cas_Ragle3[[#This Row],[Equipment '#]],'Equip Rates'!A:C,3,FALSE),"")</f>
        <v/>
      </c>
      <c r="F742" s="3" t="str">
        <f>IFERROR(VLOOKUP(Table_Query_from_Cas_Ragle3[[#This Row],[Equipment '#]],H:I,2,FALSE), "No Div")</f>
        <v>1</v>
      </c>
      <c r="H742" s="3" t="s">
        <v>1464</v>
      </c>
      <c r="I742" s="3" t="s">
        <v>1937</v>
      </c>
    </row>
    <row r="743" spans="1:9" x14ac:dyDescent="0.25">
      <c r="A743" s="3" t="s">
        <v>1396</v>
      </c>
      <c r="B743" s="3" t="s">
        <v>1397</v>
      </c>
      <c r="C743" s="3">
        <v>7000</v>
      </c>
      <c r="D743" s="3" t="s">
        <v>570</v>
      </c>
      <c r="E743" s="3" t="str">
        <f>IFERROR(VLOOKUP(Table_Query_from_Cas_Ragle3[[#This Row],[Equipment '#]],'Equip Rates'!A:C,3,FALSE),"")</f>
        <v/>
      </c>
      <c r="F743" s="3" t="str">
        <f>IFERROR(VLOOKUP(Table_Query_from_Cas_Ragle3[[#This Row],[Equipment '#]],H:I,2,FALSE), "No Div")</f>
        <v>1</v>
      </c>
      <c r="H743" s="3" t="s">
        <v>1466</v>
      </c>
      <c r="I743" s="3" t="s">
        <v>1937</v>
      </c>
    </row>
    <row r="744" spans="1:9" x14ac:dyDescent="0.25">
      <c r="A744" s="3" t="s">
        <v>1398</v>
      </c>
      <c r="B744" s="3" t="s">
        <v>1399</v>
      </c>
      <c r="C744" s="3">
        <v>63000</v>
      </c>
      <c r="D744" s="3" t="s">
        <v>570</v>
      </c>
      <c r="E744" s="3" t="str">
        <f>IFERROR(VLOOKUP(Table_Query_from_Cas_Ragle3[[#This Row],[Equipment '#]],'Equip Rates'!A:C,3,FALSE),"")</f>
        <v/>
      </c>
      <c r="F744" s="3" t="str">
        <f>IFERROR(VLOOKUP(Table_Query_from_Cas_Ragle3[[#This Row],[Equipment '#]],H:I,2,FALSE), "No Div")</f>
        <v>3</v>
      </c>
      <c r="H744" s="3" t="s">
        <v>113</v>
      </c>
      <c r="I744" s="3" t="s">
        <v>1934</v>
      </c>
    </row>
    <row r="745" spans="1:9" x14ac:dyDescent="0.25">
      <c r="A745" s="3" t="s">
        <v>3268</v>
      </c>
      <c r="B745" s="3" t="s">
        <v>3271</v>
      </c>
      <c r="C745" s="3">
        <v>89500</v>
      </c>
      <c r="D745" s="3" t="s">
        <v>570</v>
      </c>
      <c r="E745" s="3" t="str">
        <f>IFERROR(VLOOKUP(Table_Query_from_Cas_Ragle3[[#This Row],[Equipment '#]],'Equip Rates'!A:C,3,FALSE),"")</f>
        <v/>
      </c>
      <c r="F745" s="3" t="str">
        <f>IFERROR(VLOOKUP(Table_Query_from_Cas_Ragle3[[#This Row],[Equipment '#]],H:I,2,FALSE), "No Div")</f>
        <v>1</v>
      </c>
      <c r="H745" s="3" t="s">
        <v>114</v>
      </c>
      <c r="I745" s="3" t="s">
        <v>1934</v>
      </c>
    </row>
    <row r="746" spans="1:9" x14ac:dyDescent="0.25">
      <c r="A746" s="3" t="s">
        <v>3351</v>
      </c>
      <c r="B746" s="3" t="s">
        <v>3359</v>
      </c>
      <c r="C746" s="3">
        <v>213125</v>
      </c>
      <c r="D746" s="3" t="s">
        <v>570</v>
      </c>
      <c r="E746" s="3" t="str">
        <f>IFERROR(VLOOKUP(Table_Query_from_Cas_Ragle3[[#This Row],[Equipment '#]],'Equip Rates'!A:C,3,FALSE),"")</f>
        <v/>
      </c>
      <c r="F746" s="3" t="str">
        <f>IFERROR(VLOOKUP(Table_Query_from_Cas_Ragle3[[#This Row],[Equipment '#]],H:I,2,FALSE), "No Div")</f>
        <v>3</v>
      </c>
      <c r="H746" s="3" t="s">
        <v>166</v>
      </c>
      <c r="I746" s="3" t="s">
        <v>1934</v>
      </c>
    </row>
    <row r="747" spans="1:9" x14ac:dyDescent="0.25">
      <c r="A747" s="3" t="s">
        <v>3996</v>
      </c>
      <c r="B747" s="3" t="s">
        <v>4007</v>
      </c>
      <c r="C747" s="3">
        <v>13950</v>
      </c>
      <c r="D747" s="3" t="s">
        <v>570</v>
      </c>
      <c r="E747" s="3" t="str">
        <f>IFERROR(VLOOKUP(Table_Query_from_Cas_Ragle3[[#This Row],[Equipment '#]],'Equip Rates'!A:C,3,FALSE),"")</f>
        <v/>
      </c>
      <c r="F747" s="3" t="str">
        <f>IFERROR(VLOOKUP(Table_Query_from_Cas_Ragle3[[#This Row],[Equipment '#]],H:I,2,FALSE), "No Div")</f>
        <v>3</v>
      </c>
      <c r="H747" s="3" t="s">
        <v>1969</v>
      </c>
      <c r="I747" s="3" t="s">
        <v>1937</v>
      </c>
    </row>
    <row r="748" spans="1:9" x14ac:dyDescent="0.25">
      <c r="A748" s="3" t="s">
        <v>1400</v>
      </c>
      <c r="B748" s="3" t="s">
        <v>1401</v>
      </c>
      <c r="C748" s="3">
        <v>37000</v>
      </c>
      <c r="D748" s="3" t="s">
        <v>570</v>
      </c>
      <c r="E748" s="3" t="str">
        <f>IFERROR(VLOOKUP(Table_Query_from_Cas_Ragle3[[#This Row],[Equipment '#]],'Equip Rates'!A:C,3,FALSE),"")</f>
        <v/>
      </c>
      <c r="F748" s="3" t="str">
        <f>IFERROR(VLOOKUP(Table_Query_from_Cas_Ragle3[[#This Row],[Equipment '#]],H:I,2,FALSE), "No Div")</f>
        <v>No Div</v>
      </c>
      <c r="H748" s="3" t="s">
        <v>1467</v>
      </c>
      <c r="I748" s="3" t="s">
        <v>1937</v>
      </c>
    </row>
    <row r="749" spans="1:9" x14ac:dyDescent="0.25">
      <c r="A749" s="3" t="s">
        <v>1402</v>
      </c>
      <c r="B749" s="3" t="s">
        <v>1403</v>
      </c>
      <c r="C749" s="3">
        <v>45790</v>
      </c>
      <c r="D749" s="3" t="s">
        <v>570</v>
      </c>
      <c r="E749" s="3" t="str">
        <f>IFERROR(VLOOKUP(Table_Query_from_Cas_Ragle3[[#This Row],[Equipment '#]],'Equip Rates'!A:C,3,FALSE),"")</f>
        <v/>
      </c>
      <c r="F749" s="3" t="str">
        <f>IFERROR(VLOOKUP(Table_Query_from_Cas_Ragle3[[#This Row],[Equipment '#]],H:I,2,FALSE), "No Div")</f>
        <v>1</v>
      </c>
      <c r="H749" s="3" t="s">
        <v>1469</v>
      </c>
      <c r="I749" s="3" t="s">
        <v>1937</v>
      </c>
    </row>
    <row r="750" spans="1:9" x14ac:dyDescent="0.25">
      <c r="A750" s="3" t="s">
        <v>1404</v>
      </c>
      <c r="B750" s="3" t="s">
        <v>1405</v>
      </c>
      <c r="C750" s="3">
        <v>20651</v>
      </c>
      <c r="D750" s="3" t="s">
        <v>570</v>
      </c>
      <c r="E750" s="3" t="str">
        <f>IFERROR(VLOOKUP(Table_Query_from_Cas_Ragle3[[#This Row],[Equipment '#]],'Equip Rates'!A:C,3,FALSE),"")</f>
        <v/>
      </c>
      <c r="F750" s="3" t="str">
        <f>IFERROR(VLOOKUP(Table_Query_from_Cas_Ragle3[[#This Row],[Equipment '#]],H:I,2,FALSE), "No Div")</f>
        <v>1</v>
      </c>
      <c r="H750" s="3" t="s">
        <v>1470</v>
      </c>
      <c r="I750" s="3" t="s">
        <v>1937</v>
      </c>
    </row>
    <row r="751" spans="1:9" x14ac:dyDescent="0.25">
      <c r="A751" s="3" t="s">
        <v>1406</v>
      </c>
      <c r="B751" s="3" t="s">
        <v>1407</v>
      </c>
      <c r="C751" s="3">
        <v>5000</v>
      </c>
      <c r="D751" s="3" t="s">
        <v>570</v>
      </c>
      <c r="E751" s="3" t="str">
        <f>IFERROR(VLOOKUP(Table_Query_from_Cas_Ragle3[[#This Row],[Equipment '#]],'Equip Rates'!A:C,3,FALSE),"")</f>
        <v/>
      </c>
      <c r="F751" s="3" t="str">
        <f>IFERROR(VLOOKUP(Table_Query_from_Cas_Ragle3[[#This Row],[Equipment '#]],H:I,2,FALSE), "No Div")</f>
        <v>1</v>
      </c>
      <c r="H751" s="3" t="s">
        <v>213</v>
      </c>
      <c r="I751" s="3" t="s">
        <v>1935</v>
      </c>
    </row>
    <row r="752" spans="1:9" x14ac:dyDescent="0.25">
      <c r="A752" s="3" t="s">
        <v>1408</v>
      </c>
      <c r="B752" s="3" t="s">
        <v>1409</v>
      </c>
      <c r="C752" s="3">
        <v>20877.599999999999</v>
      </c>
      <c r="D752" s="3" t="s">
        <v>570</v>
      </c>
      <c r="E752" s="3" t="str">
        <f>IFERROR(VLOOKUP(Table_Query_from_Cas_Ragle3[[#This Row],[Equipment '#]],'Equip Rates'!A:C,3,FALSE),"")</f>
        <v/>
      </c>
      <c r="F752" s="3" t="str">
        <f>IFERROR(VLOOKUP(Table_Query_from_Cas_Ragle3[[#This Row],[Equipment '#]],H:I,2,FALSE), "No Div")</f>
        <v>1</v>
      </c>
      <c r="H752" s="3" t="s">
        <v>214</v>
      </c>
      <c r="I752" s="3" t="s">
        <v>1935</v>
      </c>
    </row>
    <row r="753" spans="1:9" x14ac:dyDescent="0.25">
      <c r="A753" s="3" t="s">
        <v>1410</v>
      </c>
      <c r="B753" s="3" t="s">
        <v>1411</v>
      </c>
      <c r="C753" s="3">
        <v>0</v>
      </c>
      <c r="D753" s="3" t="s">
        <v>570</v>
      </c>
      <c r="E753" s="3" t="str">
        <f>IFERROR(VLOOKUP(Table_Query_from_Cas_Ragle3[[#This Row],[Equipment '#]],'Equip Rates'!A:C,3,FALSE),"")</f>
        <v/>
      </c>
      <c r="F753" s="3" t="str">
        <f>IFERROR(VLOOKUP(Table_Query_from_Cas_Ragle3[[#This Row],[Equipment '#]],H:I,2,FALSE), "No Div")</f>
        <v>1</v>
      </c>
      <c r="H753" s="3" t="s">
        <v>115</v>
      </c>
      <c r="I753" s="3" t="s">
        <v>1934</v>
      </c>
    </row>
    <row r="754" spans="1:9" x14ac:dyDescent="0.25">
      <c r="A754" s="3" t="s">
        <v>1412</v>
      </c>
      <c r="B754" s="3" t="s">
        <v>1413</v>
      </c>
      <c r="C754" s="3">
        <v>22883</v>
      </c>
      <c r="D754" s="3" t="s">
        <v>570</v>
      </c>
      <c r="E754" s="3" t="str">
        <f>IFERROR(VLOOKUP(Table_Query_from_Cas_Ragle3[[#This Row],[Equipment '#]],'Equip Rates'!A:C,3,FALSE),"")</f>
        <v/>
      </c>
      <c r="F754" s="3" t="str">
        <f>IFERROR(VLOOKUP(Table_Query_from_Cas_Ragle3[[#This Row],[Equipment '#]],H:I,2,FALSE), "No Div")</f>
        <v>2</v>
      </c>
      <c r="H754" s="3" t="s">
        <v>236</v>
      </c>
      <c r="I754" s="3" t="s">
        <v>1934</v>
      </c>
    </row>
    <row r="755" spans="1:9" x14ac:dyDescent="0.25">
      <c r="A755" s="3" t="s">
        <v>1414</v>
      </c>
      <c r="B755" s="3" t="s">
        <v>1415</v>
      </c>
      <c r="C755" s="3">
        <v>32060.16</v>
      </c>
      <c r="D755" s="3" t="s">
        <v>570</v>
      </c>
      <c r="E755" s="3" t="str">
        <f>IFERROR(VLOOKUP(Table_Query_from_Cas_Ragle3[[#This Row],[Equipment '#]],'Equip Rates'!A:C,3,FALSE),"")</f>
        <v/>
      </c>
      <c r="F755" s="3" t="str">
        <f>IFERROR(VLOOKUP(Table_Query_from_Cas_Ragle3[[#This Row],[Equipment '#]],H:I,2,FALSE), "No Div")</f>
        <v>2</v>
      </c>
      <c r="H755" s="3" t="s">
        <v>1472</v>
      </c>
      <c r="I755" s="3" t="s">
        <v>1937</v>
      </c>
    </row>
    <row r="756" spans="1:9" x14ac:dyDescent="0.25">
      <c r="A756" s="3" t="s">
        <v>1416</v>
      </c>
      <c r="B756" s="3" t="s">
        <v>1417</v>
      </c>
      <c r="C756" s="3">
        <v>59494.5</v>
      </c>
      <c r="D756" s="3" t="s">
        <v>570</v>
      </c>
      <c r="E756" s="3" t="str">
        <f>IFERROR(VLOOKUP(Table_Query_from_Cas_Ragle3[[#This Row],[Equipment '#]],'Equip Rates'!A:C,3,FALSE),"")</f>
        <v/>
      </c>
      <c r="F756" s="3" t="str">
        <f>IFERROR(VLOOKUP(Table_Query_from_Cas_Ragle3[[#This Row],[Equipment '#]],H:I,2,FALSE), "No Div")</f>
        <v>2</v>
      </c>
      <c r="H756" s="3" t="s">
        <v>1473</v>
      </c>
      <c r="I756" s="3" t="s">
        <v>1937</v>
      </c>
    </row>
    <row r="757" spans="1:9" x14ac:dyDescent="0.25">
      <c r="A757" s="3" t="s">
        <v>1418</v>
      </c>
      <c r="B757" s="3" t="s">
        <v>1419</v>
      </c>
      <c r="C757" s="3">
        <v>0</v>
      </c>
      <c r="D757" s="3" t="s">
        <v>570</v>
      </c>
      <c r="E757" s="3" t="str">
        <f>IFERROR(VLOOKUP(Table_Query_from_Cas_Ragle3[[#This Row],[Equipment '#]],'Equip Rates'!A:C,3,FALSE),"")</f>
        <v/>
      </c>
      <c r="F757" s="3" t="str">
        <f>IFERROR(VLOOKUP(Table_Query_from_Cas_Ragle3[[#This Row],[Equipment '#]],H:I,2,FALSE), "No Div")</f>
        <v>No Div</v>
      </c>
      <c r="H757" s="3" t="s">
        <v>215</v>
      </c>
      <c r="I757" s="3" t="s">
        <v>1934</v>
      </c>
    </row>
    <row r="758" spans="1:9" x14ac:dyDescent="0.25">
      <c r="A758" s="3" t="s">
        <v>1420</v>
      </c>
      <c r="B758" s="3" t="s">
        <v>1421</v>
      </c>
      <c r="C758" s="3">
        <v>20670</v>
      </c>
      <c r="D758" s="3" t="s">
        <v>570</v>
      </c>
      <c r="E758" s="3" t="str">
        <f>IFERROR(VLOOKUP(Table_Query_from_Cas_Ragle3[[#This Row],[Equipment '#]],'Equip Rates'!A:C,3,FALSE),"")</f>
        <v/>
      </c>
      <c r="F758" s="3" t="str">
        <f>IFERROR(VLOOKUP(Table_Query_from_Cas_Ragle3[[#This Row],[Equipment '#]],H:I,2,FALSE), "No Div")</f>
        <v>No Div</v>
      </c>
      <c r="H758" s="3" t="s">
        <v>1475</v>
      </c>
      <c r="I758" s="3" t="s">
        <v>1934</v>
      </c>
    </row>
    <row r="759" spans="1:9" x14ac:dyDescent="0.25">
      <c r="A759" s="3" t="s">
        <v>1422</v>
      </c>
      <c r="B759" s="3" t="s">
        <v>1423</v>
      </c>
      <c r="C759" s="3">
        <v>14980</v>
      </c>
      <c r="D759" s="3" t="s">
        <v>570</v>
      </c>
      <c r="E759" s="3" t="str">
        <f>IFERROR(VLOOKUP(Table_Query_from_Cas_Ragle3[[#This Row],[Equipment '#]],'Equip Rates'!A:C,3,FALSE),"")</f>
        <v/>
      </c>
      <c r="F759" s="3" t="str">
        <f>IFERROR(VLOOKUP(Table_Query_from_Cas_Ragle3[[#This Row],[Equipment '#]],H:I,2,FALSE), "No Div")</f>
        <v>1</v>
      </c>
      <c r="H759" s="3" t="s">
        <v>116</v>
      </c>
      <c r="I759" s="3" t="s">
        <v>1934</v>
      </c>
    </row>
    <row r="760" spans="1:9" x14ac:dyDescent="0.25">
      <c r="A760" s="3" t="s">
        <v>1424</v>
      </c>
      <c r="B760" s="3" t="s">
        <v>1425</v>
      </c>
      <c r="C760" s="3">
        <v>50642.96</v>
      </c>
      <c r="D760" s="3" t="s">
        <v>570</v>
      </c>
      <c r="E760" s="3" t="str">
        <f>IFERROR(VLOOKUP(Table_Query_from_Cas_Ragle3[[#This Row],[Equipment '#]],'Equip Rates'!A:C,3,FALSE),"")</f>
        <v/>
      </c>
      <c r="F760" s="3" t="str">
        <f>IFERROR(VLOOKUP(Table_Query_from_Cas_Ragle3[[#This Row],[Equipment '#]],H:I,2,FALSE), "No Div")</f>
        <v>1</v>
      </c>
      <c r="H760" s="3" t="s">
        <v>117</v>
      </c>
      <c r="I760" s="3" t="s">
        <v>1935</v>
      </c>
    </row>
    <row r="761" spans="1:9" x14ac:dyDescent="0.25">
      <c r="A761" s="3" t="s">
        <v>1426</v>
      </c>
      <c r="B761" s="3" t="s">
        <v>1427</v>
      </c>
      <c r="C761" s="3">
        <v>173840</v>
      </c>
      <c r="D761" s="3" t="s">
        <v>570</v>
      </c>
      <c r="E761" s="3" t="str">
        <f>IFERROR(VLOOKUP(Table_Query_from_Cas_Ragle3[[#This Row],[Equipment '#]],'Equip Rates'!A:C,3,FALSE),"")</f>
        <v/>
      </c>
      <c r="F761" s="3" t="str">
        <f>IFERROR(VLOOKUP(Table_Query_from_Cas_Ragle3[[#This Row],[Equipment '#]],H:I,2,FALSE), "No Div")</f>
        <v>1</v>
      </c>
      <c r="H761" s="3" t="s">
        <v>1477</v>
      </c>
      <c r="I761" s="3" t="s">
        <v>1937</v>
      </c>
    </row>
    <row r="762" spans="1:9" x14ac:dyDescent="0.25">
      <c r="A762" s="3" t="s">
        <v>1428</v>
      </c>
      <c r="B762" s="3" t="s">
        <v>1427</v>
      </c>
      <c r="C762" s="3">
        <v>169600</v>
      </c>
      <c r="D762" s="3" t="s">
        <v>570</v>
      </c>
      <c r="E762" s="3" t="str">
        <f>IFERROR(VLOOKUP(Table_Query_from_Cas_Ragle3[[#This Row],[Equipment '#]],'Equip Rates'!A:C,3,FALSE),"")</f>
        <v/>
      </c>
      <c r="F762" s="3" t="str">
        <f>IFERROR(VLOOKUP(Table_Query_from_Cas_Ragle3[[#This Row],[Equipment '#]],H:I,2,FALSE), "No Div")</f>
        <v>1</v>
      </c>
      <c r="H762" s="3" t="s">
        <v>216</v>
      </c>
      <c r="I762" s="3" t="s">
        <v>1934</v>
      </c>
    </row>
    <row r="763" spans="1:9" x14ac:dyDescent="0.25">
      <c r="A763" s="3" t="s">
        <v>1429</v>
      </c>
      <c r="B763" s="3" t="s">
        <v>1430</v>
      </c>
      <c r="C763" s="3">
        <v>0</v>
      </c>
      <c r="D763" s="3" t="s">
        <v>570</v>
      </c>
      <c r="E763" s="3" t="str">
        <f>IFERROR(VLOOKUP(Table_Query_from_Cas_Ragle3[[#This Row],[Equipment '#]],'Equip Rates'!A:C,3,FALSE),"")</f>
        <v/>
      </c>
      <c r="F763" s="3" t="str">
        <f>IFERROR(VLOOKUP(Table_Query_from_Cas_Ragle3[[#This Row],[Equipment '#]],H:I,2,FALSE), "No Div")</f>
        <v>No Div</v>
      </c>
      <c r="H763" s="3" t="s">
        <v>118</v>
      </c>
      <c r="I763" s="3" t="s">
        <v>1934</v>
      </c>
    </row>
    <row r="764" spans="1:9" x14ac:dyDescent="0.25">
      <c r="A764" s="3" t="s">
        <v>1431</v>
      </c>
      <c r="B764" s="3" t="s">
        <v>1432</v>
      </c>
      <c r="C764" s="3">
        <v>14500</v>
      </c>
      <c r="D764" s="3" t="s">
        <v>570</v>
      </c>
      <c r="E764" s="3" t="str">
        <f>IFERROR(VLOOKUP(Table_Query_from_Cas_Ragle3[[#This Row],[Equipment '#]],'Equip Rates'!A:C,3,FALSE),"")</f>
        <v/>
      </c>
      <c r="F764" s="3" t="str">
        <f>IFERROR(VLOOKUP(Table_Query_from_Cas_Ragle3[[#This Row],[Equipment '#]],H:I,2,FALSE), "No Div")</f>
        <v>No Div</v>
      </c>
      <c r="H764" s="3" t="s">
        <v>217</v>
      </c>
      <c r="I764" s="3" t="s">
        <v>1935</v>
      </c>
    </row>
    <row r="765" spans="1:9" x14ac:dyDescent="0.25">
      <c r="A765" s="3" t="s">
        <v>1433</v>
      </c>
      <c r="B765" s="3" t="s">
        <v>1434</v>
      </c>
      <c r="C765" s="3">
        <v>20860</v>
      </c>
      <c r="D765" s="3" t="s">
        <v>570</v>
      </c>
      <c r="E765" s="3" t="str">
        <f>IFERROR(VLOOKUP(Table_Query_from_Cas_Ragle3[[#This Row],[Equipment '#]],'Equip Rates'!A:C,3,FALSE),"")</f>
        <v/>
      </c>
      <c r="F765" s="3" t="str">
        <f>IFERROR(VLOOKUP(Table_Query_from_Cas_Ragle3[[#This Row],[Equipment '#]],H:I,2,FALSE), "No Div")</f>
        <v>No Div</v>
      </c>
      <c r="H765" s="3" t="s">
        <v>119</v>
      </c>
      <c r="I765" s="3" t="s">
        <v>1934</v>
      </c>
    </row>
    <row r="766" spans="1:9" x14ac:dyDescent="0.25">
      <c r="A766" s="3" t="s">
        <v>1435</v>
      </c>
      <c r="B766" s="3" t="s">
        <v>1436</v>
      </c>
      <c r="C766" s="3">
        <v>23000</v>
      </c>
      <c r="D766" s="3" t="s">
        <v>570</v>
      </c>
      <c r="E766" s="3" t="str">
        <f>IFERROR(VLOOKUP(Table_Query_from_Cas_Ragle3[[#This Row],[Equipment '#]],'Equip Rates'!A:C,3,FALSE),"")</f>
        <v/>
      </c>
      <c r="F766" s="3" t="str">
        <f>IFERROR(VLOOKUP(Table_Query_from_Cas_Ragle3[[#This Row],[Equipment '#]],H:I,2,FALSE), "No Div")</f>
        <v>No Div</v>
      </c>
      <c r="H766" s="3" t="s">
        <v>120</v>
      </c>
      <c r="I766" s="3" t="s">
        <v>1935</v>
      </c>
    </row>
    <row r="767" spans="1:9" x14ac:dyDescent="0.25">
      <c r="A767" s="3" t="s">
        <v>1437</v>
      </c>
      <c r="B767" s="3" t="s">
        <v>1438</v>
      </c>
      <c r="C767" s="3">
        <v>23667</v>
      </c>
      <c r="D767" s="3" t="s">
        <v>570</v>
      </c>
      <c r="E767" s="3" t="str">
        <f>IFERROR(VLOOKUP(Table_Query_from_Cas_Ragle3[[#This Row],[Equipment '#]],'Equip Rates'!A:C,3,FALSE),"")</f>
        <v/>
      </c>
      <c r="F767" s="3" t="str">
        <f>IFERROR(VLOOKUP(Table_Query_from_Cas_Ragle3[[#This Row],[Equipment '#]],H:I,2,FALSE), "No Div")</f>
        <v>No Div</v>
      </c>
      <c r="H767" s="3" t="s">
        <v>121</v>
      </c>
      <c r="I767" s="3" t="s">
        <v>1934</v>
      </c>
    </row>
    <row r="768" spans="1:9" x14ac:dyDescent="0.25">
      <c r="A768" s="3" t="s">
        <v>1439</v>
      </c>
      <c r="B768" s="3" t="s">
        <v>1440</v>
      </c>
      <c r="C768" s="3">
        <v>14689</v>
      </c>
      <c r="D768" s="3" t="s">
        <v>570</v>
      </c>
      <c r="E768" s="3" t="str">
        <f>IFERROR(VLOOKUP(Table_Query_from_Cas_Ragle3[[#This Row],[Equipment '#]],'Equip Rates'!A:C,3,FALSE),"")</f>
        <v/>
      </c>
      <c r="F768" s="3" t="str">
        <f>IFERROR(VLOOKUP(Table_Query_from_Cas_Ragle3[[#This Row],[Equipment '#]],H:I,2,FALSE), "No Div")</f>
        <v>1</v>
      </c>
      <c r="H768" s="3" t="s">
        <v>237</v>
      </c>
      <c r="I768" s="3" t="s">
        <v>1934</v>
      </c>
    </row>
    <row r="769" spans="1:9" x14ac:dyDescent="0.25">
      <c r="A769" s="3" t="s">
        <v>1441</v>
      </c>
      <c r="B769" s="3" t="s">
        <v>1440</v>
      </c>
      <c r="C769" s="3">
        <v>15892</v>
      </c>
      <c r="D769" s="3" t="s">
        <v>570</v>
      </c>
      <c r="E769" s="3" t="str">
        <f>IFERROR(VLOOKUP(Table_Query_from_Cas_Ragle3[[#This Row],[Equipment '#]],'Equip Rates'!A:C,3,FALSE),"")</f>
        <v/>
      </c>
      <c r="F769" s="3" t="str">
        <f>IFERROR(VLOOKUP(Table_Query_from_Cas_Ragle3[[#This Row],[Equipment '#]],H:I,2,FALSE), "No Div")</f>
        <v>No Div</v>
      </c>
      <c r="H769" s="3" t="s">
        <v>1479</v>
      </c>
      <c r="I769" s="3" t="s">
        <v>1934</v>
      </c>
    </row>
    <row r="770" spans="1:9" x14ac:dyDescent="0.25">
      <c r="A770" s="3" t="s">
        <v>1442</v>
      </c>
      <c r="B770" s="3" t="s">
        <v>1443</v>
      </c>
      <c r="C770" s="3">
        <v>17290</v>
      </c>
      <c r="D770" s="3" t="s">
        <v>570</v>
      </c>
      <c r="E770" s="3" t="str">
        <f>IFERROR(VLOOKUP(Table_Query_from_Cas_Ragle3[[#This Row],[Equipment '#]],'Equip Rates'!A:C,3,FALSE),"")</f>
        <v/>
      </c>
      <c r="F770" s="3" t="str">
        <f>IFERROR(VLOOKUP(Table_Query_from_Cas_Ragle3[[#This Row],[Equipment '#]],H:I,2,FALSE), "No Div")</f>
        <v>No Div</v>
      </c>
      <c r="H770" s="3" t="s">
        <v>218</v>
      </c>
      <c r="I770" s="3" t="s">
        <v>1935</v>
      </c>
    </row>
    <row r="771" spans="1:9" x14ac:dyDescent="0.25">
      <c r="A771" s="3" t="s">
        <v>1444</v>
      </c>
      <c r="B771" s="3" t="s">
        <v>4008</v>
      </c>
      <c r="C771" s="3">
        <v>29558.75</v>
      </c>
      <c r="D771" s="3" t="s">
        <v>570</v>
      </c>
      <c r="E771" s="3" t="str">
        <f>IFERROR(VLOOKUP(Table_Query_from_Cas_Ragle3[[#This Row],[Equipment '#]],'Equip Rates'!A:C,3,FALSE),"")</f>
        <v/>
      </c>
      <c r="F771" s="3" t="str">
        <f>IFERROR(VLOOKUP(Table_Query_from_Cas_Ragle3[[#This Row],[Equipment '#]],H:I,2,FALSE), "No Div")</f>
        <v>1</v>
      </c>
      <c r="H771" s="3" t="s">
        <v>1481</v>
      </c>
      <c r="I771" s="3" t="s">
        <v>1937</v>
      </c>
    </row>
    <row r="772" spans="1:9" x14ac:dyDescent="0.25">
      <c r="A772" s="3" t="s">
        <v>252</v>
      </c>
      <c r="B772" s="3" t="s">
        <v>392</v>
      </c>
      <c r="C772" s="3">
        <v>30513.56</v>
      </c>
      <c r="D772" s="3" t="s">
        <v>570</v>
      </c>
      <c r="E772" s="3" t="str">
        <f>IFERROR(VLOOKUP(Table_Query_from_Cas_Ragle3[[#This Row],[Equipment '#]],'Equip Rates'!A:C,3,FALSE),"")</f>
        <v/>
      </c>
      <c r="F772" s="3" t="str">
        <f>IFERROR(VLOOKUP(Table_Query_from_Cas_Ragle3[[#This Row],[Equipment '#]],H:I,2,FALSE), "No Div")</f>
        <v>2</v>
      </c>
      <c r="H772" s="3" t="s">
        <v>1482</v>
      </c>
      <c r="I772" s="3" t="s">
        <v>1937</v>
      </c>
    </row>
    <row r="773" spans="1:9" x14ac:dyDescent="0.25">
      <c r="A773" s="3" t="s">
        <v>207</v>
      </c>
      <c r="B773" s="3" t="s">
        <v>395</v>
      </c>
      <c r="C773" s="3">
        <v>31045.89</v>
      </c>
      <c r="D773" s="3" t="s">
        <v>570</v>
      </c>
      <c r="E773" s="3" t="str">
        <f>IFERROR(VLOOKUP(Table_Query_from_Cas_Ragle3[[#This Row],[Equipment '#]],'Equip Rates'!A:C,3,FALSE),"")</f>
        <v/>
      </c>
      <c r="F773" s="3" t="str">
        <f>IFERROR(VLOOKUP(Table_Query_from_Cas_Ragle3[[#This Row],[Equipment '#]],H:I,2,FALSE), "No Div")</f>
        <v>2</v>
      </c>
      <c r="H773" s="3" t="s">
        <v>238</v>
      </c>
      <c r="I773" s="3" t="s">
        <v>1934</v>
      </c>
    </row>
    <row r="774" spans="1:9" x14ac:dyDescent="0.25">
      <c r="A774" s="3" t="s">
        <v>208</v>
      </c>
      <c r="B774" s="3" t="s">
        <v>396</v>
      </c>
      <c r="C774" s="3">
        <v>30315.33</v>
      </c>
      <c r="D774" s="3" t="s">
        <v>570</v>
      </c>
      <c r="E774" s="3" t="str">
        <f>IFERROR(VLOOKUP(Table_Query_from_Cas_Ragle3[[#This Row],[Equipment '#]],'Equip Rates'!A:C,3,FALSE),"")</f>
        <v/>
      </c>
      <c r="F774" s="3" t="str">
        <f>IFERROR(VLOOKUP(Table_Query_from_Cas_Ragle3[[#This Row],[Equipment '#]],H:I,2,FALSE), "No Div")</f>
        <v>4</v>
      </c>
      <c r="H774" s="3" t="s">
        <v>122</v>
      </c>
      <c r="I774" s="3" t="s">
        <v>1934</v>
      </c>
    </row>
    <row r="775" spans="1:9" x14ac:dyDescent="0.25">
      <c r="A775" s="3" t="s">
        <v>210</v>
      </c>
      <c r="B775" s="3" t="s">
        <v>398</v>
      </c>
      <c r="C775" s="3">
        <v>36724.5</v>
      </c>
      <c r="D775" s="3" t="s">
        <v>570</v>
      </c>
      <c r="E775" s="3" t="str">
        <f>IFERROR(VLOOKUP(Table_Query_from_Cas_Ragle3[[#This Row],[Equipment '#]],'Equip Rates'!A:C,3,FALSE),"")</f>
        <v/>
      </c>
      <c r="F775" s="3" t="str">
        <f>IFERROR(VLOOKUP(Table_Query_from_Cas_Ragle3[[#This Row],[Equipment '#]],H:I,2,FALSE), "No Div")</f>
        <v>4</v>
      </c>
      <c r="H775" s="3" t="s">
        <v>123</v>
      </c>
      <c r="I775" s="3" t="s">
        <v>1934</v>
      </c>
    </row>
    <row r="776" spans="1:9" x14ac:dyDescent="0.25">
      <c r="A776" s="3" t="s">
        <v>107</v>
      </c>
      <c r="B776" s="3" t="s">
        <v>399</v>
      </c>
      <c r="C776" s="3">
        <v>33500</v>
      </c>
      <c r="D776" s="3" t="s">
        <v>570</v>
      </c>
      <c r="E776" s="3" t="str">
        <f>IFERROR(VLOOKUP(Table_Query_from_Cas_Ragle3[[#This Row],[Equipment '#]],'Equip Rates'!A:C,3,FALSE),"")</f>
        <v/>
      </c>
      <c r="F776" s="3" t="str">
        <f>IFERROR(VLOOKUP(Table_Query_from_Cas_Ragle3[[#This Row],[Equipment '#]],H:I,2,FALSE), "No Div")</f>
        <v>4</v>
      </c>
      <c r="H776" s="3" t="s">
        <v>124</v>
      </c>
      <c r="I776" s="3" t="s">
        <v>1934</v>
      </c>
    </row>
    <row r="777" spans="1:9" x14ac:dyDescent="0.25">
      <c r="A777" s="3" t="s">
        <v>1445</v>
      </c>
      <c r="B777" s="3" t="s">
        <v>3360</v>
      </c>
      <c r="C777" s="3">
        <v>38146.51</v>
      </c>
      <c r="D777" s="3" t="s">
        <v>570</v>
      </c>
      <c r="E777" s="3" t="str">
        <f>IFERROR(VLOOKUP(Table_Query_from_Cas_Ragle3[[#This Row],[Equipment '#]],'Equip Rates'!A:C,3,FALSE),"")</f>
        <v/>
      </c>
      <c r="F777" s="3" t="str">
        <f>IFERROR(VLOOKUP(Table_Query_from_Cas_Ragle3[[#This Row],[Equipment '#]],H:I,2,FALSE), "No Div")</f>
        <v>1</v>
      </c>
      <c r="H777" s="3" t="s">
        <v>125</v>
      </c>
      <c r="I777" s="3" t="s">
        <v>1934</v>
      </c>
    </row>
    <row r="778" spans="1:9" x14ac:dyDescent="0.25">
      <c r="A778" s="3" t="s">
        <v>1446</v>
      </c>
      <c r="B778" s="3" t="s">
        <v>1447</v>
      </c>
      <c r="C778" s="3">
        <v>38146.51</v>
      </c>
      <c r="D778" s="3" t="s">
        <v>570</v>
      </c>
      <c r="E778" s="3" t="str">
        <f>IFERROR(VLOOKUP(Table_Query_from_Cas_Ragle3[[#This Row],[Equipment '#]],'Equip Rates'!A:C,3,FALSE),"")</f>
        <v/>
      </c>
      <c r="F778" s="3" t="str">
        <f>IFERROR(VLOOKUP(Table_Query_from_Cas_Ragle3[[#This Row],[Equipment '#]],H:I,2,FALSE), "No Div")</f>
        <v>1</v>
      </c>
      <c r="H778" s="3" t="s">
        <v>219</v>
      </c>
      <c r="I778" s="3" t="s">
        <v>1934</v>
      </c>
    </row>
    <row r="779" spans="1:9" x14ac:dyDescent="0.25">
      <c r="A779" s="3" t="s">
        <v>1448</v>
      </c>
      <c r="B779" s="3" t="s">
        <v>1449</v>
      </c>
      <c r="C779" s="3">
        <v>43460</v>
      </c>
      <c r="D779" s="3" t="s">
        <v>570</v>
      </c>
      <c r="E779" s="3" t="str">
        <f>IFERROR(VLOOKUP(Table_Query_from_Cas_Ragle3[[#This Row],[Equipment '#]],'Equip Rates'!A:C,3,FALSE),"")</f>
        <v/>
      </c>
      <c r="F779" s="3" t="str">
        <f>IFERROR(VLOOKUP(Table_Query_from_Cas_Ragle3[[#This Row],[Equipment '#]],H:I,2,FALSE), "No Div")</f>
        <v>1</v>
      </c>
      <c r="H779" s="3" t="s">
        <v>126</v>
      </c>
      <c r="I779" s="3" t="s">
        <v>1934</v>
      </c>
    </row>
    <row r="780" spans="1:9" x14ac:dyDescent="0.25">
      <c r="A780" s="3" t="s">
        <v>1451</v>
      </c>
      <c r="B780" s="3" t="s">
        <v>4009</v>
      </c>
      <c r="C780" s="3">
        <v>29941.5</v>
      </c>
      <c r="D780" s="3" t="s">
        <v>570</v>
      </c>
      <c r="E780" s="3" t="str">
        <f>IFERROR(VLOOKUP(Table_Query_from_Cas_Ragle3[[#This Row],[Equipment '#]],'Equip Rates'!A:C,3,FALSE),"")</f>
        <v/>
      </c>
      <c r="F780" s="3" t="str">
        <f>IFERROR(VLOOKUP(Table_Query_from_Cas_Ragle3[[#This Row],[Equipment '#]],H:I,2,FALSE), "No Div")</f>
        <v>1</v>
      </c>
      <c r="H780" s="3" t="s">
        <v>1970</v>
      </c>
      <c r="I780" s="3" t="s">
        <v>1937</v>
      </c>
    </row>
    <row r="781" spans="1:9" x14ac:dyDescent="0.25">
      <c r="A781" s="3" t="s">
        <v>1452</v>
      </c>
      <c r="B781" s="3" t="s">
        <v>4010</v>
      </c>
      <c r="C781" s="3">
        <v>41170.39</v>
      </c>
      <c r="D781" s="3" t="s">
        <v>570</v>
      </c>
      <c r="E781" s="3" t="str">
        <f>IFERROR(VLOOKUP(Table_Query_from_Cas_Ragle3[[#This Row],[Equipment '#]],'Equip Rates'!A:C,3,FALSE),"")</f>
        <v/>
      </c>
      <c r="F781" s="3" t="str">
        <f>IFERROR(VLOOKUP(Table_Query_from_Cas_Ragle3[[#This Row],[Equipment '#]],H:I,2,FALSE), "No Div")</f>
        <v>1</v>
      </c>
      <c r="H781" s="3" t="s">
        <v>128</v>
      </c>
      <c r="I781" s="3" t="s">
        <v>1934</v>
      </c>
    </row>
    <row r="782" spans="1:9" x14ac:dyDescent="0.25">
      <c r="A782" s="3" t="s">
        <v>111</v>
      </c>
      <c r="B782" s="3" t="s">
        <v>405</v>
      </c>
      <c r="C782" s="3">
        <v>29517.919999999998</v>
      </c>
      <c r="D782" s="3" t="s">
        <v>570</v>
      </c>
      <c r="E782" s="3" t="str">
        <f>IFERROR(VLOOKUP(Table_Query_from_Cas_Ragle3[[#This Row],[Equipment '#]],'Equip Rates'!A:C,3,FALSE),"")</f>
        <v/>
      </c>
      <c r="F782" s="3" t="str">
        <f>IFERROR(VLOOKUP(Table_Query_from_Cas_Ragle3[[#This Row],[Equipment '#]],H:I,2,FALSE), "No Div")</f>
        <v>4</v>
      </c>
      <c r="H782" s="3" t="s">
        <v>129</v>
      </c>
      <c r="I782" s="3" t="s">
        <v>1934</v>
      </c>
    </row>
    <row r="783" spans="1:9" x14ac:dyDescent="0.25">
      <c r="A783" s="3" t="s">
        <v>112</v>
      </c>
      <c r="B783" s="3" t="s">
        <v>406</v>
      </c>
      <c r="C783" s="3">
        <v>25838.5</v>
      </c>
      <c r="D783" s="3" t="s">
        <v>570</v>
      </c>
      <c r="E783" s="3" t="str">
        <f>IFERROR(VLOOKUP(Table_Query_from_Cas_Ragle3[[#This Row],[Equipment '#]],'Equip Rates'!A:C,3,FALSE),"")</f>
        <v/>
      </c>
      <c r="F783" s="3" t="str">
        <f>IFERROR(VLOOKUP(Table_Query_from_Cas_Ragle3[[#This Row],[Equipment '#]],H:I,2,FALSE), "No Div")</f>
        <v>2</v>
      </c>
      <c r="H783" s="3" t="s">
        <v>130</v>
      </c>
      <c r="I783" s="3" t="s">
        <v>1935</v>
      </c>
    </row>
    <row r="784" spans="1:9" x14ac:dyDescent="0.25">
      <c r="A784" s="3" t="s">
        <v>1454</v>
      </c>
      <c r="B784" s="3" t="s">
        <v>4011</v>
      </c>
      <c r="C784" s="3">
        <v>37343</v>
      </c>
      <c r="D784" s="3" t="s">
        <v>570</v>
      </c>
      <c r="E784" s="3" t="str">
        <f>IFERROR(VLOOKUP(Table_Query_from_Cas_Ragle3[[#This Row],[Equipment '#]],'Equip Rates'!A:C,3,FALSE),"")</f>
        <v/>
      </c>
      <c r="F784" s="3" t="str">
        <f>IFERROR(VLOOKUP(Table_Query_from_Cas_Ragle3[[#This Row],[Equipment '#]],H:I,2,FALSE), "No Div")</f>
        <v>1</v>
      </c>
      <c r="H784" s="3" t="s">
        <v>220</v>
      </c>
      <c r="I784" s="3" t="s">
        <v>1935</v>
      </c>
    </row>
    <row r="785" spans="1:9" x14ac:dyDescent="0.25">
      <c r="A785" s="3" t="s">
        <v>1455</v>
      </c>
      <c r="B785" s="3" t="s">
        <v>3218</v>
      </c>
      <c r="C785" s="3">
        <v>36896.83</v>
      </c>
      <c r="D785" s="3" t="s">
        <v>570</v>
      </c>
      <c r="E785" s="3" t="str">
        <f>IFERROR(VLOOKUP(Table_Query_from_Cas_Ragle3[[#This Row],[Equipment '#]],'Equip Rates'!A:C,3,FALSE),"")</f>
        <v/>
      </c>
      <c r="F785" s="3" t="str">
        <f>IFERROR(VLOOKUP(Table_Query_from_Cas_Ragle3[[#This Row],[Equipment '#]],H:I,2,FALSE), "No Div")</f>
        <v>1</v>
      </c>
      <c r="H785" s="3" t="s">
        <v>221</v>
      </c>
      <c r="I785" s="3" t="s">
        <v>1935</v>
      </c>
    </row>
    <row r="786" spans="1:9" x14ac:dyDescent="0.25">
      <c r="A786" s="3" t="s">
        <v>1456</v>
      </c>
      <c r="B786" s="3" t="s">
        <v>1457</v>
      </c>
      <c r="C786" s="3">
        <v>39658.75</v>
      </c>
      <c r="D786" s="3" t="s">
        <v>570</v>
      </c>
      <c r="E786" s="3" t="str">
        <f>IFERROR(VLOOKUP(Table_Query_from_Cas_Ragle3[[#This Row],[Equipment '#]],'Equip Rates'!A:C,3,FALSE),"")</f>
        <v/>
      </c>
      <c r="F786" s="3" t="str">
        <f>IFERROR(VLOOKUP(Table_Query_from_Cas_Ragle3[[#This Row],[Equipment '#]],H:I,2,FALSE), "No Div")</f>
        <v>1</v>
      </c>
      <c r="H786" s="3" t="s">
        <v>1484</v>
      </c>
      <c r="I786" s="3" t="s">
        <v>1937</v>
      </c>
    </row>
    <row r="787" spans="1:9" x14ac:dyDescent="0.25">
      <c r="A787" s="3" t="s">
        <v>1458</v>
      </c>
      <c r="B787" s="3" t="s">
        <v>1459</v>
      </c>
      <c r="C787" s="3">
        <v>30884</v>
      </c>
      <c r="D787" s="3" t="s">
        <v>570</v>
      </c>
      <c r="E787" s="3" t="str">
        <f>IFERROR(VLOOKUP(Table_Query_from_Cas_Ragle3[[#This Row],[Equipment '#]],'Equip Rates'!A:C,3,FALSE),"")</f>
        <v/>
      </c>
      <c r="F787" s="3" t="str">
        <f>IFERROR(VLOOKUP(Table_Query_from_Cas_Ragle3[[#This Row],[Equipment '#]],H:I,2,FALSE), "No Div")</f>
        <v>No Div</v>
      </c>
      <c r="H787" s="3" t="s">
        <v>260</v>
      </c>
      <c r="I787" s="3" t="s">
        <v>1934</v>
      </c>
    </row>
    <row r="788" spans="1:9" x14ac:dyDescent="0.25">
      <c r="A788" s="3" t="s">
        <v>1461</v>
      </c>
      <c r="B788" s="3" t="s">
        <v>3361</v>
      </c>
      <c r="C788" s="3">
        <v>37481.480000000003</v>
      </c>
      <c r="D788" s="3" t="s">
        <v>570</v>
      </c>
      <c r="E788" s="3" t="str">
        <f>IFERROR(VLOOKUP(Table_Query_from_Cas_Ragle3[[#This Row],[Equipment '#]],'Equip Rates'!A:C,3,FALSE),"")</f>
        <v/>
      </c>
      <c r="F788" s="3" t="str">
        <f>IFERROR(VLOOKUP(Table_Query_from_Cas_Ragle3[[#This Row],[Equipment '#]],H:I,2,FALSE), "No Div")</f>
        <v>1</v>
      </c>
      <c r="H788" s="3" t="s">
        <v>253</v>
      </c>
      <c r="I788" s="3" t="s">
        <v>1936</v>
      </c>
    </row>
    <row r="789" spans="1:9" x14ac:dyDescent="0.25">
      <c r="A789" s="3" t="s">
        <v>1462</v>
      </c>
      <c r="B789" s="3" t="s">
        <v>4012</v>
      </c>
      <c r="C789" s="3">
        <v>40954.699999999997</v>
      </c>
      <c r="D789" s="3" t="s">
        <v>570</v>
      </c>
      <c r="E789" s="3" t="str">
        <f>IFERROR(VLOOKUP(Table_Query_from_Cas_Ragle3[[#This Row],[Equipment '#]],'Equip Rates'!A:C,3,FALSE),"")</f>
        <v/>
      </c>
      <c r="F789" s="3" t="str">
        <f>IFERROR(VLOOKUP(Table_Query_from_Cas_Ragle3[[#This Row],[Equipment '#]],H:I,2,FALSE), "No Div")</f>
        <v>1</v>
      </c>
      <c r="H789" s="3" t="s">
        <v>131</v>
      </c>
      <c r="I789" s="3" t="s">
        <v>1934</v>
      </c>
    </row>
    <row r="790" spans="1:9" x14ac:dyDescent="0.25">
      <c r="A790" s="3" t="s">
        <v>1463</v>
      </c>
      <c r="B790" s="3" t="s">
        <v>3362</v>
      </c>
      <c r="C790" s="3">
        <v>40043.620000000003</v>
      </c>
      <c r="D790" s="3" t="s">
        <v>570</v>
      </c>
      <c r="E790" s="3" t="str">
        <f>IFERROR(VLOOKUP(Table_Query_from_Cas_Ragle3[[#This Row],[Equipment '#]],'Equip Rates'!A:C,3,FALSE),"")</f>
        <v/>
      </c>
      <c r="F790" s="3" t="str">
        <f>IFERROR(VLOOKUP(Table_Query_from_Cas_Ragle3[[#This Row],[Equipment '#]],H:I,2,FALSE), "No Div")</f>
        <v>1</v>
      </c>
      <c r="H790" s="3" t="s">
        <v>132</v>
      </c>
      <c r="I790" s="3" t="s">
        <v>1952</v>
      </c>
    </row>
    <row r="791" spans="1:9" x14ac:dyDescent="0.25">
      <c r="A791" s="3" t="s">
        <v>1464</v>
      </c>
      <c r="B791" s="3" t="s">
        <v>1465</v>
      </c>
      <c r="C791" s="3">
        <v>42960.5</v>
      </c>
      <c r="D791" s="3" t="s">
        <v>570</v>
      </c>
      <c r="E791" s="3" t="str">
        <f>IFERROR(VLOOKUP(Table_Query_from_Cas_Ragle3[[#This Row],[Equipment '#]],'Equip Rates'!A:C,3,FALSE),"")</f>
        <v/>
      </c>
      <c r="F791" s="3" t="str">
        <f>IFERROR(VLOOKUP(Table_Query_from_Cas_Ragle3[[#This Row],[Equipment '#]],H:I,2,FALSE), "No Div")</f>
        <v>1</v>
      </c>
      <c r="H791" s="3" t="s">
        <v>133</v>
      </c>
      <c r="I791" s="3" t="s">
        <v>1934</v>
      </c>
    </row>
    <row r="792" spans="1:9" x14ac:dyDescent="0.25">
      <c r="A792" s="3" t="s">
        <v>1466</v>
      </c>
      <c r="B792" s="3" t="s">
        <v>3219</v>
      </c>
      <c r="C792" s="3">
        <v>33012.89</v>
      </c>
      <c r="D792" s="3" t="s">
        <v>570</v>
      </c>
      <c r="E792" s="3" t="str">
        <f>IFERROR(VLOOKUP(Table_Query_from_Cas_Ragle3[[#This Row],[Equipment '#]],'Equip Rates'!A:C,3,FALSE),"")</f>
        <v/>
      </c>
      <c r="F792" s="3" t="str">
        <f>IFERROR(VLOOKUP(Table_Query_from_Cas_Ragle3[[#This Row],[Equipment '#]],H:I,2,FALSE), "No Div")</f>
        <v>1</v>
      </c>
      <c r="H792" s="3" t="s">
        <v>1487</v>
      </c>
      <c r="I792" s="3" t="s">
        <v>1937</v>
      </c>
    </row>
    <row r="793" spans="1:9" x14ac:dyDescent="0.25">
      <c r="A793" s="3" t="s">
        <v>166</v>
      </c>
      <c r="B793" s="3" t="s">
        <v>409</v>
      </c>
      <c r="C793" s="3">
        <v>44846.720000000001</v>
      </c>
      <c r="D793" s="3" t="s">
        <v>570</v>
      </c>
      <c r="E793" s="3" t="str">
        <f>IFERROR(VLOOKUP(Table_Query_from_Cas_Ragle3[[#This Row],[Equipment '#]],'Equip Rates'!A:C,3,FALSE),"")</f>
        <v/>
      </c>
      <c r="F793" s="3" t="str">
        <f>IFERROR(VLOOKUP(Table_Query_from_Cas_Ragle3[[#This Row],[Equipment '#]],H:I,2,FALSE), "No Div")</f>
        <v>2</v>
      </c>
      <c r="H793" s="3" t="s">
        <v>134</v>
      </c>
      <c r="I793" s="3" t="s">
        <v>1934</v>
      </c>
    </row>
    <row r="794" spans="1:9" x14ac:dyDescent="0.25">
      <c r="A794" s="3" t="s">
        <v>1467</v>
      </c>
      <c r="B794" s="3" t="s">
        <v>1468</v>
      </c>
      <c r="C794" s="3">
        <v>40652.69</v>
      </c>
      <c r="D794" s="3" t="s">
        <v>570</v>
      </c>
      <c r="E794" s="3" t="str">
        <f>IFERROR(VLOOKUP(Table_Query_from_Cas_Ragle3[[#This Row],[Equipment '#]],'Equip Rates'!A:C,3,FALSE),"")</f>
        <v/>
      </c>
      <c r="F794" s="3" t="str">
        <f>IFERROR(VLOOKUP(Table_Query_from_Cas_Ragle3[[#This Row],[Equipment '#]],H:I,2,FALSE), "No Div")</f>
        <v>1</v>
      </c>
      <c r="H794" s="3" t="s">
        <v>135</v>
      </c>
      <c r="I794" s="3" t="s">
        <v>1934</v>
      </c>
    </row>
    <row r="795" spans="1:9" x14ac:dyDescent="0.25">
      <c r="A795" s="3" t="s">
        <v>1469</v>
      </c>
      <c r="B795" s="3" t="s">
        <v>3363</v>
      </c>
      <c r="C795" s="3">
        <v>39637.26</v>
      </c>
      <c r="D795" s="3" t="s">
        <v>570</v>
      </c>
      <c r="E795" s="3" t="str">
        <f>IFERROR(VLOOKUP(Table_Query_from_Cas_Ragle3[[#This Row],[Equipment '#]],'Equip Rates'!A:C,3,FALSE),"")</f>
        <v/>
      </c>
      <c r="F795" s="3" t="str">
        <f>IFERROR(VLOOKUP(Table_Query_from_Cas_Ragle3[[#This Row],[Equipment '#]],H:I,2,FALSE), "No Div")</f>
        <v>1</v>
      </c>
      <c r="H795" s="3" t="s">
        <v>1488</v>
      </c>
      <c r="I795" s="3" t="s">
        <v>1937</v>
      </c>
    </row>
    <row r="796" spans="1:9" x14ac:dyDescent="0.25">
      <c r="A796" s="3" t="s">
        <v>1470</v>
      </c>
      <c r="B796" s="3" t="s">
        <v>1471</v>
      </c>
      <c r="C796" s="3">
        <v>54300.79</v>
      </c>
      <c r="D796" s="3" t="s">
        <v>570</v>
      </c>
      <c r="E796" s="3" t="str">
        <f>IFERROR(VLOOKUP(Table_Query_from_Cas_Ragle3[[#This Row],[Equipment '#]],'Equip Rates'!A:C,3,FALSE),"")</f>
        <v/>
      </c>
      <c r="F796" s="3" t="str">
        <f>IFERROR(VLOOKUP(Table_Query_from_Cas_Ragle3[[#This Row],[Equipment '#]],H:I,2,FALSE), "No Div")</f>
        <v>1</v>
      </c>
      <c r="H796" s="3" t="s">
        <v>254</v>
      </c>
      <c r="I796" s="3" t="s">
        <v>1936</v>
      </c>
    </row>
    <row r="797" spans="1:9" x14ac:dyDescent="0.25">
      <c r="A797" s="3" t="s">
        <v>214</v>
      </c>
      <c r="B797" s="3" t="s">
        <v>411</v>
      </c>
      <c r="C797" s="3">
        <v>37487.589999999997</v>
      </c>
      <c r="D797" s="3" t="s">
        <v>570</v>
      </c>
      <c r="E797" s="3" t="str">
        <f>IFERROR(VLOOKUP(Table_Query_from_Cas_Ragle3[[#This Row],[Equipment '#]],'Equip Rates'!A:C,3,FALSE),"")</f>
        <v/>
      </c>
      <c r="F797" s="3" t="str">
        <f>IFERROR(VLOOKUP(Table_Query_from_Cas_Ragle3[[#This Row],[Equipment '#]],H:I,2,FALSE), "No Div")</f>
        <v>4</v>
      </c>
      <c r="H797" s="3" t="s">
        <v>137</v>
      </c>
      <c r="I797" s="3" t="s">
        <v>1934</v>
      </c>
    </row>
    <row r="798" spans="1:9" x14ac:dyDescent="0.25">
      <c r="A798" s="3" t="s">
        <v>1472</v>
      </c>
      <c r="B798" s="3" t="s">
        <v>3364</v>
      </c>
      <c r="C798" s="3">
        <v>42475.97</v>
      </c>
      <c r="D798" s="3" t="s">
        <v>570</v>
      </c>
      <c r="E798" s="3" t="str">
        <f>IFERROR(VLOOKUP(Table_Query_from_Cas_Ragle3[[#This Row],[Equipment '#]],'Equip Rates'!A:C,3,FALSE),"")</f>
        <v/>
      </c>
      <c r="F798" s="3" t="str">
        <f>IFERROR(VLOOKUP(Table_Query_from_Cas_Ragle3[[#This Row],[Equipment '#]],H:I,2,FALSE), "No Div")</f>
        <v>1</v>
      </c>
      <c r="H798" s="3" t="s">
        <v>255</v>
      </c>
      <c r="I798" s="3" t="s">
        <v>1936</v>
      </c>
    </row>
    <row r="799" spans="1:9" x14ac:dyDescent="0.25">
      <c r="A799" s="3" t="s">
        <v>1473</v>
      </c>
      <c r="B799" s="3" t="s">
        <v>1474</v>
      </c>
      <c r="C799" s="3">
        <v>39036.81</v>
      </c>
      <c r="D799" s="3" t="s">
        <v>570</v>
      </c>
      <c r="E799" s="3" t="str">
        <f>IFERROR(VLOOKUP(Table_Query_from_Cas_Ragle3[[#This Row],[Equipment '#]],'Equip Rates'!A:C,3,FALSE),"")</f>
        <v/>
      </c>
      <c r="F799" s="3" t="str">
        <f>IFERROR(VLOOKUP(Table_Query_from_Cas_Ragle3[[#This Row],[Equipment '#]],H:I,2,FALSE), "No Div")</f>
        <v>1</v>
      </c>
      <c r="H799" s="3" t="s">
        <v>222</v>
      </c>
      <c r="I799" s="3" t="s">
        <v>1935</v>
      </c>
    </row>
    <row r="800" spans="1:9" x14ac:dyDescent="0.25">
      <c r="A800" s="3" t="s">
        <v>1475</v>
      </c>
      <c r="B800" s="3" t="s">
        <v>1476</v>
      </c>
      <c r="C800" s="3">
        <v>12938</v>
      </c>
      <c r="D800" s="3" t="s">
        <v>570</v>
      </c>
      <c r="E800" s="3" t="str">
        <f>IFERROR(VLOOKUP(Table_Query_from_Cas_Ragle3[[#This Row],[Equipment '#]],'Equip Rates'!A:C,3,FALSE),"")</f>
        <v/>
      </c>
      <c r="F800" s="3" t="str">
        <f>IFERROR(VLOOKUP(Table_Query_from_Cas_Ragle3[[#This Row],[Equipment '#]],H:I,2,FALSE), "No Div")</f>
        <v>2</v>
      </c>
      <c r="H800" s="3" t="s">
        <v>300</v>
      </c>
      <c r="I800" s="3" t="s">
        <v>1935</v>
      </c>
    </row>
    <row r="801" spans="1:9" x14ac:dyDescent="0.25">
      <c r="A801" s="3" t="s">
        <v>1477</v>
      </c>
      <c r="B801" s="3" t="s">
        <v>1478</v>
      </c>
      <c r="C801" s="3">
        <v>43507.27</v>
      </c>
      <c r="D801" s="3" t="s">
        <v>570</v>
      </c>
      <c r="E801" s="3" t="str">
        <f>IFERROR(VLOOKUP(Table_Query_from_Cas_Ragle3[[#This Row],[Equipment '#]],'Equip Rates'!A:C,3,FALSE),"")</f>
        <v/>
      </c>
      <c r="F801" s="3" t="str">
        <f>IFERROR(VLOOKUP(Table_Query_from_Cas_Ragle3[[#This Row],[Equipment '#]],H:I,2,FALSE), "No Div")</f>
        <v>1</v>
      </c>
      <c r="H801" s="3" t="s">
        <v>1971</v>
      </c>
      <c r="I801" s="3" t="s">
        <v>1937</v>
      </c>
    </row>
    <row r="802" spans="1:9" x14ac:dyDescent="0.25">
      <c r="A802" s="3" t="s">
        <v>118</v>
      </c>
      <c r="B802" s="3" t="s">
        <v>418</v>
      </c>
      <c r="C802" s="3">
        <v>37393.410000000003</v>
      </c>
      <c r="D802" s="3" t="s">
        <v>570</v>
      </c>
      <c r="E802" s="3" t="str">
        <f>IFERROR(VLOOKUP(Table_Query_from_Cas_Ragle3[[#This Row],[Equipment '#]],'Equip Rates'!A:C,3,FALSE),"")</f>
        <v/>
      </c>
      <c r="F802" s="3" t="str">
        <f>IFERROR(VLOOKUP(Table_Query_from_Cas_Ragle3[[#This Row],[Equipment '#]],H:I,2,FALSE), "No Div")</f>
        <v>2</v>
      </c>
      <c r="H802" s="3" t="s">
        <v>138</v>
      </c>
      <c r="I802" s="3" t="s">
        <v>1934</v>
      </c>
    </row>
    <row r="803" spans="1:9" x14ac:dyDescent="0.25">
      <c r="A803" s="3" t="s">
        <v>119</v>
      </c>
      <c r="B803" s="3" t="s">
        <v>420</v>
      </c>
      <c r="C803" s="3">
        <v>27321.25</v>
      </c>
      <c r="D803" s="3" t="s">
        <v>570</v>
      </c>
      <c r="E803" s="3" t="str">
        <f>IFERROR(VLOOKUP(Table_Query_from_Cas_Ragle3[[#This Row],[Equipment '#]],'Equip Rates'!A:C,3,FALSE),"")</f>
        <v/>
      </c>
      <c r="F803" s="3" t="str">
        <f>IFERROR(VLOOKUP(Table_Query_from_Cas_Ragle3[[#This Row],[Equipment '#]],H:I,2,FALSE), "No Div")</f>
        <v>2</v>
      </c>
      <c r="H803" s="3" t="s">
        <v>1490</v>
      </c>
      <c r="I803" s="3" t="s">
        <v>1934</v>
      </c>
    </row>
    <row r="804" spans="1:9" x14ac:dyDescent="0.25">
      <c r="A804" s="3" t="s">
        <v>120</v>
      </c>
      <c r="B804" s="3" t="s">
        <v>421</v>
      </c>
      <c r="C804" s="3">
        <v>34036.93</v>
      </c>
      <c r="D804" s="3" t="s">
        <v>570</v>
      </c>
      <c r="E804" s="3" t="str">
        <f>IFERROR(VLOOKUP(Table_Query_from_Cas_Ragle3[[#This Row],[Equipment '#]],'Equip Rates'!A:C,3,FALSE),"")</f>
        <v/>
      </c>
      <c r="F804" s="3" t="str">
        <f>IFERROR(VLOOKUP(Table_Query_from_Cas_Ragle3[[#This Row],[Equipment '#]],H:I,2,FALSE), "No Div")</f>
        <v>4</v>
      </c>
      <c r="H804" s="3" t="s">
        <v>139</v>
      </c>
      <c r="I804" s="3" t="s">
        <v>1934</v>
      </c>
    </row>
    <row r="805" spans="1:9" x14ac:dyDescent="0.25">
      <c r="A805" s="3" t="s">
        <v>237</v>
      </c>
      <c r="B805" s="3" t="s">
        <v>423</v>
      </c>
      <c r="C805" s="3">
        <v>37521.68</v>
      </c>
      <c r="D805" s="3" t="s">
        <v>570</v>
      </c>
      <c r="E805" s="3" t="str">
        <f>IFERROR(VLOOKUP(Table_Query_from_Cas_Ragle3[[#This Row],[Equipment '#]],'Equip Rates'!A:C,3,FALSE),"")</f>
        <v/>
      </c>
      <c r="F805" s="3" t="str">
        <f>IFERROR(VLOOKUP(Table_Query_from_Cas_Ragle3[[#This Row],[Equipment '#]],H:I,2,FALSE), "No Div")</f>
        <v>2</v>
      </c>
      <c r="H805" s="3" t="s">
        <v>140</v>
      </c>
      <c r="I805" s="3" t="s">
        <v>1934</v>
      </c>
    </row>
    <row r="806" spans="1:9" x14ac:dyDescent="0.25">
      <c r="A806" s="3" t="s">
        <v>1479</v>
      </c>
      <c r="B806" s="3" t="s">
        <v>1480</v>
      </c>
      <c r="C806" s="3">
        <v>19645.07</v>
      </c>
      <c r="D806" s="3" t="s">
        <v>570</v>
      </c>
      <c r="E806" s="3" t="str">
        <f>IFERROR(VLOOKUP(Table_Query_from_Cas_Ragle3[[#This Row],[Equipment '#]],'Equip Rates'!A:C,3,FALSE),"")</f>
        <v/>
      </c>
      <c r="F806" s="3" t="str">
        <f>IFERROR(VLOOKUP(Table_Query_from_Cas_Ragle3[[#This Row],[Equipment '#]],H:I,2,FALSE), "No Div")</f>
        <v>2</v>
      </c>
      <c r="H806" s="3" t="s">
        <v>141</v>
      </c>
      <c r="I806" s="3" t="s">
        <v>1934</v>
      </c>
    </row>
    <row r="807" spans="1:9" x14ac:dyDescent="0.25">
      <c r="A807" s="3" t="s">
        <v>218</v>
      </c>
      <c r="B807" s="3" t="s">
        <v>424</v>
      </c>
      <c r="C807" s="3">
        <v>37201.440000000002</v>
      </c>
      <c r="D807" s="3" t="s">
        <v>570</v>
      </c>
      <c r="E807" s="3" t="str">
        <f>IFERROR(VLOOKUP(Table_Query_from_Cas_Ragle3[[#This Row],[Equipment '#]],'Equip Rates'!A:C,3,FALSE),"")</f>
        <v/>
      </c>
      <c r="F807" s="3" t="str">
        <f>IFERROR(VLOOKUP(Table_Query_from_Cas_Ragle3[[#This Row],[Equipment '#]],H:I,2,FALSE), "No Div")</f>
        <v>4</v>
      </c>
      <c r="H807" s="3" t="s">
        <v>1492</v>
      </c>
      <c r="I807" s="3" t="s">
        <v>1934</v>
      </c>
    </row>
    <row r="808" spans="1:9" x14ac:dyDescent="0.25">
      <c r="A808" s="3" t="s">
        <v>1481</v>
      </c>
      <c r="B808" s="3" t="s">
        <v>3220</v>
      </c>
      <c r="C808" s="3">
        <v>36113.75</v>
      </c>
      <c r="D808" s="3" t="s">
        <v>570</v>
      </c>
      <c r="E808" s="3" t="str">
        <f>IFERROR(VLOOKUP(Table_Query_from_Cas_Ragle3[[#This Row],[Equipment '#]],'Equip Rates'!A:C,3,FALSE),"")</f>
        <v/>
      </c>
      <c r="F808" s="3" t="str">
        <f>IFERROR(VLOOKUP(Table_Query_from_Cas_Ragle3[[#This Row],[Equipment '#]],H:I,2,FALSE), "No Div")</f>
        <v>1</v>
      </c>
      <c r="H808" s="3" t="s">
        <v>223</v>
      </c>
      <c r="I808" s="3" t="s">
        <v>1934</v>
      </c>
    </row>
    <row r="809" spans="1:9" x14ac:dyDescent="0.25">
      <c r="A809" s="3" t="s">
        <v>1482</v>
      </c>
      <c r="B809" s="3" t="s">
        <v>1483</v>
      </c>
      <c r="C809" s="3">
        <v>39909.040000000001</v>
      </c>
      <c r="D809" s="3" t="s">
        <v>570</v>
      </c>
      <c r="E809" s="3" t="str">
        <f>IFERROR(VLOOKUP(Table_Query_from_Cas_Ragle3[[#This Row],[Equipment '#]],'Equip Rates'!A:C,3,FALSE),"")</f>
        <v/>
      </c>
      <c r="F809" s="3" t="str">
        <f>IFERROR(VLOOKUP(Table_Query_from_Cas_Ragle3[[#This Row],[Equipment '#]],H:I,2,FALSE), "No Div")</f>
        <v>1</v>
      </c>
      <c r="H809" s="3" t="s">
        <v>1494</v>
      </c>
      <c r="I809" s="3" t="s">
        <v>1934</v>
      </c>
    </row>
    <row r="810" spans="1:9" x14ac:dyDescent="0.25">
      <c r="A810" s="3" t="s">
        <v>238</v>
      </c>
      <c r="B810" s="3" t="s">
        <v>425</v>
      </c>
      <c r="C810" s="3">
        <v>37670.949999999997</v>
      </c>
      <c r="D810" s="3" t="s">
        <v>570</v>
      </c>
      <c r="E810" s="3" t="str">
        <f>IFERROR(VLOOKUP(Table_Query_from_Cas_Ragle3[[#This Row],[Equipment '#]],'Equip Rates'!A:C,3,FALSE),"")</f>
        <v/>
      </c>
      <c r="F810" s="3" t="str">
        <f>IFERROR(VLOOKUP(Table_Query_from_Cas_Ragle3[[#This Row],[Equipment '#]],H:I,2,FALSE), "No Div")</f>
        <v>2</v>
      </c>
      <c r="H810" s="3" t="s">
        <v>1496</v>
      </c>
      <c r="I810" s="3" t="s">
        <v>1937</v>
      </c>
    </row>
    <row r="811" spans="1:9" x14ac:dyDescent="0.25">
      <c r="A811" s="3" t="s">
        <v>122</v>
      </c>
      <c r="B811" s="3" t="s">
        <v>426</v>
      </c>
      <c r="C811" s="3">
        <v>28469.43</v>
      </c>
      <c r="D811" s="3" t="s">
        <v>570</v>
      </c>
      <c r="E811" s="3" t="str">
        <f>IFERROR(VLOOKUP(Table_Query_from_Cas_Ragle3[[#This Row],[Equipment '#]],'Equip Rates'!A:C,3,FALSE),"")</f>
        <v/>
      </c>
      <c r="F811" s="3" t="str">
        <f>IFERROR(VLOOKUP(Table_Query_from_Cas_Ragle3[[#This Row],[Equipment '#]],H:I,2,FALSE), "No Div")</f>
        <v>2</v>
      </c>
      <c r="H811" s="3" t="s">
        <v>1498</v>
      </c>
      <c r="I811" s="3" t="s">
        <v>1937</v>
      </c>
    </row>
    <row r="812" spans="1:9" x14ac:dyDescent="0.25">
      <c r="A812" s="3" t="s">
        <v>123</v>
      </c>
      <c r="B812" s="3" t="s">
        <v>427</v>
      </c>
      <c r="C812" s="3">
        <v>35857.35</v>
      </c>
      <c r="D812" s="3" t="s">
        <v>570</v>
      </c>
      <c r="E812" s="3" t="str">
        <f>IFERROR(VLOOKUP(Table_Query_from_Cas_Ragle3[[#This Row],[Equipment '#]],'Equip Rates'!A:C,3,FALSE),"")</f>
        <v/>
      </c>
      <c r="F812" s="3" t="str">
        <f>IFERROR(VLOOKUP(Table_Query_from_Cas_Ragle3[[#This Row],[Equipment '#]],H:I,2,FALSE), "No Div")</f>
        <v>2</v>
      </c>
      <c r="H812" s="3" t="s">
        <v>1500</v>
      </c>
      <c r="I812" s="3" t="s">
        <v>1937</v>
      </c>
    </row>
    <row r="813" spans="1:9" x14ac:dyDescent="0.25">
      <c r="A813" s="3" t="s">
        <v>124</v>
      </c>
      <c r="B813" s="3" t="s">
        <v>428</v>
      </c>
      <c r="C813" s="3">
        <v>33715.69</v>
      </c>
      <c r="D813" s="3" t="s">
        <v>570</v>
      </c>
      <c r="E813" s="3" t="str">
        <f>IFERROR(VLOOKUP(Table_Query_from_Cas_Ragle3[[#This Row],[Equipment '#]],'Equip Rates'!A:C,3,FALSE),"")</f>
        <v/>
      </c>
      <c r="F813" s="3" t="str">
        <f>IFERROR(VLOOKUP(Table_Query_from_Cas_Ragle3[[#This Row],[Equipment '#]],H:I,2,FALSE), "No Div")</f>
        <v>2</v>
      </c>
      <c r="H813" s="3" t="s">
        <v>142</v>
      </c>
      <c r="I813" s="3" t="s">
        <v>1934</v>
      </c>
    </row>
    <row r="814" spans="1:9" x14ac:dyDescent="0.25">
      <c r="A814" s="3" t="s">
        <v>125</v>
      </c>
      <c r="B814" s="3" t="s">
        <v>429</v>
      </c>
      <c r="C814" s="3">
        <v>33715.69</v>
      </c>
      <c r="D814" s="3" t="s">
        <v>570</v>
      </c>
      <c r="E814" s="3" t="str">
        <f>IFERROR(VLOOKUP(Table_Query_from_Cas_Ragle3[[#This Row],[Equipment '#]],'Equip Rates'!A:C,3,FALSE),"")</f>
        <v/>
      </c>
      <c r="F814" s="3" t="str">
        <f>IFERROR(VLOOKUP(Table_Query_from_Cas_Ragle3[[#This Row],[Equipment '#]],H:I,2,FALSE), "No Div")</f>
        <v>2</v>
      </c>
      <c r="H814" s="3" t="s">
        <v>224</v>
      </c>
      <c r="I814" s="3" t="s">
        <v>1934</v>
      </c>
    </row>
    <row r="815" spans="1:9" x14ac:dyDescent="0.25">
      <c r="A815" s="3" t="s">
        <v>219</v>
      </c>
      <c r="B815" s="3" t="s">
        <v>430</v>
      </c>
      <c r="C815" s="3">
        <v>28009.38</v>
      </c>
      <c r="D815" s="3" t="s">
        <v>570</v>
      </c>
      <c r="E815" s="3" t="str">
        <f>IFERROR(VLOOKUP(Table_Query_from_Cas_Ragle3[[#This Row],[Equipment '#]],'Equip Rates'!A:C,3,FALSE),"")</f>
        <v/>
      </c>
      <c r="F815" s="3" t="str">
        <f>IFERROR(VLOOKUP(Table_Query_from_Cas_Ragle3[[#This Row],[Equipment '#]],H:I,2,FALSE), "No Div")</f>
        <v>2</v>
      </c>
      <c r="H815" s="3" t="s">
        <v>1502</v>
      </c>
      <c r="I815" s="3" t="s">
        <v>1934</v>
      </c>
    </row>
    <row r="816" spans="1:9" x14ac:dyDescent="0.25">
      <c r="A816" s="3" t="s">
        <v>126</v>
      </c>
      <c r="B816" s="3" t="s">
        <v>431</v>
      </c>
      <c r="C816" s="3">
        <v>35857.35</v>
      </c>
      <c r="D816" s="3" t="s">
        <v>570</v>
      </c>
      <c r="E816" s="3" t="str">
        <f>IFERROR(VLOOKUP(Table_Query_from_Cas_Ragle3[[#This Row],[Equipment '#]],'Equip Rates'!A:C,3,FALSE),"")</f>
        <v/>
      </c>
      <c r="F816" s="3" t="str">
        <f>IFERROR(VLOOKUP(Table_Query_from_Cas_Ragle3[[#This Row],[Equipment '#]],H:I,2,FALSE), "No Div")</f>
        <v>2</v>
      </c>
      <c r="H816" s="3" t="s">
        <v>1504</v>
      </c>
      <c r="I816" s="3" t="s">
        <v>1935</v>
      </c>
    </row>
    <row r="817" spans="1:9" x14ac:dyDescent="0.25">
      <c r="A817" s="3" t="s">
        <v>129</v>
      </c>
      <c r="B817" s="3" t="s">
        <v>433</v>
      </c>
      <c r="C817" s="3">
        <v>26985.3</v>
      </c>
      <c r="D817" s="3" t="s">
        <v>570</v>
      </c>
      <c r="E817" s="3" t="str">
        <f>IFERROR(VLOOKUP(Table_Query_from_Cas_Ragle3[[#This Row],[Equipment '#]],'Equip Rates'!A:C,3,FALSE),"")</f>
        <v/>
      </c>
      <c r="F817" s="3" t="str">
        <f>IFERROR(VLOOKUP(Table_Query_from_Cas_Ragle3[[#This Row],[Equipment '#]],H:I,2,FALSE), "No Div")</f>
        <v>2</v>
      </c>
      <c r="H817" s="3" t="s">
        <v>225</v>
      </c>
      <c r="I817" s="3" t="s">
        <v>1934</v>
      </c>
    </row>
    <row r="818" spans="1:9" x14ac:dyDescent="0.25">
      <c r="A818" s="3" t="s">
        <v>130</v>
      </c>
      <c r="B818" s="3" t="s">
        <v>434</v>
      </c>
      <c r="C818" s="3">
        <v>26985.3</v>
      </c>
      <c r="D818" s="3" t="s">
        <v>570</v>
      </c>
      <c r="E818" s="3" t="str">
        <f>IFERROR(VLOOKUP(Table_Query_from_Cas_Ragle3[[#This Row],[Equipment '#]],'Equip Rates'!A:C,3,FALSE),"")</f>
        <v/>
      </c>
      <c r="F818" s="3" t="str">
        <f>IFERROR(VLOOKUP(Table_Query_from_Cas_Ragle3[[#This Row],[Equipment '#]],H:I,2,FALSE), "No Div")</f>
        <v>4</v>
      </c>
      <c r="H818" s="3" t="s">
        <v>1506</v>
      </c>
      <c r="I818" s="3" t="s">
        <v>1934</v>
      </c>
    </row>
    <row r="819" spans="1:9" x14ac:dyDescent="0.25">
      <c r="A819" s="3" t="s">
        <v>220</v>
      </c>
      <c r="B819" s="3" t="s">
        <v>435</v>
      </c>
      <c r="C819" s="3">
        <v>26985.3</v>
      </c>
      <c r="D819" s="3" t="s">
        <v>570</v>
      </c>
      <c r="E819" s="3" t="str">
        <f>IFERROR(VLOOKUP(Table_Query_from_Cas_Ragle3[[#This Row],[Equipment '#]],'Equip Rates'!A:C,3,FALSE),"")</f>
        <v/>
      </c>
      <c r="F819" s="3" t="str">
        <f>IFERROR(VLOOKUP(Table_Query_from_Cas_Ragle3[[#This Row],[Equipment '#]],H:I,2,FALSE), "No Div")</f>
        <v>4</v>
      </c>
      <c r="H819" s="3" t="s">
        <v>143</v>
      </c>
      <c r="I819" s="3" t="s">
        <v>1934</v>
      </c>
    </row>
    <row r="820" spans="1:9" x14ac:dyDescent="0.25">
      <c r="A820" s="3" t="s">
        <v>1484</v>
      </c>
      <c r="B820" s="3" t="s">
        <v>4013</v>
      </c>
      <c r="C820" s="3">
        <v>32563.49</v>
      </c>
      <c r="D820" s="3" t="s">
        <v>570</v>
      </c>
      <c r="E820" s="3" t="str">
        <f>IFERROR(VLOOKUP(Table_Query_from_Cas_Ragle3[[#This Row],[Equipment '#]],'Equip Rates'!A:C,3,FALSE),"")</f>
        <v/>
      </c>
      <c r="F820" s="3" t="str">
        <f>IFERROR(VLOOKUP(Table_Query_from_Cas_Ragle3[[#This Row],[Equipment '#]],H:I,2,FALSE), "No Div")</f>
        <v>1</v>
      </c>
      <c r="H820" s="3" t="s">
        <v>1508</v>
      </c>
      <c r="I820" s="3" t="s">
        <v>1934</v>
      </c>
    </row>
    <row r="821" spans="1:9" x14ac:dyDescent="0.25">
      <c r="A821" s="3" t="s">
        <v>253</v>
      </c>
      <c r="B821" s="3" t="s">
        <v>438</v>
      </c>
      <c r="C821" s="3">
        <v>32614.720000000001</v>
      </c>
      <c r="D821" s="3" t="s">
        <v>570</v>
      </c>
      <c r="E821" s="3" t="str">
        <f>IFERROR(VLOOKUP(Table_Query_from_Cas_Ragle3[[#This Row],[Equipment '#]],'Equip Rates'!A:C,3,FALSE),"")</f>
        <v/>
      </c>
      <c r="F821" s="3" t="str">
        <f>IFERROR(VLOOKUP(Table_Query_from_Cas_Ragle3[[#This Row],[Equipment '#]],H:I,2,FALSE), "No Div")</f>
        <v>3</v>
      </c>
      <c r="H821" s="3" t="s">
        <v>256</v>
      </c>
      <c r="I821" s="3" t="s">
        <v>1934</v>
      </c>
    </row>
    <row r="822" spans="1:9" x14ac:dyDescent="0.25">
      <c r="A822" s="3" t="s">
        <v>132</v>
      </c>
      <c r="B822" s="3" t="s">
        <v>440</v>
      </c>
      <c r="C822" s="3">
        <v>43394.25</v>
      </c>
      <c r="D822" s="3" t="s">
        <v>570</v>
      </c>
      <c r="E822" s="3" t="str">
        <f>IFERROR(VLOOKUP(Table_Query_from_Cas_Ragle3[[#This Row],[Equipment '#]],'Equip Rates'!A:C,3,FALSE),"")</f>
        <v/>
      </c>
      <c r="F822" s="3" t="str">
        <f>IFERROR(VLOOKUP(Table_Query_from_Cas_Ragle3[[#This Row],[Equipment '#]],H:I,2,FALSE), "No Div")</f>
        <v>8</v>
      </c>
      <c r="H822" s="3" t="s">
        <v>1510</v>
      </c>
      <c r="I822" s="3" t="s">
        <v>1934</v>
      </c>
    </row>
    <row r="823" spans="1:9" x14ac:dyDescent="0.25">
      <c r="A823" s="3" t="s">
        <v>1485</v>
      </c>
      <c r="B823" s="3" t="s">
        <v>1486</v>
      </c>
      <c r="C823" s="3">
        <v>5500</v>
      </c>
      <c r="D823" s="3" t="s">
        <v>570</v>
      </c>
      <c r="E823" s="3" t="str">
        <f>IFERROR(VLOOKUP(Table_Query_from_Cas_Ragle3[[#This Row],[Equipment '#]],'Equip Rates'!A:C,3,FALSE),"")</f>
        <v/>
      </c>
      <c r="F823" s="3" t="str">
        <f>IFERROR(VLOOKUP(Table_Query_from_Cas_Ragle3[[#This Row],[Equipment '#]],H:I,2,FALSE), "No Div")</f>
        <v>No Div</v>
      </c>
      <c r="H823" s="3" t="s">
        <v>1512</v>
      </c>
      <c r="I823" s="3" t="s">
        <v>1937</v>
      </c>
    </row>
    <row r="824" spans="1:9" x14ac:dyDescent="0.25">
      <c r="A824" s="3" t="s">
        <v>133</v>
      </c>
      <c r="B824" s="3" t="s">
        <v>441</v>
      </c>
      <c r="C824" s="3">
        <v>33520.839999999997</v>
      </c>
      <c r="D824" s="3" t="s">
        <v>570</v>
      </c>
      <c r="E824" s="3" t="str">
        <f>IFERROR(VLOOKUP(Table_Query_from_Cas_Ragle3[[#This Row],[Equipment '#]],'Equip Rates'!A:C,3,FALSE),"")</f>
        <v/>
      </c>
      <c r="F824" s="3" t="str">
        <f>IFERROR(VLOOKUP(Table_Query_from_Cas_Ragle3[[#This Row],[Equipment '#]],H:I,2,FALSE), "No Div")</f>
        <v>2</v>
      </c>
      <c r="H824" s="3" t="s">
        <v>3049</v>
      </c>
      <c r="I824" s="3" t="s">
        <v>1937</v>
      </c>
    </row>
    <row r="825" spans="1:9" x14ac:dyDescent="0.25">
      <c r="A825" s="3" t="s">
        <v>1487</v>
      </c>
      <c r="B825" s="3" t="s">
        <v>3365</v>
      </c>
      <c r="C825" s="3">
        <v>34805.300000000003</v>
      </c>
      <c r="D825" s="3" t="s">
        <v>570</v>
      </c>
      <c r="E825" s="3" t="str">
        <f>IFERROR(VLOOKUP(Table_Query_from_Cas_Ragle3[[#This Row],[Equipment '#]],'Equip Rates'!A:C,3,FALSE),"")</f>
        <v/>
      </c>
      <c r="F825" s="3" t="str">
        <f>IFERROR(VLOOKUP(Table_Query_from_Cas_Ragle3[[#This Row],[Equipment '#]],H:I,2,FALSE), "No Div")</f>
        <v>1</v>
      </c>
      <c r="H825" s="3" t="s">
        <v>1514</v>
      </c>
      <c r="I825" s="3" t="s">
        <v>1937</v>
      </c>
    </row>
    <row r="826" spans="1:9" x14ac:dyDescent="0.25">
      <c r="A826" s="3" t="s">
        <v>134</v>
      </c>
      <c r="B826" s="3" t="s">
        <v>442</v>
      </c>
      <c r="C826" s="3">
        <v>38315.33</v>
      </c>
      <c r="D826" s="3" t="s">
        <v>570</v>
      </c>
      <c r="E826" s="3" t="str">
        <f>IFERROR(VLOOKUP(Table_Query_from_Cas_Ragle3[[#This Row],[Equipment '#]],'Equip Rates'!A:C,3,FALSE),"")</f>
        <v/>
      </c>
      <c r="F826" s="3" t="str">
        <f>IFERROR(VLOOKUP(Table_Query_from_Cas_Ragle3[[#This Row],[Equipment '#]],H:I,2,FALSE), "No Div")</f>
        <v>2</v>
      </c>
      <c r="H826" s="3" t="s">
        <v>3050</v>
      </c>
      <c r="I826" s="3" t="s">
        <v>1937</v>
      </c>
    </row>
    <row r="827" spans="1:9" x14ac:dyDescent="0.25">
      <c r="A827" s="3" t="s">
        <v>135</v>
      </c>
      <c r="B827" s="3" t="s">
        <v>443</v>
      </c>
      <c r="C827" s="3">
        <v>38315.33</v>
      </c>
      <c r="D827" s="3" t="s">
        <v>570</v>
      </c>
      <c r="E827" s="3" t="str">
        <f>IFERROR(VLOOKUP(Table_Query_from_Cas_Ragle3[[#This Row],[Equipment '#]],'Equip Rates'!A:C,3,FALSE),"")</f>
        <v/>
      </c>
      <c r="F827" s="3" t="str">
        <f>IFERROR(VLOOKUP(Table_Query_from_Cas_Ragle3[[#This Row],[Equipment '#]],H:I,2,FALSE), "No Div")</f>
        <v>2</v>
      </c>
      <c r="H827" s="3" t="s">
        <v>144</v>
      </c>
      <c r="I827" s="3" t="s">
        <v>1934</v>
      </c>
    </row>
    <row r="828" spans="1:9" x14ac:dyDescent="0.25">
      <c r="A828" s="3" t="s">
        <v>1488</v>
      </c>
      <c r="B828" s="3" t="s">
        <v>1489</v>
      </c>
      <c r="C828" s="3">
        <v>45540.73</v>
      </c>
      <c r="D828" s="3" t="s">
        <v>570</v>
      </c>
      <c r="E828" s="3" t="str">
        <f>IFERROR(VLOOKUP(Table_Query_from_Cas_Ragle3[[#This Row],[Equipment '#]],'Equip Rates'!A:C,3,FALSE),"")</f>
        <v/>
      </c>
      <c r="F828" s="3" t="str">
        <f>IFERROR(VLOOKUP(Table_Query_from_Cas_Ragle3[[#This Row],[Equipment '#]],H:I,2,FALSE), "No Div")</f>
        <v>1</v>
      </c>
      <c r="H828" s="3" t="s">
        <v>145</v>
      </c>
      <c r="I828" s="3" t="s">
        <v>1934</v>
      </c>
    </row>
    <row r="829" spans="1:9" x14ac:dyDescent="0.25">
      <c r="A829" s="3" t="s">
        <v>254</v>
      </c>
      <c r="B829" s="3" t="s">
        <v>444</v>
      </c>
      <c r="C829" s="3">
        <v>36163.379999999997</v>
      </c>
      <c r="D829" s="3" t="s">
        <v>570</v>
      </c>
      <c r="E829" s="3" t="str">
        <f>IFERROR(VLOOKUP(Table_Query_from_Cas_Ragle3[[#This Row],[Equipment '#]],'Equip Rates'!A:C,3,FALSE),"")</f>
        <v/>
      </c>
      <c r="F829" s="3" t="str">
        <f>IFERROR(VLOOKUP(Table_Query_from_Cas_Ragle3[[#This Row],[Equipment '#]],H:I,2,FALSE), "No Div")</f>
        <v>3</v>
      </c>
      <c r="H829" s="3" t="s">
        <v>146</v>
      </c>
      <c r="I829" s="3" t="s">
        <v>1936</v>
      </c>
    </row>
    <row r="830" spans="1:9" x14ac:dyDescent="0.25">
      <c r="A830" s="3" t="s">
        <v>255</v>
      </c>
      <c r="B830" s="3" t="s">
        <v>446</v>
      </c>
      <c r="C830" s="3">
        <v>38302.28</v>
      </c>
      <c r="D830" s="3" t="s">
        <v>570</v>
      </c>
      <c r="E830" s="3" t="str">
        <f>IFERROR(VLOOKUP(Table_Query_from_Cas_Ragle3[[#This Row],[Equipment '#]],'Equip Rates'!A:C,3,FALSE),"")</f>
        <v/>
      </c>
      <c r="F830" s="3" t="str">
        <f>IFERROR(VLOOKUP(Table_Query_from_Cas_Ragle3[[#This Row],[Equipment '#]],H:I,2,FALSE), "No Div")</f>
        <v>3</v>
      </c>
      <c r="H830" s="3" t="s">
        <v>147</v>
      </c>
      <c r="I830" s="3" t="s">
        <v>1934</v>
      </c>
    </row>
    <row r="831" spans="1:9" x14ac:dyDescent="0.25">
      <c r="A831" s="3" t="s">
        <v>222</v>
      </c>
      <c r="B831" s="3" t="s">
        <v>447</v>
      </c>
      <c r="C831" s="3">
        <v>37361.33</v>
      </c>
      <c r="D831" s="3" t="s">
        <v>570</v>
      </c>
      <c r="E831" s="3" t="str">
        <f>IFERROR(VLOOKUP(Table_Query_from_Cas_Ragle3[[#This Row],[Equipment '#]],'Equip Rates'!A:C,3,FALSE),"")</f>
        <v/>
      </c>
      <c r="F831" s="3" t="str">
        <f>IFERROR(VLOOKUP(Table_Query_from_Cas_Ragle3[[#This Row],[Equipment '#]],H:I,2,FALSE), "No Div")</f>
        <v>4</v>
      </c>
      <c r="H831" s="3" t="s">
        <v>1516</v>
      </c>
      <c r="I831" s="3" t="s">
        <v>1937</v>
      </c>
    </row>
    <row r="832" spans="1:9" x14ac:dyDescent="0.25">
      <c r="A832" s="3" t="s">
        <v>300</v>
      </c>
      <c r="B832" s="3" t="s">
        <v>448</v>
      </c>
      <c r="C832" s="3">
        <v>37361.33</v>
      </c>
      <c r="D832" s="3" t="s">
        <v>570</v>
      </c>
      <c r="E832" s="3" t="str">
        <f>IFERROR(VLOOKUP(Table_Query_from_Cas_Ragle3[[#This Row],[Equipment '#]],'Equip Rates'!A:C,3,FALSE),"")</f>
        <v/>
      </c>
      <c r="F832" s="3" t="str">
        <f>IFERROR(VLOOKUP(Table_Query_from_Cas_Ragle3[[#This Row],[Equipment '#]],H:I,2,FALSE), "No Div")</f>
        <v>4</v>
      </c>
      <c r="H832" s="3" t="s">
        <v>1972</v>
      </c>
      <c r="I832" s="3" t="s">
        <v>1937</v>
      </c>
    </row>
    <row r="833" spans="1:9" x14ac:dyDescent="0.25">
      <c r="A833" s="3" t="s">
        <v>138</v>
      </c>
      <c r="B833" s="3" t="s">
        <v>449</v>
      </c>
      <c r="C833" s="3">
        <v>37711.910000000003</v>
      </c>
      <c r="D833" s="3" t="s">
        <v>570</v>
      </c>
      <c r="E833" s="3" t="str">
        <f>IFERROR(VLOOKUP(Table_Query_from_Cas_Ragle3[[#This Row],[Equipment '#]],'Equip Rates'!A:C,3,FALSE),"")</f>
        <v/>
      </c>
      <c r="F833" s="3" t="str">
        <f>IFERROR(VLOOKUP(Table_Query_from_Cas_Ragle3[[#This Row],[Equipment '#]],H:I,2,FALSE), "No Div")</f>
        <v>2</v>
      </c>
      <c r="H833" s="3" t="s">
        <v>1517</v>
      </c>
      <c r="I833" s="3" t="s">
        <v>1937</v>
      </c>
    </row>
    <row r="834" spans="1:9" x14ac:dyDescent="0.25">
      <c r="A834" s="3" t="s">
        <v>1490</v>
      </c>
      <c r="B834" s="3" t="s">
        <v>1491</v>
      </c>
      <c r="C834" s="3">
        <v>3216.97</v>
      </c>
      <c r="D834" s="3" t="s">
        <v>570</v>
      </c>
      <c r="E834" s="3" t="str">
        <f>IFERROR(VLOOKUP(Table_Query_from_Cas_Ragle3[[#This Row],[Equipment '#]],'Equip Rates'!A:C,3,FALSE),"")</f>
        <v/>
      </c>
      <c r="F834" s="3" t="str">
        <f>IFERROR(VLOOKUP(Table_Query_from_Cas_Ragle3[[#This Row],[Equipment '#]],H:I,2,FALSE), "No Div")</f>
        <v>2</v>
      </c>
      <c r="H834" s="3" t="s">
        <v>1519</v>
      </c>
      <c r="I834" s="3" t="s">
        <v>1937</v>
      </c>
    </row>
    <row r="835" spans="1:9" x14ac:dyDescent="0.25">
      <c r="A835" s="3" t="s">
        <v>139</v>
      </c>
      <c r="B835" s="3" t="s">
        <v>450</v>
      </c>
      <c r="C835" s="3">
        <v>28100.240000000002</v>
      </c>
      <c r="D835" s="3" t="s">
        <v>570</v>
      </c>
      <c r="E835" s="3" t="str">
        <f>IFERROR(VLOOKUP(Table_Query_from_Cas_Ragle3[[#This Row],[Equipment '#]],'Equip Rates'!A:C,3,FALSE),"")</f>
        <v/>
      </c>
      <c r="F835" s="3" t="str">
        <f>IFERROR(VLOOKUP(Table_Query_from_Cas_Ragle3[[#This Row],[Equipment '#]],H:I,2,FALSE), "No Div")</f>
        <v>2</v>
      </c>
      <c r="H835" s="3" t="s">
        <v>148</v>
      </c>
      <c r="I835" s="3" t="s">
        <v>1935</v>
      </c>
    </row>
    <row r="836" spans="1:9" x14ac:dyDescent="0.25">
      <c r="A836" s="3" t="s">
        <v>140</v>
      </c>
      <c r="B836" s="3" t="s">
        <v>451</v>
      </c>
      <c r="C836" s="3">
        <v>28100.240000000002</v>
      </c>
      <c r="D836" s="3" t="s">
        <v>570</v>
      </c>
      <c r="E836" s="3" t="str">
        <f>IFERROR(VLOOKUP(Table_Query_from_Cas_Ragle3[[#This Row],[Equipment '#]],'Equip Rates'!A:C,3,FALSE),"")</f>
        <v/>
      </c>
      <c r="F836" s="3" t="str">
        <f>IFERROR(VLOOKUP(Table_Query_from_Cas_Ragle3[[#This Row],[Equipment '#]],H:I,2,FALSE), "No Div")</f>
        <v>2</v>
      </c>
      <c r="H836" s="3" t="s">
        <v>1521</v>
      </c>
      <c r="I836" s="3" t="s">
        <v>1934</v>
      </c>
    </row>
    <row r="837" spans="1:9" x14ac:dyDescent="0.25">
      <c r="A837" s="3" t="s">
        <v>141</v>
      </c>
      <c r="B837" s="3" t="s">
        <v>452</v>
      </c>
      <c r="C837" s="3">
        <v>34045.9</v>
      </c>
      <c r="D837" s="3" t="s">
        <v>570</v>
      </c>
      <c r="E837" s="3" t="str">
        <f>IFERROR(VLOOKUP(Table_Query_from_Cas_Ragle3[[#This Row],[Equipment '#]],'Equip Rates'!A:C,3,FALSE),"")</f>
        <v/>
      </c>
      <c r="F837" s="3" t="str">
        <f>IFERROR(VLOOKUP(Table_Query_from_Cas_Ragle3[[#This Row],[Equipment '#]],H:I,2,FALSE), "No Div")</f>
        <v>2</v>
      </c>
      <c r="H837" s="3" t="s">
        <v>149</v>
      </c>
      <c r="I837" s="3" t="s">
        <v>1934</v>
      </c>
    </row>
    <row r="838" spans="1:9" x14ac:dyDescent="0.25">
      <c r="A838" s="3" t="s">
        <v>1492</v>
      </c>
      <c r="B838" s="3" t="s">
        <v>1493</v>
      </c>
      <c r="C838" s="3">
        <v>3216.96</v>
      </c>
      <c r="D838" s="3" t="s">
        <v>570</v>
      </c>
      <c r="E838" s="3" t="str">
        <f>IFERROR(VLOOKUP(Table_Query_from_Cas_Ragle3[[#This Row],[Equipment '#]],'Equip Rates'!A:C,3,FALSE),"")</f>
        <v/>
      </c>
      <c r="F838" s="3" t="str">
        <f>IFERROR(VLOOKUP(Table_Query_from_Cas_Ragle3[[#This Row],[Equipment '#]],H:I,2,FALSE), "No Div")</f>
        <v>2</v>
      </c>
      <c r="H838" s="3" t="s">
        <v>150</v>
      </c>
      <c r="I838" s="3" t="s">
        <v>1935</v>
      </c>
    </row>
    <row r="839" spans="1:9" x14ac:dyDescent="0.25">
      <c r="A839" s="3" t="s">
        <v>223</v>
      </c>
      <c r="B839" s="3" t="s">
        <v>453</v>
      </c>
      <c r="C839" s="3">
        <v>34250.089999999997</v>
      </c>
      <c r="D839" s="3" t="s">
        <v>570</v>
      </c>
      <c r="E839" s="3" t="str">
        <f>IFERROR(VLOOKUP(Table_Query_from_Cas_Ragle3[[#This Row],[Equipment '#]],'Equip Rates'!A:C,3,FALSE),"")</f>
        <v/>
      </c>
      <c r="F839" s="3" t="str">
        <f>IFERROR(VLOOKUP(Table_Query_from_Cas_Ragle3[[#This Row],[Equipment '#]],H:I,2,FALSE), "No Div")</f>
        <v>2</v>
      </c>
      <c r="H839" s="3" t="s">
        <v>151</v>
      </c>
      <c r="I839" s="3" t="s">
        <v>1934</v>
      </c>
    </row>
    <row r="840" spans="1:9" x14ac:dyDescent="0.25">
      <c r="A840" s="3" t="s">
        <v>1494</v>
      </c>
      <c r="B840" s="3" t="s">
        <v>1495</v>
      </c>
      <c r="C840" s="3">
        <v>3216.96</v>
      </c>
      <c r="D840" s="3" t="s">
        <v>570</v>
      </c>
      <c r="E840" s="3" t="str">
        <f>IFERROR(VLOOKUP(Table_Query_from_Cas_Ragle3[[#This Row],[Equipment '#]],'Equip Rates'!A:C,3,FALSE),"")</f>
        <v/>
      </c>
      <c r="F840" s="3" t="str">
        <f>IFERROR(VLOOKUP(Table_Query_from_Cas_Ragle3[[#This Row],[Equipment '#]],H:I,2,FALSE), "No Div")</f>
        <v>2</v>
      </c>
      <c r="H840" s="3" t="s">
        <v>1523</v>
      </c>
      <c r="I840" s="3" t="s">
        <v>1937</v>
      </c>
    </row>
    <row r="841" spans="1:9" x14ac:dyDescent="0.25">
      <c r="A841" s="3" t="s">
        <v>1496</v>
      </c>
      <c r="B841" s="3" t="s">
        <v>1497</v>
      </c>
      <c r="C841" s="3">
        <v>46466.45</v>
      </c>
      <c r="D841" s="3" t="s">
        <v>570</v>
      </c>
      <c r="E841" s="3" t="str">
        <f>IFERROR(VLOOKUP(Table_Query_from_Cas_Ragle3[[#This Row],[Equipment '#]],'Equip Rates'!A:C,3,FALSE),"")</f>
        <v/>
      </c>
      <c r="F841" s="3" t="str">
        <f>IFERROR(VLOOKUP(Table_Query_from_Cas_Ragle3[[#This Row],[Equipment '#]],H:I,2,FALSE), "No Div")</f>
        <v>1</v>
      </c>
      <c r="H841" s="3" t="s">
        <v>1525</v>
      </c>
      <c r="I841" s="3" t="s">
        <v>1937</v>
      </c>
    </row>
    <row r="842" spans="1:9" x14ac:dyDescent="0.25">
      <c r="A842" s="3" t="s">
        <v>1498</v>
      </c>
      <c r="B842" s="3" t="s">
        <v>1499</v>
      </c>
      <c r="C842" s="3">
        <v>46604.65</v>
      </c>
      <c r="D842" s="3" t="s">
        <v>570</v>
      </c>
      <c r="E842" s="3" t="str">
        <f>IFERROR(VLOOKUP(Table_Query_from_Cas_Ragle3[[#This Row],[Equipment '#]],'Equip Rates'!A:C,3,FALSE),"")</f>
        <v/>
      </c>
      <c r="F842" s="3" t="str">
        <f>IFERROR(VLOOKUP(Table_Query_from_Cas_Ragle3[[#This Row],[Equipment '#]],H:I,2,FALSE), "No Div")</f>
        <v>1</v>
      </c>
      <c r="H842" s="3" t="s">
        <v>152</v>
      </c>
      <c r="I842" s="3" t="s">
        <v>1934</v>
      </c>
    </row>
    <row r="843" spans="1:9" x14ac:dyDescent="0.25">
      <c r="A843" s="3" t="s">
        <v>1500</v>
      </c>
      <c r="B843" s="3" t="s">
        <v>1501</v>
      </c>
      <c r="C843" s="3">
        <v>46587.15</v>
      </c>
      <c r="D843" s="3" t="s">
        <v>570</v>
      </c>
      <c r="E843" s="3" t="str">
        <f>IFERROR(VLOOKUP(Table_Query_from_Cas_Ragle3[[#This Row],[Equipment '#]],'Equip Rates'!A:C,3,FALSE),"")</f>
        <v/>
      </c>
      <c r="F843" s="3" t="str">
        <f>IFERROR(VLOOKUP(Table_Query_from_Cas_Ragle3[[#This Row],[Equipment '#]],H:I,2,FALSE), "No Div")</f>
        <v>1</v>
      </c>
      <c r="H843" s="3" t="s">
        <v>153</v>
      </c>
      <c r="I843" s="3" t="s">
        <v>1934</v>
      </c>
    </row>
    <row r="844" spans="1:9" x14ac:dyDescent="0.25">
      <c r="A844" s="3" t="s">
        <v>224</v>
      </c>
      <c r="B844" s="3" t="s">
        <v>455</v>
      </c>
      <c r="C844" s="3">
        <v>39872.61</v>
      </c>
      <c r="D844" s="3" t="s">
        <v>570</v>
      </c>
      <c r="E844" s="3" t="str">
        <f>IFERROR(VLOOKUP(Table_Query_from_Cas_Ragle3[[#This Row],[Equipment '#]],'Equip Rates'!A:C,3,FALSE),"")</f>
        <v/>
      </c>
      <c r="F844" s="3" t="str">
        <f>IFERROR(VLOOKUP(Table_Query_from_Cas_Ragle3[[#This Row],[Equipment '#]],H:I,2,FALSE), "No Div")</f>
        <v>2</v>
      </c>
      <c r="H844" s="3" t="s">
        <v>1973</v>
      </c>
      <c r="I844" s="3" t="s">
        <v>1937</v>
      </c>
    </row>
    <row r="845" spans="1:9" x14ac:dyDescent="0.25">
      <c r="A845" s="3" t="s">
        <v>1502</v>
      </c>
      <c r="B845" s="3" t="s">
        <v>1503</v>
      </c>
      <c r="C845" s="3">
        <v>1656.39</v>
      </c>
      <c r="D845" s="3" t="s">
        <v>570</v>
      </c>
      <c r="E845" s="3" t="str">
        <f>IFERROR(VLOOKUP(Table_Query_from_Cas_Ragle3[[#This Row],[Equipment '#]],'Equip Rates'!A:C,3,FALSE),"")</f>
        <v/>
      </c>
      <c r="F845" s="3" t="str">
        <f>IFERROR(VLOOKUP(Table_Query_from_Cas_Ragle3[[#This Row],[Equipment '#]],H:I,2,FALSE), "No Div")</f>
        <v>2</v>
      </c>
      <c r="H845" s="3" t="s">
        <v>1527</v>
      </c>
      <c r="I845" s="3" t="s">
        <v>1937</v>
      </c>
    </row>
    <row r="846" spans="1:9" x14ac:dyDescent="0.25">
      <c r="A846" s="3" t="s">
        <v>1504</v>
      </c>
      <c r="B846" s="3" t="s">
        <v>1505</v>
      </c>
      <c r="C846" s="3">
        <v>22865.25</v>
      </c>
      <c r="D846" s="3" t="s">
        <v>570</v>
      </c>
      <c r="E846" s="3" t="str">
        <f>IFERROR(VLOOKUP(Table_Query_from_Cas_Ragle3[[#This Row],[Equipment '#]],'Equip Rates'!A:C,3,FALSE),"")</f>
        <v/>
      </c>
      <c r="F846" s="3" t="str">
        <f>IFERROR(VLOOKUP(Table_Query_from_Cas_Ragle3[[#This Row],[Equipment '#]],H:I,2,FALSE), "No Div")</f>
        <v>4</v>
      </c>
      <c r="H846" s="3" t="s">
        <v>1529</v>
      </c>
      <c r="I846" s="3" t="s">
        <v>1937</v>
      </c>
    </row>
    <row r="847" spans="1:9" x14ac:dyDescent="0.25">
      <c r="A847" s="3" t="s">
        <v>1506</v>
      </c>
      <c r="B847" s="3" t="s">
        <v>1507</v>
      </c>
      <c r="C847" s="3">
        <v>1656.39</v>
      </c>
      <c r="D847" s="3" t="s">
        <v>570</v>
      </c>
      <c r="E847" s="3" t="str">
        <f>IFERROR(VLOOKUP(Table_Query_from_Cas_Ragle3[[#This Row],[Equipment '#]],'Equip Rates'!A:C,3,FALSE),"")</f>
        <v/>
      </c>
      <c r="F847" s="3" t="str">
        <f>IFERROR(VLOOKUP(Table_Query_from_Cas_Ragle3[[#This Row],[Equipment '#]],H:I,2,FALSE), "No Div")</f>
        <v>2</v>
      </c>
      <c r="H847" s="3" t="s">
        <v>1530</v>
      </c>
      <c r="I847" s="3" t="s">
        <v>1937</v>
      </c>
    </row>
    <row r="848" spans="1:9" x14ac:dyDescent="0.25">
      <c r="A848" s="3" t="s">
        <v>143</v>
      </c>
      <c r="B848" s="3" t="s">
        <v>457</v>
      </c>
      <c r="C848" s="3">
        <v>39872.61</v>
      </c>
      <c r="D848" s="3" t="s">
        <v>570</v>
      </c>
      <c r="E848" s="3" t="str">
        <f>IFERROR(VLOOKUP(Table_Query_from_Cas_Ragle3[[#This Row],[Equipment '#]],'Equip Rates'!A:C,3,FALSE),"")</f>
        <v/>
      </c>
      <c r="F848" s="3" t="str">
        <f>IFERROR(VLOOKUP(Table_Query_from_Cas_Ragle3[[#This Row],[Equipment '#]],H:I,2,FALSE), "No Div")</f>
        <v>2</v>
      </c>
      <c r="H848" s="3" t="s">
        <v>1531</v>
      </c>
      <c r="I848" s="3" t="s">
        <v>1937</v>
      </c>
    </row>
    <row r="849" spans="1:9" x14ac:dyDescent="0.25">
      <c r="A849" s="3" t="s">
        <v>1508</v>
      </c>
      <c r="B849" s="3" t="s">
        <v>1509</v>
      </c>
      <c r="C849" s="3">
        <v>1656.39</v>
      </c>
      <c r="D849" s="3" t="s">
        <v>570</v>
      </c>
      <c r="E849" s="3" t="str">
        <f>IFERROR(VLOOKUP(Table_Query_from_Cas_Ragle3[[#This Row],[Equipment '#]],'Equip Rates'!A:C,3,FALSE),"")</f>
        <v/>
      </c>
      <c r="F849" s="3" t="str">
        <f>IFERROR(VLOOKUP(Table_Query_from_Cas_Ragle3[[#This Row],[Equipment '#]],H:I,2,FALSE), "No Div")</f>
        <v>2</v>
      </c>
      <c r="H849" s="3" t="s">
        <v>469</v>
      </c>
      <c r="I849" s="3" t="s">
        <v>1934</v>
      </c>
    </row>
    <row r="850" spans="1:9" x14ac:dyDescent="0.25">
      <c r="A850" s="3" t="s">
        <v>256</v>
      </c>
      <c r="B850" s="3" t="s">
        <v>458</v>
      </c>
      <c r="C850" s="3">
        <v>39872.61</v>
      </c>
      <c r="D850" s="3" t="s">
        <v>570</v>
      </c>
      <c r="E850" s="3" t="str">
        <f>IFERROR(VLOOKUP(Table_Query_from_Cas_Ragle3[[#This Row],[Equipment '#]],'Equip Rates'!A:C,3,FALSE),"")</f>
        <v/>
      </c>
      <c r="F850" s="3" t="str">
        <f>IFERROR(VLOOKUP(Table_Query_from_Cas_Ragle3[[#This Row],[Equipment '#]],H:I,2,FALSE), "No Div")</f>
        <v>2</v>
      </c>
      <c r="H850" s="3" t="s">
        <v>1532</v>
      </c>
      <c r="I850" s="3" t="s">
        <v>1937</v>
      </c>
    </row>
    <row r="851" spans="1:9" x14ac:dyDescent="0.25">
      <c r="A851" s="3" t="s">
        <v>1510</v>
      </c>
      <c r="B851" s="3" t="s">
        <v>1511</v>
      </c>
      <c r="C851" s="3">
        <v>1656.39</v>
      </c>
      <c r="D851" s="3" t="s">
        <v>570</v>
      </c>
      <c r="E851" s="3" t="str">
        <f>IFERROR(VLOOKUP(Table_Query_from_Cas_Ragle3[[#This Row],[Equipment '#]],'Equip Rates'!A:C,3,FALSE),"")</f>
        <v/>
      </c>
      <c r="F851" s="3" t="str">
        <f>IFERROR(VLOOKUP(Table_Query_from_Cas_Ragle3[[#This Row],[Equipment '#]],H:I,2,FALSE), "No Div")</f>
        <v>2</v>
      </c>
      <c r="H851" s="3" t="s">
        <v>3102</v>
      </c>
      <c r="I851" s="3" t="s">
        <v>1934</v>
      </c>
    </row>
    <row r="852" spans="1:9" x14ac:dyDescent="0.25">
      <c r="A852" s="3" t="s">
        <v>1512</v>
      </c>
      <c r="B852" s="3" t="s">
        <v>1513</v>
      </c>
      <c r="C852" s="3">
        <v>47794.94</v>
      </c>
      <c r="D852" s="3" t="s">
        <v>570</v>
      </c>
      <c r="E852" s="3" t="str">
        <f>IFERROR(VLOOKUP(Table_Query_from_Cas_Ragle3[[#This Row],[Equipment '#]],'Equip Rates'!A:C,3,FALSE),"")</f>
        <v/>
      </c>
      <c r="F852" s="3" t="str">
        <f>IFERROR(VLOOKUP(Table_Query_from_Cas_Ragle3[[#This Row],[Equipment '#]],H:I,2,FALSE), "No Div")</f>
        <v>1</v>
      </c>
      <c r="H852" s="3" t="s">
        <v>3103</v>
      </c>
      <c r="I852" s="3" t="s">
        <v>1934</v>
      </c>
    </row>
    <row r="853" spans="1:9" x14ac:dyDescent="0.25">
      <c r="A853" s="3" t="s">
        <v>3049</v>
      </c>
      <c r="B853" s="3" t="s">
        <v>3058</v>
      </c>
      <c r="C853" s="3">
        <v>3161.15</v>
      </c>
      <c r="D853" s="3" t="s">
        <v>570</v>
      </c>
      <c r="E853" s="3" t="str">
        <f>IFERROR(VLOOKUP(Table_Query_from_Cas_Ragle3[[#This Row],[Equipment '#]],'Equip Rates'!A:C,3,FALSE),"")</f>
        <v/>
      </c>
      <c r="F853" s="3" t="str">
        <f>IFERROR(VLOOKUP(Table_Query_from_Cas_Ragle3[[#This Row],[Equipment '#]],H:I,2,FALSE), "No Div")</f>
        <v>1</v>
      </c>
      <c r="H853" s="3" t="s">
        <v>3131</v>
      </c>
      <c r="I853" s="3" t="s">
        <v>1934</v>
      </c>
    </row>
    <row r="854" spans="1:9" x14ac:dyDescent="0.25">
      <c r="A854" s="3" t="s">
        <v>1514</v>
      </c>
      <c r="B854" s="3" t="s">
        <v>1515</v>
      </c>
      <c r="C854" s="3">
        <v>62832.63</v>
      </c>
      <c r="D854" s="3" t="s">
        <v>570</v>
      </c>
      <c r="E854" s="3" t="str">
        <f>IFERROR(VLOOKUP(Table_Query_from_Cas_Ragle3[[#This Row],[Equipment '#]],'Equip Rates'!A:C,3,FALSE),"")</f>
        <v/>
      </c>
      <c r="F854" s="3" t="str">
        <f>IFERROR(VLOOKUP(Table_Query_from_Cas_Ragle3[[#This Row],[Equipment '#]],H:I,2,FALSE), "No Div")</f>
        <v>1</v>
      </c>
      <c r="H854" s="3" t="s">
        <v>3104</v>
      </c>
      <c r="I854" s="3" t="s">
        <v>1934</v>
      </c>
    </row>
    <row r="855" spans="1:9" x14ac:dyDescent="0.25">
      <c r="A855" s="3" t="s">
        <v>3050</v>
      </c>
      <c r="B855" s="3" t="s">
        <v>3059</v>
      </c>
      <c r="C855" s="3">
        <v>1755.1</v>
      </c>
      <c r="D855" s="3" t="s">
        <v>570</v>
      </c>
      <c r="E855" s="3" t="str">
        <f>IFERROR(VLOOKUP(Table_Query_from_Cas_Ragle3[[#This Row],[Equipment '#]],'Equip Rates'!A:C,3,FALSE),"")</f>
        <v/>
      </c>
      <c r="F855" s="3" t="str">
        <f>IFERROR(VLOOKUP(Table_Query_from_Cas_Ragle3[[#This Row],[Equipment '#]],H:I,2,FALSE), "No Div")</f>
        <v>1</v>
      </c>
      <c r="H855" s="3" t="s">
        <v>3147</v>
      </c>
      <c r="I855" s="3" t="s">
        <v>1937</v>
      </c>
    </row>
    <row r="856" spans="1:9" x14ac:dyDescent="0.25">
      <c r="A856" s="3" t="s">
        <v>144</v>
      </c>
      <c r="B856" s="3" t="s">
        <v>459</v>
      </c>
      <c r="C856" s="3">
        <v>30450.02</v>
      </c>
      <c r="D856" s="3" t="s">
        <v>570</v>
      </c>
      <c r="E856" s="3" t="str">
        <f>IFERROR(VLOOKUP(Table_Query_from_Cas_Ragle3[[#This Row],[Equipment '#]],'Equip Rates'!A:C,3,FALSE),"")</f>
        <v/>
      </c>
      <c r="F856" s="3" t="str">
        <f>IFERROR(VLOOKUP(Table_Query_from_Cas_Ragle3[[#This Row],[Equipment '#]],H:I,2,FALSE), "No Div")</f>
        <v>2</v>
      </c>
      <c r="H856" s="3" t="s">
        <v>3148</v>
      </c>
      <c r="I856" s="3" t="s">
        <v>1937</v>
      </c>
    </row>
    <row r="857" spans="1:9" x14ac:dyDescent="0.25">
      <c r="A857" s="3" t="s">
        <v>145</v>
      </c>
      <c r="B857" s="3" t="s">
        <v>460</v>
      </c>
      <c r="C857" s="3">
        <v>30450.02</v>
      </c>
      <c r="D857" s="3" t="s">
        <v>570</v>
      </c>
      <c r="E857" s="3" t="str">
        <f>IFERROR(VLOOKUP(Table_Query_from_Cas_Ragle3[[#This Row],[Equipment '#]],'Equip Rates'!A:C,3,FALSE),"")</f>
        <v/>
      </c>
      <c r="F857" s="3" t="str">
        <f>IFERROR(VLOOKUP(Table_Query_from_Cas_Ragle3[[#This Row],[Equipment '#]],H:I,2,FALSE), "No Div")</f>
        <v>2</v>
      </c>
      <c r="H857" s="3" t="s">
        <v>3149</v>
      </c>
      <c r="I857" s="3" t="s">
        <v>1937</v>
      </c>
    </row>
    <row r="858" spans="1:9" x14ac:dyDescent="0.25">
      <c r="A858" s="3" t="s">
        <v>146</v>
      </c>
      <c r="B858" s="3" t="s">
        <v>461</v>
      </c>
      <c r="C858" s="3">
        <v>52812.63</v>
      </c>
      <c r="D858" s="3" t="s">
        <v>570</v>
      </c>
      <c r="E858" s="3" t="str">
        <f>IFERROR(VLOOKUP(Table_Query_from_Cas_Ragle3[[#This Row],[Equipment '#]],'Equip Rates'!A:C,3,FALSE),"")</f>
        <v/>
      </c>
      <c r="F858" s="3" t="str">
        <f>IFERROR(VLOOKUP(Table_Query_from_Cas_Ragle3[[#This Row],[Equipment '#]],H:I,2,FALSE), "No Div")</f>
        <v>3</v>
      </c>
      <c r="H858" s="3" t="s">
        <v>3213</v>
      </c>
      <c r="I858" s="3" t="s">
        <v>1937</v>
      </c>
    </row>
    <row r="859" spans="1:9" x14ac:dyDescent="0.25">
      <c r="A859" s="3" t="s">
        <v>147</v>
      </c>
      <c r="B859" s="3" t="s">
        <v>462</v>
      </c>
      <c r="C859" s="3">
        <v>45140.31</v>
      </c>
      <c r="D859" s="3" t="s">
        <v>570</v>
      </c>
      <c r="E859" s="3" t="str">
        <f>IFERROR(VLOOKUP(Table_Query_from_Cas_Ragle3[[#This Row],[Equipment '#]],'Equip Rates'!A:C,3,FALSE),"")</f>
        <v/>
      </c>
      <c r="F859" s="3" t="str">
        <f>IFERROR(VLOOKUP(Table_Query_from_Cas_Ragle3[[#This Row],[Equipment '#]],H:I,2,FALSE), "No Div")</f>
        <v>2</v>
      </c>
      <c r="H859" s="3" t="s">
        <v>3214</v>
      </c>
      <c r="I859" s="3" t="s">
        <v>1937</v>
      </c>
    </row>
    <row r="860" spans="1:9" x14ac:dyDescent="0.25">
      <c r="A860" s="3" t="s">
        <v>1516</v>
      </c>
      <c r="B860" s="3" t="s">
        <v>4014</v>
      </c>
      <c r="C860" s="3">
        <v>39336.28</v>
      </c>
      <c r="D860" s="3" t="s">
        <v>570</v>
      </c>
      <c r="E860" s="3" t="str">
        <f>IFERROR(VLOOKUP(Table_Query_from_Cas_Ragle3[[#This Row],[Equipment '#]],'Equip Rates'!A:C,3,FALSE),"")</f>
        <v/>
      </c>
      <c r="F860" s="3" t="str">
        <f>IFERROR(VLOOKUP(Table_Query_from_Cas_Ragle3[[#This Row],[Equipment '#]],H:I,2,FALSE), "No Div")</f>
        <v>1</v>
      </c>
      <c r="H860" s="3" t="s">
        <v>3229</v>
      </c>
      <c r="I860" s="3" t="s">
        <v>1935</v>
      </c>
    </row>
    <row r="861" spans="1:9" x14ac:dyDescent="0.25">
      <c r="A861" s="3" t="s">
        <v>1517</v>
      </c>
      <c r="B861" s="3" t="s">
        <v>1518</v>
      </c>
      <c r="C861" s="3">
        <v>37769.040000000001</v>
      </c>
      <c r="D861" s="3" t="s">
        <v>570</v>
      </c>
      <c r="E861" s="3" t="str">
        <f>IFERROR(VLOOKUP(Table_Query_from_Cas_Ragle3[[#This Row],[Equipment '#]],'Equip Rates'!A:C,3,FALSE),"")</f>
        <v/>
      </c>
      <c r="F861" s="3" t="str">
        <f>IFERROR(VLOOKUP(Table_Query_from_Cas_Ragle3[[#This Row],[Equipment '#]],H:I,2,FALSE), "No Div")</f>
        <v>1</v>
      </c>
      <c r="H861" s="3" t="s">
        <v>3269</v>
      </c>
      <c r="I861" s="3" t="s">
        <v>1934</v>
      </c>
    </row>
    <row r="862" spans="1:9" x14ac:dyDescent="0.25">
      <c r="A862" s="3" t="s">
        <v>1519</v>
      </c>
      <c r="B862" s="3" t="s">
        <v>1520</v>
      </c>
      <c r="C862" s="3">
        <v>39802.04</v>
      </c>
      <c r="D862" s="3" t="s">
        <v>570</v>
      </c>
      <c r="E862" s="3" t="str">
        <f>IFERROR(VLOOKUP(Table_Query_from_Cas_Ragle3[[#This Row],[Equipment '#]],'Equip Rates'!A:C,3,FALSE),"")</f>
        <v/>
      </c>
      <c r="F862" s="3" t="str">
        <f>IFERROR(VLOOKUP(Table_Query_from_Cas_Ragle3[[#This Row],[Equipment '#]],H:I,2,FALSE), "No Div")</f>
        <v>1</v>
      </c>
      <c r="H862" s="3" t="s">
        <v>3270</v>
      </c>
      <c r="I862" s="3" t="s">
        <v>1934</v>
      </c>
    </row>
    <row r="863" spans="1:9" x14ac:dyDescent="0.25">
      <c r="A863" s="3" t="s">
        <v>1521</v>
      </c>
      <c r="B863" s="3" t="s">
        <v>1522</v>
      </c>
      <c r="C863" s="3">
        <v>2265.13</v>
      </c>
      <c r="D863" s="3" t="s">
        <v>570</v>
      </c>
      <c r="E863" s="3" t="str">
        <f>IFERROR(VLOOKUP(Table_Query_from_Cas_Ragle3[[#This Row],[Equipment '#]],'Equip Rates'!A:C,3,FALSE),"")</f>
        <v/>
      </c>
      <c r="F863" s="3" t="str">
        <f>IFERROR(VLOOKUP(Table_Query_from_Cas_Ragle3[[#This Row],[Equipment '#]],H:I,2,FALSE), "No Div")</f>
        <v>4</v>
      </c>
      <c r="H863" s="3" t="s">
        <v>3296</v>
      </c>
      <c r="I863" s="3" t="s">
        <v>1937</v>
      </c>
    </row>
    <row r="864" spans="1:9" x14ac:dyDescent="0.25">
      <c r="A864" s="3" t="s">
        <v>149</v>
      </c>
      <c r="B864" s="3" t="s">
        <v>464</v>
      </c>
      <c r="C864" s="3">
        <v>52650</v>
      </c>
      <c r="D864" s="3" t="s">
        <v>570</v>
      </c>
      <c r="E864" s="3" t="str">
        <f>IFERROR(VLOOKUP(Table_Query_from_Cas_Ragle3[[#This Row],[Equipment '#]],'Equip Rates'!A:C,3,FALSE),"")</f>
        <v/>
      </c>
      <c r="F864" s="3" t="str">
        <f>IFERROR(VLOOKUP(Table_Query_from_Cas_Ragle3[[#This Row],[Equipment '#]],H:I,2,FALSE), "No Div")</f>
        <v>2</v>
      </c>
      <c r="H864" s="3" t="s">
        <v>3278</v>
      </c>
      <c r="I864" s="3" t="s">
        <v>1934</v>
      </c>
    </row>
    <row r="865" spans="1:9" x14ac:dyDescent="0.25">
      <c r="A865" s="3" t="s">
        <v>151</v>
      </c>
      <c r="B865" s="3" t="s">
        <v>466</v>
      </c>
      <c r="C865" s="3">
        <v>44213.04</v>
      </c>
      <c r="D865" s="3" t="s">
        <v>570</v>
      </c>
      <c r="E865" s="3" t="str">
        <f>IFERROR(VLOOKUP(Table_Query_from_Cas_Ragle3[[#This Row],[Equipment '#]],'Equip Rates'!A:C,3,FALSE),"")</f>
        <v/>
      </c>
      <c r="F865" s="3" t="str">
        <f>IFERROR(VLOOKUP(Table_Query_from_Cas_Ragle3[[#This Row],[Equipment '#]],H:I,2,FALSE), "No Div")</f>
        <v>2</v>
      </c>
      <c r="H865" s="3" t="s">
        <v>1974</v>
      </c>
      <c r="I865" s="3" t="s">
        <v>1937</v>
      </c>
    </row>
    <row r="866" spans="1:9" x14ac:dyDescent="0.25">
      <c r="A866" s="3" t="s">
        <v>1523</v>
      </c>
      <c r="B866" s="3" t="s">
        <v>1524</v>
      </c>
      <c r="C866" s="3">
        <v>48939.6</v>
      </c>
      <c r="D866" s="3" t="s">
        <v>570</v>
      </c>
      <c r="E866" s="3" t="str">
        <f>IFERROR(VLOOKUP(Table_Query_from_Cas_Ragle3[[#This Row],[Equipment '#]],'Equip Rates'!A:C,3,FALSE),"")</f>
        <v/>
      </c>
      <c r="F866" s="3" t="str">
        <f>IFERROR(VLOOKUP(Table_Query_from_Cas_Ragle3[[#This Row],[Equipment '#]],H:I,2,FALSE), "No Div")</f>
        <v>1</v>
      </c>
      <c r="H866" s="3" t="s">
        <v>3279</v>
      </c>
      <c r="I866" s="3" t="s">
        <v>1934</v>
      </c>
    </row>
    <row r="867" spans="1:9" x14ac:dyDescent="0.25">
      <c r="A867" s="3" t="s">
        <v>1525</v>
      </c>
      <c r="B867" s="3" t="s">
        <v>1526</v>
      </c>
      <c r="C867" s="3">
        <v>51531.38</v>
      </c>
      <c r="D867" s="3" t="s">
        <v>570</v>
      </c>
      <c r="E867" s="3" t="str">
        <f>IFERROR(VLOOKUP(Table_Query_from_Cas_Ragle3[[#This Row],[Equipment '#]],'Equip Rates'!A:C,3,FALSE),"")</f>
        <v/>
      </c>
      <c r="F867" s="3" t="str">
        <f>IFERROR(VLOOKUP(Table_Query_from_Cas_Ragle3[[#This Row],[Equipment '#]],H:I,2,FALSE), "No Div")</f>
        <v>1</v>
      </c>
      <c r="H867" s="3" t="s">
        <v>3280</v>
      </c>
      <c r="I867" s="3" t="s">
        <v>1934</v>
      </c>
    </row>
    <row r="868" spans="1:9" x14ac:dyDescent="0.25">
      <c r="A868" s="3" t="s">
        <v>152</v>
      </c>
      <c r="B868" s="3" t="s">
        <v>467</v>
      </c>
      <c r="C868" s="3">
        <v>49845.02</v>
      </c>
      <c r="D868" s="3" t="s">
        <v>570</v>
      </c>
      <c r="E868" s="3" t="str">
        <f>IFERROR(VLOOKUP(Table_Query_from_Cas_Ragle3[[#This Row],[Equipment '#]],'Equip Rates'!A:C,3,FALSE),"")</f>
        <v/>
      </c>
      <c r="F868" s="3" t="str">
        <f>IFERROR(VLOOKUP(Table_Query_from_Cas_Ragle3[[#This Row],[Equipment '#]],H:I,2,FALSE), "No Div")</f>
        <v>2</v>
      </c>
      <c r="H868" s="3" t="s">
        <v>3285</v>
      </c>
      <c r="I868" s="3" t="s">
        <v>1934</v>
      </c>
    </row>
    <row r="869" spans="1:9" x14ac:dyDescent="0.25">
      <c r="A869" s="3" t="s">
        <v>153</v>
      </c>
      <c r="B869" s="3" t="s">
        <v>468</v>
      </c>
      <c r="C869" s="3">
        <v>49845.02</v>
      </c>
      <c r="D869" s="3" t="s">
        <v>570</v>
      </c>
      <c r="E869" s="3" t="str">
        <f>IFERROR(VLOOKUP(Table_Query_from_Cas_Ragle3[[#This Row],[Equipment '#]],'Equip Rates'!A:C,3,FALSE),"")</f>
        <v/>
      </c>
      <c r="F869" s="3" t="str">
        <f>IFERROR(VLOOKUP(Table_Query_from_Cas_Ragle3[[#This Row],[Equipment '#]],H:I,2,FALSE), "No Div")</f>
        <v>2</v>
      </c>
      <c r="H869" s="3" t="s">
        <v>3286</v>
      </c>
      <c r="I869" s="3" t="s">
        <v>1934</v>
      </c>
    </row>
    <row r="870" spans="1:9" x14ac:dyDescent="0.25">
      <c r="A870" s="3" t="s">
        <v>1527</v>
      </c>
      <c r="B870" s="3" t="s">
        <v>1528</v>
      </c>
      <c r="C870" s="3">
        <v>52839.360000000001</v>
      </c>
      <c r="D870" s="3" t="s">
        <v>570</v>
      </c>
      <c r="E870" s="3" t="str">
        <f>IFERROR(VLOOKUP(Table_Query_from_Cas_Ragle3[[#This Row],[Equipment '#]],'Equip Rates'!A:C,3,FALSE),"")</f>
        <v/>
      </c>
      <c r="F870" s="3" t="str">
        <f>IFERROR(VLOOKUP(Table_Query_from_Cas_Ragle3[[#This Row],[Equipment '#]],H:I,2,FALSE), "No Div")</f>
        <v>1</v>
      </c>
      <c r="H870" s="3" t="s">
        <v>3287</v>
      </c>
      <c r="I870" s="3" t="s">
        <v>1934</v>
      </c>
    </row>
    <row r="871" spans="1:9" x14ac:dyDescent="0.25">
      <c r="A871" s="3" t="s">
        <v>1529</v>
      </c>
      <c r="B871" s="3" t="s">
        <v>4015</v>
      </c>
      <c r="C871" s="3">
        <v>58070.71</v>
      </c>
      <c r="D871" s="3" t="s">
        <v>570</v>
      </c>
      <c r="E871" s="3" t="str">
        <f>IFERROR(VLOOKUP(Table_Query_from_Cas_Ragle3[[#This Row],[Equipment '#]],'Equip Rates'!A:C,3,FALSE),"")</f>
        <v/>
      </c>
      <c r="F871" s="3" t="str">
        <f>IFERROR(VLOOKUP(Table_Query_from_Cas_Ragle3[[#This Row],[Equipment '#]],H:I,2,FALSE), "No Div")</f>
        <v>1</v>
      </c>
      <c r="H871" s="3" t="s">
        <v>3288</v>
      </c>
      <c r="I871" s="3" t="s">
        <v>1934</v>
      </c>
    </row>
    <row r="872" spans="1:9" x14ac:dyDescent="0.25">
      <c r="A872" s="3" t="s">
        <v>1530</v>
      </c>
      <c r="B872" s="3" t="s">
        <v>3200</v>
      </c>
      <c r="C872" s="3">
        <v>53754.5</v>
      </c>
      <c r="D872" s="3" t="s">
        <v>570</v>
      </c>
      <c r="E872" s="3" t="str">
        <f>IFERROR(VLOOKUP(Table_Query_from_Cas_Ragle3[[#This Row],[Equipment '#]],'Equip Rates'!A:C,3,FALSE),"")</f>
        <v/>
      </c>
      <c r="F872" s="3" t="str">
        <f>IFERROR(VLOOKUP(Table_Query_from_Cas_Ragle3[[#This Row],[Equipment '#]],H:I,2,FALSE), "No Div")</f>
        <v>1</v>
      </c>
      <c r="H872" s="3" t="s">
        <v>3289</v>
      </c>
      <c r="I872" s="3" t="s">
        <v>1934</v>
      </c>
    </row>
    <row r="873" spans="1:9" x14ac:dyDescent="0.25">
      <c r="A873" s="3" t="s">
        <v>1531</v>
      </c>
      <c r="B873" s="3" t="s">
        <v>3201</v>
      </c>
      <c r="C873" s="3">
        <v>53754.5</v>
      </c>
      <c r="D873" s="3" t="s">
        <v>570</v>
      </c>
      <c r="E873" s="3" t="str">
        <f>IFERROR(VLOOKUP(Table_Query_from_Cas_Ragle3[[#This Row],[Equipment '#]],'Equip Rates'!A:C,3,FALSE),"")</f>
        <v/>
      </c>
      <c r="F873" s="3" t="str">
        <f>IFERROR(VLOOKUP(Table_Query_from_Cas_Ragle3[[#This Row],[Equipment '#]],H:I,2,FALSE), "No Div")</f>
        <v>1</v>
      </c>
      <c r="H873" s="3" t="s">
        <v>3290</v>
      </c>
      <c r="I873" s="3" t="s">
        <v>1934</v>
      </c>
    </row>
    <row r="874" spans="1:9" x14ac:dyDescent="0.25">
      <c r="A874" s="3" t="s">
        <v>469</v>
      </c>
      <c r="B874" s="3" t="s">
        <v>470</v>
      </c>
      <c r="C874" s="3">
        <v>45672.32</v>
      </c>
      <c r="D874" s="3" t="s">
        <v>570</v>
      </c>
      <c r="E874" s="3" t="str">
        <f>IFERROR(VLOOKUP(Table_Query_from_Cas_Ragle3[[#This Row],[Equipment '#]],'Equip Rates'!A:C,3,FALSE),"")</f>
        <v/>
      </c>
      <c r="F874" s="3" t="str">
        <f>IFERROR(VLOOKUP(Table_Query_from_Cas_Ragle3[[#This Row],[Equipment '#]],H:I,2,FALSE), "No Div")</f>
        <v>2</v>
      </c>
      <c r="H874" s="3" t="s">
        <v>3297</v>
      </c>
      <c r="I874" s="3" t="s">
        <v>1937</v>
      </c>
    </row>
    <row r="875" spans="1:9" x14ac:dyDescent="0.25">
      <c r="A875" s="3" t="s">
        <v>1532</v>
      </c>
      <c r="B875" s="3" t="s">
        <v>1533</v>
      </c>
      <c r="C875" s="3">
        <v>71990</v>
      </c>
      <c r="D875" s="3" t="s">
        <v>570</v>
      </c>
      <c r="E875" s="3" t="str">
        <f>IFERROR(VLOOKUP(Table_Query_from_Cas_Ragle3[[#This Row],[Equipment '#]],'Equip Rates'!A:C,3,FALSE),"")</f>
        <v/>
      </c>
      <c r="F875" s="3" t="str">
        <f>IFERROR(VLOOKUP(Table_Query_from_Cas_Ragle3[[#This Row],[Equipment '#]],H:I,2,FALSE), "No Div")</f>
        <v>1</v>
      </c>
      <c r="H875" s="3" t="s">
        <v>3298</v>
      </c>
      <c r="I875" s="3" t="s">
        <v>1937</v>
      </c>
    </row>
    <row r="876" spans="1:9" x14ac:dyDescent="0.25">
      <c r="A876" s="3" t="s">
        <v>3102</v>
      </c>
      <c r="B876" s="3" t="s">
        <v>3129</v>
      </c>
      <c r="C876" s="3">
        <v>64500.01</v>
      </c>
      <c r="D876" s="3" t="s">
        <v>570</v>
      </c>
      <c r="E876" s="3" t="str">
        <f>IFERROR(VLOOKUP(Table_Query_from_Cas_Ragle3[[#This Row],[Equipment '#]],'Equip Rates'!A:C,3,FALSE),"")</f>
        <v/>
      </c>
      <c r="F876" s="3" t="str">
        <f>IFERROR(VLOOKUP(Table_Query_from_Cas_Ragle3[[#This Row],[Equipment '#]],H:I,2,FALSE), "No Div")</f>
        <v>2</v>
      </c>
      <c r="H876" s="3" t="s">
        <v>1975</v>
      </c>
      <c r="I876" s="3" t="s">
        <v>1937</v>
      </c>
    </row>
    <row r="877" spans="1:9" x14ac:dyDescent="0.25">
      <c r="A877" s="3" t="s">
        <v>3103</v>
      </c>
      <c r="B877" s="3" t="s">
        <v>3130</v>
      </c>
      <c r="C877" s="3">
        <v>63246.51</v>
      </c>
      <c r="D877" s="3" t="s">
        <v>570</v>
      </c>
      <c r="E877" s="3" t="str">
        <f>IFERROR(VLOOKUP(Table_Query_from_Cas_Ragle3[[#This Row],[Equipment '#]],'Equip Rates'!A:C,3,FALSE),"")</f>
        <v/>
      </c>
      <c r="F877" s="3" t="str">
        <f>IFERROR(VLOOKUP(Table_Query_from_Cas_Ragle3[[#This Row],[Equipment '#]],H:I,2,FALSE), "No Div")</f>
        <v>2</v>
      </c>
      <c r="H877" s="3" t="s">
        <v>3299</v>
      </c>
      <c r="I877" s="3" t="s">
        <v>1937</v>
      </c>
    </row>
    <row r="878" spans="1:9" x14ac:dyDescent="0.25">
      <c r="A878" s="3" t="s">
        <v>3131</v>
      </c>
      <c r="B878" s="3" t="s">
        <v>3132</v>
      </c>
      <c r="C878" s="3">
        <v>63124.09</v>
      </c>
      <c r="D878" s="3" t="s">
        <v>570</v>
      </c>
      <c r="E878" s="3" t="str">
        <f>IFERROR(VLOOKUP(Table_Query_from_Cas_Ragle3[[#This Row],[Equipment '#]],'Equip Rates'!A:C,3,FALSE),"")</f>
        <v/>
      </c>
      <c r="F878" s="3" t="str">
        <f>IFERROR(VLOOKUP(Table_Query_from_Cas_Ragle3[[#This Row],[Equipment '#]],H:I,2,FALSE), "No Div")</f>
        <v>2</v>
      </c>
      <c r="H878" s="3" t="s">
        <v>3300</v>
      </c>
      <c r="I878" s="3" t="s">
        <v>1937</v>
      </c>
    </row>
    <row r="879" spans="1:9" x14ac:dyDescent="0.25">
      <c r="A879" s="3" t="s">
        <v>3104</v>
      </c>
      <c r="B879" s="3" t="s">
        <v>3133</v>
      </c>
      <c r="C879" s="3">
        <v>63124.09</v>
      </c>
      <c r="D879" s="3" t="s">
        <v>570</v>
      </c>
      <c r="E879" s="3" t="str">
        <f>IFERROR(VLOOKUP(Table_Query_from_Cas_Ragle3[[#This Row],[Equipment '#]],'Equip Rates'!A:C,3,FALSE),"")</f>
        <v/>
      </c>
      <c r="F879" s="3" t="str">
        <f>IFERROR(VLOOKUP(Table_Query_from_Cas_Ragle3[[#This Row],[Equipment '#]],H:I,2,FALSE), "No Div")</f>
        <v>2</v>
      </c>
      <c r="H879" s="3" t="s">
        <v>3301</v>
      </c>
      <c r="I879" s="3" t="s">
        <v>1934</v>
      </c>
    </row>
    <row r="880" spans="1:9" x14ac:dyDescent="0.25">
      <c r="A880" s="3" t="s">
        <v>3147</v>
      </c>
      <c r="B880" s="3" t="s">
        <v>3208</v>
      </c>
      <c r="C880" s="3">
        <v>59403.37</v>
      </c>
      <c r="D880" s="3" t="s">
        <v>570</v>
      </c>
      <c r="E880" s="3" t="str">
        <f>IFERROR(VLOOKUP(Table_Query_from_Cas_Ragle3[[#This Row],[Equipment '#]],'Equip Rates'!A:C,3,FALSE),"")</f>
        <v/>
      </c>
      <c r="F880" s="3" t="str">
        <f>IFERROR(VLOOKUP(Table_Query_from_Cas_Ragle3[[#This Row],[Equipment '#]],H:I,2,FALSE), "No Div")</f>
        <v>1</v>
      </c>
      <c r="H880" s="3" t="s">
        <v>3302</v>
      </c>
      <c r="I880" s="3" t="s">
        <v>1937</v>
      </c>
    </row>
    <row r="881" spans="1:9" x14ac:dyDescent="0.25">
      <c r="A881" s="3" t="s">
        <v>3148</v>
      </c>
      <c r="B881" s="3" t="s">
        <v>3209</v>
      </c>
      <c r="C881" s="3">
        <v>60850.01</v>
      </c>
      <c r="D881" s="3" t="s">
        <v>570</v>
      </c>
      <c r="E881" s="3" t="str">
        <f>IFERROR(VLOOKUP(Table_Query_from_Cas_Ragle3[[#This Row],[Equipment '#]],'Equip Rates'!A:C,3,FALSE),"")</f>
        <v/>
      </c>
      <c r="F881" s="3" t="str">
        <f>IFERROR(VLOOKUP(Table_Query_from_Cas_Ragle3[[#This Row],[Equipment '#]],H:I,2,FALSE), "No Div")</f>
        <v>1</v>
      </c>
      <c r="H881" s="3" t="s">
        <v>3515</v>
      </c>
      <c r="I881" s="3" t="s">
        <v>1937</v>
      </c>
    </row>
    <row r="882" spans="1:9" x14ac:dyDescent="0.25">
      <c r="A882" s="3" t="s">
        <v>3149</v>
      </c>
      <c r="B882" s="3" t="s">
        <v>3210</v>
      </c>
      <c r="C882" s="3">
        <v>60850.01</v>
      </c>
      <c r="D882" s="3" t="s">
        <v>570</v>
      </c>
      <c r="E882" s="3" t="str">
        <f>IFERROR(VLOOKUP(Table_Query_from_Cas_Ragle3[[#This Row],[Equipment '#]],'Equip Rates'!A:C,3,FALSE),"")</f>
        <v/>
      </c>
      <c r="F882" s="3" t="str">
        <f>IFERROR(VLOOKUP(Table_Query_from_Cas_Ragle3[[#This Row],[Equipment '#]],H:I,2,FALSE), "No Div")</f>
        <v>1</v>
      </c>
      <c r="H882" s="3" t="s">
        <v>3555</v>
      </c>
      <c r="I882" s="3" t="s">
        <v>1937</v>
      </c>
    </row>
    <row r="883" spans="1:9" x14ac:dyDescent="0.25">
      <c r="A883" s="3" t="s">
        <v>3213</v>
      </c>
      <c r="B883" s="3" t="s">
        <v>3216</v>
      </c>
      <c r="C883" s="3">
        <v>59167.97</v>
      </c>
      <c r="D883" s="3" t="s">
        <v>570</v>
      </c>
      <c r="E883" s="3" t="str">
        <f>IFERROR(VLOOKUP(Table_Query_from_Cas_Ragle3[[#This Row],[Equipment '#]],'Equip Rates'!A:C,3,FALSE),"")</f>
        <v/>
      </c>
      <c r="F883" s="3" t="str">
        <f>IFERROR(VLOOKUP(Table_Query_from_Cas_Ragle3[[#This Row],[Equipment '#]],H:I,2,FALSE), "No Div")</f>
        <v>1</v>
      </c>
      <c r="H883" s="3" t="s">
        <v>3556</v>
      </c>
      <c r="I883" s="3" t="s">
        <v>1937</v>
      </c>
    </row>
    <row r="884" spans="1:9" x14ac:dyDescent="0.25">
      <c r="A884" s="3" t="s">
        <v>3214</v>
      </c>
      <c r="B884" s="3" t="s">
        <v>3217</v>
      </c>
      <c r="C884" s="3">
        <v>59167.97</v>
      </c>
      <c r="D884" s="3" t="s">
        <v>570</v>
      </c>
      <c r="E884" s="3" t="str">
        <f>IFERROR(VLOOKUP(Table_Query_from_Cas_Ragle3[[#This Row],[Equipment '#]],'Equip Rates'!A:C,3,FALSE),"")</f>
        <v/>
      </c>
      <c r="F884" s="3" t="str">
        <f>IFERROR(VLOOKUP(Table_Query_from_Cas_Ragle3[[#This Row],[Equipment '#]],H:I,2,FALSE), "No Div")</f>
        <v>1</v>
      </c>
      <c r="H884" s="3" t="s">
        <v>3557</v>
      </c>
      <c r="I884" s="3" t="s">
        <v>1937</v>
      </c>
    </row>
    <row r="885" spans="1:9" x14ac:dyDescent="0.25">
      <c r="A885" s="3" t="s">
        <v>3229</v>
      </c>
      <c r="B885" s="3" t="s">
        <v>3237</v>
      </c>
      <c r="C885" s="3">
        <v>56465.33</v>
      </c>
      <c r="D885" s="3" t="s">
        <v>570</v>
      </c>
      <c r="E885" s="3" t="str">
        <f>IFERROR(VLOOKUP(Table_Query_from_Cas_Ragle3[[#This Row],[Equipment '#]],'Equip Rates'!A:C,3,FALSE),"")</f>
        <v/>
      </c>
      <c r="F885" s="3" t="str">
        <f>IFERROR(VLOOKUP(Table_Query_from_Cas_Ragle3[[#This Row],[Equipment '#]],H:I,2,FALSE), "No Div")</f>
        <v>4</v>
      </c>
      <c r="H885" s="3" t="s">
        <v>3795</v>
      </c>
      <c r="I885" s="3" t="s">
        <v>1937</v>
      </c>
    </row>
    <row r="886" spans="1:9" x14ac:dyDescent="0.25">
      <c r="A886" s="3" t="s">
        <v>3269</v>
      </c>
      <c r="B886" s="3" t="s">
        <v>3272</v>
      </c>
      <c r="C886" s="3">
        <v>63629.55</v>
      </c>
      <c r="D886" s="3" t="s">
        <v>570</v>
      </c>
      <c r="E886" s="3" t="str">
        <f>IFERROR(VLOOKUP(Table_Query_from_Cas_Ragle3[[#This Row],[Equipment '#]],'Equip Rates'!A:C,3,FALSE),"")</f>
        <v/>
      </c>
      <c r="F886" s="3" t="str">
        <f>IFERROR(VLOOKUP(Table_Query_from_Cas_Ragle3[[#This Row],[Equipment '#]],H:I,2,FALSE), "No Div")</f>
        <v>2</v>
      </c>
      <c r="H886" s="3" t="s">
        <v>3796</v>
      </c>
      <c r="I886" s="3" t="s">
        <v>1937</v>
      </c>
    </row>
    <row r="887" spans="1:9" x14ac:dyDescent="0.25">
      <c r="A887" s="3" t="s">
        <v>3270</v>
      </c>
      <c r="B887" s="3" t="s">
        <v>3273</v>
      </c>
      <c r="C887" s="3">
        <v>59487.5</v>
      </c>
      <c r="D887" s="3" t="s">
        <v>570</v>
      </c>
      <c r="E887" s="3" t="str">
        <f>IFERROR(VLOOKUP(Table_Query_from_Cas_Ragle3[[#This Row],[Equipment '#]],'Equip Rates'!A:C,3,FALSE),"")</f>
        <v/>
      </c>
      <c r="F887" s="3" t="str">
        <f>IFERROR(VLOOKUP(Table_Query_from_Cas_Ragle3[[#This Row],[Equipment '#]],H:I,2,FALSE), "No Div")</f>
        <v>2</v>
      </c>
      <c r="H887" s="3" t="s">
        <v>1976</v>
      </c>
      <c r="I887" s="3" t="s">
        <v>1937</v>
      </c>
    </row>
    <row r="888" spans="1:9" x14ac:dyDescent="0.25">
      <c r="A888" s="3" t="s">
        <v>3296</v>
      </c>
      <c r="B888" s="3" t="s">
        <v>3366</v>
      </c>
      <c r="C888" s="3">
        <v>50611.18</v>
      </c>
      <c r="D888" s="3" t="s">
        <v>570</v>
      </c>
      <c r="E888" s="3" t="str">
        <f>IFERROR(VLOOKUP(Table_Query_from_Cas_Ragle3[[#This Row],[Equipment '#]],'Equip Rates'!A:C,3,FALSE),"")</f>
        <v/>
      </c>
      <c r="F888" s="3" t="str">
        <f>IFERROR(VLOOKUP(Table_Query_from_Cas_Ragle3[[#This Row],[Equipment '#]],H:I,2,FALSE), "No Div")</f>
        <v>1</v>
      </c>
      <c r="H888" s="3" t="s">
        <v>3824</v>
      </c>
      <c r="I888" s="3" t="s">
        <v>1952</v>
      </c>
    </row>
    <row r="889" spans="1:9" x14ac:dyDescent="0.25">
      <c r="A889" s="3" t="s">
        <v>3278</v>
      </c>
      <c r="B889" s="3" t="s">
        <v>3282</v>
      </c>
      <c r="C889" s="3">
        <v>46877.13</v>
      </c>
      <c r="D889" s="3" t="s">
        <v>570</v>
      </c>
      <c r="E889" s="3" t="str">
        <f>IFERROR(VLOOKUP(Table_Query_from_Cas_Ragle3[[#This Row],[Equipment '#]],'Equip Rates'!A:C,3,FALSE),"")</f>
        <v/>
      </c>
      <c r="F889" s="3" t="str">
        <f>IFERROR(VLOOKUP(Table_Query_from_Cas_Ragle3[[#This Row],[Equipment '#]],H:I,2,FALSE), "No Div")</f>
        <v>2</v>
      </c>
      <c r="H889" s="3" t="s">
        <v>3889</v>
      </c>
      <c r="I889" s="3" t="s">
        <v>1937</v>
      </c>
    </row>
    <row r="890" spans="1:9" x14ac:dyDescent="0.25">
      <c r="A890" s="3" t="s">
        <v>3279</v>
      </c>
      <c r="B890" s="3" t="s">
        <v>3283</v>
      </c>
      <c r="C890" s="3">
        <v>46877.13</v>
      </c>
      <c r="D890" s="3" t="s">
        <v>570</v>
      </c>
      <c r="E890" s="3" t="str">
        <f>IFERROR(VLOOKUP(Table_Query_from_Cas_Ragle3[[#This Row],[Equipment '#]],'Equip Rates'!A:C,3,FALSE),"")</f>
        <v/>
      </c>
      <c r="F890" s="3" t="str">
        <f>IFERROR(VLOOKUP(Table_Query_from_Cas_Ragle3[[#This Row],[Equipment '#]],H:I,2,FALSE), "No Div")</f>
        <v>2</v>
      </c>
      <c r="H890" s="3" t="s">
        <v>3900</v>
      </c>
      <c r="I890" s="3" t="s">
        <v>1937</v>
      </c>
    </row>
    <row r="891" spans="1:9" x14ac:dyDescent="0.25">
      <c r="A891" s="3" t="s">
        <v>3280</v>
      </c>
      <c r="B891" s="3" t="s">
        <v>3284</v>
      </c>
      <c r="C891" s="3">
        <v>46877.13</v>
      </c>
      <c r="D891" s="3" t="s">
        <v>570</v>
      </c>
      <c r="E891" s="3" t="str">
        <f>IFERROR(VLOOKUP(Table_Query_from_Cas_Ragle3[[#This Row],[Equipment '#]],'Equip Rates'!A:C,3,FALSE),"")</f>
        <v/>
      </c>
      <c r="F891" s="3" t="str">
        <f>IFERROR(VLOOKUP(Table_Query_from_Cas_Ragle3[[#This Row],[Equipment '#]],H:I,2,FALSE), "No Div")</f>
        <v>2</v>
      </c>
      <c r="H891" s="3" t="s">
        <v>3901</v>
      </c>
      <c r="I891" s="3" t="s">
        <v>1937</v>
      </c>
    </row>
    <row r="892" spans="1:9" x14ac:dyDescent="0.25">
      <c r="A892" s="3" t="s">
        <v>3285</v>
      </c>
      <c r="B892" s="3" t="s">
        <v>3291</v>
      </c>
      <c r="C892" s="3">
        <v>63981.42</v>
      </c>
      <c r="D892" s="3" t="s">
        <v>570</v>
      </c>
      <c r="E892" s="3" t="str">
        <f>IFERROR(VLOOKUP(Table_Query_from_Cas_Ragle3[[#This Row],[Equipment '#]],'Equip Rates'!A:C,3,FALSE),"")</f>
        <v/>
      </c>
      <c r="F892" s="3" t="str">
        <f>IFERROR(VLOOKUP(Table_Query_from_Cas_Ragle3[[#This Row],[Equipment '#]],H:I,2,FALSE), "No Div")</f>
        <v>2</v>
      </c>
      <c r="H892" s="3" t="s">
        <v>3902</v>
      </c>
      <c r="I892" s="3" t="s">
        <v>1937</v>
      </c>
    </row>
    <row r="893" spans="1:9" x14ac:dyDescent="0.25">
      <c r="A893" s="3" t="s">
        <v>3286</v>
      </c>
      <c r="B893" s="3" t="s">
        <v>4108</v>
      </c>
      <c r="C893" s="3">
        <v>46000</v>
      </c>
      <c r="D893" s="3" t="s">
        <v>570</v>
      </c>
      <c r="E893" s="3" t="str">
        <f>IFERROR(VLOOKUP(Table_Query_from_Cas_Ragle3[[#This Row],[Equipment '#]],'Equip Rates'!A:C,3,FALSE),"")</f>
        <v/>
      </c>
      <c r="F893" s="3" t="str">
        <f>IFERROR(VLOOKUP(Table_Query_from_Cas_Ragle3[[#This Row],[Equipment '#]],H:I,2,FALSE), "No Div")</f>
        <v>2</v>
      </c>
      <c r="H893" s="3" t="s">
        <v>3951</v>
      </c>
      <c r="I893" s="3" t="s">
        <v>1937</v>
      </c>
    </row>
    <row r="894" spans="1:9" x14ac:dyDescent="0.25">
      <c r="A894" s="3" t="s">
        <v>3287</v>
      </c>
      <c r="B894" s="3" t="s">
        <v>4109</v>
      </c>
      <c r="C894" s="3">
        <v>46000</v>
      </c>
      <c r="D894" s="3" t="s">
        <v>570</v>
      </c>
      <c r="E894" s="3" t="str">
        <f>IFERROR(VLOOKUP(Table_Query_from_Cas_Ragle3[[#This Row],[Equipment '#]],'Equip Rates'!A:C,3,FALSE),"")</f>
        <v/>
      </c>
      <c r="F894" s="3" t="str">
        <f>IFERROR(VLOOKUP(Table_Query_from_Cas_Ragle3[[#This Row],[Equipment '#]],H:I,2,FALSE), "No Div")</f>
        <v>2</v>
      </c>
      <c r="H894" s="3" t="s">
        <v>3952</v>
      </c>
      <c r="I894" s="3" t="s">
        <v>1937</v>
      </c>
    </row>
    <row r="895" spans="1:9" x14ac:dyDescent="0.25">
      <c r="A895" s="3" t="s">
        <v>3288</v>
      </c>
      <c r="B895" s="3" t="s">
        <v>4110</v>
      </c>
      <c r="C895" s="3">
        <v>46000</v>
      </c>
      <c r="D895" s="3" t="s">
        <v>570</v>
      </c>
      <c r="E895" s="3" t="str">
        <f>IFERROR(VLOOKUP(Table_Query_from_Cas_Ragle3[[#This Row],[Equipment '#]],'Equip Rates'!A:C,3,FALSE),"")</f>
        <v/>
      </c>
      <c r="F895" s="3" t="str">
        <f>IFERROR(VLOOKUP(Table_Query_from_Cas_Ragle3[[#This Row],[Equipment '#]],H:I,2,FALSE), "No Div")</f>
        <v>2</v>
      </c>
      <c r="H895" s="3" t="s">
        <v>3934</v>
      </c>
      <c r="I895" s="3" t="s">
        <v>1937</v>
      </c>
    </row>
    <row r="896" spans="1:9" x14ac:dyDescent="0.25">
      <c r="A896" s="3" t="s">
        <v>3289</v>
      </c>
      <c r="B896" s="3" t="s">
        <v>4111</v>
      </c>
      <c r="C896" s="3">
        <v>46000</v>
      </c>
      <c r="D896" s="3" t="s">
        <v>570</v>
      </c>
      <c r="E896" s="3" t="str">
        <f>IFERROR(VLOOKUP(Table_Query_from_Cas_Ragle3[[#This Row],[Equipment '#]],'Equip Rates'!A:C,3,FALSE),"")</f>
        <v/>
      </c>
      <c r="F896" s="3" t="str">
        <f>IFERROR(VLOOKUP(Table_Query_from_Cas_Ragle3[[#This Row],[Equipment '#]],H:I,2,FALSE), "No Div")</f>
        <v>2</v>
      </c>
      <c r="H896" s="3" t="s">
        <v>3953</v>
      </c>
      <c r="I896" s="3" t="s">
        <v>1934</v>
      </c>
    </row>
    <row r="897" spans="1:9" x14ac:dyDescent="0.25">
      <c r="A897" s="3" t="s">
        <v>3290</v>
      </c>
      <c r="B897" s="3" t="s">
        <v>4112</v>
      </c>
      <c r="C897" s="3">
        <v>46000</v>
      </c>
      <c r="D897" s="3" t="s">
        <v>570</v>
      </c>
      <c r="E897" s="3" t="str">
        <f>IFERROR(VLOOKUP(Table_Query_from_Cas_Ragle3[[#This Row],[Equipment '#]],'Equip Rates'!A:C,3,FALSE),"")</f>
        <v/>
      </c>
      <c r="F897" s="3" t="str">
        <f>IFERROR(VLOOKUP(Table_Query_from_Cas_Ragle3[[#This Row],[Equipment '#]],H:I,2,FALSE), "No Div")</f>
        <v>2</v>
      </c>
      <c r="H897" s="3" t="s">
        <v>3954</v>
      </c>
      <c r="I897" s="3" t="s">
        <v>1934</v>
      </c>
    </row>
    <row r="898" spans="1:9" x14ac:dyDescent="0.25">
      <c r="A898" s="3" t="s">
        <v>3297</v>
      </c>
      <c r="B898" s="3" t="s">
        <v>3367</v>
      </c>
      <c r="C898" s="3">
        <v>43425.06</v>
      </c>
      <c r="D898" s="3" t="s">
        <v>570</v>
      </c>
      <c r="E898" s="3" t="str">
        <f>IFERROR(VLOOKUP(Table_Query_from_Cas_Ragle3[[#This Row],[Equipment '#]],'Equip Rates'!A:C,3,FALSE),"")</f>
        <v/>
      </c>
      <c r="F898" s="3" t="str">
        <f>IFERROR(VLOOKUP(Table_Query_from_Cas_Ragle3[[#This Row],[Equipment '#]],H:I,2,FALSE), "No Div")</f>
        <v>1</v>
      </c>
      <c r="H898" s="3" t="s">
        <v>3975</v>
      </c>
      <c r="I898" s="3" t="s">
        <v>1934</v>
      </c>
    </row>
    <row r="899" spans="1:9" x14ac:dyDescent="0.25">
      <c r="A899" s="3" t="s">
        <v>3298</v>
      </c>
      <c r="B899" s="3" t="s">
        <v>3368</v>
      </c>
      <c r="C899" s="3">
        <v>51022.06</v>
      </c>
      <c r="D899" s="3" t="s">
        <v>570</v>
      </c>
      <c r="E899" s="3" t="str">
        <f>IFERROR(VLOOKUP(Table_Query_from_Cas_Ragle3[[#This Row],[Equipment '#]],'Equip Rates'!A:C,3,FALSE),"")</f>
        <v/>
      </c>
      <c r="F899" s="3" t="str">
        <f>IFERROR(VLOOKUP(Table_Query_from_Cas_Ragle3[[#This Row],[Equipment '#]],H:I,2,FALSE), "No Div")</f>
        <v>1</v>
      </c>
      <c r="H899" s="3" t="s">
        <v>1977</v>
      </c>
      <c r="I899" s="3" t="s">
        <v>1937</v>
      </c>
    </row>
    <row r="900" spans="1:9" x14ac:dyDescent="0.25">
      <c r="A900" s="3" t="s">
        <v>3299</v>
      </c>
      <c r="B900" s="3" t="s">
        <v>3309</v>
      </c>
      <c r="C900" s="3">
        <v>59464.36</v>
      </c>
      <c r="D900" s="3" t="s">
        <v>570</v>
      </c>
      <c r="E900" s="3" t="str">
        <f>IFERROR(VLOOKUP(Table_Query_from_Cas_Ragle3[[#This Row],[Equipment '#]],'Equip Rates'!A:C,3,FALSE),"")</f>
        <v/>
      </c>
      <c r="F900" s="3" t="str">
        <f>IFERROR(VLOOKUP(Table_Query_from_Cas_Ragle3[[#This Row],[Equipment '#]],H:I,2,FALSE), "No Div")</f>
        <v>1</v>
      </c>
      <c r="H900" s="3" t="s">
        <v>3955</v>
      </c>
      <c r="I900" s="3" t="s">
        <v>1934</v>
      </c>
    </row>
    <row r="901" spans="1:9" x14ac:dyDescent="0.25">
      <c r="A901" s="3" t="s">
        <v>3300</v>
      </c>
      <c r="B901" s="3" t="s">
        <v>4016</v>
      </c>
      <c r="C901" s="3">
        <v>64926.71</v>
      </c>
      <c r="D901" s="3" t="s">
        <v>570</v>
      </c>
      <c r="E901" s="3" t="str">
        <f>IFERROR(VLOOKUP(Table_Query_from_Cas_Ragle3[[#This Row],[Equipment '#]],'Equip Rates'!A:C,3,FALSE),"")</f>
        <v/>
      </c>
      <c r="F901" s="3" t="str">
        <f>IFERROR(VLOOKUP(Table_Query_from_Cas_Ragle3[[#This Row],[Equipment '#]],H:I,2,FALSE), "No Div")</f>
        <v>1</v>
      </c>
      <c r="H901" s="3" t="s">
        <v>3997</v>
      </c>
      <c r="I901" s="3" t="s">
        <v>1937</v>
      </c>
    </row>
    <row r="902" spans="1:9" x14ac:dyDescent="0.25">
      <c r="A902" s="3" t="s">
        <v>3301</v>
      </c>
      <c r="B902" s="3" t="s">
        <v>3310</v>
      </c>
      <c r="C902" s="3">
        <v>55984.55</v>
      </c>
      <c r="D902" s="3" t="s">
        <v>570</v>
      </c>
      <c r="E902" s="3" t="str">
        <f>IFERROR(VLOOKUP(Table_Query_from_Cas_Ragle3[[#This Row],[Equipment '#]],'Equip Rates'!A:C,3,FALSE),"")</f>
        <v/>
      </c>
      <c r="F902" s="3" t="str">
        <f>IFERROR(VLOOKUP(Table_Query_from_Cas_Ragle3[[#This Row],[Equipment '#]],H:I,2,FALSE), "No Div")</f>
        <v>2</v>
      </c>
      <c r="H902" s="3" t="s">
        <v>3998</v>
      </c>
      <c r="I902" s="3" t="s">
        <v>1937</v>
      </c>
    </row>
    <row r="903" spans="1:9" x14ac:dyDescent="0.25">
      <c r="A903" s="3" t="s">
        <v>3302</v>
      </c>
      <c r="B903" s="3" t="s">
        <v>3311</v>
      </c>
      <c r="C903" s="3">
        <v>44083.11</v>
      </c>
      <c r="D903" s="3" t="s">
        <v>570</v>
      </c>
      <c r="E903" s="3" t="str">
        <f>IFERROR(VLOOKUP(Table_Query_from_Cas_Ragle3[[#This Row],[Equipment '#]],'Equip Rates'!A:C,3,FALSE),"")</f>
        <v/>
      </c>
      <c r="F903" s="3" t="str">
        <f>IFERROR(VLOOKUP(Table_Query_from_Cas_Ragle3[[#This Row],[Equipment '#]],H:I,2,FALSE), "No Div")</f>
        <v>1</v>
      </c>
      <c r="H903" s="3" t="s">
        <v>3999</v>
      </c>
      <c r="I903" s="3" t="s">
        <v>1937</v>
      </c>
    </row>
    <row r="904" spans="1:9" x14ac:dyDescent="0.25">
      <c r="A904" s="3" t="s">
        <v>3515</v>
      </c>
      <c r="B904" s="3" t="s">
        <v>3530</v>
      </c>
      <c r="C904" s="3">
        <v>53378.93</v>
      </c>
      <c r="D904" s="3" t="s">
        <v>570</v>
      </c>
      <c r="E904" s="3" t="str">
        <f>IFERROR(VLOOKUP(Table_Query_from_Cas_Ragle3[[#This Row],[Equipment '#]],'Equip Rates'!A:C,3,FALSE),"")</f>
        <v/>
      </c>
      <c r="F904" s="3" t="str">
        <f>IFERROR(VLOOKUP(Table_Query_from_Cas_Ragle3[[#This Row],[Equipment '#]],H:I,2,FALSE), "No Div")</f>
        <v>1</v>
      </c>
      <c r="H904" s="3" t="s">
        <v>4094</v>
      </c>
      <c r="I904" s="3" t="s">
        <v>1934</v>
      </c>
    </row>
    <row r="905" spans="1:9" x14ac:dyDescent="0.25">
      <c r="A905" s="3" t="s">
        <v>3555</v>
      </c>
      <c r="B905" s="3" t="s">
        <v>3833</v>
      </c>
      <c r="C905" s="3">
        <v>50939.67</v>
      </c>
      <c r="D905" s="3" t="s">
        <v>570</v>
      </c>
      <c r="E905" s="3" t="str">
        <f>IFERROR(VLOOKUP(Table_Query_from_Cas_Ragle3[[#This Row],[Equipment '#]],'Equip Rates'!A:C,3,FALSE),"")</f>
        <v/>
      </c>
      <c r="F905" s="3" t="str">
        <f>IFERROR(VLOOKUP(Table_Query_from_Cas_Ragle3[[#This Row],[Equipment '#]],H:I,2,FALSE), "No Div")</f>
        <v>1</v>
      </c>
      <c r="H905" s="3" t="s">
        <v>4095</v>
      </c>
      <c r="I905" s="3" t="s">
        <v>1934</v>
      </c>
    </row>
    <row r="906" spans="1:9" x14ac:dyDescent="0.25">
      <c r="A906" s="3" t="s">
        <v>3556</v>
      </c>
      <c r="B906" s="3" t="s">
        <v>3834</v>
      </c>
      <c r="C906" s="3">
        <v>45775.85</v>
      </c>
      <c r="D906" s="3" t="s">
        <v>570</v>
      </c>
      <c r="E906" s="3" t="str">
        <f>IFERROR(VLOOKUP(Table_Query_from_Cas_Ragle3[[#This Row],[Equipment '#]],'Equip Rates'!A:C,3,FALSE),"")</f>
        <v/>
      </c>
      <c r="F906" s="3" t="str">
        <f>IFERROR(VLOOKUP(Table_Query_from_Cas_Ragle3[[#This Row],[Equipment '#]],H:I,2,FALSE), "No Div")</f>
        <v>1</v>
      </c>
      <c r="H906" s="3" t="s">
        <v>4096</v>
      </c>
      <c r="I906" s="3" t="s">
        <v>1934</v>
      </c>
    </row>
    <row r="907" spans="1:9" x14ac:dyDescent="0.25">
      <c r="A907" s="3" t="s">
        <v>3557</v>
      </c>
      <c r="B907" s="3" t="s">
        <v>3892</v>
      </c>
      <c r="C907" s="3">
        <v>44412.67</v>
      </c>
      <c r="D907" s="3" t="s">
        <v>570</v>
      </c>
      <c r="E907" s="3" t="str">
        <f>IFERROR(VLOOKUP(Table_Query_from_Cas_Ragle3[[#This Row],[Equipment '#]],'Equip Rates'!A:C,3,FALSE),"")</f>
        <v/>
      </c>
      <c r="F907" s="3" t="str">
        <f>IFERROR(VLOOKUP(Table_Query_from_Cas_Ragle3[[#This Row],[Equipment '#]],H:I,2,FALSE), "No Div")</f>
        <v>1</v>
      </c>
      <c r="H907" s="3" t="s">
        <v>4097</v>
      </c>
      <c r="I907" s="3" t="s">
        <v>1934</v>
      </c>
    </row>
    <row r="908" spans="1:9" x14ac:dyDescent="0.25">
      <c r="A908" s="3" t="s">
        <v>3795</v>
      </c>
      <c r="B908" s="3" t="s">
        <v>3799</v>
      </c>
      <c r="C908" s="3">
        <v>62549.17</v>
      </c>
      <c r="D908" s="3" t="s">
        <v>570</v>
      </c>
      <c r="E908" s="3" t="str">
        <f>IFERROR(VLOOKUP(Table_Query_from_Cas_Ragle3[[#This Row],[Equipment '#]],'Equip Rates'!A:C,3,FALSE),"")</f>
        <v/>
      </c>
      <c r="F908" s="3" t="str">
        <f>IFERROR(VLOOKUP(Table_Query_from_Cas_Ragle3[[#This Row],[Equipment '#]],H:I,2,FALSE), "No Div")</f>
        <v>1</v>
      </c>
      <c r="H908" s="3" t="s">
        <v>4098</v>
      </c>
      <c r="I908" s="3" t="s">
        <v>1934</v>
      </c>
    </row>
    <row r="909" spans="1:9" x14ac:dyDescent="0.25">
      <c r="A909" s="3" t="s">
        <v>3796</v>
      </c>
      <c r="B909" s="3" t="s">
        <v>4017</v>
      </c>
      <c r="C909" s="3">
        <v>55058.1</v>
      </c>
      <c r="D909" s="3" t="s">
        <v>570</v>
      </c>
      <c r="E909" s="3" t="str">
        <f>IFERROR(VLOOKUP(Table_Query_from_Cas_Ragle3[[#This Row],[Equipment '#]],'Equip Rates'!A:C,3,FALSE),"")</f>
        <v/>
      </c>
      <c r="F909" s="3" t="str">
        <f>IFERROR(VLOOKUP(Table_Query_from_Cas_Ragle3[[#This Row],[Equipment '#]],H:I,2,FALSE), "No Div")</f>
        <v>1</v>
      </c>
      <c r="H909" s="3" t="s">
        <v>4129</v>
      </c>
      <c r="I909" s="3" t="s">
        <v>1934</v>
      </c>
    </row>
    <row r="910" spans="1:9" x14ac:dyDescent="0.25">
      <c r="A910" s="3" t="s">
        <v>3824</v>
      </c>
      <c r="B910" s="3" t="s">
        <v>3835</v>
      </c>
      <c r="C910" s="3">
        <v>73994.87</v>
      </c>
      <c r="D910" s="3" t="s">
        <v>570</v>
      </c>
      <c r="E910" s="3" t="str">
        <f>IFERROR(VLOOKUP(Table_Query_from_Cas_Ragle3[[#This Row],[Equipment '#]],'Equip Rates'!A:C,3,FALSE),"")</f>
        <v/>
      </c>
      <c r="F910" s="3" t="str">
        <f>IFERROR(VLOOKUP(Table_Query_from_Cas_Ragle3[[#This Row],[Equipment '#]],H:I,2,FALSE), "No Div")</f>
        <v>8</v>
      </c>
      <c r="H910" s="3" t="s">
        <v>1978</v>
      </c>
      <c r="I910" s="3" t="s">
        <v>1934</v>
      </c>
    </row>
    <row r="911" spans="1:9" x14ac:dyDescent="0.25">
      <c r="A911" s="3" t="s">
        <v>3889</v>
      </c>
      <c r="B911" s="3" t="s">
        <v>4018</v>
      </c>
      <c r="C911" s="3">
        <v>51146.18</v>
      </c>
      <c r="D911" s="3" t="s">
        <v>570</v>
      </c>
      <c r="E911" s="3" t="str">
        <f>IFERROR(VLOOKUP(Table_Query_from_Cas_Ragle3[[#This Row],[Equipment '#]],'Equip Rates'!A:C,3,FALSE),"")</f>
        <v/>
      </c>
      <c r="F911" s="3" t="str">
        <f>IFERROR(VLOOKUP(Table_Query_from_Cas_Ragle3[[#This Row],[Equipment '#]],H:I,2,FALSE), "No Div")</f>
        <v>1</v>
      </c>
      <c r="H911" s="3" t="s">
        <v>4130</v>
      </c>
      <c r="I911" s="3" t="s">
        <v>1934</v>
      </c>
    </row>
    <row r="912" spans="1:9" x14ac:dyDescent="0.25">
      <c r="A912" s="3" t="s">
        <v>3900</v>
      </c>
      <c r="B912" s="3" t="s">
        <v>4019</v>
      </c>
      <c r="C912" s="3">
        <v>51146.18</v>
      </c>
      <c r="D912" s="3" t="s">
        <v>570</v>
      </c>
      <c r="E912" s="3" t="str">
        <f>IFERROR(VLOOKUP(Table_Query_from_Cas_Ragle3[[#This Row],[Equipment '#]],'Equip Rates'!A:C,3,FALSE),"")</f>
        <v/>
      </c>
      <c r="F912" s="3" t="str">
        <f>IFERROR(VLOOKUP(Table_Query_from_Cas_Ragle3[[#This Row],[Equipment '#]],H:I,2,FALSE), "No Div")</f>
        <v>1</v>
      </c>
      <c r="H912" s="3" t="s">
        <v>4131</v>
      </c>
      <c r="I912" s="3" t="s">
        <v>1934</v>
      </c>
    </row>
    <row r="913" spans="1:9" x14ac:dyDescent="0.25">
      <c r="A913" s="3" t="s">
        <v>3901</v>
      </c>
      <c r="B913" s="3" t="s">
        <v>3904</v>
      </c>
      <c r="C913" s="3">
        <v>51146.18</v>
      </c>
      <c r="D913" s="3" t="s">
        <v>570</v>
      </c>
      <c r="E913" s="3" t="str">
        <f>IFERROR(VLOOKUP(Table_Query_from_Cas_Ragle3[[#This Row],[Equipment '#]],'Equip Rates'!A:C,3,FALSE),"")</f>
        <v/>
      </c>
      <c r="F913" s="3" t="str">
        <f>IFERROR(VLOOKUP(Table_Query_from_Cas_Ragle3[[#This Row],[Equipment '#]],H:I,2,FALSE), "No Div")</f>
        <v>1</v>
      </c>
      <c r="H913" s="3" t="s">
        <v>4138</v>
      </c>
      <c r="I913" s="3" t="s">
        <v>1934</v>
      </c>
    </row>
    <row r="914" spans="1:9" x14ac:dyDescent="0.25">
      <c r="A914" s="3" t="s">
        <v>3902</v>
      </c>
      <c r="B914" s="3" t="s">
        <v>4020</v>
      </c>
      <c r="C914" s="3">
        <v>47412.95</v>
      </c>
      <c r="D914" s="3" t="s">
        <v>570</v>
      </c>
      <c r="E914" s="3" t="str">
        <f>IFERROR(VLOOKUP(Table_Query_from_Cas_Ragle3[[#This Row],[Equipment '#]],'Equip Rates'!A:C,3,FALSE),"")</f>
        <v/>
      </c>
      <c r="F914" s="3" t="str">
        <f>IFERROR(VLOOKUP(Table_Query_from_Cas_Ragle3[[#This Row],[Equipment '#]],H:I,2,FALSE), "No Div")</f>
        <v>1</v>
      </c>
      <c r="H914" s="3" t="s">
        <v>1534</v>
      </c>
      <c r="I914" s="3" t="s">
        <v>1934</v>
      </c>
    </row>
    <row r="915" spans="1:9" x14ac:dyDescent="0.25">
      <c r="A915" s="3" t="s">
        <v>3951</v>
      </c>
      <c r="B915" s="3" t="s">
        <v>3961</v>
      </c>
      <c r="C915" s="3">
        <v>72053.55</v>
      </c>
      <c r="D915" s="3" t="s">
        <v>570</v>
      </c>
      <c r="E915" s="3" t="str">
        <f>IFERROR(VLOOKUP(Table_Query_from_Cas_Ragle3[[#This Row],[Equipment '#]],'Equip Rates'!A:C,3,FALSE),"")</f>
        <v/>
      </c>
      <c r="F915" s="3" t="str">
        <f>IFERROR(VLOOKUP(Table_Query_from_Cas_Ragle3[[#This Row],[Equipment '#]],H:I,2,FALSE), "No Div")</f>
        <v>1</v>
      </c>
      <c r="H915" s="3" t="s">
        <v>1979</v>
      </c>
      <c r="I915" s="3" t="s">
        <v>1937</v>
      </c>
    </row>
    <row r="916" spans="1:9" x14ac:dyDescent="0.25">
      <c r="A916" s="3" t="s">
        <v>3952</v>
      </c>
      <c r="B916" s="3" t="s">
        <v>3962</v>
      </c>
      <c r="C916" s="3">
        <v>52332.21</v>
      </c>
      <c r="D916" s="3" t="s">
        <v>570</v>
      </c>
      <c r="E916" s="3" t="str">
        <f>IFERROR(VLOOKUP(Table_Query_from_Cas_Ragle3[[#This Row],[Equipment '#]],'Equip Rates'!A:C,3,FALSE),"")</f>
        <v/>
      </c>
      <c r="F916" s="3" t="str">
        <f>IFERROR(VLOOKUP(Table_Query_from_Cas_Ragle3[[#This Row],[Equipment '#]],H:I,2,FALSE), "No Div")</f>
        <v>1</v>
      </c>
      <c r="H916" s="3" t="s">
        <v>1980</v>
      </c>
      <c r="I916" s="3" t="s">
        <v>1937</v>
      </c>
    </row>
    <row r="917" spans="1:9" x14ac:dyDescent="0.25">
      <c r="A917" s="3" t="s">
        <v>3934</v>
      </c>
      <c r="B917" s="3" t="s">
        <v>3938</v>
      </c>
      <c r="C917" s="3">
        <v>64162.12</v>
      </c>
      <c r="D917" s="3" t="s">
        <v>570</v>
      </c>
      <c r="E917" s="3" t="str">
        <f>IFERROR(VLOOKUP(Table_Query_from_Cas_Ragle3[[#This Row],[Equipment '#]],'Equip Rates'!A:C,3,FALSE),"")</f>
        <v/>
      </c>
      <c r="F917" s="3" t="str">
        <f>IFERROR(VLOOKUP(Table_Query_from_Cas_Ragle3[[#This Row],[Equipment '#]],H:I,2,FALSE), "No Div")</f>
        <v>1</v>
      </c>
      <c r="H917" s="3" t="s">
        <v>1538</v>
      </c>
      <c r="I917" s="3" t="s">
        <v>1934</v>
      </c>
    </row>
    <row r="918" spans="1:9" x14ac:dyDescent="0.25">
      <c r="A918" s="3" t="s">
        <v>3953</v>
      </c>
      <c r="B918" s="3" t="s">
        <v>3963</v>
      </c>
      <c r="C918" s="3">
        <v>31887.75</v>
      </c>
      <c r="D918" s="3" t="s">
        <v>570</v>
      </c>
      <c r="E918" s="3" t="str">
        <f>IFERROR(VLOOKUP(Table_Query_from_Cas_Ragle3[[#This Row],[Equipment '#]],'Equip Rates'!A:C,3,FALSE),"")</f>
        <v/>
      </c>
      <c r="F918" s="3" t="str">
        <f>IFERROR(VLOOKUP(Table_Query_from_Cas_Ragle3[[#This Row],[Equipment '#]],H:I,2,FALSE), "No Div")</f>
        <v>2</v>
      </c>
      <c r="H918" s="3" t="s">
        <v>1540</v>
      </c>
      <c r="I918" s="3" t="s">
        <v>1937</v>
      </c>
    </row>
    <row r="919" spans="1:9" x14ac:dyDescent="0.25">
      <c r="A919" s="3" t="s">
        <v>3954</v>
      </c>
      <c r="B919" s="3" t="s">
        <v>4056</v>
      </c>
      <c r="C919" s="3">
        <v>85635.1</v>
      </c>
      <c r="D919" s="3" t="s">
        <v>570</v>
      </c>
      <c r="E919" s="3" t="str">
        <f>IFERROR(VLOOKUP(Table_Query_from_Cas_Ragle3[[#This Row],[Equipment '#]],'Equip Rates'!A:C,3,FALSE),"")</f>
        <v/>
      </c>
      <c r="F919" s="3" t="str">
        <f>IFERROR(VLOOKUP(Table_Query_from_Cas_Ragle3[[#This Row],[Equipment '#]],H:I,2,FALSE), "No Div")</f>
        <v>2</v>
      </c>
      <c r="H919" s="3" t="s">
        <v>1981</v>
      </c>
      <c r="I919" s="3" t="s">
        <v>1937</v>
      </c>
    </row>
    <row r="920" spans="1:9" x14ac:dyDescent="0.25">
      <c r="A920" s="3" t="s">
        <v>3975</v>
      </c>
      <c r="B920" s="3" t="s">
        <v>3969</v>
      </c>
      <c r="C920" s="3">
        <v>24199.63</v>
      </c>
      <c r="D920" s="3" t="s">
        <v>570</v>
      </c>
      <c r="E920" s="3" t="str">
        <f>IFERROR(VLOOKUP(Table_Query_from_Cas_Ragle3[[#This Row],[Equipment '#]],'Equip Rates'!A:C,3,FALSE),"")</f>
        <v/>
      </c>
      <c r="F920" s="3" t="str">
        <f>IFERROR(VLOOKUP(Table_Query_from_Cas_Ragle3[[#This Row],[Equipment '#]],H:I,2,FALSE), "No Div")</f>
        <v>2</v>
      </c>
      <c r="H920" s="3" t="s">
        <v>1541</v>
      </c>
      <c r="I920" s="3" t="s">
        <v>1937</v>
      </c>
    </row>
    <row r="921" spans="1:9" x14ac:dyDescent="0.25">
      <c r="A921" s="3" t="s">
        <v>3955</v>
      </c>
      <c r="B921" s="3" t="s">
        <v>3965</v>
      </c>
      <c r="C921" s="3">
        <v>29449.34</v>
      </c>
      <c r="D921" s="3" t="s">
        <v>570</v>
      </c>
      <c r="E921" s="3" t="str">
        <f>IFERROR(VLOOKUP(Table_Query_from_Cas_Ragle3[[#This Row],[Equipment '#]],'Equip Rates'!A:C,3,FALSE),"")</f>
        <v/>
      </c>
      <c r="F921" s="3" t="str">
        <f>IFERROR(VLOOKUP(Table_Query_from_Cas_Ragle3[[#This Row],[Equipment '#]],H:I,2,FALSE), "No Div")</f>
        <v>2</v>
      </c>
      <c r="H921" s="3" t="s">
        <v>1542</v>
      </c>
      <c r="I921" s="3" t="s">
        <v>1937</v>
      </c>
    </row>
    <row r="922" spans="1:9" x14ac:dyDescent="0.25">
      <c r="A922" s="3" t="s">
        <v>3997</v>
      </c>
      <c r="B922" s="3" t="s">
        <v>4021</v>
      </c>
      <c r="C922" s="3">
        <v>61629.26</v>
      </c>
      <c r="D922" s="3" t="s">
        <v>570</v>
      </c>
      <c r="E922" s="3" t="str">
        <f>IFERROR(VLOOKUP(Table_Query_from_Cas_Ragle3[[#This Row],[Equipment '#]],'Equip Rates'!A:C,3,FALSE),"")</f>
        <v/>
      </c>
      <c r="F922" s="3" t="str">
        <f>IFERROR(VLOOKUP(Table_Query_from_Cas_Ragle3[[#This Row],[Equipment '#]],H:I,2,FALSE), "No Div")</f>
        <v>1</v>
      </c>
      <c r="H922" s="3" t="s">
        <v>88</v>
      </c>
      <c r="I922" s="3" t="s">
        <v>1934</v>
      </c>
    </row>
    <row r="923" spans="1:9" x14ac:dyDescent="0.25">
      <c r="A923" s="3" t="s">
        <v>3998</v>
      </c>
      <c r="B923" s="3" t="s">
        <v>4022</v>
      </c>
      <c r="C923" s="3">
        <v>49106.76</v>
      </c>
      <c r="D923" s="3" t="s">
        <v>570</v>
      </c>
      <c r="E923" s="3" t="str">
        <f>IFERROR(VLOOKUP(Table_Query_from_Cas_Ragle3[[#This Row],[Equipment '#]],'Equip Rates'!A:C,3,FALSE),"")</f>
        <v/>
      </c>
      <c r="F923" s="3" t="str">
        <f>IFERROR(VLOOKUP(Table_Query_from_Cas_Ragle3[[#This Row],[Equipment '#]],H:I,2,FALSE), "No Div")</f>
        <v>1</v>
      </c>
      <c r="H923" s="3" t="s">
        <v>1982</v>
      </c>
      <c r="I923" s="3" t="s">
        <v>1934</v>
      </c>
    </row>
    <row r="924" spans="1:9" x14ac:dyDescent="0.25">
      <c r="A924" s="3" t="s">
        <v>3999</v>
      </c>
      <c r="B924" s="3" t="s">
        <v>4023</v>
      </c>
      <c r="C924" s="3">
        <v>40480.42</v>
      </c>
      <c r="D924" s="3" t="s">
        <v>570</v>
      </c>
      <c r="E924" s="3" t="str">
        <f>IFERROR(VLOOKUP(Table_Query_from_Cas_Ragle3[[#This Row],[Equipment '#]],'Equip Rates'!A:C,3,FALSE),"")</f>
        <v/>
      </c>
      <c r="F924" s="3" t="str">
        <f>IFERROR(VLOOKUP(Table_Query_from_Cas_Ragle3[[#This Row],[Equipment '#]],H:I,2,FALSE), "No Div")</f>
        <v>1</v>
      </c>
      <c r="H924" s="3" t="s">
        <v>1543</v>
      </c>
      <c r="I924" s="3" t="s">
        <v>1937</v>
      </c>
    </row>
    <row r="925" spans="1:9" x14ac:dyDescent="0.25">
      <c r="A925" s="3" t="s">
        <v>4094</v>
      </c>
      <c r="B925" s="3" t="s">
        <v>4113</v>
      </c>
      <c r="C925" s="3">
        <v>28870.43</v>
      </c>
      <c r="D925" s="3" t="s">
        <v>570</v>
      </c>
      <c r="E925" s="3" t="str">
        <f>IFERROR(VLOOKUP(Table_Query_from_Cas_Ragle3[[#This Row],[Equipment '#]],'Equip Rates'!A:C,3,FALSE),"")</f>
        <v/>
      </c>
      <c r="F925" s="3" t="str">
        <f>IFERROR(VLOOKUP(Table_Query_from_Cas_Ragle3[[#This Row],[Equipment '#]],H:I,2,FALSE), "No Div")</f>
        <v>2</v>
      </c>
      <c r="H925" s="3" t="s">
        <v>1544</v>
      </c>
      <c r="I925" s="3" t="s">
        <v>1937</v>
      </c>
    </row>
    <row r="926" spans="1:9" x14ac:dyDescent="0.25">
      <c r="A926" s="3" t="s">
        <v>4095</v>
      </c>
      <c r="B926" s="3" t="s">
        <v>4114</v>
      </c>
      <c r="C926" s="3">
        <v>29339.18</v>
      </c>
      <c r="D926" s="3" t="s">
        <v>570</v>
      </c>
      <c r="E926" s="3" t="str">
        <f>IFERROR(VLOOKUP(Table_Query_from_Cas_Ragle3[[#This Row],[Equipment '#]],'Equip Rates'!A:C,3,FALSE),"")</f>
        <v/>
      </c>
      <c r="F926" s="3" t="str">
        <f>IFERROR(VLOOKUP(Table_Query_from_Cas_Ragle3[[#This Row],[Equipment '#]],H:I,2,FALSE), "No Div")</f>
        <v>2</v>
      </c>
      <c r="H926" s="3" t="s">
        <v>1545</v>
      </c>
      <c r="I926" s="3" t="s">
        <v>1937</v>
      </c>
    </row>
    <row r="927" spans="1:9" x14ac:dyDescent="0.25">
      <c r="A927" s="3" t="s">
        <v>4096</v>
      </c>
      <c r="B927" s="3" t="s">
        <v>4115</v>
      </c>
      <c r="C927" s="3">
        <v>28932.93</v>
      </c>
      <c r="D927" s="3" t="s">
        <v>570</v>
      </c>
      <c r="E927" s="3" t="str">
        <f>IFERROR(VLOOKUP(Table_Query_from_Cas_Ragle3[[#This Row],[Equipment '#]],'Equip Rates'!A:C,3,FALSE),"")</f>
        <v/>
      </c>
      <c r="F927" s="3" t="str">
        <f>IFERROR(VLOOKUP(Table_Query_from_Cas_Ragle3[[#This Row],[Equipment '#]],H:I,2,FALSE), "No Div")</f>
        <v>2</v>
      </c>
      <c r="H927" s="3" t="s">
        <v>1546</v>
      </c>
      <c r="I927" s="3" t="s">
        <v>1937</v>
      </c>
    </row>
    <row r="928" spans="1:9" x14ac:dyDescent="0.25">
      <c r="A928" s="3" t="s">
        <v>4097</v>
      </c>
      <c r="B928" s="3" t="s">
        <v>4116</v>
      </c>
      <c r="C928" s="3">
        <v>29026.68</v>
      </c>
      <c r="D928" s="3" t="s">
        <v>570</v>
      </c>
      <c r="E928" s="3" t="str">
        <f>IFERROR(VLOOKUP(Table_Query_from_Cas_Ragle3[[#This Row],[Equipment '#]],'Equip Rates'!A:C,3,FALSE),"")</f>
        <v/>
      </c>
      <c r="F928" s="3" t="str">
        <f>IFERROR(VLOOKUP(Table_Query_from_Cas_Ragle3[[#This Row],[Equipment '#]],H:I,2,FALSE), "No Div")</f>
        <v>2</v>
      </c>
      <c r="H928" s="3" t="s">
        <v>89</v>
      </c>
      <c r="I928" s="3" t="s">
        <v>1934</v>
      </c>
    </row>
    <row r="929" spans="1:9" x14ac:dyDescent="0.25">
      <c r="A929" s="3" t="s">
        <v>4098</v>
      </c>
      <c r="B929" s="3" t="s">
        <v>4117</v>
      </c>
      <c r="C929" s="3">
        <v>28870.43</v>
      </c>
      <c r="D929" s="3" t="s">
        <v>570</v>
      </c>
      <c r="E929" s="3" t="str">
        <f>IFERROR(VLOOKUP(Table_Query_from_Cas_Ragle3[[#This Row],[Equipment '#]],'Equip Rates'!A:C,3,FALSE),"")</f>
        <v/>
      </c>
      <c r="F929" s="3" t="str">
        <f>IFERROR(VLOOKUP(Table_Query_from_Cas_Ragle3[[#This Row],[Equipment '#]],H:I,2,FALSE), "No Div")</f>
        <v>2</v>
      </c>
      <c r="H929" s="3" t="s">
        <v>1983</v>
      </c>
      <c r="I929" s="3" t="s">
        <v>1934</v>
      </c>
    </row>
    <row r="930" spans="1:9" x14ac:dyDescent="0.25">
      <c r="A930" s="3" t="s">
        <v>4129</v>
      </c>
      <c r="B930" s="3" t="s">
        <v>4139</v>
      </c>
      <c r="C930" s="3">
        <v>56859.18</v>
      </c>
      <c r="D930" s="3" t="s">
        <v>570</v>
      </c>
      <c r="E930" s="3" t="str">
        <f>IFERROR(VLOOKUP(Table_Query_from_Cas_Ragle3[[#This Row],[Equipment '#]],'Equip Rates'!A:C,3,FALSE),"")</f>
        <v/>
      </c>
      <c r="F930" s="3" t="str">
        <f>IFERROR(VLOOKUP(Table_Query_from_Cas_Ragle3[[#This Row],[Equipment '#]],H:I,2,FALSE), "No Div")</f>
        <v>2</v>
      </c>
      <c r="H930" s="3" t="s">
        <v>1984</v>
      </c>
      <c r="I930" s="3" t="s">
        <v>1934</v>
      </c>
    </row>
    <row r="931" spans="1:9" x14ac:dyDescent="0.25">
      <c r="A931" s="3" t="s">
        <v>4130</v>
      </c>
      <c r="B931" s="3" t="s">
        <v>4140</v>
      </c>
      <c r="C931" s="3">
        <v>56859.18</v>
      </c>
      <c r="D931" s="3" t="s">
        <v>570</v>
      </c>
      <c r="E931" s="3" t="str">
        <f>IFERROR(VLOOKUP(Table_Query_from_Cas_Ragle3[[#This Row],[Equipment '#]],'Equip Rates'!A:C,3,FALSE),"")</f>
        <v/>
      </c>
      <c r="F931" s="3" t="str">
        <f>IFERROR(VLOOKUP(Table_Query_from_Cas_Ragle3[[#This Row],[Equipment '#]],H:I,2,FALSE), "No Div")</f>
        <v>2</v>
      </c>
      <c r="H931" s="3" t="s">
        <v>1547</v>
      </c>
      <c r="I931" s="3" t="s">
        <v>1934</v>
      </c>
    </row>
    <row r="932" spans="1:9" x14ac:dyDescent="0.25">
      <c r="A932" s="3" t="s">
        <v>4131</v>
      </c>
      <c r="B932" s="3" t="s">
        <v>4141</v>
      </c>
      <c r="C932" s="3">
        <v>56859.18</v>
      </c>
      <c r="D932" s="3" t="s">
        <v>570</v>
      </c>
      <c r="E932" s="3" t="str">
        <f>IFERROR(VLOOKUP(Table_Query_from_Cas_Ragle3[[#This Row],[Equipment '#]],'Equip Rates'!A:C,3,FALSE),"")</f>
        <v/>
      </c>
      <c r="F932" s="3" t="str">
        <f>IFERROR(VLOOKUP(Table_Query_from_Cas_Ragle3[[#This Row],[Equipment '#]],H:I,2,FALSE), "No Div")</f>
        <v>2</v>
      </c>
      <c r="H932" s="3" t="s">
        <v>90</v>
      </c>
      <c r="I932" s="3" t="s">
        <v>1936</v>
      </c>
    </row>
    <row r="933" spans="1:9" x14ac:dyDescent="0.25">
      <c r="A933" s="3" t="s">
        <v>4138</v>
      </c>
      <c r="B933" s="3" t="s">
        <v>4142</v>
      </c>
      <c r="C933" s="3">
        <v>57142.879999999997</v>
      </c>
      <c r="D933" s="3" t="s">
        <v>570</v>
      </c>
      <c r="E933" s="3" t="str">
        <f>IFERROR(VLOOKUP(Table_Query_from_Cas_Ragle3[[#This Row],[Equipment '#]],'Equip Rates'!A:C,3,FALSE),"")</f>
        <v/>
      </c>
      <c r="F933" s="3" t="str">
        <f>IFERROR(VLOOKUP(Table_Query_from_Cas_Ragle3[[#This Row],[Equipment '#]],H:I,2,FALSE), "No Div")</f>
        <v>2</v>
      </c>
      <c r="H933" s="3" t="s">
        <v>234</v>
      </c>
      <c r="I933" s="3" t="s">
        <v>1934</v>
      </c>
    </row>
    <row r="934" spans="1:9" x14ac:dyDescent="0.25">
      <c r="A934" s="3" t="s">
        <v>1534</v>
      </c>
      <c r="B934" s="3" t="s">
        <v>1535</v>
      </c>
      <c r="C934" s="3">
        <v>27512.54</v>
      </c>
      <c r="D934" s="3" t="s">
        <v>570</v>
      </c>
      <c r="E934" s="3" t="str">
        <f>IFERROR(VLOOKUP(Table_Query_from_Cas_Ragle3[[#This Row],[Equipment '#]],'Equip Rates'!A:C,3,FALSE),"")</f>
        <v/>
      </c>
      <c r="F934" s="3" t="str">
        <f>IFERROR(VLOOKUP(Table_Query_from_Cas_Ragle3[[#This Row],[Equipment '#]],H:I,2,FALSE), "No Div")</f>
        <v>2</v>
      </c>
      <c r="H934" s="3" t="s">
        <v>1549</v>
      </c>
      <c r="I934" s="3" t="s">
        <v>1937</v>
      </c>
    </row>
    <row r="935" spans="1:9" x14ac:dyDescent="0.25">
      <c r="A935" s="3" t="s">
        <v>1536</v>
      </c>
      <c r="B935" s="3" t="s">
        <v>1537</v>
      </c>
      <c r="C935" s="3">
        <v>0</v>
      </c>
      <c r="D935" s="3" t="s">
        <v>570</v>
      </c>
      <c r="E935" s="3" t="str">
        <f>IFERROR(VLOOKUP(Table_Query_from_Cas_Ragle3[[#This Row],[Equipment '#]],'Equip Rates'!A:C,3,FALSE),"")</f>
        <v/>
      </c>
      <c r="F935" s="3" t="str">
        <f>IFERROR(VLOOKUP(Table_Query_from_Cas_Ragle3[[#This Row],[Equipment '#]],H:I,2,FALSE), "No Div")</f>
        <v>No Div</v>
      </c>
      <c r="H935" s="3" t="s">
        <v>1550</v>
      </c>
      <c r="I935" s="3" t="s">
        <v>1937</v>
      </c>
    </row>
    <row r="936" spans="1:9" x14ac:dyDescent="0.25">
      <c r="A936" s="3" t="s">
        <v>1538</v>
      </c>
      <c r="B936" s="3" t="s">
        <v>1539</v>
      </c>
      <c r="C936" s="3">
        <v>22875.5</v>
      </c>
      <c r="D936" s="3" t="s">
        <v>570</v>
      </c>
      <c r="E936" s="3" t="str">
        <f>IFERROR(VLOOKUP(Table_Query_from_Cas_Ragle3[[#This Row],[Equipment '#]],'Equip Rates'!A:C,3,FALSE),"")</f>
        <v/>
      </c>
      <c r="F936" s="3" t="str">
        <f>IFERROR(VLOOKUP(Table_Query_from_Cas_Ragle3[[#This Row],[Equipment '#]],H:I,2,FALSE), "No Div")</f>
        <v>2</v>
      </c>
      <c r="H936" s="3" t="s">
        <v>199</v>
      </c>
      <c r="I936" s="3" t="s">
        <v>1934</v>
      </c>
    </row>
    <row r="937" spans="1:9" x14ac:dyDescent="0.25">
      <c r="A937" s="3" t="s">
        <v>88</v>
      </c>
      <c r="B937" s="3" t="s">
        <v>471</v>
      </c>
      <c r="C937" s="3">
        <v>19191.939999999999</v>
      </c>
      <c r="D937" s="3" t="s">
        <v>570</v>
      </c>
      <c r="E937" s="3" t="str">
        <f>IFERROR(VLOOKUP(Table_Query_from_Cas_Ragle3[[#This Row],[Equipment '#]],'Equip Rates'!A:C,3,FALSE),"")</f>
        <v/>
      </c>
      <c r="F937" s="3" t="str">
        <f>IFERROR(VLOOKUP(Table_Query_from_Cas_Ragle3[[#This Row],[Equipment '#]],H:I,2,FALSE), "No Div")</f>
        <v>2</v>
      </c>
      <c r="H937" s="3" t="s">
        <v>200</v>
      </c>
      <c r="I937" s="3" t="s">
        <v>1934</v>
      </c>
    </row>
    <row r="938" spans="1:9" x14ac:dyDescent="0.25">
      <c r="A938" s="3" t="s">
        <v>1543</v>
      </c>
      <c r="B938" s="3" t="s">
        <v>4024</v>
      </c>
      <c r="C938" s="3">
        <v>28116.5</v>
      </c>
      <c r="D938" s="3" t="s">
        <v>570</v>
      </c>
      <c r="E938" s="3" t="str">
        <f>IFERROR(VLOOKUP(Table_Query_from_Cas_Ragle3[[#This Row],[Equipment '#]],'Equip Rates'!A:C,3,FALSE),"")</f>
        <v/>
      </c>
      <c r="F938" s="3" t="str">
        <f>IFERROR(VLOOKUP(Table_Query_from_Cas_Ragle3[[#This Row],[Equipment '#]],H:I,2,FALSE), "No Div")</f>
        <v>1</v>
      </c>
      <c r="H938" s="3" t="s">
        <v>1985</v>
      </c>
      <c r="I938" s="3" t="s">
        <v>1934</v>
      </c>
    </row>
    <row r="939" spans="1:9" x14ac:dyDescent="0.25">
      <c r="A939" s="3" t="s">
        <v>1544</v>
      </c>
      <c r="B939" s="3" t="s">
        <v>4025</v>
      </c>
      <c r="C939" s="3">
        <v>32528</v>
      </c>
      <c r="D939" s="3" t="s">
        <v>570</v>
      </c>
      <c r="E939" s="3" t="str">
        <f>IFERROR(VLOOKUP(Table_Query_from_Cas_Ragle3[[#This Row],[Equipment '#]],'Equip Rates'!A:C,3,FALSE),"")</f>
        <v/>
      </c>
      <c r="F939" s="3" t="str">
        <f>IFERROR(VLOOKUP(Table_Query_from_Cas_Ragle3[[#This Row],[Equipment '#]],H:I,2,FALSE), "No Div")</f>
        <v>1</v>
      </c>
      <c r="H939" s="3" t="s">
        <v>1551</v>
      </c>
      <c r="I939" s="3" t="s">
        <v>1937</v>
      </c>
    </row>
    <row r="940" spans="1:9" x14ac:dyDescent="0.25">
      <c r="A940" s="3" t="s">
        <v>1547</v>
      </c>
      <c r="B940" s="3" t="s">
        <v>1548</v>
      </c>
      <c r="C940" s="3">
        <v>19191.939999999999</v>
      </c>
      <c r="D940" s="3" t="s">
        <v>570</v>
      </c>
      <c r="E940" s="3" t="str">
        <f>IFERROR(VLOOKUP(Table_Query_from_Cas_Ragle3[[#This Row],[Equipment '#]],'Equip Rates'!A:C,3,FALSE),"")</f>
        <v/>
      </c>
      <c r="F940" s="3" t="str">
        <f>IFERROR(VLOOKUP(Table_Query_from_Cas_Ragle3[[#This Row],[Equipment '#]],H:I,2,FALSE), "No Div")</f>
        <v>2</v>
      </c>
      <c r="H940" s="3" t="s">
        <v>1986</v>
      </c>
      <c r="I940" s="3" t="s">
        <v>1937</v>
      </c>
    </row>
    <row r="941" spans="1:9" x14ac:dyDescent="0.25">
      <c r="A941" s="3" t="s">
        <v>1551</v>
      </c>
      <c r="B941" s="3" t="s">
        <v>4026</v>
      </c>
      <c r="C941" s="3">
        <v>37042.75</v>
      </c>
      <c r="D941" s="3" t="s">
        <v>570</v>
      </c>
      <c r="E941" s="3" t="str">
        <f>IFERROR(VLOOKUP(Table_Query_from_Cas_Ragle3[[#This Row],[Equipment '#]],'Equip Rates'!A:C,3,FALSE),"")</f>
        <v/>
      </c>
      <c r="F941" s="3" t="str">
        <f>IFERROR(VLOOKUP(Table_Query_from_Cas_Ragle3[[#This Row],[Equipment '#]],H:I,2,FALSE), "No Div")</f>
        <v>1</v>
      </c>
      <c r="H941" s="3" t="s">
        <v>1987</v>
      </c>
      <c r="I941" s="3" t="s">
        <v>1942</v>
      </c>
    </row>
    <row r="942" spans="1:9" x14ac:dyDescent="0.25">
      <c r="A942" s="3" t="s">
        <v>1552</v>
      </c>
      <c r="B942" s="3" t="s">
        <v>3369</v>
      </c>
      <c r="C942" s="3">
        <v>34256.5</v>
      </c>
      <c r="D942" s="3" t="s">
        <v>570</v>
      </c>
      <c r="E942" s="3" t="str">
        <f>IFERROR(VLOOKUP(Table_Query_from_Cas_Ragle3[[#This Row],[Equipment '#]],'Equip Rates'!A:C,3,FALSE),"")</f>
        <v/>
      </c>
      <c r="F942" s="3" t="str">
        <f>IFERROR(VLOOKUP(Table_Query_from_Cas_Ragle3[[#This Row],[Equipment '#]],H:I,2,FALSE), "No Div")</f>
        <v>1</v>
      </c>
      <c r="H942" s="3" t="s">
        <v>1988</v>
      </c>
      <c r="I942" s="3" t="s">
        <v>1937</v>
      </c>
    </row>
    <row r="943" spans="1:9" x14ac:dyDescent="0.25">
      <c r="A943" s="3" t="s">
        <v>1553</v>
      </c>
      <c r="B943" s="3" t="s">
        <v>4027</v>
      </c>
      <c r="C943" s="3">
        <v>25365.25</v>
      </c>
      <c r="D943" s="3" t="s">
        <v>570</v>
      </c>
      <c r="E943" s="3" t="str">
        <f>IFERROR(VLOOKUP(Table_Query_from_Cas_Ragle3[[#This Row],[Equipment '#]],'Equip Rates'!A:C,3,FALSE),"")</f>
        <v/>
      </c>
      <c r="F943" s="3" t="str">
        <f>IFERROR(VLOOKUP(Table_Query_from_Cas_Ragle3[[#This Row],[Equipment '#]],H:I,2,FALSE), "No Div")</f>
        <v>1</v>
      </c>
      <c r="H943" s="3" t="s">
        <v>1552</v>
      </c>
      <c r="I943" s="3" t="s">
        <v>1937</v>
      </c>
    </row>
    <row r="944" spans="1:9" x14ac:dyDescent="0.25">
      <c r="A944" s="3" t="s">
        <v>91</v>
      </c>
      <c r="B944" s="3" t="s">
        <v>477</v>
      </c>
      <c r="C944" s="3">
        <v>33627.4</v>
      </c>
      <c r="D944" s="3" t="s">
        <v>570</v>
      </c>
      <c r="E944" s="3" t="str">
        <f>IFERROR(VLOOKUP(Table_Query_from_Cas_Ragle3[[#This Row],[Equipment '#]],'Equip Rates'!A:C,3,FALSE),"")</f>
        <v/>
      </c>
      <c r="F944" s="3" t="str">
        <f>IFERROR(VLOOKUP(Table_Query_from_Cas_Ragle3[[#This Row],[Equipment '#]],H:I,2,FALSE), "No Div")</f>
        <v>2</v>
      </c>
      <c r="H944" s="3" t="s">
        <v>1553</v>
      </c>
      <c r="I944" s="3" t="s">
        <v>1937</v>
      </c>
    </row>
    <row r="945" spans="1:9" x14ac:dyDescent="0.25">
      <c r="A945" s="3" t="s">
        <v>1554</v>
      </c>
      <c r="B945" s="3" t="s">
        <v>4028</v>
      </c>
      <c r="C945" s="3">
        <v>25382.75</v>
      </c>
      <c r="D945" s="3" t="s">
        <v>570</v>
      </c>
      <c r="E945" s="3" t="str">
        <f>IFERROR(VLOOKUP(Table_Query_from_Cas_Ragle3[[#This Row],[Equipment '#]],'Equip Rates'!A:C,3,FALSE),"")</f>
        <v/>
      </c>
      <c r="F945" s="3" t="str">
        <f>IFERROR(VLOOKUP(Table_Query_from_Cas_Ragle3[[#This Row],[Equipment '#]],H:I,2,FALSE), "No Div")</f>
        <v>1</v>
      </c>
      <c r="H945" s="3" t="s">
        <v>1989</v>
      </c>
      <c r="I945" s="3" t="s">
        <v>1934</v>
      </c>
    </row>
    <row r="946" spans="1:9" x14ac:dyDescent="0.25">
      <c r="A946" s="3" t="s">
        <v>1555</v>
      </c>
      <c r="B946" s="3" t="s">
        <v>1556</v>
      </c>
      <c r="C946" s="3">
        <v>16986.12</v>
      </c>
      <c r="D946" s="3" t="s">
        <v>570</v>
      </c>
      <c r="E946" s="3" t="str">
        <f>IFERROR(VLOOKUP(Table_Query_from_Cas_Ragle3[[#This Row],[Equipment '#]],'Equip Rates'!A:C,3,FALSE),"")</f>
        <v/>
      </c>
      <c r="F946" s="3" t="str">
        <f>IFERROR(VLOOKUP(Table_Query_from_Cas_Ragle3[[#This Row],[Equipment '#]],H:I,2,FALSE), "No Div")</f>
        <v>2</v>
      </c>
      <c r="H946" s="3" t="s">
        <v>1990</v>
      </c>
      <c r="I946" s="3" t="s">
        <v>1935</v>
      </c>
    </row>
    <row r="947" spans="1:9" x14ac:dyDescent="0.25">
      <c r="A947" s="3" t="s">
        <v>1558</v>
      </c>
      <c r="B947" s="3" t="s">
        <v>3221</v>
      </c>
      <c r="C947" s="3">
        <v>30484.75</v>
      </c>
      <c r="D947" s="3" t="s">
        <v>570</v>
      </c>
      <c r="E947" s="3" t="str">
        <f>IFERROR(VLOOKUP(Table_Query_from_Cas_Ragle3[[#This Row],[Equipment '#]],'Equip Rates'!A:C,3,FALSE),"")</f>
        <v/>
      </c>
      <c r="F947" s="3" t="str">
        <f>IFERROR(VLOOKUP(Table_Query_from_Cas_Ragle3[[#This Row],[Equipment '#]],H:I,2,FALSE), "No Div")</f>
        <v>1</v>
      </c>
      <c r="H947" s="3" t="s">
        <v>91</v>
      </c>
      <c r="I947" s="3" t="s">
        <v>1934</v>
      </c>
    </row>
    <row r="948" spans="1:9" x14ac:dyDescent="0.25">
      <c r="A948" s="3" t="s">
        <v>1559</v>
      </c>
      <c r="B948" s="3" t="s">
        <v>4029</v>
      </c>
      <c r="C948" s="3">
        <v>30842.75</v>
      </c>
      <c r="D948" s="3" t="s">
        <v>570</v>
      </c>
      <c r="E948" s="3" t="str">
        <f>IFERROR(VLOOKUP(Table_Query_from_Cas_Ragle3[[#This Row],[Equipment '#]],'Equip Rates'!A:C,3,FALSE),"")</f>
        <v/>
      </c>
      <c r="F948" s="3" t="str">
        <f>IFERROR(VLOOKUP(Table_Query_from_Cas_Ragle3[[#This Row],[Equipment '#]],H:I,2,FALSE), "No Div")</f>
        <v>1</v>
      </c>
      <c r="H948" s="3" t="s">
        <v>1554</v>
      </c>
      <c r="I948" s="3" t="s">
        <v>1937</v>
      </c>
    </row>
    <row r="949" spans="1:9" x14ac:dyDescent="0.25">
      <c r="A949" s="3" t="s">
        <v>1561</v>
      </c>
      <c r="B949" s="3" t="s">
        <v>3211</v>
      </c>
      <c r="C949" s="3">
        <v>41106.230000000003</v>
      </c>
      <c r="D949" s="3" t="s">
        <v>570</v>
      </c>
      <c r="E949" s="3" t="str">
        <f>IFERROR(VLOOKUP(Table_Query_from_Cas_Ragle3[[#This Row],[Equipment '#]],'Equip Rates'!A:C,3,FALSE),"")</f>
        <v/>
      </c>
      <c r="F949" s="3" t="str">
        <f>IFERROR(VLOOKUP(Table_Query_from_Cas_Ragle3[[#This Row],[Equipment '#]],H:I,2,FALSE), "No Div")</f>
        <v>1</v>
      </c>
      <c r="H949" s="3" t="s">
        <v>92</v>
      </c>
      <c r="I949" s="3" t="s">
        <v>1934</v>
      </c>
    </row>
    <row r="950" spans="1:9" x14ac:dyDescent="0.25">
      <c r="A950" s="3" t="s">
        <v>1562</v>
      </c>
      <c r="B950" s="3" t="s">
        <v>4030</v>
      </c>
      <c r="C950" s="3">
        <v>31118.5</v>
      </c>
      <c r="D950" s="3" t="s">
        <v>570</v>
      </c>
      <c r="E950" s="3" t="str">
        <f>IFERROR(VLOOKUP(Table_Query_from_Cas_Ragle3[[#This Row],[Equipment '#]],'Equip Rates'!A:C,3,FALSE),"")</f>
        <v/>
      </c>
      <c r="F950" s="3" t="str">
        <f>IFERROR(VLOOKUP(Table_Query_from_Cas_Ragle3[[#This Row],[Equipment '#]],H:I,2,FALSE), "No Div")</f>
        <v>1</v>
      </c>
      <c r="H950" s="3" t="s">
        <v>1555</v>
      </c>
      <c r="I950" s="3" t="s">
        <v>1934</v>
      </c>
    </row>
    <row r="951" spans="1:9" x14ac:dyDescent="0.25">
      <c r="A951" s="3" t="s">
        <v>104</v>
      </c>
      <c r="B951" s="3" t="s">
        <v>493</v>
      </c>
      <c r="C951" s="3">
        <v>31574.720000000001</v>
      </c>
      <c r="D951" s="3" t="s">
        <v>570</v>
      </c>
      <c r="E951" s="3" t="str">
        <f>IFERROR(VLOOKUP(Table_Query_from_Cas_Ragle3[[#This Row],[Equipment '#]],'Equip Rates'!A:C,3,FALSE),"")</f>
        <v/>
      </c>
      <c r="F951" s="3" t="str">
        <f>IFERROR(VLOOKUP(Table_Query_from_Cas_Ragle3[[#This Row],[Equipment '#]],H:I,2,FALSE), "No Div")</f>
        <v>2</v>
      </c>
      <c r="H951" s="3" t="s">
        <v>1557</v>
      </c>
      <c r="I951" s="3" t="s">
        <v>1937</v>
      </c>
    </row>
    <row r="952" spans="1:9" x14ac:dyDescent="0.25">
      <c r="A952" s="3" t="s">
        <v>1563</v>
      </c>
      <c r="B952" s="3" t="s">
        <v>4031</v>
      </c>
      <c r="C952" s="3">
        <v>29846.720000000001</v>
      </c>
      <c r="D952" s="3" t="s">
        <v>570</v>
      </c>
      <c r="E952" s="3" t="str">
        <f>IFERROR(VLOOKUP(Table_Query_from_Cas_Ragle3[[#This Row],[Equipment '#]],'Equip Rates'!A:C,3,FALSE),"")</f>
        <v/>
      </c>
      <c r="F952" s="3" t="str">
        <f>IFERROR(VLOOKUP(Table_Query_from_Cas_Ragle3[[#This Row],[Equipment '#]],H:I,2,FALSE), "No Div")</f>
        <v>1</v>
      </c>
      <c r="H952" s="3" t="s">
        <v>93</v>
      </c>
      <c r="I952" s="3" t="s">
        <v>1934</v>
      </c>
    </row>
    <row r="953" spans="1:9" x14ac:dyDescent="0.25">
      <c r="A953" s="3" t="s">
        <v>105</v>
      </c>
      <c r="B953" s="3" t="s">
        <v>495</v>
      </c>
      <c r="C953" s="3">
        <v>22111.63</v>
      </c>
      <c r="D953" s="3" t="s">
        <v>570</v>
      </c>
      <c r="E953" s="3" t="str">
        <f>IFERROR(VLOOKUP(Table_Query_from_Cas_Ragle3[[#This Row],[Equipment '#]],'Equip Rates'!A:C,3,FALSE),"")</f>
        <v/>
      </c>
      <c r="F953" s="3" t="str">
        <f>IFERROR(VLOOKUP(Table_Query_from_Cas_Ragle3[[#This Row],[Equipment '#]],H:I,2,FALSE), "No Div")</f>
        <v>2</v>
      </c>
      <c r="H953" s="3" t="s">
        <v>94</v>
      </c>
      <c r="I953" s="3" t="s">
        <v>1934</v>
      </c>
    </row>
    <row r="954" spans="1:9" x14ac:dyDescent="0.25">
      <c r="A954" s="3" t="s">
        <v>1566</v>
      </c>
      <c r="B954" s="3" t="s">
        <v>3370</v>
      </c>
      <c r="C954" s="3">
        <v>39186.5</v>
      </c>
      <c r="D954" s="3" t="s">
        <v>570</v>
      </c>
      <c r="E954" s="3" t="str">
        <f>IFERROR(VLOOKUP(Table_Query_from_Cas_Ragle3[[#This Row],[Equipment '#]],'Equip Rates'!A:C,3,FALSE),"")</f>
        <v/>
      </c>
      <c r="F954" s="3" t="str">
        <f>IFERROR(VLOOKUP(Table_Query_from_Cas_Ragle3[[#This Row],[Equipment '#]],H:I,2,FALSE), "No Div")</f>
        <v>1</v>
      </c>
      <c r="H954" s="3" t="s">
        <v>1991</v>
      </c>
      <c r="I954" s="3" t="s">
        <v>1934</v>
      </c>
    </row>
    <row r="955" spans="1:9" x14ac:dyDescent="0.25">
      <c r="A955" s="3" t="s">
        <v>1567</v>
      </c>
      <c r="B955" s="3" t="s">
        <v>3371</v>
      </c>
      <c r="C955" s="3">
        <v>31011.5</v>
      </c>
      <c r="D955" s="3" t="s">
        <v>570</v>
      </c>
      <c r="E955" s="3" t="str">
        <f>IFERROR(VLOOKUP(Table_Query_from_Cas_Ragle3[[#This Row],[Equipment '#]],'Equip Rates'!A:C,3,FALSE),"")</f>
        <v/>
      </c>
      <c r="F955" s="3" t="str">
        <f>IFERROR(VLOOKUP(Table_Query_from_Cas_Ragle3[[#This Row],[Equipment '#]],H:I,2,FALSE), "No Div")</f>
        <v>1</v>
      </c>
      <c r="H955" s="3" t="s">
        <v>1992</v>
      </c>
      <c r="I955" s="3" t="s">
        <v>1934</v>
      </c>
    </row>
    <row r="956" spans="1:9" x14ac:dyDescent="0.25">
      <c r="A956" s="3" t="s">
        <v>1568</v>
      </c>
      <c r="B956" s="3" t="s">
        <v>1569</v>
      </c>
      <c r="C956" s="3">
        <v>35536.65</v>
      </c>
      <c r="D956" s="3" t="s">
        <v>570</v>
      </c>
      <c r="E956" s="3" t="str">
        <f>IFERROR(VLOOKUP(Table_Query_from_Cas_Ragle3[[#This Row],[Equipment '#]],'Equip Rates'!A:C,3,FALSE),"")</f>
        <v/>
      </c>
      <c r="F956" s="3" t="str">
        <f>IFERROR(VLOOKUP(Table_Query_from_Cas_Ragle3[[#This Row],[Equipment '#]],H:I,2,FALSE), "No Div")</f>
        <v>1</v>
      </c>
      <c r="H956" s="3" t="s">
        <v>95</v>
      </c>
      <c r="I956" s="3" t="s">
        <v>1934</v>
      </c>
    </row>
    <row r="957" spans="1:9" x14ac:dyDescent="0.25">
      <c r="A957" s="3" t="s">
        <v>1570</v>
      </c>
      <c r="B957" s="3" t="s">
        <v>1571</v>
      </c>
      <c r="C957" s="3">
        <v>63165</v>
      </c>
      <c r="D957" s="3" t="s">
        <v>570</v>
      </c>
      <c r="E957" s="3" t="str">
        <f>IFERROR(VLOOKUP(Table_Query_from_Cas_Ragle3[[#This Row],[Equipment '#]],'Equip Rates'!A:C,3,FALSE),"")</f>
        <v/>
      </c>
      <c r="F957" s="3" t="str">
        <f>IFERROR(VLOOKUP(Table_Query_from_Cas_Ragle3[[#This Row],[Equipment '#]],H:I,2,FALSE), "No Div")</f>
        <v>1</v>
      </c>
      <c r="H957" s="3" t="s">
        <v>1558</v>
      </c>
      <c r="I957" s="3" t="s">
        <v>1937</v>
      </c>
    </row>
    <row r="958" spans="1:9" x14ac:dyDescent="0.25">
      <c r="A958" s="3" t="s">
        <v>1572</v>
      </c>
      <c r="B958" s="3" t="s">
        <v>1573</v>
      </c>
      <c r="C958" s="3">
        <v>29786</v>
      </c>
      <c r="D958" s="3" t="s">
        <v>570</v>
      </c>
      <c r="E958" s="3" t="str">
        <f>IFERROR(VLOOKUP(Table_Query_from_Cas_Ragle3[[#This Row],[Equipment '#]],'Equip Rates'!A:C,3,FALSE),"")</f>
        <v/>
      </c>
      <c r="F958" s="3" t="str">
        <f>IFERROR(VLOOKUP(Table_Query_from_Cas_Ragle3[[#This Row],[Equipment '#]],H:I,2,FALSE), "No Div")</f>
        <v>1</v>
      </c>
      <c r="H958" s="3" t="s">
        <v>1559</v>
      </c>
      <c r="I958" s="3" t="s">
        <v>1937</v>
      </c>
    </row>
    <row r="959" spans="1:9" x14ac:dyDescent="0.25">
      <c r="A959" s="3" t="s">
        <v>1574</v>
      </c>
      <c r="B959" s="3" t="s">
        <v>1575</v>
      </c>
      <c r="C959" s="3">
        <v>68900</v>
      </c>
      <c r="D959" s="3" t="s">
        <v>570</v>
      </c>
      <c r="E959" s="3" t="str">
        <f>IFERROR(VLOOKUP(Table_Query_from_Cas_Ragle3[[#This Row],[Equipment '#]],'Equip Rates'!A:C,3,FALSE),"")</f>
        <v/>
      </c>
      <c r="F959" s="3" t="str">
        <f>IFERROR(VLOOKUP(Table_Query_from_Cas_Ragle3[[#This Row],[Equipment '#]],H:I,2,FALSE), "No Div")</f>
        <v>1</v>
      </c>
      <c r="H959" s="3" t="s">
        <v>1560</v>
      </c>
      <c r="I959" s="3" t="s">
        <v>1934</v>
      </c>
    </row>
    <row r="960" spans="1:9" x14ac:dyDescent="0.25">
      <c r="A960" s="3" t="s">
        <v>4000</v>
      </c>
      <c r="B960" s="3" t="s">
        <v>4032</v>
      </c>
      <c r="C960" s="3">
        <v>5195.99</v>
      </c>
      <c r="D960" s="3" t="s">
        <v>570</v>
      </c>
      <c r="E960" s="3" t="str">
        <f>IFERROR(VLOOKUP(Table_Query_from_Cas_Ragle3[[#This Row],[Equipment '#]],'Equip Rates'!A:C,3,FALSE),"")</f>
        <v/>
      </c>
      <c r="F960" s="3" t="str">
        <f>IFERROR(VLOOKUP(Table_Query_from_Cas_Ragle3[[#This Row],[Equipment '#]],H:I,2,FALSE), "No Div")</f>
        <v>2</v>
      </c>
      <c r="H960" s="3" t="s">
        <v>96</v>
      </c>
      <c r="I960" s="3" t="s">
        <v>1934</v>
      </c>
    </row>
    <row r="961" spans="1:9" x14ac:dyDescent="0.25">
      <c r="A961" s="3" t="s">
        <v>4001</v>
      </c>
      <c r="B961" s="3" t="s">
        <v>4032</v>
      </c>
      <c r="C961" s="3">
        <v>5195.99</v>
      </c>
      <c r="D961" s="3" t="s">
        <v>570</v>
      </c>
      <c r="E961" s="3" t="str">
        <f>IFERROR(VLOOKUP(Table_Query_from_Cas_Ragle3[[#This Row],[Equipment '#]],'Equip Rates'!A:C,3,FALSE),"")</f>
        <v/>
      </c>
      <c r="F961" s="3" t="str">
        <f>IFERROR(VLOOKUP(Table_Query_from_Cas_Ragle3[[#This Row],[Equipment '#]],H:I,2,FALSE), "No Div")</f>
        <v>2</v>
      </c>
      <c r="H961" s="3" t="s">
        <v>97</v>
      </c>
      <c r="I961" s="3" t="s">
        <v>1934</v>
      </c>
    </row>
    <row r="962" spans="1:9" x14ac:dyDescent="0.25">
      <c r="A962" s="3" t="s">
        <v>1576</v>
      </c>
      <c r="B962" s="3" t="s">
        <v>1577</v>
      </c>
      <c r="C962" s="3">
        <v>31076.66</v>
      </c>
      <c r="D962" s="3" t="s">
        <v>570</v>
      </c>
      <c r="E962" s="3" t="str">
        <f>IFERROR(VLOOKUP(Table_Query_from_Cas_Ragle3[[#This Row],[Equipment '#]],'Equip Rates'!A:C,3,FALSE),"")</f>
        <v/>
      </c>
      <c r="F962" s="3" t="str">
        <f>IFERROR(VLOOKUP(Table_Query_from_Cas_Ragle3[[#This Row],[Equipment '#]],H:I,2,FALSE), "No Div")</f>
        <v>2</v>
      </c>
      <c r="H962" s="3" t="s">
        <v>98</v>
      </c>
      <c r="I962" s="3" t="s">
        <v>1934</v>
      </c>
    </row>
    <row r="963" spans="1:9" x14ac:dyDescent="0.25">
      <c r="A963" s="3" t="s">
        <v>3051</v>
      </c>
      <c r="B963" s="3" t="s">
        <v>3060</v>
      </c>
      <c r="C963" s="3">
        <v>25000</v>
      </c>
      <c r="D963" s="3" t="s">
        <v>570</v>
      </c>
      <c r="E963" s="3" t="str">
        <f>IFERROR(VLOOKUP(Table_Query_from_Cas_Ragle3[[#This Row],[Equipment '#]],'Equip Rates'!A:C,3,FALSE),"")</f>
        <v/>
      </c>
      <c r="F963" s="3" t="str">
        <f>IFERROR(VLOOKUP(Table_Query_from_Cas_Ragle3[[#This Row],[Equipment '#]],H:I,2,FALSE), "No Div")</f>
        <v>1</v>
      </c>
      <c r="H963" s="3" t="s">
        <v>99</v>
      </c>
      <c r="I963" s="3" t="s">
        <v>1936</v>
      </c>
    </row>
    <row r="964" spans="1:9" x14ac:dyDescent="0.25">
      <c r="A964" s="3" t="s">
        <v>1578</v>
      </c>
      <c r="B964" s="3" t="s">
        <v>1579</v>
      </c>
      <c r="C964" s="3">
        <v>30740</v>
      </c>
      <c r="D964" s="3" t="s">
        <v>570</v>
      </c>
      <c r="E964" s="3" t="str">
        <f>IFERROR(VLOOKUP(Table_Query_from_Cas_Ragle3[[#This Row],[Equipment '#]],'Equip Rates'!A:C,3,FALSE),"")</f>
        <v/>
      </c>
      <c r="F964" s="3" t="str">
        <f>IFERROR(VLOOKUP(Table_Query_from_Cas_Ragle3[[#This Row],[Equipment '#]],H:I,2,FALSE), "No Div")</f>
        <v>1</v>
      </c>
      <c r="H964" s="3" t="s">
        <v>100</v>
      </c>
      <c r="I964" s="3" t="s">
        <v>1934</v>
      </c>
    </row>
    <row r="965" spans="1:9" x14ac:dyDescent="0.25">
      <c r="A965" s="3" t="s">
        <v>1580</v>
      </c>
      <c r="B965" s="3" t="s">
        <v>1581</v>
      </c>
      <c r="C965" s="3">
        <v>37000</v>
      </c>
      <c r="D965" s="3" t="s">
        <v>570</v>
      </c>
      <c r="E965" s="3" t="str">
        <f>IFERROR(VLOOKUP(Table_Query_from_Cas_Ragle3[[#This Row],[Equipment '#]],'Equip Rates'!A:C,3,FALSE),"")</f>
        <v/>
      </c>
      <c r="F965" s="3" t="str">
        <f>IFERROR(VLOOKUP(Table_Query_from_Cas_Ragle3[[#This Row],[Equipment '#]],H:I,2,FALSE), "No Div")</f>
        <v>No Div</v>
      </c>
      <c r="H965" s="3" t="s">
        <v>201</v>
      </c>
      <c r="I965" s="3" t="s">
        <v>1935</v>
      </c>
    </row>
    <row r="966" spans="1:9" x14ac:dyDescent="0.25">
      <c r="A966" s="3" t="s">
        <v>1582</v>
      </c>
      <c r="B966" s="3" t="s">
        <v>1583</v>
      </c>
      <c r="C966" s="3">
        <v>7990</v>
      </c>
      <c r="D966" s="3" t="s">
        <v>570</v>
      </c>
      <c r="E966" s="3" t="str">
        <f>IFERROR(VLOOKUP(Table_Query_from_Cas_Ragle3[[#This Row],[Equipment '#]],'Equip Rates'!A:C,3,FALSE),"")</f>
        <v/>
      </c>
      <c r="F966" s="3" t="str">
        <f>IFERROR(VLOOKUP(Table_Query_from_Cas_Ragle3[[#This Row],[Equipment '#]],H:I,2,FALSE), "No Div")</f>
        <v>1</v>
      </c>
      <c r="H966" s="3" t="s">
        <v>202</v>
      </c>
      <c r="I966" s="3" t="s">
        <v>1935</v>
      </c>
    </row>
    <row r="967" spans="1:9" x14ac:dyDescent="0.25">
      <c r="A967" s="3" t="s">
        <v>62</v>
      </c>
      <c r="B967" s="3" t="s">
        <v>497</v>
      </c>
      <c r="C967" s="3">
        <v>53500</v>
      </c>
      <c r="D967" s="3" t="s">
        <v>570</v>
      </c>
      <c r="E967" s="3" t="str">
        <f>IFERROR(VLOOKUP(Table_Query_from_Cas_Ragle3[[#This Row],[Equipment '#]],'Equip Rates'!A:C,3,FALSE),"")</f>
        <v/>
      </c>
      <c r="F967" s="3" t="str">
        <f>IFERROR(VLOOKUP(Table_Query_from_Cas_Ragle3[[#This Row],[Equipment '#]],H:I,2,FALSE), "No Div")</f>
        <v>2</v>
      </c>
      <c r="H967" s="3" t="s">
        <v>101</v>
      </c>
      <c r="I967" s="3" t="s">
        <v>1934</v>
      </c>
    </row>
    <row r="968" spans="1:9" x14ac:dyDescent="0.25">
      <c r="A968" s="3" t="s">
        <v>1584</v>
      </c>
      <c r="B968" s="3" t="s">
        <v>1585</v>
      </c>
      <c r="C968" s="3">
        <v>34240</v>
      </c>
      <c r="D968" s="3" t="s">
        <v>570</v>
      </c>
      <c r="E968" s="3" t="str">
        <f>IFERROR(VLOOKUP(Table_Query_from_Cas_Ragle3[[#This Row],[Equipment '#]],'Equip Rates'!A:C,3,FALSE),"")</f>
        <v/>
      </c>
      <c r="F968" s="3" t="str">
        <f>IFERROR(VLOOKUP(Table_Query_from_Cas_Ragle3[[#This Row],[Equipment '#]],H:I,2,FALSE), "No Div")</f>
        <v>1</v>
      </c>
      <c r="H968" s="3" t="s">
        <v>1561</v>
      </c>
      <c r="I968" s="3" t="s">
        <v>1937</v>
      </c>
    </row>
    <row r="969" spans="1:9" x14ac:dyDescent="0.25">
      <c r="A969" s="3" t="s">
        <v>1586</v>
      </c>
      <c r="B969" s="3" t="s">
        <v>1587</v>
      </c>
      <c r="C969" s="3">
        <v>31265.4</v>
      </c>
      <c r="D969" s="3" t="s">
        <v>570</v>
      </c>
      <c r="E969" s="3" t="str">
        <f>IFERROR(VLOOKUP(Table_Query_from_Cas_Ragle3[[#This Row],[Equipment '#]],'Equip Rates'!A:C,3,FALSE),"")</f>
        <v/>
      </c>
      <c r="F969" s="3" t="str">
        <f>IFERROR(VLOOKUP(Table_Query_from_Cas_Ragle3[[#This Row],[Equipment '#]],H:I,2,FALSE), "No Div")</f>
        <v>1</v>
      </c>
      <c r="H969" s="3" t="s">
        <v>203</v>
      </c>
      <c r="I969" s="3" t="s">
        <v>1934</v>
      </c>
    </row>
    <row r="970" spans="1:9" x14ac:dyDescent="0.25">
      <c r="A970" s="3" t="s">
        <v>1588</v>
      </c>
      <c r="B970" s="3" t="s">
        <v>1589</v>
      </c>
      <c r="C970" s="3">
        <v>7420</v>
      </c>
      <c r="D970" s="3" t="s">
        <v>570</v>
      </c>
      <c r="E970" s="3" t="str">
        <f>IFERROR(VLOOKUP(Table_Query_from_Cas_Ragle3[[#This Row],[Equipment '#]],'Equip Rates'!A:C,3,FALSE),"")</f>
        <v/>
      </c>
      <c r="F970" s="3" t="str">
        <f>IFERROR(VLOOKUP(Table_Query_from_Cas_Ragle3[[#This Row],[Equipment '#]],H:I,2,FALSE), "No Div")</f>
        <v>1</v>
      </c>
      <c r="H970" s="3" t="s">
        <v>1562</v>
      </c>
      <c r="I970" s="3" t="s">
        <v>1937</v>
      </c>
    </row>
    <row r="971" spans="1:9" x14ac:dyDescent="0.25">
      <c r="A971" s="3" t="s">
        <v>63</v>
      </c>
      <c r="B971" s="3" t="s">
        <v>498</v>
      </c>
      <c r="C971" s="3">
        <v>68400.820000000007</v>
      </c>
      <c r="D971" s="3" t="s">
        <v>570</v>
      </c>
      <c r="E971" s="3" t="str">
        <f>IFERROR(VLOOKUP(Table_Query_from_Cas_Ragle3[[#This Row],[Equipment '#]],'Equip Rates'!A:C,3,FALSE),"")</f>
        <v/>
      </c>
      <c r="F971" s="3" t="str">
        <f>IFERROR(VLOOKUP(Table_Query_from_Cas_Ragle3[[#This Row],[Equipment '#]],H:I,2,FALSE), "No Div")</f>
        <v>2</v>
      </c>
      <c r="H971" s="3" t="s">
        <v>102</v>
      </c>
      <c r="I971" s="3" t="s">
        <v>1934</v>
      </c>
    </row>
    <row r="972" spans="1:9" x14ac:dyDescent="0.25">
      <c r="A972" s="3" t="s">
        <v>1590</v>
      </c>
      <c r="B972" s="3" t="s">
        <v>498</v>
      </c>
      <c r="C972" s="3">
        <v>49838.93</v>
      </c>
      <c r="D972" s="3" t="s">
        <v>570</v>
      </c>
      <c r="E972" s="3" t="str">
        <f>IFERROR(VLOOKUP(Table_Query_from_Cas_Ragle3[[#This Row],[Equipment '#]],'Equip Rates'!A:C,3,FALSE),"")</f>
        <v/>
      </c>
      <c r="F972" s="3" t="str">
        <f>IFERROR(VLOOKUP(Table_Query_from_Cas_Ragle3[[#This Row],[Equipment '#]],H:I,2,FALSE), "No Div")</f>
        <v>1</v>
      </c>
      <c r="H972" s="3" t="s">
        <v>103</v>
      </c>
      <c r="I972" s="3" t="s">
        <v>1934</v>
      </c>
    </row>
    <row r="973" spans="1:9" x14ac:dyDescent="0.25">
      <c r="A973" s="3" t="s">
        <v>1591</v>
      </c>
      <c r="B973" s="3" t="s">
        <v>1592</v>
      </c>
      <c r="C973" s="3">
        <v>55640</v>
      </c>
      <c r="D973" s="3" t="s">
        <v>570</v>
      </c>
      <c r="E973" s="3" t="str">
        <f>IFERROR(VLOOKUP(Table_Query_from_Cas_Ragle3[[#This Row],[Equipment '#]],'Equip Rates'!A:C,3,FALSE),"")</f>
        <v/>
      </c>
      <c r="F973" s="3" t="str">
        <f>IFERROR(VLOOKUP(Table_Query_from_Cas_Ragle3[[#This Row],[Equipment '#]],H:I,2,FALSE), "No Div")</f>
        <v>1</v>
      </c>
      <c r="H973" s="3" t="s">
        <v>104</v>
      </c>
      <c r="I973" s="3" t="s">
        <v>1934</v>
      </c>
    </row>
    <row r="974" spans="1:9" x14ac:dyDescent="0.25">
      <c r="A974" s="3" t="s">
        <v>1593</v>
      </c>
      <c r="B974" s="3" t="s">
        <v>1594</v>
      </c>
      <c r="C974" s="3">
        <v>84476.5</v>
      </c>
      <c r="D974" s="3" t="s">
        <v>570</v>
      </c>
      <c r="E974" s="3" t="str">
        <f>IFERROR(VLOOKUP(Table_Query_from_Cas_Ragle3[[#This Row],[Equipment '#]],'Equip Rates'!A:C,3,FALSE),"")</f>
        <v/>
      </c>
      <c r="F974" s="3" t="str">
        <f>IFERROR(VLOOKUP(Table_Query_from_Cas_Ragle3[[#This Row],[Equipment '#]],H:I,2,FALSE), "No Div")</f>
        <v>1</v>
      </c>
      <c r="H974" s="3" t="s">
        <v>1563</v>
      </c>
      <c r="I974" s="3" t="s">
        <v>1937</v>
      </c>
    </row>
    <row r="975" spans="1:9" x14ac:dyDescent="0.25">
      <c r="A975" s="3" t="s">
        <v>64</v>
      </c>
      <c r="B975" s="3" t="s">
        <v>499</v>
      </c>
      <c r="C975" s="3">
        <v>57936.38</v>
      </c>
      <c r="D975" s="3" t="s">
        <v>570</v>
      </c>
      <c r="E975" s="3" t="str">
        <f>IFERROR(VLOOKUP(Table_Query_from_Cas_Ragle3[[#This Row],[Equipment '#]],'Equip Rates'!A:C,3,FALSE),"")</f>
        <v/>
      </c>
      <c r="F975" s="3" t="str">
        <f>IFERROR(VLOOKUP(Table_Query_from_Cas_Ragle3[[#This Row],[Equipment '#]],H:I,2,FALSE), "No Div")</f>
        <v>2</v>
      </c>
      <c r="H975" s="3" t="s">
        <v>235</v>
      </c>
      <c r="I975" s="3" t="s">
        <v>1934</v>
      </c>
    </row>
    <row r="976" spans="1:9" x14ac:dyDescent="0.25">
      <c r="A976" s="3" t="s">
        <v>248</v>
      </c>
      <c r="B976" s="3" t="s">
        <v>500</v>
      </c>
      <c r="C976" s="3">
        <v>37983.1</v>
      </c>
      <c r="D976" s="3" t="s">
        <v>570</v>
      </c>
      <c r="E976" s="3" t="str">
        <f>IFERROR(VLOOKUP(Table_Query_from_Cas_Ragle3[[#This Row],[Equipment '#]],'Equip Rates'!A:C,3,FALSE),"")</f>
        <v/>
      </c>
      <c r="F976" s="3" t="str">
        <f>IFERROR(VLOOKUP(Table_Query_from_Cas_Ragle3[[#This Row],[Equipment '#]],H:I,2,FALSE), "No Div")</f>
        <v>2</v>
      </c>
      <c r="H976" s="3" t="s">
        <v>105</v>
      </c>
      <c r="I976" s="3" t="s">
        <v>1934</v>
      </c>
    </row>
    <row r="977" spans="1:9" x14ac:dyDescent="0.25">
      <c r="A977" s="3" t="s">
        <v>307</v>
      </c>
      <c r="B977" s="3" t="s">
        <v>501</v>
      </c>
      <c r="C977" s="3">
        <v>10283.75</v>
      </c>
      <c r="D977" s="3" t="s">
        <v>570</v>
      </c>
      <c r="E977" s="3" t="str">
        <f>IFERROR(VLOOKUP(Table_Query_from_Cas_Ragle3[[#This Row],[Equipment '#]],'Equip Rates'!A:C,3,FALSE),"")</f>
        <v/>
      </c>
      <c r="F977" s="3" t="str">
        <f>IFERROR(VLOOKUP(Table_Query_from_Cas_Ragle3[[#This Row],[Equipment '#]],H:I,2,FALSE), "No Div")</f>
        <v>2</v>
      </c>
      <c r="H977" s="3" t="s">
        <v>1564</v>
      </c>
      <c r="I977" s="3" t="s">
        <v>1937</v>
      </c>
    </row>
    <row r="978" spans="1:9" x14ac:dyDescent="0.25">
      <c r="A978" s="3" t="s">
        <v>65</v>
      </c>
      <c r="B978" s="3" t="s">
        <v>502</v>
      </c>
      <c r="C978" s="3">
        <v>64967.4</v>
      </c>
      <c r="D978" s="3" t="s">
        <v>570</v>
      </c>
      <c r="E978" s="3" t="str">
        <f>IFERROR(VLOOKUP(Table_Query_from_Cas_Ragle3[[#This Row],[Equipment '#]],'Equip Rates'!A:C,3,FALSE),"")</f>
        <v/>
      </c>
      <c r="F978" s="3" t="str">
        <f>IFERROR(VLOOKUP(Table_Query_from_Cas_Ragle3[[#This Row],[Equipment '#]],H:I,2,FALSE), "No Div")</f>
        <v>4</v>
      </c>
      <c r="H978" s="3" t="s">
        <v>1993</v>
      </c>
      <c r="I978" s="3" t="s">
        <v>1937</v>
      </c>
    </row>
    <row r="979" spans="1:9" x14ac:dyDescent="0.25">
      <c r="A979" s="3" t="s">
        <v>1595</v>
      </c>
      <c r="B979" s="3" t="s">
        <v>1596</v>
      </c>
      <c r="C979" s="3">
        <v>13023.5</v>
      </c>
      <c r="D979" s="3" t="s">
        <v>570</v>
      </c>
      <c r="E979" s="3" t="str">
        <f>IFERROR(VLOOKUP(Table_Query_from_Cas_Ragle3[[#This Row],[Equipment '#]],'Equip Rates'!A:C,3,FALSE),"")</f>
        <v/>
      </c>
      <c r="F979" s="3" t="str">
        <f>IFERROR(VLOOKUP(Table_Query_from_Cas_Ragle3[[#This Row],[Equipment '#]],H:I,2,FALSE), "No Div")</f>
        <v>2</v>
      </c>
      <c r="H979" s="3" t="s">
        <v>1565</v>
      </c>
      <c r="I979" s="3" t="s">
        <v>1937</v>
      </c>
    </row>
    <row r="980" spans="1:9" x14ac:dyDescent="0.25">
      <c r="A980" s="3" t="s">
        <v>1597</v>
      </c>
      <c r="B980" s="3" t="s">
        <v>1598</v>
      </c>
      <c r="C980" s="3">
        <v>114788.49</v>
      </c>
      <c r="D980" s="3" t="s">
        <v>570</v>
      </c>
      <c r="E980" s="3" t="str">
        <f>IFERROR(VLOOKUP(Table_Query_from_Cas_Ragle3[[#This Row],[Equipment '#]],'Equip Rates'!A:C,3,FALSE),"")</f>
        <v/>
      </c>
      <c r="F980" s="3" t="str">
        <f>IFERROR(VLOOKUP(Table_Query_from_Cas_Ragle3[[#This Row],[Equipment '#]],H:I,2,FALSE), "No Div")</f>
        <v>1</v>
      </c>
      <c r="H980" s="3" t="s">
        <v>1566</v>
      </c>
      <c r="I980" s="3" t="s">
        <v>1937</v>
      </c>
    </row>
    <row r="981" spans="1:9" x14ac:dyDescent="0.25">
      <c r="A981" s="3" t="s">
        <v>301</v>
      </c>
      <c r="B981" s="3" t="s">
        <v>503</v>
      </c>
      <c r="C981" s="3">
        <v>7000</v>
      </c>
      <c r="D981" s="3" t="s">
        <v>570</v>
      </c>
      <c r="E981" s="3" t="str">
        <f>IFERROR(VLOOKUP(Table_Query_from_Cas_Ragle3[[#This Row],[Equipment '#]],'Equip Rates'!A:C,3,FALSE),"")</f>
        <v/>
      </c>
      <c r="F981" s="3" t="str">
        <f>IFERROR(VLOOKUP(Table_Query_from_Cas_Ragle3[[#This Row],[Equipment '#]],H:I,2,FALSE), "No Div")</f>
        <v>2</v>
      </c>
      <c r="H981" s="3" t="s">
        <v>1567</v>
      </c>
      <c r="I981" s="3" t="s">
        <v>1937</v>
      </c>
    </row>
    <row r="982" spans="1:9" x14ac:dyDescent="0.25">
      <c r="A982" s="3" t="s">
        <v>66</v>
      </c>
      <c r="B982" s="3" t="s">
        <v>504</v>
      </c>
      <c r="C982" s="3">
        <v>6474.6</v>
      </c>
      <c r="D982" s="3" t="s">
        <v>570</v>
      </c>
      <c r="E982" s="3" t="str">
        <f>IFERROR(VLOOKUP(Table_Query_from_Cas_Ragle3[[#This Row],[Equipment '#]],'Equip Rates'!A:C,3,FALSE),"")</f>
        <v/>
      </c>
      <c r="F982" s="3" t="str">
        <f>IFERROR(VLOOKUP(Table_Query_from_Cas_Ragle3[[#This Row],[Equipment '#]],H:I,2,FALSE), "No Div")</f>
        <v>2</v>
      </c>
      <c r="H982" s="3" t="s">
        <v>1568</v>
      </c>
      <c r="I982" s="3" t="s">
        <v>1937</v>
      </c>
    </row>
    <row r="983" spans="1:9" x14ac:dyDescent="0.25">
      <c r="A983" s="3" t="s">
        <v>67</v>
      </c>
      <c r="B983" s="3" t="s">
        <v>505</v>
      </c>
      <c r="C983" s="3">
        <v>11589.6</v>
      </c>
      <c r="D983" s="3" t="s">
        <v>570</v>
      </c>
      <c r="E983" s="3" t="str">
        <f>IFERROR(VLOOKUP(Table_Query_from_Cas_Ragle3[[#This Row],[Equipment '#]],'Equip Rates'!A:C,3,FALSE),"")</f>
        <v/>
      </c>
      <c r="F983" s="3" t="str">
        <f>IFERROR(VLOOKUP(Table_Query_from_Cas_Ragle3[[#This Row],[Equipment '#]],H:I,2,FALSE), "No Div")</f>
        <v>2</v>
      </c>
      <c r="H983" s="3" t="s">
        <v>1570</v>
      </c>
      <c r="I983" s="3" t="s">
        <v>1937</v>
      </c>
    </row>
    <row r="984" spans="1:9" x14ac:dyDescent="0.25">
      <c r="A984" s="3" t="s">
        <v>249</v>
      </c>
      <c r="B984" s="3" t="s">
        <v>506</v>
      </c>
      <c r="C984" s="3">
        <v>42856.480000000003</v>
      </c>
      <c r="D984" s="3" t="s">
        <v>570</v>
      </c>
      <c r="E984" s="3" t="str">
        <f>IFERROR(VLOOKUP(Table_Query_from_Cas_Ragle3[[#This Row],[Equipment '#]],'Equip Rates'!A:C,3,FALSE),"")</f>
        <v/>
      </c>
      <c r="F984" s="3" t="str">
        <f>IFERROR(VLOOKUP(Table_Query_from_Cas_Ragle3[[#This Row],[Equipment '#]],H:I,2,FALSE), "No Div")</f>
        <v>3</v>
      </c>
      <c r="H984" s="3" t="s">
        <v>1572</v>
      </c>
      <c r="I984" s="3" t="s">
        <v>1937</v>
      </c>
    </row>
    <row r="985" spans="1:9" x14ac:dyDescent="0.25">
      <c r="A985" s="3" t="s">
        <v>68</v>
      </c>
      <c r="B985" s="3" t="s">
        <v>507</v>
      </c>
      <c r="C985" s="3">
        <v>63868</v>
      </c>
      <c r="D985" s="3" t="s">
        <v>570</v>
      </c>
      <c r="E985" s="3" t="str">
        <f>IFERROR(VLOOKUP(Table_Query_from_Cas_Ragle3[[#This Row],[Equipment '#]],'Equip Rates'!A:C,3,FALSE),"")</f>
        <v/>
      </c>
      <c r="F985" s="3" t="str">
        <f>IFERROR(VLOOKUP(Table_Query_from_Cas_Ragle3[[#This Row],[Equipment '#]],H:I,2,FALSE), "No Div")</f>
        <v>3</v>
      </c>
      <c r="H985" s="3" t="s">
        <v>1574</v>
      </c>
      <c r="I985" s="3" t="s">
        <v>1937</v>
      </c>
    </row>
    <row r="986" spans="1:9" x14ac:dyDescent="0.25">
      <c r="A986" s="3" t="s">
        <v>1599</v>
      </c>
      <c r="B986" s="3" t="s">
        <v>1600</v>
      </c>
      <c r="C986" s="3">
        <v>17715.990000000002</v>
      </c>
      <c r="D986" s="3" t="s">
        <v>570</v>
      </c>
      <c r="E986" s="3" t="str">
        <f>IFERROR(VLOOKUP(Table_Query_from_Cas_Ragle3[[#This Row],[Equipment '#]],'Equip Rates'!A:C,3,FALSE),"")</f>
        <v/>
      </c>
      <c r="F986" s="3" t="str">
        <f>IFERROR(VLOOKUP(Table_Query_from_Cas_Ragle3[[#This Row],[Equipment '#]],H:I,2,FALSE), "No Div")</f>
        <v>1</v>
      </c>
      <c r="H986" s="3" t="s">
        <v>4000</v>
      </c>
      <c r="I986" s="3" t="s">
        <v>1934</v>
      </c>
    </row>
    <row r="987" spans="1:9" x14ac:dyDescent="0.25">
      <c r="A987" s="3" t="s">
        <v>302</v>
      </c>
      <c r="B987" s="3" t="s">
        <v>508</v>
      </c>
      <c r="C987" s="3">
        <v>15696.26</v>
      </c>
      <c r="D987" s="3" t="s">
        <v>570</v>
      </c>
      <c r="E987" s="3" t="str">
        <f>IFERROR(VLOOKUP(Table_Query_from_Cas_Ragle3[[#This Row],[Equipment '#]],'Equip Rates'!A:C,3,FALSE),"")</f>
        <v/>
      </c>
      <c r="F987" s="3" t="str">
        <f>IFERROR(VLOOKUP(Table_Query_from_Cas_Ragle3[[#This Row],[Equipment '#]],H:I,2,FALSE), "No Div")</f>
        <v>2</v>
      </c>
      <c r="H987" s="3" t="s">
        <v>4001</v>
      </c>
      <c r="I987" s="3" t="s">
        <v>1934</v>
      </c>
    </row>
    <row r="988" spans="1:9" x14ac:dyDescent="0.25">
      <c r="A988" s="3" t="s">
        <v>308</v>
      </c>
      <c r="B988" s="3" t="s">
        <v>509</v>
      </c>
      <c r="C988" s="3">
        <v>7313.9</v>
      </c>
      <c r="D988" s="3" t="s">
        <v>570</v>
      </c>
      <c r="E988" s="3" t="str">
        <f>IFERROR(VLOOKUP(Table_Query_from_Cas_Ragle3[[#This Row],[Equipment '#]],'Equip Rates'!A:C,3,FALSE),"")</f>
        <v/>
      </c>
      <c r="F988" s="3" t="str">
        <f>IFERROR(VLOOKUP(Table_Query_from_Cas_Ragle3[[#This Row],[Equipment '#]],H:I,2,FALSE), "No Div")</f>
        <v>2</v>
      </c>
      <c r="H988" s="3" t="s">
        <v>1576</v>
      </c>
      <c r="I988" s="3" t="s">
        <v>1934</v>
      </c>
    </row>
    <row r="989" spans="1:9" x14ac:dyDescent="0.25">
      <c r="A989" s="3" t="s">
        <v>303</v>
      </c>
      <c r="B989" s="3" t="s">
        <v>510</v>
      </c>
      <c r="C989" s="3">
        <v>7215.95</v>
      </c>
      <c r="D989" s="3" t="s">
        <v>570</v>
      </c>
      <c r="E989" s="3" t="str">
        <f>IFERROR(VLOOKUP(Table_Query_from_Cas_Ragle3[[#This Row],[Equipment '#]],'Equip Rates'!A:C,3,FALSE),"")</f>
        <v/>
      </c>
      <c r="F989" s="3" t="str">
        <f>IFERROR(VLOOKUP(Table_Query_from_Cas_Ragle3[[#This Row],[Equipment '#]],H:I,2,FALSE), "No Div")</f>
        <v>2</v>
      </c>
      <c r="H989" s="3" t="s">
        <v>3051</v>
      </c>
      <c r="I989" s="3" t="s">
        <v>1937</v>
      </c>
    </row>
    <row r="990" spans="1:9" x14ac:dyDescent="0.25">
      <c r="A990" s="3" t="s">
        <v>309</v>
      </c>
      <c r="B990" s="3" t="s">
        <v>511</v>
      </c>
      <c r="C990" s="3">
        <v>70468.789999999994</v>
      </c>
      <c r="D990" s="3" t="s">
        <v>570</v>
      </c>
      <c r="E990" s="3" t="str">
        <f>IFERROR(VLOOKUP(Table_Query_from_Cas_Ragle3[[#This Row],[Equipment '#]],'Equip Rates'!A:C,3,FALSE),"")</f>
        <v/>
      </c>
      <c r="F990" s="3" t="str">
        <f>IFERROR(VLOOKUP(Table_Query_from_Cas_Ragle3[[#This Row],[Equipment '#]],H:I,2,FALSE), "No Div")</f>
        <v>2</v>
      </c>
      <c r="H990" s="3" t="s">
        <v>61</v>
      </c>
      <c r="I990" s="3" t="s">
        <v>1934</v>
      </c>
    </row>
    <row r="991" spans="1:9" x14ac:dyDescent="0.25">
      <c r="A991" s="3" t="s">
        <v>3150</v>
      </c>
      <c r="B991" s="3" t="s">
        <v>3164</v>
      </c>
      <c r="C991" s="3">
        <v>92114</v>
      </c>
      <c r="D991" s="3" t="s">
        <v>570</v>
      </c>
      <c r="E991" s="3" t="str">
        <f>IFERROR(VLOOKUP(Table_Query_from_Cas_Ragle3[[#This Row],[Equipment '#]],'Equip Rates'!A:C,3,FALSE),"")</f>
        <v/>
      </c>
      <c r="F991" s="3" t="str">
        <f>IFERROR(VLOOKUP(Table_Query_from_Cas_Ragle3[[#This Row],[Equipment '#]],H:I,2,FALSE), "No Div")</f>
        <v>1</v>
      </c>
      <c r="H991" s="3" t="s">
        <v>1578</v>
      </c>
      <c r="I991" s="3" t="s">
        <v>1937</v>
      </c>
    </row>
    <row r="992" spans="1:9" x14ac:dyDescent="0.25">
      <c r="A992" s="3" t="s">
        <v>3151</v>
      </c>
      <c r="B992" s="3" t="s">
        <v>3165</v>
      </c>
      <c r="C992" s="3">
        <v>21820.87</v>
      </c>
      <c r="D992" s="3" t="s">
        <v>570</v>
      </c>
      <c r="E992" s="3" t="str">
        <f>IFERROR(VLOOKUP(Table_Query_from_Cas_Ragle3[[#This Row],[Equipment '#]],'Equip Rates'!A:C,3,FALSE),"")</f>
        <v/>
      </c>
      <c r="F992" s="3" t="str">
        <f>IFERROR(VLOOKUP(Table_Query_from_Cas_Ragle3[[#This Row],[Equipment '#]],H:I,2,FALSE), "No Div")</f>
        <v>1</v>
      </c>
      <c r="H992" s="3" t="s">
        <v>1582</v>
      </c>
      <c r="I992" s="3" t="s">
        <v>1937</v>
      </c>
    </row>
    <row r="993" spans="1:9" x14ac:dyDescent="0.25">
      <c r="A993" s="3" t="s">
        <v>3413</v>
      </c>
      <c r="B993" s="3" t="s">
        <v>3433</v>
      </c>
      <c r="C993" s="3">
        <v>220261.64</v>
      </c>
      <c r="D993" s="3" t="s">
        <v>570</v>
      </c>
      <c r="E993" s="3" t="str">
        <f>IFERROR(VLOOKUP(Table_Query_from_Cas_Ragle3[[#This Row],[Equipment '#]],'Equip Rates'!A:C,3,FALSE),"")</f>
        <v/>
      </c>
      <c r="F993" s="3" t="str">
        <f>IFERROR(VLOOKUP(Table_Query_from_Cas_Ragle3[[#This Row],[Equipment '#]],H:I,2,FALSE), "No Div")</f>
        <v>1</v>
      </c>
      <c r="H993" s="3" t="s">
        <v>62</v>
      </c>
      <c r="I993" s="3" t="s">
        <v>1934</v>
      </c>
    </row>
    <row r="994" spans="1:9" x14ac:dyDescent="0.25">
      <c r="A994" s="3" t="s">
        <v>3745</v>
      </c>
      <c r="B994" s="3" t="s">
        <v>3756</v>
      </c>
      <c r="C994" s="3">
        <v>28750.03</v>
      </c>
      <c r="D994" s="3" t="s">
        <v>570</v>
      </c>
      <c r="E994" s="3" t="str">
        <f>IFERROR(VLOOKUP(Table_Query_from_Cas_Ragle3[[#This Row],[Equipment '#]],'Equip Rates'!A:C,3,FALSE),"")</f>
        <v/>
      </c>
      <c r="F994" s="3" t="str">
        <f>IFERROR(VLOOKUP(Table_Query_from_Cas_Ragle3[[#This Row],[Equipment '#]],H:I,2,FALSE), "No Div")</f>
        <v>2</v>
      </c>
      <c r="H994" s="3" t="s">
        <v>1584</v>
      </c>
      <c r="I994" s="3" t="s">
        <v>1937</v>
      </c>
    </row>
    <row r="995" spans="1:9" x14ac:dyDescent="0.25">
      <c r="A995" s="3" t="s">
        <v>3746</v>
      </c>
      <c r="B995" s="3" t="s">
        <v>3757</v>
      </c>
      <c r="C995" s="3">
        <v>10716.75</v>
      </c>
      <c r="D995" s="3" t="s">
        <v>570</v>
      </c>
      <c r="E995" s="3" t="str">
        <f>IFERROR(VLOOKUP(Table_Query_from_Cas_Ragle3[[#This Row],[Equipment '#]],'Equip Rates'!A:C,3,FALSE),"")</f>
        <v/>
      </c>
      <c r="F995" s="3" t="str">
        <f>IFERROR(VLOOKUP(Table_Query_from_Cas_Ragle3[[#This Row],[Equipment '#]],H:I,2,FALSE), "No Div")</f>
        <v>2</v>
      </c>
      <c r="H995" s="3" t="s">
        <v>1586</v>
      </c>
      <c r="I995" s="3" t="s">
        <v>1937</v>
      </c>
    </row>
    <row r="996" spans="1:9" x14ac:dyDescent="0.25">
      <c r="A996" s="3" t="s">
        <v>4121</v>
      </c>
      <c r="B996" s="3" t="s">
        <v>4124</v>
      </c>
      <c r="C996" s="3">
        <v>94000</v>
      </c>
      <c r="D996" s="3" t="s">
        <v>570</v>
      </c>
      <c r="E996" s="3" t="str">
        <f>IFERROR(VLOOKUP(Table_Query_from_Cas_Ragle3[[#This Row],[Equipment '#]],'Equip Rates'!A:C,3,FALSE),"")</f>
        <v/>
      </c>
      <c r="F996" s="3" t="str">
        <f>IFERROR(VLOOKUP(Table_Query_from_Cas_Ragle3[[#This Row],[Equipment '#]],H:I,2,FALSE), "No Div")</f>
        <v>1</v>
      </c>
      <c r="H996" s="3" t="s">
        <v>1588</v>
      </c>
      <c r="I996" s="3" t="s">
        <v>1937</v>
      </c>
    </row>
    <row r="997" spans="1:9" x14ac:dyDescent="0.25">
      <c r="A997" s="3" t="s">
        <v>1601</v>
      </c>
      <c r="B997" s="3" t="s">
        <v>3238</v>
      </c>
      <c r="C997" s="3">
        <v>42718</v>
      </c>
      <c r="D997" s="3" t="s">
        <v>570</v>
      </c>
      <c r="E997" s="3" t="str">
        <f>IFERROR(VLOOKUP(Table_Query_from_Cas_Ragle3[[#This Row],[Equipment '#]],'Equip Rates'!A:C,3,FALSE),"")</f>
        <v/>
      </c>
      <c r="F997" s="3" t="str">
        <f>IFERROR(VLOOKUP(Table_Query_from_Cas_Ragle3[[#This Row],[Equipment '#]],H:I,2,FALSE), "No Div")</f>
        <v>1</v>
      </c>
      <c r="H997" s="3" t="s">
        <v>63</v>
      </c>
      <c r="I997" s="3" t="s">
        <v>1934</v>
      </c>
    </row>
    <row r="998" spans="1:9" x14ac:dyDescent="0.25">
      <c r="A998" s="3" t="s">
        <v>3583</v>
      </c>
      <c r="B998" s="3" t="s">
        <v>3584</v>
      </c>
      <c r="C998" s="3">
        <v>27296.32</v>
      </c>
      <c r="D998" s="3" t="s">
        <v>570</v>
      </c>
      <c r="E998" s="3" t="str">
        <f>IFERROR(VLOOKUP(Table_Query_from_Cas_Ragle3[[#This Row],[Equipment '#]],'Equip Rates'!A:C,3,FALSE),"")</f>
        <v/>
      </c>
      <c r="F998" s="3" t="str">
        <f>IFERROR(VLOOKUP(Table_Query_from_Cas_Ragle3[[#This Row],[Equipment '#]],H:I,2,FALSE), "No Div")</f>
        <v>2</v>
      </c>
      <c r="H998" s="3" t="s">
        <v>1590</v>
      </c>
      <c r="I998" s="3" t="s">
        <v>1937</v>
      </c>
    </row>
    <row r="999" spans="1:9" x14ac:dyDescent="0.25">
      <c r="A999" s="3" t="s">
        <v>1602</v>
      </c>
      <c r="B999" s="3" t="s">
        <v>1603</v>
      </c>
      <c r="C999" s="3">
        <v>0</v>
      </c>
      <c r="D999" s="3" t="s">
        <v>570</v>
      </c>
      <c r="E999" s="3" t="str">
        <f>IFERROR(VLOOKUP(Table_Query_from_Cas_Ragle3[[#This Row],[Equipment '#]],'Equip Rates'!A:C,3,FALSE),"")</f>
        <v/>
      </c>
      <c r="F999" s="3" t="str">
        <f>IFERROR(VLOOKUP(Table_Query_from_Cas_Ragle3[[#This Row],[Equipment '#]],H:I,2,FALSE), "No Div")</f>
        <v>No Div</v>
      </c>
      <c r="H999" s="3" t="s">
        <v>1591</v>
      </c>
      <c r="I999" s="3" t="s">
        <v>1937</v>
      </c>
    </row>
    <row r="1000" spans="1:9" x14ac:dyDescent="0.25">
      <c r="A1000" s="3" t="s">
        <v>1604</v>
      </c>
      <c r="B1000" s="3" t="s">
        <v>1605</v>
      </c>
      <c r="C1000" s="3">
        <v>0</v>
      </c>
      <c r="D1000" s="3" t="s">
        <v>570</v>
      </c>
      <c r="E1000" s="3" t="str">
        <f>IFERROR(VLOOKUP(Table_Query_from_Cas_Ragle3[[#This Row],[Equipment '#]],'Equip Rates'!A:C,3,FALSE),"")</f>
        <v/>
      </c>
      <c r="F1000" s="3" t="str">
        <f>IFERROR(VLOOKUP(Table_Query_from_Cas_Ragle3[[#This Row],[Equipment '#]],H:I,2,FALSE), "No Div")</f>
        <v>No Div</v>
      </c>
      <c r="H1000" s="3" t="s">
        <v>1593</v>
      </c>
      <c r="I1000" s="3" t="s">
        <v>1937</v>
      </c>
    </row>
    <row r="1001" spans="1:9" x14ac:dyDescent="0.25">
      <c r="A1001" s="3" t="s">
        <v>1606</v>
      </c>
      <c r="B1001" s="3" t="s">
        <v>1607</v>
      </c>
      <c r="C1001" s="3">
        <v>0</v>
      </c>
      <c r="D1001" s="3" t="s">
        <v>570</v>
      </c>
      <c r="E1001" s="3" t="str">
        <f>IFERROR(VLOOKUP(Table_Query_from_Cas_Ragle3[[#This Row],[Equipment '#]],'Equip Rates'!A:C,3,FALSE),"")</f>
        <v/>
      </c>
      <c r="F1001" s="3" t="str">
        <f>IFERROR(VLOOKUP(Table_Query_from_Cas_Ragle3[[#This Row],[Equipment '#]],H:I,2,FALSE), "No Div")</f>
        <v>No Div</v>
      </c>
      <c r="H1001" s="3" t="s">
        <v>64</v>
      </c>
      <c r="I1001" s="3" t="s">
        <v>1934</v>
      </c>
    </row>
    <row r="1002" spans="1:9" x14ac:dyDescent="0.25">
      <c r="A1002" s="3" t="s">
        <v>3152</v>
      </c>
      <c r="B1002" s="3" t="s">
        <v>3166</v>
      </c>
      <c r="C1002" s="3">
        <v>28863.25</v>
      </c>
      <c r="D1002" s="3" t="s">
        <v>570</v>
      </c>
      <c r="E1002" s="3" t="str">
        <f>IFERROR(VLOOKUP(Table_Query_from_Cas_Ragle3[[#This Row],[Equipment '#]],'Equip Rates'!A:C,3,FALSE),"")</f>
        <v/>
      </c>
      <c r="F1002" s="3" t="str">
        <f>IFERROR(VLOOKUP(Table_Query_from_Cas_Ragle3[[#This Row],[Equipment '#]],H:I,2,FALSE), "No Div")</f>
        <v>1</v>
      </c>
      <c r="H1002" s="3" t="s">
        <v>248</v>
      </c>
      <c r="I1002" s="3" t="s">
        <v>1934</v>
      </c>
    </row>
    <row r="1003" spans="1:9" x14ac:dyDescent="0.25">
      <c r="A1003" s="3" t="s">
        <v>1608</v>
      </c>
      <c r="B1003" s="3" t="s">
        <v>1609</v>
      </c>
      <c r="C1003" s="3">
        <v>0</v>
      </c>
      <c r="D1003" s="3" t="s">
        <v>570</v>
      </c>
      <c r="E1003" s="3" t="str">
        <f>IFERROR(VLOOKUP(Table_Query_from_Cas_Ragle3[[#This Row],[Equipment '#]],'Equip Rates'!A:C,3,FALSE),"")</f>
        <v/>
      </c>
      <c r="F1003" s="3" t="str">
        <f>IFERROR(VLOOKUP(Table_Query_from_Cas_Ragle3[[#This Row],[Equipment '#]],H:I,2,FALSE), "No Div")</f>
        <v>No Div</v>
      </c>
      <c r="H1003" s="3" t="s">
        <v>307</v>
      </c>
      <c r="I1003" s="3" t="s">
        <v>1934</v>
      </c>
    </row>
    <row r="1004" spans="1:9" x14ac:dyDescent="0.25">
      <c r="A1004" s="3" t="s">
        <v>1610</v>
      </c>
      <c r="B1004" s="3" t="s">
        <v>1611</v>
      </c>
      <c r="C1004" s="3">
        <v>0</v>
      </c>
      <c r="D1004" s="3" t="s">
        <v>570</v>
      </c>
      <c r="E1004" s="3" t="str">
        <f>IFERROR(VLOOKUP(Table_Query_from_Cas_Ragle3[[#This Row],[Equipment '#]],'Equip Rates'!A:C,3,FALSE),"")</f>
        <v/>
      </c>
      <c r="F1004" s="3" t="str">
        <f>IFERROR(VLOOKUP(Table_Query_from_Cas_Ragle3[[#This Row],[Equipment '#]],H:I,2,FALSE), "No Div")</f>
        <v>No Div</v>
      </c>
      <c r="H1004" s="3" t="s">
        <v>65</v>
      </c>
      <c r="I1004" s="3" t="s">
        <v>1935</v>
      </c>
    </row>
    <row r="1005" spans="1:9" x14ac:dyDescent="0.25">
      <c r="A1005" s="3" t="s">
        <v>29</v>
      </c>
      <c r="B1005" s="3" t="s">
        <v>512</v>
      </c>
      <c r="C1005" s="3">
        <v>315880</v>
      </c>
      <c r="D1005" s="3" t="s">
        <v>570</v>
      </c>
      <c r="E1005" s="3" t="str">
        <f>IFERROR(VLOOKUP(Table_Query_from_Cas_Ragle3[[#This Row],[Equipment '#]],'Equip Rates'!A:C,3,FALSE),"")</f>
        <v/>
      </c>
      <c r="F1005" s="3" t="str">
        <f>IFERROR(VLOOKUP(Table_Query_from_Cas_Ragle3[[#This Row],[Equipment '#]],H:I,2,FALSE), "No Div")</f>
        <v>2</v>
      </c>
      <c r="H1005" s="3" t="s">
        <v>1595</v>
      </c>
      <c r="I1005" s="3" t="s">
        <v>1934</v>
      </c>
    </row>
    <row r="1006" spans="1:9" x14ac:dyDescent="0.25">
      <c r="A1006" s="3" t="s">
        <v>30</v>
      </c>
      <c r="B1006" s="3" t="s">
        <v>513</v>
      </c>
      <c r="C1006" s="3">
        <v>250003.38</v>
      </c>
      <c r="D1006" s="3" t="s">
        <v>570</v>
      </c>
      <c r="E1006" s="3" t="str">
        <f>IFERROR(VLOOKUP(Table_Query_from_Cas_Ragle3[[#This Row],[Equipment '#]],'Equip Rates'!A:C,3,FALSE),"")</f>
        <v/>
      </c>
      <c r="F1006" s="3" t="str">
        <f>IFERROR(VLOOKUP(Table_Query_from_Cas_Ragle3[[#This Row],[Equipment '#]],H:I,2,FALSE), "No Div")</f>
        <v>2</v>
      </c>
      <c r="H1006" s="3" t="s">
        <v>1597</v>
      </c>
      <c r="I1006" s="3" t="s">
        <v>1937</v>
      </c>
    </row>
    <row r="1007" spans="1:9" x14ac:dyDescent="0.25">
      <c r="A1007" s="3" t="s">
        <v>178</v>
      </c>
      <c r="B1007" s="3" t="s">
        <v>514</v>
      </c>
      <c r="C1007" s="3">
        <v>106875</v>
      </c>
      <c r="D1007" s="3" t="s">
        <v>570</v>
      </c>
      <c r="E1007" s="3" t="str">
        <f>IFERROR(VLOOKUP(Table_Query_from_Cas_Ragle3[[#This Row],[Equipment '#]],'Equip Rates'!A:C,3,FALSE),"")</f>
        <v/>
      </c>
      <c r="F1007" s="3" t="str">
        <f>IFERROR(VLOOKUP(Table_Query_from_Cas_Ragle3[[#This Row],[Equipment '#]],H:I,2,FALSE), "No Div")</f>
        <v>4</v>
      </c>
      <c r="H1007" s="3" t="s">
        <v>301</v>
      </c>
      <c r="I1007" s="3" t="s">
        <v>1934</v>
      </c>
    </row>
    <row r="1008" spans="1:9" x14ac:dyDescent="0.25">
      <c r="A1008" s="3" t="s">
        <v>1612</v>
      </c>
      <c r="B1008" s="3" t="s">
        <v>1613</v>
      </c>
      <c r="C1008" s="3">
        <v>337966.67</v>
      </c>
      <c r="D1008" s="3" t="s">
        <v>570</v>
      </c>
      <c r="E1008" s="3" t="str">
        <f>IFERROR(VLOOKUP(Table_Query_from_Cas_Ragle3[[#This Row],[Equipment '#]],'Equip Rates'!A:C,3,FALSE),"")</f>
        <v/>
      </c>
      <c r="F1008" s="3" t="str">
        <f>IFERROR(VLOOKUP(Table_Query_from_Cas_Ragle3[[#This Row],[Equipment '#]],H:I,2,FALSE), "No Div")</f>
        <v>1</v>
      </c>
      <c r="H1008" s="3" t="s">
        <v>66</v>
      </c>
      <c r="I1008" s="3" t="s">
        <v>1934</v>
      </c>
    </row>
    <row r="1009" spans="1:9" x14ac:dyDescent="0.25">
      <c r="A1009" s="3" t="s">
        <v>3474</v>
      </c>
      <c r="B1009" s="3" t="s">
        <v>3475</v>
      </c>
      <c r="C1009" s="3">
        <v>185000</v>
      </c>
      <c r="D1009" s="3" t="s">
        <v>570</v>
      </c>
      <c r="E1009" s="3" t="str">
        <f>IFERROR(VLOOKUP(Table_Query_from_Cas_Ragle3[[#This Row],[Equipment '#]],'Equip Rates'!A:C,3,FALSE),"")</f>
        <v/>
      </c>
      <c r="F1009" s="3" t="str">
        <f>IFERROR(VLOOKUP(Table_Query_from_Cas_Ragle3[[#This Row],[Equipment '#]],H:I,2,FALSE), "No Div")</f>
        <v>1</v>
      </c>
      <c r="H1009" s="3" t="s">
        <v>67</v>
      </c>
      <c r="I1009" s="3" t="s">
        <v>1934</v>
      </c>
    </row>
    <row r="1010" spans="1:9" x14ac:dyDescent="0.25">
      <c r="A1010" s="3" t="s">
        <v>1614</v>
      </c>
      <c r="B1010" s="3" t="s">
        <v>1615</v>
      </c>
      <c r="C1010" s="3">
        <v>0</v>
      </c>
      <c r="D1010" s="3" t="s">
        <v>570</v>
      </c>
      <c r="E1010" s="3" t="str">
        <f>IFERROR(VLOOKUP(Table_Query_from_Cas_Ragle3[[#This Row],[Equipment '#]],'Equip Rates'!A:C,3,FALSE),"")</f>
        <v/>
      </c>
      <c r="F1010" s="3" t="str">
        <f>IFERROR(VLOOKUP(Table_Query_from_Cas_Ragle3[[#This Row],[Equipment '#]],H:I,2,FALSE), "No Div")</f>
        <v>2</v>
      </c>
      <c r="H1010" s="3" t="s">
        <v>249</v>
      </c>
      <c r="I1010" s="3" t="s">
        <v>1936</v>
      </c>
    </row>
    <row r="1011" spans="1:9" x14ac:dyDescent="0.25">
      <c r="A1011" s="3" t="s">
        <v>1616</v>
      </c>
      <c r="B1011" s="3" t="s">
        <v>1617</v>
      </c>
      <c r="C1011" s="3">
        <v>0</v>
      </c>
      <c r="D1011" s="3" t="s">
        <v>570</v>
      </c>
      <c r="E1011" s="3" t="str">
        <f>IFERROR(VLOOKUP(Table_Query_from_Cas_Ragle3[[#This Row],[Equipment '#]],'Equip Rates'!A:C,3,FALSE),"")</f>
        <v/>
      </c>
      <c r="F1011" s="3" t="str">
        <f>IFERROR(VLOOKUP(Table_Query_from_Cas_Ragle3[[#This Row],[Equipment '#]],H:I,2,FALSE), "No Div")</f>
        <v>No Div</v>
      </c>
      <c r="H1011" s="3" t="s">
        <v>68</v>
      </c>
      <c r="I1011" s="3" t="s">
        <v>1936</v>
      </c>
    </row>
    <row r="1012" spans="1:9" x14ac:dyDescent="0.25">
      <c r="A1012" s="3" t="s">
        <v>1618</v>
      </c>
      <c r="B1012" s="3" t="s">
        <v>1310</v>
      </c>
      <c r="C1012" s="3">
        <v>0</v>
      </c>
      <c r="D1012" s="3" t="s">
        <v>570</v>
      </c>
      <c r="E1012" s="3" t="str">
        <f>IFERROR(VLOOKUP(Table_Query_from_Cas_Ragle3[[#This Row],[Equipment '#]],'Equip Rates'!A:C,3,FALSE),"")</f>
        <v/>
      </c>
      <c r="F1012" s="3" t="str">
        <f>IFERROR(VLOOKUP(Table_Query_from_Cas_Ragle3[[#This Row],[Equipment '#]],H:I,2,FALSE), "No Div")</f>
        <v>2</v>
      </c>
      <c r="H1012" s="3" t="s">
        <v>1599</v>
      </c>
      <c r="I1012" s="3" t="s">
        <v>1937</v>
      </c>
    </row>
    <row r="1013" spans="1:9" x14ac:dyDescent="0.25">
      <c r="A1013" s="3" t="s">
        <v>1619</v>
      </c>
      <c r="B1013" s="3" t="s">
        <v>1310</v>
      </c>
      <c r="C1013" s="3">
        <v>0</v>
      </c>
      <c r="D1013" s="3" t="s">
        <v>570</v>
      </c>
      <c r="E1013" s="3" t="str">
        <f>IFERROR(VLOOKUP(Table_Query_from_Cas_Ragle3[[#This Row],[Equipment '#]],'Equip Rates'!A:C,3,FALSE),"")</f>
        <v/>
      </c>
      <c r="F1013" s="3" t="str">
        <f>IFERROR(VLOOKUP(Table_Query_from_Cas_Ragle3[[#This Row],[Equipment '#]],H:I,2,FALSE), "No Div")</f>
        <v>2</v>
      </c>
      <c r="H1013" s="3" t="s">
        <v>302</v>
      </c>
      <c r="I1013" s="3" t="s">
        <v>1934</v>
      </c>
    </row>
    <row r="1014" spans="1:9" x14ac:dyDescent="0.25">
      <c r="A1014" s="3" t="s">
        <v>1620</v>
      </c>
      <c r="B1014" s="3" t="s">
        <v>1310</v>
      </c>
      <c r="C1014" s="3">
        <v>0</v>
      </c>
      <c r="D1014" s="3" t="s">
        <v>570</v>
      </c>
      <c r="E1014" s="3" t="str">
        <f>IFERROR(VLOOKUP(Table_Query_from_Cas_Ragle3[[#This Row],[Equipment '#]],'Equip Rates'!A:C,3,FALSE),"")</f>
        <v/>
      </c>
      <c r="F1014" s="3" t="str">
        <f>IFERROR(VLOOKUP(Table_Query_from_Cas_Ragle3[[#This Row],[Equipment '#]],H:I,2,FALSE), "No Div")</f>
        <v>2</v>
      </c>
      <c r="H1014" s="3" t="s">
        <v>308</v>
      </c>
      <c r="I1014" s="3" t="s">
        <v>1934</v>
      </c>
    </row>
    <row r="1015" spans="1:9" x14ac:dyDescent="0.25">
      <c r="A1015" s="3" t="s">
        <v>1621</v>
      </c>
      <c r="B1015" s="3" t="s">
        <v>1622</v>
      </c>
      <c r="C1015" s="3">
        <v>0</v>
      </c>
      <c r="D1015" s="3" t="s">
        <v>570</v>
      </c>
      <c r="E1015" s="3" t="str">
        <f>IFERROR(VLOOKUP(Table_Query_from_Cas_Ragle3[[#This Row],[Equipment '#]],'Equip Rates'!A:C,3,FALSE),"")</f>
        <v/>
      </c>
      <c r="F1015" s="3" t="str">
        <f>IFERROR(VLOOKUP(Table_Query_from_Cas_Ragle3[[#This Row],[Equipment '#]],H:I,2,FALSE), "No Div")</f>
        <v>2</v>
      </c>
      <c r="H1015" s="3" t="s">
        <v>303</v>
      </c>
      <c r="I1015" s="3" t="s">
        <v>1934</v>
      </c>
    </row>
    <row r="1016" spans="1:9" x14ac:dyDescent="0.25">
      <c r="A1016" s="3" t="s">
        <v>1623</v>
      </c>
      <c r="B1016" s="3" t="s">
        <v>1624</v>
      </c>
      <c r="C1016" s="3">
        <v>0</v>
      </c>
      <c r="D1016" s="3" t="s">
        <v>570</v>
      </c>
      <c r="E1016" s="3" t="str">
        <f>IFERROR(VLOOKUP(Table_Query_from_Cas_Ragle3[[#This Row],[Equipment '#]],'Equip Rates'!A:C,3,FALSE),"")</f>
        <v/>
      </c>
      <c r="F1016" s="3" t="str">
        <f>IFERROR(VLOOKUP(Table_Query_from_Cas_Ragle3[[#This Row],[Equipment '#]],H:I,2,FALSE), "No Div")</f>
        <v>2</v>
      </c>
      <c r="H1016" s="3" t="s">
        <v>309</v>
      </c>
      <c r="I1016" s="3" t="s">
        <v>1934</v>
      </c>
    </row>
    <row r="1017" spans="1:9" x14ac:dyDescent="0.25">
      <c r="A1017" s="3" t="s">
        <v>1625</v>
      </c>
      <c r="B1017" s="3" t="s">
        <v>1626</v>
      </c>
      <c r="C1017" s="3">
        <v>0</v>
      </c>
      <c r="D1017" s="3" t="s">
        <v>570</v>
      </c>
      <c r="E1017" s="3" t="str">
        <f>IFERROR(VLOOKUP(Table_Query_from_Cas_Ragle3[[#This Row],[Equipment '#]],'Equip Rates'!A:C,3,FALSE),"")</f>
        <v/>
      </c>
      <c r="F1017" s="3" t="str">
        <f>IFERROR(VLOOKUP(Table_Query_from_Cas_Ragle3[[#This Row],[Equipment '#]],H:I,2,FALSE), "No Div")</f>
        <v>2</v>
      </c>
      <c r="H1017" s="3" t="s">
        <v>3150</v>
      </c>
      <c r="I1017" s="3" t="s">
        <v>1937</v>
      </c>
    </row>
    <row r="1018" spans="1:9" x14ac:dyDescent="0.25">
      <c r="A1018" s="3" t="s">
        <v>1627</v>
      </c>
      <c r="B1018" s="3" t="s">
        <v>1628</v>
      </c>
      <c r="C1018" s="3">
        <v>0</v>
      </c>
      <c r="D1018" s="3" t="s">
        <v>570</v>
      </c>
      <c r="E1018" s="3" t="str">
        <f>IFERROR(VLOOKUP(Table_Query_from_Cas_Ragle3[[#This Row],[Equipment '#]],'Equip Rates'!A:C,3,FALSE),"")</f>
        <v/>
      </c>
      <c r="F1018" s="3" t="str">
        <f>IFERROR(VLOOKUP(Table_Query_from_Cas_Ragle3[[#This Row],[Equipment '#]],H:I,2,FALSE), "No Div")</f>
        <v>2</v>
      </c>
      <c r="H1018" s="3" t="s">
        <v>3151</v>
      </c>
      <c r="I1018" s="3" t="s">
        <v>1937</v>
      </c>
    </row>
    <row r="1019" spans="1:9" x14ac:dyDescent="0.25">
      <c r="A1019" s="3" t="s">
        <v>1629</v>
      </c>
      <c r="B1019" s="3" t="s">
        <v>1630</v>
      </c>
      <c r="C1019" s="3">
        <v>0</v>
      </c>
      <c r="D1019" s="3" t="s">
        <v>570</v>
      </c>
      <c r="E1019" s="3" t="str">
        <f>IFERROR(VLOOKUP(Table_Query_from_Cas_Ragle3[[#This Row],[Equipment '#]],'Equip Rates'!A:C,3,FALSE),"")</f>
        <v/>
      </c>
      <c r="F1019" s="3" t="str">
        <f>IFERROR(VLOOKUP(Table_Query_from_Cas_Ragle3[[#This Row],[Equipment '#]],H:I,2,FALSE), "No Div")</f>
        <v>2</v>
      </c>
      <c r="H1019" s="3" t="s">
        <v>3413</v>
      </c>
      <c r="I1019" s="3" t="s">
        <v>1937</v>
      </c>
    </row>
    <row r="1020" spans="1:9" x14ac:dyDescent="0.25">
      <c r="A1020" s="3" t="s">
        <v>1631</v>
      </c>
      <c r="B1020" s="3" t="s">
        <v>1632</v>
      </c>
      <c r="C1020" s="3">
        <v>0</v>
      </c>
      <c r="D1020" s="3" t="s">
        <v>570</v>
      </c>
      <c r="E1020" s="3" t="str">
        <f>IFERROR(VLOOKUP(Table_Query_from_Cas_Ragle3[[#This Row],[Equipment '#]],'Equip Rates'!A:C,3,FALSE),"")</f>
        <v/>
      </c>
      <c r="F1020" s="3" t="str">
        <f>IFERROR(VLOOKUP(Table_Query_from_Cas_Ragle3[[#This Row],[Equipment '#]],H:I,2,FALSE), "No Div")</f>
        <v>2</v>
      </c>
      <c r="H1020" s="3" t="s">
        <v>3745</v>
      </c>
      <c r="I1020" s="3" t="s">
        <v>1934</v>
      </c>
    </row>
    <row r="1021" spans="1:9" x14ac:dyDescent="0.25">
      <c r="A1021" s="3" t="s">
        <v>1633</v>
      </c>
      <c r="B1021" s="3" t="s">
        <v>1634</v>
      </c>
      <c r="C1021" s="3">
        <v>0</v>
      </c>
      <c r="D1021" s="3" t="s">
        <v>570</v>
      </c>
      <c r="E1021" s="3" t="str">
        <f>IFERROR(VLOOKUP(Table_Query_from_Cas_Ragle3[[#This Row],[Equipment '#]],'Equip Rates'!A:C,3,FALSE),"")</f>
        <v/>
      </c>
      <c r="F1021" s="3" t="str">
        <f>IFERROR(VLOOKUP(Table_Query_from_Cas_Ragle3[[#This Row],[Equipment '#]],H:I,2,FALSE), "No Div")</f>
        <v>2</v>
      </c>
      <c r="H1021" s="3" t="s">
        <v>3746</v>
      </c>
      <c r="I1021" s="3" t="s">
        <v>1934</v>
      </c>
    </row>
    <row r="1022" spans="1:9" x14ac:dyDescent="0.25">
      <c r="A1022" s="3" t="s">
        <v>1635</v>
      </c>
      <c r="B1022" s="3" t="s">
        <v>1636</v>
      </c>
      <c r="C1022" s="3">
        <v>0</v>
      </c>
      <c r="D1022" s="3" t="s">
        <v>570</v>
      </c>
      <c r="E1022" s="3" t="str">
        <f>IFERROR(VLOOKUP(Table_Query_from_Cas_Ragle3[[#This Row],[Equipment '#]],'Equip Rates'!A:C,3,FALSE),"")</f>
        <v/>
      </c>
      <c r="F1022" s="3" t="str">
        <f>IFERROR(VLOOKUP(Table_Query_from_Cas_Ragle3[[#This Row],[Equipment '#]],H:I,2,FALSE), "No Div")</f>
        <v>2</v>
      </c>
      <c r="H1022" s="3" t="s">
        <v>4121</v>
      </c>
      <c r="I1022" s="3" t="s">
        <v>1937</v>
      </c>
    </row>
    <row r="1023" spans="1:9" x14ac:dyDescent="0.25">
      <c r="A1023" s="3" t="s">
        <v>1637</v>
      </c>
      <c r="B1023" s="3" t="s">
        <v>1638</v>
      </c>
      <c r="C1023" s="3">
        <v>0</v>
      </c>
      <c r="D1023" s="3" t="s">
        <v>570</v>
      </c>
      <c r="E1023" s="3" t="str">
        <f>IFERROR(VLOOKUP(Table_Query_from_Cas_Ragle3[[#This Row],[Equipment '#]],'Equip Rates'!A:C,3,FALSE),"")</f>
        <v/>
      </c>
      <c r="F1023" s="3" t="str">
        <f>IFERROR(VLOOKUP(Table_Query_from_Cas_Ragle3[[#This Row],[Equipment '#]],H:I,2,FALSE), "No Div")</f>
        <v>2</v>
      </c>
      <c r="H1023" s="3" t="s">
        <v>1994</v>
      </c>
      <c r="I1023" s="3" t="s">
        <v>1937</v>
      </c>
    </row>
    <row r="1024" spans="1:9" x14ac:dyDescent="0.25">
      <c r="A1024" s="3" t="s">
        <v>1639</v>
      </c>
      <c r="B1024" s="3" t="s">
        <v>1640</v>
      </c>
      <c r="C1024" s="3">
        <v>0</v>
      </c>
      <c r="D1024" s="3" t="s">
        <v>570</v>
      </c>
      <c r="E1024" s="3" t="str">
        <f>IFERROR(VLOOKUP(Table_Query_from_Cas_Ragle3[[#This Row],[Equipment '#]],'Equip Rates'!A:C,3,FALSE),"")</f>
        <v/>
      </c>
      <c r="F1024" s="3" t="str">
        <f>IFERROR(VLOOKUP(Table_Query_from_Cas_Ragle3[[#This Row],[Equipment '#]],H:I,2,FALSE), "No Div")</f>
        <v>2</v>
      </c>
      <c r="H1024" s="3" t="s">
        <v>1601</v>
      </c>
      <c r="I1024" s="3" t="s">
        <v>1937</v>
      </c>
    </row>
    <row r="1025" spans="1:9" x14ac:dyDescent="0.25">
      <c r="A1025" s="3" t="s">
        <v>1641</v>
      </c>
      <c r="B1025" s="3" t="s">
        <v>1642</v>
      </c>
      <c r="C1025" s="3">
        <v>0</v>
      </c>
      <c r="D1025" s="3" t="s">
        <v>570</v>
      </c>
      <c r="E1025" s="3" t="str">
        <f>IFERROR(VLOOKUP(Table_Query_from_Cas_Ragle3[[#This Row],[Equipment '#]],'Equip Rates'!A:C,3,FALSE),"")</f>
        <v/>
      </c>
      <c r="F1025" s="3" t="str">
        <f>IFERROR(VLOOKUP(Table_Query_from_Cas_Ragle3[[#This Row],[Equipment '#]],H:I,2,FALSE), "No Div")</f>
        <v>2</v>
      </c>
      <c r="H1025" s="3" t="s">
        <v>3583</v>
      </c>
      <c r="I1025" s="3" t="s">
        <v>1934</v>
      </c>
    </row>
    <row r="1026" spans="1:9" x14ac:dyDescent="0.25">
      <c r="A1026" s="3" t="s">
        <v>1643</v>
      </c>
      <c r="B1026" s="3" t="s">
        <v>1644</v>
      </c>
      <c r="C1026" s="3">
        <v>0</v>
      </c>
      <c r="D1026" s="3" t="s">
        <v>570</v>
      </c>
      <c r="E1026" s="3" t="str">
        <f>IFERROR(VLOOKUP(Table_Query_from_Cas_Ragle3[[#This Row],[Equipment '#]],'Equip Rates'!A:C,3,FALSE),"")</f>
        <v/>
      </c>
      <c r="F1026" s="3" t="str">
        <f>IFERROR(VLOOKUP(Table_Query_from_Cas_Ragle3[[#This Row],[Equipment '#]],H:I,2,FALSE), "No Div")</f>
        <v>2</v>
      </c>
      <c r="H1026" s="3" t="s">
        <v>3152</v>
      </c>
      <c r="I1026" s="3" t="s">
        <v>1937</v>
      </c>
    </row>
    <row r="1027" spans="1:9" x14ac:dyDescent="0.25">
      <c r="A1027" s="3" t="s">
        <v>1645</v>
      </c>
      <c r="B1027" s="3" t="s">
        <v>1265</v>
      </c>
      <c r="C1027" s="3">
        <v>0</v>
      </c>
      <c r="D1027" s="3" t="s">
        <v>570</v>
      </c>
      <c r="E1027" s="3" t="str">
        <f>IFERROR(VLOOKUP(Table_Query_from_Cas_Ragle3[[#This Row],[Equipment '#]],'Equip Rates'!A:C,3,FALSE),"")</f>
        <v/>
      </c>
      <c r="F1027" s="3" t="str">
        <f>IFERROR(VLOOKUP(Table_Query_from_Cas_Ragle3[[#This Row],[Equipment '#]],H:I,2,FALSE), "No Div")</f>
        <v>2</v>
      </c>
      <c r="H1027" s="3" t="s">
        <v>1995</v>
      </c>
      <c r="I1027" s="3" t="s">
        <v>1937</v>
      </c>
    </row>
    <row r="1028" spans="1:9" x14ac:dyDescent="0.25">
      <c r="A1028" s="3" t="s">
        <v>1646</v>
      </c>
      <c r="B1028" s="3" t="s">
        <v>1647</v>
      </c>
      <c r="C1028" s="3">
        <v>0</v>
      </c>
      <c r="D1028" s="3" t="s">
        <v>570</v>
      </c>
      <c r="E1028" s="3" t="str">
        <f>IFERROR(VLOOKUP(Table_Query_from_Cas_Ragle3[[#This Row],[Equipment '#]],'Equip Rates'!A:C,3,FALSE),"")</f>
        <v/>
      </c>
      <c r="F1028" s="3" t="str">
        <f>IFERROR(VLOOKUP(Table_Query_from_Cas_Ragle3[[#This Row],[Equipment '#]],H:I,2,FALSE), "No Div")</f>
        <v>2</v>
      </c>
      <c r="H1028" s="3" t="s">
        <v>29</v>
      </c>
      <c r="I1028" s="3" t="s">
        <v>1934</v>
      </c>
    </row>
    <row r="1029" spans="1:9" x14ac:dyDescent="0.25">
      <c r="A1029" s="3" t="s">
        <v>1648</v>
      </c>
      <c r="B1029" s="3" t="s">
        <v>1649</v>
      </c>
      <c r="C1029" s="3">
        <v>0</v>
      </c>
      <c r="D1029" s="3" t="s">
        <v>570</v>
      </c>
      <c r="E1029" s="3" t="str">
        <f>IFERROR(VLOOKUP(Table_Query_from_Cas_Ragle3[[#This Row],[Equipment '#]],'Equip Rates'!A:C,3,FALSE),"")</f>
        <v/>
      </c>
      <c r="F1029" s="3" t="str">
        <f>IFERROR(VLOOKUP(Table_Query_from_Cas_Ragle3[[#This Row],[Equipment '#]],H:I,2,FALSE), "No Div")</f>
        <v>2</v>
      </c>
      <c r="H1029" s="3" t="s">
        <v>30</v>
      </c>
      <c r="I1029" s="3" t="s">
        <v>1934</v>
      </c>
    </row>
    <row r="1030" spans="1:9" x14ac:dyDescent="0.25">
      <c r="A1030" s="3" t="s">
        <v>3919</v>
      </c>
      <c r="B1030" s="3" t="s">
        <v>3925</v>
      </c>
      <c r="C1030" s="3">
        <v>0</v>
      </c>
      <c r="D1030" s="3" t="s">
        <v>570</v>
      </c>
      <c r="E1030" s="3" t="str">
        <f>IFERROR(VLOOKUP(Table_Query_from_Cas_Ragle3[[#This Row],[Equipment '#]],'Equip Rates'!A:C,3,FALSE),"")</f>
        <v/>
      </c>
      <c r="F1030" s="3" t="str">
        <f>IFERROR(VLOOKUP(Table_Query_from_Cas_Ragle3[[#This Row],[Equipment '#]],H:I,2,FALSE), "No Div")</f>
        <v>4</v>
      </c>
      <c r="H1030" s="3" t="s">
        <v>178</v>
      </c>
      <c r="I1030" s="3" t="s">
        <v>1935</v>
      </c>
    </row>
    <row r="1031" spans="1:9" x14ac:dyDescent="0.25">
      <c r="A1031" s="3" t="s">
        <v>1650</v>
      </c>
      <c r="B1031" s="3" t="s">
        <v>1651</v>
      </c>
      <c r="C1031" s="3">
        <v>0</v>
      </c>
      <c r="D1031" s="3" t="s">
        <v>570</v>
      </c>
      <c r="E1031" s="3" t="str">
        <f>IFERROR(VLOOKUP(Table_Query_from_Cas_Ragle3[[#This Row],[Equipment '#]],'Equip Rates'!A:C,3,FALSE),"")</f>
        <v/>
      </c>
      <c r="F1031" s="3" t="str">
        <f>IFERROR(VLOOKUP(Table_Query_from_Cas_Ragle3[[#This Row],[Equipment '#]],H:I,2,FALSE), "No Div")</f>
        <v>2</v>
      </c>
      <c r="H1031" s="3" t="s">
        <v>1612</v>
      </c>
      <c r="I1031" s="3" t="s">
        <v>1937</v>
      </c>
    </row>
    <row r="1032" spans="1:9" x14ac:dyDescent="0.25">
      <c r="A1032" s="3" t="s">
        <v>3785</v>
      </c>
      <c r="B1032" s="3" t="s">
        <v>3791</v>
      </c>
      <c r="C1032" s="3">
        <v>0</v>
      </c>
      <c r="D1032" s="3" t="s">
        <v>570</v>
      </c>
      <c r="E1032" s="3" t="str">
        <f>IFERROR(VLOOKUP(Table_Query_from_Cas_Ragle3[[#This Row],[Equipment '#]],'Equip Rates'!A:C,3,FALSE),"")</f>
        <v/>
      </c>
      <c r="F1032" s="3" t="str">
        <f>IFERROR(VLOOKUP(Table_Query_from_Cas_Ragle3[[#This Row],[Equipment '#]],H:I,2,FALSE), "No Div")</f>
        <v>4</v>
      </c>
      <c r="H1032" s="3" t="s">
        <v>1996</v>
      </c>
      <c r="I1032" s="3" t="s">
        <v>1937</v>
      </c>
    </row>
    <row r="1033" spans="1:9" x14ac:dyDescent="0.25">
      <c r="A1033" s="3" t="s">
        <v>1652</v>
      </c>
      <c r="B1033" s="3" t="s">
        <v>1651</v>
      </c>
      <c r="C1033" s="3">
        <v>0</v>
      </c>
      <c r="D1033" s="3" t="s">
        <v>570</v>
      </c>
      <c r="E1033" s="3" t="str">
        <f>IFERROR(VLOOKUP(Table_Query_from_Cas_Ragle3[[#This Row],[Equipment '#]],'Equip Rates'!A:C,3,FALSE),"")</f>
        <v/>
      </c>
      <c r="F1033" s="3" t="str">
        <f>IFERROR(VLOOKUP(Table_Query_from_Cas_Ragle3[[#This Row],[Equipment '#]],H:I,2,FALSE), "No Div")</f>
        <v>2</v>
      </c>
      <c r="H1033" s="3" t="s">
        <v>3474</v>
      </c>
      <c r="I1033" s="3" t="s">
        <v>1937</v>
      </c>
    </row>
    <row r="1034" spans="1:9" x14ac:dyDescent="0.25">
      <c r="A1034" s="3" t="s">
        <v>1653</v>
      </c>
      <c r="B1034" s="3" t="s">
        <v>1654</v>
      </c>
      <c r="C1034" s="3">
        <v>0</v>
      </c>
      <c r="D1034" s="3" t="s">
        <v>570</v>
      </c>
      <c r="E1034" s="3" t="str">
        <f>IFERROR(VLOOKUP(Table_Query_from_Cas_Ragle3[[#This Row],[Equipment '#]],'Equip Rates'!A:C,3,FALSE),"")</f>
        <v/>
      </c>
      <c r="F1034" s="3" t="str">
        <f>IFERROR(VLOOKUP(Table_Query_from_Cas_Ragle3[[#This Row],[Equipment '#]],H:I,2,FALSE), "No Div")</f>
        <v>2</v>
      </c>
      <c r="H1034" s="3" t="s">
        <v>1614</v>
      </c>
      <c r="I1034" s="3" t="s">
        <v>1934</v>
      </c>
    </row>
    <row r="1035" spans="1:9" x14ac:dyDescent="0.25">
      <c r="A1035" s="3" t="s">
        <v>1655</v>
      </c>
      <c r="B1035" s="3" t="s">
        <v>1654</v>
      </c>
      <c r="C1035" s="3">
        <v>0</v>
      </c>
      <c r="D1035" s="3" t="s">
        <v>570</v>
      </c>
      <c r="E1035" s="3" t="str">
        <f>IFERROR(VLOOKUP(Table_Query_from_Cas_Ragle3[[#This Row],[Equipment '#]],'Equip Rates'!A:C,3,FALSE),"")</f>
        <v/>
      </c>
      <c r="F1035" s="3" t="str">
        <f>IFERROR(VLOOKUP(Table_Query_from_Cas_Ragle3[[#This Row],[Equipment '#]],H:I,2,FALSE), "No Div")</f>
        <v>2</v>
      </c>
      <c r="H1035" s="3" t="s">
        <v>1618</v>
      </c>
      <c r="I1035" s="3" t="s">
        <v>1934</v>
      </c>
    </row>
    <row r="1036" spans="1:9" x14ac:dyDescent="0.25">
      <c r="A1036" s="3" t="s">
        <v>1656</v>
      </c>
      <c r="B1036" s="3" t="s">
        <v>1657</v>
      </c>
      <c r="C1036" s="3">
        <v>0</v>
      </c>
      <c r="D1036" s="3" t="s">
        <v>570</v>
      </c>
      <c r="E1036" s="3" t="str">
        <f>IFERROR(VLOOKUP(Table_Query_from_Cas_Ragle3[[#This Row],[Equipment '#]],'Equip Rates'!A:C,3,FALSE),"")</f>
        <v/>
      </c>
      <c r="F1036" s="3" t="str">
        <f>IFERROR(VLOOKUP(Table_Query_from_Cas_Ragle3[[#This Row],[Equipment '#]],H:I,2,FALSE), "No Div")</f>
        <v>2</v>
      </c>
      <c r="H1036" s="3" t="s">
        <v>1619</v>
      </c>
      <c r="I1036" s="3" t="s">
        <v>1934</v>
      </c>
    </row>
    <row r="1037" spans="1:9" x14ac:dyDescent="0.25">
      <c r="A1037" s="3" t="s">
        <v>1658</v>
      </c>
      <c r="B1037" s="3" t="s">
        <v>1659</v>
      </c>
      <c r="C1037" s="3">
        <v>0</v>
      </c>
      <c r="D1037" s="3" t="s">
        <v>570</v>
      </c>
      <c r="E1037" s="3" t="str">
        <f>IFERROR(VLOOKUP(Table_Query_from_Cas_Ragle3[[#This Row],[Equipment '#]],'Equip Rates'!A:C,3,FALSE),"")</f>
        <v/>
      </c>
      <c r="F1037" s="3" t="str">
        <f>IFERROR(VLOOKUP(Table_Query_from_Cas_Ragle3[[#This Row],[Equipment '#]],H:I,2,FALSE), "No Div")</f>
        <v>2</v>
      </c>
      <c r="H1037" s="3" t="s">
        <v>1620</v>
      </c>
      <c r="I1037" s="3" t="s">
        <v>1934</v>
      </c>
    </row>
    <row r="1038" spans="1:9" x14ac:dyDescent="0.25">
      <c r="A1038" s="3" t="s">
        <v>1660</v>
      </c>
      <c r="B1038" s="3" t="s">
        <v>1661</v>
      </c>
      <c r="C1038" s="3">
        <v>0</v>
      </c>
      <c r="D1038" s="3" t="s">
        <v>570</v>
      </c>
      <c r="E1038" s="3" t="str">
        <f>IFERROR(VLOOKUP(Table_Query_from_Cas_Ragle3[[#This Row],[Equipment '#]],'Equip Rates'!A:C,3,FALSE),"")</f>
        <v/>
      </c>
      <c r="F1038" s="3" t="str">
        <f>IFERROR(VLOOKUP(Table_Query_from_Cas_Ragle3[[#This Row],[Equipment '#]],H:I,2,FALSE), "No Div")</f>
        <v>2</v>
      </c>
      <c r="H1038" s="3" t="s">
        <v>1621</v>
      </c>
      <c r="I1038" s="3" t="s">
        <v>1934</v>
      </c>
    </row>
    <row r="1039" spans="1:9" x14ac:dyDescent="0.25">
      <c r="A1039" s="3" t="s">
        <v>1662</v>
      </c>
      <c r="B1039" s="3" t="s">
        <v>499</v>
      </c>
      <c r="C1039" s="3">
        <v>0</v>
      </c>
      <c r="D1039" s="3" t="s">
        <v>570</v>
      </c>
      <c r="E1039" s="3" t="str">
        <f>IFERROR(VLOOKUP(Table_Query_from_Cas_Ragle3[[#This Row],[Equipment '#]],'Equip Rates'!A:C,3,FALSE),"")</f>
        <v/>
      </c>
      <c r="F1039" s="3" t="str">
        <f>IFERROR(VLOOKUP(Table_Query_from_Cas_Ragle3[[#This Row],[Equipment '#]],H:I,2,FALSE), "No Div")</f>
        <v>2</v>
      </c>
      <c r="H1039" s="3" t="s">
        <v>1623</v>
      </c>
      <c r="I1039" s="3" t="s">
        <v>1934</v>
      </c>
    </row>
    <row r="1040" spans="1:9" x14ac:dyDescent="0.25">
      <c r="A1040" s="3" t="s">
        <v>1663</v>
      </c>
      <c r="B1040" s="3" t="s">
        <v>1664</v>
      </c>
      <c r="C1040" s="3">
        <v>0</v>
      </c>
      <c r="D1040" s="3" t="s">
        <v>570</v>
      </c>
      <c r="E1040" s="3" t="str">
        <f>IFERROR(VLOOKUP(Table_Query_from_Cas_Ragle3[[#This Row],[Equipment '#]],'Equip Rates'!A:C,3,FALSE),"")</f>
        <v/>
      </c>
      <c r="F1040" s="3" t="str">
        <f>IFERROR(VLOOKUP(Table_Query_from_Cas_Ragle3[[#This Row],[Equipment '#]],H:I,2,FALSE), "No Div")</f>
        <v>2</v>
      </c>
      <c r="H1040" s="3" t="s">
        <v>1625</v>
      </c>
      <c r="I1040" s="3" t="s">
        <v>1934</v>
      </c>
    </row>
    <row r="1041" spans="1:9" x14ac:dyDescent="0.25">
      <c r="A1041" s="3" t="s">
        <v>1665</v>
      </c>
      <c r="B1041" s="3" t="s">
        <v>1666</v>
      </c>
      <c r="C1041" s="3">
        <v>0</v>
      </c>
      <c r="D1041" s="3" t="s">
        <v>570</v>
      </c>
      <c r="E1041" s="3" t="str">
        <f>IFERROR(VLOOKUP(Table_Query_from_Cas_Ragle3[[#This Row],[Equipment '#]],'Equip Rates'!A:C,3,FALSE),"")</f>
        <v/>
      </c>
      <c r="F1041" s="3" t="str">
        <f>IFERROR(VLOOKUP(Table_Query_from_Cas_Ragle3[[#This Row],[Equipment '#]],H:I,2,FALSE), "No Div")</f>
        <v>2</v>
      </c>
      <c r="H1041" s="3" t="s">
        <v>1627</v>
      </c>
      <c r="I1041" s="3" t="s">
        <v>1934</v>
      </c>
    </row>
    <row r="1042" spans="1:9" x14ac:dyDescent="0.25">
      <c r="A1042" s="3" t="s">
        <v>1667</v>
      </c>
      <c r="B1042" s="3" t="s">
        <v>1668</v>
      </c>
      <c r="C1042" s="3">
        <v>0</v>
      </c>
      <c r="D1042" s="3" t="s">
        <v>570</v>
      </c>
      <c r="E1042" s="3" t="str">
        <f>IFERROR(VLOOKUP(Table_Query_from_Cas_Ragle3[[#This Row],[Equipment '#]],'Equip Rates'!A:C,3,FALSE),"")</f>
        <v/>
      </c>
      <c r="F1042" s="3" t="str">
        <f>IFERROR(VLOOKUP(Table_Query_from_Cas_Ragle3[[#This Row],[Equipment '#]],H:I,2,FALSE), "No Div")</f>
        <v>2</v>
      </c>
      <c r="H1042" s="3" t="s">
        <v>1629</v>
      </c>
      <c r="I1042" s="3" t="s">
        <v>1934</v>
      </c>
    </row>
    <row r="1043" spans="1:9" x14ac:dyDescent="0.25">
      <c r="A1043" s="3" t="s">
        <v>1669</v>
      </c>
      <c r="B1043" s="3" t="s">
        <v>1670</v>
      </c>
      <c r="C1043" s="3">
        <v>0</v>
      </c>
      <c r="D1043" s="3" t="s">
        <v>570</v>
      </c>
      <c r="E1043" s="3" t="str">
        <f>IFERROR(VLOOKUP(Table_Query_from_Cas_Ragle3[[#This Row],[Equipment '#]],'Equip Rates'!A:C,3,FALSE),"")</f>
        <v/>
      </c>
      <c r="F1043" s="3" t="str">
        <f>IFERROR(VLOOKUP(Table_Query_from_Cas_Ragle3[[#This Row],[Equipment '#]],H:I,2,FALSE), "No Div")</f>
        <v>2</v>
      </c>
      <c r="H1043" s="3" t="s">
        <v>1631</v>
      </c>
      <c r="I1043" s="3" t="s">
        <v>1934</v>
      </c>
    </row>
    <row r="1044" spans="1:9" x14ac:dyDescent="0.25">
      <c r="A1044" s="3" t="s">
        <v>1671</v>
      </c>
      <c r="B1044" s="3" t="s">
        <v>1672</v>
      </c>
      <c r="C1044" s="3">
        <v>0</v>
      </c>
      <c r="D1044" s="3" t="s">
        <v>570</v>
      </c>
      <c r="E1044" s="3" t="str">
        <f>IFERROR(VLOOKUP(Table_Query_from_Cas_Ragle3[[#This Row],[Equipment '#]],'Equip Rates'!A:C,3,FALSE),"")</f>
        <v/>
      </c>
      <c r="F1044" s="3" t="str">
        <f>IFERROR(VLOOKUP(Table_Query_from_Cas_Ragle3[[#This Row],[Equipment '#]],H:I,2,FALSE), "No Div")</f>
        <v>2</v>
      </c>
      <c r="H1044" s="3" t="s">
        <v>1633</v>
      </c>
      <c r="I1044" s="3" t="s">
        <v>1934</v>
      </c>
    </row>
    <row r="1045" spans="1:9" x14ac:dyDescent="0.25">
      <c r="A1045" s="3" t="s">
        <v>1673</v>
      </c>
      <c r="B1045" s="3" t="s">
        <v>1674</v>
      </c>
      <c r="C1045" s="3">
        <v>0</v>
      </c>
      <c r="D1045" s="3" t="s">
        <v>570</v>
      </c>
      <c r="E1045" s="3" t="str">
        <f>IFERROR(VLOOKUP(Table_Query_from_Cas_Ragle3[[#This Row],[Equipment '#]],'Equip Rates'!A:C,3,FALSE),"")</f>
        <v/>
      </c>
      <c r="F1045" s="3" t="str">
        <f>IFERROR(VLOOKUP(Table_Query_from_Cas_Ragle3[[#This Row],[Equipment '#]],H:I,2,FALSE), "No Div")</f>
        <v>2</v>
      </c>
      <c r="H1045" s="3" t="s">
        <v>1635</v>
      </c>
      <c r="I1045" s="3" t="s">
        <v>1934</v>
      </c>
    </row>
    <row r="1046" spans="1:9" x14ac:dyDescent="0.25">
      <c r="A1046" s="3" t="s">
        <v>1675</v>
      </c>
      <c r="B1046" s="3" t="s">
        <v>1676</v>
      </c>
      <c r="C1046" s="3">
        <v>0</v>
      </c>
      <c r="D1046" s="3" t="s">
        <v>570</v>
      </c>
      <c r="E1046" s="3" t="str">
        <f>IFERROR(VLOOKUP(Table_Query_from_Cas_Ragle3[[#This Row],[Equipment '#]],'Equip Rates'!A:C,3,FALSE),"")</f>
        <v/>
      </c>
      <c r="F1046" s="3" t="str">
        <f>IFERROR(VLOOKUP(Table_Query_from_Cas_Ragle3[[#This Row],[Equipment '#]],H:I,2,FALSE), "No Div")</f>
        <v>2</v>
      </c>
      <c r="H1046" s="3" t="s">
        <v>1637</v>
      </c>
      <c r="I1046" s="3" t="s">
        <v>1934</v>
      </c>
    </row>
    <row r="1047" spans="1:9" x14ac:dyDescent="0.25">
      <c r="A1047" s="3" t="s">
        <v>1677</v>
      </c>
      <c r="B1047" s="3" t="s">
        <v>1678</v>
      </c>
      <c r="C1047" s="3">
        <v>28050</v>
      </c>
      <c r="D1047" s="3" t="s">
        <v>570</v>
      </c>
      <c r="E1047" s="3" t="str">
        <f>IFERROR(VLOOKUP(Table_Query_from_Cas_Ragle3[[#This Row],[Equipment '#]],'Equip Rates'!A:C,3,FALSE),"")</f>
        <v/>
      </c>
      <c r="F1047" s="3" t="str">
        <f>IFERROR(VLOOKUP(Table_Query_from_Cas_Ragle3[[#This Row],[Equipment '#]],H:I,2,FALSE), "No Div")</f>
        <v>1</v>
      </c>
      <c r="H1047" s="3" t="s">
        <v>1639</v>
      </c>
      <c r="I1047" s="3" t="s">
        <v>1934</v>
      </c>
    </row>
    <row r="1048" spans="1:9" x14ac:dyDescent="0.25">
      <c r="A1048" s="3" t="s">
        <v>310</v>
      </c>
      <c r="B1048" s="3" t="s">
        <v>515</v>
      </c>
      <c r="C1048" s="3">
        <v>8431.5</v>
      </c>
      <c r="D1048" s="3" t="s">
        <v>570</v>
      </c>
      <c r="E1048" s="3" t="str">
        <f>IFERROR(VLOOKUP(Table_Query_from_Cas_Ragle3[[#This Row],[Equipment '#]],'Equip Rates'!A:C,3,FALSE),"")</f>
        <v/>
      </c>
      <c r="F1048" s="3" t="str">
        <f>IFERROR(VLOOKUP(Table_Query_from_Cas_Ragle3[[#This Row],[Equipment '#]],H:I,2,FALSE), "No Div")</f>
        <v>2</v>
      </c>
      <c r="H1048" s="3" t="s">
        <v>1641</v>
      </c>
      <c r="I1048" s="3" t="s">
        <v>1934</v>
      </c>
    </row>
    <row r="1049" spans="1:9" x14ac:dyDescent="0.25">
      <c r="A1049" s="3" t="s">
        <v>3414</v>
      </c>
      <c r="B1049" s="3" t="s">
        <v>3434</v>
      </c>
      <c r="C1049" s="3">
        <v>182000</v>
      </c>
      <c r="D1049" s="3" t="s">
        <v>570</v>
      </c>
      <c r="E1049" s="3" t="str">
        <f>IFERROR(VLOOKUP(Table_Query_from_Cas_Ragle3[[#This Row],[Equipment '#]],'Equip Rates'!A:C,3,FALSE),"")</f>
        <v/>
      </c>
      <c r="F1049" s="3" t="str">
        <f>IFERROR(VLOOKUP(Table_Query_from_Cas_Ragle3[[#This Row],[Equipment '#]],H:I,2,FALSE), "No Div")</f>
        <v>1</v>
      </c>
      <c r="H1049" s="3" t="s">
        <v>1643</v>
      </c>
      <c r="I1049" s="3" t="s">
        <v>1934</v>
      </c>
    </row>
    <row r="1050" spans="1:9" x14ac:dyDescent="0.25">
      <c r="A1050" s="3" t="s">
        <v>1679</v>
      </c>
      <c r="B1050" s="3" t="s">
        <v>1680</v>
      </c>
      <c r="C1050" s="3">
        <v>0</v>
      </c>
      <c r="D1050" s="3" t="s">
        <v>570</v>
      </c>
      <c r="E1050" s="3" t="str">
        <f>IFERROR(VLOOKUP(Table_Query_from_Cas_Ragle3[[#This Row],[Equipment '#]],'Equip Rates'!A:C,3,FALSE),"")</f>
        <v/>
      </c>
      <c r="F1050" s="3" t="str">
        <f>IFERROR(VLOOKUP(Table_Query_from_Cas_Ragle3[[#This Row],[Equipment '#]],H:I,2,FALSE), "No Div")</f>
        <v>No Div</v>
      </c>
      <c r="H1050" s="3" t="s">
        <v>1645</v>
      </c>
      <c r="I1050" s="3" t="s">
        <v>1934</v>
      </c>
    </row>
    <row r="1051" spans="1:9" x14ac:dyDescent="0.25">
      <c r="A1051" s="3" t="s">
        <v>1681</v>
      </c>
      <c r="B1051" s="3" t="s">
        <v>1680</v>
      </c>
      <c r="C1051" s="3">
        <v>0</v>
      </c>
      <c r="D1051" s="3" t="s">
        <v>570</v>
      </c>
      <c r="E1051" s="3" t="str">
        <f>IFERROR(VLOOKUP(Table_Query_from_Cas_Ragle3[[#This Row],[Equipment '#]],'Equip Rates'!A:C,3,FALSE),"")</f>
        <v/>
      </c>
      <c r="F1051" s="3" t="str">
        <f>IFERROR(VLOOKUP(Table_Query_from_Cas_Ragle3[[#This Row],[Equipment '#]],H:I,2,FALSE), "No Div")</f>
        <v>No Div</v>
      </c>
      <c r="H1051" s="3" t="s">
        <v>1646</v>
      </c>
      <c r="I1051" s="3" t="s">
        <v>1934</v>
      </c>
    </row>
    <row r="1052" spans="1:9" x14ac:dyDescent="0.25">
      <c r="A1052" s="3" t="s">
        <v>1682</v>
      </c>
      <c r="B1052" s="3" t="s">
        <v>1683</v>
      </c>
      <c r="C1052" s="3">
        <v>12000</v>
      </c>
      <c r="D1052" s="3" t="s">
        <v>570</v>
      </c>
      <c r="E1052" s="3" t="str">
        <f>IFERROR(VLOOKUP(Table_Query_from_Cas_Ragle3[[#This Row],[Equipment '#]],'Equip Rates'!A:C,3,FALSE),"")</f>
        <v/>
      </c>
      <c r="F1052" s="3" t="str">
        <f>IFERROR(VLOOKUP(Table_Query_from_Cas_Ragle3[[#This Row],[Equipment '#]],H:I,2,FALSE), "No Div")</f>
        <v>1</v>
      </c>
      <c r="H1052" s="3" t="s">
        <v>1648</v>
      </c>
      <c r="I1052" s="3" t="s">
        <v>1934</v>
      </c>
    </row>
    <row r="1053" spans="1:9" x14ac:dyDescent="0.25">
      <c r="A1053" s="3" t="s">
        <v>1684</v>
      </c>
      <c r="B1053" s="3" t="s">
        <v>1685</v>
      </c>
      <c r="C1053" s="3">
        <v>69496.5</v>
      </c>
      <c r="D1053" s="3" t="s">
        <v>570</v>
      </c>
      <c r="E1053" s="3" t="str">
        <f>IFERROR(VLOOKUP(Table_Query_from_Cas_Ragle3[[#This Row],[Equipment '#]],'Equip Rates'!A:C,3,FALSE),"")</f>
        <v/>
      </c>
      <c r="F1053" s="3" t="str">
        <f>IFERROR(VLOOKUP(Table_Query_from_Cas_Ragle3[[#This Row],[Equipment '#]],H:I,2,FALSE), "No Div")</f>
        <v>1</v>
      </c>
      <c r="H1053" s="3" t="s">
        <v>3919</v>
      </c>
      <c r="I1053" s="3" t="s">
        <v>1935</v>
      </c>
    </row>
    <row r="1054" spans="1:9" x14ac:dyDescent="0.25">
      <c r="A1054" s="3" t="s">
        <v>1686</v>
      </c>
      <c r="B1054" s="3" t="s">
        <v>1687</v>
      </c>
      <c r="C1054" s="3">
        <v>110260.16</v>
      </c>
      <c r="D1054" s="3" t="s">
        <v>570</v>
      </c>
      <c r="E1054" s="3" t="str">
        <f>IFERROR(VLOOKUP(Table_Query_from_Cas_Ragle3[[#This Row],[Equipment '#]],'Equip Rates'!A:C,3,FALSE),"")</f>
        <v/>
      </c>
      <c r="F1054" s="3" t="str">
        <f>IFERROR(VLOOKUP(Table_Query_from_Cas_Ragle3[[#This Row],[Equipment '#]],H:I,2,FALSE), "No Div")</f>
        <v>1</v>
      </c>
      <c r="H1054" s="3" t="s">
        <v>1650</v>
      </c>
      <c r="I1054" s="3" t="s">
        <v>1934</v>
      </c>
    </row>
    <row r="1055" spans="1:9" x14ac:dyDescent="0.25">
      <c r="A1055" s="3" t="s">
        <v>226</v>
      </c>
      <c r="B1055" s="3" t="s">
        <v>516</v>
      </c>
      <c r="C1055" s="3">
        <v>81030.3</v>
      </c>
      <c r="D1055" s="3" t="s">
        <v>570</v>
      </c>
      <c r="E1055" s="3" t="str">
        <f>IFERROR(VLOOKUP(Table_Query_from_Cas_Ragle3[[#This Row],[Equipment '#]],'Equip Rates'!A:C,3,FALSE),"")</f>
        <v/>
      </c>
      <c r="F1055" s="3" t="str">
        <f>IFERROR(VLOOKUP(Table_Query_from_Cas_Ragle3[[#This Row],[Equipment '#]],H:I,2,FALSE), "No Div")</f>
        <v>4</v>
      </c>
      <c r="H1055" s="3" t="s">
        <v>3785</v>
      </c>
      <c r="I1055" s="3" t="s">
        <v>1935</v>
      </c>
    </row>
    <row r="1056" spans="1:9" x14ac:dyDescent="0.25">
      <c r="A1056" s="3" t="s">
        <v>1688</v>
      </c>
      <c r="B1056" s="3" t="s">
        <v>1689</v>
      </c>
      <c r="C1056" s="3">
        <v>92720</v>
      </c>
      <c r="D1056" s="3" t="s">
        <v>570</v>
      </c>
      <c r="E1056" s="3" t="str">
        <f>IFERROR(VLOOKUP(Table_Query_from_Cas_Ragle3[[#This Row],[Equipment '#]],'Equip Rates'!A:C,3,FALSE),"")</f>
        <v/>
      </c>
      <c r="F1056" s="3" t="str">
        <f>IFERROR(VLOOKUP(Table_Query_from_Cas_Ragle3[[#This Row],[Equipment '#]],H:I,2,FALSE), "No Div")</f>
        <v>1</v>
      </c>
      <c r="H1056" s="3" t="s">
        <v>1652</v>
      </c>
      <c r="I1056" s="3" t="s">
        <v>1934</v>
      </c>
    </row>
    <row r="1057" spans="1:9" x14ac:dyDescent="0.25">
      <c r="A1057" s="3" t="s">
        <v>167</v>
      </c>
      <c r="B1057" s="3" t="s">
        <v>517</v>
      </c>
      <c r="C1057" s="3">
        <v>51178</v>
      </c>
      <c r="D1057" s="3" t="s">
        <v>570</v>
      </c>
      <c r="E1057" s="3" t="str">
        <f>IFERROR(VLOOKUP(Table_Query_from_Cas_Ragle3[[#This Row],[Equipment '#]],'Equip Rates'!A:C,3,FALSE),"")</f>
        <v/>
      </c>
      <c r="F1057" s="3" t="str">
        <f>IFERROR(VLOOKUP(Table_Query_from_Cas_Ragle3[[#This Row],[Equipment '#]],H:I,2,FALSE), "No Div")</f>
        <v>2</v>
      </c>
      <c r="H1057" s="3" t="s">
        <v>1653</v>
      </c>
      <c r="I1057" s="3" t="s">
        <v>1934</v>
      </c>
    </row>
    <row r="1058" spans="1:9" x14ac:dyDescent="0.25">
      <c r="A1058" s="3" t="s">
        <v>4044</v>
      </c>
      <c r="B1058" s="3" t="s">
        <v>4118</v>
      </c>
      <c r="C1058" s="3">
        <v>223357.65</v>
      </c>
      <c r="D1058" s="3" t="s">
        <v>570</v>
      </c>
      <c r="E1058" s="3" t="str">
        <f>IFERROR(VLOOKUP(Table_Query_from_Cas_Ragle3[[#This Row],[Equipment '#]],'Equip Rates'!A:C,3,FALSE),"")</f>
        <v/>
      </c>
      <c r="F1058" s="3" t="str">
        <f>IFERROR(VLOOKUP(Table_Query_from_Cas_Ragle3[[#This Row],[Equipment '#]],H:I,2,FALSE), "No Div")</f>
        <v>2</v>
      </c>
      <c r="H1058" s="3" t="s">
        <v>1655</v>
      </c>
      <c r="I1058" s="3" t="s">
        <v>1934</v>
      </c>
    </row>
    <row r="1059" spans="1:9" x14ac:dyDescent="0.25">
      <c r="A1059" s="3" t="s">
        <v>4151</v>
      </c>
      <c r="B1059" s="3" t="s">
        <v>4160</v>
      </c>
      <c r="C1059" s="3">
        <v>8050</v>
      </c>
      <c r="D1059" s="3" t="s">
        <v>570</v>
      </c>
      <c r="E1059" s="3" t="str">
        <f>IFERROR(VLOOKUP(Table_Query_from_Cas_Ragle3[[#This Row],[Equipment '#]],'Equip Rates'!A:C,3,FALSE),"")</f>
        <v/>
      </c>
      <c r="F1059" s="3" t="str">
        <f>IFERROR(VLOOKUP(Table_Query_from_Cas_Ragle3[[#This Row],[Equipment '#]],H:I,2,FALSE), "No Div")</f>
        <v>2</v>
      </c>
      <c r="H1059" s="3" t="s">
        <v>1656</v>
      </c>
      <c r="I1059" s="3" t="s">
        <v>1934</v>
      </c>
    </row>
    <row r="1060" spans="1:9" x14ac:dyDescent="0.25">
      <c r="A1060" s="3" t="s">
        <v>3352</v>
      </c>
      <c r="B1060" s="3" t="s">
        <v>3372</v>
      </c>
      <c r="C1060" s="3">
        <v>346252.73</v>
      </c>
      <c r="D1060" s="3" t="s">
        <v>570</v>
      </c>
      <c r="E1060" s="3" t="str">
        <f>IFERROR(VLOOKUP(Table_Query_from_Cas_Ragle3[[#This Row],[Equipment '#]],'Equip Rates'!A:C,3,FALSE),"")</f>
        <v/>
      </c>
      <c r="F1060" s="3" t="str">
        <f>IFERROR(VLOOKUP(Table_Query_from_Cas_Ragle3[[#This Row],[Equipment '#]],H:I,2,FALSE), "No Div")</f>
        <v>3</v>
      </c>
      <c r="H1060" s="3" t="s">
        <v>1658</v>
      </c>
      <c r="I1060" s="3" t="s">
        <v>1934</v>
      </c>
    </row>
    <row r="1061" spans="1:9" x14ac:dyDescent="0.25">
      <c r="A1061" s="3" t="s">
        <v>3956</v>
      </c>
      <c r="B1061" s="3" t="s">
        <v>3966</v>
      </c>
      <c r="C1061" s="3">
        <v>30514.92</v>
      </c>
      <c r="D1061" s="3" t="s">
        <v>570</v>
      </c>
      <c r="E1061" s="3" t="str">
        <f>IFERROR(VLOOKUP(Table_Query_from_Cas_Ragle3[[#This Row],[Equipment '#]],'Equip Rates'!A:C,3,FALSE),"")</f>
        <v/>
      </c>
      <c r="F1061" s="3" t="str">
        <f>IFERROR(VLOOKUP(Table_Query_from_Cas_Ragle3[[#This Row],[Equipment '#]],H:I,2,FALSE), "No Div")</f>
        <v>3</v>
      </c>
      <c r="H1061" s="3" t="s">
        <v>1660</v>
      </c>
      <c r="I1061" s="3" t="s">
        <v>1934</v>
      </c>
    </row>
    <row r="1062" spans="1:9" x14ac:dyDescent="0.25">
      <c r="A1062" s="3" t="s">
        <v>1690</v>
      </c>
      <c r="B1062" s="3" t="s">
        <v>1691</v>
      </c>
      <c r="C1062" s="3">
        <v>11000</v>
      </c>
      <c r="D1062" s="3" t="s">
        <v>570</v>
      </c>
      <c r="E1062" s="3" t="str">
        <f>IFERROR(VLOOKUP(Table_Query_from_Cas_Ragle3[[#This Row],[Equipment '#]],'Equip Rates'!A:C,3,FALSE),"")</f>
        <v/>
      </c>
      <c r="F1062" s="3" t="str">
        <f>IFERROR(VLOOKUP(Table_Query_from_Cas_Ragle3[[#This Row],[Equipment '#]],H:I,2,FALSE), "No Div")</f>
        <v>1</v>
      </c>
      <c r="H1062" s="3" t="s">
        <v>1662</v>
      </c>
      <c r="I1062" s="3" t="s">
        <v>1934</v>
      </c>
    </row>
    <row r="1063" spans="1:9" x14ac:dyDescent="0.25">
      <c r="A1063" s="3" t="s">
        <v>1692</v>
      </c>
      <c r="B1063" s="3" t="s">
        <v>1693</v>
      </c>
      <c r="C1063" s="3">
        <v>16500</v>
      </c>
      <c r="D1063" s="3" t="s">
        <v>570</v>
      </c>
      <c r="E1063" s="3" t="str">
        <f>IFERROR(VLOOKUP(Table_Query_from_Cas_Ragle3[[#This Row],[Equipment '#]],'Equip Rates'!A:C,3,FALSE),"")</f>
        <v/>
      </c>
      <c r="F1063" s="3" t="str">
        <f>IFERROR(VLOOKUP(Table_Query_from_Cas_Ragle3[[#This Row],[Equipment '#]],H:I,2,FALSE), "No Div")</f>
        <v>1</v>
      </c>
      <c r="H1063" s="3" t="s">
        <v>1663</v>
      </c>
      <c r="I1063" s="3" t="s">
        <v>1934</v>
      </c>
    </row>
    <row r="1064" spans="1:9" x14ac:dyDescent="0.25">
      <c r="A1064" s="3" t="s">
        <v>1694</v>
      </c>
      <c r="B1064" s="3" t="s">
        <v>1695</v>
      </c>
      <c r="C1064" s="3">
        <v>2500</v>
      </c>
      <c r="D1064" s="3" t="s">
        <v>570</v>
      </c>
      <c r="E1064" s="3" t="str">
        <f>IFERROR(VLOOKUP(Table_Query_from_Cas_Ragle3[[#This Row],[Equipment '#]],'Equip Rates'!A:C,3,FALSE),"")</f>
        <v/>
      </c>
      <c r="F1064" s="3" t="str">
        <f>IFERROR(VLOOKUP(Table_Query_from_Cas_Ragle3[[#This Row],[Equipment '#]],H:I,2,FALSE), "No Div")</f>
        <v>No Div</v>
      </c>
      <c r="H1064" s="3" t="s">
        <v>1665</v>
      </c>
      <c r="I1064" s="3" t="s">
        <v>1934</v>
      </c>
    </row>
    <row r="1065" spans="1:9" x14ac:dyDescent="0.25">
      <c r="A1065" s="3" t="s">
        <v>1696</v>
      </c>
      <c r="B1065" s="3" t="s">
        <v>1697</v>
      </c>
      <c r="C1065" s="3">
        <v>33768.6</v>
      </c>
      <c r="D1065" s="3" t="s">
        <v>570</v>
      </c>
      <c r="E1065" s="3" t="str">
        <f>IFERROR(VLOOKUP(Table_Query_from_Cas_Ragle3[[#This Row],[Equipment '#]],'Equip Rates'!A:C,3,FALSE),"")</f>
        <v/>
      </c>
      <c r="F1065" s="3" t="str">
        <f>IFERROR(VLOOKUP(Table_Query_from_Cas_Ragle3[[#This Row],[Equipment '#]],H:I,2,FALSE), "No Div")</f>
        <v>1</v>
      </c>
      <c r="H1065" s="3" t="s">
        <v>1667</v>
      </c>
      <c r="I1065" s="3" t="s">
        <v>1934</v>
      </c>
    </row>
    <row r="1066" spans="1:9" x14ac:dyDescent="0.25">
      <c r="A1066" s="3" t="s">
        <v>1698</v>
      </c>
      <c r="B1066" s="3" t="s">
        <v>1699</v>
      </c>
      <c r="C1066" s="3">
        <v>7931.61</v>
      </c>
      <c r="D1066" s="3" t="s">
        <v>570</v>
      </c>
      <c r="E1066" s="3" t="str">
        <f>IFERROR(VLOOKUP(Table_Query_from_Cas_Ragle3[[#This Row],[Equipment '#]],'Equip Rates'!A:C,3,FALSE),"")</f>
        <v/>
      </c>
      <c r="F1066" s="3" t="str">
        <f>IFERROR(VLOOKUP(Table_Query_from_Cas_Ragle3[[#This Row],[Equipment '#]],H:I,2,FALSE), "No Div")</f>
        <v>1</v>
      </c>
      <c r="H1066" s="3" t="s">
        <v>1669</v>
      </c>
      <c r="I1066" s="3" t="s">
        <v>1934</v>
      </c>
    </row>
    <row r="1067" spans="1:9" x14ac:dyDescent="0.25">
      <c r="A1067" s="3" t="s">
        <v>3825</v>
      </c>
      <c r="B1067" s="3" t="s">
        <v>3836</v>
      </c>
      <c r="C1067" s="3">
        <v>17835</v>
      </c>
      <c r="D1067" s="3" t="s">
        <v>570</v>
      </c>
      <c r="E1067" s="3" t="str">
        <f>IFERROR(VLOOKUP(Table_Query_from_Cas_Ragle3[[#This Row],[Equipment '#]],'Equip Rates'!A:C,3,FALSE),"")</f>
        <v/>
      </c>
      <c r="F1067" s="3" t="str">
        <f>IFERROR(VLOOKUP(Table_Query_from_Cas_Ragle3[[#This Row],[Equipment '#]],H:I,2,FALSE), "No Div")</f>
        <v>1</v>
      </c>
      <c r="H1067" s="3" t="s">
        <v>1671</v>
      </c>
      <c r="I1067" s="3" t="s">
        <v>1934</v>
      </c>
    </row>
    <row r="1068" spans="1:9" x14ac:dyDescent="0.25">
      <c r="A1068" s="3" t="s">
        <v>154</v>
      </c>
      <c r="B1068" s="3" t="s">
        <v>518</v>
      </c>
      <c r="C1068" s="3">
        <v>36405</v>
      </c>
      <c r="D1068" s="3" t="s">
        <v>570</v>
      </c>
      <c r="E1068" s="3" t="str">
        <f>IFERROR(VLOOKUP(Table_Query_from_Cas_Ragle3[[#This Row],[Equipment '#]],'Equip Rates'!A:C,3,FALSE),"")</f>
        <v/>
      </c>
      <c r="F1068" s="3" t="str">
        <f>IFERROR(VLOOKUP(Table_Query_from_Cas_Ragle3[[#This Row],[Equipment '#]],H:I,2,FALSE), "No Div")</f>
        <v>2</v>
      </c>
      <c r="H1068" s="3" t="s">
        <v>1673</v>
      </c>
      <c r="I1068" s="3" t="s">
        <v>1934</v>
      </c>
    </row>
    <row r="1069" spans="1:9" x14ac:dyDescent="0.25">
      <c r="A1069" s="3" t="s">
        <v>1700</v>
      </c>
      <c r="B1069" s="3" t="s">
        <v>1701</v>
      </c>
      <c r="C1069" s="3">
        <v>8950</v>
      </c>
      <c r="D1069" s="3" t="s">
        <v>570</v>
      </c>
      <c r="E1069" s="3" t="str">
        <f>IFERROR(VLOOKUP(Table_Query_from_Cas_Ragle3[[#This Row],[Equipment '#]],'Equip Rates'!A:C,3,FALSE),"")</f>
        <v/>
      </c>
      <c r="F1069" s="3" t="str">
        <f>IFERROR(VLOOKUP(Table_Query_from_Cas_Ragle3[[#This Row],[Equipment '#]],H:I,2,FALSE), "No Div")</f>
        <v>2</v>
      </c>
      <c r="H1069" s="3" t="s">
        <v>1675</v>
      </c>
      <c r="I1069" s="3" t="s">
        <v>1934</v>
      </c>
    </row>
    <row r="1070" spans="1:9" x14ac:dyDescent="0.25">
      <c r="A1070" s="3" t="s">
        <v>155</v>
      </c>
      <c r="B1070" s="3" t="s">
        <v>519</v>
      </c>
      <c r="C1070" s="3">
        <v>12000</v>
      </c>
      <c r="D1070" s="3" t="s">
        <v>570</v>
      </c>
      <c r="E1070" s="3" t="str">
        <f>IFERROR(VLOOKUP(Table_Query_from_Cas_Ragle3[[#This Row],[Equipment '#]],'Equip Rates'!A:C,3,FALSE),"")</f>
        <v/>
      </c>
      <c r="F1070" s="3" t="str">
        <f>IFERROR(VLOOKUP(Table_Query_from_Cas_Ragle3[[#This Row],[Equipment '#]],H:I,2,FALSE), "No Div")</f>
        <v>2</v>
      </c>
      <c r="H1070" s="3" t="s">
        <v>1677</v>
      </c>
      <c r="I1070" s="3" t="s">
        <v>1937</v>
      </c>
    </row>
    <row r="1071" spans="1:9" x14ac:dyDescent="0.25">
      <c r="A1071" s="3" t="s">
        <v>1702</v>
      </c>
      <c r="B1071" s="3" t="s">
        <v>1703</v>
      </c>
      <c r="C1071" s="3">
        <v>25811.43</v>
      </c>
      <c r="D1071" s="3" t="s">
        <v>570</v>
      </c>
      <c r="E1071" s="3" t="str">
        <f>IFERROR(VLOOKUP(Table_Query_from_Cas_Ragle3[[#This Row],[Equipment '#]],'Equip Rates'!A:C,3,FALSE),"")</f>
        <v/>
      </c>
      <c r="F1071" s="3" t="str">
        <f>IFERROR(VLOOKUP(Table_Query_from_Cas_Ragle3[[#This Row],[Equipment '#]],H:I,2,FALSE), "No Div")</f>
        <v>2</v>
      </c>
      <c r="H1071" s="3" t="s">
        <v>310</v>
      </c>
      <c r="I1071" s="3" t="s">
        <v>1934</v>
      </c>
    </row>
    <row r="1072" spans="1:9" x14ac:dyDescent="0.25">
      <c r="A1072" s="3" t="s">
        <v>1704</v>
      </c>
      <c r="B1072" s="3" t="s">
        <v>1705</v>
      </c>
      <c r="C1072" s="3">
        <v>9572.98</v>
      </c>
      <c r="D1072" s="3" t="s">
        <v>570</v>
      </c>
      <c r="E1072" s="3" t="str">
        <f>IFERROR(VLOOKUP(Table_Query_from_Cas_Ragle3[[#This Row],[Equipment '#]],'Equip Rates'!A:C,3,FALSE),"")</f>
        <v/>
      </c>
      <c r="F1072" s="3" t="str">
        <f>IFERROR(VLOOKUP(Table_Query_from_Cas_Ragle3[[#This Row],[Equipment '#]],H:I,2,FALSE), "No Div")</f>
        <v>4</v>
      </c>
      <c r="H1072" s="3" t="s">
        <v>3414</v>
      </c>
      <c r="I1072" s="3" t="s">
        <v>1937</v>
      </c>
    </row>
    <row r="1073" spans="1:9" x14ac:dyDescent="0.25">
      <c r="A1073" s="3" t="s">
        <v>229</v>
      </c>
      <c r="B1073" s="3" t="s">
        <v>522</v>
      </c>
      <c r="C1073" s="3">
        <v>28600</v>
      </c>
      <c r="D1073" s="3" t="s">
        <v>570</v>
      </c>
      <c r="E1073" s="3" t="str">
        <f>IFERROR(VLOOKUP(Table_Query_from_Cas_Ragle3[[#This Row],[Equipment '#]],'Equip Rates'!A:C,3,FALSE),"")</f>
        <v/>
      </c>
      <c r="F1073" s="3" t="str">
        <f>IFERROR(VLOOKUP(Table_Query_from_Cas_Ragle3[[#This Row],[Equipment '#]],H:I,2,FALSE), "No Div")</f>
        <v>4</v>
      </c>
      <c r="H1073" s="3" t="s">
        <v>1682</v>
      </c>
      <c r="I1073" s="3" t="s">
        <v>1937</v>
      </c>
    </row>
    <row r="1074" spans="1:9" x14ac:dyDescent="0.25">
      <c r="A1074" s="3" t="s">
        <v>1706</v>
      </c>
      <c r="B1074" s="3" t="s">
        <v>1707</v>
      </c>
      <c r="C1074" s="3">
        <v>21900.22</v>
      </c>
      <c r="D1074" s="3" t="s">
        <v>570</v>
      </c>
      <c r="E1074" s="3" t="str">
        <f>IFERROR(VLOOKUP(Table_Query_from_Cas_Ragle3[[#This Row],[Equipment '#]],'Equip Rates'!A:C,3,FALSE),"")</f>
        <v/>
      </c>
      <c r="F1074" s="3" t="str">
        <f>IFERROR(VLOOKUP(Table_Query_from_Cas_Ragle3[[#This Row],[Equipment '#]],H:I,2,FALSE), "No Div")</f>
        <v>4</v>
      </c>
      <c r="H1074" s="3" t="s">
        <v>1997</v>
      </c>
      <c r="I1074" s="3" t="s">
        <v>1934</v>
      </c>
    </row>
    <row r="1075" spans="1:9" x14ac:dyDescent="0.25">
      <c r="A1075" s="3" t="s">
        <v>258</v>
      </c>
      <c r="B1075" s="3" t="s">
        <v>523</v>
      </c>
      <c r="C1075" s="3">
        <v>29994</v>
      </c>
      <c r="D1075" s="3" t="s">
        <v>570</v>
      </c>
      <c r="E1075" s="3" t="str">
        <f>IFERROR(VLOOKUP(Table_Query_from_Cas_Ragle3[[#This Row],[Equipment '#]],'Equip Rates'!A:C,3,FALSE),"")</f>
        <v/>
      </c>
      <c r="F1075" s="3" t="str">
        <f>IFERROR(VLOOKUP(Table_Query_from_Cas_Ragle3[[#This Row],[Equipment '#]],H:I,2,FALSE), "No Div")</f>
        <v>2</v>
      </c>
      <c r="H1075" s="3" t="s">
        <v>1684</v>
      </c>
      <c r="I1075" s="3" t="s">
        <v>1937</v>
      </c>
    </row>
    <row r="1076" spans="1:9" x14ac:dyDescent="0.25">
      <c r="A1076" s="3" t="s">
        <v>158</v>
      </c>
      <c r="B1076" s="3" t="s">
        <v>524</v>
      </c>
      <c r="C1076" s="3">
        <v>38549</v>
      </c>
      <c r="D1076" s="3" t="s">
        <v>570</v>
      </c>
      <c r="E1076" s="3" t="str">
        <f>IFERROR(VLOOKUP(Table_Query_from_Cas_Ragle3[[#This Row],[Equipment '#]],'Equip Rates'!A:C,3,FALSE),"")</f>
        <v/>
      </c>
      <c r="F1076" s="3" t="str">
        <f>IFERROR(VLOOKUP(Table_Query_from_Cas_Ragle3[[#This Row],[Equipment '#]],H:I,2,FALSE), "No Div")</f>
        <v>2</v>
      </c>
      <c r="H1076" s="3" t="s">
        <v>1686</v>
      </c>
      <c r="I1076" s="3" t="s">
        <v>1937</v>
      </c>
    </row>
    <row r="1077" spans="1:9" x14ac:dyDescent="0.25">
      <c r="A1077" s="3" t="s">
        <v>230</v>
      </c>
      <c r="B1077" s="3" t="s">
        <v>525</v>
      </c>
      <c r="C1077" s="3">
        <v>19035</v>
      </c>
      <c r="D1077" s="3" t="s">
        <v>570</v>
      </c>
      <c r="E1077" s="3" t="str">
        <f>IFERROR(VLOOKUP(Table_Query_from_Cas_Ragle3[[#This Row],[Equipment '#]],'Equip Rates'!A:C,3,FALSE),"")</f>
        <v/>
      </c>
      <c r="F1077" s="3" t="str">
        <f>IFERROR(VLOOKUP(Table_Query_from_Cas_Ragle3[[#This Row],[Equipment '#]],H:I,2,FALSE), "No Div")</f>
        <v>4</v>
      </c>
      <c r="H1077" s="3" t="s">
        <v>226</v>
      </c>
      <c r="I1077" s="3" t="s">
        <v>1935</v>
      </c>
    </row>
    <row r="1078" spans="1:9" x14ac:dyDescent="0.25">
      <c r="A1078" s="3" t="s">
        <v>231</v>
      </c>
      <c r="B1078" s="3" t="s">
        <v>526</v>
      </c>
      <c r="C1078" s="3">
        <v>39230.720000000001</v>
      </c>
      <c r="D1078" s="3" t="s">
        <v>570</v>
      </c>
      <c r="E1078" s="3" t="str">
        <f>IFERROR(VLOOKUP(Table_Query_from_Cas_Ragle3[[#This Row],[Equipment '#]],'Equip Rates'!A:C,3,FALSE),"")</f>
        <v/>
      </c>
      <c r="F1078" s="3" t="str">
        <f>IFERROR(VLOOKUP(Table_Query_from_Cas_Ragle3[[#This Row],[Equipment '#]],H:I,2,FALSE), "No Div")</f>
        <v>4</v>
      </c>
      <c r="H1078" s="3" t="s">
        <v>1688</v>
      </c>
      <c r="I1078" s="3" t="s">
        <v>1937</v>
      </c>
    </row>
    <row r="1079" spans="1:9" x14ac:dyDescent="0.25">
      <c r="A1079" s="3" t="s">
        <v>1708</v>
      </c>
      <c r="B1079" s="3" t="s">
        <v>1709</v>
      </c>
      <c r="C1079" s="3">
        <v>42744.800000000003</v>
      </c>
      <c r="D1079" s="3" t="s">
        <v>570</v>
      </c>
      <c r="E1079" s="3" t="str">
        <f>IFERROR(VLOOKUP(Table_Query_from_Cas_Ragle3[[#This Row],[Equipment '#]],'Equip Rates'!A:C,3,FALSE),"")</f>
        <v/>
      </c>
      <c r="F1079" s="3" t="str">
        <f>IFERROR(VLOOKUP(Table_Query_from_Cas_Ragle3[[#This Row],[Equipment '#]],H:I,2,FALSE), "No Div")</f>
        <v>4</v>
      </c>
      <c r="H1079" s="3" t="s">
        <v>167</v>
      </c>
      <c r="I1079" s="3" t="s">
        <v>1934</v>
      </c>
    </row>
    <row r="1080" spans="1:9" x14ac:dyDescent="0.25">
      <c r="A1080" s="3" t="s">
        <v>1710</v>
      </c>
      <c r="B1080" s="3" t="s">
        <v>1711</v>
      </c>
      <c r="C1080" s="3">
        <v>137411.35999999999</v>
      </c>
      <c r="D1080" s="3" t="s">
        <v>570</v>
      </c>
      <c r="E1080" s="3" t="str">
        <f>IFERROR(VLOOKUP(Table_Query_from_Cas_Ragle3[[#This Row],[Equipment '#]],'Equip Rates'!A:C,3,FALSE),"")</f>
        <v/>
      </c>
      <c r="F1080" s="3" t="str">
        <f>IFERROR(VLOOKUP(Table_Query_from_Cas_Ragle3[[#This Row],[Equipment '#]],H:I,2,FALSE), "No Div")</f>
        <v>2</v>
      </c>
      <c r="H1080" s="3" t="s">
        <v>4044</v>
      </c>
      <c r="I1080" s="3" t="s">
        <v>1934</v>
      </c>
    </row>
    <row r="1081" spans="1:9" x14ac:dyDescent="0.25">
      <c r="A1081" s="3" t="s">
        <v>1712</v>
      </c>
      <c r="B1081" s="3" t="s">
        <v>1711</v>
      </c>
      <c r="C1081" s="3">
        <v>137602.19</v>
      </c>
      <c r="D1081" s="3" t="s">
        <v>570</v>
      </c>
      <c r="E1081" s="3" t="str">
        <f>IFERROR(VLOOKUP(Table_Query_from_Cas_Ragle3[[#This Row],[Equipment '#]],'Equip Rates'!A:C,3,FALSE),"")</f>
        <v/>
      </c>
      <c r="F1081" s="3" t="str">
        <f>IFERROR(VLOOKUP(Table_Query_from_Cas_Ragle3[[#This Row],[Equipment '#]],H:I,2,FALSE), "No Div")</f>
        <v>2</v>
      </c>
      <c r="H1081" s="3" t="s">
        <v>4151</v>
      </c>
      <c r="I1081" s="3" t="s">
        <v>1934</v>
      </c>
    </row>
    <row r="1082" spans="1:9" x14ac:dyDescent="0.25">
      <c r="A1082" s="3" t="s">
        <v>3674</v>
      </c>
      <c r="B1082" s="3" t="s">
        <v>3695</v>
      </c>
      <c r="C1082" s="3">
        <v>82065.53</v>
      </c>
      <c r="D1082" s="3" t="s">
        <v>570</v>
      </c>
      <c r="E1082" s="3" t="str">
        <f>IFERROR(VLOOKUP(Table_Query_from_Cas_Ragle3[[#This Row],[Equipment '#]],'Equip Rates'!A:C,3,FALSE),"")</f>
        <v/>
      </c>
      <c r="F1082" s="3" t="str">
        <f>IFERROR(VLOOKUP(Table_Query_from_Cas_Ragle3[[#This Row],[Equipment '#]],H:I,2,FALSE), "No Div")</f>
        <v>2</v>
      </c>
      <c r="H1082" s="3" t="s">
        <v>3352</v>
      </c>
      <c r="I1082" s="3" t="s">
        <v>1936</v>
      </c>
    </row>
    <row r="1083" spans="1:9" x14ac:dyDescent="0.25">
      <c r="A1083" s="3" t="s">
        <v>3675</v>
      </c>
      <c r="B1083" s="3" t="s">
        <v>3696</v>
      </c>
      <c r="C1083" s="3">
        <v>83264.53</v>
      </c>
      <c r="D1083" s="3" t="s">
        <v>570</v>
      </c>
      <c r="E1083" s="3" t="str">
        <f>IFERROR(VLOOKUP(Table_Query_from_Cas_Ragle3[[#This Row],[Equipment '#]],'Equip Rates'!A:C,3,FALSE),"")</f>
        <v/>
      </c>
      <c r="F1083" s="3" t="str">
        <f>IFERROR(VLOOKUP(Table_Query_from_Cas_Ragle3[[#This Row],[Equipment '#]],H:I,2,FALSE), "No Div")</f>
        <v>2</v>
      </c>
      <c r="H1083" s="3" t="s">
        <v>3956</v>
      </c>
      <c r="I1083" s="3" t="s">
        <v>1936</v>
      </c>
    </row>
    <row r="1084" spans="1:9" x14ac:dyDescent="0.25">
      <c r="A1084" s="3" t="s">
        <v>3676</v>
      </c>
      <c r="B1084" s="3" t="s">
        <v>3697</v>
      </c>
      <c r="C1084" s="3">
        <v>92765.53</v>
      </c>
      <c r="D1084" s="3" t="s">
        <v>570</v>
      </c>
      <c r="E1084" s="3" t="str">
        <f>IFERROR(VLOOKUP(Table_Query_from_Cas_Ragle3[[#This Row],[Equipment '#]],'Equip Rates'!A:C,3,FALSE),"")</f>
        <v/>
      </c>
      <c r="F1084" s="3" t="str">
        <f>IFERROR(VLOOKUP(Table_Query_from_Cas_Ragle3[[#This Row],[Equipment '#]],H:I,2,FALSE), "No Div")</f>
        <v>2</v>
      </c>
      <c r="H1084" s="3" t="s">
        <v>1690</v>
      </c>
      <c r="I1084" s="3" t="s">
        <v>1937</v>
      </c>
    </row>
    <row r="1085" spans="1:9" x14ac:dyDescent="0.25">
      <c r="A1085" s="3" t="s">
        <v>3920</v>
      </c>
      <c r="B1085" s="3" t="s">
        <v>3926</v>
      </c>
      <c r="C1085" s="3">
        <v>67380</v>
      </c>
      <c r="D1085" s="3" t="s">
        <v>570</v>
      </c>
      <c r="E1085" s="3" t="str">
        <f>IFERROR(VLOOKUP(Table_Query_from_Cas_Ragle3[[#This Row],[Equipment '#]],'Equip Rates'!A:C,3,FALSE),"")</f>
        <v/>
      </c>
      <c r="F1085" s="3" t="str">
        <f>IFERROR(VLOOKUP(Table_Query_from_Cas_Ragle3[[#This Row],[Equipment '#]],H:I,2,FALSE), "No Div")</f>
        <v>1</v>
      </c>
      <c r="H1085" s="3" t="s">
        <v>1692</v>
      </c>
      <c r="I1085" s="3" t="s">
        <v>1937</v>
      </c>
    </row>
    <row r="1086" spans="1:9" x14ac:dyDescent="0.25">
      <c r="A1086" s="3" t="s">
        <v>3957</v>
      </c>
      <c r="B1086" s="3" t="s">
        <v>3967</v>
      </c>
      <c r="C1086" s="3">
        <v>67380</v>
      </c>
      <c r="D1086" s="3" t="s">
        <v>570</v>
      </c>
      <c r="E1086" s="3" t="str">
        <f>IFERROR(VLOOKUP(Table_Query_from_Cas_Ragle3[[#This Row],[Equipment '#]],'Equip Rates'!A:C,3,FALSE),"")</f>
        <v/>
      </c>
      <c r="F1086" s="3" t="str">
        <f>IFERROR(VLOOKUP(Table_Query_from_Cas_Ragle3[[#This Row],[Equipment '#]],H:I,2,FALSE), "No Div")</f>
        <v>1</v>
      </c>
      <c r="H1086" s="3" t="s">
        <v>1696</v>
      </c>
      <c r="I1086" s="3" t="s">
        <v>1937</v>
      </c>
    </row>
    <row r="1087" spans="1:9" x14ac:dyDescent="0.25">
      <c r="A1087" s="3" t="s">
        <v>3958</v>
      </c>
      <c r="B1087" s="3" t="s">
        <v>3968</v>
      </c>
      <c r="C1087" s="3">
        <v>67380</v>
      </c>
      <c r="D1087" s="3" t="s">
        <v>570</v>
      </c>
      <c r="E1087" s="3" t="str">
        <f>IFERROR(VLOOKUP(Table_Query_from_Cas_Ragle3[[#This Row],[Equipment '#]],'Equip Rates'!A:C,3,FALSE),"")</f>
        <v/>
      </c>
      <c r="F1087" s="3" t="str">
        <f>IFERROR(VLOOKUP(Table_Query_from_Cas_Ragle3[[#This Row],[Equipment '#]],H:I,2,FALSE), "No Div")</f>
        <v>1</v>
      </c>
      <c r="H1087" s="3" t="s">
        <v>1698</v>
      </c>
      <c r="I1087" s="3" t="s">
        <v>1937</v>
      </c>
    </row>
    <row r="1088" spans="1:9" x14ac:dyDescent="0.25">
      <c r="A1088" s="3" t="s">
        <v>4002</v>
      </c>
      <c r="B1088" s="3" t="s">
        <v>4033</v>
      </c>
      <c r="C1088" s="3">
        <v>45000</v>
      </c>
      <c r="D1088" s="3" t="s">
        <v>570</v>
      </c>
      <c r="E1088" s="3" t="str">
        <f>IFERROR(VLOOKUP(Table_Query_from_Cas_Ragle3[[#This Row],[Equipment '#]],'Equip Rates'!A:C,3,FALSE),"")</f>
        <v/>
      </c>
      <c r="F1088" s="3" t="str">
        <f>IFERROR(VLOOKUP(Table_Query_from_Cas_Ragle3[[#This Row],[Equipment '#]],H:I,2,FALSE), "No Div")</f>
        <v>2</v>
      </c>
      <c r="H1088" s="3" t="s">
        <v>3825</v>
      </c>
      <c r="I1088" s="3" t="s">
        <v>1937</v>
      </c>
    </row>
    <row r="1089" spans="1:9" x14ac:dyDescent="0.25">
      <c r="A1089" s="3" t="s">
        <v>4003</v>
      </c>
      <c r="B1089" s="3" t="s">
        <v>4034</v>
      </c>
      <c r="C1089" s="3">
        <v>54000</v>
      </c>
      <c r="D1089" s="3" t="s">
        <v>570</v>
      </c>
      <c r="E1089" s="3" t="str">
        <f>IFERROR(VLOOKUP(Table_Query_from_Cas_Ragle3[[#This Row],[Equipment '#]],'Equip Rates'!A:C,3,FALSE),"")</f>
        <v/>
      </c>
      <c r="F1089" s="3" t="str">
        <f>IFERROR(VLOOKUP(Table_Query_from_Cas_Ragle3[[#This Row],[Equipment '#]],H:I,2,FALSE), "No Div")</f>
        <v>2</v>
      </c>
      <c r="H1089" s="3" t="s">
        <v>154</v>
      </c>
      <c r="I1089" s="3" t="s">
        <v>1934</v>
      </c>
    </row>
    <row r="1090" spans="1:9" x14ac:dyDescent="0.25">
      <c r="A1090" s="3" t="s">
        <v>1713</v>
      </c>
      <c r="B1090" s="3" t="s">
        <v>1714</v>
      </c>
      <c r="C1090" s="3">
        <v>32860</v>
      </c>
      <c r="D1090" s="3" t="s">
        <v>570</v>
      </c>
      <c r="E1090" s="3" t="str">
        <f>IFERROR(VLOOKUP(Table_Query_from_Cas_Ragle3[[#This Row],[Equipment '#]],'Equip Rates'!A:C,3,FALSE),"")</f>
        <v/>
      </c>
      <c r="F1090" s="3" t="str">
        <f>IFERROR(VLOOKUP(Table_Query_from_Cas_Ragle3[[#This Row],[Equipment '#]],H:I,2,FALSE), "No Div")</f>
        <v>1</v>
      </c>
      <c r="H1090" s="3" t="s">
        <v>1700</v>
      </c>
      <c r="I1090" s="3" t="s">
        <v>1934</v>
      </c>
    </row>
    <row r="1091" spans="1:9" x14ac:dyDescent="0.25">
      <c r="A1091" s="3" t="s">
        <v>1715</v>
      </c>
      <c r="B1091" s="3" t="s">
        <v>1716</v>
      </c>
      <c r="C1091" s="3">
        <v>45851.33</v>
      </c>
      <c r="D1091" s="3" t="s">
        <v>570</v>
      </c>
      <c r="E1091" s="3" t="str">
        <f>IFERROR(VLOOKUP(Table_Query_from_Cas_Ragle3[[#This Row],[Equipment '#]],'Equip Rates'!A:C,3,FALSE),"")</f>
        <v/>
      </c>
      <c r="F1091" s="3" t="str">
        <f>IFERROR(VLOOKUP(Table_Query_from_Cas_Ragle3[[#This Row],[Equipment '#]],H:I,2,FALSE), "No Div")</f>
        <v>1</v>
      </c>
      <c r="H1091" s="3" t="s">
        <v>155</v>
      </c>
      <c r="I1091" s="3" t="s">
        <v>1934</v>
      </c>
    </row>
    <row r="1092" spans="1:9" x14ac:dyDescent="0.25">
      <c r="A1092" s="3" t="s">
        <v>1717</v>
      </c>
      <c r="B1092" s="3" t="s">
        <v>1718</v>
      </c>
      <c r="C1092" s="3">
        <v>49755</v>
      </c>
      <c r="D1092" s="3" t="s">
        <v>570</v>
      </c>
      <c r="E1092" s="3" t="str">
        <f>IFERROR(VLOOKUP(Table_Query_from_Cas_Ragle3[[#This Row],[Equipment '#]],'Equip Rates'!A:C,3,FALSE),"")</f>
        <v/>
      </c>
      <c r="F1092" s="3" t="str">
        <f>IFERROR(VLOOKUP(Table_Query_from_Cas_Ragle3[[#This Row],[Equipment '#]],H:I,2,FALSE), "No Div")</f>
        <v>1</v>
      </c>
      <c r="H1092" s="3" t="s">
        <v>1702</v>
      </c>
      <c r="I1092" s="3" t="s">
        <v>1935</v>
      </c>
    </row>
    <row r="1093" spans="1:9" x14ac:dyDescent="0.25">
      <c r="A1093" s="3" t="s">
        <v>1729</v>
      </c>
      <c r="B1093" s="3" t="s">
        <v>1730</v>
      </c>
      <c r="C1093" s="3">
        <v>0</v>
      </c>
      <c r="D1093" s="3" t="s">
        <v>570</v>
      </c>
      <c r="E1093" s="3" t="str">
        <f>IFERROR(VLOOKUP(Table_Query_from_Cas_Ragle3[[#This Row],[Equipment '#]],'Equip Rates'!A:C,3,FALSE),"")</f>
        <v/>
      </c>
      <c r="F1093" s="3" t="str">
        <f>IFERROR(VLOOKUP(Table_Query_from_Cas_Ragle3[[#This Row],[Equipment '#]],H:I,2,FALSE), "No Div")</f>
        <v>No Div</v>
      </c>
      <c r="H1093" s="3" t="s">
        <v>157</v>
      </c>
      <c r="I1093" s="3" t="s">
        <v>1934</v>
      </c>
    </row>
    <row r="1094" spans="1:9" x14ac:dyDescent="0.25">
      <c r="A1094" s="3" t="s">
        <v>72</v>
      </c>
      <c r="B1094" s="3" t="s">
        <v>528</v>
      </c>
      <c r="C1094" s="3">
        <v>44445.32</v>
      </c>
      <c r="D1094" s="3" t="s">
        <v>570</v>
      </c>
      <c r="E1094" s="3" t="str">
        <f>IFERROR(VLOOKUP(Table_Query_from_Cas_Ragle3[[#This Row],[Equipment '#]],'Equip Rates'!A:C,3,FALSE),"")</f>
        <v/>
      </c>
      <c r="F1094" s="3" t="str">
        <f>IFERROR(VLOOKUP(Table_Query_from_Cas_Ragle3[[#This Row],[Equipment '#]],H:I,2,FALSE), "No Div")</f>
        <v>2</v>
      </c>
      <c r="H1094" s="3" t="s">
        <v>1998</v>
      </c>
      <c r="I1094" s="3" t="s">
        <v>1934</v>
      </c>
    </row>
    <row r="1095" spans="1:9" x14ac:dyDescent="0.25">
      <c r="A1095" s="3" t="s">
        <v>75</v>
      </c>
      <c r="B1095" s="3" t="s">
        <v>533</v>
      </c>
      <c r="C1095" s="3">
        <v>47000</v>
      </c>
      <c r="D1095" s="3" t="s">
        <v>570</v>
      </c>
      <c r="E1095" s="3" t="str">
        <f>IFERROR(VLOOKUP(Table_Query_from_Cas_Ragle3[[#This Row],[Equipment '#]],'Equip Rates'!A:C,3,FALSE),"")</f>
        <v/>
      </c>
      <c r="F1095" s="3" t="str">
        <f>IFERROR(VLOOKUP(Table_Query_from_Cas_Ragle3[[#This Row],[Equipment '#]],H:I,2,FALSE), "No Div")</f>
        <v>2</v>
      </c>
      <c r="H1095" s="3" t="s">
        <v>228</v>
      </c>
      <c r="I1095" s="3" t="s">
        <v>1935</v>
      </c>
    </row>
    <row r="1096" spans="1:9" x14ac:dyDescent="0.25">
      <c r="A1096" s="3" t="s">
        <v>76</v>
      </c>
      <c r="B1096" s="3" t="s">
        <v>534</v>
      </c>
      <c r="C1096" s="3">
        <v>51073.2</v>
      </c>
      <c r="D1096" s="3" t="s">
        <v>570</v>
      </c>
      <c r="E1096" s="3" t="str">
        <f>IFERROR(VLOOKUP(Table_Query_from_Cas_Ragle3[[#This Row],[Equipment '#]],'Equip Rates'!A:C,3,FALSE),"")</f>
        <v/>
      </c>
      <c r="F1096" s="3" t="str">
        <f>IFERROR(VLOOKUP(Table_Query_from_Cas_Ragle3[[#This Row],[Equipment '#]],H:I,2,FALSE), "No Div")</f>
        <v>2</v>
      </c>
      <c r="H1096" s="3" t="s">
        <v>1704</v>
      </c>
      <c r="I1096" s="3" t="s">
        <v>1935</v>
      </c>
    </row>
    <row r="1097" spans="1:9" x14ac:dyDescent="0.25">
      <c r="A1097" s="3" t="s">
        <v>3230</v>
      </c>
      <c r="B1097" s="3" t="s">
        <v>3239</v>
      </c>
      <c r="C1097" s="3">
        <v>14064.67</v>
      </c>
      <c r="D1097" s="3" t="s">
        <v>570</v>
      </c>
      <c r="E1097" s="3" t="str">
        <f>IFERROR(VLOOKUP(Table_Query_from_Cas_Ragle3[[#This Row],[Equipment '#]],'Equip Rates'!A:C,3,FALSE),"")</f>
        <v/>
      </c>
      <c r="F1097" s="3" t="str">
        <f>IFERROR(VLOOKUP(Table_Query_from_Cas_Ragle3[[#This Row],[Equipment '#]],H:I,2,FALSE), "No Div")</f>
        <v>2</v>
      </c>
      <c r="H1097" s="3" t="s">
        <v>229</v>
      </c>
      <c r="I1097" s="3" t="s">
        <v>1935</v>
      </c>
    </row>
    <row r="1098" spans="1:9" x14ac:dyDescent="0.25">
      <c r="A1098" s="3" t="s">
        <v>1719</v>
      </c>
      <c r="B1098" s="3" t="s">
        <v>1720</v>
      </c>
      <c r="C1098" s="3">
        <v>43014</v>
      </c>
      <c r="D1098" s="3" t="s">
        <v>570</v>
      </c>
      <c r="E1098" s="3" t="str">
        <f>IFERROR(VLOOKUP(Table_Query_from_Cas_Ragle3[[#This Row],[Equipment '#]],'Equip Rates'!A:C,3,FALSE),"")</f>
        <v/>
      </c>
      <c r="F1098" s="3" t="str">
        <f>IFERROR(VLOOKUP(Table_Query_from_Cas_Ragle3[[#This Row],[Equipment '#]],H:I,2,FALSE), "No Div")</f>
        <v>1</v>
      </c>
      <c r="H1098" s="3" t="s">
        <v>1706</v>
      </c>
      <c r="I1098" s="3" t="s">
        <v>1935</v>
      </c>
    </row>
    <row r="1099" spans="1:9" x14ac:dyDescent="0.25">
      <c r="A1099" s="3" t="s">
        <v>1721</v>
      </c>
      <c r="B1099" s="3" t="s">
        <v>1722</v>
      </c>
      <c r="C1099" s="3">
        <v>37075.5</v>
      </c>
      <c r="D1099" s="3" t="s">
        <v>570</v>
      </c>
      <c r="E1099" s="3" t="str">
        <f>IFERROR(VLOOKUP(Table_Query_from_Cas_Ragle3[[#This Row],[Equipment '#]],'Equip Rates'!A:C,3,FALSE),"")</f>
        <v/>
      </c>
      <c r="F1099" s="3" t="str">
        <f>IFERROR(VLOOKUP(Table_Query_from_Cas_Ragle3[[#This Row],[Equipment '#]],H:I,2,FALSE), "No Div")</f>
        <v>1</v>
      </c>
      <c r="H1099" s="3" t="s">
        <v>258</v>
      </c>
      <c r="I1099" s="3" t="s">
        <v>1934</v>
      </c>
    </row>
    <row r="1100" spans="1:9" x14ac:dyDescent="0.25">
      <c r="A1100" s="3" t="s">
        <v>1731</v>
      </c>
      <c r="B1100" s="3" t="s">
        <v>1732</v>
      </c>
      <c r="C1100" s="3">
        <v>0</v>
      </c>
      <c r="D1100" s="3" t="s">
        <v>570</v>
      </c>
      <c r="E1100" s="3" t="str">
        <f>IFERROR(VLOOKUP(Table_Query_from_Cas_Ragle3[[#This Row],[Equipment '#]],'Equip Rates'!A:C,3,FALSE),"")</f>
        <v/>
      </c>
      <c r="F1100" s="3" t="str">
        <f>IFERROR(VLOOKUP(Table_Query_from_Cas_Ragle3[[#This Row],[Equipment '#]],H:I,2,FALSE), "No Div")</f>
        <v>No Div</v>
      </c>
      <c r="H1100" s="3" t="s">
        <v>158</v>
      </c>
      <c r="I1100" s="3" t="s">
        <v>1934</v>
      </c>
    </row>
    <row r="1101" spans="1:9" x14ac:dyDescent="0.25">
      <c r="A1101" s="3" t="s">
        <v>1723</v>
      </c>
      <c r="B1101" s="3" t="s">
        <v>1724</v>
      </c>
      <c r="C1101" s="3">
        <v>59920</v>
      </c>
      <c r="D1101" s="3" t="s">
        <v>570</v>
      </c>
      <c r="E1101" s="3" t="str">
        <f>IFERROR(VLOOKUP(Table_Query_from_Cas_Ragle3[[#This Row],[Equipment '#]],'Equip Rates'!A:C,3,FALSE),"")</f>
        <v/>
      </c>
      <c r="F1101" s="3" t="str">
        <f>IFERROR(VLOOKUP(Table_Query_from_Cas_Ragle3[[#This Row],[Equipment '#]],H:I,2,FALSE), "No Div")</f>
        <v>1</v>
      </c>
      <c r="H1101" s="3" t="s">
        <v>230</v>
      </c>
      <c r="I1101" s="3" t="s">
        <v>1935</v>
      </c>
    </row>
    <row r="1102" spans="1:9" x14ac:dyDescent="0.25">
      <c r="A1102" s="3" t="s">
        <v>4152</v>
      </c>
      <c r="B1102" s="3" t="s">
        <v>4161</v>
      </c>
      <c r="C1102" s="3">
        <v>16435.38</v>
      </c>
      <c r="D1102" s="3" t="s">
        <v>570</v>
      </c>
      <c r="E1102" s="3" t="str">
        <f>IFERROR(VLOOKUP(Table_Query_from_Cas_Ragle3[[#This Row],[Equipment '#]],'Equip Rates'!A:C,3,FALSE),"")</f>
        <v/>
      </c>
      <c r="F1102" s="3" t="str">
        <f>IFERROR(VLOOKUP(Table_Query_from_Cas_Ragle3[[#This Row],[Equipment '#]],H:I,2,FALSE), "No Div")</f>
        <v>1</v>
      </c>
      <c r="H1102" s="3" t="s">
        <v>231</v>
      </c>
      <c r="I1102" s="3" t="s">
        <v>1935</v>
      </c>
    </row>
    <row r="1103" spans="1:9" x14ac:dyDescent="0.25">
      <c r="A1103" s="3" t="s">
        <v>77</v>
      </c>
      <c r="B1103" s="3" t="s">
        <v>534</v>
      </c>
      <c r="C1103" s="3">
        <v>49000</v>
      </c>
      <c r="D1103" s="3" t="s">
        <v>570</v>
      </c>
      <c r="E1103" s="3" t="str">
        <f>IFERROR(VLOOKUP(Table_Query_from_Cas_Ragle3[[#This Row],[Equipment '#]],'Equip Rates'!A:C,3,FALSE),"")</f>
        <v/>
      </c>
      <c r="F1103" s="3" t="str">
        <f>IFERROR(VLOOKUP(Table_Query_from_Cas_Ragle3[[#This Row],[Equipment '#]],H:I,2,FALSE), "No Div")</f>
        <v>2</v>
      </c>
      <c r="H1103" s="3" t="s">
        <v>1708</v>
      </c>
      <c r="I1103" s="3" t="s">
        <v>1935</v>
      </c>
    </row>
    <row r="1104" spans="1:9" x14ac:dyDescent="0.25">
      <c r="A1104" s="3" t="s">
        <v>78</v>
      </c>
      <c r="B1104" s="3" t="s">
        <v>534</v>
      </c>
      <c r="C1104" s="3">
        <v>35594.239999999998</v>
      </c>
      <c r="D1104" s="3" t="s">
        <v>570</v>
      </c>
      <c r="E1104" s="3" t="str">
        <f>IFERROR(VLOOKUP(Table_Query_from_Cas_Ragle3[[#This Row],[Equipment '#]],'Equip Rates'!A:C,3,FALSE),"")</f>
        <v/>
      </c>
      <c r="F1104" s="3" t="str">
        <f>IFERROR(VLOOKUP(Table_Query_from_Cas_Ragle3[[#This Row],[Equipment '#]],H:I,2,FALSE), "No Div")</f>
        <v>2</v>
      </c>
      <c r="H1104" s="3" t="s">
        <v>1710</v>
      </c>
      <c r="I1104" s="3" t="s">
        <v>1934</v>
      </c>
    </row>
    <row r="1105" spans="1:9" x14ac:dyDescent="0.25">
      <c r="A1105" s="3" t="s">
        <v>196</v>
      </c>
      <c r="B1105" s="3" t="s">
        <v>535</v>
      </c>
      <c r="C1105" s="3">
        <v>28891.07</v>
      </c>
      <c r="D1105" s="3" t="s">
        <v>570</v>
      </c>
      <c r="E1105" s="3" t="str">
        <f>IFERROR(VLOOKUP(Table_Query_from_Cas_Ragle3[[#This Row],[Equipment '#]],'Equip Rates'!A:C,3,FALSE),"")</f>
        <v/>
      </c>
      <c r="F1105" s="3" t="str">
        <f>IFERROR(VLOOKUP(Table_Query_from_Cas_Ragle3[[#This Row],[Equipment '#]],H:I,2,FALSE), "No Div")</f>
        <v>4</v>
      </c>
      <c r="H1105" s="3" t="s">
        <v>1712</v>
      </c>
      <c r="I1105" s="3" t="s">
        <v>1934</v>
      </c>
    </row>
    <row r="1106" spans="1:9" x14ac:dyDescent="0.25">
      <c r="A1106" s="3" t="s">
        <v>79</v>
      </c>
      <c r="B1106" s="3" t="s">
        <v>537</v>
      </c>
      <c r="C1106" s="3">
        <v>30822.68</v>
      </c>
      <c r="D1106" s="3" t="s">
        <v>570</v>
      </c>
      <c r="E1106" s="3" t="str">
        <f>IFERROR(VLOOKUP(Table_Query_from_Cas_Ragle3[[#This Row],[Equipment '#]],'Equip Rates'!A:C,3,FALSE),"")</f>
        <v/>
      </c>
      <c r="F1106" s="3" t="str">
        <f>IFERROR(VLOOKUP(Table_Query_from_Cas_Ragle3[[#This Row],[Equipment '#]],H:I,2,FALSE), "No Div")</f>
        <v>2</v>
      </c>
      <c r="H1106" s="3" t="s">
        <v>3674</v>
      </c>
      <c r="I1106" s="3" t="s">
        <v>1934</v>
      </c>
    </row>
    <row r="1107" spans="1:9" x14ac:dyDescent="0.25">
      <c r="A1107" s="3" t="s">
        <v>3516</v>
      </c>
      <c r="B1107" s="3" t="s">
        <v>3531</v>
      </c>
      <c r="C1107" s="3">
        <v>16718.689999999999</v>
      </c>
      <c r="D1107" s="3" t="s">
        <v>570</v>
      </c>
      <c r="E1107" s="3" t="str">
        <f>IFERROR(VLOOKUP(Table_Query_from_Cas_Ragle3[[#This Row],[Equipment '#]],'Equip Rates'!A:C,3,FALSE),"")</f>
        <v/>
      </c>
      <c r="F1107" s="3" t="str">
        <f>IFERROR(VLOOKUP(Table_Query_from_Cas_Ragle3[[#This Row],[Equipment '#]],H:I,2,FALSE), "No Div")</f>
        <v>2</v>
      </c>
      <c r="H1107" s="3" t="s">
        <v>3675</v>
      </c>
      <c r="I1107" s="3" t="s">
        <v>1934</v>
      </c>
    </row>
    <row r="1108" spans="1:9" x14ac:dyDescent="0.25">
      <c r="A1108" s="3" t="s">
        <v>80</v>
      </c>
      <c r="B1108" s="3" t="s">
        <v>538</v>
      </c>
      <c r="C1108" s="3">
        <v>35558.239999999998</v>
      </c>
      <c r="D1108" s="3" t="s">
        <v>570</v>
      </c>
      <c r="E1108" s="3" t="str">
        <f>IFERROR(VLOOKUP(Table_Query_from_Cas_Ragle3[[#This Row],[Equipment '#]],'Equip Rates'!A:C,3,FALSE),"")</f>
        <v/>
      </c>
      <c r="F1108" s="3" t="str">
        <f>IFERROR(VLOOKUP(Table_Query_from_Cas_Ragle3[[#This Row],[Equipment '#]],H:I,2,FALSE), "No Div")</f>
        <v>2</v>
      </c>
      <c r="H1108" s="3" t="s">
        <v>3676</v>
      </c>
      <c r="I1108" s="3" t="s">
        <v>1934</v>
      </c>
    </row>
    <row r="1109" spans="1:9" x14ac:dyDescent="0.25">
      <c r="A1109" s="3" t="s">
        <v>3532</v>
      </c>
      <c r="B1109" s="3" t="s">
        <v>3533</v>
      </c>
      <c r="C1109" s="3">
        <v>4722.92</v>
      </c>
      <c r="D1109" s="3" t="s">
        <v>570</v>
      </c>
      <c r="E1109" s="3" t="str">
        <f>IFERROR(VLOOKUP(Table_Query_from_Cas_Ragle3[[#This Row],[Equipment '#]],'Equip Rates'!A:C,3,FALSE),"")</f>
        <v/>
      </c>
      <c r="F1109" s="3" t="str">
        <f>IFERROR(VLOOKUP(Table_Query_from_Cas_Ragle3[[#This Row],[Equipment '#]],H:I,2,FALSE), "No Div")</f>
        <v>2</v>
      </c>
      <c r="H1109" s="3" t="s">
        <v>3747</v>
      </c>
      <c r="I1109" s="3" t="s">
        <v>1934</v>
      </c>
    </row>
    <row r="1110" spans="1:9" x14ac:dyDescent="0.25">
      <c r="A1110" s="3" t="s">
        <v>81</v>
      </c>
      <c r="B1110" s="3" t="s">
        <v>539</v>
      </c>
      <c r="C1110" s="3">
        <v>44827.4</v>
      </c>
      <c r="D1110" s="3" t="s">
        <v>570</v>
      </c>
      <c r="E1110" s="3" t="str">
        <f>IFERROR(VLOOKUP(Table_Query_from_Cas_Ragle3[[#This Row],[Equipment '#]],'Equip Rates'!A:C,3,FALSE),"")</f>
        <v/>
      </c>
      <c r="F1110" s="3" t="str">
        <f>IFERROR(VLOOKUP(Table_Query_from_Cas_Ragle3[[#This Row],[Equipment '#]],H:I,2,FALSE), "No Div")</f>
        <v>2</v>
      </c>
      <c r="H1110" s="3" t="s">
        <v>3748</v>
      </c>
      <c r="I1110" s="3" t="s">
        <v>1934</v>
      </c>
    </row>
    <row r="1111" spans="1:9" x14ac:dyDescent="0.25">
      <c r="A1111" s="3" t="s">
        <v>82</v>
      </c>
      <c r="B1111" s="3" t="s">
        <v>539</v>
      </c>
      <c r="C1111" s="3">
        <v>38750</v>
      </c>
      <c r="D1111" s="3" t="s">
        <v>570</v>
      </c>
      <c r="E1111" s="3" t="str">
        <f>IFERROR(VLOOKUP(Table_Query_from_Cas_Ragle3[[#This Row],[Equipment '#]],'Equip Rates'!A:C,3,FALSE),"")</f>
        <v/>
      </c>
      <c r="F1111" s="3" t="str">
        <f>IFERROR(VLOOKUP(Table_Query_from_Cas_Ragle3[[#This Row],[Equipment '#]],H:I,2,FALSE), "No Div")</f>
        <v>2</v>
      </c>
      <c r="H1111" s="3" t="s">
        <v>3920</v>
      </c>
      <c r="I1111" s="3" t="s">
        <v>1937</v>
      </c>
    </row>
    <row r="1112" spans="1:9" x14ac:dyDescent="0.25">
      <c r="A1112" s="3" t="s">
        <v>1725</v>
      </c>
      <c r="B1112" s="3" t="s">
        <v>1726</v>
      </c>
      <c r="C1112" s="3">
        <v>35310</v>
      </c>
      <c r="D1112" s="3" t="s">
        <v>570</v>
      </c>
      <c r="E1112" s="3" t="str">
        <f>IFERROR(VLOOKUP(Table_Query_from_Cas_Ragle3[[#This Row],[Equipment '#]],'Equip Rates'!A:C,3,FALSE),"")</f>
        <v/>
      </c>
      <c r="F1112" s="3" t="str">
        <f>IFERROR(VLOOKUP(Table_Query_from_Cas_Ragle3[[#This Row],[Equipment '#]],H:I,2,FALSE), "No Div")</f>
        <v>1</v>
      </c>
      <c r="H1112" s="3" t="s">
        <v>3957</v>
      </c>
      <c r="I1112" s="3" t="s">
        <v>1937</v>
      </c>
    </row>
    <row r="1113" spans="1:9" x14ac:dyDescent="0.25">
      <c r="A1113" s="3" t="s">
        <v>3415</v>
      </c>
      <c r="B1113" s="3" t="s">
        <v>3435</v>
      </c>
      <c r="C1113" s="3">
        <v>15667.44</v>
      </c>
      <c r="D1113" s="3" t="s">
        <v>570</v>
      </c>
      <c r="E1113" s="3" t="str">
        <f>IFERROR(VLOOKUP(Table_Query_from_Cas_Ragle3[[#This Row],[Equipment '#]],'Equip Rates'!A:C,3,FALSE),"")</f>
        <v/>
      </c>
      <c r="F1113" s="3" t="str">
        <f>IFERROR(VLOOKUP(Table_Query_from_Cas_Ragle3[[#This Row],[Equipment '#]],H:I,2,FALSE), "No Div")</f>
        <v>1</v>
      </c>
      <c r="H1113" s="3" t="s">
        <v>3958</v>
      </c>
      <c r="I1113" s="3" t="s">
        <v>1937</v>
      </c>
    </row>
    <row r="1114" spans="1:9" x14ac:dyDescent="0.25">
      <c r="A1114" s="3" t="s">
        <v>1727</v>
      </c>
      <c r="B1114" s="3" t="s">
        <v>1728</v>
      </c>
      <c r="C1114" s="3">
        <v>53804.68</v>
      </c>
      <c r="D1114" s="3" t="s">
        <v>570</v>
      </c>
      <c r="E1114" s="3" t="str">
        <f>IFERROR(VLOOKUP(Table_Query_from_Cas_Ragle3[[#This Row],[Equipment '#]],'Equip Rates'!A:C,3,FALSE),"")</f>
        <v/>
      </c>
      <c r="F1114" s="3" t="str">
        <f>IFERROR(VLOOKUP(Table_Query_from_Cas_Ragle3[[#This Row],[Equipment '#]],H:I,2,FALSE), "No Div")</f>
        <v>1</v>
      </c>
      <c r="H1114" s="3" t="s">
        <v>4002</v>
      </c>
      <c r="I1114" s="3" t="s">
        <v>1934</v>
      </c>
    </row>
    <row r="1115" spans="1:9" x14ac:dyDescent="0.25">
      <c r="A1115" s="3" t="s">
        <v>83</v>
      </c>
      <c r="B1115" s="3" t="s">
        <v>529</v>
      </c>
      <c r="C1115" s="3">
        <v>41424.239999999998</v>
      </c>
      <c r="D1115" s="3" t="s">
        <v>570</v>
      </c>
      <c r="E1115" s="3" t="str">
        <f>IFERROR(VLOOKUP(Table_Query_from_Cas_Ragle3[[#This Row],[Equipment '#]],'Equip Rates'!A:C,3,FALSE),"")</f>
        <v/>
      </c>
      <c r="F1115" s="3" t="str">
        <f>IFERROR(VLOOKUP(Table_Query_from_Cas_Ragle3[[#This Row],[Equipment '#]],H:I,2,FALSE), "No Div")</f>
        <v>4</v>
      </c>
      <c r="H1115" s="3" t="s">
        <v>4003</v>
      </c>
      <c r="I1115" s="3" t="s">
        <v>1934</v>
      </c>
    </row>
    <row r="1116" spans="1:9" x14ac:dyDescent="0.25">
      <c r="A1116" s="3" t="s">
        <v>3063</v>
      </c>
      <c r="B1116" s="3" t="s">
        <v>3077</v>
      </c>
      <c r="C1116" s="3">
        <v>91165.26</v>
      </c>
      <c r="D1116" s="3" t="s">
        <v>570</v>
      </c>
      <c r="E1116" s="3" t="str">
        <f>IFERROR(VLOOKUP(Table_Query_from_Cas_Ragle3[[#This Row],[Equipment '#]],'Equip Rates'!A:C,3,FALSE),"")</f>
        <v/>
      </c>
      <c r="F1116" s="3" t="str">
        <f>IFERROR(VLOOKUP(Table_Query_from_Cas_Ragle3[[#This Row],[Equipment '#]],H:I,2,FALSE), "No Div")</f>
        <v>2</v>
      </c>
      <c r="H1116" s="3" t="s">
        <v>1999</v>
      </c>
      <c r="I1116" s="3" t="s">
        <v>1934</v>
      </c>
    </row>
    <row r="1117" spans="1:9" x14ac:dyDescent="0.25">
      <c r="A1117" s="3" t="s">
        <v>3064</v>
      </c>
      <c r="B1117" s="3" t="s">
        <v>3078</v>
      </c>
      <c r="C1117" s="3">
        <v>95610.47</v>
      </c>
      <c r="D1117" s="3" t="s">
        <v>570</v>
      </c>
      <c r="E1117" s="3" t="str">
        <f>IFERROR(VLOOKUP(Table_Query_from_Cas_Ragle3[[#This Row],[Equipment '#]],'Equip Rates'!A:C,3,FALSE),"")</f>
        <v/>
      </c>
      <c r="F1117" s="3" t="str">
        <f>IFERROR(VLOOKUP(Table_Query_from_Cas_Ragle3[[#This Row],[Equipment '#]],H:I,2,FALSE), "No Div")</f>
        <v>2</v>
      </c>
      <c r="H1117" s="3" t="s">
        <v>1713</v>
      </c>
      <c r="I1117" s="3" t="s">
        <v>1937</v>
      </c>
    </row>
    <row r="1118" spans="1:9" x14ac:dyDescent="0.25">
      <c r="A1118" s="3" t="s">
        <v>3070</v>
      </c>
      <c r="B1118" s="3" t="s">
        <v>3077</v>
      </c>
      <c r="C1118" s="3">
        <v>91165.26</v>
      </c>
      <c r="D1118" s="3" t="s">
        <v>570</v>
      </c>
      <c r="E1118" s="3" t="str">
        <f>IFERROR(VLOOKUP(Table_Query_from_Cas_Ragle3[[#This Row],[Equipment '#]],'Equip Rates'!A:C,3,FALSE),"")</f>
        <v/>
      </c>
      <c r="F1118" s="3" t="str">
        <f>IFERROR(VLOOKUP(Table_Query_from_Cas_Ragle3[[#This Row],[Equipment '#]],H:I,2,FALSE), "No Div")</f>
        <v>2</v>
      </c>
      <c r="H1118" s="3" t="s">
        <v>2000</v>
      </c>
      <c r="I1118" s="3" t="s">
        <v>1937</v>
      </c>
    </row>
    <row r="1119" spans="1:9" x14ac:dyDescent="0.25">
      <c r="A1119" s="3" t="s">
        <v>3071</v>
      </c>
      <c r="B1119" s="3" t="s">
        <v>3077</v>
      </c>
      <c r="C1119" s="3">
        <v>91165.26</v>
      </c>
      <c r="D1119" s="3" t="s">
        <v>570</v>
      </c>
      <c r="E1119" s="3" t="str">
        <f>IFERROR(VLOOKUP(Table_Query_from_Cas_Ragle3[[#This Row],[Equipment '#]],'Equip Rates'!A:C,3,FALSE),"")</f>
        <v/>
      </c>
      <c r="F1119" s="3" t="str">
        <f>IFERROR(VLOOKUP(Table_Query_from_Cas_Ragle3[[#This Row],[Equipment '#]],H:I,2,FALSE), "No Div")</f>
        <v>2</v>
      </c>
      <c r="H1119" s="3" t="s">
        <v>1715</v>
      </c>
      <c r="I1119" s="3" t="s">
        <v>1937</v>
      </c>
    </row>
    <row r="1120" spans="1:9" x14ac:dyDescent="0.25">
      <c r="A1120" s="3" t="s">
        <v>3072</v>
      </c>
      <c r="B1120" s="3" t="s">
        <v>3078</v>
      </c>
      <c r="C1120" s="3">
        <v>95610.47</v>
      </c>
      <c r="D1120" s="3" t="s">
        <v>570</v>
      </c>
      <c r="E1120" s="3" t="str">
        <f>IFERROR(VLOOKUP(Table_Query_from_Cas_Ragle3[[#This Row],[Equipment '#]],'Equip Rates'!A:C,3,FALSE),"")</f>
        <v/>
      </c>
      <c r="F1120" s="3" t="str">
        <f>IFERROR(VLOOKUP(Table_Query_from_Cas_Ragle3[[#This Row],[Equipment '#]],H:I,2,FALSE), "No Div")</f>
        <v>2</v>
      </c>
      <c r="H1120" s="3" t="s">
        <v>2001</v>
      </c>
      <c r="I1120" s="3" t="s">
        <v>1934</v>
      </c>
    </row>
    <row r="1121" spans="1:9" x14ac:dyDescent="0.25">
      <c r="A1121" s="3" t="s">
        <v>3105</v>
      </c>
      <c r="B1121" s="3" t="s">
        <v>3078</v>
      </c>
      <c r="C1121" s="3">
        <v>95610.47</v>
      </c>
      <c r="D1121" s="3" t="s">
        <v>570</v>
      </c>
      <c r="E1121" s="3" t="str">
        <f>IFERROR(VLOOKUP(Table_Query_from_Cas_Ragle3[[#This Row],[Equipment '#]],'Equip Rates'!A:C,3,FALSE),"")</f>
        <v/>
      </c>
      <c r="F1121" s="3" t="str">
        <f>IFERROR(VLOOKUP(Table_Query_from_Cas_Ragle3[[#This Row],[Equipment '#]],H:I,2,FALSE), "No Div")</f>
        <v>2</v>
      </c>
      <c r="H1121" s="3" t="s">
        <v>69</v>
      </c>
      <c r="I1121" s="3" t="s">
        <v>1934</v>
      </c>
    </row>
    <row r="1122" spans="1:9" x14ac:dyDescent="0.25">
      <c r="A1122" s="3" t="s">
        <v>3106</v>
      </c>
      <c r="B1122" s="3" t="s">
        <v>3312</v>
      </c>
      <c r="C1122" s="3">
        <v>99551.98</v>
      </c>
      <c r="D1122" s="3" t="s">
        <v>570</v>
      </c>
      <c r="E1122" s="3" t="str">
        <f>IFERROR(VLOOKUP(Table_Query_from_Cas_Ragle3[[#This Row],[Equipment '#]],'Equip Rates'!A:C,3,FALSE),"")</f>
        <v/>
      </c>
      <c r="F1122" s="3" t="str">
        <f>IFERROR(VLOOKUP(Table_Query_from_Cas_Ragle3[[#This Row],[Equipment '#]],H:I,2,FALSE), "No Div")</f>
        <v>2</v>
      </c>
      <c r="H1122" s="3" t="s">
        <v>70</v>
      </c>
      <c r="I1122" s="3" t="s">
        <v>1934</v>
      </c>
    </row>
    <row r="1123" spans="1:9" x14ac:dyDescent="0.25">
      <c r="A1123" s="3" t="s">
        <v>3153</v>
      </c>
      <c r="B1123" s="3" t="s">
        <v>3167</v>
      </c>
      <c r="C1123" s="3">
        <v>73705.88</v>
      </c>
      <c r="D1123" s="3" t="s">
        <v>570</v>
      </c>
      <c r="E1123" s="3" t="str">
        <f>IFERROR(VLOOKUP(Table_Query_from_Cas_Ragle3[[#This Row],[Equipment '#]],'Equip Rates'!A:C,3,FALSE),"")</f>
        <v/>
      </c>
      <c r="F1123" s="3" t="str">
        <f>IFERROR(VLOOKUP(Table_Query_from_Cas_Ragle3[[#This Row],[Equipment '#]],H:I,2,FALSE), "No Div")</f>
        <v>1</v>
      </c>
      <c r="H1123" s="3" t="s">
        <v>1717</v>
      </c>
      <c r="I1123" s="3" t="s">
        <v>1937</v>
      </c>
    </row>
    <row r="1124" spans="1:9" x14ac:dyDescent="0.25">
      <c r="A1124" s="3" t="s">
        <v>3303</v>
      </c>
      <c r="B1124" s="3" t="s">
        <v>3313</v>
      </c>
      <c r="C1124" s="3">
        <v>101291.55</v>
      </c>
      <c r="D1124" s="3" t="s">
        <v>570</v>
      </c>
      <c r="E1124" s="3" t="str">
        <f>IFERROR(VLOOKUP(Table_Query_from_Cas_Ragle3[[#This Row],[Equipment '#]],'Equip Rates'!A:C,3,FALSE),"")</f>
        <v/>
      </c>
      <c r="F1124" s="3" t="str">
        <f>IFERROR(VLOOKUP(Table_Query_from_Cas_Ragle3[[#This Row],[Equipment '#]],H:I,2,FALSE), "No Div")</f>
        <v>4</v>
      </c>
      <c r="H1124" s="3" t="s">
        <v>71</v>
      </c>
      <c r="I1124" s="3" t="s">
        <v>1934</v>
      </c>
    </row>
    <row r="1125" spans="1:9" x14ac:dyDescent="0.25">
      <c r="A1125" s="3" t="s">
        <v>3447</v>
      </c>
      <c r="B1125" s="3" t="s">
        <v>3455</v>
      </c>
      <c r="C1125" s="3">
        <v>85835.85</v>
      </c>
      <c r="D1125" s="3" t="s">
        <v>570</v>
      </c>
      <c r="E1125" s="3" t="str">
        <f>IFERROR(VLOOKUP(Table_Query_from_Cas_Ragle3[[#This Row],[Equipment '#]],'Equip Rates'!A:C,3,FALSE),"")</f>
        <v/>
      </c>
      <c r="F1125" s="3" t="str">
        <f>IFERROR(VLOOKUP(Table_Query_from_Cas_Ragle3[[#This Row],[Equipment '#]],H:I,2,FALSE), "No Div")</f>
        <v>1</v>
      </c>
      <c r="H1125" s="3" t="s">
        <v>2002</v>
      </c>
      <c r="I1125" s="3" t="s">
        <v>1937</v>
      </c>
    </row>
    <row r="1126" spans="1:9" x14ac:dyDescent="0.25">
      <c r="A1126" s="3" t="s">
        <v>4122</v>
      </c>
      <c r="B1126" s="3" t="s">
        <v>4125</v>
      </c>
      <c r="C1126" s="3">
        <v>27874.44</v>
      </c>
      <c r="D1126" s="3" t="s">
        <v>570</v>
      </c>
      <c r="E1126" s="3" t="str">
        <f>IFERROR(VLOOKUP(Table_Query_from_Cas_Ragle3[[#This Row],[Equipment '#]],'Equip Rates'!A:C,3,FALSE),"")</f>
        <v/>
      </c>
      <c r="F1126" s="3" t="str">
        <f>IFERROR(VLOOKUP(Table_Query_from_Cas_Ragle3[[#This Row],[Equipment '#]],H:I,2,FALSE), "No Div")</f>
        <v>1</v>
      </c>
      <c r="H1126" s="3" t="s">
        <v>72</v>
      </c>
      <c r="I1126" s="3" t="s">
        <v>1934</v>
      </c>
    </row>
    <row r="1127" spans="1:9" x14ac:dyDescent="0.25">
      <c r="A1127" s="3" t="s">
        <v>1733</v>
      </c>
      <c r="B1127" s="3" t="s">
        <v>1734</v>
      </c>
      <c r="C1127" s="3">
        <v>3392</v>
      </c>
      <c r="D1127" s="3" t="s">
        <v>570</v>
      </c>
      <c r="E1127" s="3" t="str">
        <f>IFERROR(VLOOKUP(Table_Query_from_Cas_Ragle3[[#This Row],[Equipment '#]],'Equip Rates'!A:C,3,FALSE),"")</f>
        <v/>
      </c>
      <c r="F1127" s="3" t="str">
        <f>IFERROR(VLOOKUP(Table_Query_from_Cas_Ragle3[[#This Row],[Equipment '#]],H:I,2,FALSE), "No Div")</f>
        <v>1</v>
      </c>
      <c r="H1127" s="3" t="s">
        <v>73</v>
      </c>
      <c r="I1127" s="3" t="s">
        <v>1934</v>
      </c>
    </row>
    <row r="1128" spans="1:9" x14ac:dyDescent="0.25">
      <c r="A1128" s="3" t="s">
        <v>1735</v>
      </c>
      <c r="B1128" s="3" t="s">
        <v>1736</v>
      </c>
      <c r="C1128" s="3">
        <v>3400</v>
      </c>
      <c r="D1128" s="3" t="s">
        <v>570</v>
      </c>
      <c r="E1128" s="3" t="str">
        <f>IFERROR(VLOOKUP(Table_Query_from_Cas_Ragle3[[#This Row],[Equipment '#]],'Equip Rates'!A:C,3,FALSE),"")</f>
        <v/>
      </c>
      <c r="F1128" s="3" t="str">
        <f>IFERROR(VLOOKUP(Table_Query_from_Cas_Ragle3[[#This Row],[Equipment '#]],H:I,2,FALSE), "No Div")</f>
        <v>1</v>
      </c>
      <c r="H1128" s="3" t="s">
        <v>74</v>
      </c>
      <c r="I1128" s="3" t="s">
        <v>1934</v>
      </c>
    </row>
    <row r="1129" spans="1:9" x14ac:dyDescent="0.25">
      <c r="A1129" s="3" t="s">
        <v>1737</v>
      </c>
      <c r="B1129" s="3" t="s">
        <v>1738</v>
      </c>
      <c r="C1129" s="3">
        <v>0</v>
      </c>
      <c r="D1129" s="3" t="s">
        <v>570</v>
      </c>
      <c r="E1129" s="3" t="str">
        <f>IFERROR(VLOOKUP(Table_Query_from_Cas_Ragle3[[#This Row],[Equipment '#]],'Equip Rates'!A:C,3,FALSE),"")</f>
        <v/>
      </c>
      <c r="F1129" s="3" t="str">
        <f>IFERROR(VLOOKUP(Table_Query_from_Cas_Ragle3[[#This Row],[Equipment '#]],H:I,2,FALSE), "No Div")</f>
        <v>No Div</v>
      </c>
      <c r="H1129" s="3" t="s">
        <v>194</v>
      </c>
      <c r="I1129" s="3" t="s">
        <v>1935</v>
      </c>
    </row>
    <row r="1130" spans="1:9" x14ac:dyDescent="0.25">
      <c r="A1130" s="3" t="s">
        <v>1739</v>
      </c>
      <c r="B1130" s="3" t="s">
        <v>1740</v>
      </c>
      <c r="C1130" s="3">
        <v>0</v>
      </c>
      <c r="D1130" s="3" t="s">
        <v>570</v>
      </c>
      <c r="E1130" s="3" t="str">
        <f>IFERROR(VLOOKUP(Table_Query_from_Cas_Ragle3[[#This Row],[Equipment '#]],'Equip Rates'!A:C,3,FALSE),"")</f>
        <v/>
      </c>
      <c r="F1130" s="3" t="str">
        <f>IFERROR(VLOOKUP(Table_Query_from_Cas_Ragle3[[#This Row],[Equipment '#]],H:I,2,FALSE), "No Div")</f>
        <v>No Div</v>
      </c>
      <c r="H1130" s="3" t="s">
        <v>195</v>
      </c>
      <c r="I1130" s="3" t="s">
        <v>1935</v>
      </c>
    </row>
    <row r="1131" spans="1:9" x14ac:dyDescent="0.25">
      <c r="A1131" s="3" t="s">
        <v>1741</v>
      </c>
      <c r="B1131" s="3" t="s">
        <v>1742</v>
      </c>
      <c r="C1131" s="3">
        <v>0</v>
      </c>
      <c r="D1131" s="3" t="s">
        <v>570</v>
      </c>
      <c r="E1131" s="3" t="str">
        <f>IFERROR(VLOOKUP(Table_Query_from_Cas_Ragle3[[#This Row],[Equipment '#]],'Equip Rates'!A:C,3,FALSE),"")</f>
        <v/>
      </c>
      <c r="F1131" s="3" t="str">
        <f>IFERROR(VLOOKUP(Table_Query_from_Cas_Ragle3[[#This Row],[Equipment '#]],H:I,2,FALSE), "No Div")</f>
        <v>No Div</v>
      </c>
      <c r="H1131" s="3" t="s">
        <v>75</v>
      </c>
      <c r="I1131" s="3" t="s">
        <v>1934</v>
      </c>
    </row>
    <row r="1132" spans="1:9" x14ac:dyDescent="0.25">
      <c r="A1132" s="3" t="s">
        <v>1743</v>
      </c>
      <c r="B1132" s="3" t="s">
        <v>1744</v>
      </c>
      <c r="C1132" s="3">
        <v>0</v>
      </c>
      <c r="D1132" s="3" t="s">
        <v>570</v>
      </c>
      <c r="E1132" s="3" t="str">
        <f>IFERROR(VLOOKUP(Table_Query_from_Cas_Ragle3[[#This Row],[Equipment '#]],'Equip Rates'!A:C,3,FALSE),"")</f>
        <v/>
      </c>
      <c r="F1132" s="3" t="str">
        <f>IFERROR(VLOOKUP(Table_Query_from_Cas_Ragle3[[#This Row],[Equipment '#]],H:I,2,FALSE), "No Div")</f>
        <v>No Div</v>
      </c>
      <c r="H1132" s="3" t="s">
        <v>76</v>
      </c>
      <c r="I1132" s="3" t="s">
        <v>1934</v>
      </c>
    </row>
    <row r="1133" spans="1:9" x14ac:dyDescent="0.25">
      <c r="A1133" s="3" t="s">
        <v>1745</v>
      </c>
      <c r="B1133" s="3" t="s">
        <v>1746</v>
      </c>
      <c r="C1133" s="3">
        <v>0</v>
      </c>
      <c r="D1133" s="3" t="s">
        <v>570</v>
      </c>
      <c r="E1133" s="3" t="str">
        <f>IFERROR(VLOOKUP(Table_Query_from_Cas_Ragle3[[#This Row],[Equipment '#]],'Equip Rates'!A:C,3,FALSE),"")</f>
        <v/>
      </c>
      <c r="F1133" s="3" t="str">
        <f>IFERROR(VLOOKUP(Table_Query_from_Cas_Ragle3[[#This Row],[Equipment '#]],H:I,2,FALSE), "No Div")</f>
        <v>No Div</v>
      </c>
      <c r="H1133" s="3" t="s">
        <v>3230</v>
      </c>
      <c r="I1133" s="3" t="s">
        <v>1934</v>
      </c>
    </row>
    <row r="1134" spans="1:9" x14ac:dyDescent="0.25">
      <c r="A1134" s="3" t="s">
        <v>1747</v>
      </c>
      <c r="B1134" s="3" t="s">
        <v>1748</v>
      </c>
      <c r="C1134" s="3">
        <v>5885</v>
      </c>
      <c r="D1134" s="3" t="s">
        <v>570</v>
      </c>
      <c r="E1134" s="3" t="str">
        <f>IFERROR(VLOOKUP(Table_Query_from_Cas_Ragle3[[#This Row],[Equipment '#]],'Equip Rates'!A:C,3,FALSE),"")</f>
        <v/>
      </c>
      <c r="F1134" s="3" t="str">
        <f>IFERROR(VLOOKUP(Table_Query_from_Cas_Ragle3[[#This Row],[Equipment '#]],H:I,2,FALSE), "No Div")</f>
        <v>1</v>
      </c>
      <c r="H1134" s="3" t="s">
        <v>1719</v>
      </c>
      <c r="I1134" s="3" t="s">
        <v>1937</v>
      </c>
    </row>
    <row r="1135" spans="1:9" x14ac:dyDescent="0.25">
      <c r="A1135" s="3" t="s">
        <v>1749</v>
      </c>
      <c r="B1135" s="3" t="s">
        <v>1748</v>
      </c>
      <c r="C1135" s="3">
        <v>5885</v>
      </c>
      <c r="D1135" s="3" t="s">
        <v>570</v>
      </c>
      <c r="E1135" s="3" t="str">
        <f>IFERROR(VLOOKUP(Table_Query_from_Cas_Ragle3[[#This Row],[Equipment '#]],'Equip Rates'!A:C,3,FALSE),"")</f>
        <v/>
      </c>
      <c r="F1135" s="3" t="str">
        <f>IFERROR(VLOOKUP(Table_Query_from_Cas_Ragle3[[#This Row],[Equipment '#]],H:I,2,FALSE), "No Div")</f>
        <v>1</v>
      </c>
      <c r="H1135" s="3" t="s">
        <v>1721</v>
      </c>
      <c r="I1135" s="3" t="s">
        <v>1937</v>
      </c>
    </row>
    <row r="1136" spans="1:9" x14ac:dyDescent="0.25">
      <c r="A1136" s="3" t="s">
        <v>1766</v>
      </c>
      <c r="B1136" s="3" t="s">
        <v>1767</v>
      </c>
      <c r="C1136" s="3">
        <v>0</v>
      </c>
      <c r="D1136" s="3" t="s">
        <v>570</v>
      </c>
      <c r="E1136" s="3" t="str">
        <f>IFERROR(VLOOKUP(Table_Query_from_Cas_Ragle3[[#This Row],[Equipment '#]],'Equip Rates'!A:C,3,FALSE),"")</f>
        <v/>
      </c>
      <c r="F1136" s="3" t="str">
        <f>IFERROR(VLOOKUP(Table_Query_from_Cas_Ragle3[[#This Row],[Equipment '#]],H:I,2,FALSE), "No Div")</f>
        <v>No Div</v>
      </c>
      <c r="H1136" s="3" t="s">
        <v>1723</v>
      </c>
      <c r="I1136" s="3" t="s">
        <v>1937</v>
      </c>
    </row>
    <row r="1137" spans="1:9" x14ac:dyDescent="0.25">
      <c r="A1137" s="3" t="s">
        <v>1750</v>
      </c>
      <c r="B1137" s="3" t="s">
        <v>1751</v>
      </c>
      <c r="C1137" s="3">
        <v>9150.64</v>
      </c>
      <c r="D1137" s="3" t="s">
        <v>570</v>
      </c>
      <c r="E1137" s="3" t="str">
        <f>IFERROR(VLOOKUP(Table_Query_from_Cas_Ragle3[[#This Row],[Equipment '#]],'Equip Rates'!A:C,3,FALSE),"")</f>
        <v/>
      </c>
      <c r="F1137" s="3" t="str">
        <f>IFERROR(VLOOKUP(Table_Query_from_Cas_Ragle3[[#This Row],[Equipment '#]],H:I,2,FALSE), "No Div")</f>
        <v>1</v>
      </c>
      <c r="H1137" s="3" t="s">
        <v>4152</v>
      </c>
      <c r="I1137" s="3" t="s">
        <v>1937</v>
      </c>
    </row>
    <row r="1138" spans="1:9" x14ac:dyDescent="0.25">
      <c r="A1138" s="3" t="s">
        <v>1752</v>
      </c>
      <c r="B1138" s="3" t="s">
        <v>1753</v>
      </c>
      <c r="C1138" s="3">
        <v>2381.5</v>
      </c>
      <c r="D1138" s="3" t="s">
        <v>570</v>
      </c>
      <c r="E1138" s="3" t="str">
        <f>IFERROR(VLOOKUP(Table_Query_from_Cas_Ragle3[[#This Row],[Equipment '#]],'Equip Rates'!A:C,3,FALSE),"")</f>
        <v/>
      </c>
      <c r="F1138" s="3" t="str">
        <f>IFERROR(VLOOKUP(Table_Query_from_Cas_Ragle3[[#This Row],[Equipment '#]],H:I,2,FALSE), "No Div")</f>
        <v>2</v>
      </c>
      <c r="H1138" s="3" t="s">
        <v>250</v>
      </c>
      <c r="I1138" s="3" t="s">
        <v>1936</v>
      </c>
    </row>
    <row r="1139" spans="1:9" x14ac:dyDescent="0.25">
      <c r="A1139" s="3" t="s">
        <v>1754</v>
      </c>
      <c r="B1139" s="3" t="s">
        <v>1755</v>
      </c>
      <c r="C1139" s="3">
        <v>1309.83</v>
      </c>
      <c r="D1139" s="3" t="s">
        <v>570</v>
      </c>
      <c r="E1139" s="3" t="str">
        <f>IFERROR(VLOOKUP(Table_Query_from_Cas_Ragle3[[#This Row],[Equipment '#]],'Equip Rates'!A:C,3,FALSE),"")</f>
        <v/>
      </c>
      <c r="F1139" s="3" t="str">
        <f>IFERROR(VLOOKUP(Table_Query_from_Cas_Ragle3[[#This Row],[Equipment '#]],H:I,2,FALSE), "No Div")</f>
        <v>No Div</v>
      </c>
      <c r="H1139" s="3" t="s">
        <v>77</v>
      </c>
      <c r="I1139" s="3" t="s">
        <v>1934</v>
      </c>
    </row>
    <row r="1140" spans="1:9" x14ac:dyDescent="0.25">
      <c r="A1140" s="3" t="s">
        <v>1756</v>
      </c>
      <c r="B1140" s="3" t="s">
        <v>1757</v>
      </c>
      <c r="C1140" s="3">
        <v>1905.2</v>
      </c>
      <c r="D1140" s="3" t="s">
        <v>570</v>
      </c>
      <c r="E1140" s="3" t="str">
        <f>IFERROR(VLOOKUP(Table_Query_from_Cas_Ragle3[[#This Row],[Equipment '#]],'Equip Rates'!A:C,3,FALSE),"")</f>
        <v/>
      </c>
      <c r="F1140" s="3" t="str">
        <f>IFERROR(VLOOKUP(Table_Query_from_Cas_Ragle3[[#This Row],[Equipment '#]],H:I,2,FALSE), "No Div")</f>
        <v>2</v>
      </c>
      <c r="H1140" s="3" t="s">
        <v>78</v>
      </c>
      <c r="I1140" s="3" t="s">
        <v>1934</v>
      </c>
    </row>
    <row r="1141" spans="1:9" x14ac:dyDescent="0.25">
      <c r="A1141" s="3" t="s">
        <v>1758</v>
      </c>
      <c r="B1141" s="3" t="s">
        <v>1757</v>
      </c>
      <c r="C1141" s="3">
        <v>1905.2</v>
      </c>
      <c r="D1141" s="3" t="s">
        <v>570</v>
      </c>
      <c r="E1141" s="3" t="str">
        <f>IFERROR(VLOOKUP(Table_Query_from_Cas_Ragle3[[#This Row],[Equipment '#]],'Equip Rates'!A:C,3,FALSE),"")</f>
        <v/>
      </c>
      <c r="F1141" s="3" t="str">
        <f>IFERROR(VLOOKUP(Table_Query_from_Cas_Ragle3[[#This Row],[Equipment '#]],H:I,2,FALSE), "No Div")</f>
        <v>2</v>
      </c>
      <c r="H1141" s="3" t="s">
        <v>196</v>
      </c>
      <c r="I1141" s="3" t="s">
        <v>1935</v>
      </c>
    </row>
    <row r="1142" spans="1:9" x14ac:dyDescent="0.25">
      <c r="A1142" s="3" t="s">
        <v>1759</v>
      </c>
      <c r="B1142" s="3" t="s">
        <v>1760</v>
      </c>
      <c r="C1142" s="3">
        <v>5953.75</v>
      </c>
      <c r="D1142" s="3" t="s">
        <v>570</v>
      </c>
      <c r="E1142" s="3" t="str">
        <f>IFERROR(VLOOKUP(Table_Query_from_Cas_Ragle3[[#This Row],[Equipment '#]],'Equip Rates'!A:C,3,FALSE),"")</f>
        <v/>
      </c>
      <c r="F1142" s="3" t="str">
        <f>IFERROR(VLOOKUP(Table_Query_from_Cas_Ragle3[[#This Row],[Equipment '#]],H:I,2,FALSE), "No Div")</f>
        <v>2</v>
      </c>
      <c r="H1142" s="3" t="s">
        <v>197</v>
      </c>
      <c r="I1142" s="3" t="s">
        <v>1935</v>
      </c>
    </row>
    <row r="1143" spans="1:9" x14ac:dyDescent="0.25">
      <c r="A1143" s="3" t="s">
        <v>1761</v>
      </c>
      <c r="B1143" s="3" t="s">
        <v>1762</v>
      </c>
      <c r="C1143" s="3">
        <v>2024.28</v>
      </c>
      <c r="D1143" s="3" t="s">
        <v>570</v>
      </c>
      <c r="E1143" s="3" t="str">
        <f>IFERROR(VLOOKUP(Table_Query_from_Cas_Ragle3[[#This Row],[Equipment '#]],'Equip Rates'!A:C,3,FALSE),"")</f>
        <v/>
      </c>
      <c r="F1143" s="3" t="str">
        <f>IFERROR(VLOOKUP(Table_Query_from_Cas_Ragle3[[#This Row],[Equipment '#]],H:I,2,FALSE), "No Div")</f>
        <v>2</v>
      </c>
      <c r="H1143" s="3" t="s">
        <v>79</v>
      </c>
      <c r="I1143" s="3" t="s">
        <v>1934</v>
      </c>
    </row>
    <row r="1144" spans="1:9" x14ac:dyDescent="0.25">
      <c r="A1144" s="3" t="s">
        <v>1763</v>
      </c>
      <c r="B1144" s="3" t="s">
        <v>1762</v>
      </c>
      <c r="C1144" s="3">
        <v>1905.2</v>
      </c>
      <c r="D1144" s="3" t="s">
        <v>570</v>
      </c>
      <c r="E1144" s="3" t="str">
        <f>IFERROR(VLOOKUP(Table_Query_from_Cas_Ragle3[[#This Row],[Equipment '#]],'Equip Rates'!A:C,3,FALSE),"")</f>
        <v/>
      </c>
      <c r="F1144" s="3" t="str">
        <f>IFERROR(VLOOKUP(Table_Query_from_Cas_Ragle3[[#This Row],[Equipment '#]],H:I,2,FALSE), "No Div")</f>
        <v>2</v>
      </c>
      <c r="H1144" s="3" t="s">
        <v>3516</v>
      </c>
      <c r="I1144" s="3" t="s">
        <v>1934</v>
      </c>
    </row>
    <row r="1145" spans="1:9" x14ac:dyDescent="0.25">
      <c r="A1145" s="3" t="s">
        <v>1764</v>
      </c>
      <c r="B1145" s="3" t="s">
        <v>1765</v>
      </c>
      <c r="C1145" s="3">
        <v>19225.91</v>
      </c>
      <c r="D1145" s="3" t="s">
        <v>570</v>
      </c>
      <c r="E1145" s="3" t="str">
        <f>IFERROR(VLOOKUP(Table_Query_from_Cas_Ragle3[[#This Row],[Equipment '#]],'Equip Rates'!A:C,3,FALSE),"")</f>
        <v/>
      </c>
      <c r="F1145" s="3" t="str">
        <f>IFERROR(VLOOKUP(Table_Query_from_Cas_Ragle3[[#This Row],[Equipment '#]],H:I,2,FALSE), "No Div")</f>
        <v>1</v>
      </c>
      <c r="H1145" s="3" t="s">
        <v>80</v>
      </c>
      <c r="I1145" s="3" t="s">
        <v>1934</v>
      </c>
    </row>
    <row r="1146" spans="1:9" x14ac:dyDescent="0.25">
      <c r="A1146" s="3" t="s">
        <v>3416</v>
      </c>
      <c r="B1146" s="3" t="s">
        <v>3436</v>
      </c>
      <c r="C1146" s="3">
        <v>2000</v>
      </c>
      <c r="D1146" s="3" t="s">
        <v>570</v>
      </c>
      <c r="E1146" s="3" t="str">
        <f>IFERROR(VLOOKUP(Table_Query_from_Cas_Ragle3[[#This Row],[Equipment '#]],'Equip Rates'!A:C,3,FALSE),"")</f>
        <v/>
      </c>
      <c r="F1146" s="3" t="str">
        <f>IFERROR(VLOOKUP(Table_Query_from_Cas_Ragle3[[#This Row],[Equipment '#]],H:I,2,FALSE), "No Div")</f>
        <v>1</v>
      </c>
      <c r="H1146" s="3" t="s">
        <v>81</v>
      </c>
      <c r="I1146" s="3" t="s">
        <v>1934</v>
      </c>
    </row>
    <row r="1147" spans="1:9" x14ac:dyDescent="0.25">
      <c r="A1147" s="3" t="s">
        <v>3417</v>
      </c>
      <c r="B1147" s="3" t="s">
        <v>3437</v>
      </c>
      <c r="C1147" s="3">
        <v>4000</v>
      </c>
      <c r="D1147" s="3" t="s">
        <v>570</v>
      </c>
      <c r="E1147" s="3" t="str">
        <f>IFERROR(VLOOKUP(Table_Query_from_Cas_Ragle3[[#This Row],[Equipment '#]],'Equip Rates'!A:C,3,FALSE),"")</f>
        <v/>
      </c>
      <c r="F1147" s="3" t="str">
        <f>IFERROR(VLOOKUP(Table_Query_from_Cas_Ragle3[[#This Row],[Equipment '#]],H:I,2,FALSE), "No Div")</f>
        <v>1</v>
      </c>
      <c r="H1147" s="3" t="s">
        <v>82</v>
      </c>
      <c r="I1147" s="3" t="s">
        <v>1934</v>
      </c>
    </row>
    <row r="1148" spans="1:9" x14ac:dyDescent="0.25">
      <c r="A1148" s="3" t="s">
        <v>3702</v>
      </c>
      <c r="B1148" s="3" t="s">
        <v>3707</v>
      </c>
      <c r="C1148" s="3">
        <v>36534.39</v>
      </c>
      <c r="D1148" s="3" t="s">
        <v>570</v>
      </c>
      <c r="E1148" s="3" t="str">
        <f>IFERROR(VLOOKUP(Table_Query_from_Cas_Ragle3[[#This Row],[Equipment '#]],'Equip Rates'!A:C,3,FALSE),"")</f>
        <v/>
      </c>
      <c r="F1148" s="3" t="str">
        <f>IFERROR(VLOOKUP(Table_Query_from_Cas_Ragle3[[#This Row],[Equipment '#]],H:I,2,FALSE), "No Div")</f>
        <v>3</v>
      </c>
      <c r="H1148" s="3" t="s">
        <v>1725</v>
      </c>
      <c r="I1148" s="3" t="s">
        <v>1937</v>
      </c>
    </row>
    <row r="1149" spans="1:9" x14ac:dyDescent="0.25">
      <c r="A1149" s="3" t="s">
        <v>3838</v>
      </c>
      <c r="B1149" s="3" t="s">
        <v>3839</v>
      </c>
      <c r="C1149" s="3">
        <v>7951.98</v>
      </c>
      <c r="D1149" s="3" t="s">
        <v>570</v>
      </c>
      <c r="E1149" s="3" t="str">
        <f>IFERROR(VLOOKUP(Table_Query_from_Cas_Ragle3[[#This Row],[Equipment '#]],'Equip Rates'!A:C,3,FALSE),"")</f>
        <v/>
      </c>
      <c r="F1149" s="3" t="str">
        <f>IFERROR(VLOOKUP(Table_Query_from_Cas_Ragle3[[#This Row],[Equipment '#]],H:I,2,FALSE), "No Div")</f>
        <v>1</v>
      </c>
      <c r="H1149" s="3" t="s">
        <v>3415</v>
      </c>
      <c r="I1149" s="3" t="s">
        <v>1937</v>
      </c>
    </row>
    <row r="1150" spans="1:9" x14ac:dyDescent="0.25">
      <c r="A1150" s="3" t="s">
        <v>4153</v>
      </c>
      <c r="B1150" s="3" t="s">
        <v>4162</v>
      </c>
      <c r="C1150" s="3">
        <v>12832.51</v>
      </c>
      <c r="D1150" s="3" t="s">
        <v>570</v>
      </c>
      <c r="E1150" s="3" t="str">
        <f>IFERROR(VLOOKUP(Table_Query_from_Cas_Ragle3[[#This Row],[Equipment '#]],'Equip Rates'!A:C,3,FALSE),"")</f>
        <v/>
      </c>
      <c r="F1150" s="3" t="str">
        <f>IFERROR(VLOOKUP(Table_Query_from_Cas_Ragle3[[#This Row],[Equipment '#]],H:I,2,FALSE), "No Div")</f>
        <v>1</v>
      </c>
      <c r="H1150" s="3" t="s">
        <v>1727</v>
      </c>
      <c r="I1150" s="3" t="s">
        <v>1937</v>
      </c>
    </row>
    <row r="1151" spans="1:9" x14ac:dyDescent="0.25">
      <c r="A1151" s="3" t="s">
        <v>1768</v>
      </c>
      <c r="B1151" s="3" t="s">
        <v>1769</v>
      </c>
      <c r="C1151" s="3">
        <v>16738</v>
      </c>
      <c r="D1151" s="3" t="s">
        <v>570</v>
      </c>
      <c r="E1151" s="3" t="str">
        <f>IFERROR(VLOOKUP(Table_Query_from_Cas_Ragle3[[#This Row],[Equipment '#]],'Equip Rates'!A:C,3,FALSE),"")</f>
        <v/>
      </c>
      <c r="F1151" s="3" t="str">
        <f>IFERROR(VLOOKUP(Table_Query_from_Cas_Ragle3[[#This Row],[Equipment '#]],H:I,2,FALSE), "No Div")</f>
        <v>2</v>
      </c>
      <c r="H1151" s="3" t="s">
        <v>83</v>
      </c>
      <c r="I1151" s="3" t="s">
        <v>1935</v>
      </c>
    </row>
    <row r="1152" spans="1:9" x14ac:dyDescent="0.25">
      <c r="A1152" s="3" t="s">
        <v>1770</v>
      </c>
      <c r="B1152" s="3" t="s">
        <v>1771</v>
      </c>
      <c r="C1152" s="3">
        <v>16500</v>
      </c>
      <c r="D1152" s="3" t="s">
        <v>570</v>
      </c>
      <c r="E1152" s="3" t="str">
        <f>IFERROR(VLOOKUP(Table_Query_from_Cas_Ragle3[[#This Row],[Equipment '#]],'Equip Rates'!A:C,3,FALSE),"")</f>
        <v/>
      </c>
      <c r="F1152" s="3" t="str">
        <f>IFERROR(VLOOKUP(Table_Query_from_Cas_Ragle3[[#This Row],[Equipment '#]],H:I,2,FALSE), "No Div")</f>
        <v>2</v>
      </c>
      <c r="H1152" s="3" t="s">
        <v>3063</v>
      </c>
      <c r="I1152" s="3" t="s">
        <v>1934</v>
      </c>
    </row>
    <row r="1153" spans="1:9" x14ac:dyDescent="0.25">
      <c r="A1153" s="3" t="s">
        <v>1772</v>
      </c>
      <c r="B1153" s="3" t="s">
        <v>1773</v>
      </c>
      <c r="C1153" s="3">
        <v>19995</v>
      </c>
      <c r="D1153" s="3" t="s">
        <v>570</v>
      </c>
      <c r="E1153" s="3" t="str">
        <f>IFERROR(VLOOKUP(Table_Query_from_Cas_Ragle3[[#This Row],[Equipment '#]],'Equip Rates'!A:C,3,FALSE),"")</f>
        <v/>
      </c>
      <c r="F1153" s="3" t="str">
        <f>IFERROR(VLOOKUP(Table_Query_from_Cas_Ragle3[[#This Row],[Equipment '#]],H:I,2,FALSE), "No Div")</f>
        <v>2</v>
      </c>
      <c r="H1153" s="3" t="s">
        <v>3064</v>
      </c>
      <c r="I1153" s="3" t="s">
        <v>1934</v>
      </c>
    </row>
    <row r="1154" spans="1:9" x14ac:dyDescent="0.25">
      <c r="A1154" s="3" t="s">
        <v>1774</v>
      </c>
      <c r="B1154" s="3" t="s">
        <v>1775</v>
      </c>
      <c r="C1154" s="3">
        <v>8650</v>
      </c>
      <c r="D1154" s="3" t="s">
        <v>570</v>
      </c>
      <c r="E1154" s="3" t="str">
        <f>IFERROR(VLOOKUP(Table_Query_from_Cas_Ragle3[[#This Row],[Equipment '#]],'Equip Rates'!A:C,3,FALSE),"")</f>
        <v/>
      </c>
      <c r="F1154" s="3" t="str">
        <f>IFERROR(VLOOKUP(Table_Query_from_Cas_Ragle3[[#This Row],[Equipment '#]],H:I,2,FALSE), "No Div")</f>
        <v>4</v>
      </c>
      <c r="H1154" s="3" t="s">
        <v>3070</v>
      </c>
      <c r="I1154" s="3" t="s">
        <v>1934</v>
      </c>
    </row>
    <row r="1155" spans="1:9" x14ac:dyDescent="0.25">
      <c r="A1155" s="3" t="s">
        <v>1776</v>
      </c>
      <c r="B1155" s="3" t="s">
        <v>1777</v>
      </c>
      <c r="C1155" s="3">
        <v>100000</v>
      </c>
      <c r="D1155" s="3" t="s">
        <v>570</v>
      </c>
      <c r="E1155" s="3" t="str">
        <f>IFERROR(VLOOKUP(Table_Query_from_Cas_Ragle3[[#This Row],[Equipment '#]],'Equip Rates'!A:C,3,FALSE),"")</f>
        <v/>
      </c>
      <c r="F1155" s="3" t="str">
        <f>IFERROR(VLOOKUP(Table_Query_from_Cas_Ragle3[[#This Row],[Equipment '#]],H:I,2,FALSE), "No Div")</f>
        <v>1</v>
      </c>
      <c r="H1155" s="3" t="s">
        <v>3071</v>
      </c>
      <c r="I1155" s="3" t="s">
        <v>1934</v>
      </c>
    </row>
    <row r="1156" spans="1:9" x14ac:dyDescent="0.25">
      <c r="A1156" s="3" t="s">
        <v>1778</v>
      </c>
      <c r="B1156" s="3" t="s">
        <v>1779</v>
      </c>
      <c r="C1156" s="3">
        <v>18725</v>
      </c>
      <c r="D1156" s="3" t="s">
        <v>570</v>
      </c>
      <c r="E1156" s="3" t="str">
        <f>IFERROR(VLOOKUP(Table_Query_from_Cas_Ragle3[[#This Row],[Equipment '#]],'Equip Rates'!A:C,3,FALSE),"")</f>
        <v/>
      </c>
      <c r="F1156" s="3" t="str">
        <f>IFERROR(VLOOKUP(Table_Query_from_Cas_Ragle3[[#This Row],[Equipment '#]],H:I,2,FALSE), "No Div")</f>
        <v>1</v>
      </c>
      <c r="H1156" s="3" t="s">
        <v>3072</v>
      </c>
      <c r="I1156" s="3" t="s">
        <v>1934</v>
      </c>
    </row>
    <row r="1157" spans="1:9" x14ac:dyDescent="0.25">
      <c r="A1157" s="3" t="s">
        <v>1780</v>
      </c>
      <c r="B1157" s="3" t="s">
        <v>1781</v>
      </c>
      <c r="C1157" s="3">
        <v>18725</v>
      </c>
      <c r="D1157" s="3" t="s">
        <v>570</v>
      </c>
      <c r="E1157" s="3" t="str">
        <f>IFERROR(VLOOKUP(Table_Query_from_Cas_Ragle3[[#This Row],[Equipment '#]],'Equip Rates'!A:C,3,FALSE),"")</f>
        <v/>
      </c>
      <c r="F1157" s="3" t="str">
        <f>IFERROR(VLOOKUP(Table_Query_from_Cas_Ragle3[[#This Row],[Equipment '#]],H:I,2,FALSE), "No Div")</f>
        <v>1</v>
      </c>
      <c r="H1157" s="3" t="s">
        <v>3105</v>
      </c>
      <c r="I1157" s="3" t="s">
        <v>1934</v>
      </c>
    </row>
    <row r="1158" spans="1:9" x14ac:dyDescent="0.25">
      <c r="A1158" s="3" t="s">
        <v>1782</v>
      </c>
      <c r="B1158" s="3" t="s">
        <v>1783</v>
      </c>
      <c r="C1158" s="3">
        <v>0</v>
      </c>
      <c r="D1158" s="3" t="s">
        <v>570</v>
      </c>
      <c r="E1158" s="3" t="str">
        <f>IFERROR(VLOOKUP(Table_Query_from_Cas_Ragle3[[#This Row],[Equipment '#]],'Equip Rates'!A:C,3,FALSE),"")</f>
        <v/>
      </c>
      <c r="F1158" s="3" t="str">
        <f>IFERROR(VLOOKUP(Table_Query_from_Cas_Ragle3[[#This Row],[Equipment '#]],H:I,2,FALSE), "No Div")</f>
        <v>No Div</v>
      </c>
      <c r="H1158" s="3" t="s">
        <v>3106</v>
      </c>
      <c r="I1158" s="3" t="s">
        <v>1934</v>
      </c>
    </row>
    <row r="1159" spans="1:9" x14ac:dyDescent="0.25">
      <c r="A1159" s="3" t="s">
        <v>1784</v>
      </c>
      <c r="B1159" s="3" t="s">
        <v>1672</v>
      </c>
      <c r="C1159" s="3">
        <v>0</v>
      </c>
      <c r="D1159" s="3" t="s">
        <v>570</v>
      </c>
      <c r="E1159" s="3" t="str">
        <f>IFERROR(VLOOKUP(Table_Query_from_Cas_Ragle3[[#This Row],[Equipment '#]],'Equip Rates'!A:C,3,FALSE),"")</f>
        <v/>
      </c>
      <c r="F1159" s="3" t="str">
        <f>IFERROR(VLOOKUP(Table_Query_from_Cas_Ragle3[[#This Row],[Equipment '#]],H:I,2,FALSE), "No Div")</f>
        <v>No Div</v>
      </c>
      <c r="H1159" s="3" t="s">
        <v>3153</v>
      </c>
      <c r="I1159" s="3" t="s">
        <v>1937</v>
      </c>
    </row>
    <row r="1160" spans="1:9" x14ac:dyDescent="0.25">
      <c r="A1160" s="3" t="s">
        <v>1785</v>
      </c>
      <c r="B1160" s="3" t="s">
        <v>1786</v>
      </c>
      <c r="C1160" s="3">
        <v>0</v>
      </c>
      <c r="D1160" s="3" t="s">
        <v>570</v>
      </c>
      <c r="E1160" s="3" t="str">
        <f>IFERROR(VLOOKUP(Table_Query_from_Cas_Ragle3[[#This Row],[Equipment '#]],'Equip Rates'!A:C,3,FALSE),"")</f>
        <v/>
      </c>
      <c r="F1160" s="3" t="str">
        <f>IFERROR(VLOOKUP(Table_Query_from_Cas_Ragle3[[#This Row],[Equipment '#]],H:I,2,FALSE), "No Div")</f>
        <v>No Div</v>
      </c>
      <c r="H1160" s="3" t="s">
        <v>3303</v>
      </c>
      <c r="I1160" s="3" t="s">
        <v>1935</v>
      </c>
    </row>
    <row r="1161" spans="1:9" x14ac:dyDescent="0.25">
      <c r="A1161" s="3" t="s">
        <v>1787</v>
      </c>
      <c r="B1161" s="3" t="s">
        <v>1026</v>
      </c>
      <c r="C1161" s="3">
        <v>0</v>
      </c>
      <c r="D1161" s="3" t="s">
        <v>570</v>
      </c>
      <c r="E1161" s="3" t="str">
        <f>IFERROR(VLOOKUP(Table_Query_from_Cas_Ragle3[[#This Row],[Equipment '#]],'Equip Rates'!A:C,3,FALSE),"")</f>
        <v/>
      </c>
      <c r="F1161" s="3" t="str">
        <f>IFERROR(VLOOKUP(Table_Query_from_Cas_Ragle3[[#This Row],[Equipment '#]],H:I,2,FALSE), "No Div")</f>
        <v>No Div</v>
      </c>
      <c r="H1161" s="3" t="s">
        <v>3447</v>
      </c>
      <c r="I1161" s="3" t="s">
        <v>1937</v>
      </c>
    </row>
    <row r="1162" spans="1:9" x14ac:dyDescent="0.25">
      <c r="A1162" s="3" t="s">
        <v>3708</v>
      </c>
      <c r="B1162" s="3" t="s">
        <v>3709</v>
      </c>
      <c r="C1162" s="3">
        <v>73013.119999999995</v>
      </c>
      <c r="D1162" s="3" t="s">
        <v>570</v>
      </c>
      <c r="E1162" s="3" t="str">
        <f>IFERROR(VLOOKUP(Table_Query_from_Cas_Ragle3[[#This Row],[Equipment '#]],'Equip Rates'!A:C,3,FALSE),"")</f>
        <v/>
      </c>
      <c r="F1162" s="3" t="str">
        <f>IFERROR(VLOOKUP(Table_Query_from_Cas_Ragle3[[#This Row],[Equipment '#]],H:I,2,FALSE), "No Div")</f>
        <v>2</v>
      </c>
      <c r="H1162" s="3" t="s">
        <v>4122</v>
      </c>
      <c r="I1162" s="3" t="s">
        <v>1937</v>
      </c>
    </row>
    <row r="1163" spans="1:9" x14ac:dyDescent="0.25">
      <c r="A1163" s="3" t="s">
        <v>1788</v>
      </c>
      <c r="B1163" s="3" t="s">
        <v>1789</v>
      </c>
      <c r="C1163" s="3">
        <v>43000</v>
      </c>
      <c r="D1163" s="3" t="s">
        <v>570</v>
      </c>
      <c r="E1163" s="3" t="str">
        <f>IFERROR(VLOOKUP(Table_Query_from_Cas_Ragle3[[#This Row],[Equipment '#]],'Equip Rates'!A:C,3,FALSE),"")</f>
        <v/>
      </c>
      <c r="F1163" s="3" t="str">
        <f>IFERROR(VLOOKUP(Table_Query_from_Cas_Ragle3[[#This Row],[Equipment '#]],H:I,2,FALSE), "No Div")</f>
        <v>No Div</v>
      </c>
      <c r="H1163" s="3" t="s">
        <v>1733</v>
      </c>
      <c r="I1163" s="3" t="s">
        <v>1937</v>
      </c>
    </row>
    <row r="1164" spans="1:9" x14ac:dyDescent="0.25">
      <c r="A1164" s="3" t="s">
        <v>1790</v>
      </c>
      <c r="B1164" s="3" t="s">
        <v>1791</v>
      </c>
      <c r="C1164" s="3">
        <v>40500</v>
      </c>
      <c r="D1164" s="3" t="s">
        <v>570</v>
      </c>
      <c r="E1164" s="3" t="str">
        <f>IFERROR(VLOOKUP(Table_Query_from_Cas_Ragle3[[#This Row],[Equipment '#]],'Equip Rates'!A:C,3,FALSE),"")</f>
        <v/>
      </c>
      <c r="F1164" s="3" t="str">
        <f>IFERROR(VLOOKUP(Table_Query_from_Cas_Ragle3[[#This Row],[Equipment '#]],H:I,2,FALSE), "No Div")</f>
        <v>No Div</v>
      </c>
      <c r="H1164" s="3" t="s">
        <v>1735</v>
      </c>
      <c r="I1164" s="3" t="s">
        <v>1937</v>
      </c>
    </row>
    <row r="1165" spans="1:9" x14ac:dyDescent="0.25">
      <c r="A1165" s="3" t="s">
        <v>1792</v>
      </c>
      <c r="B1165" s="3" t="s">
        <v>1793</v>
      </c>
      <c r="C1165" s="3">
        <v>55651.5</v>
      </c>
      <c r="D1165" s="3" t="s">
        <v>570</v>
      </c>
      <c r="E1165" s="3" t="str">
        <f>IFERROR(VLOOKUP(Table_Query_from_Cas_Ragle3[[#This Row],[Equipment '#]],'Equip Rates'!A:C,3,FALSE),"")</f>
        <v/>
      </c>
      <c r="F1165" s="3" t="str">
        <f>IFERROR(VLOOKUP(Table_Query_from_Cas_Ragle3[[#This Row],[Equipment '#]],H:I,2,FALSE), "No Div")</f>
        <v>9</v>
      </c>
      <c r="H1165" s="3" t="s">
        <v>1747</v>
      </c>
      <c r="I1165" s="3" t="s">
        <v>1937</v>
      </c>
    </row>
    <row r="1166" spans="1:9" x14ac:dyDescent="0.25">
      <c r="A1166" s="3" t="s">
        <v>1794</v>
      </c>
      <c r="B1166" s="3" t="s">
        <v>1795</v>
      </c>
      <c r="C1166" s="3">
        <v>34109.65</v>
      </c>
      <c r="D1166" s="3" t="s">
        <v>570</v>
      </c>
      <c r="E1166" s="3" t="str">
        <f>IFERROR(VLOOKUP(Table_Query_from_Cas_Ragle3[[#This Row],[Equipment '#]],'Equip Rates'!A:C,3,FALSE),"")</f>
        <v/>
      </c>
      <c r="F1166" s="3" t="str">
        <f>IFERROR(VLOOKUP(Table_Query_from_Cas_Ragle3[[#This Row],[Equipment '#]],H:I,2,FALSE), "No Div")</f>
        <v>2</v>
      </c>
      <c r="H1166" s="3" t="s">
        <v>1749</v>
      </c>
      <c r="I1166" s="3" t="s">
        <v>1937</v>
      </c>
    </row>
    <row r="1167" spans="1:9" x14ac:dyDescent="0.25">
      <c r="A1167" s="3" t="s">
        <v>1796</v>
      </c>
      <c r="B1167" s="3" t="s">
        <v>1797</v>
      </c>
      <c r="C1167" s="3">
        <v>93715.839999999997</v>
      </c>
      <c r="D1167" s="3" t="s">
        <v>570</v>
      </c>
      <c r="E1167" s="3" t="str">
        <f>IFERROR(VLOOKUP(Table_Query_from_Cas_Ragle3[[#This Row],[Equipment '#]],'Equip Rates'!A:C,3,FALSE),"")</f>
        <v/>
      </c>
      <c r="F1167" s="3" t="str">
        <f>IFERROR(VLOOKUP(Table_Query_from_Cas_Ragle3[[#This Row],[Equipment '#]],H:I,2,FALSE), "No Div")</f>
        <v>9</v>
      </c>
      <c r="H1167" s="3" t="s">
        <v>1750</v>
      </c>
      <c r="I1167" s="3" t="s">
        <v>1937</v>
      </c>
    </row>
    <row r="1168" spans="1:9" x14ac:dyDescent="0.25">
      <c r="A1168" s="3" t="s">
        <v>1798</v>
      </c>
      <c r="B1168" s="3" t="s">
        <v>1799</v>
      </c>
      <c r="C1168" s="3">
        <v>0</v>
      </c>
      <c r="D1168" s="3" t="s">
        <v>570</v>
      </c>
      <c r="E1168" s="3" t="str">
        <f>IFERROR(VLOOKUP(Table_Query_from_Cas_Ragle3[[#This Row],[Equipment '#]],'Equip Rates'!A:C,3,FALSE),"")</f>
        <v/>
      </c>
      <c r="F1168" s="3" t="str">
        <f>IFERROR(VLOOKUP(Table_Query_from_Cas_Ragle3[[#This Row],[Equipment '#]],H:I,2,FALSE), "No Div")</f>
        <v>No Div</v>
      </c>
      <c r="H1168" s="3" t="s">
        <v>1752</v>
      </c>
      <c r="I1168" s="3" t="s">
        <v>1934</v>
      </c>
    </row>
    <row r="1169" spans="1:9" x14ac:dyDescent="0.25">
      <c r="A1169" s="3" t="s">
        <v>1800</v>
      </c>
      <c r="B1169" s="3" t="s">
        <v>1801</v>
      </c>
      <c r="C1169" s="3">
        <v>92070</v>
      </c>
      <c r="D1169" s="3" t="s">
        <v>570</v>
      </c>
      <c r="E1169" s="3" t="str">
        <f>IFERROR(VLOOKUP(Table_Query_from_Cas_Ragle3[[#This Row],[Equipment '#]],'Equip Rates'!A:C,3,FALSE),"")</f>
        <v/>
      </c>
      <c r="F1169" s="3" t="str">
        <f>IFERROR(VLOOKUP(Table_Query_from_Cas_Ragle3[[#This Row],[Equipment '#]],H:I,2,FALSE), "No Div")</f>
        <v>2</v>
      </c>
      <c r="H1169" s="3" t="s">
        <v>1756</v>
      </c>
      <c r="I1169" s="3" t="s">
        <v>1934</v>
      </c>
    </row>
    <row r="1170" spans="1:9" x14ac:dyDescent="0.25">
      <c r="A1170" s="3" t="s">
        <v>59</v>
      </c>
      <c r="B1170" s="3" t="s">
        <v>540</v>
      </c>
      <c r="C1170" s="3">
        <v>75000</v>
      </c>
      <c r="D1170" s="3" t="s">
        <v>570</v>
      </c>
      <c r="E1170" s="3" t="str">
        <f>IFERROR(VLOOKUP(Table_Query_from_Cas_Ragle3[[#This Row],[Equipment '#]],'Equip Rates'!A:C,3,FALSE),"")</f>
        <v/>
      </c>
      <c r="F1170" s="3" t="str">
        <f>IFERROR(VLOOKUP(Table_Query_from_Cas_Ragle3[[#This Row],[Equipment '#]],H:I,2,FALSE), "No Div")</f>
        <v>2</v>
      </c>
      <c r="H1170" s="3" t="s">
        <v>1758</v>
      </c>
      <c r="I1170" s="3" t="s">
        <v>1934</v>
      </c>
    </row>
    <row r="1171" spans="1:9" x14ac:dyDescent="0.25">
      <c r="A1171" s="3" t="s">
        <v>1802</v>
      </c>
      <c r="B1171" s="3" t="s">
        <v>1803</v>
      </c>
      <c r="C1171" s="3">
        <v>65000</v>
      </c>
      <c r="D1171" s="3" t="s">
        <v>570</v>
      </c>
      <c r="E1171" s="3" t="str">
        <f>IFERROR(VLOOKUP(Table_Query_from_Cas_Ragle3[[#This Row],[Equipment '#]],'Equip Rates'!A:C,3,FALSE),"")</f>
        <v/>
      </c>
      <c r="F1171" s="3" t="str">
        <f>IFERROR(VLOOKUP(Table_Query_from_Cas_Ragle3[[#This Row],[Equipment '#]],H:I,2,FALSE), "No Div")</f>
        <v>1</v>
      </c>
      <c r="H1171" s="3" t="s">
        <v>1759</v>
      </c>
      <c r="I1171" s="3" t="s">
        <v>1934</v>
      </c>
    </row>
    <row r="1172" spans="1:9" x14ac:dyDescent="0.25">
      <c r="A1172" s="3" t="s">
        <v>60</v>
      </c>
      <c r="B1172" s="3" t="s">
        <v>541</v>
      </c>
      <c r="C1172" s="3">
        <v>216639.13</v>
      </c>
      <c r="D1172" s="3" t="s">
        <v>570</v>
      </c>
      <c r="E1172" s="3" t="str">
        <f>IFERROR(VLOOKUP(Table_Query_from_Cas_Ragle3[[#This Row],[Equipment '#]],'Equip Rates'!A:C,3,FALSE),"")</f>
        <v/>
      </c>
      <c r="F1172" s="3" t="str">
        <f>IFERROR(VLOOKUP(Table_Query_from_Cas_Ragle3[[#This Row],[Equipment '#]],H:I,2,FALSE), "No Div")</f>
        <v>2</v>
      </c>
      <c r="H1172" s="3" t="s">
        <v>1761</v>
      </c>
      <c r="I1172" s="3" t="s">
        <v>1934</v>
      </c>
    </row>
    <row r="1173" spans="1:9" x14ac:dyDescent="0.25">
      <c r="A1173" s="3" t="s">
        <v>3826</v>
      </c>
      <c r="B1173" s="3" t="s">
        <v>3837</v>
      </c>
      <c r="C1173" s="3">
        <v>432480</v>
      </c>
      <c r="D1173" s="3" t="s">
        <v>570</v>
      </c>
      <c r="E1173" s="3" t="str">
        <f>IFERROR(VLOOKUP(Table_Query_from_Cas_Ragle3[[#This Row],[Equipment '#]],'Equip Rates'!A:C,3,FALSE),"")</f>
        <v/>
      </c>
      <c r="F1173" s="3" t="str">
        <f>IFERROR(VLOOKUP(Table_Query_from_Cas_Ragle3[[#This Row],[Equipment '#]],H:I,2,FALSE), "No Div")</f>
        <v>1</v>
      </c>
      <c r="H1173" s="3" t="s">
        <v>1763</v>
      </c>
      <c r="I1173" s="3" t="s">
        <v>1934</v>
      </c>
    </row>
    <row r="1174" spans="1:9" x14ac:dyDescent="0.25">
      <c r="A1174" s="3" t="s">
        <v>1804</v>
      </c>
      <c r="B1174" s="3" t="s">
        <v>1805</v>
      </c>
      <c r="C1174" s="3">
        <v>0</v>
      </c>
      <c r="D1174" s="3" t="s">
        <v>570</v>
      </c>
      <c r="E1174" s="3" t="str">
        <f>IFERROR(VLOOKUP(Table_Query_from_Cas_Ragle3[[#This Row],[Equipment '#]],'Equip Rates'!A:C,3,FALSE),"")</f>
        <v/>
      </c>
      <c r="F1174" s="3" t="str">
        <f>IFERROR(VLOOKUP(Table_Query_from_Cas_Ragle3[[#This Row],[Equipment '#]],H:I,2,FALSE), "No Div")</f>
        <v>No Div</v>
      </c>
      <c r="H1174" s="3" t="s">
        <v>1764</v>
      </c>
      <c r="I1174" s="3" t="s">
        <v>1937</v>
      </c>
    </row>
    <row r="1175" spans="1:9" x14ac:dyDescent="0.25">
      <c r="A1175" s="3" t="s">
        <v>1806</v>
      </c>
      <c r="B1175" s="3" t="s">
        <v>1807</v>
      </c>
      <c r="C1175" s="3">
        <v>0</v>
      </c>
      <c r="D1175" s="3" t="s">
        <v>570</v>
      </c>
      <c r="E1175" s="3" t="str">
        <f>IFERROR(VLOOKUP(Table_Query_from_Cas_Ragle3[[#This Row],[Equipment '#]],'Equip Rates'!A:C,3,FALSE),"")</f>
        <v/>
      </c>
      <c r="F1175" s="3" t="str">
        <f>IFERROR(VLOOKUP(Table_Query_from_Cas_Ragle3[[#This Row],[Equipment '#]],H:I,2,FALSE), "No Div")</f>
        <v>No Div</v>
      </c>
      <c r="H1175" s="3" t="s">
        <v>3416</v>
      </c>
      <c r="I1175" s="3" t="s">
        <v>1937</v>
      </c>
    </row>
    <row r="1176" spans="1:9" x14ac:dyDescent="0.25">
      <c r="A1176" s="3" t="s">
        <v>1808</v>
      </c>
      <c r="B1176" s="3" t="s">
        <v>1809</v>
      </c>
      <c r="C1176" s="3">
        <v>0</v>
      </c>
      <c r="D1176" s="3" t="s">
        <v>570</v>
      </c>
      <c r="E1176" s="3" t="str">
        <f>IFERROR(VLOOKUP(Table_Query_from_Cas_Ragle3[[#This Row],[Equipment '#]],'Equip Rates'!A:C,3,FALSE),"")</f>
        <v/>
      </c>
      <c r="F1176" s="3" t="str">
        <f>IFERROR(VLOOKUP(Table_Query_from_Cas_Ragle3[[#This Row],[Equipment '#]],H:I,2,FALSE), "No Div")</f>
        <v>No Div</v>
      </c>
      <c r="H1176" s="3" t="s">
        <v>3417</v>
      </c>
      <c r="I1176" s="3" t="s">
        <v>1937</v>
      </c>
    </row>
    <row r="1177" spans="1:9" x14ac:dyDescent="0.25">
      <c r="A1177" s="3" t="s">
        <v>1810</v>
      </c>
      <c r="B1177" s="3" t="s">
        <v>1811</v>
      </c>
      <c r="C1177" s="3">
        <v>0</v>
      </c>
      <c r="D1177" s="3" t="s">
        <v>570</v>
      </c>
      <c r="E1177" s="3" t="str">
        <f>IFERROR(VLOOKUP(Table_Query_from_Cas_Ragle3[[#This Row],[Equipment '#]],'Equip Rates'!A:C,3,FALSE),"")</f>
        <v/>
      </c>
      <c r="F1177" s="3" t="str">
        <f>IFERROR(VLOOKUP(Table_Query_from_Cas_Ragle3[[#This Row],[Equipment '#]],H:I,2,FALSE), "No Div")</f>
        <v>No Div</v>
      </c>
      <c r="H1177" s="3" t="s">
        <v>3702</v>
      </c>
      <c r="I1177" s="3" t="s">
        <v>1936</v>
      </c>
    </row>
    <row r="1178" spans="1:9" x14ac:dyDescent="0.25">
      <c r="A1178" s="3" t="s">
        <v>1812</v>
      </c>
      <c r="B1178" s="3" t="s">
        <v>1813</v>
      </c>
      <c r="C1178" s="3">
        <v>0</v>
      </c>
      <c r="D1178" s="3" t="s">
        <v>570</v>
      </c>
      <c r="E1178" s="3" t="str">
        <f>IFERROR(VLOOKUP(Table_Query_from_Cas_Ragle3[[#This Row],[Equipment '#]],'Equip Rates'!A:C,3,FALSE),"")</f>
        <v/>
      </c>
      <c r="F1178" s="3" t="str">
        <f>IFERROR(VLOOKUP(Table_Query_from_Cas_Ragle3[[#This Row],[Equipment '#]],H:I,2,FALSE), "No Div")</f>
        <v>No Div</v>
      </c>
      <c r="H1178" s="3" t="s">
        <v>3838</v>
      </c>
      <c r="I1178" s="3" t="s">
        <v>1937</v>
      </c>
    </row>
    <row r="1179" spans="1:9" x14ac:dyDescent="0.25">
      <c r="A1179" s="3" t="s">
        <v>1814</v>
      </c>
      <c r="B1179" s="3" t="s">
        <v>1815</v>
      </c>
      <c r="C1179" s="3">
        <v>0</v>
      </c>
      <c r="D1179" s="3" t="s">
        <v>570</v>
      </c>
      <c r="E1179" s="3" t="str">
        <f>IFERROR(VLOOKUP(Table_Query_from_Cas_Ragle3[[#This Row],[Equipment '#]],'Equip Rates'!A:C,3,FALSE),"")</f>
        <v/>
      </c>
      <c r="F1179" s="3" t="str">
        <f>IFERROR(VLOOKUP(Table_Query_from_Cas_Ragle3[[#This Row],[Equipment '#]],H:I,2,FALSE), "No Div")</f>
        <v>1</v>
      </c>
      <c r="H1179" s="3" t="s">
        <v>4153</v>
      </c>
      <c r="I1179" s="3" t="s">
        <v>1937</v>
      </c>
    </row>
    <row r="1180" spans="1:9" x14ac:dyDescent="0.25">
      <c r="A1180" s="3" t="s">
        <v>1816</v>
      </c>
      <c r="B1180" s="3" t="s">
        <v>1817</v>
      </c>
      <c r="C1180" s="3">
        <v>55051.01</v>
      </c>
      <c r="D1180" s="3" t="s">
        <v>570</v>
      </c>
      <c r="E1180" s="3" t="str">
        <f>IFERROR(VLOOKUP(Table_Query_from_Cas_Ragle3[[#This Row],[Equipment '#]],'Equip Rates'!A:C,3,FALSE),"")</f>
        <v/>
      </c>
      <c r="F1180" s="3" t="str">
        <f>IFERROR(VLOOKUP(Table_Query_from_Cas_Ragle3[[#This Row],[Equipment '#]],H:I,2,FALSE), "No Div")</f>
        <v>1</v>
      </c>
      <c r="H1180" s="3" t="s">
        <v>2003</v>
      </c>
      <c r="I1180" s="3" t="s">
        <v>1937</v>
      </c>
    </row>
    <row r="1181" spans="1:9" x14ac:dyDescent="0.25">
      <c r="A1181" s="3" t="s">
        <v>55</v>
      </c>
      <c r="B1181" s="3" t="s">
        <v>542</v>
      </c>
      <c r="C1181" s="3">
        <v>78968.38</v>
      </c>
      <c r="D1181" s="3" t="s">
        <v>570</v>
      </c>
      <c r="E1181" s="3" t="str">
        <f>IFERROR(VLOOKUP(Table_Query_from_Cas_Ragle3[[#This Row],[Equipment '#]],'Equip Rates'!A:C,3,FALSE),"")</f>
        <v/>
      </c>
      <c r="F1181" s="3" t="str">
        <f>IFERROR(VLOOKUP(Table_Query_from_Cas_Ragle3[[#This Row],[Equipment '#]],H:I,2,FALSE), "No Div")</f>
        <v>2</v>
      </c>
      <c r="H1181" s="3" t="s">
        <v>1768</v>
      </c>
      <c r="I1181" s="3" t="s">
        <v>1934</v>
      </c>
    </row>
    <row r="1182" spans="1:9" x14ac:dyDescent="0.25">
      <c r="A1182" s="3" t="s">
        <v>56</v>
      </c>
      <c r="B1182" s="3" t="s">
        <v>543</v>
      </c>
      <c r="C1182" s="3">
        <v>73450</v>
      </c>
      <c r="D1182" s="3" t="s">
        <v>570</v>
      </c>
      <c r="E1182" s="3" t="str">
        <f>IFERROR(VLOOKUP(Table_Query_from_Cas_Ragle3[[#This Row],[Equipment '#]],'Equip Rates'!A:C,3,FALSE),"")</f>
        <v/>
      </c>
      <c r="F1182" s="3" t="str">
        <f>IFERROR(VLOOKUP(Table_Query_from_Cas_Ragle3[[#This Row],[Equipment '#]],H:I,2,FALSE), "No Div")</f>
        <v>2</v>
      </c>
      <c r="H1182" s="3" t="s">
        <v>1770</v>
      </c>
      <c r="I1182" s="3" t="s">
        <v>1934</v>
      </c>
    </row>
    <row r="1183" spans="1:9" x14ac:dyDescent="0.25">
      <c r="A1183" s="3" t="s">
        <v>57</v>
      </c>
      <c r="B1183" s="3" t="s">
        <v>545</v>
      </c>
      <c r="C1183" s="3">
        <v>40906.43</v>
      </c>
      <c r="D1183" s="3" t="s">
        <v>570</v>
      </c>
      <c r="E1183" s="3" t="str">
        <f>IFERROR(VLOOKUP(Table_Query_from_Cas_Ragle3[[#This Row],[Equipment '#]],'Equip Rates'!A:C,3,FALSE),"")</f>
        <v/>
      </c>
      <c r="F1183" s="3" t="str">
        <f>IFERROR(VLOOKUP(Table_Query_from_Cas_Ragle3[[#This Row],[Equipment '#]],H:I,2,FALSE), "No Div")</f>
        <v>2</v>
      </c>
      <c r="H1183" s="3" t="s">
        <v>1772</v>
      </c>
      <c r="I1183" s="3" t="s">
        <v>1934</v>
      </c>
    </row>
    <row r="1184" spans="1:9" x14ac:dyDescent="0.25">
      <c r="A1184" s="3" t="s">
        <v>58</v>
      </c>
      <c r="B1184" s="3" t="s">
        <v>546</v>
      </c>
      <c r="C1184" s="3">
        <v>75748.3</v>
      </c>
      <c r="D1184" s="3" t="s">
        <v>570</v>
      </c>
      <c r="E1184" s="3" t="str">
        <f>IFERROR(VLOOKUP(Table_Query_from_Cas_Ragle3[[#This Row],[Equipment '#]],'Equip Rates'!A:C,3,FALSE),"")</f>
        <v/>
      </c>
      <c r="F1184" s="3" t="str">
        <f>IFERROR(VLOOKUP(Table_Query_from_Cas_Ragle3[[#This Row],[Equipment '#]],H:I,2,FALSE), "No Div")</f>
        <v>2</v>
      </c>
      <c r="H1184" s="3" t="s">
        <v>1774</v>
      </c>
      <c r="I1184" s="3" t="s">
        <v>1935</v>
      </c>
    </row>
    <row r="1185" spans="1:9" x14ac:dyDescent="0.25">
      <c r="A1185" s="3" t="s">
        <v>1818</v>
      </c>
      <c r="B1185" s="3" t="s">
        <v>1819</v>
      </c>
      <c r="C1185" s="3">
        <v>58850</v>
      </c>
      <c r="D1185" s="3" t="s">
        <v>570</v>
      </c>
      <c r="E1185" s="3" t="str">
        <f>IFERROR(VLOOKUP(Table_Query_from_Cas_Ragle3[[#This Row],[Equipment '#]],'Equip Rates'!A:C,3,FALSE),"")</f>
        <v/>
      </c>
      <c r="F1185" s="3" t="str">
        <f>IFERROR(VLOOKUP(Table_Query_from_Cas_Ragle3[[#This Row],[Equipment '#]],H:I,2,FALSE), "No Div")</f>
        <v>1</v>
      </c>
      <c r="H1185" s="3" t="s">
        <v>1776</v>
      </c>
      <c r="I1185" s="3" t="s">
        <v>1937</v>
      </c>
    </row>
    <row r="1186" spans="1:9" x14ac:dyDescent="0.25">
      <c r="A1186" s="3" t="s">
        <v>193</v>
      </c>
      <c r="B1186" s="3" t="s">
        <v>547</v>
      </c>
      <c r="C1186" s="3">
        <v>82312.5</v>
      </c>
      <c r="D1186" s="3" t="s">
        <v>570</v>
      </c>
      <c r="E1186" s="3" t="str">
        <f>IFERROR(VLOOKUP(Table_Query_from_Cas_Ragle3[[#This Row],[Equipment '#]],'Equip Rates'!A:C,3,FALSE),"")</f>
        <v/>
      </c>
      <c r="F1186" s="3" t="str">
        <f>IFERROR(VLOOKUP(Table_Query_from_Cas_Ragle3[[#This Row],[Equipment '#]],H:I,2,FALSE), "No Div")</f>
        <v>2</v>
      </c>
      <c r="H1186" s="3" t="s">
        <v>1778</v>
      </c>
      <c r="I1186" s="3" t="s">
        <v>1937</v>
      </c>
    </row>
    <row r="1187" spans="1:9" x14ac:dyDescent="0.25">
      <c r="A1187" s="3" t="s">
        <v>3517</v>
      </c>
      <c r="B1187" s="3" t="s">
        <v>3534</v>
      </c>
      <c r="C1187" s="3">
        <v>39266.32</v>
      </c>
      <c r="D1187" s="3" t="s">
        <v>570</v>
      </c>
      <c r="E1187" s="3" t="str">
        <f>IFERROR(VLOOKUP(Table_Query_from_Cas_Ragle3[[#This Row],[Equipment '#]],'Equip Rates'!A:C,3,FALSE),"")</f>
        <v/>
      </c>
      <c r="F1187" s="3" t="str">
        <f>IFERROR(VLOOKUP(Table_Query_from_Cas_Ragle3[[#This Row],[Equipment '#]],H:I,2,FALSE), "No Div")</f>
        <v>2</v>
      </c>
      <c r="H1187" s="3" t="s">
        <v>1780</v>
      </c>
      <c r="I1187" s="3" t="s">
        <v>1937</v>
      </c>
    </row>
    <row r="1188" spans="1:9" x14ac:dyDescent="0.25">
      <c r="A1188" s="3" t="s">
        <v>4045</v>
      </c>
      <c r="B1188" s="3" t="s">
        <v>4057</v>
      </c>
      <c r="C1188" s="3">
        <v>28750.03</v>
      </c>
      <c r="D1188" s="3" t="s">
        <v>570</v>
      </c>
      <c r="E1188" s="3" t="str">
        <f>IFERROR(VLOOKUP(Table_Query_from_Cas_Ragle3[[#This Row],[Equipment '#]],'Equip Rates'!A:C,3,FALSE),"")</f>
        <v/>
      </c>
      <c r="F1188" s="3" t="str">
        <f>IFERROR(VLOOKUP(Table_Query_from_Cas_Ragle3[[#This Row],[Equipment '#]],H:I,2,FALSE), "No Div")</f>
        <v>2</v>
      </c>
      <c r="H1188" s="3" t="s">
        <v>3708</v>
      </c>
      <c r="I1188" s="3" t="s">
        <v>1934</v>
      </c>
    </row>
    <row r="1189" spans="1:9" x14ac:dyDescent="0.25">
      <c r="A1189" s="3" t="s">
        <v>1820</v>
      </c>
      <c r="B1189" s="3" t="s">
        <v>1821</v>
      </c>
      <c r="C1189" s="3">
        <v>0</v>
      </c>
      <c r="D1189" s="3" t="s">
        <v>570</v>
      </c>
      <c r="E1189" s="3" t="str">
        <f>IFERROR(VLOOKUP(Table_Query_from_Cas_Ragle3[[#This Row],[Equipment '#]],'Equip Rates'!A:C,3,FALSE),"")</f>
        <v/>
      </c>
      <c r="F1189" s="3" t="str">
        <f>IFERROR(VLOOKUP(Table_Query_from_Cas_Ragle3[[#This Row],[Equipment '#]],H:I,2,FALSE), "No Div")</f>
        <v>No Div</v>
      </c>
      <c r="H1189" s="3" t="s">
        <v>2004</v>
      </c>
      <c r="I1189" s="3" t="s">
        <v>1937</v>
      </c>
    </row>
    <row r="1190" spans="1:9" x14ac:dyDescent="0.25">
      <c r="A1190" s="3" t="s">
        <v>1822</v>
      </c>
      <c r="B1190" s="3" t="s">
        <v>1823</v>
      </c>
      <c r="C1190" s="3">
        <v>0</v>
      </c>
      <c r="D1190" s="3" t="s">
        <v>570</v>
      </c>
      <c r="E1190" s="3" t="str">
        <f>IFERROR(VLOOKUP(Table_Query_from_Cas_Ragle3[[#This Row],[Equipment '#]],'Equip Rates'!A:C,3,FALSE),"")</f>
        <v/>
      </c>
      <c r="F1190" s="3" t="str">
        <f>IFERROR(VLOOKUP(Table_Query_from_Cas_Ragle3[[#This Row],[Equipment '#]],H:I,2,FALSE), "No Div")</f>
        <v>No Div</v>
      </c>
      <c r="H1190" s="3" t="s">
        <v>2005</v>
      </c>
      <c r="I1190" s="3" t="s">
        <v>1942</v>
      </c>
    </row>
    <row r="1191" spans="1:9" x14ac:dyDescent="0.25">
      <c r="A1191" s="3" t="s">
        <v>1824</v>
      </c>
      <c r="B1191" s="3" t="s">
        <v>1825</v>
      </c>
      <c r="C1191" s="3">
        <v>0</v>
      </c>
      <c r="D1191" s="3" t="s">
        <v>570</v>
      </c>
      <c r="E1191" s="3" t="str">
        <f>IFERROR(VLOOKUP(Table_Query_from_Cas_Ragle3[[#This Row],[Equipment '#]],'Equip Rates'!A:C,3,FALSE),"")</f>
        <v/>
      </c>
      <c r="F1191" s="3" t="str">
        <f>IFERROR(VLOOKUP(Table_Query_from_Cas_Ragle3[[#This Row],[Equipment '#]],H:I,2,FALSE), "No Div")</f>
        <v>No Div</v>
      </c>
      <c r="H1191" s="3" t="s">
        <v>1792</v>
      </c>
      <c r="I1191" s="3" t="s">
        <v>1942</v>
      </c>
    </row>
    <row r="1192" spans="1:9" x14ac:dyDescent="0.25">
      <c r="A1192" s="3" t="s">
        <v>1826</v>
      </c>
      <c r="B1192" s="3" t="s">
        <v>1827</v>
      </c>
      <c r="C1192" s="3">
        <v>0</v>
      </c>
      <c r="D1192" s="3" t="s">
        <v>570</v>
      </c>
      <c r="E1192" s="3" t="str">
        <f>IFERROR(VLOOKUP(Table_Query_from_Cas_Ragle3[[#This Row],[Equipment '#]],'Equip Rates'!A:C,3,FALSE),"")</f>
        <v/>
      </c>
      <c r="F1192" s="3" t="str">
        <f>IFERROR(VLOOKUP(Table_Query_from_Cas_Ragle3[[#This Row],[Equipment '#]],H:I,2,FALSE), "No Div")</f>
        <v>No Div</v>
      </c>
      <c r="H1192" s="3" t="s">
        <v>2006</v>
      </c>
      <c r="I1192" s="3" t="s">
        <v>1952</v>
      </c>
    </row>
    <row r="1193" spans="1:9" x14ac:dyDescent="0.25">
      <c r="A1193" s="3" t="s">
        <v>1828</v>
      </c>
      <c r="B1193" s="3" t="s">
        <v>1829</v>
      </c>
      <c r="C1193" s="3">
        <v>0</v>
      </c>
      <c r="D1193" s="3" t="s">
        <v>570</v>
      </c>
      <c r="E1193" s="3" t="str">
        <f>IFERROR(VLOOKUP(Table_Query_from_Cas_Ragle3[[#This Row],[Equipment '#]],'Equip Rates'!A:C,3,FALSE),"")</f>
        <v/>
      </c>
      <c r="F1193" s="3" t="str">
        <f>IFERROR(VLOOKUP(Table_Query_from_Cas_Ragle3[[#This Row],[Equipment '#]],H:I,2,FALSE), "No Div")</f>
        <v>No Div</v>
      </c>
      <c r="H1193" s="3" t="s">
        <v>1794</v>
      </c>
      <c r="I1193" s="3" t="s">
        <v>1934</v>
      </c>
    </row>
    <row r="1194" spans="1:9" x14ac:dyDescent="0.25">
      <c r="A1194" s="3" t="s">
        <v>1830</v>
      </c>
      <c r="B1194" s="3" t="s">
        <v>1831</v>
      </c>
      <c r="C1194" s="3">
        <v>0</v>
      </c>
      <c r="D1194" s="3" t="s">
        <v>570</v>
      </c>
      <c r="E1194" s="3" t="str">
        <f>IFERROR(VLOOKUP(Table_Query_from_Cas_Ragle3[[#This Row],[Equipment '#]],'Equip Rates'!A:C,3,FALSE),"")</f>
        <v/>
      </c>
      <c r="F1194" s="3" t="str">
        <f>IFERROR(VLOOKUP(Table_Query_from_Cas_Ragle3[[#This Row],[Equipment '#]],H:I,2,FALSE), "No Div")</f>
        <v>No Div</v>
      </c>
      <c r="H1194" s="3" t="s">
        <v>1796</v>
      </c>
      <c r="I1194" s="3" t="s">
        <v>1942</v>
      </c>
    </row>
    <row r="1195" spans="1:9" x14ac:dyDescent="0.25">
      <c r="A1195" s="3" t="s">
        <v>1832</v>
      </c>
      <c r="B1195" s="3" t="s">
        <v>1833</v>
      </c>
      <c r="C1195" s="3">
        <v>0</v>
      </c>
      <c r="D1195" s="3" t="s">
        <v>570</v>
      </c>
      <c r="E1195" s="3" t="str">
        <f>IFERROR(VLOOKUP(Table_Query_from_Cas_Ragle3[[#This Row],[Equipment '#]],'Equip Rates'!A:C,3,FALSE),"")</f>
        <v/>
      </c>
      <c r="F1195" s="3" t="str">
        <f>IFERROR(VLOOKUP(Table_Query_from_Cas_Ragle3[[#This Row],[Equipment '#]],H:I,2,FALSE), "No Div")</f>
        <v>No Div</v>
      </c>
      <c r="H1195" s="3" t="s">
        <v>1800</v>
      </c>
      <c r="I1195" s="3" t="s">
        <v>1934</v>
      </c>
    </row>
    <row r="1196" spans="1:9" x14ac:dyDescent="0.25">
      <c r="A1196" s="3" t="s">
        <v>1834</v>
      </c>
      <c r="B1196" s="3" t="s">
        <v>1835</v>
      </c>
      <c r="C1196" s="3">
        <v>0</v>
      </c>
      <c r="D1196" s="3" t="s">
        <v>570</v>
      </c>
      <c r="E1196" s="3" t="str">
        <f>IFERROR(VLOOKUP(Table_Query_from_Cas_Ragle3[[#This Row],[Equipment '#]],'Equip Rates'!A:C,3,FALSE),"")</f>
        <v/>
      </c>
      <c r="F1196" s="3" t="str">
        <f>IFERROR(VLOOKUP(Table_Query_from_Cas_Ragle3[[#This Row],[Equipment '#]],H:I,2,FALSE), "No Div")</f>
        <v>No Div</v>
      </c>
      <c r="H1196" s="3" t="s">
        <v>59</v>
      </c>
      <c r="I1196" s="3" t="s">
        <v>1934</v>
      </c>
    </row>
    <row r="1197" spans="1:9" x14ac:dyDescent="0.25">
      <c r="A1197" s="3" t="s">
        <v>1836</v>
      </c>
      <c r="B1197" s="3" t="s">
        <v>1837</v>
      </c>
      <c r="C1197" s="3">
        <v>0</v>
      </c>
      <c r="D1197" s="3" t="s">
        <v>570</v>
      </c>
      <c r="E1197" s="3" t="str">
        <f>IFERROR(VLOOKUP(Table_Query_from_Cas_Ragle3[[#This Row],[Equipment '#]],'Equip Rates'!A:C,3,FALSE),"")</f>
        <v/>
      </c>
      <c r="F1197" s="3" t="str">
        <f>IFERROR(VLOOKUP(Table_Query_from_Cas_Ragle3[[#This Row],[Equipment '#]],H:I,2,FALSE), "No Div")</f>
        <v>No Div</v>
      </c>
      <c r="H1197" s="3" t="s">
        <v>1802</v>
      </c>
      <c r="I1197" s="3" t="s">
        <v>1937</v>
      </c>
    </row>
    <row r="1198" spans="1:9" x14ac:dyDescent="0.25">
      <c r="A1198" s="3" t="s">
        <v>1838</v>
      </c>
      <c r="B1198" s="3" t="s">
        <v>1839</v>
      </c>
      <c r="C1198" s="3">
        <v>0</v>
      </c>
      <c r="D1198" s="3" t="s">
        <v>570</v>
      </c>
      <c r="E1198" s="3" t="str">
        <f>IFERROR(VLOOKUP(Table_Query_from_Cas_Ragle3[[#This Row],[Equipment '#]],'Equip Rates'!A:C,3,FALSE),"")</f>
        <v/>
      </c>
      <c r="F1198" s="3" t="str">
        <f>IFERROR(VLOOKUP(Table_Query_from_Cas_Ragle3[[#This Row],[Equipment '#]],H:I,2,FALSE), "No Div")</f>
        <v>No Div</v>
      </c>
      <c r="H1198" s="3" t="s">
        <v>60</v>
      </c>
      <c r="I1198" s="3" t="s">
        <v>1934</v>
      </c>
    </row>
    <row r="1199" spans="1:9" x14ac:dyDescent="0.25">
      <c r="A1199" s="3" t="s">
        <v>1840</v>
      </c>
      <c r="B1199" s="3" t="s">
        <v>1841</v>
      </c>
      <c r="C1199" s="3">
        <v>0</v>
      </c>
      <c r="D1199" s="3" t="s">
        <v>570</v>
      </c>
      <c r="E1199" s="3" t="str">
        <f>IFERROR(VLOOKUP(Table_Query_from_Cas_Ragle3[[#This Row],[Equipment '#]],'Equip Rates'!A:C,3,FALSE),"")</f>
        <v/>
      </c>
      <c r="F1199" s="3" t="str">
        <f>IFERROR(VLOOKUP(Table_Query_from_Cas_Ragle3[[#This Row],[Equipment '#]],H:I,2,FALSE), "No Div")</f>
        <v>No Div</v>
      </c>
      <c r="H1199" s="3" t="s">
        <v>3826</v>
      </c>
      <c r="I1199" s="3" t="s">
        <v>1937</v>
      </c>
    </row>
    <row r="1200" spans="1:9" x14ac:dyDescent="0.25">
      <c r="A1200" s="3" t="s">
        <v>1842</v>
      </c>
      <c r="B1200" s="3" t="s">
        <v>1843</v>
      </c>
      <c r="C1200" s="3">
        <v>0</v>
      </c>
      <c r="D1200" s="3" t="s">
        <v>570</v>
      </c>
      <c r="E1200" s="3" t="str">
        <f>IFERROR(VLOOKUP(Table_Query_from_Cas_Ragle3[[#This Row],[Equipment '#]],'Equip Rates'!A:C,3,FALSE),"")</f>
        <v/>
      </c>
      <c r="F1200" s="3" t="str">
        <f>IFERROR(VLOOKUP(Table_Query_from_Cas_Ragle3[[#This Row],[Equipment '#]],H:I,2,FALSE), "No Div")</f>
        <v>No Div</v>
      </c>
      <c r="H1200" s="3" t="s">
        <v>1814</v>
      </c>
      <c r="I1200" s="3" t="s">
        <v>1937</v>
      </c>
    </row>
    <row r="1201" spans="1:9" x14ac:dyDescent="0.25">
      <c r="A1201" s="3" t="s">
        <v>1844</v>
      </c>
      <c r="B1201" s="3" t="s">
        <v>1845</v>
      </c>
      <c r="C1201" s="3">
        <v>0</v>
      </c>
      <c r="D1201" s="3" t="s">
        <v>570</v>
      </c>
      <c r="E1201" s="3" t="str">
        <f>IFERROR(VLOOKUP(Table_Query_from_Cas_Ragle3[[#This Row],[Equipment '#]],'Equip Rates'!A:C,3,FALSE),"")</f>
        <v/>
      </c>
      <c r="F1201" s="3" t="str">
        <f>IFERROR(VLOOKUP(Table_Query_from_Cas_Ragle3[[#This Row],[Equipment '#]],H:I,2,FALSE), "No Div")</f>
        <v>No Div</v>
      </c>
      <c r="H1201" s="3" t="s">
        <v>1816</v>
      </c>
      <c r="I1201" s="3" t="s">
        <v>1937</v>
      </c>
    </row>
    <row r="1202" spans="1:9" x14ac:dyDescent="0.25">
      <c r="A1202" s="3" t="s">
        <v>1846</v>
      </c>
      <c r="B1202" s="3" t="s">
        <v>1847</v>
      </c>
      <c r="C1202" s="3">
        <v>0</v>
      </c>
      <c r="D1202" s="3" t="s">
        <v>570</v>
      </c>
      <c r="E1202" s="3" t="str">
        <f>IFERROR(VLOOKUP(Table_Query_from_Cas_Ragle3[[#This Row],[Equipment '#]],'Equip Rates'!A:C,3,FALSE),"")</f>
        <v/>
      </c>
      <c r="F1202" s="3" t="str">
        <f>IFERROR(VLOOKUP(Table_Query_from_Cas_Ragle3[[#This Row],[Equipment '#]],H:I,2,FALSE), "No Div")</f>
        <v>No Div</v>
      </c>
      <c r="H1202" s="3" t="s">
        <v>55</v>
      </c>
      <c r="I1202" s="3" t="s">
        <v>1934</v>
      </c>
    </row>
    <row r="1203" spans="1:9" x14ac:dyDescent="0.25">
      <c r="A1203" s="3" t="s">
        <v>1848</v>
      </c>
      <c r="B1203" s="3" t="s">
        <v>1849</v>
      </c>
      <c r="C1203" s="3">
        <v>0</v>
      </c>
      <c r="D1203" s="3" t="s">
        <v>570</v>
      </c>
      <c r="E1203" s="3" t="str">
        <f>IFERROR(VLOOKUP(Table_Query_from_Cas_Ragle3[[#This Row],[Equipment '#]],'Equip Rates'!A:C,3,FALSE),"")</f>
        <v/>
      </c>
      <c r="F1203" s="3" t="str">
        <f>IFERROR(VLOOKUP(Table_Query_from_Cas_Ragle3[[#This Row],[Equipment '#]],H:I,2,FALSE), "No Div")</f>
        <v>No Div</v>
      </c>
      <c r="H1203" s="3" t="s">
        <v>2007</v>
      </c>
      <c r="I1203" s="3" t="s">
        <v>1935</v>
      </c>
    </row>
    <row r="1204" spans="1:9" x14ac:dyDescent="0.25">
      <c r="A1204" s="3" t="s">
        <v>1850</v>
      </c>
      <c r="B1204" s="3" t="s">
        <v>1851</v>
      </c>
      <c r="C1204" s="3">
        <v>0</v>
      </c>
      <c r="D1204" s="3" t="s">
        <v>570</v>
      </c>
      <c r="E1204" s="3" t="str">
        <f>IFERROR(VLOOKUP(Table_Query_from_Cas_Ragle3[[#This Row],[Equipment '#]],'Equip Rates'!A:C,3,FALSE),"")</f>
        <v/>
      </c>
      <c r="F1204" s="3" t="str">
        <f>IFERROR(VLOOKUP(Table_Query_from_Cas_Ragle3[[#This Row],[Equipment '#]],H:I,2,FALSE), "No Div")</f>
        <v>No Div</v>
      </c>
      <c r="H1204" s="3" t="s">
        <v>56</v>
      </c>
      <c r="I1204" s="3" t="s">
        <v>1934</v>
      </c>
    </row>
    <row r="1205" spans="1:9" x14ac:dyDescent="0.25">
      <c r="A1205" s="3" t="s">
        <v>1852</v>
      </c>
      <c r="B1205" s="3" t="s">
        <v>1853</v>
      </c>
      <c r="C1205" s="3">
        <v>0</v>
      </c>
      <c r="D1205" s="3" t="s">
        <v>570</v>
      </c>
      <c r="E1205" s="3" t="str">
        <f>IFERROR(VLOOKUP(Table_Query_from_Cas_Ragle3[[#This Row],[Equipment '#]],'Equip Rates'!A:C,3,FALSE),"")</f>
        <v/>
      </c>
      <c r="F1205" s="3" t="str">
        <f>IFERROR(VLOOKUP(Table_Query_from_Cas_Ragle3[[#This Row],[Equipment '#]],H:I,2,FALSE), "No Div")</f>
        <v>No Div</v>
      </c>
      <c r="H1205" s="3" t="s">
        <v>192</v>
      </c>
      <c r="I1205" s="3" t="s">
        <v>1935</v>
      </c>
    </row>
    <row r="1206" spans="1:9" x14ac:dyDescent="0.25">
      <c r="A1206" s="3" t="s">
        <v>1854</v>
      </c>
      <c r="B1206" s="3" t="s">
        <v>1855</v>
      </c>
      <c r="C1206" s="3">
        <v>5000</v>
      </c>
      <c r="D1206" s="3" t="s">
        <v>570</v>
      </c>
      <c r="E1206" s="3" t="str">
        <f>IFERROR(VLOOKUP(Table_Query_from_Cas_Ragle3[[#This Row],[Equipment '#]],'Equip Rates'!A:C,3,FALSE),"")</f>
        <v/>
      </c>
      <c r="F1206" s="3" t="str">
        <f>IFERROR(VLOOKUP(Table_Query_from_Cas_Ragle3[[#This Row],[Equipment '#]],H:I,2,FALSE), "No Div")</f>
        <v>1</v>
      </c>
      <c r="H1206" s="3" t="s">
        <v>57</v>
      </c>
      <c r="I1206" s="3" t="s">
        <v>1934</v>
      </c>
    </row>
    <row r="1207" spans="1:9" x14ac:dyDescent="0.25">
      <c r="A1207" s="3" t="s">
        <v>1856</v>
      </c>
      <c r="B1207" s="3" t="s">
        <v>1857</v>
      </c>
      <c r="C1207" s="3">
        <v>0</v>
      </c>
      <c r="D1207" s="3" t="s">
        <v>570</v>
      </c>
      <c r="E1207" s="3" t="str">
        <f>IFERROR(VLOOKUP(Table_Query_from_Cas_Ragle3[[#This Row],[Equipment '#]],'Equip Rates'!A:C,3,FALSE),"")</f>
        <v/>
      </c>
      <c r="F1207" s="3" t="str">
        <f>IFERROR(VLOOKUP(Table_Query_from_Cas_Ragle3[[#This Row],[Equipment '#]],H:I,2,FALSE), "No Div")</f>
        <v>No Div</v>
      </c>
      <c r="H1207" s="3" t="s">
        <v>58</v>
      </c>
      <c r="I1207" s="3" t="s">
        <v>1934</v>
      </c>
    </row>
    <row r="1208" spans="1:9" x14ac:dyDescent="0.25">
      <c r="A1208" s="3" t="s">
        <v>1858</v>
      </c>
      <c r="B1208" s="3" t="s">
        <v>1859</v>
      </c>
      <c r="C1208" s="3">
        <v>0</v>
      </c>
      <c r="D1208" s="3" t="s">
        <v>570</v>
      </c>
      <c r="E1208" s="3" t="str">
        <f>IFERROR(VLOOKUP(Table_Query_from_Cas_Ragle3[[#This Row],[Equipment '#]],'Equip Rates'!A:C,3,FALSE),"")</f>
        <v/>
      </c>
      <c r="F1208" s="3" t="str">
        <f>IFERROR(VLOOKUP(Table_Query_from_Cas_Ragle3[[#This Row],[Equipment '#]],H:I,2,FALSE), "No Div")</f>
        <v>No Div</v>
      </c>
      <c r="H1208" s="3" t="s">
        <v>1818</v>
      </c>
      <c r="I1208" s="3" t="s">
        <v>1937</v>
      </c>
    </row>
    <row r="1209" spans="1:9" x14ac:dyDescent="0.25">
      <c r="A1209" s="3" t="s">
        <v>1860</v>
      </c>
      <c r="B1209" s="3" t="s">
        <v>1861</v>
      </c>
      <c r="C1209" s="3">
        <v>0</v>
      </c>
      <c r="D1209" s="3" t="s">
        <v>570</v>
      </c>
      <c r="E1209" s="3" t="str">
        <f>IFERROR(VLOOKUP(Table_Query_from_Cas_Ragle3[[#This Row],[Equipment '#]],'Equip Rates'!A:C,3,FALSE),"")</f>
        <v/>
      </c>
      <c r="F1209" s="3" t="str">
        <f>IFERROR(VLOOKUP(Table_Query_from_Cas_Ragle3[[#This Row],[Equipment '#]],H:I,2,FALSE), "No Div")</f>
        <v>No Div</v>
      </c>
      <c r="H1209" s="3" t="s">
        <v>193</v>
      </c>
      <c r="I1209" s="3" t="s">
        <v>1934</v>
      </c>
    </row>
    <row r="1210" spans="1:9" x14ac:dyDescent="0.25">
      <c r="A1210" s="3" t="s">
        <v>1862</v>
      </c>
      <c r="B1210" s="3" t="s">
        <v>1863</v>
      </c>
      <c r="C1210" s="3">
        <v>0</v>
      </c>
      <c r="D1210" s="3" t="s">
        <v>570</v>
      </c>
      <c r="E1210" s="3" t="str">
        <f>IFERROR(VLOOKUP(Table_Query_from_Cas_Ragle3[[#This Row],[Equipment '#]],'Equip Rates'!A:C,3,FALSE),"")</f>
        <v/>
      </c>
      <c r="F1210" s="3" t="str">
        <f>IFERROR(VLOOKUP(Table_Query_from_Cas_Ragle3[[#This Row],[Equipment '#]],H:I,2,FALSE), "No Div")</f>
        <v>No Div</v>
      </c>
      <c r="H1210" s="3" t="s">
        <v>3517</v>
      </c>
      <c r="I1210" s="3" t="s">
        <v>1934</v>
      </c>
    </row>
    <row r="1211" spans="1:9" x14ac:dyDescent="0.25">
      <c r="A1211" s="3" t="s">
        <v>1864</v>
      </c>
      <c r="B1211" s="3" t="s">
        <v>1863</v>
      </c>
      <c r="C1211" s="3">
        <v>0</v>
      </c>
      <c r="D1211" s="3" t="s">
        <v>570</v>
      </c>
      <c r="E1211" s="3" t="str">
        <f>IFERROR(VLOOKUP(Table_Query_from_Cas_Ragle3[[#This Row],[Equipment '#]],'Equip Rates'!A:C,3,FALSE),"")</f>
        <v/>
      </c>
      <c r="F1211" s="3" t="str">
        <f>IFERROR(VLOOKUP(Table_Query_from_Cas_Ragle3[[#This Row],[Equipment '#]],H:I,2,FALSE), "No Div")</f>
        <v>No Div</v>
      </c>
      <c r="H1211" s="3" t="s">
        <v>4045</v>
      </c>
      <c r="I1211" s="3" t="s">
        <v>1934</v>
      </c>
    </row>
    <row r="1212" spans="1:9" x14ac:dyDescent="0.25">
      <c r="A1212" s="3" t="s">
        <v>1865</v>
      </c>
      <c r="B1212" s="3" t="s">
        <v>1866</v>
      </c>
      <c r="C1212" s="3">
        <v>0</v>
      </c>
      <c r="D1212" s="3" t="s">
        <v>570</v>
      </c>
      <c r="E1212" s="3" t="str">
        <f>IFERROR(VLOOKUP(Table_Query_from_Cas_Ragle3[[#This Row],[Equipment '#]],'Equip Rates'!A:C,3,FALSE),"")</f>
        <v/>
      </c>
      <c r="F1212" s="3" t="str">
        <f>IFERROR(VLOOKUP(Table_Query_from_Cas_Ragle3[[#This Row],[Equipment '#]],H:I,2,FALSE), "No Div")</f>
        <v>No Div</v>
      </c>
      <c r="H1212" s="3" t="s">
        <v>1854</v>
      </c>
      <c r="I1212" s="3" t="s">
        <v>1937</v>
      </c>
    </row>
    <row r="1213" spans="1:9" x14ac:dyDescent="0.25">
      <c r="A1213" s="3" t="s">
        <v>1867</v>
      </c>
      <c r="B1213" s="3" t="s">
        <v>1868</v>
      </c>
      <c r="C1213" s="3">
        <v>0</v>
      </c>
      <c r="D1213" s="3" t="s">
        <v>570</v>
      </c>
      <c r="E1213" s="3" t="str">
        <f>IFERROR(VLOOKUP(Table_Query_from_Cas_Ragle3[[#This Row],[Equipment '#]],'Equip Rates'!A:C,3,FALSE),"")</f>
        <v/>
      </c>
      <c r="F1213" s="3" t="str">
        <f>IFERROR(VLOOKUP(Table_Query_from_Cas_Ragle3[[#This Row],[Equipment '#]],H:I,2,FALSE), "No Div")</f>
        <v>No Div</v>
      </c>
      <c r="H1213" s="3" t="s">
        <v>3418</v>
      </c>
      <c r="I1213" s="3" t="s">
        <v>1937</v>
      </c>
    </row>
    <row r="1214" spans="1:9" x14ac:dyDescent="0.25">
      <c r="A1214" s="3" t="s">
        <v>1869</v>
      </c>
      <c r="B1214" s="3" t="s">
        <v>1868</v>
      </c>
      <c r="C1214" s="3">
        <v>0</v>
      </c>
      <c r="D1214" s="3" t="s">
        <v>570</v>
      </c>
      <c r="E1214" s="3" t="str">
        <f>IFERROR(VLOOKUP(Table_Query_from_Cas_Ragle3[[#This Row],[Equipment '#]],'Equip Rates'!A:C,3,FALSE),"")</f>
        <v/>
      </c>
      <c r="F1214" s="3" t="str">
        <f>IFERROR(VLOOKUP(Table_Query_from_Cas_Ragle3[[#This Row],[Equipment '#]],H:I,2,FALSE), "No Div")</f>
        <v>No Div</v>
      </c>
      <c r="H1214" s="3" t="s">
        <v>1887</v>
      </c>
      <c r="I1214" s="3" t="s">
        <v>1937</v>
      </c>
    </row>
    <row r="1215" spans="1:9" x14ac:dyDescent="0.25">
      <c r="A1215" s="3" t="s">
        <v>1870</v>
      </c>
      <c r="B1215" s="3" t="s">
        <v>1871</v>
      </c>
      <c r="C1215" s="3">
        <v>0</v>
      </c>
      <c r="D1215" s="3" t="s">
        <v>570</v>
      </c>
      <c r="E1215" s="3" t="str">
        <f>IFERROR(VLOOKUP(Table_Query_from_Cas_Ragle3[[#This Row],[Equipment '#]],'Equip Rates'!A:C,3,FALSE),"")</f>
        <v/>
      </c>
      <c r="F1215" s="3" t="str">
        <f>IFERROR(VLOOKUP(Table_Query_from_Cas_Ragle3[[#This Row],[Equipment '#]],H:I,2,FALSE), "No Div")</f>
        <v>No Div</v>
      </c>
      <c r="H1215" s="3" t="s">
        <v>1889</v>
      </c>
      <c r="I1215" s="3" t="s">
        <v>1937</v>
      </c>
    </row>
    <row r="1216" spans="1:9" x14ac:dyDescent="0.25">
      <c r="A1216" s="3" t="s">
        <v>1872</v>
      </c>
      <c r="B1216" s="3" t="s">
        <v>1873</v>
      </c>
      <c r="C1216" s="3">
        <v>0</v>
      </c>
      <c r="D1216" s="3" t="s">
        <v>570</v>
      </c>
      <c r="E1216" s="3" t="str">
        <f>IFERROR(VLOOKUP(Table_Query_from_Cas_Ragle3[[#This Row],[Equipment '#]],'Equip Rates'!A:C,3,FALSE),"")</f>
        <v/>
      </c>
      <c r="F1216" s="3" t="str">
        <f>IFERROR(VLOOKUP(Table_Query_from_Cas_Ragle3[[#This Row],[Equipment '#]],H:I,2,FALSE), "No Div")</f>
        <v>No Div</v>
      </c>
      <c r="H1216" s="3" t="s">
        <v>311</v>
      </c>
      <c r="I1216" s="3" t="s">
        <v>1934</v>
      </c>
    </row>
    <row r="1217" spans="1:9" x14ac:dyDescent="0.25">
      <c r="A1217" s="3" t="s">
        <v>1874</v>
      </c>
      <c r="B1217" s="3" t="s">
        <v>1875</v>
      </c>
      <c r="C1217" s="3">
        <v>0</v>
      </c>
      <c r="D1217" s="3" t="s">
        <v>570</v>
      </c>
      <c r="E1217" s="3" t="str">
        <f>IFERROR(VLOOKUP(Table_Query_from_Cas_Ragle3[[#This Row],[Equipment '#]],'Equip Rates'!A:C,3,FALSE),"")</f>
        <v/>
      </c>
      <c r="F1217" s="3" t="str">
        <f>IFERROR(VLOOKUP(Table_Query_from_Cas_Ragle3[[#This Row],[Equipment '#]],H:I,2,FALSE), "No Div")</f>
        <v>No Div</v>
      </c>
      <c r="H1217" s="3" t="s">
        <v>3518</v>
      </c>
      <c r="I1217" s="3" t="s">
        <v>1937</v>
      </c>
    </row>
    <row r="1218" spans="1:9" x14ac:dyDescent="0.25">
      <c r="A1218" s="3" t="s">
        <v>1876</v>
      </c>
      <c r="B1218" s="3" t="s">
        <v>1877</v>
      </c>
      <c r="C1218" s="3">
        <v>0</v>
      </c>
      <c r="D1218" s="3" t="s">
        <v>570</v>
      </c>
      <c r="E1218" s="3" t="str">
        <f>IFERROR(VLOOKUP(Table_Query_from_Cas_Ragle3[[#This Row],[Equipment '#]],'Equip Rates'!A:C,3,FALSE),"")</f>
        <v/>
      </c>
      <c r="F1218" s="3" t="str">
        <f>IFERROR(VLOOKUP(Table_Query_from_Cas_Ragle3[[#This Row],[Equipment '#]],H:I,2,FALSE), "No Div")</f>
        <v>No Div</v>
      </c>
      <c r="H1218" s="3" t="s">
        <v>3419</v>
      </c>
      <c r="I1218" s="3" t="s">
        <v>1937</v>
      </c>
    </row>
    <row r="1219" spans="1:9" x14ac:dyDescent="0.25">
      <c r="A1219" s="3" t="s">
        <v>1878</v>
      </c>
      <c r="B1219" s="3" t="s">
        <v>1859</v>
      </c>
      <c r="C1219" s="3">
        <v>0</v>
      </c>
      <c r="D1219" s="3" t="s">
        <v>570</v>
      </c>
      <c r="E1219" s="3" t="str">
        <f>IFERROR(VLOOKUP(Table_Query_from_Cas_Ragle3[[#This Row],[Equipment '#]],'Equip Rates'!A:C,3,FALSE),"")</f>
        <v/>
      </c>
      <c r="F1219" s="3" t="str">
        <f>IFERROR(VLOOKUP(Table_Query_from_Cas_Ragle3[[#This Row],[Equipment '#]],H:I,2,FALSE), "No Div")</f>
        <v>No Div</v>
      </c>
      <c r="H1219" s="3" t="s">
        <v>1893</v>
      </c>
      <c r="I1219" s="3" t="s">
        <v>1937</v>
      </c>
    </row>
    <row r="1220" spans="1:9" x14ac:dyDescent="0.25">
      <c r="A1220" s="3" t="s">
        <v>1879</v>
      </c>
      <c r="B1220" s="3" t="s">
        <v>1880</v>
      </c>
      <c r="C1220" s="3">
        <v>0</v>
      </c>
      <c r="D1220" s="3" t="s">
        <v>570</v>
      </c>
      <c r="E1220" s="3" t="str">
        <f>IFERROR(VLOOKUP(Table_Query_from_Cas_Ragle3[[#This Row],[Equipment '#]],'Equip Rates'!A:C,3,FALSE),"")</f>
        <v/>
      </c>
      <c r="F1220" s="3" t="str">
        <f>IFERROR(VLOOKUP(Table_Query_from_Cas_Ragle3[[#This Row],[Equipment '#]],H:I,2,FALSE), "No Div")</f>
        <v>No Div</v>
      </c>
      <c r="H1220" s="3" t="s">
        <v>1895</v>
      </c>
      <c r="I1220" s="3" t="s">
        <v>1937</v>
      </c>
    </row>
    <row r="1221" spans="1:9" x14ac:dyDescent="0.25">
      <c r="A1221" s="3" t="s">
        <v>1881</v>
      </c>
      <c r="B1221" s="3" t="s">
        <v>1882</v>
      </c>
      <c r="C1221" s="3">
        <v>0</v>
      </c>
      <c r="D1221" s="3" t="s">
        <v>570</v>
      </c>
      <c r="E1221" s="3" t="str">
        <f>IFERROR(VLOOKUP(Table_Query_from_Cas_Ragle3[[#This Row],[Equipment '#]],'Equip Rates'!A:C,3,FALSE),"")</f>
        <v/>
      </c>
      <c r="F1221" s="3" t="str">
        <f>IFERROR(VLOOKUP(Table_Query_from_Cas_Ragle3[[#This Row],[Equipment '#]],H:I,2,FALSE), "No Div")</f>
        <v>No Div</v>
      </c>
      <c r="H1221" s="3" t="s">
        <v>1897</v>
      </c>
      <c r="I1221" s="3" t="s">
        <v>1937</v>
      </c>
    </row>
    <row r="1222" spans="1:9" x14ac:dyDescent="0.25">
      <c r="A1222" s="3" t="s">
        <v>1883</v>
      </c>
      <c r="B1222" s="3" t="s">
        <v>1884</v>
      </c>
      <c r="C1222" s="3">
        <v>0</v>
      </c>
      <c r="D1222" s="3" t="s">
        <v>570</v>
      </c>
      <c r="E1222" s="3" t="str">
        <f>IFERROR(VLOOKUP(Table_Query_from_Cas_Ragle3[[#This Row],[Equipment '#]],'Equip Rates'!A:C,3,FALSE),"")</f>
        <v/>
      </c>
      <c r="F1222" s="3" t="str">
        <f>IFERROR(VLOOKUP(Table_Query_from_Cas_Ragle3[[#This Row],[Equipment '#]],H:I,2,FALSE), "No Div")</f>
        <v>No Div</v>
      </c>
      <c r="H1222" s="3" t="s">
        <v>1899</v>
      </c>
      <c r="I1222" s="3" t="s">
        <v>1937</v>
      </c>
    </row>
    <row r="1223" spans="1:9" x14ac:dyDescent="0.25">
      <c r="A1223" s="3" t="s">
        <v>3418</v>
      </c>
      <c r="B1223" s="3" t="s">
        <v>3438</v>
      </c>
      <c r="C1223" s="3">
        <v>12762.75</v>
      </c>
      <c r="D1223" s="3" t="s">
        <v>570</v>
      </c>
      <c r="E1223" s="3" t="str">
        <f>IFERROR(VLOOKUP(Table_Query_from_Cas_Ragle3[[#This Row],[Equipment '#]],'Equip Rates'!A:C,3,FALSE),"")</f>
        <v/>
      </c>
      <c r="F1223" s="3" t="str">
        <f>IFERROR(VLOOKUP(Table_Query_from_Cas_Ragle3[[#This Row],[Equipment '#]],H:I,2,FALSE), "No Div")</f>
        <v>1</v>
      </c>
      <c r="H1223" s="3" t="s">
        <v>3231</v>
      </c>
      <c r="I1223" s="3" t="s">
        <v>1937</v>
      </c>
    </row>
    <row r="1224" spans="1:9" x14ac:dyDescent="0.25">
      <c r="A1224" s="3" t="s">
        <v>1885</v>
      </c>
      <c r="B1224" s="3" t="s">
        <v>1886</v>
      </c>
      <c r="C1224" s="3">
        <v>0</v>
      </c>
      <c r="D1224" s="3" t="s">
        <v>570</v>
      </c>
      <c r="E1224" s="3" t="str">
        <f>IFERROR(VLOOKUP(Table_Query_from_Cas_Ragle3[[#This Row],[Equipment '#]],'Equip Rates'!A:C,3,FALSE),"")</f>
        <v/>
      </c>
      <c r="F1224" s="3" t="str">
        <f>IFERROR(VLOOKUP(Table_Query_from_Cas_Ragle3[[#This Row],[Equipment '#]],H:I,2,FALSE), "No Div")</f>
        <v>No Div</v>
      </c>
      <c r="H1224" s="3" t="s">
        <v>3558</v>
      </c>
      <c r="I1224" s="3" t="s">
        <v>1934</v>
      </c>
    </row>
    <row r="1225" spans="1:9" x14ac:dyDescent="0.25">
      <c r="A1225" s="3" t="s">
        <v>1887</v>
      </c>
      <c r="B1225" s="3" t="s">
        <v>1888</v>
      </c>
      <c r="C1225" s="3">
        <v>14956.5</v>
      </c>
      <c r="D1225" s="3" t="s">
        <v>570</v>
      </c>
      <c r="E1225" s="3" t="str">
        <f>IFERROR(VLOOKUP(Table_Query_from_Cas_Ragle3[[#This Row],[Equipment '#]],'Equip Rates'!A:C,3,FALSE),"")</f>
        <v/>
      </c>
      <c r="F1225" s="3" t="str">
        <f>IFERROR(VLOOKUP(Table_Query_from_Cas_Ragle3[[#This Row],[Equipment '#]],H:I,2,FALSE), "No Div")</f>
        <v>1</v>
      </c>
      <c r="H1225" s="3" t="s">
        <v>3927</v>
      </c>
      <c r="I1225" s="3" t="s">
        <v>1934</v>
      </c>
    </row>
    <row r="1226" spans="1:9" x14ac:dyDescent="0.25">
      <c r="A1226" s="3" t="s">
        <v>1889</v>
      </c>
      <c r="B1226" s="3" t="s">
        <v>1890</v>
      </c>
      <c r="C1226" s="3">
        <v>14391.5</v>
      </c>
      <c r="D1226" s="3" t="s">
        <v>570</v>
      </c>
      <c r="E1226" s="3" t="str">
        <f>IFERROR(VLOOKUP(Table_Query_from_Cas_Ragle3[[#This Row],[Equipment '#]],'Equip Rates'!A:C,3,FALSE),"")</f>
        <v/>
      </c>
      <c r="F1226" s="3" t="str">
        <f>IFERROR(VLOOKUP(Table_Query_from_Cas_Ragle3[[#This Row],[Equipment '#]],H:I,2,FALSE), "No Div")</f>
        <v>1</v>
      </c>
      <c r="H1226" s="3" t="s">
        <v>3959</v>
      </c>
      <c r="I1226" s="3" t="s">
        <v>1934</v>
      </c>
    </row>
    <row r="1227" spans="1:9" x14ac:dyDescent="0.25">
      <c r="A1227" s="3" t="s">
        <v>1891</v>
      </c>
      <c r="B1227" s="3" t="s">
        <v>1892</v>
      </c>
      <c r="C1227" s="3">
        <v>8881</v>
      </c>
      <c r="D1227" s="3" t="s">
        <v>570</v>
      </c>
      <c r="E1227" s="3" t="str">
        <f>IFERROR(VLOOKUP(Table_Query_from_Cas_Ragle3[[#This Row],[Equipment '#]],'Equip Rates'!A:C,3,FALSE),"")</f>
        <v/>
      </c>
      <c r="F1227" s="3" t="str">
        <f>IFERROR(VLOOKUP(Table_Query_from_Cas_Ragle3[[#This Row],[Equipment '#]],H:I,2,FALSE), "No Div")</f>
        <v>No Div</v>
      </c>
      <c r="H1227" s="3" t="s">
        <v>1924</v>
      </c>
      <c r="I1227" s="3" t="s">
        <v>1937</v>
      </c>
    </row>
    <row r="1228" spans="1:9" x14ac:dyDescent="0.25">
      <c r="A1228" s="3" t="s">
        <v>311</v>
      </c>
      <c r="B1228" s="3" t="s">
        <v>548</v>
      </c>
      <c r="C1228" s="3">
        <v>10419.07</v>
      </c>
      <c r="D1228" s="3" t="s">
        <v>570</v>
      </c>
      <c r="E1228" s="3" t="str">
        <f>IFERROR(VLOOKUP(Table_Query_from_Cas_Ragle3[[#This Row],[Equipment '#]],'Equip Rates'!A:C,3,FALSE),"")</f>
        <v/>
      </c>
      <c r="F1228" s="3" t="str">
        <f>IFERROR(VLOOKUP(Table_Query_from_Cas_Ragle3[[#This Row],[Equipment '#]],H:I,2,FALSE), "No Div")</f>
        <v>2</v>
      </c>
      <c r="H1228" s="3" t="s">
        <v>52</v>
      </c>
      <c r="I1228" s="3" t="s">
        <v>1934</v>
      </c>
    </row>
    <row r="1229" spans="1:9" x14ac:dyDescent="0.25">
      <c r="A1229" s="3" t="s">
        <v>3518</v>
      </c>
      <c r="B1229" s="3" t="s">
        <v>3535</v>
      </c>
      <c r="C1229" s="3">
        <v>26566</v>
      </c>
      <c r="D1229" s="3" t="s">
        <v>570</v>
      </c>
      <c r="E1229" s="3" t="str">
        <f>IFERROR(VLOOKUP(Table_Query_from_Cas_Ragle3[[#This Row],[Equipment '#]],'Equip Rates'!A:C,3,FALSE),"")</f>
        <v/>
      </c>
      <c r="F1229" s="3" t="str">
        <f>IFERROR(VLOOKUP(Table_Query_from_Cas_Ragle3[[#This Row],[Equipment '#]],H:I,2,FALSE), "No Div")</f>
        <v>1</v>
      </c>
      <c r="H1229" s="3" t="s">
        <v>3073</v>
      </c>
      <c r="I1229" s="3" t="s">
        <v>1934</v>
      </c>
    </row>
    <row r="1230" spans="1:9" x14ac:dyDescent="0.25">
      <c r="A1230" s="3" t="s">
        <v>3419</v>
      </c>
      <c r="B1230" s="3" t="s">
        <v>3439</v>
      </c>
      <c r="C1230" s="3">
        <v>21323</v>
      </c>
      <c r="D1230" s="3" t="s">
        <v>570</v>
      </c>
      <c r="E1230" s="3" t="str">
        <f>IFERROR(VLOOKUP(Table_Query_from_Cas_Ragle3[[#This Row],[Equipment '#]],'Equip Rates'!A:C,3,FALSE),"")</f>
        <v/>
      </c>
      <c r="F1230" s="3" t="str">
        <f>IFERROR(VLOOKUP(Table_Query_from_Cas_Ragle3[[#This Row],[Equipment '#]],H:I,2,FALSE), "No Div")</f>
        <v>1</v>
      </c>
      <c r="H1230" s="3" t="s">
        <v>53</v>
      </c>
      <c r="I1230" s="3" t="s">
        <v>1934</v>
      </c>
    </row>
    <row r="1231" spans="1:9" x14ac:dyDescent="0.25">
      <c r="A1231" s="3" t="s">
        <v>1893</v>
      </c>
      <c r="B1231" s="3" t="s">
        <v>1894</v>
      </c>
      <c r="C1231" s="3">
        <v>36834.75</v>
      </c>
      <c r="D1231" s="3" t="s">
        <v>570</v>
      </c>
      <c r="E1231" s="3" t="str">
        <f>IFERROR(VLOOKUP(Table_Query_from_Cas_Ragle3[[#This Row],[Equipment '#]],'Equip Rates'!A:C,3,FALSE),"")</f>
        <v/>
      </c>
      <c r="F1231" s="3" t="str">
        <f>IFERROR(VLOOKUP(Table_Query_from_Cas_Ragle3[[#This Row],[Equipment '#]],H:I,2,FALSE), "No Div")</f>
        <v>1</v>
      </c>
      <c r="H1231" s="3" t="s">
        <v>190</v>
      </c>
      <c r="I1231" s="3" t="s">
        <v>1936</v>
      </c>
    </row>
    <row r="1232" spans="1:9" x14ac:dyDescent="0.25">
      <c r="A1232" s="3" t="s">
        <v>1895</v>
      </c>
      <c r="B1232" s="3" t="s">
        <v>1896</v>
      </c>
      <c r="C1232" s="3">
        <v>144881.21</v>
      </c>
      <c r="D1232" s="3" t="s">
        <v>570</v>
      </c>
      <c r="E1232" s="3" t="str">
        <f>IFERROR(VLOOKUP(Table_Query_from_Cas_Ragle3[[#This Row],[Equipment '#]],'Equip Rates'!A:C,3,FALSE),"")</f>
        <v/>
      </c>
      <c r="F1232" s="3" t="str">
        <f>IFERROR(VLOOKUP(Table_Query_from_Cas_Ragle3[[#This Row],[Equipment '#]],H:I,2,FALSE), "No Div")</f>
        <v>1</v>
      </c>
      <c r="H1232" s="3" t="s">
        <v>1926</v>
      </c>
      <c r="I1232" s="3" t="s">
        <v>1935</v>
      </c>
    </row>
    <row r="1233" spans="1:9" x14ac:dyDescent="0.25">
      <c r="A1233" s="3" t="s">
        <v>1897</v>
      </c>
      <c r="B1233" s="3" t="s">
        <v>1898</v>
      </c>
      <c r="C1233" s="3">
        <v>24208.75</v>
      </c>
      <c r="D1233" s="3" t="s">
        <v>570</v>
      </c>
      <c r="E1233" s="3" t="str">
        <f>IFERROR(VLOOKUP(Table_Query_from_Cas_Ragle3[[#This Row],[Equipment '#]],'Equip Rates'!A:C,3,FALSE),"")</f>
        <v/>
      </c>
      <c r="F1233" s="3" t="str">
        <f>IFERROR(VLOOKUP(Table_Query_from_Cas_Ragle3[[#This Row],[Equipment '#]],H:I,2,FALSE), "No Div")</f>
        <v>1</v>
      </c>
      <c r="H1233" s="3" t="s">
        <v>191</v>
      </c>
      <c r="I1233" s="3" t="s">
        <v>1935</v>
      </c>
    </row>
    <row r="1234" spans="1:9" x14ac:dyDescent="0.25">
      <c r="A1234" s="3" t="s">
        <v>1899</v>
      </c>
      <c r="B1234" s="3" t="s">
        <v>1900</v>
      </c>
      <c r="C1234" s="3">
        <v>216593.56</v>
      </c>
      <c r="D1234" s="3" t="s">
        <v>570</v>
      </c>
      <c r="E1234" s="3" t="str">
        <f>IFERROR(VLOOKUP(Table_Query_from_Cas_Ragle3[[#This Row],[Equipment '#]],'Equip Rates'!A:C,3,FALSE),"")</f>
        <v/>
      </c>
      <c r="F1234" s="3" t="str">
        <f>IFERROR(VLOOKUP(Table_Query_from_Cas_Ragle3[[#This Row],[Equipment '#]],H:I,2,FALSE), "No Div")</f>
        <v>1</v>
      </c>
      <c r="H1234" s="3" t="s">
        <v>251</v>
      </c>
      <c r="I1234" s="3" t="s">
        <v>1934</v>
      </c>
    </row>
    <row r="1235" spans="1:9" x14ac:dyDescent="0.25">
      <c r="A1235" s="3" t="s">
        <v>1901</v>
      </c>
      <c r="B1235" s="3" t="s">
        <v>1902</v>
      </c>
      <c r="C1235" s="3">
        <v>0</v>
      </c>
      <c r="D1235" s="3" t="s">
        <v>570</v>
      </c>
      <c r="E1235" s="3" t="str">
        <f>IFERROR(VLOOKUP(Table_Query_from_Cas_Ragle3[[#This Row],[Equipment '#]],'Equip Rates'!A:C,3,FALSE),"")</f>
        <v/>
      </c>
      <c r="F1235" s="3" t="str">
        <f>IFERROR(VLOOKUP(Table_Query_from_Cas_Ragle3[[#This Row],[Equipment '#]],H:I,2,FALSE), "No Div")</f>
        <v>No Div</v>
      </c>
      <c r="H1235" s="3" t="s">
        <v>54</v>
      </c>
      <c r="I1235" s="3" t="s">
        <v>1934</v>
      </c>
    </row>
    <row r="1236" spans="1:9" x14ac:dyDescent="0.25">
      <c r="A1236" s="3" t="s">
        <v>1903</v>
      </c>
      <c r="B1236" s="3" t="s">
        <v>1904</v>
      </c>
      <c r="C1236" s="3">
        <v>0</v>
      </c>
      <c r="D1236" s="3" t="s">
        <v>570</v>
      </c>
      <c r="E1236" s="3" t="str">
        <f>IFERROR(VLOOKUP(Table_Query_from_Cas_Ragle3[[#This Row],[Equipment '#]],'Equip Rates'!A:C,3,FALSE),"")</f>
        <v/>
      </c>
      <c r="F1236" s="3" t="str">
        <f>IFERROR(VLOOKUP(Table_Query_from_Cas_Ragle3[[#This Row],[Equipment '#]],H:I,2,FALSE), "No Div")</f>
        <v>No Div</v>
      </c>
      <c r="H1236" s="3" t="s">
        <v>304</v>
      </c>
      <c r="I1236" s="3" t="s">
        <v>1934</v>
      </c>
    </row>
    <row r="1237" spans="1:9" x14ac:dyDescent="0.25">
      <c r="A1237" s="3" t="s">
        <v>1905</v>
      </c>
      <c r="B1237" s="3" t="s">
        <v>1906</v>
      </c>
      <c r="C1237" s="3">
        <v>0</v>
      </c>
      <c r="D1237" s="3" t="s">
        <v>570</v>
      </c>
      <c r="E1237" s="3" t="str">
        <f>IFERROR(VLOOKUP(Table_Query_from_Cas_Ragle3[[#This Row],[Equipment '#]],'Equip Rates'!A:C,3,FALSE),"")</f>
        <v/>
      </c>
      <c r="F1237" s="3" t="str">
        <f>IFERROR(VLOOKUP(Table_Query_from_Cas_Ragle3[[#This Row],[Equipment '#]],H:I,2,FALSE), "No Div")</f>
        <v>No Div</v>
      </c>
      <c r="H1237" s="3" t="s">
        <v>3448</v>
      </c>
      <c r="I1237" s="3" t="s">
        <v>1937</v>
      </c>
    </row>
    <row r="1238" spans="1:9" x14ac:dyDescent="0.25">
      <c r="A1238" s="3" t="s">
        <v>1907</v>
      </c>
      <c r="B1238" s="3" t="s">
        <v>1908</v>
      </c>
      <c r="C1238" s="3">
        <v>0</v>
      </c>
      <c r="D1238" s="3" t="s">
        <v>570</v>
      </c>
      <c r="E1238" s="3" t="str">
        <f>IFERROR(VLOOKUP(Table_Query_from_Cas_Ragle3[[#This Row],[Equipment '#]],'Equip Rates'!A:C,3,FALSE),"")</f>
        <v/>
      </c>
      <c r="F1238" s="3" t="str">
        <f>IFERROR(VLOOKUP(Table_Query_from_Cas_Ragle3[[#This Row],[Equipment '#]],H:I,2,FALSE), "No Div")</f>
        <v>No Div</v>
      </c>
      <c r="H1238" s="3" t="s">
        <v>3749</v>
      </c>
      <c r="I1238" s="3" t="s">
        <v>1934</v>
      </c>
    </row>
    <row r="1239" spans="1:9" x14ac:dyDescent="0.25">
      <c r="A1239" s="3" t="s">
        <v>1909</v>
      </c>
      <c r="B1239" s="3" t="s">
        <v>1910</v>
      </c>
      <c r="C1239" s="3">
        <v>0</v>
      </c>
      <c r="D1239" s="3" t="s">
        <v>570</v>
      </c>
      <c r="E1239" s="3" t="str">
        <f>IFERROR(VLOOKUP(Table_Query_from_Cas_Ragle3[[#This Row],[Equipment '#]],'Equip Rates'!A:C,3,FALSE),"")</f>
        <v/>
      </c>
      <c r="F1239" s="3" t="str">
        <f>IFERROR(VLOOKUP(Table_Query_from_Cas_Ragle3[[#This Row],[Equipment '#]],H:I,2,FALSE), "No Div")</f>
        <v>No Div</v>
      </c>
      <c r="H1239" s="3" t="s">
        <v>4390</v>
      </c>
      <c r="I1239" s="3" t="s">
        <v>1934</v>
      </c>
    </row>
    <row r="1240" spans="1:9" x14ac:dyDescent="0.25">
      <c r="A1240" s="3" t="s">
        <v>1911</v>
      </c>
      <c r="B1240" s="3" t="s">
        <v>1912</v>
      </c>
      <c r="C1240" s="3">
        <v>0</v>
      </c>
      <c r="D1240" s="3" t="s">
        <v>570</v>
      </c>
      <c r="E1240" s="3" t="str">
        <f>IFERROR(VLOOKUP(Table_Query_from_Cas_Ragle3[[#This Row],[Equipment '#]],'Equip Rates'!A:C,3,FALSE),"")</f>
        <v/>
      </c>
      <c r="F1240" s="3" t="str">
        <f>IFERROR(VLOOKUP(Table_Query_from_Cas_Ragle3[[#This Row],[Equipment '#]],H:I,2,FALSE), "No Div")</f>
        <v>No Div</v>
      </c>
      <c r="H1240" s="3" t="s">
        <v>4391</v>
      </c>
      <c r="I1240" s="3" t="s">
        <v>1934</v>
      </c>
    </row>
    <row r="1241" spans="1:9" x14ac:dyDescent="0.25">
      <c r="A1241" s="3" t="s">
        <v>1913</v>
      </c>
      <c r="B1241" s="3" t="s">
        <v>1910</v>
      </c>
      <c r="C1241" s="3">
        <v>0</v>
      </c>
      <c r="D1241" s="3" t="s">
        <v>570</v>
      </c>
      <c r="E1241" s="3" t="str">
        <f>IFERROR(VLOOKUP(Table_Query_from_Cas_Ragle3[[#This Row],[Equipment '#]],'Equip Rates'!A:C,3,FALSE),"")</f>
        <v/>
      </c>
      <c r="F1241" s="3" t="str">
        <f>IFERROR(VLOOKUP(Table_Query_from_Cas_Ragle3[[#This Row],[Equipment '#]],H:I,2,FALSE), "No Div")</f>
        <v>No Div</v>
      </c>
      <c r="H1241" s="3" t="s">
        <v>4392</v>
      </c>
      <c r="I1241" s="3" t="s">
        <v>1934</v>
      </c>
    </row>
    <row r="1242" spans="1:9" x14ac:dyDescent="0.25">
      <c r="A1242" s="3" t="s">
        <v>1914</v>
      </c>
      <c r="B1242" s="3" t="s">
        <v>1915</v>
      </c>
      <c r="C1242" s="3">
        <v>0</v>
      </c>
      <c r="D1242" s="3" t="s">
        <v>570</v>
      </c>
      <c r="E1242" s="3" t="str">
        <f>IFERROR(VLOOKUP(Table_Query_from_Cas_Ragle3[[#This Row],[Equipment '#]],'Equip Rates'!A:C,3,FALSE),"")</f>
        <v/>
      </c>
      <c r="F1242" s="3" t="str">
        <f>IFERROR(VLOOKUP(Table_Query_from_Cas_Ragle3[[#This Row],[Equipment '#]],H:I,2,FALSE), "No Div")</f>
        <v>No Div</v>
      </c>
      <c r="H1242" s="3" t="s">
        <v>4099</v>
      </c>
      <c r="I1242" s="3" t="s">
        <v>1937</v>
      </c>
    </row>
    <row r="1243" spans="1:9" x14ac:dyDescent="0.25">
      <c r="A1243" s="3" t="s">
        <v>1916</v>
      </c>
      <c r="B1243" s="3" t="s">
        <v>1917</v>
      </c>
      <c r="C1243" s="3">
        <v>0</v>
      </c>
      <c r="D1243" s="3" t="s">
        <v>570</v>
      </c>
      <c r="E1243" s="3" t="str">
        <f>IFERROR(VLOOKUP(Table_Query_from_Cas_Ragle3[[#This Row],[Equipment '#]],'Equip Rates'!A:C,3,FALSE),"")</f>
        <v/>
      </c>
      <c r="F1243" s="3" t="str">
        <f>IFERROR(VLOOKUP(Table_Query_from_Cas_Ragle3[[#This Row],[Equipment '#]],H:I,2,FALSE), "No Div")</f>
        <v>No Div</v>
      </c>
      <c r="H1243" s="3" t="s">
        <v>1928</v>
      </c>
      <c r="I1243" s="3" t="s">
        <v>1937</v>
      </c>
    </row>
    <row r="1244" spans="1:9" x14ac:dyDescent="0.25">
      <c r="A1244" s="3" t="s">
        <v>1918</v>
      </c>
      <c r="B1244" s="3" t="s">
        <v>1919</v>
      </c>
      <c r="C1244" s="3">
        <v>0</v>
      </c>
      <c r="D1244" s="3" t="s">
        <v>570</v>
      </c>
      <c r="E1244" s="3" t="str">
        <f>IFERROR(VLOOKUP(Table_Query_from_Cas_Ragle3[[#This Row],[Equipment '#]],'Equip Rates'!A:C,3,FALSE),"")</f>
        <v/>
      </c>
      <c r="F1244" s="3" t="str">
        <f>IFERROR(VLOOKUP(Table_Query_from_Cas_Ragle3[[#This Row],[Equipment '#]],H:I,2,FALSE), "No Div")</f>
        <v>No Div</v>
      </c>
      <c r="H1244" s="3" t="s">
        <v>1930</v>
      </c>
      <c r="I1244" s="3" t="s">
        <v>1937</v>
      </c>
    </row>
    <row r="1245" spans="1:9" x14ac:dyDescent="0.25">
      <c r="A1245" s="3" t="s">
        <v>1920</v>
      </c>
      <c r="B1245" s="3" t="s">
        <v>1910</v>
      </c>
      <c r="C1245" s="3">
        <v>0</v>
      </c>
      <c r="D1245" s="3" t="s">
        <v>570</v>
      </c>
      <c r="E1245" s="3" t="str">
        <f>IFERROR(VLOOKUP(Table_Query_from_Cas_Ragle3[[#This Row],[Equipment '#]],'Equip Rates'!A:C,3,FALSE),"")</f>
        <v/>
      </c>
      <c r="F1245" s="3" t="str">
        <f>IFERROR(VLOOKUP(Table_Query_from_Cas_Ragle3[[#This Row],[Equipment '#]],H:I,2,FALSE), "No Div")</f>
        <v>No Div</v>
      </c>
      <c r="H1245" s="3" t="s">
        <v>2008</v>
      </c>
      <c r="I1245" s="3" t="s">
        <v>1934</v>
      </c>
    </row>
    <row r="1246" spans="1:9" x14ac:dyDescent="0.25">
      <c r="A1246" s="3" t="s">
        <v>1921</v>
      </c>
      <c r="B1246" s="3" t="s">
        <v>1912</v>
      </c>
      <c r="C1246" s="3">
        <v>0</v>
      </c>
      <c r="D1246" s="3" t="s">
        <v>570</v>
      </c>
      <c r="E1246" s="3" t="str">
        <f>IFERROR(VLOOKUP(Table_Query_from_Cas_Ragle3[[#This Row],[Equipment '#]],'Equip Rates'!A:C,3,FALSE),"")</f>
        <v/>
      </c>
      <c r="F1246" s="3" t="str">
        <f>IFERROR(VLOOKUP(Table_Query_from_Cas_Ragle3[[#This Row],[Equipment '#]],H:I,2,FALSE), "No Div")</f>
        <v>No Div</v>
      </c>
      <c r="H1246" s="3" t="s">
        <v>2009</v>
      </c>
      <c r="I1246" s="3" t="s">
        <v>1934</v>
      </c>
    </row>
    <row r="1247" spans="1:9" x14ac:dyDescent="0.25">
      <c r="A1247" s="3" t="s">
        <v>1922</v>
      </c>
      <c r="B1247" s="3" t="s">
        <v>1923</v>
      </c>
      <c r="C1247" s="3">
        <v>0</v>
      </c>
      <c r="D1247" s="3" t="s">
        <v>570</v>
      </c>
      <c r="E1247" s="3" t="str">
        <f>IFERROR(VLOOKUP(Table_Query_from_Cas_Ragle3[[#This Row],[Equipment '#]],'Equip Rates'!A:C,3,FALSE),"")</f>
        <v/>
      </c>
      <c r="F1247" s="3" t="str">
        <f>IFERROR(VLOOKUP(Table_Query_from_Cas_Ragle3[[#This Row],[Equipment '#]],H:I,2,FALSE), "No Div")</f>
        <v>No Div</v>
      </c>
      <c r="H1247" s="3" t="s">
        <v>159</v>
      </c>
      <c r="I1247" s="3" t="s">
        <v>1934</v>
      </c>
    </row>
    <row r="1248" spans="1:9" x14ac:dyDescent="0.25">
      <c r="A1248" s="3" t="s">
        <v>3231</v>
      </c>
      <c r="B1248" s="3" t="s">
        <v>3240</v>
      </c>
      <c r="C1248" s="3">
        <v>11393.26</v>
      </c>
      <c r="D1248" s="3" t="s">
        <v>570</v>
      </c>
      <c r="E1248" s="3" t="str">
        <f>IFERROR(VLOOKUP(Table_Query_from_Cas_Ragle3[[#This Row],[Equipment '#]],'Equip Rates'!A:C,3,FALSE),"")</f>
        <v/>
      </c>
      <c r="F1248" s="3" t="str">
        <f>IFERROR(VLOOKUP(Table_Query_from_Cas_Ragle3[[#This Row],[Equipment '#]],H:I,2,FALSE), "No Div")</f>
        <v>1</v>
      </c>
      <c r="H1248" s="3" t="s">
        <v>1932</v>
      </c>
      <c r="I1248" s="3" t="s">
        <v>1937</v>
      </c>
    </row>
    <row r="1249" spans="1:9" x14ac:dyDescent="0.25">
      <c r="A1249" s="3" t="s">
        <v>3558</v>
      </c>
      <c r="B1249" s="3" t="s">
        <v>3559</v>
      </c>
      <c r="C1249" s="3">
        <v>8712.18</v>
      </c>
      <c r="D1249" s="3" t="s">
        <v>570</v>
      </c>
      <c r="E1249" s="3" t="str">
        <f>IFERROR(VLOOKUP(Table_Query_from_Cas_Ragle3[[#This Row],[Equipment '#]],'Equip Rates'!A:C,3,FALSE),"")</f>
        <v/>
      </c>
      <c r="F1249" s="3" t="str">
        <f>IFERROR(VLOOKUP(Table_Query_from_Cas_Ragle3[[#This Row],[Equipment '#]],H:I,2,FALSE), "No Div")</f>
        <v>2</v>
      </c>
      <c r="H1249" s="3" t="s">
        <v>257</v>
      </c>
      <c r="I1249" s="3" t="s">
        <v>1934</v>
      </c>
    </row>
    <row r="1250" spans="1:9" x14ac:dyDescent="0.25">
      <c r="A1250" s="3" t="s">
        <v>3927</v>
      </c>
      <c r="B1250" s="3" t="s">
        <v>3929</v>
      </c>
      <c r="C1250" s="3">
        <v>9942.76</v>
      </c>
      <c r="D1250" s="3" t="s">
        <v>570</v>
      </c>
      <c r="E1250" s="3" t="str">
        <f>IFERROR(VLOOKUP(Table_Query_from_Cas_Ragle3[[#This Row],[Equipment '#]],'Equip Rates'!A:C,3,FALSE),"")</f>
        <v/>
      </c>
      <c r="F1250" s="3" t="str">
        <f>IFERROR(VLOOKUP(Table_Query_from_Cas_Ragle3[[#This Row],[Equipment '#]],H:I,2,FALSE), "No Div")</f>
        <v>2</v>
      </c>
      <c r="H1250" s="3" t="s">
        <v>160</v>
      </c>
      <c r="I1250" s="3" t="s">
        <v>1934</v>
      </c>
    </row>
    <row r="1251" spans="1:9" x14ac:dyDescent="0.25">
      <c r="A1251" s="3" t="s">
        <v>3959</v>
      </c>
      <c r="B1251" s="3" t="s">
        <v>3969</v>
      </c>
      <c r="C1251" s="3">
        <v>0</v>
      </c>
      <c r="D1251" s="3" t="s">
        <v>570</v>
      </c>
      <c r="E1251" s="3" t="str">
        <f>IFERROR(VLOOKUP(Table_Query_from_Cas_Ragle3[[#This Row],[Equipment '#]],'Equip Rates'!A:C,3,FALSE),"")</f>
        <v/>
      </c>
      <c r="F1251" s="3" t="str">
        <f>IFERROR(VLOOKUP(Table_Query_from_Cas_Ragle3[[#This Row],[Equipment '#]],H:I,2,FALSE), "No Div")</f>
        <v>2</v>
      </c>
      <c r="H1251" s="3" t="s">
        <v>161</v>
      </c>
      <c r="I1251" s="3" t="s">
        <v>1934</v>
      </c>
    </row>
    <row r="1252" spans="1:9" x14ac:dyDescent="0.25">
      <c r="A1252" s="3" t="s">
        <v>1924</v>
      </c>
      <c r="B1252" s="3" t="s">
        <v>1925</v>
      </c>
      <c r="C1252" s="3">
        <v>114682.5</v>
      </c>
      <c r="D1252" s="3" t="s">
        <v>570</v>
      </c>
      <c r="E1252" s="3" t="str">
        <f>IFERROR(VLOOKUP(Table_Query_from_Cas_Ragle3[[#This Row],[Equipment '#]],'Equip Rates'!A:C,3,FALSE),"")</f>
        <v/>
      </c>
      <c r="F1252" s="3" t="str">
        <f>IFERROR(VLOOKUP(Table_Query_from_Cas_Ragle3[[#This Row],[Equipment '#]],H:I,2,FALSE), "No Div")</f>
        <v>1</v>
      </c>
      <c r="H1252" s="3" t="s">
        <v>232</v>
      </c>
      <c r="I1252" s="3" t="s">
        <v>1935</v>
      </c>
    </row>
    <row r="1253" spans="1:9" x14ac:dyDescent="0.25">
      <c r="A1253" s="3" t="s">
        <v>52</v>
      </c>
      <c r="B1253" s="3" t="s">
        <v>549</v>
      </c>
      <c r="C1253" s="3">
        <v>144479.03</v>
      </c>
      <c r="D1253" s="3" t="s">
        <v>570</v>
      </c>
      <c r="E1253" s="3" t="str">
        <f>IFERROR(VLOOKUP(Table_Query_from_Cas_Ragle3[[#This Row],[Equipment '#]],'Equip Rates'!A:C,3,FALSE),"")</f>
        <v/>
      </c>
      <c r="F1253" s="3" t="str">
        <f>IFERROR(VLOOKUP(Table_Query_from_Cas_Ragle3[[#This Row],[Equipment '#]],H:I,2,FALSE), "No Div")</f>
        <v>2</v>
      </c>
      <c r="H1253" s="3" t="s">
        <v>162</v>
      </c>
      <c r="I1253" s="3" t="s">
        <v>1934</v>
      </c>
    </row>
    <row r="1254" spans="1:9" x14ac:dyDescent="0.25">
      <c r="A1254" s="3" t="s">
        <v>3073</v>
      </c>
      <c r="B1254" s="3" t="s">
        <v>3079</v>
      </c>
      <c r="C1254" s="3">
        <v>47899.54</v>
      </c>
      <c r="D1254" s="3" t="s">
        <v>570</v>
      </c>
      <c r="E1254" s="3" t="str">
        <f>IFERROR(VLOOKUP(Table_Query_from_Cas_Ragle3[[#This Row],[Equipment '#]],'Equip Rates'!A:C,3,FALSE),"")</f>
        <v/>
      </c>
      <c r="F1254" s="3" t="str">
        <f>IFERROR(VLOOKUP(Table_Query_from_Cas_Ragle3[[#This Row],[Equipment '#]],H:I,2,FALSE), "No Div")</f>
        <v>2</v>
      </c>
      <c r="H1254" s="3" t="s">
        <v>163</v>
      </c>
      <c r="I1254" s="3" t="s">
        <v>1934</v>
      </c>
    </row>
    <row r="1255" spans="1:9" x14ac:dyDescent="0.25">
      <c r="A1255" s="3" t="s">
        <v>53</v>
      </c>
      <c r="B1255" s="3" t="s">
        <v>550</v>
      </c>
      <c r="C1255" s="3">
        <v>77550</v>
      </c>
      <c r="D1255" s="3" t="s">
        <v>570</v>
      </c>
      <c r="E1255" s="3" t="str">
        <f>IFERROR(VLOOKUP(Table_Query_from_Cas_Ragle3[[#This Row],[Equipment '#]],'Equip Rates'!A:C,3,FALSE),"")</f>
        <v/>
      </c>
      <c r="F1255" s="3" t="str">
        <f>IFERROR(VLOOKUP(Table_Query_from_Cas_Ragle3[[#This Row],[Equipment '#]],H:I,2,FALSE), "No Div")</f>
        <v>2</v>
      </c>
      <c r="H1255" s="3" t="s">
        <v>3396</v>
      </c>
      <c r="I1255" s="3" t="s">
        <v>1934</v>
      </c>
    </row>
    <row r="1256" spans="1:9" x14ac:dyDescent="0.25">
      <c r="A1256" s="3" t="s">
        <v>190</v>
      </c>
      <c r="B1256" s="3" t="s">
        <v>551</v>
      </c>
      <c r="C1256" s="3">
        <v>113890.18</v>
      </c>
      <c r="D1256" s="3" t="s">
        <v>570</v>
      </c>
      <c r="E1256" s="3" t="str">
        <f>IFERROR(VLOOKUP(Table_Query_from_Cas_Ragle3[[#This Row],[Equipment '#]],'Equip Rates'!A:C,3,FALSE),"")</f>
        <v/>
      </c>
      <c r="F1256" s="3" t="str">
        <f>IFERROR(VLOOKUP(Table_Query_from_Cas_Ragle3[[#This Row],[Equipment '#]],H:I,2,FALSE), "No Div")</f>
        <v>3</v>
      </c>
      <c r="H1256" s="3" t="s">
        <v>3473</v>
      </c>
      <c r="I1256" s="3" t="s">
        <v>1934</v>
      </c>
    </row>
    <row r="1257" spans="1:9" x14ac:dyDescent="0.25">
      <c r="A1257" s="3" t="s">
        <v>1926</v>
      </c>
      <c r="B1257" s="3" t="s">
        <v>1927</v>
      </c>
      <c r="C1257" s="3">
        <v>22083</v>
      </c>
      <c r="D1257" s="3" t="s">
        <v>570</v>
      </c>
      <c r="E1257" s="3" t="str">
        <f>IFERROR(VLOOKUP(Table_Query_from_Cas_Ragle3[[#This Row],[Equipment '#]],'Equip Rates'!A:C,3,FALSE),"")</f>
        <v/>
      </c>
      <c r="F1257" s="3" t="str">
        <f>IFERROR(VLOOKUP(Table_Query_from_Cas_Ragle3[[#This Row],[Equipment '#]],H:I,2,FALSE), "No Div")</f>
        <v>3</v>
      </c>
      <c r="H1257" s="3" t="s">
        <v>3550</v>
      </c>
      <c r="I1257" s="3" t="s">
        <v>1934</v>
      </c>
    </row>
    <row r="1258" spans="1:9" x14ac:dyDescent="0.25">
      <c r="A1258" s="3" t="s">
        <v>191</v>
      </c>
      <c r="B1258" s="3" t="s">
        <v>552</v>
      </c>
      <c r="C1258" s="3">
        <v>111000</v>
      </c>
      <c r="D1258" s="3" t="s">
        <v>570</v>
      </c>
      <c r="E1258" s="3" t="str">
        <f>IFERROR(VLOOKUP(Table_Query_from_Cas_Ragle3[[#This Row],[Equipment '#]],'Equip Rates'!A:C,3,FALSE),"")</f>
        <v/>
      </c>
      <c r="F1258" s="3" t="str">
        <f>IFERROR(VLOOKUP(Table_Query_from_Cas_Ragle3[[#This Row],[Equipment '#]],H:I,2,FALSE), "No Div")</f>
        <v>4</v>
      </c>
    </row>
    <row r="1259" spans="1:9" x14ac:dyDescent="0.25">
      <c r="A1259" s="3" t="s">
        <v>251</v>
      </c>
      <c r="B1259" s="3" t="s">
        <v>553</v>
      </c>
      <c r="C1259" s="3">
        <v>92210.8</v>
      </c>
      <c r="D1259" s="3" t="s">
        <v>570</v>
      </c>
      <c r="E1259" s="3" t="str">
        <f>IFERROR(VLOOKUP(Table_Query_from_Cas_Ragle3[[#This Row],[Equipment '#]],'Equip Rates'!A:C,3,FALSE),"")</f>
        <v/>
      </c>
      <c r="F1259" s="3" t="str">
        <f>IFERROR(VLOOKUP(Table_Query_from_Cas_Ragle3[[#This Row],[Equipment '#]],H:I,2,FALSE), "No Div")</f>
        <v>2</v>
      </c>
    </row>
    <row r="1260" spans="1:9" x14ac:dyDescent="0.25">
      <c r="A1260" s="3" t="s">
        <v>304</v>
      </c>
      <c r="B1260" s="3" t="s">
        <v>3061</v>
      </c>
      <c r="C1260" s="3">
        <v>164077.37</v>
      </c>
      <c r="D1260" s="3" t="s">
        <v>570</v>
      </c>
      <c r="E1260" s="3" t="str">
        <f>IFERROR(VLOOKUP(Table_Query_from_Cas_Ragle3[[#This Row],[Equipment '#]],'Equip Rates'!A:C,3,FALSE),"")</f>
        <v/>
      </c>
      <c r="F1260" s="3" t="str">
        <f>IFERROR(VLOOKUP(Table_Query_from_Cas_Ragle3[[#This Row],[Equipment '#]],H:I,2,FALSE), "No Div")</f>
        <v>2</v>
      </c>
    </row>
    <row r="1261" spans="1:9" x14ac:dyDescent="0.25">
      <c r="A1261" s="3" t="s">
        <v>3448</v>
      </c>
      <c r="B1261" s="3" t="s">
        <v>3456</v>
      </c>
      <c r="C1261" s="3">
        <v>198042.41</v>
      </c>
      <c r="D1261" s="3" t="s">
        <v>570</v>
      </c>
      <c r="E1261" s="3" t="str">
        <f>IFERROR(VLOOKUP(Table_Query_from_Cas_Ragle3[[#This Row],[Equipment '#]],'Equip Rates'!A:C,3,FALSE),"")</f>
        <v/>
      </c>
      <c r="F1261" s="3" t="str">
        <f>IFERROR(VLOOKUP(Table_Query_from_Cas_Ragle3[[#This Row],[Equipment '#]],H:I,2,FALSE), "No Div")</f>
        <v>1</v>
      </c>
    </row>
    <row r="1262" spans="1:9" x14ac:dyDescent="0.25">
      <c r="A1262" s="3" t="s">
        <v>3749</v>
      </c>
      <c r="B1262" s="3" t="s">
        <v>3758</v>
      </c>
      <c r="C1262" s="3">
        <v>88217.18</v>
      </c>
      <c r="D1262" s="3" t="s">
        <v>570</v>
      </c>
      <c r="E1262" s="3" t="str">
        <f>IFERROR(VLOOKUP(Table_Query_from_Cas_Ragle3[[#This Row],[Equipment '#]],'Equip Rates'!A:C,3,FALSE),"")</f>
        <v/>
      </c>
      <c r="F1262" s="3" t="str">
        <f>IFERROR(VLOOKUP(Table_Query_from_Cas_Ragle3[[#This Row],[Equipment '#]],H:I,2,FALSE), "No Div")</f>
        <v>2</v>
      </c>
    </row>
    <row r="1263" spans="1:9" x14ac:dyDescent="0.25">
      <c r="A1263" s="3" t="s">
        <v>4390</v>
      </c>
      <c r="B1263" s="3" t="s">
        <v>7667</v>
      </c>
    </row>
    <row r="1264" spans="1:9" x14ac:dyDescent="0.25">
      <c r="A1264" s="3" t="s">
        <v>4391</v>
      </c>
      <c r="B1264" s="3" t="s">
        <v>7672</v>
      </c>
    </row>
    <row r="1265" spans="1:6" x14ac:dyDescent="0.25">
      <c r="A1265" s="3" t="s">
        <v>4392</v>
      </c>
      <c r="B1265" s="3" t="s">
        <v>7677</v>
      </c>
    </row>
    <row r="1266" spans="1:6" x14ac:dyDescent="0.25">
      <c r="A1266" s="3" t="s">
        <v>4395</v>
      </c>
      <c r="B1266" s="3" t="s">
        <v>7763</v>
      </c>
      <c r="D1266" s="3" t="s">
        <v>570</v>
      </c>
      <c r="E1266" s="3" t="str">
        <f>IFERROR(VLOOKUP(Table_Query_from_Cas_Ragle3[[#This Row],[Equipment '#]],'Equip Rates'!A:C,3,FALSE),"")</f>
        <v/>
      </c>
      <c r="F1266" s="3">
        <v>2</v>
      </c>
    </row>
    <row r="1267" spans="1:6" x14ac:dyDescent="0.25">
      <c r="A1267" s="3" t="s">
        <v>4396</v>
      </c>
      <c r="B1267" s="3" t="s">
        <v>7764</v>
      </c>
      <c r="D1267" s="3" t="s">
        <v>570</v>
      </c>
      <c r="E1267" s="3" t="str">
        <f>IFERROR(VLOOKUP(Table_Query_from_Cas_Ragle3[[#This Row],[Equipment '#]],'Equip Rates'!A:C,3,FALSE),"")</f>
        <v/>
      </c>
      <c r="F1267" s="3">
        <v>2</v>
      </c>
    </row>
    <row r="1268" spans="1:6" x14ac:dyDescent="0.25">
      <c r="A1268" s="3" t="s">
        <v>7320</v>
      </c>
      <c r="B1268" s="3" t="s">
        <v>7322</v>
      </c>
      <c r="D1268" s="3" t="s">
        <v>570</v>
      </c>
      <c r="E1268" s="3" t="str">
        <f>IFERROR(VLOOKUP(Table_Query_from_Cas_Ragle3[[#This Row],[Equipment '#]],'Equip Rates'!A:C,3,FALSE),"")</f>
        <v/>
      </c>
      <c r="F1268" s="3">
        <v>2</v>
      </c>
    </row>
    <row r="1269" spans="1:6" x14ac:dyDescent="0.25">
      <c r="A1269" s="3" t="s">
        <v>7326</v>
      </c>
      <c r="B1269" s="3" t="s">
        <v>7328</v>
      </c>
      <c r="D1269" s="3" t="s">
        <v>570</v>
      </c>
      <c r="E1269" s="3" t="str">
        <f>IFERROR(VLOOKUP(Table_Query_from_Cas_Ragle3[[#This Row],[Equipment '#]],'Equip Rates'!A:C,3,FALSE),"")</f>
        <v/>
      </c>
      <c r="F1269" s="3">
        <v>2</v>
      </c>
    </row>
    <row r="1270" spans="1:6" x14ac:dyDescent="0.25">
      <c r="A1270" s="3" t="s">
        <v>4099</v>
      </c>
      <c r="B1270" s="3" t="s">
        <v>4119</v>
      </c>
      <c r="C1270" s="3">
        <v>29069.759999999998</v>
      </c>
      <c r="D1270" s="3" t="s">
        <v>570</v>
      </c>
      <c r="E1270" s="3" t="str">
        <f>IFERROR(VLOOKUP(Table_Query_from_Cas_Ragle3[[#This Row],[Equipment '#]],'Equip Rates'!A:C,3,FALSE),"")</f>
        <v/>
      </c>
      <c r="F1270" s="3" t="str">
        <f>IFERROR(VLOOKUP(Table_Query_from_Cas_Ragle3[[#This Row],[Equipment '#]],H:I,2,FALSE), "No Div")</f>
        <v>1</v>
      </c>
    </row>
    <row r="1271" spans="1:6" x14ac:dyDescent="0.25">
      <c r="A1271" s="3" t="s">
        <v>1928</v>
      </c>
      <c r="B1271" s="3" t="s">
        <v>1929</v>
      </c>
      <c r="C1271" s="3">
        <v>7000</v>
      </c>
      <c r="D1271" s="3" t="s">
        <v>570</v>
      </c>
      <c r="E1271" s="3" t="str">
        <f>IFERROR(VLOOKUP(Table_Query_from_Cas_Ragle3[[#This Row],[Equipment '#]],'Equip Rates'!A:C,3,FALSE),"")</f>
        <v/>
      </c>
      <c r="F1271" s="3" t="str">
        <f>IFERROR(VLOOKUP(Table_Query_from_Cas_Ragle3[[#This Row],[Equipment '#]],H:I,2,FALSE), "No Div")</f>
        <v>1</v>
      </c>
    </row>
    <row r="1272" spans="1:6" x14ac:dyDescent="0.25">
      <c r="A1272" s="3" t="s">
        <v>1930</v>
      </c>
      <c r="B1272" s="3" t="s">
        <v>1931</v>
      </c>
      <c r="C1272" s="3">
        <v>11663</v>
      </c>
      <c r="D1272" s="3" t="s">
        <v>570</v>
      </c>
      <c r="E1272" s="3" t="str">
        <f>IFERROR(VLOOKUP(Table_Query_from_Cas_Ragle3[[#This Row],[Equipment '#]],'Equip Rates'!A:C,3,FALSE),"")</f>
        <v/>
      </c>
      <c r="F1272" s="3" t="str">
        <f>IFERROR(VLOOKUP(Table_Query_from_Cas_Ragle3[[#This Row],[Equipment '#]],H:I,2,FALSE), "No Div")</f>
        <v>1</v>
      </c>
    </row>
    <row r="1273" spans="1:6" x14ac:dyDescent="0.25">
      <c r="A1273" s="3" t="s">
        <v>159</v>
      </c>
      <c r="B1273" s="3" t="s">
        <v>556</v>
      </c>
      <c r="C1273" s="3">
        <v>44880</v>
      </c>
      <c r="D1273" s="3" t="s">
        <v>570</v>
      </c>
      <c r="E1273" s="3" t="str">
        <f>IFERROR(VLOOKUP(Table_Query_from_Cas_Ragle3[[#This Row],[Equipment '#]],'Equip Rates'!A:C,3,FALSE),"")</f>
        <v/>
      </c>
      <c r="F1273" s="3" t="str">
        <f>IFERROR(VLOOKUP(Table_Query_from_Cas_Ragle3[[#This Row],[Equipment '#]],H:I,2,FALSE), "No Div")</f>
        <v>2</v>
      </c>
    </row>
    <row r="1274" spans="1:6" x14ac:dyDescent="0.25">
      <c r="A1274" s="3" t="s">
        <v>1932</v>
      </c>
      <c r="B1274" s="3" t="s">
        <v>1933</v>
      </c>
      <c r="C1274" s="3">
        <v>43870</v>
      </c>
      <c r="D1274" s="3" t="s">
        <v>570</v>
      </c>
      <c r="E1274" s="3" t="str">
        <f>IFERROR(VLOOKUP(Table_Query_from_Cas_Ragle3[[#This Row],[Equipment '#]],'Equip Rates'!A:C,3,FALSE),"")</f>
        <v/>
      </c>
      <c r="F1274" s="3" t="str">
        <f>IFERROR(VLOOKUP(Table_Query_from_Cas_Ragle3[[#This Row],[Equipment '#]],H:I,2,FALSE), "No Div")</f>
        <v>1</v>
      </c>
    </row>
    <row r="1275" spans="1:6" x14ac:dyDescent="0.25">
      <c r="A1275" s="3" t="s">
        <v>257</v>
      </c>
      <c r="B1275" s="3" t="s">
        <v>557</v>
      </c>
      <c r="C1275" s="3">
        <v>82500</v>
      </c>
      <c r="D1275" s="3" t="s">
        <v>570</v>
      </c>
      <c r="E1275" s="3" t="str">
        <f>IFERROR(VLOOKUP(Table_Query_from_Cas_Ragle3[[#This Row],[Equipment '#]],'Equip Rates'!A:C,3,FALSE),"")</f>
        <v/>
      </c>
      <c r="F1275" s="3" t="str">
        <f>IFERROR(VLOOKUP(Table_Query_from_Cas_Ragle3[[#This Row],[Equipment '#]],H:I,2,FALSE), "No Div")</f>
        <v>2</v>
      </c>
    </row>
    <row r="1276" spans="1:6" x14ac:dyDescent="0.25">
      <c r="A1276" s="3" t="s">
        <v>160</v>
      </c>
      <c r="B1276" s="3" t="s">
        <v>558</v>
      </c>
      <c r="C1276" s="3">
        <v>91446.43</v>
      </c>
      <c r="D1276" s="3" t="s">
        <v>570</v>
      </c>
      <c r="E1276" s="3" t="str">
        <f>IFERROR(VLOOKUP(Table_Query_from_Cas_Ragle3[[#This Row],[Equipment '#]],'Equip Rates'!A:C,3,FALSE),"")</f>
        <v/>
      </c>
      <c r="F1276" s="3" t="str">
        <f>IFERROR(VLOOKUP(Table_Query_from_Cas_Ragle3[[#This Row],[Equipment '#]],H:I,2,FALSE), "No Div")</f>
        <v>2</v>
      </c>
    </row>
    <row r="1277" spans="1:6" x14ac:dyDescent="0.25">
      <c r="A1277" s="3" t="s">
        <v>161</v>
      </c>
      <c r="B1277" s="3" t="s">
        <v>559</v>
      </c>
      <c r="C1277" s="3">
        <v>26152.5</v>
      </c>
      <c r="D1277" s="3" t="s">
        <v>570</v>
      </c>
      <c r="E1277" s="3" t="str">
        <f>IFERROR(VLOOKUP(Table_Query_from_Cas_Ragle3[[#This Row],[Equipment '#]],'Equip Rates'!A:C,3,FALSE),"")</f>
        <v/>
      </c>
      <c r="F1277" s="3" t="str">
        <f>IFERROR(VLOOKUP(Table_Query_from_Cas_Ragle3[[#This Row],[Equipment '#]],H:I,2,FALSE), "No Div")</f>
        <v>2</v>
      </c>
    </row>
    <row r="1278" spans="1:6" x14ac:dyDescent="0.25">
      <c r="A1278" s="3" t="s">
        <v>232</v>
      </c>
      <c r="B1278" s="3" t="s">
        <v>560</v>
      </c>
      <c r="C1278" s="3">
        <v>48171.25</v>
      </c>
      <c r="D1278" s="3" t="s">
        <v>570</v>
      </c>
      <c r="E1278" s="3" t="str">
        <f>IFERROR(VLOOKUP(Table_Query_from_Cas_Ragle3[[#This Row],[Equipment '#]],'Equip Rates'!A:C,3,FALSE),"")</f>
        <v/>
      </c>
      <c r="F1278" s="3" t="str">
        <f>IFERROR(VLOOKUP(Table_Query_from_Cas_Ragle3[[#This Row],[Equipment '#]],H:I,2,FALSE), "No Div")</f>
        <v>4</v>
      </c>
    </row>
    <row r="1279" spans="1:6" x14ac:dyDescent="0.25">
      <c r="A1279" s="3" t="s">
        <v>162</v>
      </c>
      <c r="B1279" s="3" t="s">
        <v>561</v>
      </c>
      <c r="C1279" s="3">
        <v>57372.5</v>
      </c>
      <c r="D1279" s="3" t="s">
        <v>570</v>
      </c>
      <c r="E1279" s="3" t="str">
        <f>IFERROR(VLOOKUP(Table_Query_from_Cas_Ragle3[[#This Row],[Equipment '#]],'Equip Rates'!A:C,3,FALSE),"")</f>
        <v/>
      </c>
      <c r="F1279" s="3" t="str">
        <f>IFERROR(VLOOKUP(Table_Query_from_Cas_Ragle3[[#This Row],[Equipment '#]],H:I,2,FALSE), "No Div")</f>
        <v>2</v>
      </c>
    </row>
    <row r="1280" spans="1:6" x14ac:dyDescent="0.25">
      <c r="A1280" s="3" t="s">
        <v>163</v>
      </c>
      <c r="B1280" s="3" t="s">
        <v>562</v>
      </c>
      <c r="C1280" s="3">
        <v>88765</v>
      </c>
      <c r="D1280" s="3" t="s">
        <v>570</v>
      </c>
      <c r="E1280" s="3" t="str">
        <f>IFERROR(VLOOKUP(Table_Query_from_Cas_Ragle3[[#This Row],[Equipment '#]],'Equip Rates'!A:C,3,FALSE),"")</f>
        <v/>
      </c>
      <c r="F1280" s="3" t="str">
        <f>IFERROR(VLOOKUP(Table_Query_from_Cas_Ragle3[[#This Row],[Equipment '#]],H:I,2,FALSE), "No Div")</f>
        <v>2</v>
      </c>
    </row>
    <row r="1281" spans="1:6" x14ac:dyDescent="0.25">
      <c r="A1281" s="3" t="s">
        <v>3396</v>
      </c>
      <c r="B1281" s="3" t="s">
        <v>3759</v>
      </c>
      <c r="C1281" s="3">
        <v>0</v>
      </c>
      <c r="D1281" s="3" t="s">
        <v>570</v>
      </c>
      <c r="E1281" s="3" t="str">
        <f>IFERROR(VLOOKUP(Table_Query_from_Cas_Ragle3[[#This Row],[Equipment '#]],'Equip Rates'!A:C,3,FALSE),"")</f>
        <v/>
      </c>
      <c r="F1281" s="3" t="str">
        <f>IFERROR(VLOOKUP(Table_Query_from_Cas_Ragle3[[#This Row],[Equipment '#]],H:I,2,FALSE), "No Div")</f>
        <v>2</v>
      </c>
    </row>
    <row r="1282" spans="1:6" x14ac:dyDescent="0.25">
      <c r="A1282" s="3" t="s">
        <v>3473</v>
      </c>
      <c r="B1282" s="3" t="s">
        <v>3759</v>
      </c>
      <c r="C1282" s="3">
        <v>0</v>
      </c>
      <c r="D1282" s="3" t="s">
        <v>570</v>
      </c>
      <c r="E1282" s="3" t="str">
        <f>IFERROR(VLOOKUP(Table_Query_from_Cas_Ragle3[[#This Row],[Equipment '#]],'Equip Rates'!A:C,3,FALSE),"")</f>
        <v/>
      </c>
      <c r="F1282" s="3" t="str">
        <f>IFERROR(VLOOKUP(Table_Query_from_Cas_Ragle3[[#This Row],[Equipment '#]],H:I,2,FALSE), "No Div")</f>
        <v>2</v>
      </c>
    </row>
    <row r="1283" spans="1:6" x14ac:dyDescent="0.25">
      <c r="A1283" s="3" t="s">
        <v>3550</v>
      </c>
      <c r="B1283" s="3" t="s">
        <v>3760</v>
      </c>
      <c r="C1283" s="3">
        <v>0</v>
      </c>
      <c r="D1283" s="3" t="s">
        <v>570</v>
      </c>
      <c r="E1283" s="3" t="str">
        <f>IFERROR(VLOOKUP(Table_Query_from_Cas_Ragle3[[#This Row],[Equipment '#]],'Equip Rates'!A:C,3,FALSE),"")</f>
        <v/>
      </c>
      <c r="F1283" s="3" t="str">
        <f>IFERROR(VLOOKUP(Table_Query_from_Cas_Ragle3[[#This Row],[Equipment '#]],H:I,2,FALSE), "No Div")</f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8FC4-3F1F-4826-9CE7-BCE0D3B4C03A}">
  <sheetPr codeName="Sheet6">
    <pageSetUpPr fitToPage="1"/>
  </sheetPr>
  <dimension ref="A1:Q708"/>
  <sheetViews>
    <sheetView topLeftCell="A423" zoomScaleNormal="100" workbookViewId="0">
      <selection activeCell="A2" sqref="A2:G454"/>
    </sheetView>
  </sheetViews>
  <sheetFormatPr defaultRowHeight="12.75" x14ac:dyDescent="0.25"/>
  <cols>
    <col min="1" max="1" width="26.140625" style="67" bestFit="1" customWidth="1"/>
    <col min="2" max="2" width="10.140625" style="67" bestFit="1" customWidth="1"/>
    <col min="3" max="3" width="32.5703125" style="67" bestFit="1" customWidth="1"/>
    <col min="4" max="5" width="11.28515625" style="67" bestFit="1" customWidth="1"/>
    <col min="6" max="6" width="24.28515625" style="67" bestFit="1" customWidth="1"/>
    <col min="7" max="7" width="14.28515625" style="67" bestFit="1" customWidth="1"/>
    <col min="8" max="9" width="10.28515625" style="67" customWidth="1"/>
    <col min="10" max="10" width="11.28515625" style="67" bestFit="1" customWidth="1"/>
    <col min="11" max="11" width="16.85546875" style="67" bestFit="1" customWidth="1"/>
    <col min="12" max="13" width="9.140625" style="67"/>
    <col min="14" max="14" width="104.7109375" style="67" bestFit="1" customWidth="1"/>
    <col min="15" max="15" width="95.42578125" style="67" bestFit="1" customWidth="1"/>
    <col min="16" max="16384" width="9.140625" style="67"/>
  </cols>
  <sheetData>
    <row r="1" spans="1:17" ht="13.5" x14ac:dyDescent="0.25">
      <c r="A1" s="64" t="s">
        <v>4262</v>
      </c>
      <c r="B1" s="65" t="s">
        <v>261</v>
      </c>
      <c r="C1" s="65" t="s">
        <v>262</v>
      </c>
      <c r="D1" s="64" t="s">
        <v>271</v>
      </c>
      <c r="E1" s="66" t="s">
        <v>3538</v>
      </c>
      <c r="F1" s="82" t="s">
        <v>4348</v>
      </c>
      <c r="G1" s="82" t="s">
        <v>4349</v>
      </c>
      <c r="K1" s="186"/>
      <c r="L1" s="186"/>
      <c r="M1" s="186"/>
      <c r="Q1" s="68" t="s">
        <v>4254</v>
      </c>
    </row>
    <row r="2" spans="1:17" ht="13.5" x14ac:dyDescent="0.25">
      <c r="A2" s="65" t="s">
        <v>4297</v>
      </c>
      <c r="B2" s="69" t="s">
        <v>3080</v>
      </c>
      <c r="C2" s="69" t="s">
        <v>3491</v>
      </c>
      <c r="D2" s="70">
        <v>200</v>
      </c>
      <c r="E2" s="71">
        <f>SUMIFS('Equip Billings'!I:I,'Equip Billings'!B:B,Table7[[#This Row],[Equip '#]])</f>
        <v>1</v>
      </c>
      <c r="F2" s="142">
        <f>Table7[[#This Row],[Rate]]+Table7[[#This Row],[Rate]]*Table7[[#Headers],[5%]]</f>
        <v>210</v>
      </c>
      <c r="G2" s="142">
        <f>Table7[[#This Row],[5%]]-Table7[[#This Row],[Rate]]</f>
        <v>10</v>
      </c>
      <c r="K2" s="72" t="s">
        <v>23</v>
      </c>
      <c r="L2" s="67" t="s">
        <v>6</v>
      </c>
    </row>
    <row r="3" spans="1:17" ht="13.5" x14ac:dyDescent="0.25">
      <c r="A3" s="69" t="s">
        <v>4297</v>
      </c>
      <c r="B3" s="69" t="s">
        <v>3081</v>
      </c>
      <c r="C3" s="69" t="s">
        <v>3491</v>
      </c>
      <c r="D3" s="70">
        <v>200</v>
      </c>
      <c r="E3" s="71">
        <f>SUMIFS('Equip Billings'!I:I,'Equip Billings'!B:B,Table7[[#This Row],[Equip '#]])</f>
        <v>0</v>
      </c>
      <c r="F3" s="143">
        <f>Table7[[#This Row],[Rate]]+Table7[[#This Row],[Rate]]*Table7[[#Headers],[5%]]</f>
        <v>210</v>
      </c>
      <c r="G3" s="143">
        <f>Table7[[#This Row],[5%]]-Table7[[#This Row],[Rate]]</f>
        <v>10</v>
      </c>
      <c r="K3" s="72" t="s">
        <v>24</v>
      </c>
      <c r="Q3" s="68" t="s">
        <v>4238</v>
      </c>
    </row>
    <row r="4" spans="1:17" ht="13.5" x14ac:dyDescent="0.25">
      <c r="A4" s="69" t="s">
        <v>4298</v>
      </c>
      <c r="B4" s="69" t="s">
        <v>3224</v>
      </c>
      <c r="C4" s="69" t="s">
        <v>3232</v>
      </c>
      <c r="D4" s="70">
        <v>200</v>
      </c>
      <c r="E4" s="71">
        <f>SUMIFS('Equip Billings'!I:I,'Equip Billings'!B:B,Table7[[#This Row],[Equip '#]])</f>
        <v>0</v>
      </c>
      <c r="F4" s="143">
        <f>Table7[[#This Row],[Rate]]+Table7[[#This Row],[Rate]]*Table7[[#Headers],[5%]]</f>
        <v>210</v>
      </c>
      <c r="G4" s="143">
        <f>Table7[[#This Row],[5%]]-Table7[[#This Row],[Rate]]</f>
        <v>10</v>
      </c>
      <c r="K4" s="72" t="s">
        <v>25</v>
      </c>
      <c r="L4" s="67" t="s">
        <v>6</v>
      </c>
      <c r="Q4" s="67" t="s">
        <v>4239</v>
      </c>
    </row>
    <row r="5" spans="1:17" ht="13.5" x14ac:dyDescent="0.25">
      <c r="A5" s="69" t="s">
        <v>4299</v>
      </c>
      <c r="B5" s="69" t="s">
        <v>3461</v>
      </c>
      <c r="C5" s="69" t="s">
        <v>3492</v>
      </c>
      <c r="D5" s="70">
        <v>200</v>
      </c>
      <c r="E5" s="71">
        <f>SUMIFS('Equip Billings'!I:I,'Equip Billings'!B:B,Table7[[#This Row],[Equip '#]])</f>
        <v>1</v>
      </c>
      <c r="F5" s="143">
        <f>Table7[[#This Row],[Rate]]+Table7[[#This Row],[Rate]]*Table7[[#Headers],[5%]]</f>
        <v>210</v>
      </c>
      <c r="G5" s="143">
        <f>Table7[[#This Row],[5%]]-Table7[[#This Row],[Rate]]</f>
        <v>10</v>
      </c>
      <c r="K5" s="72" t="s">
        <v>26</v>
      </c>
      <c r="Q5" s="67" t="s">
        <v>4240</v>
      </c>
    </row>
    <row r="6" spans="1:17" ht="13.5" x14ac:dyDescent="0.25">
      <c r="A6" s="69" t="s">
        <v>4299</v>
      </c>
      <c r="B6" s="69" t="s">
        <v>4204</v>
      </c>
      <c r="C6" s="73" t="s">
        <v>4236</v>
      </c>
      <c r="D6" s="70">
        <v>200</v>
      </c>
      <c r="E6" s="71">
        <f>SUMIFS('Equip Billings'!I:I,'Equip Billings'!B:B,Table7[[#This Row],[Equip '#]])</f>
        <v>0</v>
      </c>
      <c r="F6" s="143">
        <f>Table7[[#This Row],[Rate]]+Table7[[#This Row],[Rate]]*Table7[[#Headers],[5%]]</f>
        <v>210</v>
      </c>
      <c r="G6" s="143">
        <f>Table7[[#This Row],[5%]]-Table7[[#This Row],[Rate]]</f>
        <v>10</v>
      </c>
      <c r="K6" s="72" t="s">
        <v>22</v>
      </c>
      <c r="L6" s="67" t="s">
        <v>240</v>
      </c>
      <c r="Q6" s="67" t="s">
        <v>4241</v>
      </c>
    </row>
    <row r="7" spans="1:17" ht="13.5" x14ac:dyDescent="0.25">
      <c r="A7" s="69" t="s">
        <v>4297</v>
      </c>
      <c r="B7" s="69" t="s">
        <v>4205</v>
      </c>
      <c r="C7" s="73" t="s">
        <v>4237</v>
      </c>
      <c r="D7" s="70">
        <v>200</v>
      </c>
      <c r="E7" s="71">
        <f>SUMIFS('Equip Billings'!I:I,'Equip Billings'!B:B,Table7[[#This Row],[Equip '#]])</f>
        <v>1</v>
      </c>
      <c r="F7" s="143">
        <f>Table7[[#This Row],[Rate]]+Table7[[#This Row],[Rate]]*Table7[[#Headers],[5%]]</f>
        <v>210</v>
      </c>
      <c r="G7" s="143">
        <f>Table7[[#This Row],[5%]]-Table7[[#This Row],[Rate]]</f>
        <v>10</v>
      </c>
      <c r="K7" s="72" t="s">
        <v>84</v>
      </c>
    </row>
    <row r="8" spans="1:17" ht="13.5" x14ac:dyDescent="0.25">
      <c r="A8" s="74" t="s">
        <v>4299</v>
      </c>
      <c r="B8" s="74" t="s">
        <v>3932</v>
      </c>
      <c r="C8" s="75" t="s">
        <v>3935</v>
      </c>
      <c r="D8" s="76">
        <v>1000</v>
      </c>
      <c r="E8" s="71">
        <f>SUMIFS('Equip Billings'!I:I,'Equip Billings'!B:B,Table7[[#This Row],[Equip '#]])</f>
        <v>1</v>
      </c>
      <c r="F8" s="143">
        <f>Table7[[#This Row],[Rate]]+Table7[[#This Row],[Rate]]*Table7[[#Headers],[5%]]</f>
        <v>1050</v>
      </c>
      <c r="G8" s="143">
        <f>Table7[[#This Row],[5%]]-Table7[[#This Row],[Rate]]</f>
        <v>50</v>
      </c>
      <c r="K8" s="72" t="s">
        <v>33</v>
      </c>
      <c r="Q8" s="68" t="s">
        <v>4242</v>
      </c>
    </row>
    <row r="9" spans="1:17" ht="13.5" x14ac:dyDescent="0.25">
      <c r="A9" s="74" t="s">
        <v>4300</v>
      </c>
      <c r="B9" s="74" t="s">
        <v>3939</v>
      </c>
      <c r="C9" s="75" t="s">
        <v>3960</v>
      </c>
      <c r="D9" s="76">
        <v>200</v>
      </c>
      <c r="E9" s="71">
        <f>SUMIFS('Equip Billings'!I:I,'Equip Billings'!B:B,Table7[[#This Row],[Equip '#]])</f>
        <v>1</v>
      </c>
      <c r="F9" s="143">
        <f>Table7[[#This Row],[Rate]]+Table7[[#This Row],[Rate]]*Table7[[#Headers],[5%]]</f>
        <v>210</v>
      </c>
      <c r="G9" s="143">
        <f>Table7[[#This Row],[5%]]-Table7[[#This Row],[Rate]]</f>
        <v>10</v>
      </c>
      <c r="K9" s="72" t="s">
        <v>46</v>
      </c>
      <c r="Q9" s="67" t="s">
        <v>4243</v>
      </c>
    </row>
    <row r="10" spans="1:17" ht="13.5" x14ac:dyDescent="0.25">
      <c r="A10" s="74" t="s">
        <v>4301</v>
      </c>
      <c r="B10" s="74" t="s">
        <v>3844</v>
      </c>
      <c r="C10" s="69" t="s">
        <v>3886</v>
      </c>
      <c r="D10" s="76">
        <v>800</v>
      </c>
      <c r="E10" s="71">
        <f>SUMIFS('Equip Billings'!I:I,'Equip Billings'!B:B,Table7[[#This Row],[Equip '#]])</f>
        <v>1</v>
      </c>
      <c r="F10" s="143">
        <f>Table7[[#This Row],[Rate]]+Table7[[#This Row],[Rate]]*Table7[[#Headers],[5%]]</f>
        <v>840</v>
      </c>
      <c r="G10" s="143">
        <f>Table7[[#This Row],[5%]]-Table7[[#This Row],[Rate]]</f>
        <v>40</v>
      </c>
      <c r="K10" s="72" t="s">
        <v>188</v>
      </c>
      <c r="L10" s="67" t="s">
        <v>240</v>
      </c>
      <c r="Q10" s="67" t="s">
        <v>4244</v>
      </c>
    </row>
    <row r="11" spans="1:17" ht="13.5" x14ac:dyDescent="0.25">
      <c r="A11" s="74" t="s">
        <v>4301</v>
      </c>
      <c r="B11" s="74" t="s">
        <v>3845</v>
      </c>
      <c r="C11" s="69" t="s">
        <v>3886</v>
      </c>
      <c r="D11" s="76">
        <v>800</v>
      </c>
      <c r="E11" s="71">
        <f>SUMIFS('Equip Billings'!I:I,'Equip Billings'!B:B,Table7[[#This Row],[Equip '#]])</f>
        <v>1</v>
      </c>
      <c r="F11" s="143">
        <f>Table7[[#This Row],[Rate]]+Table7[[#This Row],[Rate]]*Table7[[#Headers],[5%]]</f>
        <v>840</v>
      </c>
      <c r="G11" s="143">
        <f>Table7[[#This Row],[5%]]-Table7[[#This Row],[Rate]]</f>
        <v>40</v>
      </c>
      <c r="K11" s="72" t="s">
        <v>48</v>
      </c>
    </row>
    <row r="12" spans="1:17" ht="13.5" x14ac:dyDescent="0.25">
      <c r="A12" s="74" t="s">
        <v>4301</v>
      </c>
      <c r="B12" s="74" t="s">
        <v>3846</v>
      </c>
      <c r="C12" s="69" t="s">
        <v>3886</v>
      </c>
      <c r="D12" s="76">
        <v>800</v>
      </c>
      <c r="E12" s="71">
        <f>SUMIFS('Equip Billings'!I:I,'Equip Billings'!B:B,Table7[[#This Row],[Equip '#]])</f>
        <v>1</v>
      </c>
      <c r="F12" s="143">
        <f>Table7[[#This Row],[Rate]]+Table7[[#This Row],[Rate]]*Table7[[#Headers],[5%]]</f>
        <v>840</v>
      </c>
      <c r="G12" s="143">
        <f>Table7[[#This Row],[5%]]-Table7[[#This Row],[Rate]]</f>
        <v>40</v>
      </c>
      <c r="K12" s="72" t="s">
        <v>189</v>
      </c>
      <c r="Q12" s="68" t="s">
        <v>4245</v>
      </c>
    </row>
    <row r="13" spans="1:17" ht="13.5" x14ac:dyDescent="0.25">
      <c r="A13" s="69" t="s">
        <v>4302</v>
      </c>
      <c r="B13" s="69" t="s">
        <v>0</v>
      </c>
      <c r="C13" s="69" t="s">
        <v>315</v>
      </c>
      <c r="D13" s="70">
        <v>2500</v>
      </c>
      <c r="E13" s="71">
        <f>SUMIFS('Equip Billings'!I:I,'Equip Billings'!B:B,Table7[[#This Row],[Equip '#]])</f>
        <v>0</v>
      </c>
      <c r="F13" s="143">
        <f>Table7[[#This Row],[Rate]]+Table7[[#This Row],[Rate]]*Table7[[#Headers],[5%]]</f>
        <v>2625</v>
      </c>
      <c r="G13" s="143">
        <f>Table7[[#This Row],[5%]]-Table7[[#This Row],[Rate]]</f>
        <v>125</v>
      </c>
      <c r="K13" s="72" t="s">
        <v>168</v>
      </c>
      <c r="L13" s="67" t="s">
        <v>39</v>
      </c>
    </row>
    <row r="14" spans="1:17" ht="13.5" x14ac:dyDescent="0.25">
      <c r="A14" s="69" t="s">
        <v>4302</v>
      </c>
      <c r="B14" s="69" t="s">
        <v>3</v>
      </c>
      <c r="C14" s="69" t="s">
        <v>316</v>
      </c>
      <c r="D14" s="70">
        <v>2500</v>
      </c>
      <c r="E14" s="71">
        <f>SUMIFS('Equip Billings'!I:I,'Equip Billings'!B:B,Table7[[#This Row],[Equip '#]])</f>
        <v>0</v>
      </c>
      <c r="F14" s="143">
        <f>Table7[[#This Row],[Rate]]+Table7[[#This Row],[Rate]]*Table7[[#Headers],[5%]]</f>
        <v>2625</v>
      </c>
      <c r="G14" s="143">
        <f>Table7[[#This Row],[5%]]-Table7[[#This Row],[Rate]]</f>
        <v>125</v>
      </c>
      <c r="K14" s="72" t="s">
        <v>233</v>
      </c>
      <c r="L14" s="67" t="s">
        <v>288</v>
      </c>
      <c r="Q14" s="68" t="s">
        <v>4246</v>
      </c>
    </row>
    <row r="15" spans="1:17" ht="13.5" x14ac:dyDescent="0.25">
      <c r="A15" s="69" t="s">
        <v>4302</v>
      </c>
      <c r="B15" s="69" t="s">
        <v>5</v>
      </c>
      <c r="C15" s="69" t="s">
        <v>316</v>
      </c>
      <c r="D15" s="70">
        <v>2500</v>
      </c>
      <c r="E15" s="71">
        <f>SUMIFS('Equip Billings'!I:I,'Equip Billings'!B:B,Table7[[#This Row],[Equip '#]])</f>
        <v>0</v>
      </c>
      <c r="F15" s="143">
        <f>Table7[[#This Row],[Rate]]+Table7[[#This Row],[Rate]]*Table7[[#Headers],[5%]]</f>
        <v>2625</v>
      </c>
      <c r="G15" s="143">
        <f>Table7[[#This Row],[5%]]-Table7[[#This Row],[Rate]]</f>
        <v>125</v>
      </c>
      <c r="K15" s="72" t="s">
        <v>87</v>
      </c>
      <c r="M15" s="67" t="s">
        <v>314</v>
      </c>
      <c r="Q15" s="67" t="s">
        <v>4247</v>
      </c>
    </row>
    <row r="16" spans="1:17" ht="13.5" x14ac:dyDescent="0.25">
      <c r="A16" s="69" t="s">
        <v>2464</v>
      </c>
      <c r="B16" s="69" t="s">
        <v>169</v>
      </c>
      <c r="C16" s="69" t="s">
        <v>317</v>
      </c>
      <c r="D16" s="70">
        <v>2500</v>
      </c>
      <c r="E16" s="71">
        <f>SUMIFS('Equip Billings'!I:I,'Equip Billings'!B:B,Table7[[#This Row],[Equip '#]])</f>
        <v>0.5</v>
      </c>
      <c r="F16" s="143">
        <f>Table7[[#This Row],[Rate]]+Table7[[#This Row],[Rate]]*Table7[[#Headers],[5%]]</f>
        <v>2625</v>
      </c>
      <c r="G16" s="143">
        <f>Table7[[#This Row],[5%]]-Table7[[#This Row],[Rate]]</f>
        <v>125</v>
      </c>
      <c r="K16" s="72" t="s">
        <v>198</v>
      </c>
      <c r="M16" s="67" t="s">
        <v>312</v>
      </c>
      <c r="Q16" s="67" t="s">
        <v>4248</v>
      </c>
    </row>
    <row r="17" spans="1:17" ht="13.5" x14ac:dyDescent="0.25">
      <c r="A17" s="69" t="s">
        <v>2464</v>
      </c>
      <c r="B17" s="69" t="s">
        <v>7</v>
      </c>
      <c r="C17" s="69" t="s">
        <v>318</v>
      </c>
      <c r="D17" s="70">
        <v>2500</v>
      </c>
      <c r="E17" s="71">
        <f>SUMIFS('Equip Billings'!I:I,'Equip Billings'!B:B,Table7[[#This Row],[Equip '#]])</f>
        <v>1</v>
      </c>
      <c r="F17" s="143">
        <f>Table7[[#This Row],[Rate]]+Table7[[#This Row],[Rate]]*Table7[[#Headers],[5%]]</f>
        <v>2625</v>
      </c>
      <c r="G17" s="143">
        <f>Table7[[#This Row],[5%]]-Table7[[#This Row],[Rate]]</f>
        <v>125</v>
      </c>
      <c r="K17" s="72" t="s">
        <v>165</v>
      </c>
      <c r="M17" s="67" t="s">
        <v>313</v>
      </c>
      <c r="Q17" s="67" t="s">
        <v>4249</v>
      </c>
    </row>
    <row r="18" spans="1:17" ht="13.5" x14ac:dyDescent="0.25">
      <c r="A18" s="69" t="s">
        <v>2464</v>
      </c>
      <c r="B18" s="69" t="s">
        <v>171</v>
      </c>
      <c r="C18" s="69" t="s">
        <v>319</v>
      </c>
      <c r="D18" s="70">
        <v>2500</v>
      </c>
      <c r="E18" s="71">
        <f>SUMIFS('Equip Billings'!I:I,'Equip Billings'!B:B,Table7[[#This Row],[Equip '#]])</f>
        <v>1</v>
      </c>
      <c r="F18" s="143">
        <f>Table7[[#This Row],[Rate]]+Table7[[#This Row],[Rate]]*Table7[[#Headers],[5%]]</f>
        <v>2625</v>
      </c>
      <c r="G18" s="143">
        <f>Table7[[#This Row],[5%]]-Table7[[#This Row],[Rate]]</f>
        <v>125</v>
      </c>
      <c r="K18" s="72" t="s">
        <v>210</v>
      </c>
      <c r="L18" s="67" t="s">
        <v>136</v>
      </c>
    </row>
    <row r="19" spans="1:17" ht="13.5" x14ac:dyDescent="0.25">
      <c r="A19" s="69" t="s">
        <v>4302</v>
      </c>
      <c r="B19" s="69" t="s">
        <v>8</v>
      </c>
      <c r="C19" s="69" t="s">
        <v>320</v>
      </c>
      <c r="D19" s="70">
        <v>2500</v>
      </c>
      <c r="E19" s="71">
        <f>SUMIFS('Equip Billings'!I:I,'Equip Billings'!B:B,Table7[[#This Row],[Equip '#]])</f>
        <v>0</v>
      </c>
      <c r="F19" s="143">
        <f>Table7[[#This Row],[Rate]]+Table7[[#This Row],[Rate]]*Table7[[#Headers],[5%]]</f>
        <v>2625</v>
      </c>
      <c r="G19" s="143">
        <f>Table7[[#This Row],[5%]]-Table7[[#This Row],[Rate]]</f>
        <v>125</v>
      </c>
      <c r="K19" s="72" t="s">
        <v>113</v>
      </c>
      <c r="M19" s="67" t="s">
        <v>312</v>
      </c>
      <c r="Q19" s="68" t="s">
        <v>4250</v>
      </c>
    </row>
    <row r="20" spans="1:17" ht="13.5" x14ac:dyDescent="0.25">
      <c r="A20" s="69" t="s">
        <v>2464</v>
      </c>
      <c r="B20" s="69" t="s">
        <v>9</v>
      </c>
      <c r="C20" s="69" t="s">
        <v>321</v>
      </c>
      <c r="D20" s="70">
        <v>2500</v>
      </c>
      <c r="E20" s="71">
        <f>SUMIFS('Equip Billings'!I:I,'Equip Billings'!B:B,Table7[[#This Row],[Equip '#]])</f>
        <v>1</v>
      </c>
      <c r="F20" s="143">
        <f>Table7[[#This Row],[Rate]]+Table7[[#This Row],[Rate]]*Table7[[#Headers],[5%]]</f>
        <v>2625</v>
      </c>
      <c r="G20" s="143">
        <f>Table7[[#This Row],[5%]]-Table7[[#This Row],[Rate]]</f>
        <v>125</v>
      </c>
      <c r="K20" s="72" t="s">
        <v>213</v>
      </c>
      <c r="L20" s="67" t="s">
        <v>286</v>
      </c>
      <c r="Q20" s="67" t="s">
        <v>4251</v>
      </c>
    </row>
    <row r="21" spans="1:17" ht="13.5" x14ac:dyDescent="0.25">
      <c r="A21" s="69" t="s">
        <v>2464</v>
      </c>
      <c r="B21" s="69" t="s">
        <v>10</v>
      </c>
      <c r="C21" s="69" t="s">
        <v>322</v>
      </c>
      <c r="D21" s="70">
        <v>2500</v>
      </c>
      <c r="E21" s="71">
        <f>SUMIFS('Equip Billings'!I:I,'Equip Billings'!B:B,Table7[[#This Row],[Equip '#]])</f>
        <v>1</v>
      </c>
      <c r="F21" s="143">
        <f>Table7[[#This Row],[Rate]]+Table7[[#This Row],[Rate]]*Table7[[#Headers],[5%]]</f>
        <v>2625</v>
      </c>
      <c r="G21" s="143">
        <f>Table7[[#This Row],[5%]]-Table7[[#This Row],[Rate]]</f>
        <v>125</v>
      </c>
      <c r="K21" s="72" t="s">
        <v>214</v>
      </c>
      <c r="L21" s="67" t="s">
        <v>136</v>
      </c>
      <c r="Q21" s="67" t="s">
        <v>4252</v>
      </c>
    </row>
    <row r="22" spans="1:17" ht="13.5" x14ac:dyDescent="0.25">
      <c r="A22" s="69" t="s">
        <v>2464</v>
      </c>
      <c r="B22" s="69" t="s">
        <v>11</v>
      </c>
      <c r="C22" s="69" t="s">
        <v>323</v>
      </c>
      <c r="D22" s="70">
        <v>2500</v>
      </c>
      <c r="E22" s="71">
        <f>SUMIFS('Equip Billings'!I:I,'Equip Billings'!B:B,Table7[[#This Row],[Equip '#]])</f>
        <v>0.2</v>
      </c>
      <c r="F22" s="143">
        <f>Table7[[#This Row],[Rate]]+Table7[[#This Row],[Rate]]*Table7[[#Headers],[5%]]</f>
        <v>2625</v>
      </c>
      <c r="G22" s="143">
        <f>Table7[[#This Row],[5%]]-Table7[[#This Row],[Rate]]</f>
        <v>125</v>
      </c>
      <c r="K22" s="72" t="s">
        <v>215</v>
      </c>
      <c r="L22" s="67" t="s">
        <v>12</v>
      </c>
      <c r="Q22" s="67" t="s">
        <v>4253</v>
      </c>
    </row>
    <row r="23" spans="1:17" ht="13.5" x14ac:dyDescent="0.25">
      <c r="A23" s="69" t="s">
        <v>4302</v>
      </c>
      <c r="B23" s="69" t="s">
        <v>173</v>
      </c>
      <c r="C23" s="69" t="s">
        <v>324</v>
      </c>
      <c r="D23" s="70">
        <v>2500</v>
      </c>
      <c r="E23" s="71">
        <f>SUMIFS('Equip Billings'!I:I,'Equip Billings'!B:B,Table7[[#This Row],[Equip '#]])</f>
        <v>0</v>
      </c>
      <c r="F23" s="143">
        <f>Table7[[#This Row],[Rate]]+Table7[[#This Row],[Rate]]*Table7[[#Headers],[5%]]</f>
        <v>2625</v>
      </c>
      <c r="G23" s="143">
        <f>Table7[[#This Row],[5%]]-Table7[[#This Row],[Rate]]</f>
        <v>125</v>
      </c>
      <c r="K23" s="72" t="s">
        <v>116</v>
      </c>
      <c r="M23" s="67" t="s">
        <v>312</v>
      </c>
    </row>
    <row r="24" spans="1:17" ht="13.5" x14ac:dyDescent="0.25">
      <c r="A24" s="69" t="s">
        <v>4303</v>
      </c>
      <c r="B24" s="69" t="s">
        <v>174</v>
      </c>
      <c r="C24" s="69" t="s">
        <v>325</v>
      </c>
      <c r="D24" s="70">
        <v>1000</v>
      </c>
      <c r="E24" s="71">
        <f>SUMIFS('Equip Billings'!I:I,'Equip Billings'!B:B,Table7[[#This Row],[Equip '#]])</f>
        <v>0</v>
      </c>
      <c r="F24" s="143">
        <f>Table7[[#This Row],[Rate]]+Table7[[#This Row],[Rate]]*Table7[[#Headers],[5%]]</f>
        <v>1050</v>
      </c>
      <c r="G24" s="143">
        <f>Table7[[#This Row],[5%]]-Table7[[#This Row],[Rate]]</f>
        <v>50</v>
      </c>
      <c r="K24" s="72" t="s">
        <v>132</v>
      </c>
    </row>
    <row r="25" spans="1:17" ht="13.5" x14ac:dyDescent="0.25">
      <c r="A25" s="69" t="s">
        <v>4304</v>
      </c>
      <c r="B25" s="69" t="s">
        <v>239</v>
      </c>
      <c r="C25" s="69" t="s">
        <v>326</v>
      </c>
      <c r="D25" s="70">
        <v>1200</v>
      </c>
      <c r="E25" s="71">
        <f>SUMIFS('Equip Billings'!I:I,'Equip Billings'!B:B,Table7[[#This Row],[Equip '#]])</f>
        <v>1</v>
      </c>
      <c r="F25" s="143">
        <f>Table7[[#This Row],[Rate]]+Table7[[#This Row],[Rate]]*Table7[[#Headers],[5%]]</f>
        <v>1260</v>
      </c>
      <c r="G25" s="143">
        <f>Table7[[#This Row],[5%]]-Table7[[#This Row],[Rate]]</f>
        <v>60</v>
      </c>
      <c r="K25" s="72" t="s">
        <v>137</v>
      </c>
      <c r="M25" s="67" t="s">
        <v>312</v>
      </c>
    </row>
    <row r="26" spans="1:17" ht="13.5" x14ac:dyDescent="0.25">
      <c r="A26" s="69" t="s">
        <v>4304</v>
      </c>
      <c r="B26" s="69" t="s">
        <v>13</v>
      </c>
      <c r="C26" s="69" t="s">
        <v>327</v>
      </c>
      <c r="D26" s="70">
        <v>1200</v>
      </c>
      <c r="E26" s="71">
        <f>SUMIFS('Equip Billings'!I:I,'Equip Billings'!B:B,Table7[[#This Row],[Equip '#]])</f>
        <v>1</v>
      </c>
      <c r="F26" s="143">
        <f>Table7[[#This Row],[Rate]]+Table7[[#This Row],[Rate]]*Table7[[#Headers],[5%]]</f>
        <v>1260</v>
      </c>
      <c r="G26" s="143">
        <f>Table7[[#This Row],[5%]]-Table7[[#This Row],[Rate]]</f>
        <v>60</v>
      </c>
      <c r="K26" s="72" t="s">
        <v>140</v>
      </c>
      <c r="L26" s="67" t="s">
        <v>136</v>
      </c>
    </row>
    <row r="27" spans="1:17" ht="13.5" x14ac:dyDescent="0.25">
      <c r="A27" s="69" t="s">
        <v>4304</v>
      </c>
      <c r="B27" s="69" t="s">
        <v>14</v>
      </c>
      <c r="C27" s="69" t="s">
        <v>328</v>
      </c>
      <c r="D27" s="70">
        <v>1200</v>
      </c>
      <c r="E27" s="71">
        <f>SUMIFS('Equip Billings'!I:I,'Equip Billings'!B:B,Table7[[#This Row],[Equip '#]])</f>
        <v>1</v>
      </c>
      <c r="F27" s="143">
        <f>Table7[[#This Row],[Rate]]+Table7[[#This Row],[Rate]]*Table7[[#Headers],[5%]]</f>
        <v>1260</v>
      </c>
      <c r="G27" s="143">
        <f>Table7[[#This Row],[5%]]-Table7[[#This Row],[Rate]]</f>
        <v>60</v>
      </c>
      <c r="K27" s="72" t="s">
        <v>88</v>
      </c>
    </row>
    <row r="28" spans="1:17" ht="13.5" x14ac:dyDescent="0.25">
      <c r="A28" s="69" t="s">
        <v>4304</v>
      </c>
      <c r="B28" s="69" t="s">
        <v>175</v>
      </c>
      <c r="C28" s="69" t="s">
        <v>329</v>
      </c>
      <c r="D28" s="70">
        <v>1200</v>
      </c>
      <c r="E28" s="71">
        <f>SUMIFS('Equip Billings'!I:I,'Equip Billings'!B:B,Table7[[#This Row],[Equip '#]])</f>
        <v>0.5</v>
      </c>
      <c r="F28" s="143">
        <f>Table7[[#This Row],[Rate]]+Table7[[#This Row],[Rate]]*Table7[[#Headers],[5%]]</f>
        <v>1260</v>
      </c>
      <c r="G28" s="143">
        <f>Table7[[#This Row],[5%]]-Table7[[#This Row],[Rate]]</f>
        <v>60</v>
      </c>
      <c r="K28" s="72" t="s">
        <v>92</v>
      </c>
    </row>
    <row r="29" spans="1:17" ht="13.5" x14ac:dyDescent="0.25">
      <c r="A29" s="69" t="s">
        <v>4304</v>
      </c>
      <c r="B29" s="69" t="s">
        <v>15</v>
      </c>
      <c r="C29" s="69" t="s">
        <v>330</v>
      </c>
      <c r="D29" s="70">
        <v>1200</v>
      </c>
      <c r="E29" s="71">
        <f>SUMIFS('Equip Billings'!I:I,'Equip Billings'!B:B,Table7[[#This Row],[Equip '#]])</f>
        <v>0</v>
      </c>
      <c r="F29" s="143">
        <f>Table7[[#This Row],[Rate]]+Table7[[#This Row],[Rate]]*Table7[[#Headers],[5%]]</f>
        <v>1260</v>
      </c>
      <c r="G29" s="143">
        <f>Table7[[#This Row],[5%]]-Table7[[#This Row],[Rate]]</f>
        <v>60</v>
      </c>
      <c r="K29" s="72" t="s">
        <v>98</v>
      </c>
      <c r="L29" s="67" t="s">
        <v>16</v>
      </c>
    </row>
    <row r="30" spans="1:17" ht="13.5" x14ac:dyDescent="0.25">
      <c r="A30" s="69" t="s">
        <v>4304</v>
      </c>
      <c r="B30" s="69" t="s">
        <v>17</v>
      </c>
      <c r="C30" s="69" t="s">
        <v>331</v>
      </c>
      <c r="D30" s="70">
        <v>1200</v>
      </c>
      <c r="E30" s="71">
        <f>SUMIFS('Equip Billings'!I:I,'Equip Billings'!B:B,Table7[[#This Row],[Equip '#]])</f>
        <v>0.5</v>
      </c>
      <c r="F30" s="143">
        <f>Table7[[#This Row],[Rate]]+Table7[[#This Row],[Rate]]*Table7[[#Headers],[5%]]</f>
        <v>1260</v>
      </c>
      <c r="G30" s="143">
        <f>Table7[[#This Row],[5%]]-Table7[[#This Row],[Rate]]</f>
        <v>60</v>
      </c>
      <c r="K30" s="72" t="s">
        <v>101</v>
      </c>
      <c r="M30" s="67" t="s">
        <v>313</v>
      </c>
    </row>
    <row r="31" spans="1:17" ht="13.5" x14ac:dyDescent="0.25">
      <c r="A31" s="69" t="s">
        <v>4304</v>
      </c>
      <c r="B31" s="69" t="s">
        <v>19</v>
      </c>
      <c r="C31" s="69" t="s">
        <v>332</v>
      </c>
      <c r="D31" s="70">
        <v>1200</v>
      </c>
      <c r="E31" s="71">
        <f>SUMIFS('Equip Billings'!I:I,'Equip Billings'!B:B,Table7[[#This Row],[Equip '#]])</f>
        <v>1</v>
      </c>
      <c r="F31" s="143">
        <f>Table7[[#This Row],[Rate]]+Table7[[#This Row],[Rate]]*Table7[[#Headers],[5%]]</f>
        <v>1260</v>
      </c>
      <c r="G31" s="143">
        <f>Table7[[#This Row],[5%]]-Table7[[#This Row],[Rate]]</f>
        <v>60</v>
      </c>
      <c r="K31" s="72" t="s">
        <v>104</v>
      </c>
      <c r="L31" s="67" t="s">
        <v>12</v>
      </c>
    </row>
    <row r="32" spans="1:17" ht="13.5" x14ac:dyDescent="0.25">
      <c r="A32" s="69" t="s">
        <v>4304</v>
      </c>
      <c r="B32" s="69" t="s">
        <v>176</v>
      </c>
      <c r="C32" s="69" t="s">
        <v>333</v>
      </c>
      <c r="D32" s="70">
        <v>1200</v>
      </c>
      <c r="E32" s="71">
        <f>SUMIFS('Equip Billings'!I:I,'Equip Billings'!B:B,Table7[[#This Row],[Equip '#]])</f>
        <v>1</v>
      </c>
      <c r="F32" s="143">
        <f>Table7[[#This Row],[Rate]]+Table7[[#This Row],[Rate]]*Table7[[#Headers],[5%]]</f>
        <v>1260</v>
      </c>
      <c r="G32" s="143">
        <f>Table7[[#This Row],[5%]]-Table7[[#This Row],[Rate]]</f>
        <v>60</v>
      </c>
      <c r="K32" s="72" t="s">
        <v>303</v>
      </c>
      <c r="L32" s="67" t="s">
        <v>4</v>
      </c>
    </row>
    <row r="33" spans="1:13" ht="13.5" x14ac:dyDescent="0.25">
      <c r="A33" s="69" t="s">
        <v>4305</v>
      </c>
      <c r="B33" s="69" t="s">
        <v>3820</v>
      </c>
      <c r="C33" s="69" t="s">
        <v>3827</v>
      </c>
      <c r="D33" s="70">
        <v>8800</v>
      </c>
      <c r="E33" s="71">
        <f>SUMIFS('Equip Billings'!I:I,'Equip Billings'!B:B,Table7[[#This Row],[Equip '#]])</f>
        <v>1</v>
      </c>
      <c r="F33" s="143">
        <f>Table7[[#This Row],[Rate]]+Table7[[#This Row],[Rate]]*Table7[[#Headers],[5%]]</f>
        <v>9240</v>
      </c>
      <c r="G33" s="143">
        <f>Table7[[#This Row],[5%]]-Table7[[#This Row],[Rate]]</f>
        <v>440</v>
      </c>
      <c r="K33" s="72" t="s">
        <v>157</v>
      </c>
      <c r="M33" s="67" t="s">
        <v>313</v>
      </c>
    </row>
    <row r="34" spans="1:13" ht="13.5" x14ac:dyDescent="0.25">
      <c r="A34" s="69" t="s">
        <v>4306</v>
      </c>
      <c r="B34" s="69" t="s">
        <v>23</v>
      </c>
      <c r="C34" s="69" t="s">
        <v>334</v>
      </c>
      <c r="D34" s="70">
        <v>1400</v>
      </c>
      <c r="E34" s="71">
        <f>SUMIFS('Equip Billings'!I:I,'Equip Billings'!B:B,Table7[[#This Row],[Equip '#]])</f>
        <v>1</v>
      </c>
      <c r="F34" s="143">
        <f>Table7[[#This Row],[Rate]]+Table7[[#This Row],[Rate]]*Table7[[#Headers],[5%]]</f>
        <v>1470</v>
      </c>
      <c r="G34" s="143">
        <f>Table7[[#This Row],[5%]]-Table7[[#This Row],[Rate]]</f>
        <v>70</v>
      </c>
      <c r="K34" s="72" t="s">
        <v>228</v>
      </c>
      <c r="M34" s="67" t="s">
        <v>305</v>
      </c>
    </row>
    <row r="35" spans="1:13" ht="13.5" x14ac:dyDescent="0.25">
      <c r="A35" s="69" t="s">
        <v>4306</v>
      </c>
      <c r="B35" s="69" t="s">
        <v>24</v>
      </c>
      <c r="C35" s="69" t="s">
        <v>335</v>
      </c>
      <c r="D35" s="70">
        <v>4400</v>
      </c>
      <c r="E35" s="71">
        <f>SUMIFS('Equip Billings'!I:I,'Equip Billings'!B:B,Table7[[#This Row],[Equip '#]])</f>
        <v>0</v>
      </c>
      <c r="F35" s="143">
        <f>Table7[[#This Row],[Rate]]+Table7[[#This Row],[Rate]]*Table7[[#Headers],[5%]]</f>
        <v>4620</v>
      </c>
      <c r="G35" s="143">
        <f>Table7[[#This Row],[5%]]-Table7[[#This Row],[Rate]]</f>
        <v>220</v>
      </c>
      <c r="K35" s="72" t="s">
        <v>229</v>
      </c>
      <c r="M35" s="67" t="s">
        <v>563</v>
      </c>
    </row>
    <row r="36" spans="1:13" ht="13.5" x14ac:dyDescent="0.25">
      <c r="A36" s="69" t="s">
        <v>4306</v>
      </c>
      <c r="B36" s="69" t="s">
        <v>25</v>
      </c>
      <c r="C36" s="69" t="s">
        <v>336</v>
      </c>
      <c r="D36" s="70">
        <v>1400</v>
      </c>
      <c r="E36" s="71">
        <f>SUMIFS('Equip Billings'!I:I,'Equip Billings'!B:B,Table7[[#This Row],[Equip '#]])</f>
        <v>0</v>
      </c>
      <c r="F36" s="143">
        <f>Table7[[#This Row],[Rate]]+Table7[[#This Row],[Rate]]*Table7[[#Headers],[5%]]</f>
        <v>1470</v>
      </c>
      <c r="G36" s="143">
        <f>Table7[[#This Row],[5%]]-Table7[[#This Row],[Rate]]</f>
        <v>70</v>
      </c>
      <c r="K36" s="72" t="s">
        <v>72</v>
      </c>
      <c r="M36" s="67" t="s">
        <v>565</v>
      </c>
    </row>
    <row r="37" spans="1:13" ht="13.5" x14ac:dyDescent="0.25">
      <c r="A37" s="69" t="s">
        <v>4306</v>
      </c>
      <c r="B37" s="69" t="s">
        <v>177</v>
      </c>
      <c r="C37" s="69" t="s">
        <v>337</v>
      </c>
      <c r="D37" s="70">
        <v>8883</v>
      </c>
      <c r="E37" s="71">
        <f>SUMIFS('Equip Billings'!I:I,'Equip Billings'!B:B,Table7[[#This Row],[Equip '#]])</f>
        <v>0.1</v>
      </c>
      <c r="F37" s="143">
        <f>Table7[[#This Row],[Rate]]+Table7[[#This Row],[Rate]]*Table7[[#Headers],[5%]]</f>
        <v>9327.15</v>
      </c>
      <c r="G37" s="143">
        <f>Table7[[#This Row],[5%]]-Table7[[#This Row],[Rate]]</f>
        <v>444.14999999999964</v>
      </c>
      <c r="K37" s="72" t="s">
        <v>73</v>
      </c>
      <c r="M37" s="67" t="s">
        <v>306</v>
      </c>
    </row>
    <row r="38" spans="1:13" ht="13.5" x14ac:dyDescent="0.25">
      <c r="A38" s="69" t="s">
        <v>4307</v>
      </c>
      <c r="B38" s="69" t="s">
        <v>26</v>
      </c>
      <c r="C38" s="69" t="s">
        <v>338</v>
      </c>
      <c r="D38" s="70">
        <v>8883</v>
      </c>
      <c r="E38" s="71">
        <f>SUMIFS('Equip Billings'!I:I,'Equip Billings'!B:B,Table7[[#This Row],[Equip '#]])</f>
        <v>0</v>
      </c>
      <c r="F38" s="143">
        <f>Table7[[#This Row],[Rate]]+Table7[[#This Row],[Rate]]*Table7[[#Headers],[5%]]</f>
        <v>9327.15</v>
      </c>
      <c r="G38" s="143">
        <f>Table7[[#This Row],[5%]]-Table7[[#This Row],[Rate]]</f>
        <v>444.14999999999964</v>
      </c>
      <c r="K38" s="72" t="s">
        <v>74</v>
      </c>
      <c r="L38" s="67" t="s">
        <v>16</v>
      </c>
      <c r="M38" s="67" t="s">
        <v>564</v>
      </c>
    </row>
    <row r="39" spans="1:13" ht="13.5" x14ac:dyDescent="0.25">
      <c r="A39" s="69" t="s">
        <v>4306</v>
      </c>
      <c r="B39" s="69" t="s">
        <v>27</v>
      </c>
      <c r="C39" s="69" t="s">
        <v>339</v>
      </c>
      <c r="D39" s="70">
        <v>10600</v>
      </c>
      <c r="E39" s="71">
        <f>SUMIFS('Equip Billings'!I:I,'Equip Billings'!B:B,Table7[[#This Row],[Equip '#]])</f>
        <v>0</v>
      </c>
      <c r="F39" s="143">
        <f>Table7[[#This Row],[Rate]]+Table7[[#This Row],[Rate]]*Table7[[#Headers],[5%]]</f>
        <v>11130</v>
      </c>
      <c r="G39" s="143">
        <f>Table7[[#This Row],[5%]]-Table7[[#This Row],[Rate]]</f>
        <v>530</v>
      </c>
      <c r="K39" s="72" t="s">
        <v>81</v>
      </c>
      <c r="L39" s="67" t="s">
        <v>136</v>
      </c>
    </row>
    <row r="40" spans="1:13" ht="13.5" x14ac:dyDescent="0.25">
      <c r="A40" s="69" t="s">
        <v>4306</v>
      </c>
      <c r="B40" s="69" t="s">
        <v>28</v>
      </c>
      <c r="C40" s="69" t="s">
        <v>340</v>
      </c>
      <c r="D40" s="70">
        <v>4700</v>
      </c>
      <c r="E40" s="71">
        <f>SUMIFS('Equip Billings'!I:I,'Equip Billings'!B:B,Table7[[#This Row],[Equip '#]])</f>
        <v>0</v>
      </c>
      <c r="F40" s="143">
        <f>Table7[[#This Row],[Rate]]+Table7[[#This Row],[Rate]]*Table7[[#Headers],[5%]]</f>
        <v>4935</v>
      </c>
      <c r="G40" s="143">
        <f>Table7[[#This Row],[5%]]-Table7[[#This Row],[Rate]]</f>
        <v>235</v>
      </c>
      <c r="K40" s="72" t="s">
        <v>192</v>
      </c>
      <c r="M40" s="67" t="s">
        <v>306</v>
      </c>
    </row>
    <row r="41" spans="1:13" ht="13.5" x14ac:dyDescent="0.25">
      <c r="A41" s="69" t="s">
        <v>4308</v>
      </c>
      <c r="B41" s="69" t="s">
        <v>20</v>
      </c>
      <c r="C41" s="69" t="s">
        <v>341</v>
      </c>
      <c r="D41" s="70">
        <v>2500</v>
      </c>
      <c r="E41" s="71">
        <f>SUMIFS('Equip Billings'!I:I,'Equip Billings'!B:B,Table7[[#This Row],[Equip '#]])</f>
        <v>0.6</v>
      </c>
      <c r="F41" s="143">
        <f>Table7[[#This Row],[Rate]]+Table7[[#This Row],[Rate]]*Table7[[#Headers],[5%]]</f>
        <v>2625</v>
      </c>
      <c r="G41" s="143">
        <f>Table7[[#This Row],[5%]]-Table7[[#This Row],[Rate]]</f>
        <v>125</v>
      </c>
      <c r="K41" s="72" t="s">
        <v>52</v>
      </c>
      <c r="M41" s="67" t="s">
        <v>305</v>
      </c>
    </row>
    <row r="42" spans="1:13" ht="13.5" x14ac:dyDescent="0.25">
      <c r="A42" s="69" t="s">
        <v>4308</v>
      </c>
      <c r="B42" s="69" t="s">
        <v>21</v>
      </c>
      <c r="C42" s="69" t="s">
        <v>342</v>
      </c>
      <c r="D42" s="70">
        <v>2500</v>
      </c>
      <c r="E42" s="71">
        <f>SUMIFS('Equip Billings'!I:I,'Equip Billings'!B:B,Table7[[#This Row],[Equip '#]])</f>
        <v>0.64</v>
      </c>
      <c r="F42" s="143">
        <f>Table7[[#This Row],[Rate]]+Table7[[#This Row],[Rate]]*Table7[[#Headers],[5%]]</f>
        <v>2625</v>
      </c>
      <c r="G42" s="143">
        <f>Table7[[#This Row],[5%]]-Table7[[#This Row],[Rate]]</f>
        <v>125</v>
      </c>
    </row>
    <row r="43" spans="1:13" ht="13.5" x14ac:dyDescent="0.25">
      <c r="A43" s="74" t="s">
        <v>4309</v>
      </c>
      <c r="B43" s="74" t="s">
        <v>3506</v>
      </c>
      <c r="C43" s="69" t="s">
        <v>3977</v>
      </c>
      <c r="D43" s="76">
        <v>7300</v>
      </c>
      <c r="E43" s="71">
        <f>SUMIFS('Equip Billings'!I:I,'Equip Billings'!B:B,Table7[[#This Row],[Equip '#]])</f>
        <v>0.5</v>
      </c>
      <c r="F43" s="143">
        <f>Table7[[#This Row],[Rate]]+Table7[[#This Row],[Rate]]*Table7[[#Headers],[5%]]</f>
        <v>7665</v>
      </c>
      <c r="G43" s="143">
        <f>Table7[[#This Row],[5%]]-Table7[[#This Row],[Rate]]</f>
        <v>365</v>
      </c>
    </row>
    <row r="44" spans="1:13" ht="13.5" x14ac:dyDescent="0.25">
      <c r="A44" s="74" t="s">
        <v>4308</v>
      </c>
      <c r="B44" s="74" t="s">
        <v>3821</v>
      </c>
      <c r="C44" s="69" t="s">
        <v>3828</v>
      </c>
      <c r="D44" s="76">
        <v>2500</v>
      </c>
      <c r="E44" s="71">
        <f>SUMIFS('Equip Billings'!I:I,'Equip Billings'!B:B,Table7[[#This Row],[Equip '#]])</f>
        <v>0.65</v>
      </c>
      <c r="F44" s="143">
        <f>Table7[[#This Row],[Rate]]+Table7[[#This Row],[Rate]]*Table7[[#Headers],[5%]]</f>
        <v>2625</v>
      </c>
      <c r="G44" s="143">
        <f>Table7[[#This Row],[5%]]-Table7[[#This Row],[Rate]]</f>
        <v>125</v>
      </c>
    </row>
    <row r="45" spans="1:13" ht="13.5" x14ac:dyDescent="0.25">
      <c r="A45" s="69" t="s">
        <v>4310</v>
      </c>
      <c r="B45" s="69" t="s">
        <v>22</v>
      </c>
      <c r="C45" s="69" t="s">
        <v>343</v>
      </c>
      <c r="D45" s="70">
        <v>12500</v>
      </c>
      <c r="E45" s="71">
        <f>SUMIFS('Equip Billings'!I:I,'Equip Billings'!B:B,Table7[[#This Row],[Equip '#]])</f>
        <v>0.6</v>
      </c>
      <c r="F45" s="143">
        <f>Table7[[#This Row],[Rate]]+Table7[[#This Row],[Rate]]*Table7[[#Headers],[5%]]</f>
        <v>13125</v>
      </c>
      <c r="G45" s="143">
        <f>Table7[[#This Row],[5%]]-Table7[[#This Row],[Rate]]</f>
        <v>625</v>
      </c>
    </row>
    <row r="46" spans="1:13" ht="13.5" x14ac:dyDescent="0.25">
      <c r="A46" s="69" t="s">
        <v>4310</v>
      </c>
      <c r="B46" s="69" t="s">
        <v>3314</v>
      </c>
      <c r="C46" s="69" t="s">
        <v>343</v>
      </c>
      <c r="D46" s="70">
        <v>12500</v>
      </c>
      <c r="E46" s="71">
        <f>SUMIFS('Equip Billings'!I:I,'Equip Billings'!B:B,Table7[[#This Row],[Equip '#]])</f>
        <v>0</v>
      </c>
      <c r="F46" s="143">
        <f>Table7[[#This Row],[Rate]]+Table7[[#This Row],[Rate]]*Table7[[#Headers],[5%]]</f>
        <v>13125</v>
      </c>
      <c r="G46" s="143">
        <f>Table7[[#This Row],[5%]]-Table7[[#This Row],[Rate]]</f>
        <v>625</v>
      </c>
    </row>
    <row r="47" spans="1:13" ht="13.5" x14ac:dyDescent="0.25">
      <c r="A47" s="69" t="s">
        <v>4311</v>
      </c>
      <c r="B47" s="69" t="s">
        <v>3462</v>
      </c>
      <c r="C47" s="69" t="s">
        <v>3485</v>
      </c>
      <c r="D47" s="70">
        <v>200</v>
      </c>
      <c r="E47" s="71">
        <f>SUMIFS('Equip Billings'!I:I,'Equip Billings'!B:B,Table7[[#This Row],[Equip '#]])</f>
        <v>1</v>
      </c>
      <c r="F47" s="143">
        <f>Table7[[#This Row],[Rate]]+Table7[[#This Row],[Rate]]*Table7[[#Headers],[5%]]</f>
        <v>210</v>
      </c>
      <c r="G47" s="143">
        <f>Table7[[#This Row],[5%]]-Table7[[#This Row],[Rate]]</f>
        <v>10</v>
      </c>
    </row>
    <row r="48" spans="1:13" ht="13.5" x14ac:dyDescent="0.25">
      <c r="A48" s="69" t="s">
        <v>4311</v>
      </c>
      <c r="B48" s="69" t="s">
        <v>3486</v>
      </c>
      <c r="C48" s="69" t="s">
        <v>3487</v>
      </c>
      <c r="D48" s="70">
        <v>200</v>
      </c>
      <c r="E48" s="71">
        <f>SUMIFS('Equip Billings'!I:I,'Equip Billings'!B:B,Table7[[#This Row],[Equip '#]])</f>
        <v>1</v>
      </c>
      <c r="F48" s="143">
        <f>Table7[[#This Row],[Rate]]+Table7[[#This Row],[Rate]]*Table7[[#Headers],[5%]]</f>
        <v>210</v>
      </c>
      <c r="G48" s="143">
        <f>Table7[[#This Row],[5%]]-Table7[[#This Row],[Rate]]</f>
        <v>10</v>
      </c>
    </row>
    <row r="49" spans="1:7" ht="13.5" x14ac:dyDescent="0.25">
      <c r="A49" s="69" t="s">
        <v>4312</v>
      </c>
      <c r="B49" s="69" t="s">
        <v>31</v>
      </c>
      <c r="C49" s="69" t="s">
        <v>344</v>
      </c>
      <c r="D49" s="70">
        <v>3500</v>
      </c>
      <c r="E49" s="71">
        <f>SUMIFS('Equip Billings'!I:I,'Equip Billings'!B:B,Table7[[#This Row],[Equip '#]])</f>
        <v>0</v>
      </c>
      <c r="F49" s="143">
        <f>Table7[[#This Row],[Rate]]+Table7[[#This Row],[Rate]]*Table7[[#Headers],[5%]]</f>
        <v>3675</v>
      </c>
      <c r="G49" s="143">
        <f>Table7[[#This Row],[5%]]-Table7[[#This Row],[Rate]]</f>
        <v>175</v>
      </c>
    </row>
    <row r="50" spans="1:7" ht="13.5" x14ac:dyDescent="0.25">
      <c r="A50" s="69" t="s">
        <v>4312</v>
      </c>
      <c r="B50" s="69" t="s">
        <v>32</v>
      </c>
      <c r="C50" s="69" t="s">
        <v>345</v>
      </c>
      <c r="D50" s="70">
        <v>5500</v>
      </c>
      <c r="E50" s="71">
        <f>SUMIFS('Equip Billings'!I:I,'Equip Billings'!B:B,Table7[[#This Row],[Equip '#]])</f>
        <v>1</v>
      </c>
      <c r="F50" s="143">
        <f>Table7[[#This Row],[Rate]]+Table7[[#This Row],[Rate]]*Table7[[#Headers],[5%]]</f>
        <v>5775</v>
      </c>
      <c r="G50" s="143">
        <f>Table7[[#This Row],[5%]]-Table7[[#This Row],[Rate]]</f>
        <v>275</v>
      </c>
    </row>
    <row r="51" spans="1:7" ht="13.5" x14ac:dyDescent="0.25">
      <c r="A51" s="69" t="s">
        <v>4312</v>
      </c>
      <c r="B51" s="69" t="s">
        <v>179</v>
      </c>
      <c r="C51" s="69" t="s">
        <v>346</v>
      </c>
      <c r="D51" s="70">
        <v>4500</v>
      </c>
      <c r="E51" s="71">
        <f>SUMIFS('Equip Billings'!I:I,'Equip Billings'!B:B,Table7[[#This Row],[Equip '#]])</f>
        <v>1</v>
      </c>
      <c r="F51" s="143">
        <f>Table7[[#This Row],[Rate]]+Table7[[#This Row],[Rate]]*Table7[[#Headers],[5%]]</f>
        <v>4725</v>
      </c>
      <c r="G51" s="143">
        <f>Table7[[#This Row],[5%]]-Table7[[#This Row],[Rate]]</f>
        <v>225</v>
      </c>
    </row>
    <row r="52" spans="1:7" ht="13.5" x14ac:dyDescent="0.25">
      <c r="A52" s="69" t="s">
        <v>4312</v>
      </c>
      <c r="B52" s="69" t="s">
        <v>241</v>
      </c>
      <c r="C52" s="69" t="s">
        <v>347</v>
      </c>
      <c r="D52" s="70">
        <v>5500</v>
      </c>
      <c r="E52" s="71">
        <f>SUMIFS('Equip Billings'!I:I,'Equip Billings'!B:B,Table7[[#This Row],[Equip '#]])</f>
        <v>1</v>
      </c>
      <c r="F52" s="143">
        <f>Table7[[#This Row],[Rate]]+Table7[[#This Row],[Rate]]*Table7[[#Headers],[5%]]</f>
        <v>5775</v>
      </c>
      <c r="G52" s="143">
        <f>Table7[[#This Row],[5%]]-Table7[[#This Row],[Rate]]</f>
        <v>275</v>
      </c>
    </row>
    <row r="53" spans="1:7" ht="13.5" x14ac:dyDescent="0.25">
      <c r="A53" s="69" t="s">
        <v>4312</v>
      </c>
      <c r="B53" s="69" t="s">
        <v>181</v>
      </c>
      <c r="C53" s="69" t="s">
        <v>348</v>
      </c>
      <c r="D53" s="70">
        <v>5500</v>
      </c>
      <c r="E53" s="71">
        <f>SUMIFS('Equip Billings'!I:I,'Equip Billings'!B:B,Table7[[#This Row],[Equip '#]])</f>
        <v>0.1</v>
      </c>
      <c r="F53" s="143">
        <f>Table7[[#This Row],[Rate]]+Table7[[#This Row],[Rate]]*Table7[[#Headers],[5%]]</f>
        <v>5775</v>
      </c>
      <c r="G53" s="143">
        <f>Table7[[#This Row],[5%]]-Table7[[#This Row],[Rate]]</f>
        <v>275</v>
      </c>
    </row>
    <row r="54" spans="1:7" ht="13.5" x14ac:dyDescent="0.25">
      <c r="A54" s="69" t="s">
        <v>4312</v>
      </c>
      <c r="B54" s="69" t="s">
        <v>182</v>
      </c>
      <c r="C54" s="69" t="s">
        <v>349</v>
      </c>
      <c r="D54" s="70">
        <v>4500</v>
      </c>
      <c r="E54" s="71">
        <f>SUMIFS('Equip Billings'!I:I,'Equip Billings'!B:B,Table7[[#This Row],[Equip '#]])</f>
        <v>1</v>
      </c>
      <c r="F54" s="143">
        <f>Table7[[#This Row],[Rate]]+Table7[[#This Row],[Rate]]*Table7[[#Headers],[5%]]</f>
        <v>4725</v>
      </c>
      <c r="G54" s="143">
        <f>Table7[[#This Row],[5%]]-Table7[[#This Row],[Rate]]</f>
        <v>225</v>
      </c>
    </row>
    <row r="55" spans="1:7" ht="13.5" x14ac:dyDescent="0.25">
      <c r="A55" s="69" t="s">
        <v>4313</v>
      </c>
      <c r="B55" s="69" t="s">
        <v>242</v>
      </c>
      <c r="C55" s="69" t="s">
        <v>350</v>
      </c>
      <c r="D55" s="70">
        <v>5500</v>
      </c>
      <c r="E55" s="71">
        <f>SUMIFS('Equip Billings'!I:I,'Equip Billings'!B:B,Table7[[#This Row],[Equip '#]])</f>
        <v>0</v>
      </c>
      <c r="F55" s="143">
        <f>Table7[[#This Row],[Rate]]+Table7[[#This Row],[Rate]]*Table7[[#Headers],[5%]]</f>
        <v>5775</v>
      </c>
      <c r="G55" s="143">
        <f>Table7[[#This Row],[5%]]-Table7[[#This Row],[Rate]]</f>
        <v>275</v>
      </c>
    </row>
    <row r="56" spans="1:7" ht="13.5" x14ac:dyDescent="0.25">
      <c r="A56" s="69" t="s">
        <v>4314</v>
      </c>
      <c r="B56" s="69" t="s">
        <v>4149</v>
      </c>
      <c r="C56" s="69" t="s">
        <v>4157</v>
      </c>
      <c r="D56" s="70">
        <v>1200</v>
      </c>
      <c r="E56" s="71">
        <f>SUMIFS('Equip Billings'!I:I,'Equip Billings'!B:B,Table7[[#This Row],[Equip '#]])</f>
        <v>0</v>
      </c>
      <c r="F56" s="143">
        <f>Table7[[#This Row],[Rate]]+Table7[[#This Row],[Rate]]*Table7[[#Headers],[5%]]</f>
        <v>1260</v>
      </c>
      <c r="G56" s="143">
        <f>Table7[[#This Row],[5%]]-Table7[[#This Row],[Rate]]</f>
        <v>60</v>
      </c>
    </row>
    <row r="57" spans="1:7" ht="13.5" x14ac:dyDescent="0.25">
      <c r="A57" s="74" t="s">
        <v>4315</v>
      </c>
      <c r="B57" s="74" t="s">
        <v>3344</v>
      </c>
      <c r="C57" s="74" t="s">
        <v>3353</v>
      </c>
      <c r="D57" s="76">
        <v>4000</v>
      </c>
      <c r="E57" s="71">
        <f>SUMIFS('Equip Billings'!I:I,'Equip Billings'!B:B,Table7[[#This Row],[Equip '#]])</f>
        <v>0.5</v>
      </c>
      <c r="F57" s="143">
        <f>Table7[[#This Row],[Rate]]+Table7[[#This Row],[Rate]]*Table7[[#Headers],[5%]]</f>
        <v>4200</v>
      </c>
      <c r="G57" s="143">
        <f>Table7[[#This Row],[5%]]-Table7[[#This Row],[Rate]]</f>
        <v>200</v>
      </c>
    </row>
    <row r="58" spans="1:7" ht="13.5" x14ac:dyDescent="0.25">
      <c r="A58" s="74" t="s">
        <v>4315</v>
      </c>
      <c r="B58" s="74" t="s">
        <v>3345</v>
      </c>
      <c r="C58" s="74" t="s">
        <v>3493</v>
      </c>
      <c r="D58" s="76">
        <v>4000</v>
      </c>
      <c r="E58" s="71">
        <f>SUMIFS('Equip Billings'!I:I,'Equip Billings'!B:B,Table7[[#This Row],[Equip '#]])</f>
        <v>0.5</v>
      </c>
      <c r="F58" s="143">
        <f>Table7[[#This Row],[Rate]]+Table7[[#This Row],[Rate]]*Table7[[#Headers],[5%]]</f>
        <v>4200</v>
      </c>
      <c r="G58" s="143">
        <f>Table7[[#This Row],[5%]]-Table7[[#This Row],[Rate]]</f>
        <v>200</v>
      </c>
    </row>
    <row r="59" spans="1:7" ht="13.5" x14ac:dyDescent="0.25">
      <c r="A59" s="74" t="s">
        <v>4316</v>
      </c>
      <c r="B59" s="74" t="s">
        <v>3586</v>
      </c>
      <c r="C59" s="74" t="s">
        <v>3589</v>
      </c>
      <c r="D59" s="76">
        <v>2500</v>
      </c>
      <c r="E59" s="71">
        <f>SUMIFS('Equip Billings'!I:I,'Equip Billings'!B:B,Table7[[#This Row],[Equip '#]])</f>
        <v>0.5</v>
      </c>
      <c r="F59" s="143">
        <f>Table7[[#This Row],[Rate]]+Table7[[#This Row],[Rate]]*Table7[[#Headers],[5%]]</f>
        <v>2625</v>
      </c>
      <c r="G59" s="143">
        <f>Table7[[#This Row],[5%]]-Table7[[#This Row],[Rate]]</f>
        <v>125</v>
      </c>
    </row>
    <row r="60" spans="1:7" ht="13.5" x14ac:dyDescent="0.25">
      <c r="A60" s="74" t="s">
        <v>4308</v>
      </c>
      <c r="B60" s="74" t="s">
        <v>3587</v>
      </c>
      <c r="C60" s="74" t="s">
        <v>3590</v>
      </c>
      <c r="D60" s="76">
        <v>2500</v>
      </c>
      <c r="E60" s="71">
        <f>SUMIFS('Equip Billings'!I:I,'Equip Billings'!B:B,Table7[[#This Row],[Equip '#]])</f>
        <v>0.5</v>
      </c>
      <c r="F60" s="143">
        <f>Table7[[#This Row],[Rate]]+Table7[[#This Row],[Rate]]*Table7[[#Headers],[5%]]</f>
        <v>2625</v>
      </c>
      <c r="G60" s="143">
        <f>Table7[[#This Row],[5%]]-Table7[[#This Row],[Rate]]</f>
        <v>125</v>
      </c>
    </row>
    <row r="61" spans="1:7" ht="13.5" x14ac:dyDescent="0.25">
      <c r="A61" s="69" t="e">
        <v>#N/A</v>
      </c>
      <c r="B61" s="69" t="s">
        <v>84</v>
      </c>
      <c r="C61" s="69" t="s">
        <v>351</v>
      </c>
      <c r="D61" s="70">
        <v>1700</v>
      </c>
      <c r="E61" s="71">
        <f>SUMIFS('Equip Billings'!I:I,'Equip Billings'!B:B,Table7[[#This Row],[Equip '#]])</f>
        <v>0</v>
      </c>
      <c r="F61" s="143">
        <f>Table7[[#This Row],[Rate]]+Table7[[#This Row],[Rate]]*Table7[[#Headers],[5%]]</f>
        <v>1785</v>
      </c>
      <c r="G61" s="143">
        <f>Table7[[#This Row],[5%]]-Table7[[#This Row],[Rate]]</f>
        <v>85</v>
      </c>
    </row>
    <row r="62" spans="1:7" ht="13.5" x14ac:dyDescent="0.25">
      <c r="A62" s="69" t="s">
        <v>4317</v>
      </c>
      <c r="B62" s="69" t="s">
        <v>85</v>
      </c>
      <c r="C62" s="69" t="s">
        <v>352</v>
      </c>
      <c r="D62" s="70">
        <v>1700</v>
      </c>
      <c r="E62" s="71">
        <f>SUMIFS('Equip Billings'!I:I,'Equip Billings'!B:B,Table7[[#This Row],[Equip '#]])</f>
        <v>1</v>
      </c>
      <c r="F62" s="143">
        <f>Table7[[#This Row],[Rate]]+Table7[[#This Row],[Rate]]*Table7[[#Headers],[5%]]</f>
        <v>1785</v>
      </c>
      <c r="G62" s="143">
        <f>Table7[[#This Row],[5%]]-Table7[[#This Row],[Rate]]</f>
        <v>85</v>
      </c>
    </row>
    <row r="63" spans="1:7" ht="13.5" x14ac:dyDescent="0.25">
      <c r="A63" s="69" t="s">
        <v>4317</v>
      </c>
      <c r="B63" s="69" t="s">
        <v>86</v>
      </c>
      <c r="C63" s="69" t="s">
        <v>353</v>
      </c>
      <c r="D63" s="70">
        <v>1700</v>
      </c>
      <c r="E63" s="71">
        <f>SUMIFS('Equip Billings'!I:I,'Equip Billings'!B:B,Table7[[#This Row],[Equip '#]])</f>
        <v>1</v>
      </c>
      <c r="F63" s="143">
        <f>Table7[[#This Row],[Rate]]+Table7[[#This Row],[Rate]]*Table7[[#Headers],[5%]]</f>
        <v>1785</v>
      </c>
      <c r="G63" s="143">
        <f>Table7[[#This Row],[5%]]-Table7[[#This Row],[Rate]]</f>
        <v>85</v>
      </c>
    </row>
    <row r="64" spans="1:7" ht="13.5" x14ac:dyDescent="0.25">
      <c r="A64" s="69" t="s">
        <v>4308</v>
      </c>
      <c r="B64" s="69" t="s">
        <v>3740</v>
      </c>
      <c r="C64" s="69" t="s">
        <v>3750</v>
      </c>
      <c r="D64" s="76">
        <v>5000</v>
      </c>
      <c r="E64" s="71">
        <f>SUMIFS('Equip Billings'!I:I,'Equip Billings'!B:B,Table7[[#This Row],[Equip '#]])</f>
        <v>0.05</v>
      </c>
      <c r="F64" s="143">
        <f>Table7[[#This Row],[Rate]]+Table7[[#This Row],[Rate]]*Table7[[#Headers],[5%]]</f>
        <v>5250</v>
      </c>
      <c r="G64" s="143">
        <f>Table7[[#This Row],[5%]]-Table7[[#This Row],[Rate]]</f>
        <v>250</v>
      </c>
    </row>
    <row r="65" spans="1:7" ht="13.5" x14ac:dyDescent="0.25">
      <c r="A65" s="69" t="s">
        <v>4308</v>
      </c>
      <c r="B65" s="69" t="s">
        <v>3741</v>
      </c>
      <c r="C65" s="69" t="s">
        <v>3751</v>
      </c>
      <c r="D65" s="76">
        <v>5000</v>
      </c>
      <c r="E65" s="71">
        <f>SUMIFS('Equip Billings'!I:I,'Equip Billings'!B:B,Table7[[#This Row],[Equip '#]])</f>
        <v>0.5</v>
      </c>
      <c r="F65" s="143">
        <f>Table7[[#This Row],[Rate]]+Table7[[#This Row],[Rate]]*Table7[[#Headers],[5%]]</f>
        <v>5250</v>
      </c>
      <c r="G65" s="143">
        <f>Table7[[#This Row],[5%]]-Table7[[#This Row],[Rate]]</f>
        <v>250</v>
      </c>
    </row>
    <row r="66" spans="1:7" ht="13.5" x14ac:dyDescent="0.25">
      <c r="A66" s="69" t="s">
        <v>4308</v>
      </c>
      <c r="B66" s="69" t="s">
        <v>3742</v>
      </c>
      <c r="C66" s="69" t="s">
        <v>3752</v>
      </c>
      <c r="D66" s="76">
        <v>5000</v>
      </c>
      <c r="E66" s="71">
        <f>SUMIFS('Equip Billings'!I:I,'Equip Billings'!B:B,Table7[[#This Row],[Equip '#]])</f>
        <v>1</v>
      </c>
      <c r="F66" s="143">
        <f>Table7[[#This Row],[Rate]]+Table7[[#This Row],[Rate]]*Table7[[#Headers],[5%]]</f>
        <v>5250</v>
      </c>
      <c r="G66" s="143">
        <f>Table7[[#This Row],[5%]]-Table7[[#This Row],[Rate]]</f>
        <v>250</v>
      </c>
    </row>
    <row r="67" spans="1:7" ht="13.5" x14ac:dyDescent="0.25">
      <c r="A67" s="74" t="s">
        <v>4318</v>
      </c>
      <c r="B67" s="74" t="s">
        <v>4265</v>
      </c>
      <c r="C67" s="69" t="s">
        <v>4269</v>
      </c>
      <c r="D67" s="70">
        <v>1200</v>
      </c>
      <c r="E67" s="71">
        <f>SUMIFS('Equip Billings'!I:I,'Equip Billings'!B:B,Table7[[#This Row],[Equip '#]])</f>
        <v>0</v>
      </c>
      <c r="F67" s="143">
        <f>Table7[[#This Row],[Rate]]+Table7[[#This Row],[Rate]]*Table7[[#Headers],[5%]]</f>
        <v>1260</v>
      </c>
      <c r="G67" s="143">
        <f>Table7[[#This Row],[5%]]-Table7[[#This Row],[Rate]]</f>
        <v>60</v>
      </c>
    </row>
    <row r="68" spans="1:7" ht="13.5" x14ac:dyDescent="0.25">
      <c r="A68" s="74" t="s">
        <v>4318</v>
      </c>
      <c r="B68" s="74" t="s">
        <v>4266</v>
      </c>
      <c r="C68" s="69" t="s">
        <v>4270</v>
      </c>
      <c r="D68" s="70">
        <v>1200</v>
      </c>
      <c r="E68" s="71">
        <f>SUMIFS('Equip Billings'!I:I,'Equip Billings'!B:B,Table7[[#This Row],[Equip '#]])</f>
        <v>0</v>
      </c>
      <c r="F68" s="143">
        <f>Table7[[#This Row],[Rate]]+Table7[[#This Row],[Rate]]*Table7[[#Headers],[5%]]</f>
        <v>1260</v>
      </c>
      <c r="G68" s="143">
        <f>Table7[[#This Row],[5%]]-Table7[[#This Row],[Rate]]</f>
        <v>60</v>
      </c>
    </row>
    <row r="69" spans="1:7" ht="13.5" x14ac:dyDescent="0.25">
      <c r="A69" s="74" t="s">
        <v>4318</v>
      </c>
      <c r="B69" s="74" t="s">
        <v>4267</v>
      </c>
      <c r="C69" s="69" t="s">
        <v>4271</v>
      </c>
      <c r="D69" s="70">
        <v>1200</v>
      </c>
      <c r="E69" s="71">
        <f>SUMIFS('Equip Billings'!I:I,'Equip Billings'!B:B,Table7[[#This Row],[Equip '#]])</f>
        <v>0</v>
      </c>
      <c r="F69" s="143">
        <f>Table7[[#This Row],[Rate]]+Table7[[#This Row],[Rate]]*Table7[[#Headers],[5%]]</f>
        <v>1260</v>
      </c>
      <c r="G69" s="143">
        <f>Table7[[#This Row],[5%]]-Table7[[#This Row],[Rate]]</f>
        <v>60</v>
      </c>
    </row>
    <row r="70" spans="1:7" ht="13.5" x14ac:dyDescent="0.25">
      <c r="A70" s="74" t="s">
        <v>4318</v>
      </c>
      <c r="B70" s="74" t="s">
        <v>4268</v>
      </c>
      <c r="C70" s="69" t="s">
        <v>4272</v>
      </c>
      <c r="D70" s="70">
        <v>1200</v>
      </c>
      <c r="E70" s="71">
        <f>SUMIFS('Equip Billings'!I:I,'Equip Billings'!B:B,Table7[[#This Row],[Equip '#]])</f>
        <v>0</v>
      </c>
      <c r="F70" s="143">
        <f>Table7[[#This Row],[Rate]]+Table7[[#This Row],[Rate]]*Table7[[#Headers],[5%]]</f>
        <v>1260</v>
      </c>
      <c r="G70" s="143">
        <f>Table7[[#This Row],[5%]]-Table7[[#This Row],[Rate]]</f>
        <v>60</v>
      </c>
    </row>
    <row r="71" spans="1:7" ht="13.5" x14ac:dyDescent="0.25">
      <c r="A71" s="74" t="s">
        <v>4319</v>
      </c>
      <c r="B71" s="74" t="s">
        <v>3083</v>
      </c>
      <c r="C71" s="69" t="s">
        <v>3537</v>
      </c>
      <c r="D71" s="70">
        <v>1300</v>
      </c>
      <c r="E71" s="71">
        <f>SUMIFS('Equip Billings'!I:I,'Equip Billings'!B:B,Table7[[#This Row],[Equip '#]])</f>
        <v>1</v>
      </c>
      <c r="F71" s="143">
        <f>Table7[[#This Row],[Rate]]+Table7[[#This Row],[Rate]]*Table7[[#Headers],[5%]]</f>
        <v>1365</v>
      </c>
      <c r="G71" s="143">
        <f>Table7[[#This Row],[5%]]-Table7[[#This Row],[Rate]]</f>
        <v>65</v>
      </c>
    </row>
    <row r="72" spans="1:7" ht="13.5" x14ac:dyDescent="0.25">
      <c r="A72" s="74" t="s">
        <v>4319</v>
      </c>
      <c r="B72" s="74" t="s">
        <v>3084</v>
      </c>
      <c r="C72" s="69" t="s">
        <v>3537</v>
      </c>
      <c r="D72" s="70">
        <v>1300</v>
      </c>
      <c r="E72" s="71">
        <f>SUMIFS('Equip Billings'!I:I,'Equip Billings'!B:B,Table7[[#This Row],[Equip '#]])</f>
        <v>1</v>
      </c>
      <c r="F72" s="143">
        <f>Table7[[#This Row],[Rate]]+Table7[[#This Row],[Rate]]*Table7[[#Headers],[5%]]</f>
        <v>1365</v>
      </c>
      <c r="G72" s="143">
        <f>Table7[[#This Row],[5%]]-Table7[[#This Row],[Rate]]</f>
        <v>65</v>
      </c>
    </row>
    <row r="73" spans="1:7" ht="13.5" x14ac:dyDescent="0.25">
      <c r="A73" s="74" t="s">
        <v>4319</v>
      </c>
      <c r="B73" s="74" t="s">
        <v>3085</v>
      </c>
      <c r="C73" s="69" t="s">
        <v>3537</v>
      </c>
      <c r="D73" s="70">
        <v>1300</v>
      </c>
      <c r="E73" s="71">
        <f>SUMIFS('Equip Billings'!I:I,'Equip Billings'!B:B,Table7[[#This Row],[Equip '#]])</f>
        <v>1</v>
      </c>
      <c r="F73" s="143">
        <f>Table7[[#This Row],[Rate]]+Table7[[#This Row],[Rate]]*Table7[[#Headers],[5%]]</f>
        <v>1365</v>
      </c>
      <c r="G73" s="143">
        <f>Table7[[#This Row],[5%]]-Table7[[#This Row],[Rate]]</f>
        <v>65</v>
      </c>
    </row>
    <row r="74" spans="1:7" ht="13.5" x14ac:dyDescent="0.25">
      <c r="A74" s="74" t="s">
        <v>4319</v>
      </c>
      <c r="B74" s="74" t="s">
        <v>3086</v>
      </c>
      <c r="C74" s="69" t="s">
        <v>3537</v>
      </c>
      <c r="D74" s="70">
        <v>1300</v>
      </c>
      <c r="E74" s="71">
        <f>SUMIFS('Equip Billings'!I:I,'Equip Billings'!B:B,Table7[[#This Row],[Equip '#]])</f>
        <v>1</v>
      </c>
      <c r="F74" s="143">
        <f>Table7[[#This Row],[Rate]]+Table7[[#This Row],[Rate]]*Table7[[#Headers],[5%]]</f>
        <v>1365</v>
      </c>
      <c r="G74" s="143">
        <f>Table7[[#This Row],[5%]]-Table7[[#This Row],[Rate]]</f>
        <v>65</v>
      </c>
    </row>
    <row r="75" spans="1:7" ht="13.5" x14ac:dyDescent="0.25">
      <c r="A75" s="74" t="s">
        <v>4319</v>
      </c>
      <c r="B75" s="74" t="s">
        <v>3087</v>
      </c>
      <c r="C75" s="69" t="s">
        <v>3537</v>
      </c>
      <c r="D75" s="70">
        <v>1300</v>
      </c>
      <c r="E75" s="71">
        <f>SUMIFS('Equip Billings'!I:I,'Equip Billings'!B:B,Table7[[#This Row],[Equip '#]])</f>
        <v>0</v>
      </c>
      <c r="F75" s="143">
        <f>Table7[[#This Row],[Rate]]+Table7[[#This Row],[Rate]]*Table7[[#Headers],[5%]]</f>
        <v>1365</v>
      </c>
      <c r="G75" s="143">
        <f>Table7[[#This Row],[5%]]-Table7[[#This Row],[Rate]]</f>
        <v>65</v>
      </c>
    </row>
    <row r="76" spans="1:7" ht="13.5" x14ac:dyDescent="0.25">
      <c r="A76" s="74" t="s">
        <v>4319</v>
      </c>
      <c r="B76" s="74" t="s">
        <v>3088</v>
      </c>
      <c r="C76" s="69" t="s">
        <v>3537</v>
      </c>
      <c r="D76" s="70">
        <v>1300</v>
      </c>
      <c r="E76" s="71">
        <f>SUMIFS('Equip Billings'!I:I,'Equip Billings'!B:B,Table7[[#This Row],[Equip '#]])</f>
        <v>1</v>
      </c>
      <c r="F76" s="143">
        <f>Table7[[#This Row],[Rate]]+Table7[[#This Row],[Rate]]*Table7[[#Headers],[5%]]</f>
        <v>1365</v>
      </c>
      <c r="G76" s="143">
        <f>Table7[[#This Row],[5%]]-Table7[[#This Row],[Rate]]</f>
        <v>65</v>
      </c>
    </row>
    <row r="77" spans="1:7" ht="13.5" x14ac:dyDescent="0.25">
      <c r="A77" s="74" t="s">
        <v>4319</v>
      </c>
      <c r="B77" s="74" t="s">
        <v>3089</v>
      </c>
      <c r="C77" s="69" t="s">
        <v>3537</v>
      </c>
      <c r="D77" s="70">
        <v>1300</v>
      </c>
      <c r="E77" s="71">
        <f>SUMIFS('Equip Billings'!I:I,'Equip Billings'!B:B,Table7[[#This Row],[Equip '#]])</f>
        <v>1</v>
      </c>
      <c r="F77" s="143">
        <f>Table7[[#This Row],[Rate]]+Table7[[#This Row],[Rate]]*Table7[[#Headers],[5%]]</f>
        <v>1365</v>
      </c>
      <c r="G77" s="143">
        <f>Table7[[#This Row],[5%]]-Table7[[#This Row],[Rate]]</f>
        <v>65</v>
      </c>
    </row>
    <row r="78" spans="1:7" ht="13.5" x14ac:dyDescent="0.25">
      <c r="A78" s="74" t="s">
        <v>4319</v>
      </c>
      <c r="B78" s="74" t="s">
        <v>3090</v>
      </c>
      <c r="C78" s="69" t="s">
        <v>3537</v>
      </c>
      <c r="D78" s="70">
        <v>1300</v>
      </c>
      <c r="E78" s="71">
        <f>SUMIFS('Equip Billings'!I:I,'Equip Billings'!B:B,Table7[[#This Row],[Equip '#]])</f>
        <v>1</v>
      </c>
      <c r="F78" s="143">
        <f>Table7[[#This Row],[Rate]]+Table7[[#This Row],[Rate]]*Table7[[#Headers],[5%]]</f>
        <v>1365</v>
      </c>
      <c r="G78" s="143">
        <f>Table7[[#This Row],[5%]]-Table7[[#This Row],[Rate]]</f>
        <v>65</v>
      </c>
    </row>
    <row r="79" spans="1:7" ht="13.5" x14ac:dyDescent="0.25">
      <c r="A79" s="74" t="s">
        <v>4319</v>
      </c>
      <c r="B79" s="74" t="s">
        <v>3091</v>
      </c>
      <c r="C79" s="69" t="s">
        <v>3537</v>
      </c>
      <c r="D79" s="70">
        <v>1300</v>
      </c>
      <c r="E79" s="71">
        <f>SUMIFS('Equip Billings'!I:I,'Equip Billings'!B:B,Table7[[#This Row],[Equip '#]])</f>
        <v>1</v>
      </c>
      <c r="F79" s="143">
        <f>Table7[[#This Row],[Rate]]+Table7[[#This Row],[Rate]]*Table7[[#Headers],[5%]]</f>
        <v>1365</v>
      </c>
      <c r="G79" s="143">
        <f>Table7[[#This Row],[5%]]-Table7[[#This Row],[Rate]]</f>
        <v>65</v>
      </c>
    </row>
    <row r="80" spans="1:7" ht="13.5" x14ac:dyDescent="0.25">
      <c r="A80" s="74" t="s">
        <v>4319</v>
      </c>
      <c r="B80" s="74" t="s">
        <v>3092</v>
      </c>
      <c r="C80" s="69" t="s">
        <v>3537</v>
      </c>
      <c r="D80" s="70">
        <v>1300</v>
      </c>
      <c r="E80" s="71">
        <f>SUMIFS('Equip Billings'!I:I,'Equip Billings'!B:B,Table7[[#This Row],[Equip '#]])</f>
        <v>1</v>
      </c>
      <c r="F80" s="143">
        <f>Table7[[#This Row],[Rate]]+Table7[[#This Row],[Rate]]*Table7[[#Headers],[5%]]</f>
        <v>1365</v>
      </c>
      <c r="G80" s="143">
        <f>Table7[[#This Row],[5%]]-Table7[[#This Row],[Rate]]</f>
        <v>65</v>
      </c>
    </row>
    <row r="81" spans="1:7" ht="13.5" x14ac:dyDescent="0.25">
      <c r="A81" s="74" t="s">
        <v>4319</v>
      </c>
      <c r="B81" s="74" t="s">
        <v>3093</v>
      </c>
      <c r="C81" s="69" t="s">
        <v>3537</v>
      </c>
      <c r="D81" s="70">
        <v>1300</v>
      </c>
      <c r="E81" s="71">
        <f>SUMIFS('Equip Billings'!I:I,'Equip Billings'!B:B,Table7[[#This Row],[Equip '#]])</f>
        <v>1</v>
      </c>
      <c r="F81" s="143">
        <f>Table7[[#This Row],[Rate]]+Table7[[#This Row],[Rate]]*Table7[[#Headers],[5%]]</f>
        <v>1365</v>
      </c>
      <c r="G81" s="143">
        <f>Table7[[#This Row],[5%]]-Table7[[#This Row],[Rate]]</f>
        <v>65</v>
      </c>
    </row>
    <row r="82" spans="1:7" ht="13.5" x14ac:dyDescent="0.25">
      <c r="A82" s="74" t="s">
        <v>4319</v>
      </c>
      <c r="B82" s="74" t="s">
        <v>3094</v>
      </c>
      <c r="C82" s="69" t="s">
        <v>3537</v>
      </c>
      <c r="D82" s="70">
        <v>1300</v>
      </c>
      <c r="E82" s="71">
        <f>SUMIFS('Equip Billings'!I:I,'Equip Billings'!B:B,Table7[[#This Row],[Equip '#]])</f>
        <v>1</v>
      </c>
      <c r="F82" s="143">
        <f>Table7[[#This Row],[Rate]]+Table7[[#This Row],[Rate]]*Table7[[#Headers],[5%]]</f>
        <v>1365</v>
      </c>
      <c r="G82" s="143">
        <f>Table7[[#This Row],[5%]]-Table7[[#This Row],[Rate]]</f>
        <v>65</v>
      </c>
    </row>
    <row r="83" spans="1:7" ht="13.5" x14ac:dyDescent="0.25">
      <c r="A83" s="74" t="s">
        <v>4319</v>
      </c>
      <c r="B83" s="74" t="s">
        <v>3095</v>
      </c>
      <c r="C83" s="69" t="s">
        <v>3537</v>
      </c>
      <c r="D83" s="70">
        <v>1300</v>
      </c>
      <c r="E83" s="71">
        <f>SUMIFS('Equip Billings'!I:I,'Equip Billings'!B:B,Table7[[#This Row],[Equip '#]])</f>
        <v>0</v>
      </c>
      <c r="F83" s="143">
        <f>Table7[[#This Row],[Rate]]+Table7[[#This Row],[Rate]]*Table7[[#Headers],[5%]]</f>
        <v>1365</v>
      </c>
      <c r="G83" s="143">
        <f>Table7[[#This Row],[5%]]-Table7[[#This Row],[Rate]]</f>
        <v>65</v>
      </c>
    </row>
    <row r="84" spans="1:7" ht="13.5" x14ac:dyDescent="0.25">
      <c r="A84" s="74" t="s">
        <v>4319</v>
      </c>
      <c r="B84" s="74" t="s">
        <v>3096</v>
      </c>
      <c r="C84" s="69" t="s">
        <v>3537</v>
      </c>
      <c r="D84" s="70">
        <v>1300</v>
      </c>
      <c r="E84" s="71">
        <f>SUMIFS('Equip Billings'!I:I,'Equip Billings'!B:B,Table7[[#This Row],[Equip '#]])</f>
        <v>1</v>
      </c>
      <c r="F84" s="143">
        <f>Table7[[#This Row],[Rate]]+Table7[[#This Row],[Rate]]*Table7[[#Headers],[5%]]</f>
        <v>1365</v>
      </c>
      <c r="G84" s="143">
        <f>Table7[[#This Row],[5%]]-Table7[[#This Row],[Rate]]</f>
        <v>65</v>
      </c>
    </row>
    <row r="85" spans="1:7" ht="13.5" x14ac:dyDescent="0.25">
      <c r="A85" s="74" t="s">
        <v>4319</v>
      </c>
      <c r="B85" s="74" t="s">
        <v>3097</v>
      </c>
      <c r="C85" s="69" t="s">
        <v>3537</v>
      </c>
      <c r="D85" s="70">
        <v>1300</v>
      </c>
      <c r="E85" s="71">
        <f>SUMIFS('Equip Billings'!I:I,'Equip Billings'!B:B,Table7[[#This Row],[Equip '#]])</f>
        <v>0.2</v>
      </c>
      <c r="F85" s="143">
        <f>Table7[[#This Row],[Rate]]+Table7[[#This Row],[Rate]]*Table7[[#Headers],[5%]]</f>
        <v>1365</v>
      </c>
      <c r="G85" s="143">
        <f>Table7[[#This Row],[5%]]-Table7[[#This Row],[Rate]]</f>
        <v>65</v>
      </c>
    </row>
    <row r="86" spans="1:7" ht="13.5" x14ac:dyDescent="0.25">
      <c r="A86" s="74" t="s">
        <v>4319</v>
      </c>
      <c r="B86" s="74" t="s">
        <v>3098</v>
      </c>
      <c r="C86" s="69" t="s">
        <v>3537</v>
      </c>
      <c r="D86" s="70">
        <v>1300</v>
      </c>
      <c r="E86" s="71">
        <f>SUMIFS('Equip Billings'!I:I,'Equip Billings'!B:B,Table7[[#This Row],[Equip '#]])</f>
        <v>1</v>
      </c>
      <c r="F86" s="143">
        <f>Table7[[#This Row],[Rate]]+Table7[[#This Row],[Rate]]*Table7[[#Headers],[5%]]</f>
        <v>1365</v>
      </c>
      <c r="G86" s="143">
        <f>Table7[[#This Row],[5%]]-Table7[[#This Row],[Rate]]</f>
        <v>65</v>
      </c>
    </row>
    <row r="87" spans="1:7" ht="13.5" x14ac:dyDescent="0.25">
      <c r="A87" s="74" t="s">
        <v>4319</v>
      </c>
      <c r="B87" s="74" t="s">
        <v>3099</v>
      </c>
      <c r="C87" s="69" t="s">
        <v>3537</v>
      </c>
      <c r="D87" s="70">
        <v>1300</v>
      </c>
      <c r="E87" s="71">
        <f>SUMIFS('Equip Billings'!I:I,'Equip Billings'!B:B,Table7[[#This Row],[Equip '#]])</f>
        <v>0</v>
      </c>
      <c r="F87" s="143">
        <f>Table7[[#This Row],[Rate]]+Table7[[#This Row],[Rate]]*Table7[[#Headers],[5%]]</f>
        <v>1365</v>
      </c>
      <c r="G87" s="143">
        <f>Table7[[#This Row],[5%]]-Table7[[#This Row],[Rate]]</f>
        <v>65</v>
      </c>
    </row>
    <row r="88" spans="1:7" ht="13.5" x14ac:dyDescent="0.25">
      <c r="A88" s="74" t="s">
        <v>4319</v>
      </c>
      <c r="B88" s="74" t="s">
        <v>3100</v>
      </c>
      <c r="C88" s="69" t="s">
        <v>3537</v>
      </c>
      <c r="D88" s="70">
        <v>1300</v>
      </c>
      <c r="E88" s="71">
        <f>SUMIFS('Equip Billings'!I:I,'Equip Billings'!B:B,Table7[[#This Row],[Equip '#]])</f>
        <v>0</v>
      </c>
      <c r="F88" s="143">
        <f>Table7[[#This Row],[Rate]]+Table7[[#This Row],[Rate]]*Table7[[#Headers],[5%]]</f>
        <v>1365</v>
      </c>
      <c r="G88" s="143">
        <f>Table7[[#This Row],[5%]]-Table7[[#This Row],[Rate]]</f>
        <v>65</v>
      </c>
    </row>
    <row r="89" spans="1:7" ht="13.5" x14ac:dyDescent="0.25">
      <c r="A89" s="74" t="s">
        <v>4319</v>
      </c>
      <c r="B89" s="74" t="s">
        <v>3101</v>
      </c>
      <c r="C89" s="69" t="s">
        <v>3537</v>
      </c>
      <c r="D89" s="70">
        <v>1300</v>
      </c>
      <c r="E89" s="71">
        <f>SUMIFS('Equip Billings'!I:I,'Equip Billings'!B:B,Table7[[#This Row],[Equip '#]])</f>
        <v>1</v>
      </c>
      <c r="F89" s="143">
        <f>Table7[[#This Row],[Rate]]+Table7[[#This Row],[Rate]]*Table7[[#Headers],[5%]]</f>
        <v>1365</v>
      </c>
      <c r="G89" s="143">
        <f>Table7[[#This Row],[5%]]-Table7[[#This Row],[Rate]]</f>
        <v>65</v>
      </c>
    </row>
    <row r="90" spans="1:7" ht="13.5" x14ac:dyDescent="0.25">
      <c r="A90" s="74" t="s">
        <v>4319</v>
      </c>
      <c r="B90" s="74" t="s">
        <v>3178</v>
      </c>
      <c r="C90" s="69" t="s">
        <v>3537</v>
      </c>
      <c r="D90" s="70">
        <v>1300</v>
      </c>
      <c r="E90" s="71">
        <f>SUMIFS('Equip Billings'!I:I,'Equip Billings'!B:B,Table7[[#This Row],[Equip '#]])</f>
        <v>0.30000000000000004</v>
      </c>
      <c r="F90" s="143">
        <f>Table7[[#This Row],[Rate]]+Table7[[#This Row],[Rate]]*Table7[[#Headers],[5%]]</f>
        <v>1365</v>
      </c>
      <c r="G90" s="143">
        <f>Table7[[#This Row],[5%]]-Table7[[#This Row],[Rate]]</f>
        <v>65</v>
      </c>
    </row>
    <row r="91" spans="1:7" ht="13.5" x14ac:dyDescent="0.25">
      <c r="A91" s="74" t="s">
        <v>4319</v>
      </c>
      <c r="B91" s="74" t="s">
        <v>3191</v>
      </c>
      <c r="C91" s="69" t="s">
        <v>3537</v>
      </c>
      <c r="D91" s="70">
        <v>1300</v>
      </c>
      <c r="E91" s="71">
        <f>SUMIFS('Equip Billings'!I:I,'Equip Billings'!B:B,Table7[[#This Row],[Equip '#]])</f>
        <v>0</v>
      </c>
      <c r="F91" s="143">
        <f>Table7[[#This Row],[Rate]]+Table7[[#This Row],[Rate]]*Table7[[#Headers],[5%]]</f>
        <v>1365</v>
      </c>
      <c r="G91" s="143">
        <f>Table7[[#This Row],[5%]]-Table7[[#This Row],[Rate]]</f>
        <v>65</v>
      </c>
    </row>
    <row r="92" spans="1:7" ht="13.5" x14ac:dyDescent="0.25">
      <c r="A92" s="74" t="s">
        <v>4319</v>
      </c>
      <c r="B92" s="74" t="s">
        <v>3347</v>
      </c>
      <c r="C92" s="69" t="s">
        <v>3536</v>
      </c>
      <c r="D92" s="70">
        <v>2000</v>
      </c>
      <c r="E92" s="71">
        <f>SUMIFS('Equip Billings'!I:I,'Equip Billings'!B:B,Table7[[#This Row],[Equip '#]])</f>
        <v>1</v>
      </c>
      <c r="F92" s="143">
        <f>Table7[[#This Row],[Rate]]+Table7[[#This Row],[Rate]]*Table7[[#Headers],[5%]]</f>
        <v>2100</v>
      </c>
      <c r="G92" s="143">
        <f>Table7[[#This Row],[5%]]-Table7[[#This Row],[Rate]]</f>
        <v>100</v>
      </c>
    </row>
    <row r="93" spans="1:7" ht="13.5" x14ac:dyDescent="0.25">
      <c r="A93" s="74" t="s">
        <v>4319</v>
      </c>
      <c r="B93" s="74" t="s">
        <v>3348</v>
      </c>
      <c r="C93" s="69" t="s">
        <v>3536</v>
      </c>
      <c r="D93" s="70">
        <v>2000</v>
      </c>
      <c r="E93" s="71">
        <f>SUMIFS('Equip Billings'!I:I,'Equip Billings'!B:B,Table7[[#This Row],[Equip '#]])</f>
        <v>1</v>
      </c>
      <c r="F93" s="143">
        <f>Table7[[#This Row],[Rate]]+Table7[[#This Row],[Rate]]*Table7[[#Headers],[5%]]</f>
        <v>2100</v>
      </c>
      <c r="G93" s="143">
        <f>Table7[[#This Row],[5%]]-Table7[[#This Row],[Rate]]</f>
        <v>100</v>
      </c>
    </row>
    <row r="94" spans="1:7" ht="13.5" x14ac:dyDescent="0.25">
      <c r="A94" s="74" t="s">
        <v>4319</v>
      </c>
      <c r="B94" s="74" t="s">
        <v>3349</v>
      </c>
      <c r="C94" s="69" t="s">
        <v>3536</v>
      </c>
      <c r="D94" s="70">
        <v>2000</v>
      </c>
      <c r="E94" s="71">
        <f>SUMIFS('Equip Billings'!I:I,'Equip Billings'!B:B,Table7[[#This Row],[Equip '#]])</f>
        <v>1</v>
      </c>
      <c r="F94" s="143">
        <f>Table7[[#This Row],[Rate]]+Table7[[#This Row],[Rate]]*Table7[[#Headers],[5%]]</f>
        <v>2100</v>
      </c>
      <c r="G94" s="143">
        <f>Table7[[#This Row],[5%]]-Table7[[#This Row],[Rate]]</f>
        <v>100</v>
      </c>
    </row>
    <row r="95" spans="1:7" ht="13.5" x14ac:dyDescent="0.25">
      <c r="A95" s="74" t="s">
        <v>4319</v>
      </c>
      <c r="B95" s="74" t="s">
        <v>3350</v>
      </c>
      <c r="C95" s="69" t="s">
        <v>3536</v>
      </c>
      <c r="D95" s="70">
        <v>2000</v>
      </c>
      <c r="E95" s="71">
        <f>SUMIFS('Equip Billings'!I:I,'Equip Billings'!B:B,Table7[[#This Row],[Equip '#]])</f>
        <v>1</v>
      </c>
      <c r="F95" s="143">
        <f>Table7[[#This Row],[Rate]]+Table7[[#This Row],[Rate]]*Table7[[#Headers],[5%]]</f>
        <v>2100</v>
      </c>
      <c r="G95" s="143">
        <f>Table7[[#This Row],[5%]]-Table7[[#This Row],[Rate]]</f>
        <v>100</v>
      </c>
    </row>
    <row r="96" spans="1:7" ht="13.5" x14ac:dyDescent="0.25">
      <c r="A96" s="74" t="s">
        <v>4319</v>
      </c>
      <c r="B96" s="74" t="s">
        <v>3638</v>
      </c>
      <c r="C96" s="69" t="s">
        <v>3668</v>
      </c>
      <c r="D96" s="70">
        <v>2000</v>
      </c>
      <c r="E96" s="71">
        <f>SUMIFS('Equip Billings'!I:I,'Equip Billings'!B:B,Table7[[#This Row],[Equip '#]])</f>
        <v>1</v>
      </c>
      <c r="F96" s="143">
        <f>Table7[[#This Row],[Rate]]+Table7[[#This Row],[Rate]]*Table7[[#Headers],[5%]]</f>
        <v>2100</v>
      </c>
      <c r="G96" s="143">
        <f>Table7[[#This Row],[5%]]-Table7[[#This Row],[Rate]]</f>
        <v>100</v>
      </c>
    </row>
    <row r="97" spans="1:7" ht="13.5" x14ac:dyDescent="0.25">
      <c r="A97" s="74" t="s">
        <v>4319</v>
      </c>
      <c r="B97" s="74" t="s">
        <v>3639</v>
      </c>
      <c r="C97" s="69" t="s">
        <v>3668</v>
      </c>
      <c r="D97" s="70">
        <v>2000</v>
      </c>
      <c r="E97" s="71">
        <f>SUMIFS('Equip Billings'!I:I,'Equip Billings'!B:B,Table7[[#This Row],[Equip '#]])</f>
        <v>1</v>
      </c>
      <c r="F97" s="143">
        <f>Table7[[#This Row],[Rate]]+Table7[[#This Row],[Rate]]*Table7[[#Headers],[5%]]</f>
        <v>2100</v>
      </c>
      <c r="G97" s="143">
        <f>Table7[[#This Row],[5%]]-Table7[[#This Row],[Rate]]</f>
        <v>100</v>
      </c>
    </row>
    <row r="98" spans="1:7" ht="13.5" x14ac:dyDescent="0.25">
      <c r="A98" s="74" t="s">
        <v>4319</v>
      </c>
      <c r="B98" s="74" t="s">
        <v>3664</v>
      </c>
      <c r="C98" s="69" t="s">
        <v>3668</v>
      </c>
      <c r="D98" s="70">
        <v>2000</v>
      </c>
      <c r="E98" s="71">
        <f>SUMIFS('Equip Billings'!I:I,'Equip Billings'!B:B,Table7[[#This Row],[Equip '#]])</f>
        <v>1</v>
      </c>
      <c r="F98" s="143">
        <f>Table7[[#This Row],[Rate]]+Table7[[#This Row],[Rate]]*Table7[[#Headers],[5%]]</f>
        <v>2100</v>
      </c>
      <c r="G98" s="143">
        <f>Table7[[#This Row],[5%]]-Table7[[#This Row],[Rate]]</f>
        <v>100</v>
      </c>
    </row>
    <row r="99" spans="1:7" ht="13.5" x14ac:dyDescent="0.25">
      <c r="A99" s="74" t="s">
        <v>4319</v>
      </c>
      <c r="B99" s="74" t="s">
        <v>3665</v>
      </c>
      <c r="C99" s="69" t="s">
        <v>3668</v>
      </c>
      <c r="D99" s="70">
        <v>2000</v>
      </c>
      <c r="E99" s="71">
        <f>SUMIFS('Equip Billings'!I:I,'Equip Billings'!B:B,Table7[[#This Row],[Equip '#]])</f>
        <v>1</v>
      </c>
      <c r="F99" s="143">
        <f>Table7[[#This Row],[Rate]]+Table7[[#This Row],[Rate]]*Table7[[#Headers],[5%]]</f>
        <v>2100</v>
      </c>
      <c r="G99" s="143">
        <f>Table7[[#This Row],[5%]]-Table7[[#This Row],[Rate]]</f>
        <v>100</v>
      </c>
    </row>
    <row r="100" spans="1:7" ht="13.5" x14ac:dyDescent="0.25">
      <c r="A100" s="74" t="s">
        <v>4319</v>
      </c>
      <c r="B100" s="74" t="s">
        <v>3640</v>
      </c>
      <c r="C100" s="69" t="s">
        <v>3668</v>
      </c>
      <c r="D100" s="70">
        <v>2000</v>
      </c>
      <c r="E100" s="71">
        <f>SUMIFS('Equip Billings'!I:I,'Equip Billings'!B:B,Table7[[#This Row],[Equip '#]])</f>
        <v>1</v>
      </c>
      <c r="F100" s="143">
        <f>Table7[[#This Row],[Rate]]+Table7[[#This Row],[Rate]]*Table7[[#Headers],[5%]]</f>
        <v>2100</v>
      </c>
      <c r="G100" s="143">
        <f>Table7[[#This Row],[5%]]-Table7[[#This Row],[Rate]]</f>
        <v>100</v>
      </c>
    </row>
    <row r="101" spans="1:7" ht="13.5" x14ac:dyDescent="0.25">
      <c r="A101" s="74" t="s">
        <v>4319</v>
      </c>
      <c r="B101" s="74" t="s">
        <v>3641</v>
      </c>
      <c r="C101" s="69" t="s">
        <v>3668</v>
      </c>
      <c r="D101" s="70">
        <v>2000</v>
      </c>
      <c r="E101" s="71">
        <f>SUMIFS('Equip Billings'!I:I,'Equip Billings'!B:B,Table7[[#This Row],[Equip '#]])</f>
        <v>1</v>
      </c>
      <c r="F101" s="143">
        <f>Table7[[#This Row],[Rate]]+Table7[[#This Row],[Rate]]*Table7[[#Headers],[5%]]</f>
        <v>2100</v>
      </c>
      <c r="G101" s="143">
        <f>Table7[[#This Row],[5%]]-Table7[[#This Row],[Rate]]</f>
        <v>100</v>
      </c>
    </row>
    <row r="102" spans="1:7" ht="13.5" x14ac:dyDescent="0.25">
      <c r="A102" s="74" t="s">
        <v>4319</v>
      </c>
      <c r="B102" s="74" t="s">
        <v>3642</v>
      </c>
      <c r="C102" s="69" t="s">
        <v>3668</v>
      </c>
      <c r="D102" s="70">
        <v>2000</v>
      </c>
      <c r="E102" s="71">
        <f>SUMIFS('Equip Billings'!I:I,'Equip Billings'!B:B,Table7[[#This Row],[Equip '#]])</f>
        <v>1</v>
      </c>
      <c r="F102" s="143">
        <f>Table7[[#This Row],[Rate]]+Table7[[#This Row],[Rate]]*Table7[[#Headers],[5%]]</f>
        <v>2100</v>
      </c>
      <c r="G102" s="143">
        <f>Table7[[#This Row],[5%]]-Table7[[#This Row],[Rate]]</f>
        <v>100</v>
      </c>
    </row>
    <row r="103" spans="1:7" ht="13.5" x14ac:dyDescent="0.25">
      <c r="A103" s="74" t="s">
        <v>4319</v>
      </c>
      <c r="B103" s="74" t="s">
        <v>3666</v>
      </c>
      <c r="C103" s="69" t="s">
        <v>3668</v>
      </c>
      <c r="D103" s="70">
        <v>2000</v>
      </c>
      <c r="E103" s="71">
        <f>SUMIFS('Equip Billings'!I:I,'Equip Billings'!B:B,Table7[[#This Row],[Equip '#]])</f>
        <v>1</v>
      </c>
      <c r="F103" s="143">
        <f>Table7[[#This Row],[Rate]]+Table7[[#This Row],[Rate]]*Table7[[#Headers],[5%]]</f>
        <v>2100</v>
      </c>
      <c r="G103" s="143">
        <f>Table7[[#This Row],[5%]]-Table7[[#This Row],[Rate]]</f>
        <v>100</v>
      </c>
    </row>
    <row r="104" spans="1:7" ht="13.5" x14ac:dyDescent="0.25">
      <c r="A104" s="74" t="s">
        <v>4319</v>
      </c>
      <c r="B104" s="74" t="s">
        <v>3643</v>
      </c>
      <c r="C104" s="69" t="s">
        <v>3668</v>
      </c>
      <c r="D104" s="76">
        <v>2000</v>
      </c>
      <c r="E104" s="71">
        <f>SUMIFS('Equip Billings'!I:I,'Equip Billings'!B:B,Table7[[#This Row],[Equip '#]])</f>
        <v>1</v>
      </c>
      <c r="F104" s="143">
        <f>Table7[[#This Row],[Rate]]+Table7[[#This Row],[Rate]]*Table7[[#Headers],[5%]]</f>
        <v>2100</v>
      </c>
      <c r="G104" s="143">
        <f>Table7[[#This Row],[5%]]-Table7[[#This Row],[Rate]]</f>
        <v>100</v>
      </c>
    </row>
    <row r="105" spans="1:7" ht="13.5" x14ac:dyDescent="0.25">
      <c r="A105" s="74" t="s">
        <v>4319</v>
      </c>
      <c r="B105" s="74" t="s">
        <v>3667</v>
      </c>
      <c r="C105" s="69" t="s">
        <v>3668</v>
      </c>
      <c r="D105" s="76">
        <v>2000</v>
      </c>
      <c r="E105" s="71">
        <f>SUMIFS('Equip Billings'!I:I,'Equip Billings'!B:B,Table7[[#This Row],[Equip '#]])</f>
        <v>1</v>
      </c>
      <c r="F105" s="143">
        <f>Table7[[#This Row],[Rate]]+Table7[[#This Row],[Rate]]*Table7[[#Headers],[5%]]</f>
        <v>2100</v>
      </c>
      <c r="G105" s="143">
        <f>Table7[[#This Row],[5%]]-Table7[[#This Row],[Rate]]</f>
        <v>100</v>
      </c>
    </row>
    <row r="106" spans="1:7" ht="13.5" x14ac:dyDescent="0.25">
      <c r="A106" s="69" t="s">
        <v>4319</v>
      </c>
      <c r="B106" s="69" t="s">
        <v>3645</v>
      </c>
      <c r="C106" s="69" t="s">
        <v>3668</v>
      </c>
      <c r="D106" s="76">
        <v>2000</v>
      </c>
      <c r="E106" s="71">
        <f>SUMIFS('Equip Billings'!I:I,'Equip Billings'!B:B,Table7[[#This Row],[Equip '#]])</f>
        <v>1</v>
      </c>
      <c r="F106" s="143">
        <f>Table7[[#This Row],[Rate]]+Table7[[#This Row],[Rate]]*Table7[[#Headers],[5%]]</f>
        <v>2100</v>
      </c>
      <c r="G106" s="143">
        <f>Table7[[#This Row],[5%]]-Table7[[#This Row],[Rate]]</f>
        <v>100</v>
      </c>
    </row>
    <row r="107" spans="1:7" ht="13.5" x14ac:dyDescent="0.25">
      <c r="A107" s="69" t="s">
        <v>4319</v>
      </c>
      <c r="B107" s="69" t="s">
        <v>3646</v>
      </c>
      <c r="C107" s="69" t="s">
        <v>3668</v>
      </c>
      <c r="D107" s="76">
        <v>2000</v>
      </c>
      <c r="E107" s="71">
        <f>SUMIFS('Equip Billings'!I:I,'Equip Billings'!B:B,Table7[[#This Row],[Equip '#]])</f>
        <v>1</v>
      </c>
      <c r="F107" s="143">
        <f>Table7[[#This Row],[Rate]]+Table7[[#This Row],[Rate]]*Table7[[#Headers],[5%]]</f>
        <v>2100</v>
      </c>
      <c r="G107" s="143">
        <f>Table7[[#This Row],[5%]]-Table7[[#This Row],[Rate]]</f>
        <v>100</v>
      </c>
    </row>
    <row r="108" spans="1:7" ht="13.5" x14ac:dyDescent="0.25">
      <c r="A108" s="69" t="s">
        <v>4319</v>
      </c>
      <c r="B108" s="69" t="s">
        <v>3783</v>
      </c>
      <c r="C108" s="81" t="s">
        <v>3788</v>
      </c>
      <c r="D108" s="76">
        <v>1300</v>
      </c>
      <c r="E108" s="71">
        <f>SUMIFS('Equip Billings'!I:I,'Equip Billings'!B:B,Table7[[#This Row],[Equip '#]])</f>
        <v>1</v>
      </c>
      <c r="F108" s="143">
        <f>Table7[[#This Row],[Rate]]+Table7[[#This Row],[Rate]]*Table7[[#Headers],[5%]]</f>
        <v>1365</v>
      </c>
      <c r="G108" s="143">
        <f>Table7[[#This Row],[5%]]-Table7[[#This Row],[Rate]]</f>
        <v>65</v>
      </c>
    </row>
    <row r="109" spans="1:7" ht="13.5" x14ac:dyDescent="0.25">
      <c r="A109" s="69" t="s">
        <v>4319</v>
      </c>
      <c r="B109" s="69" t="s">
        <v>3803</v>
      </c>
      <c r="C109" s="81" t="s">
        <v>3817</v>
      </c>
      <c r="D109" s="76">
        <v>1300</v>
      </c>
      <c r="E109" s="71">
        <f>SUMIFS('Equip Billings'!I:I,'Equip Billings'!B:B,Table7[[#This Row],[Equip '#]])</f>
        <v>1</v>
      </c>
      <c r="F109" s="143">
        <f>Table7[[#This Row],[Rate]]+Table7[[#This Row],[Rate]]*Table7[[#Headers],[5%]]</f>
        <v>1365</v>
      </c>
      <c r="G109" s="143">
        <f>Table7[[#This Row],[5%]]-Table7[[#This Row],[Rate]]</f>
        <v>65</v>
      </c>
    </row>
    <row r="110" spans="1:7" ht="13.5" x14ac:dyDescent="0.25">
      <c r="A110" s="69" t="s">
        <v>4319</v>
      </c>
      <c r="B110" s="69" t="s">
        <v>3872</v>
      </c>
      <c r="C110" s="81" t="s">
        <v>3883</v>
      </c>
      <c r="D110" s="70">
        <v>1300</v>
      </c>
      <c r="E110" s="71">
        <f>SUMIFS('Equip Billings'!I:I,'Equip Billings'!B:B,Table7[[#This Row],[Equip '#]])</f>
        <v>0</v>
      </c>
      <c r="F110" s="143">
        <f>Table7[[#This Row],[Rate]]+Table7[[#This Row],[Rate]]*Table7[[#Headers],[5%]]</f>
        <v>1365</v>
      </c>
      <c r="G110" s="143">
        <f>Table7[[#This Row],[5%]]-Table7[[#This Row],[Rate]]</f>
        <v>65</v>
      </c>
    </row>
    <row r="111" spans="1:7" ht="13.5" x14ac:dyDescent="0.25">
      <c r="A111" s="69" t="s">
        <v>4319</v>
      </c>
      <c r="B111" s="69" t="s">
        <v>3873</v>
      </c>
      <c r="C111" s="81" t="s">
        <v>3883</v>
      </c>
      <c r="D111" s="70">
        <v>1300</v>
      </c>
      <c r="E111" s="71">
        <f>SUMIFS('Equip Billings'!I:I,'Equip Billings'!B:B,Table7[[#This Row],[Equip '#]])</f>
        <v>1</v>
      </c>
      <c r="F111" s="143">
        <f>Table7[[#This Row],[Rate]]+Table7[[#This Row],[Rate]]*Table7[[#Headers],[5%]]</f>
        <v>1365</v>
      </c>
      <c r="G111" s="143">
        <f>Table7[[#This Row],[5%]]-Table7[[#This Row],[Rate]]</f>
        <v>65</v>
      </c>
    </row>
    <row r="112" spans="1:7" ht="13.5" x14ac:dyDescent="0.25">
      <c r="A112" s="69" t="s">
        <v>4319</v>
      </c>
      <c r="B112" s="69" t="s">
        <v>3882</v>
      </c>
      <c r="C112" s="74" t="s">
        <v>3883</v>
      </c>
      <c r="D112" s="70">
        <v>1300</v>
      </c>
      <c r="E112" s="71">
        <f>SUMIFS('Equip Billings'!I:I,'Equip Billings'!B:B,Table7[[#This Row],[Equip '#]])</f>
        <v>1</v>
      </c>
      <c r="F112" s="143">
        <f>Table7[[#This Row],[Rate]]+Table7[[#This Row],[Rate]]*Table7[[#Headers],[5%]]</f>
        <v>1365</v>
      </c>
      <c r="G112" s="143">
        <f>Table7[[#This Row],[5%]]-Table7[[#This Row],[Rate]]</f>
        <v>65</v>
      </c>
    </row>
    <row r="113" spans="1:7" ht="13.5" x14ac:dyDescent="0.25">
      <c r="A113" s="69" t="s">
        <v>4319</v>
      </c>
      <c r="B113" s="69" t="s">
        <v>3908</v>
      </c>
      <c r="C113" s="69" t="s">
        <v>3883</v>
      </c>
      <c r="D113" s="70">
        <v>1300</v>
      </c>
      <c r="E113" s="71">
        <f>SUMIFS('Equip Billings'!I:I,'Equip Billings'!B:B,Table7[[#This Row],[Equip '#]])</f>
        <v>1</v>
      </c>
      <c r="F113" s="143">
        <f>Table7[[#This Row],[Rate]]+Table7[[#This Row],[Rate]]*Table7[[#Headers],[5%]]</f>
        <v>1365</v>
      </c>
      <c r="G113" s="143">
        <f>Table7[[#This Row],[5%]]-Table7[[#This Row],[Rate]]</f>
        <v>65</v>
      </c>
    </row>
    <row r="114" spans="1:7" ht="13.5" x14ac:dyDescent="0.25">
      <c r="A114" s="69" t="s">
        <v>2471</v>
      </c>
      <c r="B114" s="69" t="s">
        <v>33</v>
      </c>
      <c r="C114" s="69" t="s">
        <v>354</v>
      </c>
      <c r="D114" s="70">
        <v>5000</v>
      </c>
      <c r="E114" s="71">
        <f>SUMIFS('Equip Billings'!I:I,'Equip Billings'!B:B,Table7[[#This Row],[Equip '#]])</f>
        <v>0</v>
      </c>
      <c r="F114" s="143">
        <f>Table7[[#This Row],[Rate]]+Table7[[#This Row],[Rate]]*Table7[[#Headers],[5%]]</f>
        <v>5250</v>
      </c>
      <c r="G114" s="143">
        <f>Table7[[#This Row],[5%]]-Table7[[#This Row],[Rate]]</f>
        <v>250</v>
      </c>
    </row>
    <row r="115" spans="1:7" ht="13.5" x14ac:dyDescent="0.25">
      <c r="A115" s="69" t="s">
        <v>2471</v>
      </c>
      <c r="B115" s="69" t="s">
        <v>34</v>
      </c>
      <c r="C115" s="74" t="s">
        <v>355</v>
      </c>
      <c r="D115" s="70">
        <v>5000</v>
      </c>
      <c r="E115" s="71">
        <f>SUMIFS('Equip Billings'!I:I,'Equip Billings'!B:B,Table7[[#This Row],[Equip '#]])</f>
        <v>0.85</v>
      </c>
      <c r="F115" s="143">
        <f>Table7[[#This Row],[Rate]]+Table7[[#This Row],[Rate]]*Table7[[#Headers],[5%]]</f>
        <v>5250</v>
      </c>
      <c r="G115" s="143">
        <f>Table7[[#This Row],[5%]]-Table7[[#This Row],[Rate]]</f>
        <v>250</v>
      </c>
    </row>
    <row r="116" spans="1:7" ht="13.5" x14ac:dyDescent="0.25">
      <c r="A116" s="69" t="s">
        <v>4320</v>
      </c>
      <c r="B116" s="69" t="s">
        <v>35</v>
      </c>
      <c r="C116" s="69" t="s">
        <v>356</v>
      </c>
      <c r="D116" s="70">
        <v>3000</v>
      </c>
      <c r="E116" s="71">
        <f>SUMIFS('Equip Billings'!I:I,'Equip Billings'!B:B,Table7[[#This Row],[Equip '#]])</f>
        <v>0</v>
      </c>
      <c r="F116" s="143">
        <f>Table7[[#This Row],[Rate]]+Table7[[#This Row],[Rate]]*Table7[[#Headers],[5%]]</f>
        <v>3150</v>
      </c>
      <c r="G116" s="143">
        <f>Table7[[#This Row],[5%]]-Table7[[#This Row],[Rate]]</f>
        <v>150</v>
      </c>
    </row>
    <row r="117" spans="1:7" ht="13.5" x14ac:dyDescent="0.25">
      <c r="A117" s="69" t="s">
        <v>2471</v>
      </c>
      <c r="B117" s="69" t="s">
        <v>183</v>
      </c>
      <c r="C117" s="74" t="s">
        <v>357</v>
      </c>
      <c r="D117" s="70">
        <v>5000</v>
      </c>
      <c r="E117" s="71">
        <f>SUMIFS('Equip Billings'!I:I,'Equip Billings'!B:B,Table7[[#This Row],[Equip '#]])</f>
        <v>0.15000000000000002</v>
      </c>
      <c r="F117" s="143">
        <f>Table7[[#This Row],[Rate]]+Table7[[#This Row],[Rate]]*Table7[[#Headers],[5%]]</f>
        <v>5250</v>
      </c>
      <c r="G117" s="143">
        <f>Table7[[#This Row],[5%]]-Table7[[#This Row],[Rate]]</f>
        <v>250</v>
      </c>
    </row>
    <row r="118" spans="1:7" ht="13.5" x14ac:dyDescent="0.25">
      <c r="A118" s="69" t="s">
        <v>2471</v>
      </c>
      <c r="B118" s="69" t="s">
        <v>184</v>
      </c>
      <c r="C118" s="69" t="s">
        <v>358</v>
      </c>
      <c r="D118" s="70">
        <v>5000</v>
      </c>
      <c r="E118" s="71">
        <f>SUMIFS('Equip Billings'!I:I,'Equip Billings'!B:B,Table7[[#This Row],[Equip '#]])</f>
        <v>0.65</v>
      </c>
      <c r="F118" s="143">
        <f>Table7[[#This Row],[Rate]]+Table7[[#This Row],[Rate]]*Table7[[#Headers],[5%]]</f>
        <v>5250</v>
      </c>
      <c r="G118" s="143">
        <f>Table7[[#This Row],[5%]]-Table7[[#This Row],[Rate]]</f>
        <v>250</v>
      </c>
    </row>
    <row r="119" spans="1:7" ht="13.5" x14ac:dyDescent="0.25">
      <c r="A119" s="69" t="s">
        <v>2471</v>
      </c>
      <c r="B119" s="69" t="s">
        <v>36</v>
      </c>
      <c r="C119" s="74" t="s">
        <v>359</v>
      </c>
      <c r="D119" s="70">
        <v>3000</v>
      </c>
      <c r="E119" s="71">
        <f>SUMIFS('Equip Billings'!I:I,'Equip Billings'!B:B,Table7[[#This Row],[Equip '#]])</f>
        <v>1</v>
      </c>
      <c r="F119" s="143">
        <f>Table7[[#This Row],[Rate]]+Table7[[#This Row],[Rate]]*Table7[[#Headers],[5%]]</f>
        <v>3150</v>
      </c>
      <c r="G119" s="143">
        <f>Table7[[#This Row],[5%]]-Table7[[#This Row],[Rate]]</f>
        <v>150</v>
      </c>
    </row>
    <row r="120" spans="1:7" ht="13.5" x14ac:dyDescent="0.25">
      <c r="A120" s="69" t="s">
        <v>2471</v>
      </c>
      <c r="B120" s="69" t="s">
        <v>37</v>
      </c>
      <c r="C120" s="74" t="s">
        <v>360</v>
      </c>
      <c r="D120" s="70">
        <v>5000</v>
      </c>
      <c r="E120" s="71">
        <f>SUMIFS('Equip Billings'!I:I,'Equip Billings'!B:B,Table7[[#This Row],[Equip '#]])</f>
        <v>0.45</v>
      </c>
      <c r="F120" s="143">
        <f>Table7[[#This Row],[Rate]]+Table7[[#This Row],[Rate]]*Table7[[#Headers],[5%]]</f>
        <v>5250</v>
      </c>
      <c r="G120" s="143">
        <f>Table7[[#This Row],[5%]]-Table7[[#This Row],[Rate]]</f>
        <v>250</v>
      </c>
    </row>
    <row r="121" spans="1:7" ht="13.5" x14ac:dyDescent="0.25">
      <c r="A121" s="69" t="s">
        <v>2471</v>
      </c>
      <c r="B121" s="69" t="s">
        <v>243</v>
      </c>
      <c r="C121" s="74" t="s">
        <v>361</v>
      </c>
      <c r="D121" s="70">
        <v>3000</v>
      </c>
      <c r="E121" s="71">
        <f>SUMIFS('Equip Billings'!I:I,'Equip Billings'!B:B,Table7[[#This Row],[Equip '#]])</f>
        <v>0.45</v>
      </c>
      <c r="F121" s="143">
        <f>Table7[[#This Row],[Rate]]+Table7[[#This Row],[Rate]]*Table7[[#Headers],[5%]]</f>
        <v>3150</v>
      </c>
      <c r="G121" s="143">
        <f>Table7[[#This Row],[5%]]-Table7[[#This Row],[Rate]]</f>
        <v>150</v>
      </c>
    </row>
    <row r="122" spans="1:7" ht="13.5" x14ac:dyDescent="0.25">
      <c r="A122" s="69" t="s">
        <v>2471</v>
      </c>
      <c r="B122" s="69" t="s">
        <v>38</v>
      </c>
      <c r="C122" s="74" t="s">
        <v>362</v>
      </c>
      <c r="D122" s="70">
        <v>5000</v>
      </c>
      <c r="E122" s="71">
        <f>SUMIFS('Equip Billings'!I:I,'Equip Billings'!B:B,Table7[[#This Row],[Equip '#]])</f>
        <v>1</v>
      </c>
      <c r="F122" s="143">
        <f>Table7[[#This Row],[Rate]]+Table7[[#This Row],[Rate]]*Table7[[#Headers],[5%]]</f>
        <v>5250</v>
      </c>
      <c r="G122" s="143">
        <f>Table7[[#This Row],[5%]]-Table7[[#This Row],[Rate]]</f>
        <v>250</v>
      </c>
    </row>
    <row r="123" spans="1:7" ht="13.5" x14ac:dyDescent="0.25">
      <c r="A123" s="69" t="s">
        <v>2471</v>
      </c>
      <c r="B123" s="69" t="s">
        <v>40</v>
      </c>
      <c r="C123" s="74" t="s">
        <v>363</v>
      </c>
      <c r="D123" s="70">
        <v>3000</v>
      </c>
      <c r="E123" s="71">
        <f>SUMIFS('Equip Billings'!I:I,'Equip Billings'!B:B,Table7[[#This Row],[Equip '#]])</f>
        <v>1</v>
      </c>
      <c r="F123" s="143">
        <f>Table7[[#This Row],[Rate]]+Table7[[#This Row],[Rate]]*Table7[[#Headers],[5%]]</f>
        <v>3150</v>
      </c>
      <c r="G123" s="143">
        <f>Table7[[#This Row],[5%]]-Table7[[#This Row],[Rate]]</f>
        <v>150</v>
      </c>
    </row>
    <row r="124" spans="1:7" ht="13.5" x14ac:dyDescent="0.25">
      <c r="A124" s="69" t="s">
        <v>2471</v>
      </c>
      <c r="B124" s="69" t="s">
        <v>185</v>
      </c>
      <c r="C124" s="69" t="s">
        <v>364</v>
      </c>
      <c r="D124" s="70">
        <v>3000</v>
      </c>
      <c r="E124" s="71">
        <f>SUMIFS('Equip Billings'!I:I,'Equip Billings'!B:B,Table7[[#This Row],[Equip '#]])</f>
        <v>0.55000000000000004</v>
      </c>
      <c r="F124" s="143">
        <f>Table7[[#This Row],[Rate]]+Table7[[#This Row],[Rate]]*Table7[[#Headers],[5%]]</f>
        <v>3150</v>
      </c>
      <c r="G124" s="143">
        <f>Table7[[#This Row],[5%]]-Table7[[#This Row],[Rate]]</f>
        <v>150</v>
      </c>
    </row>
    <row r="125" spans="1:7" ht="13.5" x14ac:dyDescent="0.25">
      <c r="A125" s="69" t="s">
        <v>2471</v>
      </c>
      <c r="B125" s="69" t="s">
        <v>41</v>
      </c>
      <c r="C125" s="69" t="s">
        <v>365</v>
      </c>
      <c r="D125" s="70">
        <v>3000</v>
      </c>
      <c r="E125" s="71">
        <f>SUMIFS('Equip Billings'!I:I,'Equip Billings'!B:B,Table7[[#This Row],[Equip '#]])</f>
        <v>1</v>
      </c>
      <c r="F125" s="143">
        <f>Table7[[#This Row],[Rate]]+Table7[[#This Row],[Rate]]*Table7[[#Headers],[5%]]</f>
        <v>3150</v>
      </c>
      <c r="G125" s="143">
        <f>Table7[[#This Row],[5%]]-Table7[[#This Row],[Rate]]</f>
        <v>150</v>
      </c>
    </row>
    <row r="126" spans="1:7" ht="13.5" x14ac:dyDescent="0.25">
      <c r="A126" s="69" t="s">
        <v>2471</v>
      </c>
      <c r="B126" s="69" t="s">
        <v>186</v>
      </c>
      <c r="C126" s="74" t="s">
        <v>366</v>
      </c>
      <c r="D126" s="70">
        <v>3000</v>
      </c>
      <c r="E126" s="71">
        <f>SUMIFS('Equip Billings'!I:I,'Equip Billings'!B:B,Table7[[#This Row],[Equip '#]])</f>
        <v>1</v>
      </c>
      <c r="F126" s="143">
        <f>Table7[[#This Row],[Rate]]+Table7[[#This Row],[Rate]]*Table7[[#Headers],[5%]]</f>
        <v>3150</v>
      </c>
      <c r="G126" s="143">
        <f>Table7[[#This Row],[5%]]-Table7[[#This Row],[Rate]]</f>
        <v>150</v>
      </c>
    </row>
    <row r="127" spans="1:7" ht="13.5" x14ac:dyDescent="0.25">
      <c r="A127" s="69" t="s">
        <v>2471</v>
      </c>
      <c r="B127" s="69" t="s">
        <v>42</v>
      </c>
      <c r="C127" s="69" t="s">
        <v>365</v>
      </c>
      <c r="D127" s="70">
        <v>3000</v>
      </c>
      <c r="E127" s="71">
        <f>SUMIFS('Equip Billings'!I:I,'Equip Billings'!B:B,Table7[[#This Row],[Equip '#]])</f>
        <v>1</v>
      </c>
      <c r="F127" s="143">
        <f>Table7[[#This Row],[Rate]]+Table7[[#This Row],[Rate]]*Table7[[#Headers],[5%]]</f>
        <v>3150</v>
      </c>
      <c r="G127" s="143">
        <f>Table7[[#This Row],[5%]]-Table7[[#This Row],[Rate]]</f>
        <v>150</v>
      </c>
    </row>
    <row r="128" spans="1:7" ht="13.5" x14ac:dyDescent="0.25">
      <c r="A128" s="69" t="s">
        <v>2471</v>
      </c>
      <c r="B128" s="69" t="s">
        <v>244</v>
      </c>
      <c r="C128" s="69" t="s">
        <v>367</v>
      </c>
      <c r="D128" s="70">
        <v>5000</v>
      </c>
      <c r="E128" s="71">
        <f>SUMIFS('Equip Billings'!I:I,'Equip Billings'!B:B,Table7[[#This Row],[Equip '#]])</f>
        <v>0.75</v>
      </c>
      <c r="F128" s="143">
        <f>Table7[[#This Row],[Rate]]+Table7[[#This Row],[Rate]]*Table7[[#Headers],[5%]]</f>
        <v>5250</v>
      </c>
      <c r="G128" s="143">
        <f>Table7[[#This Row],[5%]]-Table7[[#This Row],[Rate]]</f>
        <v>250</v>
      </c>
    </row>
    <row r="129" spans="1:7" ht="13.5" x14ac:dyDescent="0.25">
      <c r="A129" s="69" t="s">
        <v>2471</v>
      </c>
      <c r="B129" s="69" t="s">
        <v>43</v>
      </c>
      <c r="C129" s="74" t="s">
        <v>368</v>
      </c>
      <c r="D129" s="70">
        <v>5000</v>
      </c>
      <c r="E129" s="71">
        <f>SUMIFS('Equip Billings'!I:I,'Equip Billings'!B:B,Table7[[#This Row],[Equip '#]])</f>
        <v>1</v>
      </c>
      <c r="F129" s="143">
        <f>Table7[[#This Row],[Rate]]+Table7[[#This Row],[Rate]]*Table7[[#Headers],[5%]]</f>
        <v>5250</v>
      </c>
      <c r="G129" s="143">
        <f>Table7[[#This Row],[5%]]-Table7[[#This Row],[Rate]]</f>
        <v>250</v>
      </c>
    </row>
    <row r="130" spans="1:7" ht="13.5" x14ac:dyDescent="0.25">
      <c r="A130" s="69" t="s">
        <v>4320</v>
      </c>
      <c r="B130" s="69" t="s">
        <v>44</v>
      </c>
      <c r="C130" s="74" t="s">
        <v>369</v>
      </c>
      <c r="D130" s="70">
        <v>3000</v>
      </c>
      <c r="E130" s="71">
        <f>SUMIFS('Equip Billings'!I:I,'Equip Billings'!B:B,Table7[[#This Row],[Equip '#]])</f>
        <v>0</v>
      </c>
      <c r="F130" s="143">
        <f>Table7[[#This Row],[Rate]]+Table7[[#This Row],[Rate]]*Table7[[#Headers],[5%]]</f>
        <v>3150</v>
      </c>
      <c r="G130" s="143">
        <f>Table7[[#This Row],[5%]]-Table7[[#This Row],[Rate]]</f>
        <v>150</v>
      </c>
    </row>
    <row r="131" spans="1:7" ht="13.5" x14ac:dyDescent="0.25">
      <c r="A131" s="69" t="s">
        <v>2471</v>
      </c>
      <c r="B131" s="69" t="s">
        <v>187</v>
      </c>
      <c r="C131" s="69" t="s">
        <v>370</v>
      </c>
      <c r="D131" s="70">
        <v>5000</v>
      </c>
      <c r="E131" s="71">
        <f>SUMIFS('Equip Billings'!I:I,'Equip Billings'!B:B,Table7[[#This Row],[Equip '#]])</f>
        <v>1</v>
      </c>
      <c r="F131" s="143">
        <f>Table7[[#This Row],[Rate]]+Table7[[#This Row],[Rate]]*Table7[[#Headers],[5%]]</f>
        <v>5250</v>
      </c>
      <c r="G131" s="143">
        <f>Table7[[#This Row],[5%]]-Table7[[#This Row],[Rate]]</f>
        <v>250</v>
      </c>
    </row>
    <row r="132" spans="1:7" ht="13.5" x14ac:dyDescent="0.25">
      <c r="A132" s="74" t="s">
        <v>4320</v>
      </c>
      <c r="B132" s="74" t="s">
        <v>45</v>
      </c>
      <c r="C132" s="69" t="s">
        <v>371</v>
      </c>
      <c r="D132" s="76">
        <v>5000</v>
      </c>
      <c r="E132" s="71">
        <f>SUMIFS('Equip Billings'!I:I,'Equip Billings'!B:B,Table7[[#This Row],[Equip '#]])</f>
        <v>0</v>
      </c>
      <c r="F132" s="143">
        <f>Table7[[#This Row],[Rate]]+Table7[[#This Row],[Rate]]*Table7[[#Headers],[5%]]</f>
        <v>5250</v>
      </c>
      <c r="G132" s="143">
        <f>Table7[[#This Row],[5%]]-Table7[[#This Row],[Rate]]</f>
        <v>250</v>
      </c>
    </row>
    <row r="133" spans="1:7" ht="13.5" x14ac:dyDescent="0.25">
      <c r="A133" s="69" t="s">
        <v>4320</v>
      </c>
      <c r="B133" s="69" t="s">
        <v>46</v>
      </c>
      <c r="C133" s="69" t="s">
        <v>372</v>
      </c>
      <c r="D133" s="70">
        <v>3000</v>
      </c>
      <c r="E133" s="71">
        <f>SUMIFS('Equip Billings'!I:I,'Equip Billings'!B:B,Table7[[#This Row],[Equip '#]])</f>
        <v>0</v>
      </c>
      <c r="F133" s="143">
        <f>Table7[[#This Row],[Rate]]+Table7[[#This Row],[Rate]]*Table7[[#Headers],[5%]]</f>
        <v>3150</v>
      </c>
      <c r="G133" s="143">
        <f>Table7[[#This Row],[5%]]-Table7[[#This Row],[Rate]]</f>
        <v>150</v>
      </c>
    </row>
    <row r="134" spans="1:7" ht="13.5" x14ac:dyDescent="0.25">
      <c r="A134" s="69" t="s">
        <v>2471</v>
      </c>
      <c r="B134" s="69" t="s">
        <v>47</v>
      </c>
      <c r="C134" s="69" t="s">
        <v>373</v>
      </c>
      <c r="D134" s="70">
        <v>3000</v>
      </c>
      <c r="E134" s="71">
        <f>SUMIFS('Equip Billings'!I:I,'Equip Billings'!B:B,Table7[[#This Row],[Equip '#]])</f>
        <v>1</v>
      </c>
      <c r="F134" s="143">
        <f>Table7[[#This Row],[Rate]]+Table7[[#This Row],[Rate]]*Table7[[#Headers],[5%]]</f>
        <v>3150</v>
      </c>
      <c r="G134" s="143">
        <f>Table7[[#This Row],[5%]]-Table7[[#This Row],[Rate]]</f>
        <v>150</v>
      </c>
    </row>
    <row r="135" spans="1:7" ht="13.5" x14ac:dyDescent="0.25">
      <c r="A135" s="74" t="s">
        <v>2471</v>
      </c>
      <c r="B135" s="74" t="s">
        <v>188</v>
      </c>
      <c r="C135" s="69" t="s">
        <v>374</v>
      </c>
      <c r="D135" s="76">
        <v>7500</v>
      </c>
      <c r="E135" s="71">
        <f>SUMIFS('Equip Billings'!I:I,'Equip Billings'!B:B,Table7[[#This Row],[Equip '#]])</f>
        <v>1</v>
      </c>
      <c r="F135" s="143">
        <f>Table7[[#This Row],[Rate]]+Table7[[#This Row],[Rate]]*Table7[[#Headers],[5%]]</f>
        <v>7875</v>
      </c>
      <c r="G135" s="143">
        <f>Table7[[#This Row],[5%]]-Table7[[#This Row],[Rate]]</f>
        <v>375</v>
      </c>
    </row>
    <row r="136" spans="1:7" ht="13.5" x14ac:dyDescent="0.25">
      <c r="A136" s="74" t="s">
        <v>2471</v>
      </c>
      <c r="B136" s="74" t="s">
        <v>3139</v>
      </c>
      <c r="C136" s="69" t="s">
        <v>3203</v>
      </c>
      <c r="D136" s="76">
        <v>10000</v>
      </c>
      <c r="E136" s="71">
        <f>SUMIFS('Equip Billings'!I:I,'Equip Billings'!B:B,Table7[[#This Row],[Equip '#]])</f>
        <v>0.05</v>
      </c>
      <c r="F136" s="143">
        <f>Table7[[#This Row],[Rate]]+Table7[[#This Row],[Rate]]*Table7[[#Headers],[5%]]</f>
        <v>10500</v>
      </c>
      <c r="G136" s="143">
        <f>Table7[[#This Row],[5%]]-Table7[[#This Row],[Rate]]</f>
        <v>500</v>
      </c>
    </row>
    <row r="137" spans="1:7" ht="13.5" x14ac:dyDescent="0.25">
      <c r="A137" s="69" t="s">
        <v>2471</v>
      </c>
      <c r="B137" s="69" t="s">
        <v>3140</v>
      </c>
      <c r="C137" s="69" t="s">
        <v>3202</v>
      </c>
      <c r="D137" s="70">
        <v>5000</v>
      </c>
      <c r="E137" s="71">
        <f>SUMIFS('Equip Billings'!I:I,'Equip Billings'!B:B,Table7[[#This Row],[Equip '#]])</f>
        <v>0.75</v>
      </c>
      <c r="F137" s="143">
        <f>Table7[[#This Row],[Rate]]+Table7[[#This Row],[Rate]]*Table7[[#Headers],[5%]]</f>
        <v>5250</v>
      </c>
      <c r="G137" s="143">
        <f>Table7[[#This Row],[5%]]-Table7[[#This Row],[Rate]]</f>
        <v>250</v>
      </c>
    </row>
    <row r="138" spans="1:7" ht="13.5" x14ac:dyDescent="0.25">
      <c r="A138" s="69" t="s">
        <v>2471</v>
      </c>
      <c r="B138" s="69" t="s">
        <v>3141</v>
      </c>
      <c r="C138" s="69" t="s">
        <v>3202</v>
      </c>
      <c r="D138" s="70">
        <v>5000</v>
      </c>
      <c r="E138" s="71">
        <f>SUMIFS('Equip Billings'!I:I,'Equip Billings'!B:B,Table7[[#This Row],[Equip '#]])</f>
        <v>1</v>
      </c>
      <c r="F138" s="143">
        <f>Table7[[#This Row],[Rate]]+Table7[[#This Row],[Rate]]*Table7[[#Headers],[5%]]</f>
        <v>5250</v>
      </c>
      <c r="G138" s="143">
        <f>Table7[[#This Row],[5%]]-Table7[[#This Row],[Rate]]</f>
        <v>250</v>
      </c>
    </row>
    <row r="139" spans="1:7" ht="13.5" x14ac:dyDescent="0.25">
      <c r="A139" s="69" t="s">
        <v>2471</v>
      </c>
      <c r="B139" s="69" t="s">
        <v>3459</v>
      </c>
      <c r="C139" s="69" t="s">
        <v>3888</v>
      </c>
      <c r="D139" s="70">
        <v>3000</v>
      </c>
      <c r="E139" s="71">
        <f>SUMIFS('Equip Billings'!I:I,'Equip Billings'!B:B,Table7[[#This Row],[Equip '#]])</f>
        <v>1</v>
      </c>
      <c r="F139" s="143">
        <f>Table7[[#This Row],[Rate]]+Table7[[#This Row],[Rate]]*Table7[[#Headers],[5%]]</f>
        <v>3150</v>
      </c>
      <c r="G139" s="143">
        <f>Table7[[#This Row],[5%]]-Table7[[#This Row],[Rate]]</f>
        <v>150</v>
      </c>
    </row>
    <row r="140" spans="1:7" ht="13.5" x14ac:dyDescent="0.25">
      <c r="A140" s="69" t="s">
        <v>2471</v>
      </c>
      <c r="B140" s="69" t="s">
        <v>4065</v>
      </c>
      <c r="C140" s="69" t="s">
        <v>4074</v>
      </c>
      <c r="D140" s="70">
        <v>5000</v>
      </c>
      <c r="E140" s="71">
        <f>SUMIFS('Equip Billings'!I:I,'Equip Billings'!B:B,Table7[[#This Row],[Equip '#]])</f>
        <v>1</v>
      </c>
      <c r="F140" s="143">
        <f>Table7[[#This Row],[Rate]]+Table7[[#This Row],[Rate]]*Table7[[#Headers],[5%]]</f>
        <v>5250</v>
      </c>
      <c r="G140" s="143">
        <f>Table7[[#This Row],[5%]]-Table7[[#This Row],[Rate]]</f>
        <v>250</v>
      </c>
    </row>
    <row r="141" spans="1:7" ht="13.5" x14ac:dyDescent="0.25">
      <c r="A141" s="69" t="s">
        <v>2471</v>
      </c>
      <c r="B141" s="69" t="s">
        <v>4150</v>
      </c>
      <c r="C141" s="69" t="s">
        <v>4159</v>
      </c>
      <c r="D141" s="70">
        <v>3000</v>
      </c>
      <c r="E141" s="71">
        <f>SUMIFS('Equip Billings'!I:I,'Equip Billings'!B:B,Table7[[#This Row],[Equip '#]])</f>
        <v>0.5</v>
      </c>
      <c r="F141" s="143">
        <f>Table7[[#This Row],[Rate]]+Table7[[#This Row],[Rate]]*Table7[[#Headers],[5%]]</f>
        <v>3150</v>
      </c>
      <c r="G141" s="143">
        <f>Table7[[#This Row],[5%]]-Table7[[#This Row],[Rate]]</f>
        <v>150</v>
      </c>
    </row>
    <row r="142" spans="1:7" ht="13.5" x14ac:dyDescent="0.25">
      <c r="A142" s="69" t="s">
        <v>2471</v>
      </c>
      <c r="B142" s="69" t="s">
        <v>5897</v>
      </c>
      <c r="C142" s="69" t="s">
        <v>7816</v>
      </c>
      <c r="D142" s="73">
        <v>7250</v>
      </c>
      <c r="E142" s="71">
        <f>SUMIFS('Equip Billings'!I:I,'Equip Billings'!B:B,Table7[[#This Row],[Equip '#]])</f>
        <v>1</v>
      </c>
      <c r="F142" s="143">
        <f>Table7[[#This Row],[Rate]]+Table7[[#This Row],[Rate]]*Table7[[#Headers],[5%]]</f>
        <v>7612.5</v>
      </c>
      <c r="G142" s="143">
        <f>Table7[[#This Row],[5%]]-Table7[[#This Row],[Rate]]</f>
        <v>362.5</v>
      </c>
    </row>
    <row r="143" spans="1:7" ht="13.5" x14ac:dyDescent="0.25">
      <c r="A143" s="69" t="s">
        <v>4321</v>
      </c>
      <c r="B143" s="69" t="s">
        <v>48</v>
      </c>
      <c r="C143" s="69" t="s">
        <v>299</v>
      </c>
      <c r="D143" s="70">
        <v>2000</v>
      </c>
      <c r="E143" s="71">
        <f>SUMIFS('Equip Billings'!I:I,'Equip Billings'!B:B,Table7[[#This Row],[Equip '#]])</f>
        <v>0</v>
      </c>
      <c r="F143" s="143">
        <f>Table7[[#This Row],[Rate]]+Table7[[#This Row],[Rate]]*Table7[[#Headers],[5%]]</f>
        <v>2100</v>
      </c>
      <c r="G143" s="143">
        <f>Table7[[#This Row],[5%]]-Table7[[#This Row],[Rate]]</f>
        <v>100</v>
      </c>
    </row>
    <row r="144" spans="1:7" ht="13.5" x14ac:dyDescent="0.25">
      <c r="A144" s="69" t="s">
        <v>4321</v>
      </c>
      <c r="B144" s="69" t="s">
        <v>189</v>
      </c>
      <c r="C144" s="69" t="s">
        <v>375</v>
      </c>
      <c r="D144" s="70">
        <v>2000</v>
      </c>
      <c r="E144" s="71">
        <f>SUMIFS('Equip Billings'!I:I,'Equip Billings'!B:B,Table7[[#This Row],[Equip '#]])</f>
        <v>0</v>
      </c>
      <c r="F144" s="143">
        <f>Table7[[#This Row],[Rate]]+Table7[[#This Row],[Rate]]*Table7[[#Headers],[5%]]</f>
        <v>2100</v>
      </c>
      <c r="G144" s="143">
        <f>Table7[[#This Row],[5%]]-Table7[[#This Row],[Rate]]</f>
        <v>100</v>
      </c>
    </row>
    <row r="145" spans="1:7" ht="13.5" x14ac:dyDescent="0.25">
      <c r="A145" s="69" t="s">
        <v>4322</v>
      </c>
      <c r="B145" s="69" t="s">
        <v>245</v>
      </c>
      <c r="C145" s="69" t="s">
        <v>376</v>
      </c>
      <c r="D145" s="70">
        <v>4500</v>
      </c>
      <c r="E145" s="71">
        <f>SUMIFS('Equip Billings'!I:I,'Equip Billings'!B:B,Table7[[#This Row],[Equip '#]])</f>
        <v>0</v>
      </c>
      <c r="F145" s="143">
        <f>Table7[[#This Row],[Rate]]+Table7[[#This Row],[Rate]]*Table7[[#Headers],[5%]]</f>
        <v>4725</v>
      </c>
      <c r="G145" s="143">
        <f>Table7[[#This Row],[5%]]-Table7[[#This Row],[Rate]]</f>
        <v>225</v>
      </c>
    </row>
    <row r="146" spans="1:7" ht="13.5" x14ac:dyDescent="0.25">
      <c r="A146" s="69" t="s">
        <v>4323</v>
      </c>
      <c r="B146" s="69" t="s">
        <v>246</v>
      </c>
      <c r="C146" s="69" t="s">
        <v>377</v>
      </c>
      <c r="D146" s="70">
        <v>4500</v>
      </c>
      <c r="E146" s="71">
        <f>SUMIFS('Equip Billings'!I:I,'Equip Billings'!B:B,Table7[[#This Row],[Equip '#]])</f>
        <v>0</v>
      </c>
      <c r="F146" s="143">
        <f>Table7[[#This Row],[Rate]]+Table7[[#This Row],[Rate]]*Table7[[#Headers],[5%]]</f>
        <v>4725</v>
      </c>
      <c r="G146" s="143">
        <f>Table7[[#This Row],[5%]]-Table7[[#This Row],[Rate]]</f>
        <v>225</v>
      </c>
    </row>
    <row r="147" spans="1:7" ht="13.5" x14ac:dyDescent="0.25">
      <c r="A147" s="74" t="s">
        <v>4322</v>
      </c>
      <c r="B147" s="74" t="s">
        <v>49</v>
      </c>
      <c r="C147" s="69" t="s">
        <v>378</v>
      </c>
      <c r="D147" s="76">
        <v>4500</v>
      </c>
      <c r="E147" s="71">
        <f>SUMIFS('Equip Billings'!I:I,'Equip Billings'!B:B,Table7[[#This Row],[Equip '#]])</f>
        <v>1</v>
      </c>
      <c r="F147" s="143">
        <f>Table7[[#This Row],[Rate]]+Table7[[#This Row],[Rate]]*Table7[[#Headers],[5%]]</f>
        <v>4725</v>
      </c>
      <c r="G147" s="143">
        <f>Table7[[#This Row],[5%]]-Table7[[#This Row],[Rate]]</f>
        <v>225</v>
      </c>
    </row>
    <row r="148" spans="1:7" ht="13.5" x14ac:dyDescent="0.25">
      <c r="A148" s="74" t="s">
        <v>4324</v>
      </c>
      <c r="B148" s="74" t="s">
        <v>168</v>
      </c>
      <c r="C148" s="69" t="s">
        <v>379</v>
      </c>
      <c r="D148" s="76">
        <v>1437</v>
      </c>
      <c r="E148" s="71">
        <f>SUMIFS('Equip Billings'!I:I,'Equip Billings'!B:B,Table7[[#This Row],[Equip '#]])</f>
        <v>0</v>
      </c>
      <c r="F148" s="143">
        <f>Table7[[#This Row],[Rate]]+Table7[[#This Row],[Rate]]*Table7[[#Headers],[5%]]</f>
        <v>1508.85</v>
      </c>
      <c r="G148" s="143">
        <f>Table7[[#This Row],[5%]]-Table7[[#This Row],[Rate]]</f>
        <v>71.849999999999909</v>
      </c>
    </row>
    <row r="149" spans="1:7" ht="13.5" x14ac:dyDescent="0.25">
      <c r="A149" s="74" t="s">
        <v>4325</v>
      </c>
      <c r="B149" s="74" t="s">
        <v>233</v>
      </c>
      <c r="C149" s="69" t="s">
        <v>380</v>
      </c>
      <c r="D149" s="76">
        <v>1437</v>
      </c>
      <c r="E149" s="71">
        <f>SUMIFS('Equip Billings'!I:I,'Equip Billings'!B:B,Table7[[#This Row],[Equip '#]])</f>
        <v>0</v>
      </c>
      <c r="F149" s="143">
        <f>Table7[[#This Row],[Rate]]+Table7[[#This Row],[Rate]]*Table7[[#Headers],[5%]]</f>
        <v>1508.85</v>
      </c>
      <c r="G149" s="143">
        <f>Table7[[#This Row],[5%]]-Table7[[#This Row],[Rate]]</f>
        <v>71.849999999999909</v>
      </c>
    </row>
    <row r="150" spans="1:7" ht="13.5" x14ac:dyDescent="0.25">
      <c r="A150" s="74" t="s">
        <v>4326</v>
      </c>
      <c r="B150" s="74" t="s">
        <v>247</v>
      </c>
      <c r="C150" s="69" t="s">
        <v>381</v>
      </c>
      <c r="D150" s="76">
        <v>2500</v>
      </c>
      <c r="E150" s="71">
        <f>SUMIFS('Equip Billings'!I:I,'Equip Billings'!B:B,Table7[[#This Row],[Equip '#]])</f>
        <v>0</v>
      </c>
      <c r="F150" s="143">
        <f>Table7[[#This Row],[Rate]]+Table7[[#This Row],[Rate]]*Table7[[#Headers],[5%]]</f>
        <v>2625</v>
      </c>
      <c r="G150" s="143">
        <f>Table7[[#This Row],[5%]]-Table7[[#This Row],[Rate]]</f>
        <v>125</v>
      </c>
    </row>
    <row r="151" spans="1:7" ht="13.5" x14ac:dyDescent="0.25">
      <c r="A151" s="69" t="s">
        <v>4327</v>
      </c>
      <c r="B151" s="69" t="s">
        <v>3848</v>
      </c>
      <c r="C151" s="69" t="s">
        <v>3861</v>
      </c>
      <c r="D151" s="76">
        <v>800</v>
      </c>
      <c r="E151" s="71">
        <f>SUMIFS('Equip Billings'!I:I,'Equip Billings'!B:B,Table7[[#This Row],[Equip '#]])</f>
        <v>1</v>
      </c>
      <c r="F151" s="143">
        <f>Table7[[#This Row],[Rate]]+Table7[[#This Row],[Rate]]*Table7[[#Headers],[5%]]</f>
        <v>840</v>
      </c>
      <c r="G151" s="143">
        <f>Table7[[#This Row],[5%]]-Table7[[#This Row],[Rate]]</f>
        <v>40</v>
      </c>
    </row>
    <row r="152" spans="1:7" ht="13.5" x14ac:dyDescent="0.25">
      <c r="A152" s="69" t="s">
        <v>4327</v>
      </c>
      <c r="B152" s="69" t="s">
        <v>3849</v>
      </c>
      <c r="C152" s="77" t="s">
        <v>3861</v>
      </c>
      <c r="D152" s="76">
        <v>800</v>
      </c>
      <c r="E152" s="71">
        <f>SUMIFS('Equip Billings'!I:I,'Equip Billings'!B:B,Table7[[#This Row],[Equip '#]])</f>
        <v>1</v>
      </c>
      <c r="F152" s="143">
        <f>Table7[[#This Row],[Rate]]+Table7[[#This Row],[Rate]]*Table7[[#Headers],[5%]]</f>
        <v>840</v>
      </c>
      <c r="G152" s="143">
        <f>Table7[[#This Row],[5%]]-Table7[[#This Row],[Rate]]</f>
        <v>40</v>
      </c>
    </row>
    <row r="153" spans="1:7" ht="13.5" x14ac:dyDescent="0.25">
      <c r="A153" s="69" t="s">
        <v>4327</v>
      </c>
      <c r="B153" s="69" t="s">
        <v>3850</v>
      </c>
      <c r="C153" s="69" t="s">
        <v>3861</v>
      </c>
      <c r="D153" s="76">
        <v>800</v>
      </c>
      <c r="E153" s="71">
        <f>SUMIFS('Equip Billings'!I:I,'Equip Billings'!B:B,Table7[[#This Row],[Equip '#]])</f>
        <v>1</v>
      </c>
      <c r="F153" s="143">
        <f>Table7[[#This Row],[Rate]]+Table7[[#This Row],[Rate]]*Table7[[#Headers],[5%]]</f>
        <v>840</v>
      </c>
      <c r="G153" s="143">
        <f>Table7[[#This Row],[5%]]-Table7[[#This Row],[Rate]]</f>
        <v>40</v>
      </c>
    </row>
    <row r="154" spans="1:7" ht="13.5" x14ac:dyDescent="0.25">
      <c r="A154" s="69" t="s">
        <v>4327</v>
      </c>
      <c r="B154" s="69" t="s">
        <v>3851</v>
      </c>
      <c r="C154" s="77" t="s">
        <v>3861</v>
      </c>
      <c r="D154" s="76">
        <v>800</v>
      </c>
      <c r="E154" s="71">
        <f>SUMIFS('Equip Billings'!I:I,'Equip Billings'!B:B,Table7[[#This Row],[Equip '#]])</f>
        <v>1</v>
      </c>
      <c r="F154" s="143">
        <f>Table7[[#This Row],[Rate]]+Table7[[#This Row],[Rate]]*Table7[[#Headers],[5%]]</f>
        <v>840</v>
      </c>
      <c r="G154" s="143">
        <f>Table7[[#This Row],[5%]]-Table7[[#This Row],[Rate]]</f>
        <v>40</v>
      </c>
    </row>
    <row r="155" spans="1:7" ht="13.5" x14ac:dyDescent="0.25">
      <c r="A155" s="69" t="s">
        <v>1364</v>
      </c>
      <c r="B155" s="69" t="s">
        <v>3244</v>
      </c>
      <c r="C155" s="69" t="s">
        <v>3252</v>
      </c>
      <c r="D155" s="76">
        <v>1250</v>
      </c>
      <c r="E155" s="71">
        <f>SUMIFS('Equip Billings'!I:I,'Equip Billings'!B:B,Table7[[#This Row],[Equip '#]])</f>
        <v>1</v>
      </c>
      <c r="F155" s="143">
        <f>Table7[[#This Row],[Rate]]+Table7[[#This Row],[Rate]]*Table7[[#Headers],[5%]]</f>
        <v>1312.5</v>
      </c>
      <c r="G155" s="143">
        <f>Table7[[#This Row],[5%]]-Table7[[#This Row],[Rate]]</f>
        <v>62.5</v>
      </c>
    </row>
    <row r="156" spans="1:7" ht="13.5" x14ac:dyDescent="0.25">
      <c r="A156" s="69" t="s">
        <v>1364</v>
      </c>
      <c r="B156" s="69" t="s">
        <v>3245</v>
      </c>
      <c r="C156" s="77" t="s">
        <v>3253</v>
      </c>
      <c r="D156" s="76">
        <v>1250</v>
      </c>
      <c r="E156" s="71">
        <f>SUMIFS('Equip Billings'!I:I,'Equip Billings'!B:B,Table7[[#This Row],[Equip '#]])</f>
        <v>1</v>
      </c>
      <c r="F156" s="143">
        <f>Table7[[#This Row],[Rate]]+Table7[[#This Row],[Rate]]*Table7[[#Headers],[5%]]</f>
        <v>1312.5</v>
      </c>
      <c r="G156" s="143">
        <f>Table7[[#This Row],[5%]]-Table7[[#This Row],[Rate]]</f>
        <v>62.5</v>
      </c>
    </row>
    <row r="157" spans="1:7" ht="13.5" x14ac:dyDescent="0.25">
      <c r="A157" s="69" t="s">
        <v>1364</v>
      </c>
      <c r="B157" s="69" t="s">
        <v>3246</v>
      </c>
      <c r="C157" s="69" t="s">
        <v>3254</v>
      </c>
      <c r="D157" s="76">
        <v>1250</v>
      </c>
      <c r="E157" s="71">
        <f>SUMIFS('Equip Billings'!I:I,'Equip Billings'!B:B,Table7[[#This Row],[Equip '#]])</f>
        <v>1</v>
      </c>
      <c r="F157" s="143">
        <f>Table7[[#This Row],[Rate]]+Table7[[#This Row],[Rate]]*Table7[[#Headers],[5%]]</f>
        <v>1312.5</v>
      </c>
      <c r="G157" s="143">
        <f>Table7[[#This Row],[5%]]-Table7[[#This Row],[Rate]]</f>
        <v>62.5</v>
      </c>
    </row>
    <row r="158" spans="1:7" ht="13.5" x14ac:dyDescent="0.25">
      <c r="A158" s="69" t="s">
        <v>1364</v>
      </c>
      <c r="B158" s="69" t="s">
        <v>3255</v>
      </c>
      <c r="C158" s="77" t="s">
        <v>3256</v>
      </c>
      <c r="D158" s="76">
        <v>1250</v>
      </c>
      <c r="E158" s="71">
        <f>SUMIFS('Equip Billings'!I:I,'Equip Billings'!B:B,Table7[[#This Row],[Equip '#]])</f>
        <v>1</v>
      </c>
      <c r="F158" s="143">
        <f>Table7[[#This Row],[Rate]]+Table7[[#This Row],[Rate]]*Table7[[#Headers],[5%]]</f>
        <v>1312.5</v>
      </c>
      <c r="G158" s="143">
        <f>Table7[[#This Row],[5%]]-Table7[[#This Row],[Rate]]</f>
        <v>62.5</v>
      </c>
    </row>
    <row r="159" spans="1:7" ht="13.5" x14ac:dyDescent="0.25">
      <c r="A159" s="69" t="s">
        <v>1364</v>
      </c>
      <c r="B159" s="69" t="s">
        <v>3247</v>
      </c>
      <c r="C159" s="69" t="s">
        <v>3257</v>
      </c>
      <c r="D159" s="76">
        <v>1250</v>
      </c>
      <c r="E159" s="71">
        <f>SUMIFS('Equip Billings'!I:I,'Equip Billings'!B:B,Table7[[#This Row],[Equip '#]])</f>
        <v>1</v>
      </c>
      <c r="F159" s="143">
        <f>Table7[[#This Row],[Rate]]+Table7[[#This Row],[Rate]]*Table7[[#Headers],[5%]]</f>
        <v>1312.5</v>
      </c>
      <c r="G159" s="143">
        <f>Table7[[#This Row],[5%]]-Table7[[#This Row],[Rate]]</f>
        <v>62.5</v>
      </c>
    </row>
    <row r="160" spans="1:7" ht="13.5" x14ac:dyDescent="0.25">
      <c r="A160" s="69" t="s">
        <v>1310</v>
      </c>
      <c r="B160" s="69" t="s">
        <v>3248</v>
      </c>
      <c r="C160" s="77" t="s">
        <v>3258</v>
      </c>
      <c r="D160" s="76">
        <v>800</v>
      </c>
      <c r="E160" s="71">
        <f>SUMIFS('Equip Billings'!I:I,'Equip Billings'!B:B,Table7[[#This Row],[Equip '#]])</f>
        <v>0</v>
      </c>
      <c r="F160" s="143">
        <f>Table7[[#This Row],[Rate]]+Table7[[#This Row],[Rate]]*Table7[[#Headers],[5%]]</f>
        <v>840</v>
      </c>
      <c r="G160" s="143">
        <f>Table7[[#This Row],[5%]]-Table7[[#This Row],[Rate]]</f>
        <v>40</v>
      </c>
    </row>
    <row r="161" spans="1:7" ht="13.5" x14ac:dyDescent="0.25">
      <c r="A161" s="69" t="s">
        <v>1364</v>
      </c>
      <c r="B161" s="69" t="s">
        <v>3249</v>
      </c>
      <c r="C161" s="69" t="s">
        <v>3259</v>
      </c>
      <c r="D161" s="76">
        <v>800</v>
      </c>
      <c r="E161" s="71">
        <f>SUMIFS('Equip Billings'!I:I,'Equip Billings'!B:B,Table7[[#This Row],[Equip '#]])</f>
        <v>1</v>
      </c>
      <c r="F161" s="143">
        <f>Table7[[#This Row],[Rate]]+Table7[[#This Row],[Rate]]*Table7[[#Headers],[5%]]</f>
        <v>840</v>
      </c>
      <c r="G161" s="143">
        <f>Table7[[#This Row],[5%]]-Table7[[#This Row],[Rate]]</f>
        <v>40</v>
      </c>
    </row>
    <row r="162" spans="1:7" ht="13.5" x14ac:dyDescent="0.25">
      <c r="A162" s="77" t="s">
        <v>1310</v>
      </c>
      <c r="B162" s="77" t="s">
        <v>3250</v>
      </c>
      <c r="C162" s="77" t="s">
        <v>3260</v>
      </c>
      <c r="D162" s="76">
        <v>800</v>
      </c>
      <c r="E162" s="71">
        <f>SUMIFS('Equip Billings'!I:I,'Equip Billings'!B:B,Table7[[#This Row],[Equip '#]])</f>
        <v>1</v>
      </c>
      <c r="F162" s="143">
        <f>Table7[[#This Row],[Rate]]+Table7[[#This Row],[Rate]]*Table7[[#Headers],[5%]]</f>
        <v>840</v>
      </c>
      <c r="G162" s="143">
        <f>Table7[[#This Row],[5%]]-Table7[[#This Row],[Rate]]</f>
        <v>40</v>
      </c>
    </row>
    <row r="163" spans="1:7" ht="13.5" x14ac:dyDescent="0.25">
      <c r="A163" s="69" t="s">
        <v>1364</v>
      </c>
      <c r="B163" s="69" t="s">
        <v>3251</v>
      </c>
      <c r="C163" s="69" t="s">
        <v>3261</v>
      </c>
      <c r="D163" s="76">
        <v>800</v>
      </c>
      <c r="E163" s="71">
        <f>SUMIFS('Equip Billings'!I:I,'Equip Billings'!B:B,Table7[[#This Row],[Equip '#]])</f>
        <v>1</v>
      </c>
      <c r="F163" s="143">
        <f>Table7[[#This Row],[Rate]]+Table7[[#This Row],[Rate]]*Table7[[#Headers],[5%]]</f>
        <v>840</v>
      </c>
      <c r="G163" s="143">
        <f>Table7[[#This Row],[5%]]-Table7[[#This Row],[Rate]]</f>
        <v>40</v>
      </c>
    </row>
    <row r="164" spans="1:7" ht="13.5" x14ac:dyDescent="0.25">
      <c r="A164" s="77" t="s">
        <v>1364</v>
      </c>
      <c r="B164" s="77" t="s">
        <v>3378</v>
      </c>
      <c r="C164" s="77" t="s">
        <v>3386</v>
      </c>
      <c r="D164" s="76">
        <v>1250</v>
      </c>
      <c r="E164" s="71">
        <f>SUMIFS('Equip Billings'!I:I,'Equip Billings'!B:B,Table7[[#This Row],[Equip '#]])</f>
        <v>0</v>
      </c>
      <c r="F164" s="143">
        <f>Table7[[#This Row],[Rate]]+Table7[[#This Row],[Rate]]*Table7[[#Headers],[5%]]</f>
        <v>1312.5</v>
      </c>
      <c r="G164" s="143">
        <f>Table7[[#This Row],[5%]]-Table7[[#This Row],[Rate]]</f>
        <v>62.5</v>
      </c>
    </row>
    <row r="165" spans="1:7" ht="13.5" x14ac:dyDescent="0.25">
      <c r="A165" s="69" t="s">
        <v>1364</v>
      </c>
      <c r="B165" s="69" t="s">
        <v>3379</v>
      </c>
      <c r="C165" s="69" t="s">
        <v>3387</v>
      </c>
      <c r="D165" s="76">
        <v>1250</v>
      </c>
      <c r="E165" s="71">
        <f>SUMIFS('Equip Billings'!I:I,'Equip Billings'!B:B,Table7[[#This Row],[Equip '#]])</f>
        <v>1</v>
      </c>
      <c r="F165" s="143">
        <f>Table7[[#This Row],[Rate]]+Table7[[#This Row],[Rate]]*Table7[[#Headers],[5%]]</f>
        <v>1312.5</v>
      </c>
      <c r="G165" s="143">
        <f>Table7[[#This Row],[5%]]-Table7[[#This Row],[Rate]]</f>
        <v>62.5</v>
      </c>
    </row>
    <row r="166" spans="1:7" ht="13.5" x14ac:dyDescent="0.25">
      <c r="A166" s="77" t="s">
        <v>1364</v>
      </c>
      <c r="B166" s="77" t="s">
        <v>3380</v>
      </c>
      <c r="C166" s="77" t="s">
        <v>3388</v>
      </c>
      <c r="D166" s="76">
        <v>1250</v>
      </c>
      <c r="E166" s="71">
        <f>SUMIFS('Equip Billings'!I:I,'Equip Billings'!B:B,Table7[[#This Row],[Equip '#]])</f>
        <v>0.5</v>
      </c>
      <c r="F166" s="143">
        <f>Table7[[#This Row],[Rate]]+Table7[[#This Row],[Rate]]*Table7[[#Headers],[5%]]</f>
        <v>1312.5</v>
      </c>
      <c r="G166" s="143">
        <f>Table7[[#This Row],[5%]]-Table7[[#This Row],[Rate]]</f>
        <v>62.5</v>
      </c>
    </row>
    <row r="167" spans="1:7" ht="13.5" x14ac:dyDescent="0.25">
      <c r="A167" s="69" t="s">
        <v>1364</v>
      </c>
      <c r="B167" s="69" t="s">
        <v>3381</v>
      </c>
      <c r="C167" s="69" t="s">
        <v>3389</v>
      </c>
      <c r="D167" s="76">
        <v>1250</v>
      </c>
      <c r="E167" s="71">
        <f>SUMIFS('Equip Billings'!I:I,'Equip Billings'!B:B,Table7[[#This Row],[Equip '#]])</f>
        <v>1</v>
      </c>
      <c r="F167" s="143">
        <f>Table7[[#This Row],[Rate]]+Table7[[#This Row],[Rate]]*Table7[[#Headers],[5%]]</f>
        <v>1312.5</v>
      </c>
      <c r="G167" s="143">
        <f>Table7[[#This Row],[5%]]-Table7[[#This Row],[Rate]]</f>
        <v>62.5</v>
      </c>
    </row>
    <row r="168" spans="1:7" ht="13.5" x14ac:dyDescent="0.25">
      <c r="A168" s="74" t="s">
        <v>1364</v>
      </c>
      <c r="B168" s="74" t="s">
        <v>3382</v>
      </c>
      <c r="C168" s="69" t="s">
        <v>3390</v>
      </c>
      <c r="D168" s="76">
        <v>1250</v>
      </c>
      <c r="E168" s="71">
        <f>SUMIFS('Equip Billings'!I:I,'Equip Billings'!B:B,Table7[[#This Row],[Equip '#]])</f>
        <v>1</v>
      </c>
      <c r="F168" s="143">
        <f>Table7[[#This Row],[Rate]]+Table7[[#This Row],[Rate]]*Table7[[#Headers],[5%]]</f>
        <v>1312.5</v>
      </c>
      <c r="G168" s="143">
        <f>Table7[[#This Row],[5%]]-Table7[[#This Row],[Rate]]</f>
        <v>62.5</v>
      </c>
    </row>
    <row r="169" spans="1:7" ht="13.5" x14ac:dyDescent="0.25">
      <c r="A169" s="74" t="s">
        <v>1364</v>
      </c>
      <c r="B169" s="74" t="s">
        <v>3383</v>
      </c>
      <c r="C169" s="69" t="s">
        <v>3391</v>
      </c>
      <c r="D169" s="76">
        <v>1250</v>
      </c>
      <c r="E169" s="71">
        <f>SUMIFS('Equip Billings'!I:I,'Equip Billings'!B:B,Table7[[#This Row],[Equip '#]])</f>
        <v>1</v>
      </c>
      <c r="F169" s="143">
        <f>Table7[[#This Row],[Rate]]+Table7[[#This Row],[Rate]]*Table7[[#Headers],[5%]]</f>
        <v>1312.5</v>
      </c>
      <c r="G169" s="143">
        <f>Table7[[#This Row],[5%]]-Table7[[#This Row],[Rate]]</f>
        <v>62.5</v>
      </c>
    </row>
    <row r="170" spans="1:7" ht="13.5" x14ac:dyDescent="0.25">
      <c r="A170" s="74" t="s">
        <v>1364</v>
      </c>
      <c r="B170" s="74" t="s">
        <v>3384</v>
      </c>
      <c r="C170" s="69" t="s">
        <v>3392</v>
      </c>
      <c r="D170" s="76">
        <v>1250</v>
      </c>
      <c r="E170" s="71">
        <f>SUMIFS('Equip Billings'!I:I,'Equip Billings'!B:B,Table7[[#This Row],[Equip '#]])</f>
        <v>1</v>
      </c>
      <c r="F170" s="143">
        <f>Table7[[#This Row],[Rate]]+Table7[[#This Row],[Rate]]*Table7[[#Headers],[5%]]</f>
        <v>1312.5</v>
      </c>
      <c r="G170" s="143">
        <f>Table7[[#This Row],[5%]]-Table7[[#This Row],[Rate]]</f>
        <v>62.5</v>
      </c>
    </row>
    <row r="171" spans="1:7" ht="13.5" x14ac:dyDescent="0.25">
      <c r="A171" s="74" t="s">
        <v>1364</v>
      </c>
      <c r="B171" s="74" t="s">
        <v>3385</v>
      </c>
      <c r="C171" s="73" t="s">
        <v>3393</v>
      </c>
      <c r="D171" s="76">
        <v>1250</v>
      </c>
      <c r="E171" s="71">
        <f>SUMIFS('Equip Billings'!I:I,'Equip Billings'!B:B,Table7[[#This Row],[Equip '#]])</f>
        <v>1</v>
      </c>
      <c r="F171" s="143">
        <f>Table7[[#This Row],[Rate]]+Table7[[#This Row],[Rate]]*Table7[[#Headers],[5%]]</f>
        <v>1312.5</v>
      </c>
      <c r="G171" s="143">
        <f>Table7[[#This Row],[5%]]-Table7[[#This Row],[Rate]]</f>
        <v>62.5</v>
      </c>
    </row>
    <row r="172" spans="1:7" ht="13.5" x14ac:dyDescent="0.25">
      <c r="A172" s="69" t="s">
        <v>1364</v>
      </c>
      <c r="B172" s="69" t="s">
        <v>3763</v>
      </c>
      <c r="C172" s="69" t="s">
        <v>3768</v>
      </c>
      <c r="D172" s="76">
        <v>1250</v>
      </c>
      <c r="E172" s="71">
        <f>SUMIFS('Equip Billings'!I:I,'Equip Billings'!B:B,Table7[[#This Row],[Equip '#]])</f>
        <v>1</v>
      </c>
      <c r="F172" s="143">
        <f>Table7[[#This Row],[Rate]]+Table7[[#This Row],[Rate]]*Table7[[#Headers],[5%]]</f>
        <v>1312.5</v>
      </c>
      <c r="G172" s="143">
        <f>Table7[[#This Row],[5%]]-Table7[[#This Row],[Rate]]</f>
        <v>62.5</v>
      </c>
    </row>
    <row r="173" spans="1:7" ht="13.5" x14ac:dyDescent="0.25">
      <c r="A173" s="74" t="s">
        <v>1364</v>
      </c>
      <c r="B173" s="74" t="s">
        <v>3764</v>
      </c>
      <c r="C173" s="69" t="s">
        <v>3769</v>
      </c>
      <c r="D173" s="76">
        <v>1250</v>
      </c>
      <c r="E173" s="71">
        <f>SUMIFS('Equip Billings'!I:I,'Equip Billings'!B:B,Table7[[#This Row],[Equip '#]])</f>
        <v>1</v>
      </c>
      <c r="F173" s="143">
        <f>Table7[[#This Row],[Rate]]+Table7[[#This Row],[Rate]]*Table7[[#Headers],[5%]]</f>
        <v>1312.5</v>
      </c>
      <c r="G173" s="143">
        <f>Table7[[#This Row],[5%]]-Table7[[#This Row],[Rate]]</f>
        <v>62.5</v>
      </c>
    </row>
    <row r="174" spans="1:7" ht="13.5" x14ac:dyDescent="0.25">
      <c r="A174" s="69" t="s">
        <v>1364</v>
      </c>
      <c r="B174" s="69" t="s">
        <v>3765</v>
      </c>
      <c r="C174" s="69" t="s">
        <v>3770</v>
      </c>
      <c r="D174" s="70">
        <v>1250</v>
      </c>
      <c r="E174" s="71">
        <f>SUMIFS('Equip Billings'!I:I,'Equip Billings'!B:B,Table7[[#This Row],[Equip '#]])</f>
        <v>0</v>
      </c>
      <c r="F174" s="143">
        <f>Table7[[#This Row],[Rate]]+Table7[[#This Row],[Rate]]*Table7[[#Headers],[5%]]</f>
        <v>1312.5</v>
      </c>
      <c r="G174" s="143">
        <f>Table7[[#This Row],[5%]]-Table7[[#This Row],[Rate]]</f>
        <v>62.5</v>
      </c>
    </row>
    <row r="175" spans="1:7" ht="13.5" x14ac:dyDescent="0.25">
      <c r="A175" s="69" t="s">
        <v>1364</v>
      </c>
      <c r="B175" s="69" t="s">
        <v>3766</v>
      </c>
      <c r="C175" s="69" t="s">
        <v>3771</v>
      </c>
      <c r="D175" s="70">
        <v>1250</v>
      </c>
      <c r="E175" s="71">
        <f>SUMIFS('Equip Billings'!I:I,'Equip Billings'!B:B,Table7[[#This Row],[Equip '#]])</f>
        <v>1</v>
      </c>
      <c r="F175" s="143">
        <f>Table7[[#This Row],[Rate]]+Table7[[#This Row],[Rate]]*Table7[[#Headers],[5%]]</f>
        <v>1312.5</v>
      </c>
      <c r="G175" s="143">
        <f>Table7[[#This Row],[5%]]-Table7[[#This Row],[Rate]]</f>
        <v>62.5</v>
      </c>
    </row>
    <row r="176" spans="1:7" ht="13.5" x14ac:dyDescent="0.25">
      <c r="A176" s="69" t="s">
        <v>1310</v>
      </c>
      <c r="B176" s="69" t="s">
        <v>4066</v>
      </c>
      <c r="C176" s="69" t="s">
        <v>4104</v>
      </c>
      <c r="D176" s="70">
        <v>800</v>
      </c>
      <c r="E176" s="71">
        <f>SUMIFS('Equip Billings'!I:I,'Equip Billings'!B:B,Table7[[#This Row],[Equip '#]])</f>
        <v>1</v>
      </c>
      <c r="F176" s="143">
        <f>Table7[[#This Row],[Rate]]+Table7[[#This Row],[Rate]]*Table7[[#Headers],[5%]]</f>
        <v>840</v>
      </c>
      <c r="G176" s="143">
        <f>Table7[[#This Row],[5%]]-Table7[[#This Row],[Rate]]</f>
        <v>40</v>
      </c>
    </row>
    <row r="177" spans="1:7" ht="13.5" x14ac:dyDescent="0.25">
      <c r="A177" s="69" t="s">
        <v>1310</v>
      </c>
      <c r="B177" s="69" t="s">
        <v>4067</v>
      </c>
      <c r="C177" s="69" t="s">
        <v>4104</v>
      </c>
      <c r="D177" s="70">
        <v>800</v>
      </c>
      <c r="E177" s="71">
        <f>SUMIFS('Equip Billings'!I:I,'Equip Billings'!B:B,Table7[[#This Row],[Equip '#]])</f>
        <v>0.5</v>
      </c>
      <c r="F177" s="143">
        <f>Table7[[#This Row],[Rate]]+Table7[[#This Row],[Rate]]*Table7[[#Headers],[5%]]</f>
        <v>840</v>
      </c>
      <c r="G177" s="143">
        <f>Table7[[#This Row],[5%]]-Table7[[#This Row],[Rate]]</f>
        <v>40</v>
      </c>
    </row>
    <row r="178" spans="1:7" ht="13.5" x14ac:dyDescent="0.25">
      <c r="A178" s="69" t="s">
        <v>1310</v>
      </c>
      <c r="B178" s="69" t="s">
        <v>4068</v>
      </c>
      <c r="C178" s="69" t="s">
        <v>4075</v>
      </c>
      <c r="D178" s="70">
        <v>800</v>
      </c>
      <c r="E178" s="71">
        <f>SUMIFS('Equip Billings'!I:I,'Equip Billings'!B:B,Table7[[#This Row],[Equip '#]])</f>
        <v>1</v>
      </c>
      <c r="F178" s="143">
        <f>Table7[[#This Row],[Rate]]+Table7[[#This Row],[Rate]]*Table7[[#Headers],[5%]]</f>
        <v>840</v>
      </c>
      <c r="G178" s="143">
        <f>Table7[[#This Row],[5%]]-Table7[[#This Row],[Rate]]</f>
        <v>40</v>
      </c>
    </row>
    <row r="179" spans="1:7" ht="13.5" x14ac:dyDescent="0.25">
      <c r="A179" s="69" t="s">
        <v>1310</v>
      </c>
      <c r="B179" s="69" t="s">
        <v>4069</v>
      </c>
      <c r="C179" s="69" t="s">
        <v>4075</v>
      </c>
      <c r="D179" s="70">
        <v>800</v>
      </c>
      <c r="E179" s="71">
        <f>SUMIFS('Equip Billings'!I:I,'Equip Billings'!B:B,Table7[[#This Row],[Equip '#]])</f>
        <v>1</v>
      </c>
      <c r="F179" s="143">
        <f>Table7[[#This Row],[Rate]]+Table7[[#This Row],[Rate]]*Table7[[#Headers],[5%]]</f>
        <v>840</v>
      </c>
      <c r="G179" s="143">
        <f>Table7[[#This Row],[5%]]-Table7[[#This Row],[Rate]]</f>
        <v>40</v>
      </c>
    </row>
    <row r="180" spans="1:7" ht="13.5" x14ac:dyDescent="0.25">
      <c r="A180" s="69" t="s">
        <v>1310</v>
      </c>
      <c r="B180" s="69" t="s">
        <v>4070</v>
      </c>
      <c r="C180" s="69" t="s">
        <v>4104</v>
      </c>
      <c r="D180" s="70">
        <v>800</v>
      </c>
      <c r="E180" s="71">
        <f>SUMIFS('Equip Billings'!I:I,'Equip Billings'!B:B,Table7[[#This Row],[Equip '#]])</f>
        <v>0</v>
      </c>
      <c r="F180" s="143">
        <f>Table7[[#This Row],[Rate]]+Table7[[#This Row],[Rate]]*Table7[[#Headers],[5%]]</f>
        <v>840</v>
      </c>
      <c r="G180" s="143">
        <f>Table7[[#This Row],[5%]]-Table7[[#This Row],[Rate]]</f>
        <v>40</v>
      </c>
    </row>
    <row r="181" spans="1:7" ht="13.5" x14ac:dyDescent="0.25">
      <c r="A181" s="69" t="s">
        <v>1310</v>
      </c>
      <c r="B181" s="69" t="s">
        <v>4071</v>
      </c>
      <c r="C181" s="69" t="s">
        <v>4075</v>
      </c>
      <c r="D181" s="70">
        <v>800</v>
      </c>
      <c r="E181" s="71">
        <f>SUMIFS('Equip Billings'!I:I,'Equip Billings'!B:B,Table7[[#This Row],[Equip '#]])</f>
        <v>1</v>
      </c>
      <c r="F181" s="143">
        <f>Table7[[#This Row],[Rate]]+Table7[[#This Row],[Rate]]*Table7[[#Headers],[5%]]</f>
        <v>840</v>
      </c>
      <c r="G181" s="143">
        <f>Table7[[#This Row],[5%]]-Table7[[#This Row],[Rate]]</f>
        <v>40</v>
      </c>
    </row>
    <row r="182" spans="1:7" ht="13.5" x14ac:dyDescent="0.25">
      <c r="A182" s="69" t="s">
        <v>1310</v>
      </c>
      <c r="B182" s="69" t="s">
        <v>4072</v>
      </c>
      <c r="C182" s="73" t="s">
        <v>4075</v>
      </c>
      <c r="D182" s="70">
        <v>800</v>
      </c>
      <c r="E182" s="71">
        <f>SUMIFS('Equip Billings'!I:I,'Equip Billings'!B:B,Table7[[#This Row],[Equip '#]])</f>
        <v>1</v>
      </c>
      <c r="F182" s="143">
        <f>Table7[[#This Row],[Rate]]+Table7[[#This Row],[Rate]]*Table7[[#Headers],[5%]]</f>
        <v>840</v>
      </c>
      <c r="G182" s="143">
        <f>Table7[[#This Row],[5%]]-Table7[[#This Row],[Rate]]</f>
        <v>40</v>
      </c>
    </row>
    <row r="183" spans="1:7" ht="13.5" x14ac:dyDescent="0.25">
      <c r="A183" s="69" t="s">
        <v>1364</v>
      </c>
      <c r="B183" s="69" t="s">
        <v>4079</v>
      </c>
      <c r="C183" s="73" t="s">
        <v>4105</v>
      </c>
      <c r="D183" s="70">
        <v>1250</v>
      </c>
      <c r="E183" s="71">
        <f>SUMIFS('Equip Billings'!I:I,'Equip Billings'!B:B,Table7[[#This Row],[Equip '#]])</f>
        <v>0</v>
      </c>
      <c r="F183" s="143">
        <f>Table7[[#This Row],[Rate]]+Table7[[#This Row],[Rate]]*Table7[[#Headers],[5%]]</f>
        <v>1312.5</v>
      </c>
      <c r="G183" s="143">
        <f>Table7[[#This Row],[5%]]-Table7[[#This Row],[Rate]]</f>
        <v>62.5</v>
      </c>
    </row>
    <row r="184" spans="1:7" ht="13.5" x14ac:dyDescent="0.25">
      <c r="A184" s="74" t="s">
        <v>1364</v>
      </c>
      <c r="B184" s="74" t="s">
        <v>4080</v>
      </c>
      <c r="C184" s="73" t="s">
        <v>4106</v>
      </c>
      <c r="D184" s="76">
        <v>1250</v>
      </c>
      <c r="E184" s="71">
        <f>SUMIFS('Equip Billings'!I:I,'Equip Billings'!B:B,Table7[[#This Row],[Equip '#]])</f>
        <v>0</v>
      </c>
      <c r="F184" s="143">
        <f>Table7[[#This Row],[Rate]]+Table7[[#This Row],[Rate]]*Table7[[#Headers],[5%]]</f>
        <v>1312.5</v>
      </c>
      <c r="G184" s="143">
        <f>Table7[[#This Row],[5%]]-Table7[[#This Row],[Rate]]</f>
        <v>62.5</v>
      </c>
    </row>
    <row r="185" spans="1:7" ht="13.5" x14ac:dyDescent="0.25">
      <c r="A185" s="69" t="s">
        <v>4328</v>
      </c>
      <c r="B185" s="69" t="s">
        <v>4093</v>
      </c>
      <c r="C185" s="73" t="s">
        <v>4107</v>
      </c>
      <c r="D185" s="76">
        <v>7336.9266666666663</v>
      </c>
      <c r="E185" s="71">
        <f>SUMIFS('Equip Billings'!I:I,'Equip Billings'!B:B,Table7[[#This Row],[Equip '#]])</f>
        <v>0</v>
      </c>
      <c r="F185" s="143">
        <f>Table7[[#This Row],[Rate]]+Table7[[#This Row],[Rate]]*Table7[[#Headers],[5%]]</f>
        <v>7703.7729999999992</v>
      </c>
      <c r="G185" s="143">
        <f>Table7[[#This Row],[5%]]-Table7[[#This Row],[Rate]]</f>
        <v>366.84633333333295</v>
      </c>
    </row>
    <row r="186" spans="1:7" ht="13.5" x14ac:dyDescent="0.25">
      <c r="A186" s="69" t="s">
        <v>4329</v>
      </c>
      <c r="B186" s="69" t="s">
        <v>50</v>
      </c>
      <c r="C186" s="73" t="s">
        <v>382</v>
      </c>
      <c r="D186" s="70">
        <v>2500</v>
      </c>
      <c r="E186" s="71">
        <f>SUMIFS('Equip Billings'!I:I,'Equip Billings'!B:B,Table7[[#This Row],[Equip '#]])</f>
        <v>1</v>
      </c>
      <c r="F186" s="143">
        <f>Table7[[#This Row],[Rate]]+Table7[[#This Row],[Rate]]*Table7[[#Headers],[5%]]</f>
        <v>2625</v>
      </c>
      <c r="G186" s="143">
        <f>Table7[[#This Row],[5%]]-Table7[[#This Row],[Rate]]</f>
        <v>125</v>
      </c>
    </row>
    <row r="187" spans="1:7" ht="13.5" x14ac:dyDescent="0.25">
      <c r="A187" s="69" t="s">
        <v>4330</v>
      </c>
      <c r="B187" s="69" t="s">
        <v>51</v>
      </c>
      <c r="C187" s="73" t="s">
        <v>383</v>
      </c>
      <c r="D187" s="70">
        <v>2500</v>
      </c>
      <c r="E187" s="71">
        <f>SUMIFS('Equip Billings'!I:I,'Equip Billings'!B:B,Table7[[#This Row],[Equip '#]])</f>
        <v>0</v>
      </c>
      <c r="F187" s="143">
        <f>Table7[[#This Row],[Rate]]+Table7[[#This Row],[Rate]]*Table7[[#Headers],[5%]]</f>
        <v>2625</v>
      </c>
      <c r="G187" s="143">
        <f>Table7[[#This Row],[5%]]-Table7[[#This Row],[Rate]]</f>
        <v>125</v>
      </c>
    </row>
    <row r="188" spans="1:7" ht="13.5" x14ac:dyDescent="0.25">
      <c r="A188" s="69" t="s">
        <v>4329</v>
      </c>
      <c r="B188" s="69" t="s">
        <v>3744</v>
      </c>
      <c r="C188" s="73" t="s">
        <v>3755</v>
      </c>
      <c r="D188" s="70">
        <v>3500</v>
      </c>
      <c r="E188" s="71">
        <f>SUMIFS('Equip Billings'!I:I,'Equip Billings'!B:B,Table7[[#This Row],[Equip '#]])</f>
        <v>0.25</v>
      </c>
      <c r="F188" s="143">
        <f>Table7[[#This Row],[Rate]]+Table7[[#This Row],[Rate]]*Table7[[#Headers],[5%]]</f>
        <v>3675</v>
      </c>
      <c r="G188" s="143">
        <f>Table7[[#This Row],[5%]]-Table7[[#This Row],[Rate]]</f>
        <v>175</v>
      </c>
    </row>
    <row r="189" spans="1:7" ht="13.5" x14ac:dyDescent="0.25">
      <c r="A189" s="69" t="s">
        <v>4329</v>
      </c>
      <c r="B189" s="69" t="s">
        <v>3856</v>
      </c>
      <c r="C189" s="73" t="s">
        <v>3863</v>
      </c>
      <c r="D189" s="70">
        <v>2500</v>
      </c>
      <c r="E189" s="71">
        <f>SUMIFS('Equip Billings'!I:I,'Equip Billings'!B:B,Table7[[#This Row],[Equip '#]])</f>
        <v>1</v>
      </c>
      <c r="F189" s="143">
        <f>Table7[[#This Row],[Rate]]+Table7[[#This Row],[Rate]]*Table7[[#Headers],[5%]]</f>
        <v>2625</v>
      </c>
      <c r="G189" s="143">
        <f>Table7[[#This Row],[5%]]-Table7[[#This Row],[Rate]]</f>
        <v>125</v>
      </c>
    </row>
    <row r="190" spans="1:7" ht="13.5" x14ac:dyDescent="0.25">
      <c r="A190" s="69" t="s">
        <v>4329</v>
      </c>
      <c r="B190" s="69" t="s">
        <v>3995</v>
      </c>
      <c r="C190" s="73" t="s">
        <v>4086</v>
      </c>
      <c r="D190" s="70">
        <v>2500</v>
      </c>
      <c r="E190" s="71">
        <f>SUMIFS('Equip Billings'!I:I,'Equip Billings'!B:B,Table7[[#This Row],[Equip '#]])</f>
        <v>1</v>
      </c>
      <c r="F190" s="143">
        <f>Table7[[#This Row],[Rate]]+Table7[[#This Row],[Rate]]*Table7[[#Headers],[5%]]</f>
        <v>2625</v>
      </c>
      <c r="G190" s="143">
        <f>Table7[[#This Row],[5%]]-Table7[[#This Row],[Rate]]</f>
        <v>125</v>
      </c>
    </row>
    <row r="191" spans="1:7" ht="13.5" x14ac:dyDescent="0.25">
      <c r="A191" s="69" t="s">
        <v>4330</v>
      </c>
      <c r="B191" s="69" t="s">
        <v>4042</v>
      </c>
      <c r="C191" s="73" t="s">
        <v>4055</v>
      </c>
      <c r="D191" s="70">
        <v>2500</v>
      </c>
      <c r="E191" s="71">
        <f>SUMIFS('Equip Billings'!I:I,'Equip Billings'!B:B,Table7[[#This Row],[Equip '#]])</f>
        <v>1</v>
      </c>
      <c r="F191" s="143">
        <f>Table7[[#This Row],[Rate]]+Table7[[#This Row],[Rate]]*Table7[[#Headers],[5%]]</f>
        <v>2625</v>
      </c>
      <c r="G191" s="143">
        <f>Table7[[#This Row],[5%]]-Table7[[#This Row],[Rate]]</f>
        <v>125</v>
      </c>
    </row>
    <row r="192" spans="1:7" ht="13.5" x14ac:dyDescent="0.25">
      <c r="A192" s="69" t="s">
        <v>4329</v>
      </c>
      <c r="B192" s="69" t="s">
        <v>4043</v>
      </c>
      <c r="C192" s="73" t="s">
        <v>4055</v>
      </c>
      <c r="D192" s="70">
        <v>2500</v>
      </c>
      <c r="E192" s="71">
        <f>SUMIFS('Equip Billings'!I:I,'Equip Billings'!B:B,Table7[[#This Row],[Equip '#]])</f>
        <v>1</v>
      </c>
      <c r="F192" s="143">
        <f>Table7[[#This Row],[Rate]]+Table7[[#This Row],[Rate]]*Table7[[#Headers],[5%]]</f>
        <v>2625</v>
      </c>
      <c r="G192" s="143">
        <f>Table7[[#This Row],[5%]]-Table7[[#This Row],[Rate]]</f>
        <v>125</v>
      </c>
    </row>
    <row r="193" spans="1:7" ht="13.5" x14ac:dyDescent="0.25">
      <c r="A193" s="69" t="s">
        <v>4317</v>
      </c>
      <c r="B193" s="69" t="s">
        <v>87</v>
      </c>
      <c r="C193" s="73" t="s">
        <v>384</v>
      </c>
      <c r="D193" s="70">
        <v>1500</v>
      </c>
      <c r="E193" s="71">
        <f>SUMIFS('Equip Billings'!I:I,'Equip Billings'!B:B,Table7[[#This Row],[Equip '#]])</f>
        <v>0</v>
      </c>
      <c r="F193" s="143">
        <f>Table7[[#This Row],[Rate]]+Table7[[#This Row],[Rate]]*Table7[[#Headers],[5%]]</f>
        <v>1575</v>
      </c>
      <c r="G193" s="143">
        <f>Table7[[#This Row],[5%]]-Table7[[#This Row],[Rate]]</f>
        <v>75</v>
      </c>
    </row>
    <row r="194" spans="1:7" ht="13.5" x14ac:dyDescent="0.25">
      <c r="A194" s="69" t="s">
        <v>4308</v>
      </c>
      <c r="B194" s="69" t="s">
        <v>198</v>
      </c>
      <c r="C194" s="73" t="s">
        <v>3884</v>
      </c>
      <c r="D194" s="70">
        <v>3500</v>
      </c>
      <c r="E194" s="71">
        <f>SUMIFS('Equip Billings'!I:I,'Equip Billings'!B:B,Table7[[#This Row],[Equip '#]])</f>
        <v>0.5</v>
      </c>
      <c r="F194" s="143">
        <f>Table7[[#This Row],[Rate]]+Table7[[#This Row],[Rate]]*Table7[[#Headers],[5%]]</f>
        <v>3675</v>
      </c>
      <c r="G194" s="143">
        <f>Table7[[#This Row],[5%]]-Table7[[#This Row],[Rate]]</f>
        <v>175</v>
      </c>
    </row>
    <row r="195" spans="1:7" ht="13.5" x14ac:dyDescent="0.25">
      <c r="A195" s="69" t="s">
        <v>4317</v>
      </c>
      <c r="B195" s="69" t="s">
        <v>164</v>
      </c>
      <c r="C195" s="78" t="s">
        <v>386</v>
      </c>
      <c r="D195" s="70">
        <v>1500</v>
      </c>
      <c r="E195" s="71">
        <f>SUMIFS('Equip Billings'!I:I,'Equip Billings'!B:B,Table7[[#This Row],[Equip '#]])</f>
        <v>0</v>
      </c>
      <c r="F195" s="143">
        <f>Table7[[#This Row],[Rate]]+Table7[[#This Row],[Rate]]*Table7[[#Headers],[5%]]</f>
        <v>1575</v>
      </c>
      <c r="G195" s="143">
        <f>Table7[[#This Row],[5%]]-Table7[[#This Row],[Rate]]</f>
        <v>75</v>
      </c>
    </row>
    <row r="196" spans="1:7" ht="13.5" x14ac:dyDescent="0.25">
      <c r="A196" s="69" t="s">
        <v>4317</v>
      </c>
      <c r="B196" s="69" t="s">
        <v>227</v>
      </c>
      <c r="C196" s="78" t="s">
        <v>387</v>
      </c>
      <c r="D196" s="70">
        <v>1500</v>
      </c>
      <c r="E196" s="71">
        <f>SUMIFS('Equip Billings'!I:I,'Equip Billings'!B:B,Table7[[#This Row],[Equip '#]])</f>
        <v>0.5</v>
      </c>
      <c r="F196" s="143">
        <f>Table7[[#This Row],[Rate]]+Table7[[#This Row],[Rate]]*Table7[[#Headers],[5%]]</f>
        <v>1575</v>
      </c>
      <c r="G196" s="143">
        <f>Table7[[#This Row],[5%]]-Table7[[#This Row],[Rate]]</f>
        <v>75</v>
      </c>
    </row>
    <row r="197" spans="1:7" ht="13.5" x14ac:dyDescent="0.25">
      <c r="A197" s="74" t="s">
        <v>4317</v>
      </c>
      <c r="B197" s="74" t="s">
        <v>165</v>
      </c>
      <c r="C197" s="78" t="s">
        <v>388</v>
      </c>
      <c r="D197" s="76">
        <v>1500</v>
      </c>
      <c r="E197" s="71">
        <f>SUMIFS('Equip Billings'!I:I,'Equip Billings'!B:B,Table7[[#This Row],[Equip '#]])</f>
        <v>0</v>
      </c>
      <c r="F197" s="143">
        <f>Table7[[#This Row],[Rate]]+Table7[[#This Row],[Rate]]*Table7[[#Headers],[5%]]</f>
        <v>1575</v>
      </c>
      <c r="G197" s="143">
        <f>Table7[[#This Row],[5%]]-Table7[[#This Row],[Rate]]</f>
        <v>75</v>
      </c>
    </row>
    <row r="198" spans="1:7" ht="13.5" x14ac:dyDescent="0.25">
      <c r="A198" s="69" t="s">
        <v>4317</v>
      </c>
      <c r="B198" s="69" t="s">
        <v>1383</v>
      </c>
      <c r="C198" s="75" t="s">
        <v>1384</v>
      </c>
      <c r="D198" s="76">
        <v>1500</v>
      </c>
      <c r="E198" s="71">
        <f>SUMIFS('Equip Billings'!I:I,'Equip Billings'!B:B,Table7[[#This Row],[Equip '#]])</f>
        <v>0</v>
      </c>
      <c r="F198" s="143">
        <f>Table7[[#This Row],[Rate]]+Table7[[#This Row],[Rate]]*Table7[[#Headers],[5%]]</f>
        <v>1575</v>
      </c>
      <c r="G198" s="143">
        <f>Table7[[#This Row],[5%]]-Table7[[#This Row],[Rate]]</f>
        <v>75</v>
      </c>
    </row>
    <row r="199" spans="1:7" ht="13.5" x14ac:dyDescent="0.25">
      <c r="A199" s="69" t="s">
        <v>4317</v>
      </c>
      <c r="B199" s="69" t="s">
        <v>3514</v>
      </c>
      <c r="C199" s="73" t="s">
        <v>3529</v>
      </c>
      <c r="D199" s="70">
        <v>1500</v>
      </c>
      <c r="E199" s="71">
        <f>SUMIFS('Equip Billings'!I:I,'Equip Billings'!B:B,Table7[[#This Row],[Equip '#]])</f>
        <v>0</v>
      </c>
      <c r="F199" s="143">
        <f>Table7[[#This Row],[Rate]]+Table7[[#This Row],[Rate]]*Table7[[#Headers],[5%]]</f>
        <v>1575</v>
      </c>
      <c r="G199" s="143">
        <f>Table7[[#This Row],[5%]]-Table7[[#This Row],[Rate]]</f>
        <v>75</v>
      </c>
    </row>
    <row r="200" spans="1:7" ht="13.5" x14ac:dyDescent="0.25">
      <c r="A200" s="69" t="s">
        <v>4317</v>
      </c>
      <c r="B200" s="69" t="s">
        <v>3701</v>
      </c>
      <c r="C200" s="73" t="s">
        <v>3706</v>
      </c>
      <c r="D200" s="70">
        <v>1500</v>
      </c>
      <c r="E200" s="71">
        <f>SUMIFS('Equip Billings'!I:I,'Equip Billings'!B:B,Table7[[#This Row],[Equip '#]])</f>
        <v>0.5</v>
      </c>
      <c r="F200" s="143">
        <f>Table7[[#This Row],[Rate]]+Table7[[#This Row],[Rate]]*Table7[[#Headers],[5%]]</f>
        <v>1575</v>
      </c>
      <c r="G200" s="143">
        <f>Table7[[#This Row],[5%]]-Table7[[#This Row],[Rate]]</f>
        <v>75</v>
      </c>
    </row>
    <row r="201" spans="1:7" ht="13.5" x14ac:dyDescent="0.25">
      <c r="A201" s="69" t="s">
        <v>4319</v>
      </c>
      <c r="B201" s="69" t="s">
        <v>4264</v>
      </c>
      <c r="C201" s="73" t="s">
        <v>4331</v>
      </c>
      <c r="D201" s="70">
        <v>1500</v>
      </c>
      <c r="E201" s="71">
        <f>SUMIFS('Equip Billings'!I:I,'Equip Billings'!B:B,Table7[[#This Row],[Equip '#]])</f>
        <v>1</v>
      </c>
      <c r="F201" s="143">
        <f>Table7[[#This Row],[Rate]]+Table7[[#This Row],[Rate]]*Table7[[#Headers],[5%]]</f>
        <v>1575</v>
      </c>
      <c r="G201" s="143">
        <f>Table7[[#This Row],[5%]]-Table7[[#This Row],[Rate]]</f>
        <v>75</v>
      </c>
    </row>
    <row r="202" spans="1:7" ht="13.5" x14ac:dyDescent="0.25">
      <c r="A202" s="69" t="s">
        <v>4332</v>
      </c>
      <c r="B202" s="69" t="s">
        <v>1398</v>
      </c>
      <c r="C202" s="73" t="s">
        <v>1399</v>
      </c>
      <c r="D202" s="70">
        <v>0</v>
      </c>
      <c r="E202" s="71">
        <f>SUMIFS('Equip Billings'!I:I,'Equip Billings'!B:B,Table7[[#This Row],[Equip '#]])</f>
        <v>0</v>
      </c>
      <c r="F202" s="143">
        <f>Table7[[#This Row],[Rate]]+Table7[[#This Row],[Rate]]*Table7[[#Headers],[5%]]</f>
        <v>0</v>
      </c>
      <c r="G202" s="143">
        <f>Table7[[#This Row],[5%]]-Table7[[#This Row],[Rate]]</f>
        <v>0</v>
      </c>
    </row>
    <row r="203" spans="1:7" ht="13.5" x14ac:dyDescent="0.25">
      <c r="A203" s="69" t="s">
        <v>4333</v>
      </c>
      <c r="B203" s="69" t="s">
        <v>3351</v>
      </c>
      <c r="C203" s="73" t="s">
        <v>3359</v>
      </c>
      <c r="D203" s="70">
        <v>10000</v>
      </c>
      <c r="E203" s="71">
        <f>SUMIFS('Equip Billings'!I:I,'Equip Billings'!B:B,Table7[[#This Row],[Equip '#]])</f>
        <v>1</v>
      </c>
      <c r="F203" s="143">
        <f>Table7[[#This Row],[Rate]]+Table7[[#This Row],[Rate]]*Table7[[#Headers],[5%]]</f>
        <v>10500</v>
      </c>
      <c r="G203" s="143">
        <f>Table7[[#This Row],[5%]]-Table7[[#This Row],[Rate]]</f>
        <v>500</v>
      </c>
    </row>
    <row r="204" spans="1:7" ht="13.5" x14ac:dyDescent="0.25">
      <c r="A204" s="69" t="s">
        <v>4319</v>
      </c>
      <c r="B204" s="69" t="s">
        <v>106</v>
      </c>
      <c r="C204" s="73" t="s">
        <v>389</v>
      </c>
      <c r="D204" s="70">
        <v>1300</v>
      </c>
      <c r="E204" s="71">
        <f>SUMIFS('Equip Billings'!I:I,'Equip Billings'!B:B,Table7[[#This Row],[Equip '#]])</f>
        <v>0</v>
      </c>
      <c r="F204" s="143">
        <f>Table7[[#This Row],[Rate]]+Table7[[#This Row],[Rate]]*Table7[[#Headers],[5%]]</f>
        <v>1365</v>
      </c>
      <c r="G204" s="143">
        <f>Table7[[#This Row],[5%]]-Table7[[#This Row],[Rate]]</f>
        <v>65</v>
      </c>
    </row>
    <row r="205" spans="1:7" ht="13.5" x14ac:dyDescent="0.25">
      <c r="A205" s="69" t="s">
        <v>4319</v>
      </c>
      <c r="B205" s="69" t="s">
        <v>204</v>
      </c>
      <c r="C205" s="73" t="s">
        <v>390</v>
      </c>
      <c r="D205" s="70">
        <v>1300</v>
      </c>
      <c r="E205" s="71">
        <f>SUMIFS('Equip Billings'!I:I,'Equip Billings'!B:B,Table7[[#This Row],[Equip '#]])</f>
        <v>0</v>
      </c>
      <c r="F205" s="143">
        <f>Table7[[#This Row],[Rate]]+Table7[[#This Row],[Rate]]*Table7[[#Headers],[5%]]</f>
        <v>1365</v>
      </c>
      <c r="G205" s="143">
        <f>Table7[[#This Row],[5%]]-Table7[[#This Row],[Rate]]</f>
        <v>65</v>
      </c>
    </row>
    <row r="206" spans="1:7" ht="13.5" x14ac:dyDescent="0.25">
      <c r="A206" s="69" t="s">
        <v>4319</v>
      </c>
      <c r="B206" s="69" t="s">
        <v>205</v>
      </c>
      <c r="C206" s="73" t="s">
        <v>391</v>
      </c>
      <c r="D206" s="70">
        <v>1300</v>
      </c>
      <c r="E206" s="71">
        <f>SUMIFS('Equip Billings'!I:I,'Equip Billings'!B:B,Table7[[#This Row],[Equip '#]])</f>
        <v>0</v>
      </c>
      <c r="F206" s="143">
        <f>Table7[[#This Row],[Rate]]+Table7[[#This Row],[Rate]]*Table7[[#Headers],[5%]]</f>
        <v>1365</v>
      </c>
      <c r="G206" s="143">
        <f>Table7[[#This Row],[5%]]-Table7[[#This Row],[Rate]]</f>
        <v>65</v>
      </c>
    </row>
    <row r="207" spans="1:7" ht="13.5" x14ac:dyDescent="0.25">
      <c r="A207" s="69" t="s">
        <v>4319</v>
      </c>
      <c r="B207" s="69" t="s">
        <v>252</v>
      </c>
      <c r="C207" s="73" t="s">
        <v>392</v>
      </c>
      <c r="D207" s="70">
        <v>1300</v>
      </c>
      <c r="E207" s="71">
        <f>SUMIFS('Equip Billings'!I:I,'Equip Billings'!B:B,Table7[[#This Row],[Equip '#]])</f>
        <v>1</v>
      </c>
      <c r="F207" s="143">
        <f>Table7[[#This Row],[Rate]]+Table7[[#This Row],[Rate]]*Table7[[#Headers],[5%]]</f>
        <v>1365</v>
      </c>
      <c r="G207" s="143">
        <f>Table7[[#This Row],[5%]]-Table7[[#This Row],[Rate]]</f>
        <v>65</v>
      </c>
    </row>
    <row r="208" spans="1:7" ht="13.5" x14ac:dyDescent="0.25">
      <c r="A208" s="69" t="s">
        <v>4319</v>
      </c>
      <c r="B208" s="69" t="s">
        <v>259</v>
      </c>
      <c r="C208" s="73" t="s">
        <v>393</v>
      </c>
      <c r="D208" s="70">
        <v>1500</v>
      </c>
      <c r="E208" s="71">
        <f>SUMIFS('Equip Billings'!I:I,'Equip Billings'!B:B,Table7[[#This Row],[Equip '#]])</f>
        <v>0</v>
      </c>
      <c r="F208" s="143">
        <f>Table7[[#This Row],[Rate]]+Table7[[#This Row],[Rate]]*Table7[[#Headers],[5%]]</f>
        <v>1575</v>
      </c>
      <c r="G208" s="143">
        <f>Table7[[#This Row],[5%]]-Table7[[#This Row],[Rate]]</f>
        <v>75</v>
      </c>
    </row>
    <row r="209" spans="1:7" ht="13.5" x14ac:dyDescent="0.25">
      <c r="A209" s="69" t="s">
        <v>4319</v>
      </c>
      <c r="B209" s="69" t="s">
        <v>206</v>
      </c>
      <c r="C209" s="73" t="s">
        <v>394</v>
      </c>
      <c r="D209" s="70">
        <v>1500</v>
      </c>
      <c r="E209" s="71">
        <f>SUMIFS('Equip Billings'!I:I,'Equip Billings'!B:B,Table7[[#This Row],[Equip '#]])</f>
        <v>0</v>
      </c>
      <c r="F209" s="143">
        <f>Table7[[#This Row],[Rate]]+Table7[[#This Row],[Rate]]*Table7[[#Headers],[5%]]</f>
        <v>1575</v>
      </c>
      <c r="G209" s="143">
        <f>Table7[[#This Row],[5%]]-Table7[[#This Row],[Rate]]</f>
        <v>75</v>
      </c>
    </row>
    <row r="210" spans="1:7" ht="13.5" x14ac:dyDescent="0.25">
      <c r="A210" s="69" t="s">
        <v>4319</v>
      </c>
      <c r="B210" s="69" t="s">
        <v>207</v>
      </c>
      <c r="C210" s="73" t="s">
        <v>395</v>
      </c>
      <c r="D210" s="70">
        <v>1300</v>
      </c>
      <c r="E210" s="71">
        <f>SUMIFS('Equip Billings'!I:I,'Equip Billings'!B:B,Table7[[#This Row],[Equip '#]])</f>
        <v>0</v>
      </c>
      <c r="F210" s="143">
        <f>Table7[[#This Row],[Rate]]+Table7[[#This Row],[Rate]]*Table7[[#Headers],[5%]]</f>
        <v>1365</v>
      </c>
      <c r="G210" s="143">
        <f>Table7[[#This Row],[5%]]-Table7[[#This Row],[Rate]]</f>
        <v>65</v>
      </c>
    </row>
    <row r="211" spans="1:7" ht="13.5" x14ac:dyDescent="0.25">
      <c r="A211" s="69" t="s">
        <v>4319</v>
      </c>
      <c r="B211" s="69" t="s">
        <v>208</v>
      </c>
      <c r="C211" s="73" t="s">
        <v>396</v>
      </c>
      <c r="D211" s="70">
        <v>1300</v>
      </c>
      <c r="E211" s="71">
        <f>SUMIFS('Equip Billings'!I:I,'Equip Billings'!B:B,Table7[[#This Row],[Equip '#]])</f>
        <v>1</v>
      </c>
      <c r="F211" s="143">
        <f>Table7[[#This Row],[Rate]]+Table7[[#This Row],[Rate]]*Table7[[#Headers],[5%]]</f>
        <v>1365</v>
      </c>
      <c r="G211" s="143">
        <f>Table7[[#This Row],[5%]]-Table7[[#This Row],[Rate]]</f>
        <v>65</v>
      </c>
    </row>
    <row r="212" spans="1:7" ht="13.5" x14ac:dyDescent="0.25">
      <c r="A212" s="69" t="s">
        <v>4319</v>
      </c>
      <c r="B212" s="69" t="s">
        <v>209</v>
      </c>
      <c r="C212" s="73" t="s">
        <v>397</v>
      </c>
      <c r="D212" s="70">
        <v>1300</v>
      </c>
      <c r="E212" s="71">
        <f>SUMIFS('Equip Billings'!I:I,'Equip Billings'!B:B,Table7[[#This Row],[Equip '#]])</f>
        <v>0</v>
      </c>
      <c r="F212" s="143">
        <f>Table7[[#This Row],[Rate]]+Table7[[#This Row],[Rate]]*Table7[[#Headers],[5%]]</f>
        <v>1365</v>
      </c>
      <c r="G212" s="143">
        <f>Table7[[#This Row],[5%]]-Table7[[#This Row],[Rate]]</f>
        <v>65</v>
      </c>
    </row>
    <row r="213" spans="1:7" ht="13.5" x14ac:dyDescent="0.25">
      <c r="A213" s="69" t="s">
        <v>4319</v>
      </c>
      <c r="B213" s="69" t="s">
        <v>210</v>
      </c>
      <c r="C213" s="73" t="s">
        <v>398</v>
      </c>
      <c r="D213" s="70">
        <v>1500</v>
      </c>
      <c r="E213" s="71">
        <f>SUMIFS('Equip Billings'!I:I,'Equip Billings'!B:B,Table7[[#This Row],[Equip '#]])</f>
        <v>0</v>
      </c>
      <c r="F213" s="143">
        <f>Table7[[#This Row],[Rate]]+Table7[[#This Row],[Rate]]*Table7[[#Headers],[5%]]</f>
        <v>1575</v>
      </c>
      <c r="G213" s="143">
        <f>Table7[[#This Row],[5%]]-Table7[[#This Row],[Rate]]</f>
        <v>75</v>
      </c>
    </row>
    <row r="214" spans="1:7" ht="13.5" x14ac:dyDescent="0.25">
      <c r="A214" s="69" t="s">
        <v>4319</v>
      </c>
      <c r="B214" s="69" t="s">
        <v>107</v>
      </c>
      <c r="C214" s="73" t="s">
        <v>399</v>
      </c>
      <c r="D214" s="70">
        <v>1700</v>
      </c>
      <c r="E214" s="71">
        <f>SUMIFS('Equip Billings'!I:I,'Equip Billings'!B:B,Table7[[#This Row],[Equip '#]])</f>
        <v>0</v>
      </c>
      <c r="F214" s="143">
        <f>Table7[[#This Row],[Rate]]+Table7[[#This Row],[Rate]]*Table7[[#Headers],[5%]]</f>
        <v>1785</v>
      </c>
      <c r="G214" s="143">
        <f>Table7[[#This Row],[5%]]-Table7[[#This Row],[Rate]]</f>
        <v>85</v>
      </c>
    </row>
    <row r="215" spans="1:7" ht="13.5" x14ac:dyDescent="0.25">
      <c r="A215" s="69" t="s">
        <v>4319</v>
      </c>
      <c r="B215" s="69" t="s">
        <v>108</v>
      </c>
      <c r="C215" s="73" t="s">
        <v>400</v>
      </c>
      <c r="D215" s="70">
        <v>1500</v>
      </c>
      <c r="E215" s="71">
        <f>SUMIFS('Equip Billings'!I:I,'Equip Billings'!B:B,Table7[[#This Row],[Equip '#]])</f>
        <v>0</v>
      </c>
      <c r="F215" s="143">
        <f>Table7[[#This Row],[Rate]]+Table7[[#This Row],[Rate]]*Table7[[#Headers],[5%]]</f>
        <v>1575</v>
      </c>
      <c r="G215" s="143">
        <f>Table7[[#This Row],[5%]]-Table7[[#This Row],[Rate]]</f>
        <v>75</v>
      </c>
    </row>
    <row r="216" spans="1:7" ht="13.5" x14ac:dyDescent="0.25">
      <c r="A216" s="69" t="s">
        <v>4319</v>
      </c>
      <c r="B216" s="69" t="s">
        <v>109</v>
      </c>
      <c r="C216" s="73" t="s">
        <v>401</v>
      </c>
      <c r="D216" s="70">
        <v>1500</v>
      </c>
      <c r="E216" s="71">
        <f>SUMIFS('Equip Billings'!I:I,'Equip Billings'!B:B,Table7[[#This Row],[Equip '#]])</f>
        <v>0</v>
      </c>
      <c r="F216" s="143">
        <f>Table7[[#This Row],[Rate]]+Table7[[#This Row],[Rate]]*Table7[[#Headers],[5%]]</f>
        <v>1575</v>
      </c>
      <c r="G216" s="143">
        <f>Table7[[#This Row],[5%]]-Table7[[#This Row],[Rate]]</f>
        <v>75</v>
      </c>
    </row>
    <row r="217" spans="1:7" ht="13.5" x14ac:dyDescent="0.25">
      <c r="A217" s="69" t="s">
        <v>4319</v>
      </c>
      <c r="B217" s="69" t="s">
        <v>211</v>
      </c>
      <c r="C217" s="73" t="s">
        <v>402</v>
      </c>
      <c r="D217" s="70">
        <v>1500</v>
      </c>
      <c r="E217" s="71">
        <f>SUMIFS('Equip Billings'!I:I,'Equip Billings'!B:B,Table7[[#This Row],[Equip '#]])</f>
        <v>0</v>
      </c>
      <c r="F217" s="143">
        <f>Table7[[#This Row],[Rate]]+Table7[[#This Row],[Rate]]*Table7[[#Headers],[5%]]</f>
        <v>1575</v>
      </c>
      <c r="G217" s="143">
        <f>Table7[[#This Row],[5%]]-Table7[[#This Row],[Rate]]</f>
        <v>75</v>
      </c>
    </row>
    <row r="218" spans="1:7" ht="13.5" x14ac:dyDescent="0.25">
      <c r="A218" s="69" t="s">
        <v>4319</v>
      </c>
      <c r="B218" s="69" t="s">
        <v>110</v>
      </c>
      <c r="C218" s="73" t="s">
        <v>403</v>
      </c>
      <c r="D218" s="70">
        <v>1500</v>
      </c>
      <c r="E218" s="71">
        <f>SUMIFS('Equip Billings'!I:I,'Equip Billings'!B:B,Table7[[#This Row],[Equip '#]])</f>
        <v>0</v>
      </c>
      <c r="F218" s="143">
        <f>Table7[[#This Row],[Rate]]+Table7[[#This Row],[Rate]]*Table7[[#Headers],[5%]]</f>
        <v>1575</v>
      </c>
      <c r="G218" s="143">
        <f>Table7[[#This Row],[5%]]-Table7[[#This Row],[Rate]]</f>
        <v>75</v>
      </c>
    </row>
    <row r="219" spans="1:7" ht="13.5" x14ac:dyDescent="0.25">
      <c r="A219" s="69" t="s">
        <v>4319</v>
      </c>
      <c r="B219" s="69" t="s">
        <v>212</v>
      </c>
      <c r="C219" s="73" t="s">
        <v>404</v>
      </c>
      <c r="D219" s="70">
        <v>1500</v>
      </c>
      <c r="E219" s="71">
        <f>SUMIFS('Equip Billings'!I:I,'Equip Billings'!B:B,Table7[[#This Row],[Equip '#]])</f>
        <v>0</v>
      </c>
      <c r="F219" s="143">
        <f>Table7[[#This Row],[Rate]]+Table7[[#This Row],[Rate]]*Table7[[#Headers],[5%]]</f>
        <v>1575</v>
      </c>
      <c r="G219" s="143">
        <f>Table7[[#This Row],[5%]]-Table7[[#This Row],[Rate]]</f>
        <v>75</v>
      </c>
    </row>
    <row r="220" spans="1:7" ht="13.5" x14ac:dyDescent="0.25">
      <c r="A220" s="69" t="s">
        <v>4319</v>
      </c>
      <c r="B220" s="69" t="s">
        <v>111</v>
      </c>
      <c r="C220" s="73" t="s">
        <v>405</v>
      </c>
      <c r="D220" s="70">
        <v>1300</v>
      </c>
      <c r="E220" s="71">
        <f>SUMIFS('Equip Billings'!I:I,'Equip Billings'!B:B,Table7[[#This Row],[Equip '#]])</f>
        <v>0</v>
      </c>
      <c r="F220" s="143">
        <f>Table7[[#This Row],[Rate]]+Table7[[#This Row],[Rate]]*Table7[[#Headers],[5%]]</f>
        <v>1365</v>
      </c>
      <c r="G220" s="143">
        <f>Table7[[#This Row],[5%]]-Table7[[#This Row],[Rate]]</f>
        <v>65</v>
      </c>
    </row>
    <row r="221" spans="1:7" ht="13.5" x14ac:dyDescent="0.25">
      <c r="A221" s="69" t="s">
        <v>4319</v>
      </c>
      <c r="B221" s="69" t="s">
        <v>112</v>
      </c>
      <c r="C221" s="73" t="s">
        <v>406</v>
      </c>
      <c r="D221" s="70">
        <v>1300</v>
      </c>
      <c r="E221" s="71">
        <f>SUMIFS('Equip Billings'!I:I,'Equip Billings'!B:B,Table7[[#This Row],[Equip '#]])</f>
        <v>1</v>
      </c>
      <c r="F221" s="143">
        <f>Table7[[#This Row],[Rate]]+Table7[[#This Row],[Rate]]*Table7[[#Headers],[5%]]</f>
        <v>1365</v>
      </c>
      <c r="G221" s="143">
        <f>Table7[[#This Row],[5%]]-Table7[[#This Row],[Rate]]</f>
        <v>65</v>
      </c>
    </row>
    <row r="222" spans="1:7" ht="13.5" x14ac:dyDescent="0.25">
      <c r="A222" s="69" t="s">
        <v>4319</v>
      </c>
      <c r="B222" s="69" t="s">
        <v>113</v>
      </c>
      <c r="C222" s="73" t="s">
        <v>407</v>
      </c>
      <c r="D222" s="70">
        <v>1300</v>
      </c>
      <c r="E222" s="71">
        <f>SUMIFS('Equip Billings'!I:I,'Equip Billings'!B:B,Table7[[#This Row],[Equip '#]])</f>
        <v>0</v>
      </c>
      <c r="F222" s="143">
        <f>Table7[[#This Row],[Rate]]+Table7[[#This Row],[Rate]]*Table7[[#Headers],[5%]]</f>
        <v>1365</v>
      </c>
      <c r="G222" s="143">
        <f>Table7[[#This Row],[5%]]-Table7[[#This Row],[Rate]]</f>
        <v>65</v>
      </c>
    </row>
    <row r="223" spans="1:7" ht="13.5" x14ac:dyDescent="0.25">
      <c r="A223" s="69" t="s">
        <v>4319</v>
      </c>
      <c r="B223" s="69" t="s">
        <v>114</v>
      </c>
      <c r="C223" s="73" t="s">
        <v>408</v>
      </c>
      <c r="D223" s="70">
        <v>1500</v>
      </c>
      <c r="E223" s="71">
        <f>SUMIFS('Equip Billings'!I:I,'Equip Billings'!B:B,Table7[[#This Row],[Equip '#]])</f>
        <v>0</v>
      </c>
      <c r="F223" s="143">
        <f>Table7[[#This Row],[Rate]]+Table7[[#This Row],[Rate]]*Table7[[#Headers],[5%]]</f>
        <v>1575</v>
      </c>
      <c r="G223" s="143">
        <f>Table7[[#This Row],[5%]]-Table7[[#This Row],[Rate]]</f>
        <v>75</v>
      </c>
    </row>
    <row r="224" spans="1:7" ht="13.5" x14ac:dyDescent="0.25">
      <c r="A224" s="69" t="s">
        <v>4319</v>
      </c>
      <c r="B224" s="69" t="s">
        <v>166</v>
      </c>
      <c r="C224" s="73" t="s">
        <v>409</v>
      </c>
      <c r="D224" s="70">
        <v>1700</v>
      </c>
      <c r="E224" s="71">
        <f>SUMIFS('Equip Billings'!I:I,'Equip Billings'!B:B,Table7[[#This Row],[Equip '#]])</f>
        <v>0</v>
      </c>
      <c r="F224" s="143">
        <f>Table7[[#This Row],[Rate]]+Table7[[#This Row],[Rate]]*Table7[[#Headers],[5%]]</f>
        <v>1785</v>
      </c>
      <c r="G224" s="143">
        <f>Table7[[#This Row],[5%]]-Table7[[#This Row],[Rate]]</f>
        <v>85</v>
      </c>
    </row>
    <row r="225" spans="1:7" ht="13.5" x14ac:dyDescent="0.25">
      <c r="A225" s="69" t="s">
        <v>4319</v>
      </c>
      <c r="B225" s="69" t="s">
        <v>213</v>
      </c>
      <c r="C225" s="73" t="s">
        <v>410</v>
      </c>
      <c r="D225" s="70">
        <v>1500</v>
      </c>
      <c r="E225" s="71">
        <f>SUMIFS('Equip Billings'!I:I,'Equip Billings'!B:B,Table7[[#This Row],[Equip '#]])</f>
        <v>0</v>
      </c>
      <c r="F225" s="143">
        <f>Table7[[#This Row],[Rate]]+Table7[[#This Row],[Rate]]*Table7[[#Headers],[5%]]</f>
        <v>1575</v>
      </c>
      <c r="G225" s="143">
        <f>Table7[[#This Row],[5%]]-Table7[[#This Row],[Rate]]</f>
        <v>75</v>
      </c>
    </row>
    <row r="226" spans="1:7" ht="13.5" x14ac:dyDescent="0.25">
      <c r="A226" s="69" t="s">
        <v>4319</v>
      </c>
      <c r="B226" s="69" t="s">
        <v>214</v>
      </c>
      <c r="C226" s="73" t="s">
        <v>411</v>
      </c>
      <c r="D226" s="70">
        <v>1500</v>
      </c>
      <c r="E226" s="71">
        <f>SUMIFS('Equip Billings'!I:I,'Equip Billings'!B:B,Table7[[#This Row],[Equip '#]])</f>
        <v>0</v>
      </c>
      <c r="F226" s="143">
        <f>Table7[[#This Row],[Rate]]+Table7[[#This Row],[Rate]]*Table7[[#Headers],[5%]]</f>
        <v>1575</v>
      </c>
      <c r="G226" s="143">
        <f>Table7[[#This Row],[5%]]-Table7[[#This Row],[Rate]]</f>
        <v>75</v>
      </c>
    </row>
    <row r="227" spans="1:7" ht="13.5" x14ac:dyDescent="0.25">
      <c r="A227" s="69" t="s">
        <v>4319</v>
      </c>
      <c r="B227" s="69" t="s">
        <v>115</v>
      </c>
      <c r="C227" s="73" t="s">
        <v>412</v>
      </c>
      <c r="D227" s="70">
        <v>1500</v>
      </c>
      <c r="E227" s="71">
        <f>SUMIFS('Equip Billings'!I:I,'Equip Billings'!B:B,Table7[[#This Row],[Equip '#]])</f>
        <v>0</v>
      </c>
      <c r="F227" s="143">
        <f>Table7[[#This Row],[Rate]]+Table7[[#This Row],[Rate]]*Table7[[#Headers],[5%]]</f>
        <v>1575</v>
      </c>
      <c r="G227" s="143">
        <f>Table7[[#This Row],[5%]]-Table7[[#This Row],[Rate]]</f>
        <v>75</v>
      </c>
    </row>
    <row r="228" spans="1:7" ht="13.5" x14ac:dyDescent="0.25">
      <c r="A228" s="69" t="s">
        <v>4319</v>
      </c>
      <c r="B228" s="69" t="s">
        <v>236</v>
      </c>
      <c r="C228" s="73" t="s">
        <v>413</v>
      </c>
      <c r="D228" s="70">
        <v>1300</v>
      </c>
      <c r="E228" s="71">
        <f>SUMIFS('Equip Billings'!I:I,'Equip Billings'!B:B,Table7[[#This Row],[Equip '#]])</f>
        <v>0</v>
      </c>
      <c r="F228" s="143">
        <f>Table7[[#This Row],[Rate]]+Table7[[#This Row],[Rate]]*Table7[[#Headers],[5%]]</f>
        <v>1365</v>
      </c>
      <c r="G228" s="143">
        <f>Table7[[#This Row],[5%]]-Table7[[#This Row],[Rate]]</f>
        <v>65</v>
      </c>
    </row>
    <row r="229" spans="1:7" ht="13.5" x14ac:dyDescent="0.25">
      <c r="A229" s="69" t="s">
        <v>4319</v>
      </c>
      <c r="B229" s="69" t="s">
        <v>215</v>
      </c>
      <c r="C229" s="73" t="s">
        <v>414</v>
      </c>
      <c r="D229" s="70">
        <v>1300</v>
      </c>
      <c r="E229" s="71">
        <f>SUMIFS('Equip Billings'!I:I,'Equip Billings'!B:B,Table7[[#This Row],[Equip '#]])</f>
        <v>0</v>
      </c>
      <c r="F229" s="143">
        <f>Table7[[#This Row],[Rate]]+Table7[[#This Row],[Rate]]*Table7[[#Headers],[5%]]</f>
        <v>1365</v>
      </c>
      <c r="G229" s="143">
        <f>Table7[[#This Row],[5%]]-Table7[[#This Row],[Rate]]</f>
        <v>65</v>
      </c>
    </row>
    <row r="230" spans="1:7" ht="13.5" x14ac:dyDescent="0.25">
      <c r="A230" s="69" t="s">
        <v>4319</v>
      </c>
      <c r="B230" s="69" t="s">
        <v>116</v>
      </c>
      <c r="C230" s="73" t="s">
        <v>415</v>
      </c>
      <c r="D230" s="70">
        <v>1300</v>
      </c>
      <c r="E230" s="71">
        <f>SUMIFS('Equip Billings'!I:I,'Equip Billings'!B:B,Table7[[#This Row],[Equip '#]])</f>
        <v>0</v>
      </c>
      <c r="F230" s="143">
        <f>Table7[[#This Row],[Rate]]+Table7[[#This Row],[Rate]]*Table7[[#Headers],[5%]]</f>
        <v>1365</v>
      </c>
      <c r="G230" s="143">
        <f>Table7[[#This Row],[5%]]-Table7[[#This Row],[Rate]]</f>
        <v>65</v>
      </c>
    </row>
    <row r="231" spans="1:7" ht="13.5" x14ac:dyDescent="0.25">
      <c r="A231" s="69" t="s">
        <v>4319</v>
      </c>
      <c r="B231" s="69" t="s">
        <v>117</v>
      </c>
      <c r="C231" s="73" t="s">
        <v>416</v>
      </c>
      <c r="D231" s="70">
        <v>1300</v>
      </c>
      <c r="E231" s="71">
        <f>SUMIFS('Equip Billings'!I:I,'Equip Billings'!B:B,Table7[[#This Row],[Equip '#]])</f>
        <v>0</v>
      </c>
      <c r="F231" s="143">
        <f>Table7[[#This Row],[Rate]]+Table7[[#This Row],[Rate]]*Table7[[#Headers],[5%]]</f>
        <v>1365</v>
      </c>
      <c r="G231" s="143">
        <f>Table7[[#This Row],[5%]]-Table7[[#This Row],[Rate]]</f>
        <v>65</v>
      </c>
    </row>
    <row r="232" spans="1:7" ht="13.5" x14ac:dyDescent="0.25">
      <c r="A232" s="69" t="s">
        <v>4319</v>
      </c>
      <c r="B232" s="69" t="s">
        <v>216</v>
      </c>
      <c r="C232" s="73" t="s">
        <v>417</v>
      </c>
      <c r="D232" s="70">
        <v>1300</v>
      </c>
      <c r="E232" s="71">
        <f>SUMIFS('Equip Billings'!I:I,'Equip Billings'!B:B,Table7[[#This Row],[Equip '#]])</f>
        <v>0</v>
      </c>
      <c r="F232" s="143">
        <f>Table7[[#This Row],[Rate]]+Table7[[#This Row],[Rate]]*Table7[[#Headers],[5%]]</f>
        <v>1365</v>
      </c>
      <c r="G232" s="143">
        <f>Table7[[#This Row],[5%]]-Table7[[#This Row],[Rate]]</f>
        <v>65</v>
      </c>
    </row>
    <row r="233" spans="1:7" ht="13.5" x14ac:dyDescent="0.25">
      <c r="A233" s="69" t="s">
        <v>4319</v>
      </c>
      <c r="B233" s="69" t="s">
        <v>118</v>
      </c>
      <c r="C233" s="73" t="s">
        <v>418</v>
      </c>
      <c r="D233" s="70">
        <v>1500</v>
      </c>
      <c r="E233" s="71">
        <f>SUMIFS('Equip Billings'!I:I,'Equip Billings'!B:B,Table7[[#This Row],[Equip '#]])</f>
        <v>0</v>
      </c>
      <c r="F233" s="143">
        <f>Table7[[#This Row],[Rate]]+Table7[[#This Row],[Rate]]*Table7[[#Headers],[5%]]</f>
        <v>1575</v>
      </c>
      <c r="G233" s="143">
        <f>Table7[[#This Row],[5%]]-Table7[[#This Row],[Rate]]</f>
        <v>75</v>
      </c>
    </row>
    <row r="234" spans="1:7" ht="13.5" x14ac:dyDescent="0.25">
      <c r="A234" s="69" t="s">
        <v>4319</v>
      </c>
      <c r="B234" s="69" t="s">
        <v>217</v>
      </c>
      <c r="C234" s="73" t="s">
        <v>419</v>
      </c>
      <c r="D234" s="70">
        <v>1300</v>
      </c>
      <c r="E234" s="71">
        <f>SUMIFS('Equip Billings'!I:I,'Equip Billings'!B:B,Table7[[#This Row],[Equip '#]])</f>
        <v>0</v>
      </c>
      <c r="F234" s="143">
        <f>Table7[[#This Row],[Rate]]+Table7[[#This Row],[Rate]]*Table7[[#Headers],[5%]]</f>
        <v>1365</v>
      </c>
      <c r="G234" s="143">
        <f>Table7[[#This Row],[5%]]-Table7[[#This Row],[Rate]]</f>
        <v>65</v>
      </c>
    </row>
    <row r="235" spans="1:7" ht="13.5" x14ac:dyDescent="0.25">
      <c r="A235" s="69" t="s">
        <v>4319</v>
      </c>
      <c r="B235" s="69" t="s">
        <v>119</v>
      </c>
      <c r="C235" s="73" t="s">
        <v>420</v>
      </c>
      <c r="D235" s="70">
        <v>1300</v>
      </c>
      <c r="E235" s="71">
        <f>SUMIFS('Equip Billings'!I:I,'Equip Billings'!B:B,Table7[[#This Row],[Equip '#]])</f>
        <v>1</v>
      </c>
      <c r="F235" s="143">
        <f>Table7[[#This Row],[Rate]]+Table7[[#This Row],[Rate]]*Table7[[#Headers],[5%]]</f>
        <v>1365</v>
      </c>
      <c r="G235" s="143">
        <f>Table7[[#This Row],[5%]]-Table7[[#This Row],[Rate]]</f>
        <v>65</v>
      </c>
    </row>
    <row r="236" spans="1:7" ht="13.5" x14ac:dyDescent="0.25">
      <c r="A236" s="69" t="s">
        <v>4319</v>
      </c>
      <c r="B236" s="69" t="s">
        <v>120</v>
      </c>
      <c r="C236" s="73" t="s">
        <v>421</v>
      </c>
      <c r="D236" s="70">
        <v>1300</v>
      </c>
      <c r="E236" s="71">
        <f>SUMIFS('Equip Billings'!I:I,'Equip Billings'!B:B,Table7[[#This Row],[Equip '#]])</f>
        <v>0</v>
      </c>
      <c r="F236" s="143">
        <f>Table7[[#This Row],[Rate]]+Table7[[#This Row],[Rate]]*Table7[[#Headers],[5%]]</f>
        <v>1365</v>
      </c>
      <c r="G236" s="143">
        <f>Table7[[#This Row],[5%]]-Table7[[#This Row],[Rate]]</f>
        <v>65</v>
      </c>
    </row>
    <row r="237" spans="1:7" ht="13.5" x14ac:dyDescent="0.25">
      <c r="A237" s="69" t="s">
        <v>4319</v>
      </c>
      <c r="B237" s="69" t="s">
        <v>121</v>
      </c>
      <c r="C237" s="73" t="s">
        <v>422</v>
      </c>
      <c r="D237" s="70">
        <v>1500</v>
      </c>
      <c r="E237" s="71">
        <f>SUMIFS('Equip Billings'!I:I,'Equip Billings'!B:B,Table7[[#This Row],[Equip '#]])</f>
        <v>0</v>
      </c>
      <c r="F237" s="143">
        <f>Table7[[#This Row],[Rate]]+Table7[[#This Row],[Rate]]*Table7[[#Headers],[5%]]</f>
        <v>1575</v>
      </c>
      <c r="G237" s="143">
        <f>Table7[[#This Row],[5%]]-Table7[[#This Row],[Rate]]</f>
        <v>75</v>
      </c>
    </row>
    <row r="238" spans="1:7" ht="13.5" x14ac:dyDescent="0.25">
      <c r="A238" s="69" t="s">
        <v>4319</v>
      </c>
      <c r="B238" s="69" t="s">
        <v>237</v>
      </c>
      <c r="C238" s="73" t="s">
        <v>423</v>
      </c>
      <c r="D238" s="70">
        <v>1500</v>
      </c>
      <c r="E238" s="71">
        <f>SUMIFS('Equip Billings'!I:I,'Equip Billings'!B:B,Table7[[#This Row],[Equip '#]])</f>
        <v>1</v>
      </c>
      <c r="F238" s="143">
        <f>Table7[[#This Row],[Rate]]+Table7[[#This Row],[Rate]]*Table7[[#Headers],[5%]]</f>
        <v>1575</v>
      </c>
      <c r="G238" s="143">
        <f>Table7[[#This Row],[5%]]-Table7[[#This Row],[Rate]]</f>
        <v>75</v>
      </c>
    </row>
    <row r="239" spans="1:7" ht="13.5" x14ac:dyDescent="0.25">
      <c r="A239" s="69" t="s">
        <v>4319</v>
      </c>
      <c r="B239" s="69" t="s">
        <v>218</v>
      </c>
      <c r="C239" s="73" t="s">
        <v>424</v>
      </c>
      <c r="D239" s="70">
        <v>1500</v>
      </c>
      <c r="E239" s="71">
        <f>SUMIFS('Equip Billings'!I:I,'Equip Billings'!B:B,Table7[[#This Row],[Equip '#]])</f>
        <v>0.99999999999999989</v>
      </c>
      <c r="F239" s="143">
        <f>Table7[[#This Row],[Rate]]+Table7[[#This Row],[Rate]]*Table7[[#Headers],[5%]]</f>
        <v>1575</v>
      </c>
      <c r="G239" s="143">
        <f>Table7[[#This Row],[5%]]-Table7[[#This Row],[Rate]]</f>
        <v>75</v>
      </c>
    </row>
    <row r="240" spans="1:7" ht="13.5" x14ac:dyDescent="0.25">
      <c r="A240" s="69" t="s">
        <v>4319</v>
      </c>
      <c r="B240" s="69" t="s">
        <v>238</v>
      </c>
      <c r="C240" s="73" t="s">
        <v>425</v>
      </c>
      <c r="D240" s="70">
        <v>1500</v>
      </c>
      <c r="E240" s="71">
        <f>SUMIFS('Equip Billings'!I:I,'Equip Billings'!B:B,Table7[[#This Row],[Equip '#]])</f>
        <v>1</v>
      </c>
      <c r="F240" s="143">
        <f>Table7[[#This Row],[Rate]]+Table7[[#This Row],[Rate]]*Table7[[#Headers],[5%]]</f>
        <v>1575</v>
      </c>
      <c r="G240" s="143">
        <f>Table7[[#This Row],[5%]]-Table7[[#This Row],[Rate]]</f>
        <v>75</v>
      </c>
    </row>
    <row r="241" spans="1:7" ht="13.5" x14ac:dyDescent="0.25">
      <c r="A241" s="69" t="s">
        <v>4319</v>
      </c>
      <c r="B241" s="69" t="s">
        <v>122</v>
      </c>
      <c r="C241" s="73" t="s">
        <v>426</v>
      </c>
      <c r="D241" s="70">
        <v>1300</v>
      </c>
      <c r="E241" s="71">
        <f>SUMIFS('Equip Billings'!I:I,'Equip Billings'!B:B,Table7[[#This Row],[Equip '#]])</f>
        <v>0</v>
      </c>
      <c r="F241" s="143">
        <f>Table7[[#This Row],[Rate]]+Table7[[#This Row],[Rate]]*Table7[[#Headers],[5%]]</f>
        <v>1365</v>
      </c>
      <c r="G241" s="143">
        <f>Table7[[#This Row],[5%]]-Table7[[#This Row],[Rate]]</f>
        <v>65</v>
      </c>
    </row>
    <row r="242" spans="1:7" ht="13.5" x14ac:dyDescent="0.25">
      <c r="A242" s="69" t="s">
        <v>4319</v>
      </c>
      <c r="B242" s="69" t="s">
        <v>123</v>
      </c>
      <c r="C242" s="73" t="s">
        <v>427</v>
      </c>
      <c r="D242" s="70">
        <v>1300</v>
      </c>
      <c r="E242" s="71">
        <f>SUMIFS('Equip Billings'!I:I,'Equip Billings'!B:B,Table7[[#This Row],[Equip '#]])</f>
        <v>1</v>
      </c>
      <c r="F242" s="143">
        <f>Table7[[#This Row],[Rate]]+Table7[[#This Row],[Rate]]*Table7[[#Headers],[5%]]</f>
        <v>1365</v>
      </c>
      <c r="G242" s="143">
        <f>Table7[[#This Row],[5%]]-Table7[[#This Row],[Rate]]</f>
        <v>65</v>
      </c>
    </row>
    <row r="243" spans="1:7" ht="13.5" x14ac:dyDescent="0.25">
      <c r="A243" s="69" t="s">
        <v>4319</v>
      </c>
      <c r="B243" s="69" t="s">
        <v>124</v>
      </c>
      <c r="C243" s="73" t="s">
        <v>428</v>
      </c>
      <c r="D243" s="70">
        <v>1300</v>
      </c>
      <c r="E243" s="71">
        <f>SUMIFS('Equip Billings'!I:I,'Equip Billings'!B:B,Table7[[#This Row],[Equip '#]])</f>
        <v>1</v>
      </c>
      <c r="F243" s="143">
        <f>Table7[[#This Row],[Rate]]+Table7[[#This Row],[Rate]]*Table7[[#Headers],[5%]]</f>
        <v>1365</v>
      </c>
      <c r="G243" s="143">
        <f>Table7[[#This Row],[5%]]-Table7[[#This Row],[Rate]]</f>
        <v>65</v>
      </c>
    </row>
    <row r="244" spans="1:7" ht="13.5" x14ac:dyDescent="0.25">
      <c r="A244" s="69" t="s">
        <v>4319</v>
      </c>
      <c r="B244" s="69" t="s">
        <v>125</v>
      </c>
      <c r="C244" s="73" t="s">
        <v>429</v>
      </c>
      <c r="D244" s="70">
        <v>1300</v>
      </c>
      <c r="E244" s="71">
        <f>SUMIFS('Equip Billings'!I:I,'Equip Billings'!B:B,Table7[[#This Row],[Equip '#]])</f>
        <v>1</v>
      </c>
      <c r="F244" s="143">
        <f>Table7[[#This Row],[Rate]]+Table7[[#This Row],[Rate]]*Table7[[#Headers],[5%]]</f>
        <v>1365</v>
      </c>
      <c r="G244" s="143">
        <f>Table7[[#This Row],[5%]]-Table7[[#This Row],[Rate]]</f>
        <v>65</v>
      </c>
    </row>
    <row r="245" spans="1:7" ht="13.5" x14ac:dyDescent="0.25">
      <c r="A245" s="69" t="s">
        <v>4319</v>
      </c>
      <c r="B245" s="69" t="s">
        <v>219</v>
      </c>
      <c r="C245" s="73" t="s">
        <v>430</v>
      </c>
      <c r="D245" s="70">
        <v>1300</v>
      </c>
      <c r="E245" s="71">
        <f>SUMIFS('Equip Billings'!I:I,'Equip Billings'!B:B,Table7[[#This Row],[Equip '#]])</f>
        <v>1</v>
      </c>
      <c r="F245" s="143">
        <f>Table7[[#This Row],[Rate]]+Table7[[#This Row],[Rate]]*Table7[[#Headers],[5%]]</f>
        <v>1365</v>
      </c>
      <c r="G245" s="143">
        <f>Table7[[#This Row],[5%]]-Table7[[#This Row],[Rate]]</f>
        <v>65</v>
      </c>
    </row>
    <row r="246" spans="1:7" ht="13.5" x14ac:dyDescent="0.25">
      <c r="A246" s="69" t="s">
        <v>4319</v>
      </c>
      <c r="B246" s="69" t="s">
        <v>126</v>
      </c>
      <c r="C246" s="73" t="s">
        <v>431</v>
      </c>
      <c r="D246" s="70">
        <v>1300</v>
      </c>
      <c r="E246" s="71">
        <f>SUMIFS('Equip Billings'!I:I,'Equip Billings'!B:B,Table7[[#This Row],[Equip '#]])</f>
        <v>0</v>
      </c>
      <c r="F246" s="143">
        <f>Table7[[#This Row],[Rate]]+Table7[[#This Row],[Rate]]*Table7[[#Headers],[5%]]</f>
        <v>1365</v>
      </c>
      <c r="G246" s="143">
        <f>Table7[[#This Row],[5%]]-Table7[[#This Row],[Rate]]</f>
        <v>65</v>
      </c>
    </row>
    <row r="247" spans="1:7" ht="13.5" x14ac:dyDescent="0.25">
      <c r="A247" s="69" t="s">
        <v>4319</v>
      </c>
      <c r="B247" s="69" t="s">
        <v>128</v>
      </c>
      <c r="C247" s="73" t="s">
        <v>432</v>
      </c>
      <c r="D247" s="70">
        <v>1300</v>
      </c>
      <c r="E247" s="71">
        <f>SUMIFS('Equip Billings'!I:I,'Equip Billings'!B:B,Table7[[#This Row],[Equip '#]])</f>
        <v>0</v>
      </c>
      <c r="F247" s="143">
        <f>Table7[[#This Row],[Rate]]+Table7[[#This Row],[Rate]]*Table7[[#Headers],[5%]]</f>
        <v>1365</v>
      </c>
      <c r="G247" s="143">
        <f>Table7[[#This Row],[5%]]-Table7[[#This Row],[Rate]]</f>
        <v>65</v>
      </c>
    </row>
    <row r="248" spans="1:7" ht="13.5" x14ac:dyDescent="0.25">
      <c r="A248" s="69" t="s">
        <v>4319</v>
      </c>
      <c r="B248" s="69" t="s">
        <v>129</v>
      </c>
      <c r="C248" s="73" t="s">
        <v>433</v>
      </c>
      <c r="D248" s="70">
        <v>1300</v>
      </c>
      <c r="E248" s="71">
        <f>SUMIFS('Equip Billings'!I:I,'Equip Billings'!B:B,Table7[[#This Row],[Equip '#]])</f>
        <v>0</v>
      </c>
      <c r="F248" s="143">
        <f>Table7[[#This Row],[Rate]]+Table7[[#This Row],[Rate]]*Table7[[#Headers],[5%]]</f>
        <v>1365</v>
      </c>
      <c r="G248" s="143">
        <f>Table7[[#This Row],[5%]]-Table7[[#This Row],[Rate]]</f>
        <v>65</v>
      </c>
    </row>
    <row r="249" spans="1:7" ht="13.5" x14ac:dyDescent="0.25">
      <c r="A249" s="69" t="s">
        <v>4319</v>
      </c>
      <c r="B249" s="69" t="s">
        <v>130</v>
      </c>
      <c r="C249" s="73" t="s">
        <v>434</v>
      </c>
      <c r="D249" s="70">
        <v>1300</v>
      </c>
      <c r="E249" s="71">
        <f>SUMIFS('Equip Billings'!I:I,'Equip Billings'!B:B,Table7[[#This Row],[Equip '#]])</f>
        <v>0.05</v>
      </c>
      <c r="F249" s="143">
        <f>Table7[[#This Row],[Rate]]+Table7[[#This Row],[Rate]]*Table7[[#Headers],[5%]]</f>
        <v>1365</v>
      </c>
      <c r="G249" s="143">
        <f>Table7[[#This Row],[5%]]-Table7[[#This Row],[Rate]]</f>
        <v>65</v>
      </c>
    </row>
    <row r="250" spans="1:7" ht="13.5" x14ac:dyDescent="0.25">
      <c r="A250" s="69" t="s">
        <v>4319</v>
      </c>
      <c r="B250" s="69" t="s">
        <v>220</v>
      </c>
      <c r="C250" s="73" t="s">
        <v>435</v>
      </c>
      <c r="D250" s="70">
        <v>1300</v>
      </c>
      <c r="E250" s="71">
        <f>SUMIFS('Equip Billings'!I:I,'Equip Billings'!B:B,Table7[[#This Row],[Equip '#]])</f>
        <v>1</v>
      </c>
      <c r="F250" s="143">
        <f>Table7[[#This Row],[Rate]]+Table7[[#This Row],[Rate]]*Table7[[#Headers],[5%]]</f>
        <v>1365</v>
      </c>
      <c r="G250" s="143">
        <f>Table7[[#This Row],[5%]]-Table7[[#This Row],[Rate]]</f>
        <v>65</v>
      </c>
    </row>
    <row r="251" spans="1:7" ht="13.5" x14ac:dyDescent="0.25">
      <c r="A251" s="69" t="s">
        <v>4319</v>
      </c>
      <c r="B251" s="69" t="s">
        <v>221</v>
      </c>
      <c r="C251" s="73" t="s">
        <v>436</v>
      </c>
      <c r="D251" s="70">
        <v>1500</v>
      </c>
      <c r="E251" s="71">
        <f>SUMIFS('Equip Billings'!I:I,'Equip Billings'!B:B,Table7[[#This Row],[Equip '#]])</f>
        <v>0</v>
      </c>
      <c r="F251" s="143">
        <f>Table7[[#This Row],[Rate]]+Table7[[#This Row],[Rate]]*Table7[[#Headers],[5%]]</f>
        <v>1575</v>
      </c>
      <c r="G251" s="143">
        <f>Table7[[#This Row],[5%]]-Table7[[#This Row],[Rate]]</f>
        <v>75</v>
      </c>
    </row>
    <row r="252" spans="1:7" ht="13.5" x14ac:dyDescent="0.25">
      <c r="A252" s="69" t="s">
        <v>4319</v>
      </c>
      <c r="B252" s="69" t="s">
        <v>260</v>
      </c>
      <c r="C252" s="73" t="s">
        <v>437</v>
      </c>
      <c r="D252" s="70">
        <v>1500</v>
      </c>
      <c r="E252" s="71">
        <f>SUMIFS('Equip Billings'!I:I,'Equip Billings'!B:B,Table7[[#This Row],[Equip '#]])</f>
        <v>0</v>
      </c>
      <c r="F252" s="143">
        <f>Table7[[#This Row],[Rate]]+Table7[[#This Row],[Rate]]*Table7[[#Headers],[5%]]</f>
        <v>1575</v>
      </c>
      <c r="G252" s="143">
        <f>Table7[[#This Row],[5%]]-Table7[[#This Row],[Rate]]</f>
        <v>75</v>
      </c>
    </row>
    <row r="253" spans="1:7" ht="13.5" x14ac:dyDescent="0.25">
      <c r="A253" s="69" t="s">
        <v>4319</v>
      </c>
      <c r="B253" s="69" t="s">
        <v>253</v>
      </c>
      <c r="C253" s="73" t="s">
        <v>438</v>
      </c>
      <c r="D253" s="70">
        <v>1500</v>
      </c>
      <c r="E253" s="71">
        <f>SUMIFS('Equip Billings'!I:I,'Equip Billings'!B:B,Table7[[#This Row],[Equip '#]])</f>
        <v>1</v>
      </c>
      <c r="F253" s="143">
        <f>Table7[[#This Row],[Rate]]+Table7[[#This Row],[Rate]]*Table7[[#Headers],[5%]]</f>
        <v>1575</v>
      </c>
      <c r="G253" s="143">
        <f>Table7[[#This Row],[5%]]-Table7[[#This Row],[Rate]]</f>
        <v>75</v>
      </c>
    </row>
    <row r="254" spans="1:7" ht="13.5" x14ac:dyDescent="0.25">
      <c r="A254" s="69" t="s">
        <v>4319</v>
      </c>
      <c r="B254" s="69" t="s">
        <v>131</v>
      </c>
      <c r="C254" s="73" t="s">
        <v>439</v>
      </c>
      <c r="D254" s="70">
        <v>1500</v>
      </c>
      <c r="E254" s="71">
        <f>SUMIFS('Equip Billings'!I:I,'Equip Billings'!B:B,Table7[[#This Row],[Equip '#]])</f>
        <v>0</v>
      </c>
      <c r="F254" s="143">
        <f>Table7[[#This Row],[Rate]]+Table7[[#This Row],[Rate]]*Table7[[#Headers],[5%]]</f>
        <v>1575</v>
      </c>
      <c r="G254" s="143">
        <f>Table7[[#This Row],[5%]]-Table7[[#This Row],[Rate]]</f>
        <v>75</v>
      </c>
    </row>
    <row r="255" spans="1:7" ht="13.5" x14ac:dyDescent="0.25">
      <c r="A255" s="69" t="s">
        <v>4319</v>
      </c>
      <c r="B255" s="69" t="s">
        <v>132</v>
      </c>
      <c r="C255" s="73" t="s">
        <v>440</v>
      </c>
      <c r="D255" s="70">
        <v>1300</v>
      </c>
      <c r="E255" s="71">
        <f>SUMIFS('Equip Billings'!I:I,'Equip Billings'!B:B,Table7[[#This Row],[Equip '#]])</f>
        <v>0</v>
      </c>
      <c r="F255" s="143">
        <f>Table7[[#This Row],[Rate]]+Table7[[#This Row],[Rate]]*Table7[[#Headers],[5%]]</f>
        <v>1365</v>
      </c>
      <c r="G255" s="143">
        <f>Table7[[#This Row],[5%]]-Table7[[#This Row],[Rate]]</f>
        <v>65</v>
      </c>
    </row>
    <row r="256" spans="1:7" ht="13.5" x14ac:dyDescent="0.25">
      <c r="A256" s="69" t="s">
        <v>4319</v>
      </c>
      <c r="B256" s="69" t="s">
        <v>133</v>
      </c>
      <c r="C256" s="73" t="s">
        <v>441</v>
      </c>
      <c r="D256" s="70">
        <v>1500</v>
      </c>
      <c r="E256" s="71">
        <f>SUMIFS('Equip Billings'!I:I,'Equip Billings'!B:B,Table7[[#This Row],[Equip '#]])</f>
        <v>1</v>
      </c>
      <c r="F256" s="143">
        <f>Table7[[#This Row],[Rate]]+Table7[[#This Row],[Rate]]*Table7[[#Headers],[5%]]</f>
        <v>1575</v>
      </c>
      <c r="G256" s="143">
        <f>Table7[[#This Row],[5%]]-Table7[[#This Row],[Rate]]</f>
        <v>75</v>
      </c>
    </row>
    <row r="257" spans="1:7" ht="13.5" x14ac:dyDescent="0.25">
      <c r="A257" s="69" t="s">
        <v>4319</v>
      </c>
      <c r="B257" s="69" t="s">
        <v>134</v>
      </c>
      <c r="C257" s="73" t="s">
        <v>442</v>
      </c>
      <c r="D257" s="70">
        <v>1500</v>
      </c>
      <c r="E257" s="71">
        <f>SUMIFS('Equip Billings'!I:I,'Equip Billings'!B:B,Table7[[#This Row],[Equip '#]])</f>
        <v>1</v>
      </c>
      <c r="F257" s="143">
        <f>Table7[[#This Row],[Rate]]+Table7[[#This Row],[Rate]]*Table7[[#Headers],[5%]]</f>
        <v>1575</v>
      </c>
      <c r="G257" s="143">
        <f>Table7[[#This Row],[5%]]-Table7[[#This Row],[Rate]]</f>
        <v>75</v>
      </c>
    </row>
    <row r="258" spans="1:7" ht="13.5" x14ac:dyDescent="0.25">
      <c r="A258" s="69" t="s">
        <v>4319</v>
      </c>
      <c r="B258" s="69" t="s">
        <v>135</v>
      </c>
      <c r="C258" s="73" t="s">
        <v>443</v>
      </c>
      <c r="D258" s="70">
        <v>1500</v>
      </c>
      <c r="E258" s="71">
        <f>SUMIFS('Equip Billings'!I:I,'Equip Billings'!B:B,Table7[[#This Row],[Equip '#]])</f>
        <v>0</v>
      </c>
      <c r="F258" s="143">
        <f>Table7[[#This Row],[Rate]]+Table7[[#This Row],[Rate]]*Table7[[#Headers],[5%]]</f>
        <v>1575</v>
      </c>
      <c r="G258" s="143">
        <f>Table7[[#This Row],[5%]]-Table7[[#This Row],[Rate]]</f>
        <v>75</v>
      </c>
    </row>
    <row r="259" spans="1:7" ht="13.5" x14ac:dyDescent="0.25">
      <c r="A259" s="69" t="s">
        <v>4319</v>
      </c>
      <c r="B259" s="69" t="s">
        <v>254</v>
      </c>
      <c r="C259" s="73" t="s">
        <v>444</v>
      </c>
      <c r="D259" s="70">
        <v>1300</v>
      </c>
      <c r="E259" s="71">
        <f>SUMIFS('Equip Billings'!I:I,'Equip Billings'!B:B,Table7[[#This Row],[Equip '#]])</f>
        <v>1</v>
      </c>
      <c r="F259" s="143">
        <f>Table7[[#This Row],[Rate]]+Table7[[#This Row],[Rate]]*Table7[[#Headers],[5%]]</f>
        <v>1365</v>
      </c>
      <c r="G259" s="143">
        <f>Table7[[#This Row],[5%]]-Table7[[#This Row],[Rate]]</f>
        <v>65</v>
      </c>
    </row>
    <row r="260" spans="1:7" ht="13.5" x14ac:dyDescent="0.25">
      <c r="A260" s="69" t="s">
        <v>4319</v>
      </c>
      <c r="B260" s="69" t="s">
        <v>137</v>
      </c>
      <c r="C260" s="73" t="s">
        <v>445</v>
      </c>
      <c r="D260" s="70">
        <v>1500</v>
      </c>
      <c r="E260" s="71">
        <f>SUMIFS('Equip Billings'!I:I,'Equip Billings'!B:B,Table7[[#This Row],[Equip '#]])</f>
        <v>0</v>
      </c>
      <c r="F260" s="143">
        <f>Table7[[#This Row],[Rate]]+Table7[[#This Row],[Rate]]*Table7[[#Headers],[5%]]</f>
        <v>1575</v>
      </c>
      <c r="G260" s="143">
        <f>Table7[[#This Row],[5%]]-Table7[[#This Row],[Rate]]</f>
        <v>75</v>
      </c>
    </row>
    <row r="261" spans="1:7" ht="13.5" x14ac:dyDescent="0.25">
      <c r="A261" s="69" t="s">
        <v>4319</v>
      </c>
      <c r="B261" s="69" t="s">
        <v>255</v>
      </c>
      <c r="C261" s="73" t="s">
        <v>446</v>
      </c>
      <c r="D261" s="70">
        <v>1500</v>
      </c>
      <c r="E261" s="71">
        <f>SUMIFS('Equip Billings'!I:I,'Equip Billings'!B:B,Table7[[#This Row],[Equip '#]])</f>
        <v>0.05</v>
      </c>
      <c r="F261" s="143">
        <f>Table7[[#This Row],[Rate]]+Table7[[#This Row],[Rate]]*Table7[[#Headers],[5%]]</f>
        <v>1575</v>
      </c>
      <c r="G261" s="143">
        <f>Table7[[#This Row],[5%]]-Table7[[#This Row],[Rate]]</f>
        <v>75</v>
      </c>
    </row>
    <row r="262" spans="1:7" ht="13.5" x14ac:dyDescent="0.25">
      <c r="A262" s="69" t="s">
        <v>4319</v>
      </c>
      <c r="B262" s="69" t="s">
        <v>222</v>
      </c>
      <c r="C262" s="73" t="s">
        <v>447</v>
      </c>
      <c r="D262" s="70">
        <v>1300</v>
      </c>
      <c r="E262" s="71">
        <f>SUMIFS('Equip Billings'!I:I,'Equip Billings'!B:B,Table7[[#This Row],[Equip '#]])</f>
        <v>0</v>
      </c>
      <c r="F262" s="143">
        <f>Table7[[#This Row],[Rate]]+Table7[[#This Row],[Rate]]*Table7[[#Headers],[5%]]</f>
        <v>1365</v>
      </c>
      <c r="G262" s="143">
        <f>Table7[[#This Row],[5%]]-Table7[[#This Row],[Rate]]</f>
        <v>65</v>
      </c>
    </row>
    <row r="263" spans="1:7" ht="13.5" x14ac:dyDescent="0.25">
      <c r="A263" s="69" t="s">
        <v>4319</v>
      </c>
      <c r="B263" s="69" t="s">
        <v>300</v>
      </c>
      <c r="C263" s="73" t="s">
        <v>448</v>
      </c>
      <c r="D263" s="70">
        <v>1300</v>
      </c>
      <c r="E263" s="71">
        <f>SUMIFS('Equip Billings'!I:I,'Equip Billings'!B:B,Table7[[#This Row],[Equip '#]])</f>
        <v>0</v>
      </c>
      <c r="F263" s="143">
        <f>Table7[[#This Row],[Rate]]+Table7[[#This Row],[Rate]]*Table7[[#Headers],[5%]]</f>
        <v>1365</v>
      </c>
      <c r="G263" s="143">
        <f>Table7[[#This Row],[5%]]-Table7[[#This Row],[Rate]]</f>
        <v>65</v>
      </c>
    </row>
    <row r="264" spans="1:7" ht="13.5" x14ac:dyDescent="0.25">
      <c r="A264" s="69" t="s">
        <v>4319</v>
      </c>
      <c r="B264" s="69" t="s">
        <v>138</v>
      </c>
      <c r="C264" s="73" t="s">
        <v>449</v>
      </c>
      <c r="D264" s="70">
        <v>1500</v>
      </c>
      <c r="E264" s="71">
        <f>SUMIFS('Equip Billings'!I:I,'Equip Billings'!B:B,Table7[[#This Row],[Equip '#]])</f>
        <v>1</v>
      </c>
      <c r="F264" s="143">
        <f>Table7[[#This Row],[Rate]]+Table7[[#This Row],[Rate]]*Table7[[#Headers],[5%]]</f>
        <v>1575</v>
      </c>
      <c r="G264" s="143">
        <f>Table7[[#This Row],[5%]]-Table7[[#This Row],[Rate]]</f>
        <v>75</v>
      </c>
    </row>
    <row r="265" spans="1:7" ht="13.5" x14ac:dyDescent="0.25">
      <c r="A265" s="69" t="s">
        <v>4319</v>
      </c>
      <c r="B265" s="69" t="s">
        <v>139</v>
      </c>
      <c r="C265" s="73" t="s">
        <v>450</v>
      </c>
      <c r="D265" s="70">
        <v>1300</v>
      </c>
      <c r="E265" s="71">
        <f>SUMIFS('Equip Billings'!I:I,'Equip Billings'!B:B,Table7[[#This Row],[Equip '#]])</f>
        <v>0</v>
      </c>
      <c r="F265" s="143">
        <f>Table7[[#This Row],[Rate]]+Table7[[#This Row],[Rate]]*Table7[[#Headers],[5%]]</f>
        <v>1365</v>
      </c>
      <c r="G265" s="143">
        <f>Table7[[#This Row],[5%]]-Table7[[#This Row],[Rate]]</f>
        <v>65</v>
      </c>
    </row>
    <row r="266" spans="1:7" ht="13.5" x14ac:dyDescent="0.25">
      <c r="A266" s="69" t="s">
        <v>4319</v>
      </c>
      <c r="B266" s="69" t="s">
        <v>140</v>
      </c>
      <c r="C266" s="73" t="s">
        <v>451</v>
      </c>
      <c r="D266" s="70">
        <v>1300</v>
      </c>
      <c r="E266" s="71">
        <f>SUMIFS('Equip Billings'!I:I,'Equip Billings'!B:B,Table7[[#This Row],[Equip '#]])</f>
        <v>0</v>
      </c>
      <c r="F266" s="143">
        <f>Table7[[#This Row],[Rate]]+Table7[[#This Row],[Rate]]*Table7[[#Headers],[5%]]</f>
        <v>1365</v>
      </c>
      <c r="G266" s="143">
        <f>Table7[[#This Row],[5%]]-Table7[[#This Row],[Rate]]</f>
        <v>65</v>
      </c>
    </row>
    <row r="267" spans="1:7" ht="13.5" x14ac:dyDescent="0.25">
      <c r="A267" s="69" t="s">
        <v>4319</v>
      </c>
      <c r="B267" s="69" t="s">
        <v>141</v>
      </c>
      <c r="C267" s="73" t="s">
        <v>452</v>
      </c>
      <c r="D267" s="70">
        <v>1500</v>
      </c>
      <c r="E267" s="71">
        <f>SUMIFS('Equip Billings'!I:I,'Equip Billings'!B:B,Table7[[#This Row],[Equip '#]])</f>
        <v>1</v>
      </c>
      <c r="F267" s="143">
        <f>Table7[[#This Row],[Rate]]+Table7[[#This Row],[Rate]]*Table7[[#Headers],[5%]]</f>
        <v>1575</v>
      </c>
      <c r="G267" s="143">
        <f>Table7[[#This Row],[5%]]-Table7[[#This Row],[Rate]]</f>
        <v>75</v>
      </c>
    </row>
    <row r="268" spans="1:7" ht="13.5" x14ac:dyDescent="0.25">
      <c r="A268" s="69" t="s">
        <v>4319</v>
      </c>
      <c r="B268" s="69" t="s">
        <v>223</v>
      </c>
      <c r="C268" s="73" t="s">
        <v>453</v>
      </c>
      <c r="D268" s="70">
        <v>1500</v>
      </c>
      <c r="E268" s="71">
        <f>SUMIFS('Equip Billings'!I:I,'Equip Billings'!B:B,Table7[[#This Row],[Equip '#]])</f>
        <v>0</v>
      </c>
      <c r="F268" s="143">
        <f>Table7[[#This Row],[Rate]]+Table7[[#This Row],[Rate]]*Table7[[#Headers],[5%]]</f>
        <v>1575</v>
      </c>
      <c r="G268" s="143">
        <f>Table7[[#This Row],[5%]]-Table7[[#This Row],[Rate]]</f>
        <v>75</v>
      </c>
    </row>
    <row r="269" spans="1:7" ht="13.5" x14ac:dyDescent="0.25">
      <c r="A269" s="69" t="s">
        <v>4319</v>
      </c>
      <c r="B269" s="69" t="s">
        <v>142</v>
      </c>
      <c r="C269" s="73" t="s">
        <v>454</v>
      </c>
      <c r="D269" s="70">
        <v>1500</v>
      </c>
      <c r="E269" s="71">
        <f>SUMIFS('Equip Billings'!I:I,'Equip Billings'!B:B,Table7[[#This Row],[Equip '#]])</f>
        <v>0</v>
      </c>
      <c r="F269" s="143">
        <f>Table7[[#This Row],[Rate]]+Table7[[#This Row],[Rate]]*Table7[[#Headers],[5%]]</f>
        <v>1575</v>
      </c>
      <c r="G269" s="143">
        <f>Table7[[#This Row],[5%]]-Table7[[#This Row],[Rate]]</f>
        <v>75</v>
      </c>
    </row>
    <row r="270" spans="1:7" ht="13.5" x14ac:dyDescent="0.25">
      <c r="A270" s="69" t="s">
        <v>4319</v>
      </c>
      <c r="B270" s="69" t="s">
        <v>224</v>
      </c>
      <c r="C270" s="73" t="s">
        <v>455</v>
      </c>
      <c r="D270" s="70">
        <v>1500</v>
      </c>
      <c r="E270" s="71">
        <f>SUMIFS('Equip Billings'!I:I,'Equip Billings'!B:B,Table7[[#This Row],[Equip '#]])</f>
        <v>1</v>
      </c>
      <c r="F270" s="143">
        <f>Table7[[#This Row],[Rate]]+Table7[[#This Row],[Rate]]*Table7[[#Headers],[5%]]</f>
        <v>1575</v>
      </c>
      <c r="G270" s="143">
        <f>Table7[[#This Row],[5%]]-Table7[[#This Row],[Rate]]</f>
        <v>75</v>
      </c>
    </row>
    <row r="271" spans="1:7" ht="13.5" x14ac:dyDescent="0.25">
      <c r="A271" s="69" t="s">
        <v>4319</v>
      </c>
      <c r="B271" s="69" t="s">
        <v>225</v>
      </c>
      <c r="C271" s="73" t="s">
        <v>456</v>
      </c>
      <c r="D271" s="70">
        <v>1500</v>
      </c>
      <c r="E271" s="71">
        <f>SUMIFS('Equip Billings'!I:I,'Equip Billings'!B:B,Table7[[#This Row],[Equip '#]])</f>
        <v>0</v>
      </c>
      <c r="F271" s="143">
        <f>Table7[[#This Row],[Rate]]+Table7[[#This Row],[Rate]]*Table7[[#Headers],[5%]]</f>
        <v>1575</v>
      </c>
      <c r="G271" s="143">
        <f>Table7[[#This Row],[5%]]-Table7[[#This Row],[Rate]]</f>
        <v>75</v>
      </c>
    </row>
    <row r="272" spans="1:7" ht="13.5" x14ac:dyDescent="0.25">
      <c r="A272" s="69" t="s">
        <v>4319</v>
      </c>
      <c r="B272" s="69" t="s">
        <v>143</v>
      </c>
      <c r="C272" s="73" t="s">
        <v>457</v>
      </c>
      <c r="D272" s="70">
        <v>1500</v>
      </c>
      <c r="E272" s="71">
        <f>SUMIFS('Equip Billings'!I:I,'Equip Billings'!B:B,Table7[[#This Row],[Equip '#]])</f>
        <v>0.1</v>
      </c>
      <c r="F272" s="143">
        <f>Table7[[#This Row],[Rate]]+Table7[[#This Row],[Rate]]*Table7[[#Headers],[5%]]</f>
        <v>1575</v>
      </c>
      <c r="G272" s="143">
        <f>Table7[[#This Row],[5%]]-Table7[[#This Row],[Rate]]</f>
        <v>75</v>
      </c>
    </row>
    <row r="273" spans="1:13" ht="13.5" x14ac:dyDescent="0.25">
      <c r="A273" s="69" t="s">
        <v>4319</v>
      </c>
      <c r="B273" s="69" t="s">
        <v>256</v>
      </c>
      <c r="C273" s="73" t="s">
        <v>458</v>
      </c>
      <c r="D273" s="70">
        <v>1500</v>
      </c>
      <c r="E273" s="71">
        <f>SUMIFS('Equip Billings'!I:I,'Equip Billings'!B:B,Table7[[#This Row],[Equip '#]])</f>
        <v>1</v>
      </c>
      <c r="F273" s="143">
        <f>Table7[[#This Row],[Rate]]+Table7[[#This Row],[Rate]]*Table7[[#Headers],[5%]]</f>
        <v>1575</v>
      </c>
      <c r="G273" s="143">
        <f>Table7[[#This Row],[5%]]-Table7[[#This Row],[Rate]]</f>
        <v>75</v>
      </c>
    </row>
    <row r="274" spans="1:13" ht="13.5" x14ac:dyDescent="0.25">
      <c r="A274" s="69" t="s">
        <v>4319</v>
      </c>
      <c r="B274" s="69" t="s">
        <v>144</v>
      </c>
      <c r="C274" s="73" t="s">
        <v>459</v>
      </c>
      <c r="D274" s="70">
        <v>1300</v>
      </c>
      <c r="E274" s="71">
        <f>SUMIFS('Equip Billings'!I:I,'Equip Billings'!B:B,Table7[[#This Row],[Equip '#]])</f>
        <v>0</v>
      </c>
      <c r="F274" s="143">
        <f>Table7[[#This Row],[Rate]]+Table7[[#This Row],[Rate]]*Table7[[#Headers],[5%]]</f>
        <v>1365</v>
      </c>
      <c r="G274" s="143">
        <f>Table7[[#This Row],[5%]]-Table7[[#This Row],[Rate]]</f>
        <v>65</v>
      </c>
    </row>
    <row r="275" spans="1:13" ht="13.5" x14ac:dyDescent="0.25">
      <c r="A275" s="69" t="s">
        <v>4319</v>
      </c>
      <c r="B275" s="69" t="s">
        <v>145</v>
      </c>
      <c r="C275" s="73" t="s">
        <v>460</v>
      </c>
      <c r="D275" s="70">
        <v>1300</v>
      </c>
      <c r="E275" s="71">
        <f>SUMIFS('Equip Billings'!I:I,'Equip Billings'!B:B,Table7[[#This Row],[Equip '#]])</f>
        <v>0</v>
      </c>
      <c r="F275" s="143">
        <f>Table7[[#This Row],[Rate]]+Table7[[#This Row],[Rate]]*Table7[[#Headers],[5%]]</f>
        <v>1365</v>
      </c>
      <c r="G275" s="143">
        <f>Table7[[#This Row],[5%]]-Table7[[#This Row],[Rate]]</f>
        <v>65</v>
      </c>
    </row>
    <row r="276" spans="1:13" ht="13.5" x14ac:dyDescent="0.25">
      <c r="A276" s="69" t="s">
        <v>4319</v>
      </c>
      <c r="B276" s="69" t="s">
        <v>146</v>
      </c>
      <c r="C276" s="73" t="s">
        <v>461</v>
      </c>
      <c r="D276" s="70">
        <v>1500</v>
      </c>
      <c r="E276" s="71">
        <f>SUMIFS('Equip Billings'!I:I,'Equip Billings'!B:B,Table7[[#This Row],[Equip '#]])</f>
        <v>1</v>
      </c>
      <c r="F276" s="143">
        <f>Table7[[#This Row],[Rate]]+Table7[[#This Row],[Rate]]*Table7[[#Headers],[5%]]</f>
        <v>1575</v>
      </c>
      <c r="G276" s="143">
        <f>Table7[[#This Row],[5%]]-Table7[[#This Row],[Rate]]</f>
        <v>75</v>
      </c>
    </row>
    <row r="277" spans="1:13" ht="13.5" x14ac:dyDescent="0.25">
      <c r="A277" s="69" t="s">
        <v>4319</v>
      </c>
      <c r="B277" s="69" t="s">
        <v>147</v>
      </c>
      <c r="C277" s="73" t="s">
        <v>462</v>
      </c>
      <c r="D277" s="70">
        <v>1500</v>
      </c>
      <c r="E277" s="71">
        <f>SUMIFS('Equip Billings'!I:I,'Equip Billings'!B:B,Table7[[#This Row],[Equip '#]])</f>
        <v>1</v>
      </c>
      <c r="F277" s="143">
        <f>Table7[[#This Row],[Rate]]+Table7[[#This Row],[Rate]]*Table7[[#Headers],[5%]]</f>
        <v>1575</v>
      </c>
      <c r="G277" s="143">
        <f>Table7[[#This Row],[5%]]-Table7[[#This Row],[Rate]]</f>
        <v>75</v>
      </c>
    </row>
    <row r="278" spans="1:13" ht="13.5" x14ac:dyDescent="0.25">
      <c r="A278" s="69" t="s">
        <v>4319</v>
      </c>
      <c r="B278" s="69" t="s">
        <v>148</v>
      </c>
      <c r="C278" s="73" t="s">
        <v>463</v>
      </c>
      <c r="D278" s="70">
        <v>1300</v>
      </c>
      <c r="E278" s="71">
        <f>SUMIFS('Equip Billings'!I:I,'Equip Billings'!B:B,Table7[[#This Row],[Equip '#]])</f>
        <v>0</v>
      </c>
      <c r="F278" s="143">
        <f>Table7[[#This Row],[Rate]]+Table7[[#This Row],[Rate]]*Table7[[#Headers],[5%]]</f>
        <v>1365</v>
      </c>
      <c r="G278" s="143">
        <f>Table7[[#This Row],[5%]]-Table7[[#This Row],[Rate]]</f>
        <v>65</v>
      </c>
    </row>
    <row r="279" spans="1:13" ht="13.5" x14ac:dyDescent="0.25">
      <c r="A279" s="69" t="s">
        <v>4319</v>
      </c>
      <c r="B279" s="69" t="s">
        <v>149</v>
      </c>
      <c r="C279" s="73" t="s">
        <v>464</v>
      </c>
      <c r="D279" s="70">
        <v>1500</v>
      </c>
      <c r="E279" s="71">
        <f>SUMIFS('Equip Billings'!I:I,'Equip Billings'!B:B,Table7[[#This Row],[Equip '#]])</f>
        <v>1</v>
      </c>
      <c r="F279" s="143">
        <f>Table7[[#This Row],[Rate]]+Table7[[#This Row],[Rate]]*Table7[[#Headers],[5%]]</f>
        <v>1575</v>
      </c>
      <c r="G279" s="143">
        <f>Table7[[#This Row],[5%]]-Table7[[#This Row],[Rate]]</f>
        <v>75</v>
      </c>
    </row>
    <row r="280" spans="1:13" ht="13.5" x14ac:dyDescent="0.25">
      <c r="A280" s="69" t="s">
        <v>4319</v>
      </c>
      <c r="B280" s="69" t="s">
        <v>150</v>
      </c>
      <c r="C280" s="73" t="s">
        <v>465</v>
      </c>
      <c r="D280" s="70">
        <v>1500</v>
      </c>
      <c r="E280" s="71">
        <f>SUMIFS('Equip Billings'!I:I,'Equip Billings'!B:B,Table7[[#This Row],[Equip '#]])</f>
        <v>0</v>
      </c>
      <c r="F280" s="143">
        <f>Table7[[#This Row],[Rate]]+Table7[[#This Row],[Rate]]*Table7[[#Headers],[5%]]</f>
        <v>1575</v>
      </c>
      <c r="G280" s="143">
        <f>Table7[[#This Row],[5%]]-Table7[[#This Row],[Rate]]</f>
        <v>75</v>
      </c>
    </row>
    <row r="281" spans="1:13" ht="13.5" x14ac:dyDescent="0.25">
      <c r="A281" s="69" t="s">
        <v>4319</v>
      </c>
      <c r="B281" s="69" t="s">
        <v>151</v>
      </c>
      <c r="C281" s="73" t="s">
        <v>466</v>
      </c>
      <c r="D281" s="70">
        <v>1500</v>
      </c>
      <c r="E281" s="71">
        <f>SUMIFS('Equip Billings'!I:I,'Equip Billings'!B:B,Table7[[#This Row],[Equip '#]])</f>
        <v>1</v>
      </c>
      <c r="F281" s="143">
        <f>Table7[[#This Row],[Rate]]+Table7[[#This Row],[Rate]]*Table7[[#Headers],[5%]]</f>
        <v>1575</v>
      </c>
      <c r="G281" s="143">
        <f>Table7[[#This Row],[5%]]-Table7[[#This Row],[Rate]]</f>
        <v>75</v>
      </c>
    </row>
    <row r="282" spans="1:13" ht="13.5" x14ac:dyDescent="0.25">
      <c r="A282" s="69" t="s">
        <v>4319</v>
      </c>
      <c r="B282" s="69" t="s">
        <v>152</v>
      </c>
      <c r="C282" s="73" t="s">
        <v>467</v>
      </c>
      <c r="D282" s="70">
        <v>1500</v>
      </c>
      <c r="E282" s="71">
        <f>SUMIFS('Equip Billings'!I:I,'Equip Billings'!B:B,Table7[[#This Row],[Equip '#]])</f>
        <v>0.99999999999999989</v>
      </c>
      <c r="F282" s="143">
        <f>Table7[[#This Row],[Rate]]+Table7[[#This Row],[Rate]]*Table7[[#Headers],[5%]]</f>
        <v>1575</v>
      </c>
      <c r="G282" s="143">
        <f>Table7[[#This Row],[5%]]-Table7[[#This Row],[Rate]]</f>
        <v>75</v>
      </c>
    </row>
    <row r="283" spans="1:13" ht="13.5" x14ac:dyDescent="0.25">
      <c r="A283" s="69" t="s">
        <v>4319</v>
      </c>
      <c r="B283" s="69" t="s">
        <v>153</v>
      </c>
      <c r="C283" s="73" t="s">
        <v>468</v>
      </c>
      <c r="D283" s="70">
        <v>1500</v>
      </c>
      <c r="E283" s="71">
        <f>SUMIFS('Equip Billings'!I:I,'Equip Billings'!B:B,Table7[[#This Row],[Equip '#]])</f>
        <v>1</v>
      </c>
      <c r="F283" s="143">
        <f>Table7[[#This Row],[Rate]]+Table7[[#This Row],[Rate]]*Table7[[#Headers],[5%]]</f>
        <v>1575</v>
      </c>
      <c r="G283" s="143">
        <f>Table7[[#This Row],[5%]]-Table7[[#This Row],[Rate]]</f>
        <v>75</v>
      </c>
    </row>
    <row r="284" spans="1:13" ht="13.5" x14ac:dyDescent="0.25">
      <c r="A284" s="69" t="s">
        <v>4319</v>
      </c>
      <c r="B284" s="69" t="s">
        <v>469</v>
      </c>
      <c r="C284" s="73" t="s">
        <v>470</v>
      </c>
      <c r="D284" s="70">
        <v>1300</v>
      </c>
      <c r="E284" s="71">
        <f>SUMIFS('Equip Billings'!I:I,'Equip Billings'!B:B,Table7[[#This Row],[Equip '#]])</f>
        <v>1</v>
      </c>
      <c r="F284" s="143">
        <f>Table7[[#This Row],[Rate]]+Table7[[#This Row],[Rate]]*Table7[[#Headers],[5%]]</f>
        <v>1365</v>
      </c>
      <c r="G284" s="143">
        <f>Table7[[#This Row],[5%]]-Table7[[#This Row],[Rate]]</f>
        <v>65</v>
      </c>
    </row>
    <row r="285" spans="1:13" ht="13.5" x14ac:dyDescent="0.25">
      <c r="A285" s="69" t="s">
        <v>4319</v>
      </c>
      <c r="B285" s="69" t="s">
        <v>3102</v>
      </c>
      <c r="C285" s="73" t="s">
        <v>3129</v>
      </c>
      <c r="D285" s="70">
        <v>1500</v>
      </c>
      <c r="E285" s="71">
        <f>SUMIFS('Equip Billings'!I:I,'Equip Billings'!B:B,Table7[[#This Row],[Equip '#]])</f>
        <v>1</v>
      </c>
      <c r="F285" s="143">
        <f>Table7[[#This Row],[Rate]]+Table7[[#This Row],[Rate]]*Table7[[#Headers],[5%]]</f>
        <v>1575</v>
      </c>
      <c r="G285" s="143">
        <f>Table7[[#This Row],[5%]]-Table7[[#This Row],[Rate]]</f>
        <v>75</v>
      </c>
    </row>
    <row r="286" spans="1:13" ht="13.5" x14ac:dyDescent="0.25">
      <c r="A286" s="69" t="s">
        <v>4319</v>
      </c>
      <c r="B286" s="69" t="s">
        <v>3103</v>
      </c>
      <c r="C286" s="73" t="s">
        <v>3130</v>
      </c>
      <c r="D286" s="70">
        <v>1500</v>
      </c>
      <c r="E286" s="71">
        <f>SUMIFS('Equip Billings'!I:I,'Equip Billings'!B:B,Table7[[#This Row],[Equip '#]])</f>
        <v>1</v>
      </c>
      <c r="F286" s="143">
        <f>Table7[[#This Row],[Rate]]+Table7[[#This Row],[Rate]]*Table7[[#Headers],[5%]]</f>
        <v>1575</v>
      </c>
      <c r="G286" s="143">
        <f>Table7[[#This Row],[5%]]-Table7[[#This Row],[Rate]]</f>
        <v>75</v>
      </c>
    </row>
    <row r="287" spans="1:13" ht="13.5" x14ac:dyDescent="0.25">
      <c r="A287" s="69" t="s">
        <v>4319</v>
      </c>
      <c r="B287" s="69" t="s">
        <v>3131</v>
      </c>
      <c r="C287" s="73" t="s">
        <v>3132</v>
      </c>
      <c r="D287" s="70">
        <v>1500</v>
      </c>
      <c r="E287" s="71">
        <f>SUMIFS('Equip Billings'!I:I,'Equip Billings'!B:B,Table7[[#This Row],[Equip '#]])</f>
        <v>1</v>
      </c>
      <c r="F287" s="143">
        <f>Table7[[#This Row],[Rate]]+Table7[[#This Row],[Rate]]*Table7[[#Headers],[5%]]</f>
        <v>1575</v>
      </c>
      <c r="G287" s="143">
        <f>Table7[[#This Row],[5%]]-Table7[[#This Row],[Rate]]</f>
        <v>75</v>
      </c>
      <c r="H287" s="67">
        <v>85635.1</v>
      </c>
      <c r="K287" s="67">
        <v>24199.63</v>
      </c>
      <c r="L287" s="67">
        <f>K287+H287</f>
        <v>109834.73000000001</v>
      </c>
      <c r="M287" s="67">
        <f>L287/60</f>
        <v>1830.5788333333335</v>
      </c>
    </row>
    <row r="288" spans="1:13" ht="13.5" x14ac:dyDescent="0.25">
      <c r="A288" s="69" t="s">
        <v>4319</v>
      </c>
      <c r="B288" s="69" t="s">
        <v>3104</v>
      </c>
      <c r="C288" s="73" t="s">
        <v>3133</v>
      </c>
      <c r="D288" s="70">
        <v>1500</v>
      </c>
      <c r="E288" s="71">
        <f>SUMIFS('Equip Billings'!I:I,'Equip Billings'!B:B,Table7[[#This Row],[Equip '#]])</f>
        <v>0.99999999999999989</v>
      </c>
      <c r="F288" s="143">
        <f>Table7[[#This Row],[Rate]]+Table7[[#This Row],[Rate]]*Table7[[#Headers],[5%]]</f>
        <v>1575</v>
      </c>
      <c r="G288" s="143">
        <f>Table7[[#This Row],[5%]]-Table7[[#This Row],[Rate]]</f>
        <v>75</v>
      </c>
    </row>
    <row r="289" spans="1:7" ht="13.5" x14ac:dyDescent="0.25">
      <c r="A289" s="69" t="s">
        <v>4319</v>
      </c>
      <c r="B289" s="69" t="s">
        <v>3229</v>
      </c>
      <c r="C289" s="73" t="s">
        <v>3237</v>
      </c>
      <c r="D289" s="70">
        <v>1300</v>
      </c>
      <c r="E289" s="71">
        <f>SUMIFS('Equip Billings'!I:I,'Equip Billings'!B:B,Table7[[#This Row],[Equip '#]])</f>
        <v>0.99999999999999989</v>
      </c>
      <c r="F289" s="143">
        <f>Table7[[#This Row],[Rate]]+Table7[[#This Row],[Rate]]*Table7[[#Headers],[5%]]</f>
        <v>1365</v>
      </c>
      <c r="G289" s="143">
        <f>Table7[[#This Row],[5%]]-Table7[[#This Row],[Rate]]</f>
        <v>65</v>
      </c>
    </row>
    <row r="290" spans="1:7" ht="13.5" x14ac:dyDescent="0.25">
      <c r="A290" s="69" t="s">
        <v>4319</v>
      </c>
      <c r="B290" s="69" t="s">
        <v>3269</v>
      </c>
      <c r="C290" s="73" t="s">
        <v>3315</v>
      </c>
      <c r="D290" s="70">
        <v>1500</v>
      </c>
      <c r="E290" s="71">
        <f>SUMIFS('Equip Billings'!I:I,'Equip Billings'!B:B,Table7[[#This Row],[Equip '#]])</f>
        <v>1</v>
      </c>
      <c r="F290" s="143">
        <f>Table7[[#This Row],[Rate]]+Table7[[#This Row],[Rate]]*Table7[[#Headers],[5%]]</f>
        <v>1575</v>
      </c>
      <c r="G290" s="143">
        <f>Table7[[#This Row],[5%]]-Table7[[#This Row],[Rate]]</f>
        <v>75</v>
      </c>
    </row>
    <row r="291" spans="1:7" ht="13.5" x14ac:dyDescent="0.25">
      <c r="A291" s="69" t="s">
        <v>4319</v>
      </c>
      <c r="B291" s="69" t="s">
        <v>3270</v>
      </c>
      <c r="C291" s="73" t="s">
        <v>3315</v>
      </c>
      <c r="D291" s="70">
        <v>1500</v>
      </c>
      <c r="E291" s="71">
        <f>SUMIFS('Equip Billings'!I:I,'Equip Billings'!B:B,Table7[[#This Row],[Equip '#]])</f>
        <v>1</v>
      </c>
      <c r="F291" s="143">
        <f>Table7[[#This Row],[Rate]]+Table7[[#This Row],[Rate]]*Table7[[#Headers],[5%]]</f>
        <v>1575</v>
      </c>
      <c r="G291" s="143">
        <f>Table7[[#This Row],[5%]]-Table7[[#This Row],[Rate]]</f>
        <v>75</v>
      </c>
    </row>
    <row r="292" spans="1:7" ht="13.5" x14ac:dyDescent="0.25">
      <c r="A292" s="69" t="s">
        <v>4319</v>
      </c>
      <c r="B292" s="69" t="s">
        <v>3278</v>
      </c>
      <c r="C292" s="73" t="s">
        <v>3316</v>
      </c>
      <c r="D292" s="70">
        <v>1300</v>
      </c>
      <c r="E292" s="71">
        <f>SUMIFS('Equip Billings'!I:I,'Equip Billings'!B:B,Table7[[#This Row],[Equip '#]])</f>
        <v>1</v>
      </c>
      <c r="F292" s="143">
        <f>Table7[[#This Row],[Rate]]+Table7[[#This Row],[Rate]]*Table7[[#Headers],[5%]]</f>
        <v>1365</v>
      </c>
      <c r="G292" s="143">
        <f>Table7[[#This Row],[5%]]-Table7[[#This Row],[Rate]]</f>
        <v>65</v>
      </c>
    </row>
    <row r="293" spans="1:7" ht="13.5" x14ac:dyDescent="0.25">
      <c r="A293" s="69" t="s">
        <v>4319</v>
      </c>
      <c r="B293" s="69" t="s">
        <v>3279</v>
      </c>
      <c r="C293" s="73" t="s">
        <v>3316</v>
      </c>
      <c r="D293" s="70">
        <v>1300</v>
      </c>
      <c r="E293" s="71">
        <f>SUMIFS('Equip Billings'!I:I,'Equip Billings'!B:B,Table7[[#This Row],[Equip '#]])</f>
        <v>1</v>
      </c>
      <c r="F293" s="143">
        <f>Table7[[#This Row],[Rate]]+Table7[[#This Row],[Rate]]*Table7[[#Headers],[5%]]</f>
        <v>1365</v>
      </c>
      <c r="G293" s="143">
        <f>Table7[[#This Row],[5%]]-Table7[[#This Row],[Rate]]</f>
        <v>65</v>
      </c>
    </row>
    <row r="294" spans="1:7" ht="13.5" x14ac:dyDescent="0.25">
      <c r="A294" s="69" t="s">
        <v>4319</v>
      </c>
      <c r="B294" s="69" t="s">
        <v>3280</v>
      </c>
      <c r="C294" s="73" t="s">
        <v>3316</v>
      </c>
      <c r="D294" s="70">
        <v>1300</v>
      </c>
      <c r="E294" s="71">
        <f>SUMIFS('Equip Billings'!I:I,'Equip Billings'!B:B,Table7[[#This Row],[Equip '#]])</f>
        <v>0</v>
      </c>
      <c r="F294" s="143">
        <f>Table7[[#This Row],[Rate]]+Table7[[#This Row],[Rate]]*Table7[[#Headers],[5%]]</f>
        <v>1365</v>
      </c>
      <c r="G294" s="143">
        <f>Table7[[#This Row],[5%]]-Table7[[#This Row],[Rate]]</f>
        <v>65</v>
      </c>
    </row>
    <row r="295" spans="1:7" ht="13.5" x14ac:dyDescent="0.25">
      <c r="A295" s="69" t="s">
        <v>4319</v>
      </c>
      <c r="B295" s="69" t="s">
        <v>3285</v>
      </c>
      <c r="C295" s="73" t="s">
        <v>3315</v>
      </c>
      <c r="D295" s="70">
        <v>1500</v>
      </c>
      <c r="E295" s="71">
        <f>SUMIFS('Equip Billings'!I:I,'Equip Billings'!B:B,Table7[[#This Row],[Equip '#]])</f>
        <v>1</v>
      </c>
      <c r="F295" s="143">
        <f>Table7[[#This Row],[Rate]]+Table7[[#This Row],[Rate]]*Table7[[#Headers],[5%]]</f>
        <v>1575</v>
      </c>
      <c r="G295" s="143">
        <f>Table7[[#This Row],[5%]]-Table7[[#This Row],[Rate]]</f>
        <v>75</v>
      </c>
    </row>
    <row r="296" spans="1:7" ht="13.5" x14ac:dyDescent="0.25">
      <c r="A296" s="69" t="s">
        <v>4319</v>
      </c>
      <c r="B296" s="69" t="s">
        <v>3286</v>
      </c>
      <c r="C296" s="73" t="s">
        <v>3317</v>
      </c>
      <c r="D296" s="70">
        <v>1300</v>
      </c>
      <c r="E296" s="71">
        <f>SUMIFS('Equip Billings'!I:I,'Equip Billings'!B:B,Table7[[#This Row],[Equip '#]])</f>
        <v>0</v>
      </c>
      <c r="F296" s="143">
        <f>Table7[[#This Row],[Rate]]+Table7[[#This Row],[Rate]]*Table7[[#Headers],[5%]]</f>
        <v>1365</v>
      </c>
      <c r="G296" s="143">
        <f>Table7[[#This Row],[5%]]-Table7[[#This Row],[Rate]]</f>
        <v>65</v>
      </c>
    </row>
    <row r="297" spans="1:7" ht="13.5" x14ac:dyDescent="0.25">
      <c r="A297" s="74" t="s">
        <v>4319</v>
      </c>
      <c r="B297" s="74" t="s">
        <v>3287</v>
      </c>
      <c r="C297" s="73" t="s">
        <v>3317</v>
      </c>
      <c r="D297" s="76">
        <v>1300</v>
      </c>
      <c r="E297" s="71">
        <f>SUMIFS('Equip Billings'!I:I,'Equip Billings'!B:B,Table7[[#This Row],[Equip '#]])</f>
        <v>1</v>
      </c>
      <c r="F297" s="143">
        <f>Table7[[#This Row],[Rate]]+Table7[[#This Row],[Rate]]*Table7[[#Headers],[5%]]</f>
        <v>1365</v>
      </c>
      <c r="G297" s="143">
        <f>Table7[[#This Row],[5%]]-Table7[[#This Row],[Rate]]</f>
        <v>65</v>
      </c>
    </row>
    <row r="298" spans="1:7" ht="13.5" x14ac:dyDescent="0.25">
      <c r="A298" s="74" t="s">
        <v>4319</v>
      </c>
      <c r="B298" s="74" t="s">
        <v>3288</v>
      </c>
      <c r="C298" s="73" t="s">
        <v>3317</v>
      </c>
      <c r="D298" s="76">
        <v>1300</v>
      </c>
      <c r="E298" s="71">
        <f>SUMIFS('Equip Billings'!I:I,'Equip Billings'!B:B,Table7[[#This Row],[Equip '#]])</f>
        <v>1</v>
      </c>
      <c r="F298" s="143">
        <f>Table7[[#This Row],[Rate]]+Table7[[#This Row],[Rate]]*Table7[[#Headers],[5%]]</f>
        <v>1365</v>
      </c>
      <c r="G298" s="143">
        <f>Table7[[#This Row],[5%]]-Table7[[#This Row],[Rate]]</f>
        <v>65</v>
      </c>
    </row>
    <row r="299" spans="1:7" ht="13.5" x14ac:dyDescent="0.25">
      <c r="A299" s="69" t="s">
        <v>4319</v>
      </c>
      <c r="B299" s="69" t="s">
        <v>3289</v>
      </c>
      <c r="C299" s="73" t="s">
        <v>3317</v>
      </c>
      <c r="D299" s="70">
        <v>1300</v>
      </c>
      <c r="E299" s="71">
        <f>SUMIFS('Equip Billings'!I:I,'Equip Billings'!B:B,Table7[[#This Row],[Equip '#]])</f>
        <v>1</v>
      </c>
      <c r="F299" s="143">
        <f>Table7[[#This Row],[Rate]]+Table7[[#This Row],[Rate]]*Table7[[#Headers],[5%]]</f>
        <v>1365</v>
      </c>
      <c r="G299" s="143">
        <f>Table7[[#This Row],[5%]]-Table7[[#This Row],[Rate]]</f>
        <v>65</v>
      </c>
    </row>
    <row r="300" spans="1:7" ht="13.5" x14ac:dyDescent="0.25">
      <c r="A300" s="74" t="s">
        <v>4319</v>
      </c>
      <c r="B300" s="74" t="s">
        <v>3290</v>
      </c>
      <c r="C300" s="73" t="s">
        <v>3317</v>
      </c>
      <c r="D300" s="76">
        <v>1300</v>
      </c>
      <c r="E300" s="71">
        <f>SUMIFS('Equip Billings'!I:I,'Equip Billings'!B:B,Table7[[#This Row],[Equip '#]])</f>
        <v>1</v>
      </c>
      <c r="F300" s="143">
        <f>Table7[[#This Row],[Rate]]+Table7[[#This Row],[Rate]]*Table7[[#Headers],[5%]]</f>
        <v>1365</v>
      </c>
      <c r="G300" s="143">
        <f>Table7[[#This Row],[5%]]-Table7[[#This Row],[Rate]]</f>
        <v>65</v>
      </c>
    </row>
    <row r="301" spans="1:7" ht="13.5" x14ac:dyDescent="0.25">
      <c r="A301" s="74" t="s">
        <v>4319</v>
      </c>
      <c r="B301" s="74" t="s">
        <v>3301</v>
      </c>
      <c r="C301" s="73" t="s">
        <v>3318</v>
      </c>
      <c r="D301" s="76">
        <v>1500</v>
      </c>
      <c r="E301" s="71">
        <f>SUMIFS('Equip Billings'!I:I,'Equip Billings'!B:B,Table7[[#This Row],[Equip '#]])</f>
        <v>1</v>
      </c>
      <c r="F301" s="143">
        <f>Table7[[#This Row],[Rate]]+Table7[[#This Row],[Rate]]*Table7[[#Headers],[5%]]</f>
        <v>1575</v>
      </c>
      <c r="G301" s="143">
        <f>Table7[[#This Row],[5%]]-Table7[[#This Row],[Rate]]</f>
        <v>75</v>
      </c>
    </row>
    <row r="302" spans="1:7" ht="13.5" x14ac:dyDescent="0.25">
      <c r="A302" s="74" t="s">
        <v>4319</v>
      </c>
      <c r="B302" s="74" t="s">
        <v>3953</v>
      </c>
      <c r="C302" s="73" t="s">
        <v>3963</v>
      </c>
      <c r="D302" s="76">
        <v>1000</v>
      </c>
      <c r="E302" s="71">
        <f>SUMIFS('Equip Billings'!I:I,'Equip Billings'!B:B,Table7[[#This Row],[Equip '#]])</f>
        <v>1</v>
      </c>
      <c r="F302" s="143">
        <f>Table7[[#This Row],[Rate]]+Table7[[#This Row],[Rate]]*Table7[[#Headers],[5%]]</f>
        <v>1050</v>
      </c>
      <c r="G302" s="143">
        <f>Table7[[#This Row],[5%]]-Table7[[#This Row],[Rate]]</f>
        <v>50</v>
      </c>
    </row>
    <row r="303" spans="1:7" ht="13.5" x14ac:dyDescent="0.25">
      <c r="A303" s="74" t="s">
        <v>4319</v>
      </c>
      <c r="B303" s="74" t="s">
        <v>3954</v>
      </c>
      <c r="C303" s="73" t="s">
        <v>3964</v>
      </c>
      <c r="D303" s="76">
        <v>2500</v>
      </c>
      <c r="E303" s="71">
        <f>SUMIFS('Equip Billings'!I:I,'Equip Billings'!B:B,Table7[[#This Row],[Equip '#]])</f>
        <v>1</v>
      </c>
      <c r="F303" s="143">
        <f>Table7[[#This Row],[Rate]]+Table7[[#This Row],[Rate]]*Table7[[#Headers],[5%]]</f>
        <v>2625</v>
      </c>
      <c r="G303" s="143">
        <f>Table7[[#This Row],[5%]]-Table7[[#This Row],[Rate]]</f>
        <v>125</v>
      </c>
    </row>
    <row r="304" spans="1:7" ht="13.5" x14ac:dyDescent="0.25">
      <c r="A304" s="74" t="s">
        <v>4319</v>
      </c>
      <c r="B304" s="74" t="s">
        <v>4087</v>
      </c>
      <c r="C304" s="73" t="s">
        <v>3969</v>
      </c>
      <c r="D304" s="76">
        <v>0</v>
      </c>
      <c r="E304" s="71">
        <f>SUMIFS('Equip Billings'!I:I,'Equip Billings'!B:B,Table7[[#This Row],[Equip '#]])</f>
        <v>0</v>
      </c>
      <c r="F304" s="143">
        <f>Table7[[#This Row],[Rate]]+Table7[[#This Row],[Rate]]*Table7[[#Headers],[5%]]</f>
        <v>0</v>
      </c>
      <c r="G304" s="143">
        <f>Table7[[#This Row],[5%]]-Table7[[#This Row],[Rate]]</f>
        <v>0</v>
      </c>
    </row>
    <row r="305" spans="1:7" ht="13.5" x14ac:dyDescent="0.25">
      <c r="A305" s="74" t="s">
        <v>4319</v>
      </c>
      <c r="B305" s="74" t="s">
        <v>3955</v>
      </c>
      <c r="C305" s="73" t="s">
        <v>3965</v>
      </c>
      <c r="D305" s="76">
        <v>1000</v>
      </c>
      <c r="E305" s="71">
        <f>SUMIFS('Equip Billings'!I:I,'Equip Billings'!B:B,Table7[[#This Row],[Equip '#]])</f>
        <v>0</v>
      </c>
      <c r="F305" s="143">
        <f>Table7[[#This Row],[Rate]]+Table7[[#This Row],[Rate]]*Table7[[#Headers],[5%]]</f>
        <v>1050</v>
      </c>
      <c r="G305" s="143">
        <f>Table7[[#This Row],[5%]]-Table7[[#This Row],[Rate]]</f>
        <v>50</v>
      </c>
    </row>
    <row r="306" spans="1:7" ht="13.5" x14ac:dyDescent="0.25">
      <c r="A306" s="74" t="s">
        <v>4319</v>
      </c>
      <c r="B306" s="74" t="s">
        <v>4094</v>
      </c>
      <c r="C306" s="73" t="s">
        <v>4113</v>
      </c>
      <c r="D306" s="76">
        <v>1000</v>
      </c>
      <c r="E306" s="71">
        <f>SUMIFS('Equip Billings'!I:I,'Equip Billings'!B:B,Table7[[#This Row],[Equip '#]])</f>
        <v>1</v>
      </c>
      <c r="F306" s="143">
        <f>Table7[[#This Row],[Rate]]+Table7[[#This Row],[Rate]]*Table7[[#Headers],[5%]]</f>
        <v>1050</v>
      </c>
      <c r="G306" s="143">
        <f>Table7[[#This Row],[5%]]-Table7[[#This Row],[Rate]]</f>
        <v>50</v>
      </c>
    </row>
    <row r="307" spans="1:7" ht="13.5" x14ac:dyDescent="0.25">
      <c r="A307" s="74" t="s">
        <v>4319</v>
      </c>
      <c r="B307" s="74" t="s">
        <v>4095</v>
      </c>
      <c r="C307" s="73" t="s">
        <v>4114</v>
      </c>
      <c r="D307" s="76">
        <v>1000</v>
      </c>
      <c r="E307" s="71">
        <f>SUMIFS('Equip Billings'!I:I,'Equip Billings'!B:B,Table7[[#This Row],[Equip '#]])</f>
        <v>0</v>
      </c>
      <c r="F307" s="143">
        <f>Table7[[#This Row],[Rate]]+Table7[[#This Row],[Rate]]*Table7[[#Headers],[5%]]</f>
        <v>1050</v>
      </c>
      <c r="G307" s="143">
        <f>Table7[[#This Row],[5%]]-Table7[[#This Row],[Rate]]</f>
        <v>50</v>
      </c>
    </row>
    <row r="308" spans="1:7" ht="13.5" x14ac:dyDescent="0.25">
      <c r="A308" s="74" t="s">
        <v>4319</v>
      </c>
      <c r="B308" s="74" t="s">
        <v>4096</v>
      </c>
      <c r="C308" s="73" t="s">
        <v>4115</v>
      </c>
      <c r="D308" s="76">
        <v>1000</v>
      </c>
      <c r="E308" s="71">
        <f>SUMIFS('Equip Billings'!I:I,'Equip Billings'!B:B,Table7[[#This Row],[Equip '#]])</f>
        <v>1</v>
      </c>
      <c r="F308" s="143">
        <f>Table7[[#This Row],[Rate]]+Table7[[#This Row],[Rate]]*Table7[[#Headers],[5%]]</f>
        <v>1050</v>
      </c>
      <c r="G308" s="143">
        <f>Table7[[#This Row],[5%]]-Table7[[#This Row],[Rate]]</f>
        <v>50</v>
      </c>
    </row>
    <row r="309" spans="1:7" ht="13.5" x14ac:dyDescent="0.25">
      <c r="A309" s="74" t="s">
        <v>4319</v>
      </c>
      <c r="B309" s="74" t="s">
        <v>4097</v>
      </c>
      <c r="C309" s="73" t="s">
        <v>4116</v>
      </c>
      <c r="D309" s="76">
        <v>1000</v>
      </c>
      <c r="E309" s="71">
        <f>SUMIFS('Equip Billings'!I:I,'Equip Billings'!B:B,Table7[[#This Row],[Equip '#]])</f>
        <v>1</v>
      </c>
      <c r="F309" s="143">
        <f>Table7[[#This Row],[Rate]]+Table7[[#This Row],[Rate]]*Table7[[#Headers],[5%]]</f>
        <v>1050</v>
      </c>
      <c r="G309" s="143">
        <f>Table7[[#This Row],[5%]]-Table7[[#This Row],[Rate]]</f>
        <v>50</v>
      </c>
    </row>
    <row r="310" spans="1:7" ht="13.5" x14ac:dyDescent="0.25">
      <c r="A310" s="69" t="s">
        <v>4319</v>
      </c>
      <c r="B310" s="69" t="s">
        <v>4098</v>
      </c>
      <c r="C310" s="73" t="s">
        <v>4117</v>
      </c>
      <c r="D310" s="70">
        <v>1000</v>
      </c>
      <c r="E310" s="71">
        <f>SUMIFS('Equip Billings'!I:I,'Equip Billings'!B:B,Table7[[#This Row],[Equip '#]])</f>
        <v>1</v>
      </c>
      <c r="F310" s="143">
        <f>Table7[[#This Row],[Rate]]+Table7[[#This Row],[Rate]]*Table7[[#Headers],[5%]]</f>
        <v>1050</v>
      </c>
      <c r="G310" s="143">
        <f>Table7[[#This Row],[5%]]-Table7[[#This Row],[Rate]]</f>
        <v>50</v>
      </c>
    </row>
    <row r="311" spans="1:7" ht="13.5" x14ac:dyDescent="0.25">
      <c r="A311" s="69" t="s">
        <v>4319</v>
      </c>
      <c r="B311" s="69" t="s">
        <v>4129</v>
      </c>
      <c r="C311" s="73" t="s">
        <v>4139</v>
      </c>
      <c r="D311" s="70">
        <v>1500</v>
      </c>
      <c r="E311" s="71">
        <f>SUMIFS('Equip Billings'!I:I,'Equip Billings'!B:B,Table7[[#This Row],[Equip '#]])</f>
        <v>1</v>
      </c>
      <c r="F311" s="143">
        <f>Table7[[#This Row],[Rate]]+Table7[[#This Row],[Rate]]*Table7[[#Headers],[5%]]</f>
        <v>1575</v>
      </c>
      <c r="G311" s="143">
        <f>Table7[[#This Row],[5%]]-Table7[[#This Row],[Rate]]</f>
        <v>75</v>
      </c>
    </row>
    <row r="312" spans="1:7" ht="13.5" x14ac:dyDescent="0.25">
      <c r="A312" s="69" t="s">
        <v>4319</v>
      </c>
      <c r="B312" s="69" t="s">
        <v>4130</v>
      </c>
      <c r="C312" s="73" t="s">
        <v>4140</v>
      </c>
      <c r="D312" s="70">
        <v>1500</v>
      </c>
      <c r="E312" s="71">
        <f>SUMIFS('Equip Billings'!I:I,'Equip Billings'!B:B,Table7[[#This Row],[Equip '#]])</f>
        <v>1</v>
      </c>
      <c r="F312" s="143">
        <f>Table7[[#This Row],[Rate]]+Table7[[#This Row],[Rate]]*Table7[[#Headers],[5%]]</f>
        <v>1575</v>
      </c>
      <c r="G312" s="143">
        <f>Table7[[#This Row],[5%]]-Table7[[#This Row],[Rate]]</f>
        <v>75</v>
      </c>
    </row>
    <row r="313" spans="1:7" ht="13.5" x14ac:dyDescent="0.25">
      <c r="A313" s="69" t="s">
        <v>4319</v>
      </c>
      <c r="B313" s="69" t="s">
        <v>4131</v>
      </c>
      <c r="C313" s="73" t="s">
        <v>4141</v>
      </c>
      <c r="D313" s="70">
        <v>1500</v>
      </c>
      <c r="E313" s="71">
        <f>SUMIFS('Equip Billings'!I:I,'Equip Billings'!B:B,Table7[[#This Row],[Equip '#]])</f>
        <v>1</v>
      </c>
      <c r="F313" s="143">
        <f>Table7[[#This Row],[Rate]]+Table7[[#This Row],[Rate]]*Table7[[#Headers],[5%]]</f>
        <v>1575</v>
      </c>
      <c r="G313" s="143">
        <f>Table7[[#This Row],[5%]]-Table7[[#This Row],[Rate]]</f>
        <v>75</v>
      </c>
    </row>
    <row r="314" spans="1:7" ht="13.5" x14ac:dyDescent="0.25">
      <c r="A314" s="69" t="s">
        <v>4319</v>
      </c>
      <c r="B314" s="69" t="s">
        <v>4138</v>
      </c>
      <c r="C314" s="73" t="s">
        <v>4142</v>
      </c>
      <c r="D314" s="70">
        <v>1500</v>
      </c>
      <c r="E314" s="71">
        <f>SUMIFS('Equip Billings'!I:I,'Equip Billings'!B:B,Table7[[#This Row],[Equip '#]])</f>
        <v>1</v>
      </c>
      <c r="F314" s="143">
        <f>Table7[[#This Row],[Rate]]+Table7[[#This Row],[Rate]]*Table7[[#Headers],[5%]]</f>
        <v>1575</v>
      </c>
      <c r="G314" s="143">
        <f>Table7[[#This Row],[5%]]-Table7[[#This Row],[Rate]]</f>
        <v>75</v>
      </c>
    </row>
    <row r="315" spans="1:7" ht="13.5" x14ac:dyDescent="0.25">
      <c r="A315" s="69" t="s">
        <v>4319</v>
      </c>
      <c r="B315" s="69" t="s">
        <v>4353</v>
      </c>
      <c r="C315" s="73" t="s">
        <v>4367</v>
      </c>
      <c r="D315" s="70">
        <v>1500</v>
      </c>
      <c r="E315" s="71">
        <f>SUMIFS('Equip Billings'!I:I,'Equip Billings'!B:B,Table7[[#This Row],[Equip '#]])</f>
        <v>0</v>
      </c>
      <c r="F315" s="143">
        <f>Table7[[#This Row],[Rate]]+Table7[[#This Row],[Rate]]*Table7[[#Headers],[5%]]</f>
        <v>1575</v>
      </c>
      <c r="G315" s="143">
        <f>Table7[[#This Row],[5%]]-Table7[[#This Row],[Rate]]</f>
        <v>75</v>
      </c>
    </row>
    <row r="316" spans="1:7" ht="13.5" x14ac:dyDescent="0.25">
      <c r="A316" s="69" t="s">
        <v>4319</v>
      </c>
      <c r="B316" s="69" t="s">
        <v>4354</v>
      </c>
      <c r="C316" s="73" t="s">
        <v>4368</v>
      </c>
      <c r="D316" s="70">
        <v>1500</v>
      </c>
      <c r="E316" s="71">
        <f>SUMIFS('Equip Billings'!I:I,'Equip Billings'!B:B,Table7[[#This Row],[Equip '#]])</f>
        <v>1</v>
      </c>
      <c r="F316" s="143">
        <f>Table7[[#This Row],[Rate]]+Table7[[#This Row],[Rate]]*Table7[[#Headers],[5%]]</f>
        <v>1575</v>
      </c>
      <c r="G316" s="143">
        <f>Table7[[#This Row],[5%]]-Table7[[#This Row],[Rate]]</f>
        <v>75</v>
      </c>
    </row>
    <row r="317" spans="1:7" ht="13.5" x14ac:dyDescent="0.25">
      <c r="A317" s="69" t="s">
        <v>4319</v>
      </c>
      <c r="B317" s="69" t="s">
        <v>88</v>
      </c>
      <c r="C317" s="73" t="s">
        <v>471</v>
      </c>
      <c r="D317" s="70">
        <v>1300</v>
      </c>
      <c r="E317" s="71">
        <f>SUMIFS('Equip Billings'!I:I,'Equip Billings'!B:B,Table7[[#This Row],[Equip '#]])</f>
        <v>0</v>
      </c>
      <c r="F317" s="143">
        <f>Table7[[#This Row],[Rate]]+Table7[[#This Row],[Rate]]*Table7[[#Headers],[5%]]</f>
        <v>1365</v>
      </c>
      <c r="G317" s="143">
        <f>Table7[[#This Row],[5%]]-Table7[[#This Row],[Rate]]</f>
        <v>65</v>
      </c>
    </row>
    <row r="318" spans="1:7" ht="13.5" x14ac:dyDescent="0.25">
      <c r="A318" s="69" t="s">
        <v>4319</v>
      </c>
      <c r="B318" s="69" t="s">
        <v>89</v>
      </c>
      <c r="C318" s="73" t="s">
        <v>472</v>
      </c>
      <c r="D318" s="70">
        <v>1300</v>
      </c>
      <c r="E318" s="71">
        <f>SUMIFS('Equip Billings'!I:I,'Equip Billings'!B:B,Table7[[#This Row],[Equip '#]])</f>
        <v>0</v>
      </c>
      <c r="F318" s="143">
        <f>Table7[[#This Row],[Rate]]+Table7[[#This Row],[Rate]]*Table7[[#Headers],[5%]]</f>
        <v>1365</v>
      </c>
      <c r="G318" s="143">
        <f>Table7[[#This Row],[5%]]-Table7[[#This Row],[Rate]]</f>
        <v>65</v>
      </c>
    </row>
    <row r="319" spans="1:7" ht="13.5" x14ac:dyDescent="0.25">
      <c r="A319" s="69" t="s">
        <v>4319</v>
      </c>
      <c r="B319" s="69" t="s">
        <v>90</v>
      </c>
      <c r="C319" s="73" t="s">
        <v>473</v>
      </c>
      <c r="D319" s="70">
        <v>1300</v>
      </c>
      <c r="E319" s="71">
        <f>SUMIFS('Equip Billings'!I:I,'Equip Billings'!B:B,Table7[[#This Row],[Equip '#]])</f>
        <v>0</v>
      </c>
      <c r="F319" s="143">
        <f>Table7[[#This Row],[Rate]]+Table7[[#This Row],[Rate]]*Table7[[#Headers],[5%]]</f>
        <v>1365</v>
      </c>
      <c r="G319" s="143">
        <f>Table7[[#This Row],[5%]]-Table7[[#This Row],[Rate]]</f>
        <v>65</v>
      </c>
    </row>
    <row r="320" spans="1:7" ht="13.5" x14ac:dyDescent="0.25">
      <c r="A320" s="69" t="s">
        <v>4319</v>
      </c>
      <c r="B320" s="69" t="s">
        <v>234</v>
      </c>
      <c r="C320" s="73" t="s">
        <v>474</v>
      </c>
      <c r="D320" s="70">
        <v>1300</v>
      </c>
      <c r="E320" s="71">
        <f>SUMIFS('Equip Billings'!I:I,'Equip Billings'!B:B,Table7[[#This Row],[Equip '#]])</f>
        <v>0</v>
      </c>
      <c r="F320" s="143">
        <f>Table7[[#This Row],[Rate]]+Table7[[#This Row],[Rate]]*Table7[[#Headers],[5%]]</f>
        <v>1365</v>
      </c>
      <c r="G320" s="143">
        <f>Table7[[#This Row],[5%]]-Table7[[#This Row],[Rate]]</f>
        <v>65</v>
      </c>
    </row>
    <row r="321" spans="1:7" ht="13.5" x14ac:dyDescent="0.25">
      <c r="A321" s="69" t="s">
        <v>4319</v>
      </c>
      <c r="B321" s="69" t="s">
        <v>199</v>
      </c>
      <c r="C321" s="73" t="s">
        <v>475</v>
      </c>
      <c r="D321" s="70">
        <v>1300</v>
      </c>
      <c r="E321" s="71">
        <f>SUMIFS('Equip Billings'!I:I,'Equip Billings'!B:B,Table7[[#This Row],[Equip '#]])</f>
        <v>0</v>
      </c>
      <c r="F321" s="143">
        <f>Table7[[#This Row],[Rate]]+Table7[[#This Row],[Rate]]*Table7[[#Headers],[5%]]</f>
        <v>1365</v>
      </c>
      <c r="G321" s="143">
        <f>Table7[[#This Row],[5%]]-Table7[[#This Row],[Rate]]</f>
        <v>65</v>
      </c>
    </row>
    <row r="322" spans="1:7" ht="13.5" x14ac:dyDescent="0.25">
      <c r="A322" s="69" t="s">
        <v>4319</v>
      </c>
      <c r="B322" s="69" t="s">
        <v>200</v>
      </c>
      <c r="C322" s="73" t="s">
        <v>476</v>
      </c>
      <c r="D322" s="70">
        <v>1300</v>
      </c>
      <c r="E322" s="71">
        <f>SUMIFS('Equip Billings'!I:I,'Equip Billings'!B:B,Table7[[#This Row],[Equip '#]])</f>
        <v>0</v>
      </c>
      <c r="F322" s="143">
        <f>Table7[[#This Row],[Rate]]+Table7[[#This Row],[Rate]]*Table7[[#Headers],[5%]]</f>
        <v>1365</v>
      </c>
      <c r="G322" s="143">
        <f>Table7[[#This Row],[5%]]-Table7[[#This Row],[Rate]]</f>
        <v>65</v>
      </c>
    </row>
    <row r="323" spans="1:7" ht="13.5" x14ac:dyDescent="0.25">
      <c r="A323" s="69" t="s">
        <v>4319</v>
      </c>
      <c r="B323" s="69" t="s">
        <v>91</v>
      </c>
      <c r="C323" s="73" t="s">
        <v>477</v>
      </c>
      <c r="D323" s="70">
        <v>1500</v>
      </c>
      <c r="E323" s="71">
        <f>SUMIFS('Equip Billings'!I:I,'Equip Billings'!B:B,Table7[[#This Row],[Equip '#]])</f>
        <v>0</v>
      </c>
      <c r="F323" s="143">
        <f>Table7[[#This Row],[Rate]]+Table7[[#This Row],[Rate]]*Table7[[#Headers],[5%]]</f>
        <v>1575</v>
      </c>
      <c r="G323" s="143">
        <f>Table7[[#This Row],[5%]]-Table7[[#This Row],[Rate]]</f>
        <v>75</v>
      </c>
    </row>
    <row r="324" spans="1:7" ht="13.5" x14ac:dyDescent="0.25">
      <c r="A324" s="69" t="s">
        <v>4319</v>
      </c>
      <c r="B324" s="69" t="s">
        <v>92</v>
      </c>
      <c r="C324" s="73" t="s">
        <v>478</v>
      </c>
      <c r="D324" s="70">
        <v>1300</v>
      </c>
      <c r="E324" s="71">
        <f>SUMIFS('Equip Billings'!I:I,'Equip Billings'!B:B,Table7[[#This Row],[Equip '#]])</f>
        <v>0</v>
      </c>
      <c r="F324" s="143">
        <f>Table7[[#This Row],[Rate]]+Table7[[#This Row],[Rate]]*Table7[[#Headers],[5%]]</f>
        <v>1365</v>
      </c>
      <c r="G324" s="143">
        <f>Table7[[#This Row],[5%]]-Table7[[#This Row],[Rate]]</f>
        <v>65</v>
      </c>
    </row>
    <row r="325" spans="1:7" ht="13.5" x14ac:dyDescent="0.25">
      <c r="A325" s="69" t="s">
        <v>4319</v>
      </c>
      <c r="B325" s="69" t="s">
        <v>93</v>
      </c>
      <c r="C325" s="73" t="s">
        <v>479</v>
      </c>
      <c r="D325" s="70">
        <v>1300</v>
      </c>
      <c r="E325" s="71">
        <f>SUMIFS('Equip Billings'!I:I,'Equip Billings'!B:B,Table7[[#This Row],[Equip '#]])</f>
        <v>0</v>
      </c>
      <c r="F325" s="143">
        <f>Table7[[#This Row],[Rate]]+Table7[[#This Row],[Rate]]*Table7[[#Headers],[5%]]</f>
        <v>1365</v>
      </c>
      <c r="G325" s="143">
        <f>Table7[[#This Row],[5%]]-Table7[[#This Row],[Rate]]</f>
        <v>65</v>
      </c>
    </row>
    <row r="326" spans="1:7" ht="13.5" x14ac:dyDescent="0.25">
      <c r="A326" s="69" t="s">
        <v>4319</v>
      </c>
      <c r="B326" s="69" t="s">
        <v>94</v>
      </c>
      <c r="C326" s="73" t="s">
        <v>480</v>
      </c>
      <c r="D326" s="70">
        <v>1500</v>
      </c>
      <c r="E326" s="71">
        <f>SUMIFS('Equip Billings'!I:I,'Equip Billings'!B:B,Table7[[#This Row],[Equip '#]])</f>
        <v>0</v>
      </c>
      <c r="F326" s="143">
        <f>Table7[[#This Row],[Rate]]+Table7[[#This Row],[Rate]]*Table7[[#Headers],[5%]]</f>
        <v>1575</v>
      </c>
      <c r="G326" s="143">
        <f>Table7[[#This Row],[5%]]-Table7[[#This Row],[Rate]]</f>
        <v>75</v>
      </c>
    </row>
    <row r="327" spans="1:7" ht="13.5" x14ac:dyDescent="0.25">
      <c r="A327" s="69" t="s">
        <v>4319</v>
      </c>
      <c r="B327" s="69" t="s">
        <v>95</v>
      </c>
      <c r="C327" s="73" t="s">
        <v>481</v>
      </c>
      <c r="D327" s="70">
        <v>1300</v>
      </c>
      <c r="E327" s="71">
        <f>SUMIFS('Equip Billings'!I:I,'Equip Billings'!B:B,Table7[[#This Row],[Equip '#]])</f>
        <v>0</v>
      </c>
      <c r="F327" s="143">
        <f>Table7[[#This Row],[Rate]]+Table7[[#This Row],[Rate]]*Table7[[#Headers],[5%]]</f>
        <v>1365</v>
      </c>
      <c r="G327" s="143">
        <f>Table7[[#This Row],[5%]]-Table7[[#This Row],[Rate]]</f>
        <v>65</v>
      </c>
    </row>
    <row r="328" spans="1:7" ht="13.5" x14ac:dyDescent="0.25">
      <c r="A328" s="69" t="s">
        <v>4319</v>
      </c>
      <c r="B328" s="69" t="s">
        <v>1560</v>
      </c>
      <c r="C328" s="73" t="s">
        <v>482</v>
      </c>
      <c r="D328" s="70">
        <v>1300</v>
      </c>
      <c r="E328" s="71">
        <f>SUMIFS('Equip Billings'!I:I,'Equip Billings'!B:B,Table7[[#This Row],[Equip '#]])</f>
        <v>0</v>
      </c>
      <c r="F328" s="143">
        <f>Table7[[#This Row],[Rate]]+Table7[[#This Row],[Rate]]*Table7[[#Headers],[5%]]</f>
        <v>1365</v>
      </c>
      <c r="G328" s="143">
        <f>Table7[[#This Row],[5%]]-Table7[[#This Row],[Rate]]</f>
        <v>65</v>
      </c>
    </row>
    <row r="329" spans="1:7" ht="13.5" x14ac:dyDescent="0.25">
      <c r="A329" s="69" t="s">
        <v>4319</v>
      </c>
      <c r="B329" s="69" t="s">
        <v>96</v>
      </c>
      <c r="C329" s="73" t="s">
        <v>483</v>
      </c>
      <c r="D329" s="70">
        <v>1300</v>
      </c>
      <c r="E329" s="71">
        <f>SUMIFS('Equip Billings'!I:I,'Equip Billings'!B:B,Table7[[#This Row],[Equip '#]])</f>
        <v>0</v>
      </c>
      <c r="F329" s="143">
        <f>Table7[[#This Row],[Rate]]+Table7[[#This Row],[Rate]]*Table7[[#Headers],[5%]]</f>
        <v>1365</v>
      </c>
      <c r="G329" s="143">
        <f>Table7[[#This Row],[5%]]-Table7[[#This Row],[Rate]]</f>
        <v>65</v>
      </c>
    </row>
    <row r="330" spans="1:7" ht="13.5" x14ac:dyDescent="0.25">
      <c r="A330" s="69" t="s">
        <v>4319</v>
      </c>
      <c r="B330" s="69" t="s">
        <v>97</v>
      </c>
      <c r="C330" s="73" t="s">
        <v>484</v>
      </c>
      <c r="D330" s="70">
        <v>1300</v>
      </c>
      <c r="E330" s="71">
        <f>SUMIFS('Equip Billings'!I:I,'Equip Billings'!B:B,Table7[[#This Row],[Equip '#]])</f>
        <v>0</v>
      </c>
      <c r="F330" s="143">
        <f>Table7[[#This Row],[Rate]]+Table7[[#This Row],[Rate]]*Table7[[#Headers],[5%]]</f>
        <v>1365</v>
      </c>
      <c r="G330" s="143">
        <f>Table7[[#This Row],[5%]]-Table7[[#This Row],[Rate]]</f>
        <v>65</v>
      </c>
    </row>
    <row r="331" spans="1:7" ht="13.5" x14ac:dyDescent="0.25">
      <c r="A331" s="69" t="s">
        <v>4319</v>
      </c>
      <c r="B331" s="69" t="s">
        <v>98</v>
      </c>
      <c r="C331" s="73" t="s">
        <v>485</v>
      </c>
      <c r="D331" s="70">
        <v>1300</v>
      </c>
      <c r="E331" s="71">
        <f>SUMIFS('Equip Billings'!I:I,'Equip Billings'!B:B,Table7[[#This Row],[Equip '#]])</f>
        <v>0</v>
      </c>
      <c r="F331" s="143">
        <f>Table7[[#This Row],[Rate]]+Table7[[#This Row],[Rate]]*Table7[[#Headers],[5%]]</f>
        <v>1365</v>
      </c>
      <c r="G331" s="143">
        <f>Table7[[#This Row],[5%]]-Table7[[#This Row],[Rate]]</f>
        <v>65</v>
      </c>
    </row>
    <row r="332" spans="1:7" ht="13.5" x14ac:dyDescent="0.25">
      <c r="A332" s="69" t="s">
        <v>4319</v>
      </c>
      <c r="B332" s="69" t="s">
        <v>100</v>
      </c>
      <c r="C332" s="73" t="s">
        <v>486</v>
      </c>
      <c r="D332" s="70">
        <v>1300</v>
      </c>
      <c r="E332" s="71">
        <f>SUMIFS('Equip Billings'!I:I,'Equip Billings'!B:B,Table7[[#This Row],[Equip '#]])</f>
        <v>0</v>
      </c>
      <c r="F332" s="143">
        <f>Table7[[#This Row],[Rate]]+Table7[[#This Row],[Rate]]*Table7[[#Headers],[5%]]</f>
        <v>1365</v>
      </c>
      <c r="G332" s="143">
        <f>Table7[[#This Row],[5%]]-Table7[[#This Row],[Rate]]</f>
        <v>65</v>
      </c>
    </row>
    <row r="333" spans="1:7" ht="13.5" x14ac:dyDescent="0.25">
      <c r="A333" s="69" t="s">
        <v>4319</v>
      </c>
      <c r="B333" s="69" t="s">
        <v>201</v>
      </c>
      <c r="C333" s="73" t="s">
        <v>487</v>
      </c>
      <c r="D333" s="70">
        <v>1500</v>
      </c>
      <c r="E333" s="71">
        <f>SUMIFS('Equip Billings'!I:I,'Equip Billings'!B:B,Table7[[#This Row],[Equip '#]])</f>
        <v>0</v>
      </c>
      <c r="F333" s="143">
        <f>Table7[[#This Row],[Rate]]+Table7[[#This Row],[Rate]]*Table7[[#Headers],[5%]]</f>
        <v>1575</v>
      </c>
      <c r="G333" s="143">
        <f>Table7[[#This Row],[5%]]-Table7[[#This Row],[Rate]]</f>
        <v>75</v>
      </c>
    </row>
    <row r="334" spans="1:7" ht="13.5" x14ac:dyDescent="0.25">
      <c r="A334" s="69" t="s">
        <v>4319</v>
      </c>
      <c r="B334" s="69" t="s">
        <v>202</v>
      </c>
      <c r="C334" s="73" t="s">
        <v>488</v>
      </c>
      <c r="D334" s="70">
        <v>1300</v>
      </c>
      <c r="E334" s="71">
        <f>SUMIFS('Equip Billings'!I:I,'Equip Billings'!B:B,Table7[[#This Row],[Equip '#]])</f>
        <v>0</v>
      </c>
      <c r="F334" s="143">
        <f>Table7[[#This Row],[Rate]]+Table7[[#This Row],[Rate]]*Table7[[#Headers],[5%]]</f>
        <v>1365</v>
      </c>
      <c r="G334" s="143">
        <f>Table7[[#This Row],[5%]]-Table7[[#This Row],[Rate]]</f>
        <v>65</v>
      </c>
    </row>
    <row r="335" spans="1:7" ht="13.5" x14ac:dyDescent="0.25">
      <c r="A335" s="69" t="s">
        <v>4319</v>
      </c>
      <c r="B335" s="69" t="s">
        <v>101</v>
      </c>
      <c r="C335" s="73" t="s">
        <v>489</v>
      </c>
      <c r="D335" s="70">
        <v>1300</v>
      </c>
      <c r="E335" s="71">
        <f>SUMIFS('Equip Billings'!I:I,'Equip Billings'!B:B,Table7[[#This Row],[Equip '#]])</f>
        <v>0</v>
      </c>
      <c r="F335" s="143">
        <f>Table7[[#This Row],[Rate]]+Table7[[#This Row],[Rate]]*Table7[[#Headers],[5%]]</f>
        <v>1365</v>
      </c>
      <c r="G335" s="143">
        <f>Table7[[#This Row],[5%]]-Table7[[#This Row],[Rate]]</f>
        <v>65</v>
      </c>
    </row>
    <row r="336" spans="1:7" ht="13.5" x14ac:dyDescent="0.25">
      <c r="A336" s="69" t="s">
        <v>4319</v>
      </c>
      <c r="B336" s="69" t="s">
        <v>203</v>
      </c>
      <c r="C336" s="73" t="s">
        <v>490</v>
      </c>
      <c r="D336" s="70">
        <v>1500</v>
      </c>
      <c r="E336" s="71">
        <f>SUMIFS('Equip Billings'!I:I,'Equip Billings'!B:B,Table7[[#This Row],[Equip '#]])</f>
        <v>0</v>
      </c>
      <c r="F336" s="143">
        <f>Table7[[#This Row],[Rate]]+Table7[[#This Row],[Rate]]*Table7[[#Headers],[5%]]</f>
        <v>1575</v>
      </c>
      <c r="G336" s="143">
        <f>Table7[[#This Row],[5%]]-Table7[[#This Row],[Rate]]</f>
        <v>75</v>
      </c>
    </row>
    <row r="337" spans="1:8" ht="13.5" x14ac:dyDescent="0.25">
      <c r="A337" s="69" t="s">
        <v>4319</v>
      </c>
      <c r="B337" s="69" t="s">
        <v>102</v>
      </c>
      <c r="C337" s="73" t="s">
        <v>491</v>
      </c>
      <c r="D337" s="70">
        <v>1500</v>
      </c>
      <c r="E337" s="71">
        <f>SUMIFS('Equip Billings'!I:I,'Equip Billings'!B:B,Table7[[#This Row],[Equip '#]])</f>
        <v>0</v>
      </c>
      <c r="F337" s="143">
        <f>Table7[[#This Row],[Rate]]+Table7[[#This Row],[Rate]]*Table7[[#Headers],[5%]]</f>
        <v>1575</v>
      </c>
      <c r="G337" s="143">
        <f>Table7[[#This Row],[5%]]-Table7[[#This Row],[Rate]]</f>
        <v>75</v>
      </c>
    </row>
    <row r="338" spans="1:8" ht="13.5" x14ac:dyDescent="0.25">
      <c r="A338" s="69" t="s">
        <v>4319</v>
      </c>
      <c r="B338" s="69" t="s">
        <v>103</v>
      </c>
      <c r="C338" s="73" t="s">
        <v>492</v>
      </c>
      <c r="D338" s="70">
        <v>1300</v>
      </c>
      <c r="E338" s="71">
        <f>SUMIFS('Equip Billings'!I:I,'Equip Billings'!B:B,Table7[[#This Row],[Equip '#]])</f>
        <v>0</v>
      </c>
      <c r="F338" s="143">
        <f>Table7[[#This Row],[Rate]]+Table7[[#This Row],[Rate]]*Table7[[#Headers],[5%]]</f>
        <v>1365</v>
      </c>
      <c r="G338" s="143">
        <f>Table7[[#This Row],[5%]]-Table7[[#This Row],[Rate]]</f>
        <v>65</v>
      </c>
    </row>
    <row r="339" spans="1:8" ht="13.5" x14ac:dyDescent="0.25">
      <c r="A339" s="69" t="s">
        <v>4319</v>
      </c>
      <c r="B339" s="69" t="s">
        <v>104</v>
      </c>
      <c r="C339" s="73" t="s">
        <v>493</v>
      </c>
      <c r="D339" s="70">
        <v>1300</v>
      </c>
      <c r="E339" s="71">
        <f>SUMIFS('Equip Billings'!I:I,'Equip Billings'!B:B,Table7[[#This Row],[Equip '#]])</f>
        <v>1</v>
      </c>
      <c r="F339" s="143">
        <f>Table7[[#This Row],[Rate]]+Table7[[#This Row],[Rate]]*Table7[[#Headers],[5%]]</f>
        <v>1365</v>
      </c>
      <c r="G339" s="143">
        <f>Table7[[#This Row],[5%]]-Table7[[#This Row],[Rate]]</f>
        <v>65</v>
      </c>
    </row>
    <row r="340" spans="1:8" ht="13.5" x14ac:dyDescent="0.25">
      <c r="A340" s="69" t="s">
        <v>4319</v>
      </c>
      <c r="B340" s="69" t="s">
        <v>235</v>
      </c>
      <c r="C340" s="73" t="s">
        <v>494</v>
      </c>
      <c r="D340" s="70">
        <v>1500</v>
      </c>
      <c r="E340" s="71">
        <f>SUMIFS('Equip Billings'!I:I,'Equip Billings'!B:B,Table7[[#This Row],[Equip '#]])</f>
        <v>0</v>
      </c>
      <c r="F340" s="143">
        <f>Table7[[#This Row],[Rate]]+Table7[[#This Row],[Rate]]*Table7[[#Headers],[5%]]</f>
        <v>1575</v>
      </c>
      <c r="G340" s="143">
        <f>Table7[[#This Row],[5%]]-Table7[[#This Row],[Rate]]</f>
        <v>75</v>
      </c>
    </row>
    <row r="341" spans="1:8" ht="13.5" x14ac:dyDescent="0.25">
      <c r="A341" s="69" t="s">
        <v>4319</v>
      </c>
      <c r="B341" s="69" t="s">
        <v>105</v>
      </c>
      <c r="C341" s="73" t="s">
        <v>495</v>
      </c>
      <c r="D341" s="70">
        <v>1300</v>
      </c>
      <c r="E341" s="71">
        <f>SUMIFS('Equip Billings'!I:I,'Equip Billings'!B:B,Table7[[#This Row],[Equip '#]])</f>
        <v>0.05</v>
      </c>
      <c r="F341" s="143">
        <f>Table7[[#This Row],[Rate]]+Table7[[#This Row],[Rate]]*Table7[[#Headers],[5%]]</f>
        <v>1365</v>
      </c>
      <c r="G341" s="143">
        <f>Table7[[#This Row],[5%]]-Table7[[#This Row],[Rate]]</f>
        <v>65</v>
      </c>
    </row>
    <row r="342" spans="1:8" ht="13.5" x14ac:dyDescent="0.25">
      <c r="A342" s="69" t="s">
        <v>4334</v>
      </c>
      <c r="B342" s="69" t="s">
        <v>4000</v>
      </c>
      <c r="C342" s="73" t="s">
        <v>4255</v>
      </c>
      <c r="D342" s="70">
        <v>500</v>
      </c>
      <c r="E342" s="71">
        <f>SUMIFS('Equip Billings'!I:I,'Equip Billings'!B:B,Table7[[#This Row],[Equip '#]])</f>
        <v>0</v>
      </c>
      <c r="F342" s="143">
        <f>Table7[[#This Row],[Rate]]+Table7[[#This Row],[Rate]]*Table7[[#Headers],[5%]]</f>
        <v>525</v>
      </c>
      <c r="G342" s="143">
        <f>Table7[[#This Row],[5%]]-Table7[[#This Row],[Rate]]</f>
        <v>25</v>
      </c>
    </row>
    <row r="343" spans="1:8" ht="13.5" x14ac:dyDescent="0.25">
      <c r="A343" s="69" t="s">
        <v>4335</v>
      </c>
      <c r="B343" s="69" t="s">
        <v>61</v>
      </c>
      <c r="C343" s="73" t="s">
        <v>496</v>
      </c>
      <c r="D343" s="70">
        <v>2500</v>
      </c>
      <c r="E343" s="71">
        <f>SUMIFS('Equip Billings'!I:I,'Equip Billings'!B:B,Table7[[#This Row],[Equip '#]])</f>
        <v>0</v>
      </c>
      <c r="F343" s="143">
        <f>Table7[[#This Row],[Rate]]+Table7[[#This Row],[Rate]]*Table7[[#Headers],[5%]]</f>
        <v>2625</v>
      </c>
      <c r="G343" s="143">
        <f>Table7[[#This Row],[5%]]-Table7[[#This Row],[Rate]]</f>
        <v>125</v>
      </c>
    </row>
    <row r="344" spans="1:8" ht="13.5" x14ac:dyDescent="0.25">
      <c r="A344" s="69" t="s">
        <v>4316</v>
      </c>
      <c r="B344" s="69" t="s">
        <v>62</v>
      </c>
      <c r="C344" s="73" t="s">
        <v>497</v>
      </c>
      <c r="D344" s="70">
        <v>3000</v>
      </c>
      <c r="E344" s="71">
        <f>SUMIFS('Equip Billings'!I:I,'Equip Billings'!B:B,Table7[[#This Row],[Equip '#]])</f>
        <v>0</v>
      </c>
      <c r="F344" s="143">
        <f>Table7[[#This Row],[Rate]]+Table7[[#This Row],[Rate]]*Table7[[#Headers],[5%]]</f>
        <v>3150</v>
      </c>
      <c r="G344" s="143">
        <f>Table7[[#This Row],[5%]]-Table7[[#This Row],[Rate]]</f>
        <v>150</v>
      </c>
    </row>
    <row r="345" spans="1:8" ht="13.5" x14ac:dyDescent="0.25">
      <c r="A345" s="69" t="s">
        <v>4316</v>
      </c>
      <c r="B345" s="69" t="s">
        <v>63</v>
      </c>
      <c r="C345" s="73" t="s">
        <v>498</v>
      </c>
      <c r="D345" s="70">
        <v>3000</v>
      </c>
      <c r="E345" s="71">
        <f>SUMIFS('Equip Billings'!I:I,'Equip Billings'!B:B,Table7[[#This Row],[Equip '#]])</f>
        <v>1</v>
      </c>
      <c r="F345" s="143">
        <f>Table7[[#This Row],[Rate]]+Table7[[#This Row],[Rate]]*Table7[[#Headers],[5%]]</f>
        <v>3150</v>
      </c>
      <c r="G345" s="143">
        <f>Table7[[#This Row],[5%]]-Table7[[#This Row],[Rate]]</f>
        <v>150</v>
      </c>
    </row>
    <row r="346" spans="1:8" ht="13.5" x14ac:dyDescent="0.25">
      <c r="A346" s="69" t="s">
        <v>4316</v>
      </c>
      <c r="B346" s="69" t="s">
        <v>64</v>
      </c>
      <c r="C346" s="73" t="s">
        <v>499</v>
      </c>
      <c r="D346" s="70">
        <v>3000</v>
      </c>
      <c r="E346" s="71">
        <f>SUMIFS('Equip Billings'!I:I,'Equip Billings'!B:B,Table7[[#This Row],[Equip '#]])</f>
        <v>1</v>
      </c>
      <c r="F346" s="143">
        <f>Table7[[#This Row],[Rate]]+Table7[[#This Row],[Rate]]*Table7[[#Headers],[5%]]</f>
        <v>3150</v>
      </c>
      <c r="G346" s="143">
        <f>Table7[[#This Row],[5%]]-Table7[[#This Row],[Rate]]</f>
        <v>150</v>
      </c>
    </row>
    <row r="347" spans="1:8" ht="13.5" x14ac:dyDescent="0.25">
      <c r="A347" s="69" t="s">
        <v>4316</v>
      </c>
      <c r="B347" s="69" t="s">
        <v>248</v>
      </c>
      <c r="C347" s="73" t="s">
        <v>500</v>
      </c>
      <c r="D347" s="70">
        <v>2000</v>
      </c>
      <c r="E347" s="71">
        <f>SUMIFS('Equip Billings'!I:I,'Equip Billings'!B:B,Table7[[#This Row],[Equip '#]])</f>
        <v>0</v>
      </c>
      <c r="F347" s="143">
        <f>Table7[[#This Row],[Rate]]+Table7[[#This Row],[Rate]]*Table7[[#Headers],[5%]]</f>
        <v>2100</v>
      </c>
      <c r="G347" s="143">
        <f>Table7[[#This Row],[5%]]-Table7[[#This Row],[Rate]]</f>
        <v>100</v>
      </c>
    </row>
    <row r="348" spans="1:8" ht="13.5" x14ac:dyDescent="0.25">
      <c r="A348" s="69" t="s">
        <v>4316</v>
      </c>
      <c r="B348" s="69" t="s">
        <v>307</v>
      </c>
      <c r="C348" s="73" t="s">
        <v>501</v>
      </c>
      <c r="D348" s="70">
        <v>1500</v>
      </c>
      <c r="E348" s="71">
        <f>SUMIFS('Equip Billings'!I:I,'Equip Billings'!B:B,Table7[[#This Row],[Equip '#]])</f>
        <v>1</v>
      </c>
      <c r="F348" s="143">
        <f>Table7[[#This Row],[Rate]]+Table7[[#This Row],[Rate]]*Table7[[#Headers],[5%]]</f>
        <v>1575</v>
      </c>
      <c r="G348" s="143">
        <f>Table7[[#This Row],[5%]]-Table7[[#This Row],[Rate]]</f>
        <v>75</v>
      </c>
    </row>
    <row r="349" spans="1:8" ht="13.5" x14ac:dyDescent="0.25">
      <c r="A349" s="69" t="s">
        <v>4316</v>
      </c>
      <c r="B349" s="69" t="s">
        <v>65</v>
      </c>
      <c r="C349" s="73" t="s">
        <v>502</v>
      </c>
      <c r="D349" s="70">
        <v>2000</v>
      </c>
      <c r="E349" s="71">
        <f>SUMIFS('Equip Billings'!I:I,'Equip Billings'!B:B,Table7[[#This Row],[Equip '#]])</f>
        <v>0</v>
      </c>
      <c r="F349" s="143">
        <f>Table7[[#This Row],[Rate]]+Table7[[#This Row],[Rate]]*Table7[[#Headers],[5%]]</f>
        <v>2100</v>
      </c>
      <c r="G349" s="143">
        <f>Table7[[#This Row],[5%]]-Table7[[#This Row],[Rate]]</f>
        <v>100</v>
      </c>
    </row>
    <row r="350" spans="1:8" ht="13.5" x14ac:dyDescent="0.25">
      <c r="A350" s="69" t="s">
        <v>4316</v>
      </c>
      <c r="B350" s="69" t="s">
        <v>301</v>
      </c>
      <c r="C350" s="73" t="s">
        <v>503</v>
      </c>
      <c r="D350" s="70">
        <v>1500</v>
      </c>
      <c r="E350" s="71">
        <f>SUMIFS('Equip Billings'!I:I,'Equip Billings'!B:B,Table7[[#This Row],[Equip '#]])</f>
        <v>0</v>
      </c>
      <c r="F350" s="143">
        <f>Table7[[#This Row],[Rate]]+Table7[[#This Row],[Rate]]*Table7[[#Headers],[5%]]</f>
        <v>1575</v>
      </c>
      <c r="G350" s="143">
        <f>Table7[[#This Row],[5%]]-Table7[[#This Row],[Rate]]</f>
        <v>75</v>
      </c>
      <c r="H350" s="67" t="s">
        <v>3976</v>
      </c>
    </row>
    <row r="351" spans="1:8" ht="13.5" x14ac:dyDescent="0.25">
      <c r="A351" s="69" t="s">
        <v>4316</v>
      </c>
      <c r="B351" s="69" t="s">
        <v>66</v>
      </c>
      <c r="C351" s="73" t="s">
        <v>504</v>
      </c>
      <c r="D351" s="70">
        <v>2000</v>
      </c>
      <c r="E351" s="71">
        <f>SUMIFS('Equip Billings'!I:I,'Equip Billings'!B:B,Table7[[#This Row],[Equip '#]])</f>
        <v>0.05</v>
      </c>
      <c r="F351" s="143">
        <f>Table7[[#This Row],[Rate]]+Table7[[#This Row],[Rate]]*Table7[[#Headers],[5%]]</f>
        <v>2100</v>
      </c>
      <c r="G351" s="143">
        <f>Table7[[#This Row],[5%]]-Table7[[#This Row],[Rate]]</f>
        <v>100</v>
      </c>
    </row>
    <row r="352" spans="1:8" ht="13.5" x14ac:dyDescent="0.25">
      <c r="A352" s="69" t="s">
        <v>4316</v>
      </c>
      <c r="B352" s="69" t="s">
        <v>67</v>
      </c>
      <c r="C352" s="73" t="s">
        <v>505</v>
      </c>
      <c r="D352" s="70">
        <v>2500</v>
      </c>
      <c r="E352" s="71">
        <f>SUMIFS('Equip Billings'!I:I,'Equip Billings'!B:B,Table7[[#This Row],[Equip '#]])</f>
        <v>0.59</v>
      </c>
      <c r="F352" s="143">
        <f>Table7[[#This Row],[Rate]]+Table7[[#This Row],[Rate]]*Table7[[#Headers],[5%]]</f>
        <v>2625</v>
      </c>
      <c r="G352" s="143">
        <f>Table7[[#This Row],[5%]]-Table7[[#This Row],[Rate]]</f>
        <v>125</v>
      </c>
    </row>
    <row r="353" spans="1:7" ht="13.5" x14ac:dyDescent="0.25">
      <c r="A353" s="69" t="s">
        <v>4316</v>
      </c>
      <c r="B353" s="69" t="s">
        <v>249</v>
      </c>
      <c r="C353" s="73" t="s">
        <v>506</v>
      </c>
      <c r="D353" s="70">
        <v>2000</v>
      </c>
      <c r="E353" s="71">
        <f>SUMIFS('Equip Billings'!I:I,'Equip Billings'!B:B,Table7[[#This Row],[Equip '#]])</f>
        <v>1</v>
      </c>
      <c r="F353" s="143">
        <f>Table7[[#This Row],[Rate]]+Table7[[#This Row],[Rate]]*Table7[[#Headers],[5%]]</f>
        <v>2100</v>
      </c>
      <c r="G353" s="143">
        <f>Table7[[#This Row],[5%]]-Table7[[#This Row],[Rate]]</f>
        <v>100</v>
      </c>
    </row>
    <row r="354" spans="1:7" ht="13.5" x14ac:dyDescent="0.25">
      <c r="A354" s="74" t="s">
        <v>4316</v>
      </c>
      <c r="B354" s="74" t="s">
        <v>68</v>
      </c>
      <c r="C354" s="73" t="s">
        <v>507</v>
      </c>
      <c r="D354" s="76">
        <v>2000</v>
      </c>
      <c r="E354" s="71">
        <f>SUMIFS('Equip Billings'!I:I,'Equip Billings'!B:B,Table7[[#This Row],[Equip '#]])</f>
        <v>0.48</v>
      </c>
      <c r="F354" s="143">
        <f>Table7[[#This Row],[Rate]]+Table7[[#This Row],[Rate]]*Table7[[#Headers],[5%]]</f>
        <v>2100</v>
      </c>
      <c r="G354" s="143">
        <f>Table7[[#This Row],[5%]]-Table7[[#This Row],[Rate]]</f>
        <v>100</v>
      </c>
    </row>
    <row r="355" spans="1:7" ht="13.5" x14ac:dyDescent="0.25">
      <c r="A355" s="74" t="s">
        <v>4316</v>
      </c>
      <c r="B355" s="74" t="s">
        <v>302</v>
      </c>
      <c r="C355" s="73" t="s">
        <v>508</v>
      </c>
      <c r="D355" s="76">
        <v>2000</v>
      </c>
      <c r="E355" s="71">
        <f>SUMIFS('Equip Billings'!I:I,'Equip Billings'!B:B,Table7[[#This Row],[Equip '#]])</f>
        <v>1</v>
      </c>
      <c r="F355" s="143">
        <f>Table7[[#This Row],[Rate]]+Table7[[#This Row],[Rate]]*Table7[[#Headers],[5%]]</f>
        <v>2100</v>
      </c>
      <c r="G355" s="143">
        <f>Table7[[#This Row],[5%]]-Table7[[#This Row],[Rate]]</f>
        <v>100</v>
      </c>
    </row>
    <row r="356" spans="1:7" ht="13.5" x14ac:dyDescent="0.25">
      <c r="A356" s="69" t="s">
        <v>4316</v>
      </c>
      <c r="B356" s="69" t="s">
        <v>308</v>
      </c>
      <c r="C356" s="73" t="s">
        <v>509</v>
      </c>
      <c r="D356" s="70">
        <v>1500</v>
      </c>
      <c r="E356" s="71">
        <f>SUMIFS('Equip Billings'!I:I,'Equip Billings'!B:B,Table7[[#This Row],[Equip '#]])</f>
        <v>0.11</v>
      </c>
      <c r="F356" s="143">
        <f>Table7[[#This Row],[Rate]]+Table7[[#This Row],[Rate]]*Table7[[#Headers],[5%]]</f>
        <v>1575</v>
      </c>
      <c r="G356" s="143">
        <f>Table7[[#This Row],[5%]]-Table7[[#This Row],[Rate]]</f>
        <v>75</v>
      </c>
    </row>
    <row r="357" spans="1:7" ht="13.5" x14ac:dyDescent="0.25">
      <c r="A357" s="69" t="s">
        <v>4316</v>
      </c>
      <c r="B357" s="69" t="s">
        <v>303</v>
      </c>
      <c r="C357" s="73" t="s">
        <v>510</v>
      </c>
      <c r="D357" s="70">
        <v>2000</v>
      </c>
      <c r="E357" s="71">
        <f>SUMIFS('Equip Billings'!I:I,'Equip Billings'!B:B,Table7[[#This Row],[Equip '#]])</f>
        <v>1</v>
      </c>
      <c r="F357" s="143">
        <f>Table7[[#This Row],[Rate]]+Table7[[#This Row],[Rate]]*Table7[[#Headers],[5%]]</f>
        <v>2100</v>
      </c>
      <c r="G357" s="143">
        <f>Table7[[#This Row],[5%]]-Table7[[#This Row],[Rate]]</f>
        <v>100</v>
      </c>
    </row>
    <row r="358" spans="1:7" ht="13.5" x14ac:dyDescent="0.25">
      <c r="A358" s="69" t="s">
        <v>4316</v>
      </c>
      <c r="B358" s="69" t="s">
        <v>309</v>
      </c>
      <c r="C358" s="73" t="s">
        <v>511</v>
      </c>
      <c r="D358" s="70">
        <v>4000</v>
      </c>
      <c r="E358" s="71">
        <f>SUMIFS('Equip Billings'!I:I,'Equip Billings'!B:B,Table7[[#This Row],[Equip '#]])</f>
        <v>0</v>
      </c>
      <c r="F358" s="143">
        <f>Table7[[#This Row],[Rate]]+Table7[[#This Row],[Rate]]*Table7[[#Headers],[5%]]</f>
        <v>4200</v>
      </c>
      <c r="G358" s="143">
        <f>Table7[[#This Row],[5%]]-Table7[[#This Row],[Rate]]</f>
        <v>200</v>
      </c>
    </row>
    <row r="359" spans="1:7" ht="13.5" x14ac:dyDescent="0.25">
      <c r="A359" s="69" t="s">
        <v>4316</v>
      </c>
      <c r="B359" s="69" t="s">
        <v>3745</v>
      </c>
      <c r="C359" s="73" t="s">
        <v>3756</v>
      </c>
      <c r="D359" s="70">
        <v>2000</v>
      </c>
      <c r="E359" s="71">
        <f>SUMIFS('Equip Billings'!I:I,'Equip Billings'!B:B,Table7[[#This Row],[Equip '#]])</f>
        <v>0.65</v>
      </c>
      <c r="F359" s="143">
        <f>Table7[[#This Row],[Rate]]+Table7[[#This Row],[Rate]]*Table7[[#Headers],[5%]]</f>
        <v>2100</v>
      </c>
      <c r="G359" s="143">
        <f>Table7[[#This Row],[5%]]-Table7[[#This Row],[Rate]]</f>
        <v>100</v>
      </c>
    </row>
    <row r="360" spans="1:7" ht="13.5" x14ac:dyDescent="0.25">
      <c r="A360" s="69" t="s">
        <v>4316</v>
      </c>
      <c r="B360" s="69" t="s">
        <v>3746</v>
      </c>
      <c r="C360" s="73" t="s">
        <v>3757</v>
      </c>
      <c r="D360" s="70">
        <v>2000</v>
      </c>
      <c r="E360" s="71">
        <f>SUMIFS('Equip Billings'!I:I,'Equip Billings'!B:B,Table7[[#This Row],[Equip '#]])</f>
        <v>1</v>
      </c>
      <c r="F360" s="143">
        <f>Table7[[#This Row],[Rate]]+Table7[[#This Row],[Rate]]*Table7[[#Headers],[5%]]</f>
        <v>2100</v>
      </c>
      <c r="G360" s="143">
        <f>Table7[[#This Row],[5%]]-Table7[[#This Row],[Rate]]</f>
        <v>100</v>
      </c>
    </row>
    <row r="361" spans="1:7" ht="13.5" x14ac:dyDescent="0.25">
      <c r="A361" s="69" t="s">
        <v>4305</v>
      </c>
      <c r="B361" s="69" t="s">
        <v>29</v>
      </c>
      <c r="C361" s="73" t="s">
        <v>512</v>
      </c>
      <c r="D361" s="70">
        <v>6000</v>
      </c>
      <c r="E361" s="71">
        <f>SUMIFS('Equip Billings'!I:I,'Equip Billings'!B:B,Table7[[#This Row],[Equip '#]])</f>
        <v>1</v>
      </c>
      <c r="F361" s="143">
        <f>Table7[[#This Row],[Rate]]+Table7[[#This Row],[Rate]]*Table7[[#Headers],[5%]]</f>
        <v>6300</v>
      </c>
      <c r="G361" s="143">
        <f>Table7[[#This Row],[5%]]-Table7[[#This Row],[Rate]]</f>
        <v>300</v>
      </c>
    </row>
    <row r="362" spans="1:7" ht="13.5" x14ac:dyDescent="0.25">
      <c r="A362" s="74" t="s">
        <v>4305</v>
      </c>
      <c r="B362" s="74" t="s">
        <v>30</v>
      </c>
      <c r="C362" s="73" t="s">
        <v>513</v>
      </c>
      <c r="D362" s="76">
        <v>6000</v>
      </c>
      <c r="E362" s="71">
        <f>SUMIFS('Equip Billings'!I:I,'Equip Billings'!B:B,Table7[[#This Row],[Equip '#]])</f>
        <v>1</v>
      </c>
      <c r="F362" s="143">
        <f>Table7[[#This Row],[Rate]]+Table7[[#This Row],[Rate]]*Table7[[#Headers],[5%]]</f>
        <v>6300</v>
      </c>
      <c r="G362" s="143">
        <f>Table7[[#This Row],[5%]]-Table7[[#This Row],[Rate]]</f>
        <v>300</v>
      </c>
    </row>
    <row r="363" spans="1:7" ht="13.5" x14ac:dyDescent="0.25">
      <c r="A363" s="74" t="s">
        <v>4305</v>
      </c>
      <c r="B363" s="74" t="s">
        <v>178</v>
      </c>
      <c r="C363" s="73" t="s">
        <v>514</v>
      </c>
      <c r="D363" s="76">
        <v>6000</v>
      </c>
      <c r="E363" s="71">
        <f>SUMIFS('Equip Billings'!I:I,'Equip Billings'!B:B,Table7[[#This Row],[Equip '#]])</f>
        <v>0</v>
      </c>
      <c r="F363" s="143">
        <f>Table7[[#This Row],[Rate]]+Table7[[#This Row],[Rate]]*Table7[[#Headers],[5%]]</f>
        <v>6300</v>
      </c>
      <c r="G363" s="143">
        <f>Table7[[#This Row],[5%]]-Table7[[#This Row],[Rate]]</f>
        <v>300</v>
      </c>
    </row>
    <row r="364" spans="1:7" ht="13.5" x14ac:dyDescent="0.25">
      <c r="A364" s="69" t="s">
        <v>4336</v>
      </c>
      <c r="B364" s="69" t="s">
        <v>310</v>
      </c>
      <c r="C364" s="73" t="s">
        <v>515</v>
      </c>
      <c r="D364" s="70">
        <v>2000</v>
      </c>
      <c r="E364" s="71">
        <f>SUMIFS('Equip Billings'!I:I,'Equip Billings'!B:B,Table7[[#This Row],[Equip '#]])</f>
        <v>0</v>
      </c>
      <c r="F364" s="143">
        <f>Table7[[#This Row],[Rate]]+Table7[[#This Row],[Rate]]*Table7[[#Headers],[5%]]</f>
        <v>2100</v>
      </c>
      <c r="G364" s="143">
        <f>Table7[[#This Row],[5%]]-Table7[[#This Row],[Rate]]</f>
        <v>100</v>
      </c>
    </row>
    <row r="365" spans="1:7" ht="13.5" x14ac:dyDescent="0.25">
      <c r="A365" s="69" t="s">
        <v>4337</v>
      </c>
      <c r="B365" s="69" t="s">
        <v>226</v>
      </c>
      <c r="C365" s="73" t="s">
        <v>516</v>
      </c>
      <c r="D365" s="70">
        <v>3193</v>
      </c>
      <c r="E365" s="71">
        <f>SUMIFS('Equip Billings'!I:I,'Equip Billings'!B:B,Table7[[#This Row],[Equip '#]])</f>
        <v>0</v>
      </c>
      <c r="F365" s="143">
        <f>Table7[[#This Row],[Rate]]+Table7[[#This Row],[Rate]]*Table7[[#Headers],[5%]]</f>
        <v>3352.65</v>
      </c>
      <c r="G365" s="143">
        <f>Table7[[#This Row],[5%]]-Table7[[#This Row],[Rate]]</f>
        <v>159.65000000000009</v>
      </c>
    </row>
    <row r="366" spans="1:7" ht="13.5" x14ac:dyDescent="0.25">
      <c r="A366" s="69" t="s">
        <v>4337</v>
      </c>
      <c r="B366" s="69" t="s">
        <v>167</v>
      </c>
      <c r="C366" s="73" t="s">
        <v>517</v>
      </c>
      <c r="D366" s="70">
        <v>3193</v>
      </c>
      <c r="E366" s="71">
        <f>SUMIFS('Equip Billings'!I:I,'Equip Billings'!B:B,Table7[[#This Row],[Equip '#]])</f>
        <v>0</v>
      </c>
      <c r="F366" s="143">
        <f>Table7[[#This Row],[Rate]]+Table7[[#This Row],[Rate]]*Table7[[#Headers],[5%]]</f>
        <v>3352.65</v>
      </c>
      <c r="G366" s="143">
        <f>Table7[[#This Row],[5%]]-Table7[[#This Row],[Rate]]</f>
        <v>159.65000000000009</v>
      </c>
    </row>
    <row r="367" spans="1:7" ht="13.5" x14ac:dyDescent="0.25">
      <c r="A367" s="69" t="s">
        <v>4337</v>
      </c>
      <c r="B367" s="69" t="s">
        <v>4044</v>
      </c>
      <c r="C367" s="73" t="s">
        <v>4118</v>
      </c>
      <c r="D367" s="70">
        <v>3193</v>
      </c>
      <c r="E367" s="71">
        <f>SUMIFS('Equip Billings'!I:I,'Equip Billings'!B:B,Table7[[#This Row],[Equip '#]])</f>
        <v>0.1</v>
      </c>
      <c r="F367" s="143">
        <f>Table7[[#This Row],[Rate]]+Table7[[#This Row],[Rate]]*Table7[[#Headers],[5%]]</f>
        <v>3352.65</v>
      </c>
      <c r="G367" s="143">
        <f>Table7[[#This Row],[5%]]-Table7[[#This Row],[Rate]]</f>
        <v>159.65000000000009</v>
      </c>
    </row>
    <row r="368" spans="1:7" ht="13.5" x14ac:dyDescent="0.25">
      <c r="A368" s="69" t="s">
        <v>4337</v>
      </c>
      <c r="B368" s="69" t="s">
        <v>4395</v>
      </c>
      <c r="C368" s="73" t="s">
        <v>7768</v>
      </c>
      <c r="D368" s="70">
        <v>3193</v>
      </c>
      <c r="E368" s="71"/>
      <c r="F368" s="143">
        <f>Table7[[#This Row],[Rate]]+Table7[[#This Row],[Rate]]*Table7[[#Headers],[5%]]</f>
        <v>3352.65</v>
      </c>
      <c r="G368" s="143">
        <f>Table7[[#This Row],[5%]]-Table7[[#This Row],[Rate]]</f>
        <v>159.65000000000009</v>
      </c>
    </row>
    <row r="369" spans="1:7" ht="13.5" x14ac:dyDescent="0.25">
      <c r="A369" s="69" t="s">
        <v>4337</v>
      </c>
      <c r="B369" s="69" t="s">
        <v>4396</v>
      </c>
      <c r="C369" s="73" t="s">
        <v>7769</v>
      </c>
      <c r="D369" s="70">
        <v>3193</v>
      </c>
      <c r="E369" s="71"/>
      <c r="F369" s="143">
        <f>Table7[[#This Row],[Rate]]+Table7[[#This Row],[Rate]]*Table7[[#Headers],[5%]]</f>
        <v>3352.65</v>
      </c>
      <c r="G369" s="143">
        <f>Table7[[#This Row],[5%]]-Table7[[#This Row],[Rate]]</f>
        <v>159.65000000000009</v>
      </c>
    </row>
    <row r="370" spans="1:7" ht="13.5" x14ac:dyDescent="0.25">
      <c r="A370" s="69" t="s">
        <v>4337</v>
      </c>
      <c r="B370" s="69" t="s">
        <v>7320</v>
      </c>
      <c r="C370" s="73" t="s">
        <v>7322</v>
      </c>
      <c r="D370" s="70">
        <v>3193</v>
      </c>
      <c r="E370" s="71"/>
      <c r="F370" s="143">
        <f>Table7[[#This Row],[Rate]]+Table7[[#This Row],[Rate]]*Table7[[#Headers],[5%]]</f>
        <v>3352.65</v>
      </c>
      <c r="G370" s="143">
        <f>Table7[[#This Row],[5%]]-Table7[[#This Row],[Rate]]</f>
        <v>159.65000000000009</v>
      </c>
    </row>
    <row r="371" spans="1:7" ht="13.5" x14ac:dyDescent="0.25">
      <c r="A371" s="69" t="s">
        <v>4337</v>
      </c>
      <c r="B371" s="69" t="s">
        <v>7326</v>
      </c>
      <c r="C371" s="73" t="s">
        <v>7328</v>
      </c>
      <c r="D371" s="70">
        <v>3193</v>
      </c>
      <c r="E371" s="71"/>
      <c r="F371" s="143">
        <f>Table7[[#This Row],[Rate]]+Table7[[#This Row],[Rate]]*Table7[[#Headers],[5%]]</f>
        <v>3352.65</v>
      </c>
      <c r="G371" s="143">
        <f>Table7[[#This Row],[5%]]-Table7[[#This Row],[Rate]]</f>
        <v>159.65000000000009</v>
      </c>
    </row>
    <row r="372" spans="1:7" ht="13.5" x14ac:dyDescent="0.25">
      <c r="A372" s="69" t="s">
        <v>4338</v>
      </c>
      <c r="B372" s="69" t="s">
        <v>3352</v>
      </c>
      <c r="C372" s="73" t="s">
        <v>3494</v>
      </c>
      <c r="D372" s="70">
        <v>16000</v>
      </c>
      <c r="E372" s="71">
        <f>SUMIFS('Equip Billings'!I:I,'Equip Billings'!B:B,Table7[[#This Row],[Equip '#]])</f>
        <v>0.5</v>
      </c>
      <c r="F372" s="143">
        <f>Table7[[#This Row],[Rate]]+Table7[[#This Row],[Rate]]*Table7[[#Headers],[5%]]</f>
        <v>16800</v>
      </c>
      <c r="G372" s="143">
        <f>Table7[[#This Row],[5%]]-Table7[[#This Row],[Rate]]</f>
        <v>800</v>
      </c>
    </row>
    <row r="373" spans="1:7" ht="13.5" x14ac:dyDescent="0.25">
      <c r="A373" s="69" t="s">
        <v>4339</v>
      </c>
      <c r="B373" s="69" t="s">
        <v>4263</v>
      </c>
      <c r="C373" s="73" t="s">
        <v>4273</v>
      </c>
      <c r="D373" s="70">
        <v>850</v>
      </c>
      <c r="E373" s="71">
        <f>SUMIFS('Equip Billings'!I:I,'Equip Billings'!B:B,Table7[[#This Row],[Equip '#]])</f>
        <v>1</v>
      </c>
      <c r="F373" s="143">
        <f>Table7[[#This Row],[Rate]]+Table7[[#This Row],[Rate]]*Table7[[#Headers],[5%]]</f>
        <v>892.5</v>
      </c>
      <c r="G373" s="143">
        <f>Table7[[#This Row],[5%]]-Table7[[#This Row],[Rate]]</f>
        <v>42.5</v>
      </c>
    </row>
    <row r="374" spans="1:7" ht="13.5" x14ac:dyDescent="0.25">
      <c r="A374" s="69" t="s">
        <v>4340</v>
      </c>
      <c r="B374" s="69" t="s">
        <v>154</v>
      </c>
      <c r="C374" s="73" t="s">
        <v>518</v>
      </c>
      <c r="D374" s="70">
        <v>3650</v>
      </c>
      <c r="E374" s="71">
        <f>SUMIFS('Equip Billings'!I:I,'Equip Billings'!B:B,Table7[[#This Row],[Equip '#]])</f>
        <v>1</v>
      </c>
      <c r="F374" s="143">
        <f>Table7[[#This Row],[Rate]]+Table7[[#This Row],[Rate]]*Table7[[#Headers],[5%]]</f>
        <v>3832.5</v>
      </c>
      <c r="G374" s="143">
        <f>Table7[[#This Row],[5%]]-Table7[[#This Row],[Rate]]</f>
        <v>182.5</v>
      </c>
    </row>
    <row r="375" spans="1:7" ht="13.5" x14ac:dyDescent="0.25">
      <c r="A375" s="69" t="s">
        <v>4340</v>
      </c>
      <c r="B375" s="69" t="s">
        <v>155</v>
      </c>
      <c r="C375" s="73" t="s">
        <v>519</v>
      </c>
      <c r="D375" s="70">
        <v>3650</v>
      </c>
      <c r="E375" s="71">
        <f>SUMIFS('Equip Billings'!I:I,'Equip Billings'!B:B,Table7[[#This Row],[Equip '#]])</f>
        <v>0.25</v>
      </c>
      <c r="F375" s="143">
        <f>Table7[[#This Row],[Rate]]+Table7[[#This Row],[Rate]]*Table7[[#Headers],[5%]]</f>
        <v>3832.5</v>
      </c>
      <c r="G375" s="143">
        <f>Table7[[#This Row],[5%]]-Table7[[#This Row],[Rate]]</f>
        <v>182.5</v>
      </c>
    </row>
    <row r="376" spans="1:7" ht="13.5" x14ac:dyDescent="0.25">
      <c r="A376" s="69" t="s">
        <v>4340</v>
      </c>
      <c r="B376" s="69" t="s">
        <v>157</v>
      </c>
      <c r="C376" s="73" t="s">
        <v>520</v>
      </c>
      <c r="D376" s="70">
        <v>3650</v>
      </c>
      <c r="E376" s="71">
        <f>SUMIFS('Equip Billings'!I:I,'Equip Billings'!B:B,Table7[[#This Row],[Equip '#]])</f>
        <v>0</v>
      </c>
      <c r="F376" s="143">
        <f>Table7[[#This Row],[Rate]]+Table7[[#This Row],[Rate]]*Table7[[#Headers],[5%]]</f>
        <v>3832.5</v>
      </c>
      <c r="G376" s="143">
        <f>Table7[[#This Row],[5%]]-Table7[[#This Row],[Rate]]</f>
        <v>182.5</v>
      </c>
    </row>
    <row r="377" spans="1:7" ht="13.5" x14ac:dyDescent="0.25">
      <c r="A377" s="69" t="s">
        <v>4340</v>
      </c>
      <c r="B377" s="69" t="s">
        <v>228</v>
      </c>
      <c r="C377" s="73" t="s">
        <v>521</v>
      </c>
      <c r="D377" s="70">
        <v>3650</v>
      </c>
      <c r="E377" s="71">
        <f>SUMIFS('Equip Billings'!I:I,'Equip Billings'!B:B,Table7[[#This Row],[Equip '#]])</f>
        <v>0</v>
      </c>
      <c r="F377" s="143">
        <f>Table7[[#This Row],[Rate]]+Table7[[#This Row],[Rate]]*Table7[[#Headers],[5%]]</f>
        <v>3832.5</v>
      </c>
      <c r="G377" s="143">
        <f>Table7[[#This Row],[5%]]-Table7[[#This Row],[Rate]]</f>
        <v>182.5</v>
      </c>
    </row>
    <row r="378" spans="1:7" ht="13.5" x14ac:dyDescent="0.25">
      <c r="A378" s="69" t="s">
        <v>4340</v>
      </c>
      <c r="B378" s="69" t="s">
        <v>229</v>
      </c>
      <c r="C378" s="73" t="s">
        <v>522</v>
      </c>
      <c r="D378" s="70">
        <v>3650</v>
      </c>
      <c r="E378" s="71">
        <f>SUMIFS('Equip Billings'!I:I,'Equip Billings'!B:B,Table7[[#This Row],[Equip '#]])</f>
        <v>1</v>
      </c>
      <c r="F378" s="143">
        <f>Table7[[#This Row],[Rate]]+Table7[[#This Row],[Rate]]*Table7[[#Headers],[5%]]</f>
        <v>3832.5</v>
      </c>
      <c r="G378" s="143">
        <f>Table7[[#This Row],[5%]]-Table7[[#This Row],[Rate]]</f>
        <v>182.5</v>
      </c>
    </row>
    <row r="379" spans="1:7" ht="13.5" x14ac:dyDescent="0.25">
      <c r="A379" s="74" t="s">
        <v>4340</v>
      </c>
      <c r="B379" s="74" t="s">
        <v>258</v>
      </c>
      <c r="C379" s="73" t="s">
        <v>523</v>
      </c>
      <c r="D379" s="70">
        <v>3650</v>
      </c>
      <c r="E379" s="71">
        <f>SUMIFS('Equip Billings'!I:I,'Equip Billings'!B:B,Table7[[#This Row],[Equip '#]])</f>
        <v>1</v>
      </c>
      <c r="F379" s="143">
        <f>Table7[[#This Row],[Rate]]+Table7[[#This Row],[Rate]]*Table7[[#Headers],[5%]]</f>
        <v>3832.5</v>
      </c>
      <c r="G379" s="143">
        <f>Table7[[#This Row],[5%]]-Table7[[#This Row],[Rate]]</f>
        <v>182.5</v>
      </c>
    </row>
    <row r="380" spans="1:7" ht="13.5" x14ac:dyDescent="0.25">
      <c r="A380" s="74" t="s">
        <v>4340</v>
      </c>
      <c r="B380" s="74" t="s">
        <v>158</v>
      </c>
      <c r="C380" s="73" t="s">
        <v>524</v>
      </c>
      <c r="D380" s="70">
        <v>3650</v>
      </c>
      <c r="E380" s="71">
        <f>SUMIFS('Equip Billings'!I:I,'Equip Billings'!B:B,Table7[[#This Row],[Equip '#]])</f>
        <v>1</v>
      </c>
      <c r="F380" s="143">
        <f>Table7[[#This Row],[Rate]]+Table7[[#This Row],[Rate]]*Table7[[#Headers],[5%]]</f>
        <v>3832.5</v>
      </c>
      <c r="G380" s="143">
        <f>Table7[[#This Row],[5%]]-Table7[[#This Row],[Rate]]</f>
        <v>182.5</v>
      </c>
    </row>
    <row r="381" spans="1:7" ht="13.5" x14ac:dyDescent="0.25">
      <c r="A381" s="74" t="s">
        <v>4340</v>
      </c>
      <c r="B381" s="74" t="s">
        <v>230</v>
      </c>
      <c r="C381" s="73" t="s">
        <v>525</v>
      </c>
      <c r="D381" s="70">
        <v>3650</v>
      </c>
      <c r="E381" s="71">
        <f>SUMIFS('Equip Billings'!I:I,'Equip Billings'!B:B,Table7[[#This Row],[Equip '#]])</f>
        <v>1</v>
      </c>
      <c r="F381" s="143">
        <f>Table7[[#This Row],[Rate]]+Table7[[#This Row],[Rate]]*Table7[[#Headers],[5%]]</f>
        <v>3832.5</v>
      </c>
      <c r="G381" s="143">
        <f>Table7[[#This Row],[5%]]-Table7[[#This Row],[Rate]]</f>
        <v>182.5</v>
      </c>
    </row>
    <row r="382" spans="1:7" ht="13.5" x14ac:dyDescent="0.25">
      <c r="A382" s="69" t="s">
        <v>4340</v>
      </c>
      <c r="B382" s="69" t="s">
        <v>231</v>
      </c>
      <c r="C382" s="73" t="s">
        <v>526</v>
      </c>
      <c r="D382" s="70">
        <v>3650</v>
      </c>
      <c r="E382" s="71">
        <f>SUMIFS('Equip Billings'!I:I,'Equip Billings'!B:B,Table7[[#This Row],[Equip '#]])</f>
        <v>1</v>
      </c>
      <c r="F382" s="143">
        <f>Table7[[#This Row],[Rate]]+Table7[[#This Row],[Rate]]*Table7[[#Headers],[5%]]</f>
        <v>3832.5</v>
      </c>
      <c r="G382" s="143">
        <f>Table7[[#This Row],[5%]]-Table7[[#This Row],[Rate]]</f>
        <v>182.5</v>
      </c>
    </row>
    <row r="383" spans="1:7" ht="13.5" x14ac:dyDescent="0.25">
      <c r="A383" s="69" t="s">
        <v>4340</v>
      </c>
      <c r="B383" s="69" t="s">
        <v>1710</v>
      </c>
      <c r="C383" s="73" t="s">
        <v>1711</v>
      </c>
      <c r="D383" s="70">
        <v>3650</v>
      </c>
      <c r="E383" s="71">
        <f>SUMIFS('Equip Billings'!I:I,'Equip Billings'!B:B,Table7[[#This Row],[Equip '#]])</f>
        <v>1</v>
      </c>
      <c r="F383" s="143">
        <f>Table7[[#This Row],[Rate]]+Table7[[#This Row],[Rate]]*Table7[[#Headers],[5%]]</f>
        <v>3832.5</v>
      </c>
      <c r="G383" s="143">
        <f>Table7[[#This Row],[5%]]-Table7[[#This Row],[Rate]]</f>
        <v>182.5</v>
      </c>
    </row>
    <row r="384" spans="1:7" ht="13.5" x14ac:dyDescent="0.25">
      <c r="A384" s="69" t="s">
        <v>4340</v>
      </c>
      <c r="B384" s="69" t="s">
        <v>1712</v>
      </c>
      <c r="C384" s="73" t="s">
        <v>1711</v>
      </c>
      <c r="D384" s="70">
        <v>3650</v>
      </c>
      <c r="E384" s="71">
        <f>SUMIFS('Equip Billings'!I:I,'Equip Billings'!B:B,Table7[[#This Row],[Equip '#]])</f>
        <v>1</v>
      </c>
      <c r="F384" s="143">
        <f>Table7[[#This Row],[Rate]]+Table7[[#This Row],[Rate]]*Table7[[#Headers],[5%]]</f>
        <v>3832.5</v>
      </c>
      <c r="G384" s="143">
        <f>Table7[[#This Row],[5%]]-Table7[[#This Row],[Rate]]</f>
        <v>182.5</v>
      </c>
    </row>
    <row r="385" spans="1:7" ht="13.5" x14ac:dyDescent="0.25">
      <c r="A385" s="69" t="s">
        <v>4340</v>
      </c>
      <c r="B385" s="69" t="s">
        <v>3674</v>
      </c>
      <c r="C385" s="73" t="s">
        <v>3695</v>
      </c>
      <c r="D385" s="70">
        <v>3650</v>
      </c>
      <c r="E385" s="71">
        <f>SUMIFS('Equip Billings'!I:I,'Equip Billings'!B:B,Table7[[#This Row],[Equip '#]])</f>
        <v>1</v>
      </c>
      <c r="F385" s="143">
        <f>Table7[[#This Row],[Rate]]+Table7[[#This Row],[Rate]]*Table7[[#Headers],[5%]]</f>
        <v>3832.5</v>
      </c>
      <c r="G385" s="143">
        <f>Table7[[#This Row],[5%]]-Table7[[#This Row],[Rate]]</f>
        <v>182.5</v>
      </c>
    </row>
    <row r="386" spans="1:7" ht="13.5" x14ac:dyDescent="0.25">
      <c r="A386" s="69" t="s">
        <v>4340</v>
      </c>
      <c r="B386" s="69" t="s">
        <v>3675</v>
      </c>
      <c r="C386" s="73" t="s">
        <v>3696</v>
      </c>
      <c r="D386" s="70">
        <v>3650</v>
      </c>
      <c r="E386" s="71">
        <f>SUMIFS('Equip Billings'!I:I,'Equip Billings'!B:B,Table7[[#This Row],[Equip '#]])</f>
        <v>1</v>
      </c>
      <c r="F386" s="143">
        <f>Table7[[#This Row],[Rate]]+Table7[[#This Row],[Rate]]*Table7[[#Headers],[5%]]</f>
        <v>3832.5</v>
      </c>
      <c r="G386" s="143">
        <f>Table7[[#This Row],[5%]]-Table7[[#This Row],[Rate]]</f>
        <v>182.5</v>
      </c>
    </row>
    <row r="387" spans="1:7" ht="13.5" x14ac:dyDescent="0.25">
      <c r="A387" s="69" t="s">
        <v>4340</v>
      </c>
      <c r="B387" s="69" t="s">
        <v>3676</v>
      </c>
      <c r="C387" s="73" t="s">
        <v>3697</v>
      </c>
      <c r="D387" s="70">
        <v>3650</v>
      </c>
      <c r="E387" s="71">
        <f>SUMIFS('Equip Billings'!I:I,'Equip Billings'!B:B,Table7[[#This Row],[Equip '#]])</f>
        <v>1</v>
      </c>
      <c r="F387" s="143">
        <f>Table7[[#This Row],[Rate]]+Table7[[#This Row],[Rate]]*Table7[[#Headers],[5%]]</f>
        <v>3832.5</v>
      </c>
      <c r="G387" s="143">
        <f>Table7[[#This Row],[5%]]-Table7[[#This Row],[Rate]]</f>
        <v>182.5</v>
      </c>
    </row>
    <row r="388" spans="1:7" ht="13.5" x14ac:dyDescent="0.25">
      <c r="A388" s="69" t="s">
        <v>4340</v>
      </c>
      <c r="B388" s="69" t="s">
        <v>4002</v>
      </c>
      <c r="C388" s="73" t="s">
        <v>4033</v>
      </c>
      <c r="D388" s="70">
        <v>3650</v>
      </c>
      <c r="E388" s="71">
        <f>SUMIFS('Equip Billings'!I:I,'Equip Billings'!B:B,Table7[[#This Row],[Equip '#]])</f>
        <v>1</v>
      </c>
      <c r="F388" s="143">
        <f>Table7[[#This Row],[Rate]]+Table7[[#This Row],[Rate]]*Table7[[#Headers],[5%]]</f>
        <v>3832.5</v>
      </c>
      <c r="G388" s="143">
        <f>Table7[[#This Row],[5%]]-Table7[[#This Row],[Rate]]</f>
        <v>182.5</v>
      </c>
    </row>
    <row r="389" spans="1:7" ht="13.5" x14ac:dyDescent="0.25">
      <c r="A389" s="69" t="s">
        <v>4341</v>
      </c>
      <c r="B389" s="69" t="s">
        <v>69</v>
      </c>
      <c r="C389" s="73" t="s">
        <v>527</v>
      </c>
      <c r="D389" s="70">
        <v>2100</v>
      </c>
      <c r="E389" s="71">
        <f>SUMIFS('Equip Billings'!I:I,'Equip Billings'!B:B,Table7[[#This Row],[Equip '#]])</f>
        <v>0</v>
      </c>
      <c r="F389" s="143">
        <f>Table7[[#This Row],[Rate]]+Table7[[#This Row],[Rate]]*Table7[[#Headers],[5%]]</f>
        <v>2205</v>
      </c>
      <c r="G389" s="143">
        <f>Table7[[#This Row],[5%]]-Table7[[#This Row],[Rate]]</f>
        <v>105</v>
      </c>
    </row>
    <row r="390" spans="1:7" ht="13.5" x14ac:dyDescent="0.25">
      <c r="A390" s="69" t="s">
        <v>4341</v>
      </c>
      <c r="B390" s="69" t="s">
        <v>70</v>
      </c>
      <c r="C390" s="73" t="s">
        <v>527</v>
      </c>
      <c r="D390" s="70">
        <v>2100</v>
      </c>
      <c r="E390" s="71">
        <f>SUMIFS('Equip Billings'!I:I,'Equip Billings'!B:B,Table7[[#This Row],[Equip '#]])</f>
        <v>0</v>
      </c>
      <c r="F390" s="143">
        <f>Table7[[#This Row],[Rate]]+Table7[[#This Row],[Rate]]*Table7[[#Headers],[5%]]</f>
        <v>2205</v>
      </c>
      <c r="G390" s="143">
        <f>Table7[[#This Row],[5%]]-Table7[[#This Row],[Rate]]</f>
        <v>105</v>
      </c>
    </row>
    <row r="391" spans="1:7" ht="13.5" x14ac:dyDescent="0.25">
      <c r="A391" s="69" t="s">
        <v>4341</v>
      </c>
      <c r="B391" s="69" t="s">
        <v>71</v>
      </c>
      <c r="C391" s="73" t="s">
        <v>527</v>
      </c>
      <c r="D391" s="70">
        <v>2100</v>
      </c>
      <c r="E391" s="71">
        <f>SUMIFS('Equip Billings'!I:I,'Equip Billings'!B:B,Table7[[#This Row],[Equip '#]])</f>
        <v>0</v>
      </c>
      <c r="F391" s="143">
        <f>Table7[[#This Row],[Rate]]+Table7[[#This Row],[Rate]]*Table7[[#Headers],[5%]]</f>
        <v>2205</v>
      </c>
      <c r="G391" s="143">
        <f>Table7[[#This Row],[5%]]-Table7[[#This Row],[Rate]]</f>
        <v>105</v>
      </c>
    </row>
    <row r="392" spans="1:7" ht="13.5" x14ac:dyDescent="0.25">
      <c r="A392" s="69" t="s">
        <v>4341</v>
      </c>
      <c r="B392" s="69" t="s">
        <v>72</v>
      </c>
      <c r="C392" s="73" t="s">
        <v>528</v>
      </c>
      <c r="D392" s="70">
        <v>2100</v>
      </c>
      <c r="E392" s="71">
        <f>SUMIFS('Equip Billings'!I:I,'Equip Billings'!B:B,Table7[[#This Row],[Equip '#]])</f>
        <v>0</v>
      </c>
      <c r="F392" s="143">
        <f>Table7[[#This Row],[Rate]]+Table7[[#This Row],[Rate]]*Table7[[#Headers],[5%]]</f>
        <v>2205</v>
      </c>
      <c r="G392" s="143">
        <f>Table7[[#This Row],[5%]]-Table7[[#This Row],[Rate]]</f>
        <v>105</v>
      </c>
    </row>
    <row r="393" spans="1:7" ht="13.5" x14ac:dyDescent="0.25">
      <c r="A393" s="69" t="s">
        <v>4341</v>
      </c>
      <c r="B393" s="69" t="s">
        <v>73</v>
      </c>
      <c r="C393" s="73" t="s">
        <v>529</v>
      </c>
      <c r="D393" s="70">
        <v>2100</v>
      </c>
      <c r="E393" s="71">
        <f>SUMIFS('Equip Billings'!I:I,'Equip Billings'!B:B,Table7[[#This Row],[Equip '#]])</f>
        <v>0</v>
      </c>
      <c r="F393" s="143">
        <f>Table7[[#This Row],[Rate]]+Table7[[#This Row],[Rate]]*Table7[[#Headers],[5%]]</f>
        <v>2205</v>
      </c>
      <c r="G393" s="143">
        <f>Table7[[#This Row],[5%]]-Table7[[#This Row],[Rate]]</f>
        <v>105</v>
      </c>
    </row>
    <row r="394" spans="1:7" ht="13.5" x14ac:dyDescent="0.25">
      <c r="A394" s="69" t="s">
        <v>4341</v>
      </c>
      <c r="B394" s="69" t="s">
        <v>74</v>
      </c>
      <c r="C394" s="73" t="s">
        <v>530</v>
      </c>
      <c r="D394" s="70">
        <v>2100</v>
      </c>
      <c r="E394" s="71">
        <f>SUMIFS('Equip Billings'!I:I,'Equip Billings'!B:B,Table7[[#This Row],[Equip '#]])</f>
        <v>0</v>
      </c>
      <c r="F394" s="143">
        <f>Table7[[#This Row],[Rate]]+Table7[[#This Row],[Rate]]*Table7[[#Headers],[5%]]</f>
        <v>2205</v>
      </c>
      <c r="G394" s="143">
        <f>Table7[[#This Row],[5%]]-Table7[[#This Row],[Rate]]</f>
        <v>105</v>
      </c>
    </row>
    <row r="395" spans="1:7" ht="13.5" x14ac:dyDescent="0.25">
      <c r="A395" s="69" t="s">
        <v>4341</v>
      </c>
      <c r="B395" s="69" t="s">
        <v>194</v>
      </c>
      <c r="C395" s="73" t="s">
        <v>531</v>
      </c>
      <c r="D395" s="70">
        <v>2100</v>
      </c>
      <c r="E395" s="71">
        <f>SUMIFS('Equip Billings'!I:I,'Equip Billings'!B:B,Table7[[#This Row],[Equip '#]])</f>
        <v>0</v>
      </c>
      <c r="F395" s="143">
        <f>Table7[[#This Row],[Rate]]+Table7[[#This Row],[Rate]]*Table7[[#Headers],[5%]]</f>
        <v>2205</v>
      </c>
      <c r="G395" s="143">
        <f>Table7[[#This Row],[5%]]-Table7[[#This Row],[Rate]]</f>
        <v>105</v>
      </c>
    </row>
    <row r="396" spans="1:7" ht="13.5" x14ac:dyDescent="0.25">
      <c r="A396" s="69" t="s">
        <v>4341</v>
      </c>
      <c r="B396" s="69" t="s">
        <v>195</v>
      </c>
      <c r="C396" s="73" t="s">
        <v>532</v>
      </c>
      <c r="D396" s="70">
        <v>2100</v>
      </c>
      <c r="E396" s="71">
        <f>SUMIFS('Equip Billings'!I:I,'Equip Billings'!B:B,Table7[[#This Row],[Equip '#]])</f>
        <v>0</v>
      </c>
      <c r="F396" s="143">
        <f>Table7[[#This Row],[Rate]]+Table7[[#This Row],[Rate]]*Table7[[#Headers],[5%]]</f>
        <v>2205</v>
      </c>
      <c r="G396" s="143">
        <f>Table7[[#This Row],[5%]]-Table7[[#This Row],[Rate]]</f>
        <v>105</v>
      </c>
    </row>
    <row r="397" spans="1:7" ht="13.5" x14ac:dyDescent="0.25">
      <c r="A397" s="69" t="s">
        <v>4341</v>
      </c>
      <c r="B397" s="69" t="s">
        <v>75</v>
      </c>
      <c r="C397" s="73" t="s">
        <v>533</v>
      </c>
      <c r="D397" s="70">
        <v>2100</v>
      </c>
      <c r="E397" s="71">
        <f>SUMIFS('Equip Billings'!I:I,'Equip Billings'!B:B,Table7[[#This Row],[Equip '#]])</f>
        <v>1</v>
      </c>
      <c r="F397" s="143">
        <f>Table7[[#This Row],[Rate]]+Table7[[#This Row],[Rate]]*Table7[[#Headers],[5%]]</f>
        <v>2205</v>
      </c>
      <c r="G397" s="143">
        <f>Table7[[#This Row],[5%]]-Table7[[#This Row],[Rate]]</f>
        <v>105</v>
      </c>
    </row>
    <row r="398" spans="1:7" ht="13.5" x14ac:dyDescent="0.25">
      <c r="A398" s="69" t="s">
        <v>4341</v>
      </c>
      <c r="B398" s="69" t="s">
        <v>76</v>
      </c>
      <c r="C398" s="73" t="s">
        <v>534</v>
      </c>
      <c r="D398" s="70">
        <v>2100</v>
      </c>
      <c r="E398" s="71">
        <f>SUMIFS('Equip Billings'!I:I,'Equip Billings'!B:B,Table7[[#This Row],[Equip '#]])</f>
        <v>1</v>
      </c>
      <c r="F398" s="143">
        <f>Table7[[#This Row],[Rate]]+Table7[[#This Row],[Rate]]*Table7[[#Headers],[5%]]</f>
        <v>2205</v>
      </c>
      <c r="G398" s="143">
        <f>Table7[[#This Row],[5%]]-Table7[[#This Row],[Rate]]</f>
        <v>105</v>
      </c>
    </row>
    <row r="399" spans="1:7" ht="13.5" x14ac:dyDescent="0.25">
      <c r="A399" s="69" t="s">
        <v>4341</v>
      </c>
      <c r="B399" s="69" t="s">
        <v>250</v>
      </c>
      <c r="C399" s="73" t="s">
        <v>533</v>
      </c>
      <c r="D399" s="70">
        <v>2100</v>
      </c>
      <c r="E399" s="71">
        <f>SUMIFS('Equip Billings'!I:I,'Equip Billings'!B:B,Table7[[#This Row],[Equip '#]])</f>
        <v>0</v>
      </c>
      <c r="F399" s="143">
        <f>Table7[[#This Row],[Rate]]+Table7[[#This Row],[Rate]]*Table7[[#Headers],[5%]]</f>
        <v>2205</v>
      </c>
      <c r="G399" s="143">
        <f>Table7[[#This Row],[5%]]-Table7[[#This Row],[Rate]]</f>
        <v>105</v>
      </c>
    </row>
    <row r="400" spans="1:7" ht="13.5" x14ac:dyDescent="0.25">
      <c r="A400" s="69" t="s">
        <v>4341</v>
      </c>
      <c r="B400" s="69" t="s">
        <v>77</v>
      </c>
      <c r="C400" s="73" t="s">
        <v>534</v>
      </c>
      <c r="D400" s="70">
        <v>2100</v>
      </c>
      <c r="E400" s="71">
        <f>SUMIFS('Equip Billings'!I:I,'Equip Billings'!B:B,Table7[[#This Row],[Equip '#]])</f>
        <v>0.75</v>
      </c>
      <c r="F400" s="143">
        <f>Table7[[#This Row],[Rate]]+Table7[[#This Row],[Rate]]*Table7[[#Headers],[5%]]</f>
        <v>2205</v>
      </c>
      <c r="G400" s="143">
        <f>Table7[[#This Row],[5%]]-Table7[[#This Row],[Rate]]</f>
        <v>105</v>
      </c>
    </row>
    <row r="401" spans="1:7" ht="13.5" x14ac:dyDescent="0.25">
      <c r="A401" s="69" t="s">
        <v>4341</v>
      </c>
      <c r="B401" s="69" t="s">
        <v>78</v>
      </c>
      <c r="C401" s="73" t="s">
        <v>534</v>
      </c>
      <c r="D401" s="70">
        <v>2100</v>
      </c>
      <c r="E401" s="71">
        <f>SUMIFS('Equip Billings'!I:I,'Equip Billings'!B:B,Table7[[#This Row],[Equip '#]])</f>
        <v>0.75</v>
      </c>
      <c r="F401" s="143">
        <f>Table7[[#This Row],[Rate]]+Table7[[#This Row],[Rate]]*Table7[[#Headers],[5%]]</f>
        <v>2205</v>
      </c>
      <c r="G401" s="143">
        <f>Table7[[#This Row],[5%]]-Table7[[#This Row],[Rate]]</f>
        <v>105</v>
      </c>
    </row>
    <row r="402" spans="1:7" ht="13.5" x14ac:dyDescent="0.25">
      <c r="A402" s="69" t="s">
        <v>4341</v>
      </c>
      <c r="B402" s="69" t="s">
        <v>196</v>
      </c>
      <c r="C402" s="73" t="s">
        <v>535</v>
      </c>
      <c r="D402" s="70">
        <v>2100</v>
      </c>
      <c r="E402" s="71">
        <f>SUMIFS('Equip Billings'!I:I,'Equip Billings'!B:B,Table7[[#This Row],[Equip '#]])</f>
        <v>1</v>
      </c>
      <c r="F402" s="143">
        <f>Table7[[#This Row],[Rate]]+Table7[[#This Row],[Rate]]*Table7[[#Headers],[5%]]</f>
        <v>2205</v>
      </c>
      <c r="G402" s="143">
        <f>Table7[[#This Row],[5%]]-Table7[[#This Row],[Rate]]</f>
        <v>105</v>
      </c>
    </row>
    <row r="403" spans="1:7" ht="13.5" x14ac:dyDescent="0.25">
      <c r="A403" s="69" t="s">
        <v>4341</v>
      </c>
      <c r="B403" s="69" t="s">
        <v>197</v>
      </c>
      <c r="C403" s="73" t="s">
        <v>536</v>
      </c>
      <c r="D403" s="70">
        <v>2100</v>
      </c>
      <c r="E403" s="71">
        <f>SUMIFS('Equip Billings'!I:I,'Equip Billings'!B:B,Table7[[#This Row],[Equip '#]])</f>
        <v>0</v>
      </c>
      <c r="F403" s="143">
        <f>Table7[[#This Row],[Rate]]+Table7[[#This Row],[Rate]]*Table7[[#Headers],[5%]]</f>
        <v>2205</v>
      </c>
      <c r="G403" s="143">
        <f>Table7[[#This Row],[5%]]-Table7[[#This Row],[Rate]]</f>
        <v>105</v>
      </c>
    </row>
    <row r="404" spans="1:7" ht="13.5" x14ac:dyDescent="0.25">
      <c r="A404" s="69" t="s">
        <v>4341</v>
      </c>
      <c r="B404" s="69" t="s">
        <v>79</v>
      </c>
      <c r="C404" s="73" t="s">
        <v>537</v>
      </c>
      <c r="D404" s="70">
        <v>2100</v>
      </c>
      <c r="E404" s="71">
        <f>SUMIFS('Equip Billings'!I:I,'Equip Billings'!B:B,Table7[[#This Row],[Equip '#]])</f>
        <v>1</v>
      </c>
      <c r="F404" s="143">
        <f>Table7[[#This Row],[Rate]]+Table7[[#This Row],[Rate]]*Table7[[#Headers],[5%]]</f>
        <v>2205</v>
      </c>
      <c r="G404" s="143">
        <f>Table7[[#This Row],[5%]]-Table7[[#This Row],[Rate]]</f>
        <v>105</v>
      </c>
    </row>
    <row r="405" spans="1:7" ht="13.5" x14ac:dyDescent="0.25">
      <c r="A405" s="69" t="s">
        <v>4341</v>
      </c>
      <c r="B405" s="69" t="s">
        <v>80</v>
      </c>
      <c r="C405" s="73" t="s">
        <v>538</v>
      </c>
      <c r="D405" s="70">
        <v>2100</v>
      </c>
      <c r="E405" s="71">
        <f>SUMIFS('Equip Billings'!I:I,'Equip Billings'!B:B,Table7[[#This Row],[Equip '#]])</f>
        <v>1</v>
      </c>
      <c r="F405" s="143">
        <f>Table7[[#This Row],[Rate]]+Table7[[#This Row],[Rate]]*Table7[[#Headers],[5%]]</f>
        <v>2205</v>
      </c>
      <c r="G405" s="143">
        <f>Table7[[#This Row],[5%]]-Table7[[#This Row],[Rate]]</f>
        <v>105</v>
      </c>
    </row>
    <row r="406" spans="1:7" ht="13.5" x14ac:dyDescent="0.25">
      <c r="A406" s="69" t="s">
        <v>4341</v>
      </c>
      <c r="B406" s="69" t="s">
        <v>81</v>
      </c>
      <c r="C406" s="73" t="s">
        <v>539</v>
      </c>
      <c r="D406" s="70">
        <v>2100</v>
      </c>
      <c r="E406" s="71">
        <f>SUMIFS('Equip Billings'!I:I,'Equip Billings'!B:B,Table7[[#This Row],[Equip '#]])</f>
        <v>0.5</v>
      </c>
      <c r="F406" s="143">
        <f>Table7[[#This Row],[Rate]]+Table7[[#This Row],[Rate]]*Table7[[#Headers],[5%]]</f>
        <v>2205</v>
      </c>
      <c r="G406" s="143">
        <f>Table7[[#This Row],[5%]]-Table7[[#This Row],[Rate]]</f>
        <v>105</v>
      </c>
    </row>
    <row r="407" spans="1:7" ht="13.5" x14ac:dyDescent="0.25">
      <c r="A407" s="69" t="s">
        <v>4341</v>
      </c>
      <c r="B407" s="69" t="s">
        <v>82</v>
      </c>
      <c r="C407" s="73" t="s">
        <v>539</v>
      </c>
      <c r="D407" s="70">
        <v>2100</v>
      </c>
      <c r="E407" s="71">
        <f>SUMIFS('Equip Billings'!I:I,'Equip Billings'!B:B,Table7[[#This Row],[Equip '#]])</f>
        <v>1</v>
      </c>
      <c r="F407" s="143">
        <f>Table7[[#This Row],[Rate]]+Table7[[#This Row],[Rate]]*Table7[[#Headers],[5%]]</f>
        <v>2205</v>
      </c>
      <c r="G407" s="143">
        <f>Table7[[#This Row],[5%]]-Table7[[#This Row],[Rate]]</f>
        <v>105</v>
      </c>
    </row>
    <row r="408" spans="1:7" ht="13.5" x14ac:dyDescent="0.25">
      <c r="A408" s="69" t="s">
        <v>4341</v>
      </c>
      <c r="B408" s="69" t="s">
        <v>83</v>
      </c>
      <c r="C408" s="73" t="s">
        <v>529</v>
      </c>
      <c r="D408" s="70">
        <v>2100</v>
      </c>
      <c r="E408" s="71">
        <f>SUMIFS('Equip Billings'!I:I,'Equip Billings'!B:B,Table7[[#This Row],[Equip '#]])</f>
        <v>1</v>
      </c>
      <c r="F408" s="143">
        <f>Table7[[#This Row],[Rate]]+Table7[[#This Row],[Rate]]*Table7[[#Headers],[5%]]</f>
        <v>2205</v>
      </c>
      <c r="G408" s="143">
        <f>Table7[[#This Row],[5%]]-Table7[[#This Row],[Rate]]</f>
        <v>105</v>
      </c>
    </row>
    <row r="409" spans="1:7" ht="13.5" x14ac:dyDescent="0.25">
      <c r="A409" s="69" t="s">
        <v>4341</v>
      </c>
      <c r="B409" s="69" t="s">
        <v>3063</v>
      </c>
      <c r="C409" s="73" t="s">
        <v>3077</v>
      </c>
      <c r="D409" s="70">
        <v>2100</v>
      </c>
      <c r="E409" s="71">
        <f>SUMIFS('Equip Billings'!I:I,'Equip Billings'!B:B,Table7[[#This Row],[Equip '#]])</f>
        <v>0.5</v>
      </c>
      <c r="F409" s="143">
        <f>Table7[[#This Row],[Rate]]+Table7[[#This Row],[Rate]]*Table7[[#Headers],[5%]]</f>
        <v>2205</v>
      </c>
      <c r="G409" s="143">
        <f>Table7[[#This Row],[5%]]-Table7[[#This Row],[Rate]]</f>
        <v>105</v>
      </c>
    </row>
    <row r="410" spans="1:7" ht="13.5" x14ac:dyDescent="0.25">
      <c r="A410" s="69" t="s">
        <v>4341</v>
      </c>
      <c r="B410" s="69" t="s">
        <v>3064</v>
      </c>
      <c r="C410" s="73" t="s">
        <v>3078</v>
      </c>
      <c r="D410" s="70">
        <v>2100</v>
      </c>
      <c r="E410" s="71">
        <f>SUMIFS('Equip Billings'!I:I,'Equip Billings'!B:B,Table7[[#This Row],[Equip '#]])</f>
        <v>0.25</v>
      </c>
      <c r="F410" s="143">
        <f>Table7[[#This Row],[Rate]]+Table7[[#This Row],[Rate]]*Table7[[#Headers],[5%]]</f>
        <v>2205</v>
      </c>
      <c r="G410" s="143">
        <f>Table7[[#This Row],[5%]]-Table7[[#This Row],[Rate]]</f>
        <v>105</v>
      </c>
    </row>
    <row r="411" spans="1:7" ht="13.5" x14ac:dyDescent="0.25">
      <c r="A411" s="74" t="s">
        <v>4341</v>
      </c>
      <c r="B411" s="74" t="s">
        <v>3070</v>
      </c>
      <c r="C411" s="73" t="s">
        <v>3077</v>
      </c>
      <c r="D411" s="76">
        <v>2100</v>
      </c>
      <c r="E411" s="71">
        <f>SUMIFS('Equip Billings'!I:I,'Equip Billings'!B:B,Table7[[#This Row],[Equip '#]])</f>
        <v>1</v>
      </c>
      <c r="F411" s="143">
        <f>Table7[[#This Row],[Rate]]+Table7[[#This Row],[Rate]]*Table7[[#Headers],[5%]]</f>
        <v>2205</v>
      </c>
      <c r="G411" s="143">
        <f>Table7[[#This Row],[5%]]-Table7[[#This Row],[Rate]]</f>
        <v>105</v>
      </c>
    </row>
    <row r="412" spans="1:7" ht="13.5" x14ac:dyDescent="0.25">
      <c r="A412" s="69" t="s">
        <v>4341</v>
      </c>
      <c r="B412" s="69" t="s">
        <v>3071</v>
      </c>
      <c r="C412" s="73" t="s">
        <v>3077</v>
      </c>
      <c r="D412" s="70">
        <v>2100</v>
      </c>
      <c r="E412" s="71">
        <f>SUMIFS('Equip Billings'!I:I,'Equip Billings'!B:B,Table7[[#This Row],[Equip '#]])</f>
        <v>0.5</v>
      </c>
      <c r="F412" s="143">
        <f>Table7[[#This Row],[Rate]]+Table7[[#This Row],[Rate]]*Table7[[#Headers],[5%]]</f>
        <v>2205</v>
      </c>
      <c r="G412" s="143">
        <f>Table7[[#This Row],[5%]]-Table7[[#This Row],[Rate]]</f>
        <v>105</v>
      </c>
    </row>
    <row r="413" spans="1:7" ht="13.5" x14ac:dyDescent="0.25">
      <c r="A413" s="69" t="s">
        <v>4341</v>
      </c>
      <c r="B413" s="69" t="s">
        <v>3072</v>
      </c>
      <c r="C413" s="73" t="s">
        <v>3078</v>
      </c>
      <c r="D413" s="70">
        <v>2100</v>
      </c>
      <c r="E413" s="71">
        <f>SUMIFS('Equip Billings'!I:I,'Equip Billings'!B:B,Table7[[#This Row],[Equip '#]])</f>
        <v>1</v>
      </c>
      <c r="F413" s="143">
        <f>Table7[[#This Row],[Rate]]+Table7[[#This Row],[Rate]]*Table7[[#Headers],[5%]]</f>
        <v>2205</v>
      </c>
      <c r="G413" s="143">
        <f>Table7[[#This Row],[5%]]-Table7[[#This Row],[Rate]]</f>
        <v>105</v>
      </c>
    </row>
    <row r="414" spans="1:7" ht="13.5" x14ac:dyDescent="0.25">
      <c r="A414" s="69" t="s">
        <v>4341</v>
      </c>
      <c r="B414" s="69" t="s">
        <v>3105</v>
      </c>
      <c r="C414" s="73" t="s">
        <v>3078</v>
      </c>
      <c r="D414" s="70">
        <v>2100</v>
      </c>
      <c r="E414" s="71">
        <f>SUMIFS('Equip Billings'!I:I,'Equip Billings'!B:B,Table7[[#This Row],[Equip '#]])</f>
        <v>1</v>
      </c>
      <c r="F414" s="143">
        <f>Table7[[#This Row],[Rate]]+Table7[[#This Row],[Rate]]*Table7[[#Headers],[5%]]</f>
        <v>2205</v>
      </c>
      <c r="G414" s="143">
        <f>Table7[[#This Row],[5%]]-Table7[[#This Row],[Rate]]</f>
        <v>105</v>
      </c>
    </row>
    <row r="415" spans="1:7" ht="13.5" x14ac:dyDescent="0.25">
      <c r="A415" s="69" t="s">
        <v>4341</v>
      </c>
      <c r="B415" s="69" t="s">
        <v>3106</v>
      </c>
      <c r="C415" s="73" t="s">
        <v>3078</v>
      </c>
      <c r="D415" s="70">
        <v>2100</v>
      </c>
      <c r="E415" s="71">
        <f>SUMIFS('Equip Billings'!I:I,'Equip Billings'!B:B,Table7[[#This Row],[Equip '#]])</f>
        <v>0.75</v>
      </c>
      <c r="F415" s="143">
        <f>Table7[[#This Row],[Rate]]+Table7[[#This Row],[Rate]]*Table7[[#Headers],[5%]]</f>
        <v>2205</v>
      </c>
      <c r="G415" s="143">
        <f>Table7[[#This Row],[5%]]-Table7[[#This Row],[Rate]]</f>
        <v>105</v>
      </c>
    </row>
    <row r="416" spans="1:7" ht="13.5" x14ac:dyDescent="0.25">
      <c r="A416" s="69" t="s">
        <v>4341</v>
      </c>
      <c r="B416" s="69" t="s">
        <v>3303</v>
      </c>
      <c r="C416" s="73" t="s">
        <v>3332</v>
      </c>
      <c r="D416" s="70">
        <v>2100</v>
      </c>
      <c r="E416" s="71">
        <f>SUMIFS('Equip Billings'!I:I,'Equip Billings'!B:B,Table7[[#This Row],[Equip '#]])</f>
        <v>0.5</v>
      </c>
      <c r="F416" s="143">
        <f>Table7[[#This Row],[Rate]]+Table7[[#This Row],[Rate]]*Table7[[#Headers],[5%]]</f>
        <v>2205</v>
      </c>
      <c r="G416" s="143">
        <f>Table7[[#This Row],[5%]]-Table7[[#This Row],[Rate]]</f>
        <v>105</v>
      </c>
    </row>
    <row r="417" spans="1:7" ht="13.5" x14ac:dyDescent="0.25">
      <c r="A417" s="69" t="s">
        <v>4341</v>
      </c>
      <c r="B417" s="69" t="s">
        <v>4356</v>
      </c>
      <c r="C417" s="73" t="s">
        <v>4364</v>
      </c>
      <c r="D417" s="70">
        <v>2100</v>
      </c>
      <c r="E417" s="71">
        <f>SUMIFS('Equip Billings'!I:I,'Equip Billings'!B:B,Table7[[#This Row],[Equip '#]])</f>
        <v>1</v>
      </c>
      <c r="F417" s="143">
        <f>Table7[[#This Row],[Rate]]+Table7[[#This Row],[Rate]]*Table7[[#Headers],[5%]]</f>
        <v>2205</v>
      </c>
      <c r="G417" s="143">
        <f>Table7[[#This Row],[5%]]-Table7[[#This Row],[Rate]]</f>
        <v>105</v>
      </c>
    </row>
    <row r="418" spans="1:7" ht="13.5" x14ac:dyDescent="0.25">
      <c r="A418" s="69" t="s">
        <v>4341</v>
      </c>
      <c r="B418" s="69" t="s">
        <v>4357</v>
      </c>
      <c r="C418" s="73" t="s">
        <v>4365</v>
      </c>
      <c r="D418" s="70">
        <v>2100</v>
      </c>
      <c r="E418" s="71">
        <f>SUMIFS('Equip Billings'!I:I,'Equip Billings'!B:B,Table7[[#This Row],[Equip '#]])</f>
        <v>1</v>
      </c>
      <c r="F418" s="143">
        <f>Table7[[#This Row],[Rate]]+Table7[[#This Row],[Rate]]*Table7[[#Headers],[5%]]</f>
        <v>2205</v>
      </c>
      <c r="G418" s="143">
        <f>Table7[[#This Row],[5%]]-Table7[[#This Row],[Rate]]</f>
        <v>105</v>
      </c>
    </row>
    <row r="419" spans="1:7" ht="13.5" x14ac:dyDescent="0.25">
      <c r="A419" s="69" t="s">
        <v>4341</v>
      </c>
      <c r="B419" s="69" t="s">
        <v>4358</v>
      </c>
      <c r="C419" s="73" t="s">
        <v>4366</v>
      </c>
      <c r="D419" s="70">
        <v>2100</v>
      </c>
      <c r="E419" s="71">
        <f>SUMIFS('Equip Billings'!I:I,'Equip Billings'!B:B,Table7[[#This Row],[Equip '#]])</f>
        <v>1</v>
      </c>
      <c r="F419" s="143">
        <f>Table7[[#This Row],[Rate]]+Table7[[#This Row],[Rate]]*Table7[[#Headers],[5%]]</f>
        <v>2205</v>
      </c>
      <c r="G419" s="143">
        <f>Table7[[#This Row],[5%]]-Table7[[#This Row],[Rate]]</f>
        <v>105</v>
      </c>
    </row>
    <row r="420" spans="1:7" ht="13.5" x14ac:dyDescent="0.25">
      <c r="A420" s="69" t="s">
        <v>4308</v>
      </c>
      <c r="B420" s="69" t="s">
        <v>4274</v>
      </c>
      <c r="C420" s="73" t="s">
        <v>4275</v>
      </c>
      <c r="D420" s="70">
        <v>1500</v>
      </c>
      <c r="E420" s="71">
        <f>SUMIFS('Equip Billings'!I:I,'Equip Billings'!B:B,Table7[[#This Row],[Equip '#]])</f>
        <v>1</v>
      </c>
      <c r="F420" s="143">
        <f>Table7[[#This Row],[Rate]]+Table7[[#This Row],[Rate]]*Table7[[#Headers],[5%]]</f>
        <v>1575</v>
      </c>
      <c r="G420" s="143">
        <f>Table7[[#This Row],[5%]]-Table7[[#This Row],[Rate]]</f>
        <v>75</v>
      </c>
    </row>
    <row r="421" spans="1:7" ht="13.5" x14ac:dyDescent="0.25">
      <c r="A421" s="69" t="s">
        <v>4319</v>
      </c>
      <c r="B421" s="69" t="s">
        <v>1794</v>
      </c>
      <c r="C421" s="73" t="s">
        <v>3818</v>
      </c>
      <c r="D421" s="70">
        <v>1250</v>
      </c>
      <c r="E421" s="71">
        <f>SUMIFS('Equip Billings'!I:I,'Equip Billings'!B:B,Table7[[#This Row],[Equip '#]])</f>
        <v>1</v>
      </c>
      <c r="F421" s="143">
        <f>Table7[[#This Row],[Rate]]+Table7[[#This Row],[Rate]]*Table7[[#Headers],[5%]]</f>
        <v>1312.5</v>
      </c>
      <c r="G421" s="143">
        <f>Table7[[#This Row],[5%]]-Table7[[#This Row],[Rate]]</f>
        <v>62.5</v>
      </c>
    </row>
    <row r="422" spans="1:7" ht="13.5" x14ac:dyDescent="0.25">
      <c r="A422" s="69" t="s">
        <v>4342</v>
      </c>
      <c r="B422" s="69" t="s">
        <v>1800</v>
      </c>
      <c r="C422" s="73" t="s">
        <v>3062</v>
      </c>
      <c r="D422" s="70">
        <v>3000</v>
      </c>
      <c r="E422" s="71">
        <f>SUMIFS('Equip Billings'!I:I,'Equip Billings'!B:B,Table7[[#This Row],[Equip '#]])</f>
        <v>0</v>
      </c>
      <c r="F422" s="143">
        <f>Table7[[#This Row],[Rate]]+Table7[[#This Row],[Rate]]*Table7[[#Headers],[5%]]</f>
        <v>3150</v>
      </c>
      <c r="G422" s="143">
        <f>Table7[[#This Row],[5%]]-Table7[[#This Row],[Rate]]</f>
        <v>150</v>
      </c>
    </row>
    <row r="423" spans="1:7" ht="13.5" x14ac:dyDescent="0.25">
      <c r="A423" s="69" t="s">
        <v>2476</v>
      </c>
      <c r="B423" s="69" t="s">
        <v>59</v>
      </c>
      <c r="C423" s="73" t="s">
        <v>540</v>
      </c>
      <c r="D423" s="70">
        <v>6000</v>
      </c>
      <c r="E423" s="71">
        <f>SUMIFS('Equip Billings'!I:I,'Equip Billings'!B:B,Table7[[#This Row],[Equip '#]])</f>
        <v>0</v>
      </c>
      <c r="F423" s="143">
        <f>Table7[[#This Row],[Rate]]+Table7[[#This Row],[Rate]]*Table7[[#Headers],[5%]]</f>
        <v>6300</v>
      </c>
      <c r="G423" s="143">
        <f>Table7[[#This Row],[5%]]-Table7[[#This Row],[Rate]]</f>
        <v>300</v>
      </c>
    </row>
    <row r="424" spans="1:7" ht="13.5" x14ac:dyDescent="0.25">
      <c r="A424" s="74" t="s">
        <v>2476</v>
      </c>
      <c r="B424" s="74" t="s">
        <v>60</v>
      </c>
      <c r="C424" s="73" t="s">
        <v>541</v>
      </c>
      <c r="D424" s="76">
        <v>7000</v>
      </c>
      <c r="E424" s="71">
        <f>SUMIFS('Equip Billings'!I:I,'Equip Billings'!B:B,Table7[[#This Row],[Equip '#]])</f>
        <v>0</v>
      </c>
      <c r="F424" s="143">
        <f>Table7[[#This Row],[Rate]]+Table7[[#This Row],[Rate]]*Table7[[#Headers],[5%]]</f>
        <v>7350</v>
      </c>
      <c r="G424" s="143">
        <f>Table7[[#This Row],[5%]]-Table7[[#This Row],[Rate]]</f>
        <v>350</v>
      </c>
    </row>
    <row r="425" spans="1:7" ht="13.5" x14ac:dyDescent="0.25">
      <c r="A425" s="69" t="s">
        <v>4363</v>
      </c>
      <c r="B425" s="69" t="s">
        <v>4359</v>
      </c>
      <c r="C425" s="73" t="s">
        <v>4362</v>
      </c>
      <c r="D425" s="70">
        <v>600</v>
      </c>
      <c r="E425" s="71">
        <f>SUMIFS('Equip Billings'!I:I,'Equip Billings'!B:B,Table7[[#This Row],[Equip '#]])</f>
        <v>0</v>
      </c>
      <c r="F425" s="143">
        <f>Table7[[#This Row],[Rate]]+Table7[[#This Row],[Rate]]*Table7[[#Headers],[5%]]</f>
        <v>630</v>
      </c>
      <c r="G425" s="143">
        <f>Table7[[#This Row],[5%]]-Table7[[#This Row],[Rate]]</f>
        <v>30</v>
      </c>
    </row>
    <row r="426" spans="1:7" ht="13.5" x14ac:dyDescent="0.25">
      <c r="A426" s="69" t="s">
        <v>4343</v>
      </c>
      <c r="B426" s="69" t="s">
        <v>55</v>
      </c>
      <c r="C426" s="73" t="s">
        <v>542</v>
      </c>
      <c r="D426" s="70">
        <v>4000</v>
      </c>
      <c r="E426" s="71">
        <f>SUMIFS('Equip Billings'!I:I,'Equip Billings'!B:B,Table7[[#This Row],[Equip '#]])</f>
        <v>0.5</v>
      </c>
      <c r="F426" s="143">
        <f>Table7[[#This Row],[Rate]]+Table7[[#This Row],[Rate]]*Table7[[#Headers],[5%]]</f>
        <v>4200</v>
      </c>
      <c r="G426" s="143">
        <f>Table7[[#This Row],[5%]]-Table7[[#This Row],[Rate]]</f>
        <v>200</v>
      </c>
    </row>
    <row r="427" spans="1:7" ht="13.5" x14ac:dyDescent="0.25">
      <c r="A427" s="69" t="s">
        <v>4343</v>
      </c>
      <c r="B427" s="69" t="s">
        <v>56</v>
      </c>
      <c r="C427" s="73" t="s">
        <v>543</v>
      </c>
      <c r="D427" s="70">
        <v>4000</v>
      </c>
      <c r="E427" s="71">
        <f>SUMIFS('Equip Billings'!I:I,'Equip Billings'!B:B,Table7[[#This Row],[Equip '#]])</f>
        <v>0</v>
      </c>
      <c r="F427" s="143">
        <f>Table7[[#This Row],[Rate]]+Table7[[#This Row],[Rate]]*Table7[[#Headers],[5%]]</f>
        <v>4200</v>
      </c>
      <c r="G427" s="143">
        <f>Table7[[#This Row],[5%]]-Table7[[#This Row],[Rate]]</f>
        <v>200</v>
      </c>
    </row>
    <row r="428" spans="1:7" ht="13.5" x14ac:dyDescent="0.25">
      <c r="A428" s="69" t="s">
        <v>4343</v>
      </c>
      <c r="B428" s="69" t="s">
        <v>192</v>
      </c>
      <c r="C428" s="73" t="s">
        <v>544</v>
      </c>
      <c r="D428" s="70">
        <v>4000</v>
      </c>
      <c r="E428" s="71">
        <f>SUMIFS('Equip Billings'!I:I,'Equip Billings'!B:B,Table7[[#This Row],[Equip '#]])</f>
        <v>0</v>
      </c>
      <c r="F428" s="143">
        <f>Table7[[#This Row],[Rate]]+Table7[[#This Row],[Rate]]*Table7[[#Headers],[5%]]</f>
        <v>4200</v>
      </c>
      <c r="G428" s="143">
        <f>Table7[[#This Row],[5%]]-Table7[[#This Row],[Rate]]</f>
        <v>200</v>
      </c>
    </row>
    <row r="429" spans="1:7" ht="13.5" x14ac:dyDescent="0.25">
      <c r="A429" s="69" t="s">
        <v>4343</v>
      </c>
      <c r="B429" s="69" t="s">
        <v>57</v>
      </c>
      <c r="C429" s="73" t="s">
        <v>545</v>
      </c>
      <c r="D429" s="70">
        <v>4000</v>
      </c>
      <c r="E429" s="71">
        <f>SUMIFS('Equip Billings'!I:I,'Equip Billings'!B:B,Table7[[#This Row],[Equip '#]])</f>
        <v>1</v>
      </c>
      <c r="F429" s="143">
        <f>Table7[[#This Row],[Rate]]+Table7[[#This Row],[Rate]]*Table7[[#Headers],[5%]]</f>
        <v>4200</v>
      </c>
      <c r="G429" s="143">
        <f>Table7[[#This Row],[5%]]-Table7[[#This Row],[Rate]]</f>
        <v>200</v>
      </c>
    </row>
    <row r="430" spans="1:7" ht="13.5" x14ac:dyDescent="0.25">
      <c r="A430" s="69" t="s">
        <v>4343</v>
      </c>
      <c r="B430" s="69" t="s">
        <v>58</v>
      </c>
      <c r="C430" s="73" t="s">
        <v>546</v>
      </c>
      <c r="D430" s="70">
        <v>4000</v>
      </c>
      <c r="E430" s="71">
        <f>SUMIFS('Equip Billings'!I:I,'Equip Billings'!B:B,Table7[[#This Row],[Equip '#]])</f>
        <v>0.75</v>
      </c>
      <c r="F430" s="143">
        <f>Table7[[#This Row],[Rate]]+Table7[[#This Row],[Rate]]*Table7[[#Headers],[5%]]</f>
        <v>4200</v>
      </c>
      <c r="G430" s="143">
        <f>Table7[[#This Row],[5%]]-Table7[[#This Row],[Rate]]</f>
        <v>200</v>
      </c>
    </row>
    <row r="431" spans="1:7" ht="13.5" x14ac:dyDescent="0.25">
      <c r="A431" s="69" t="s">
        <v>4343</v>
      </c>
      <c r="B431" s="69" t="s">
        <v>193</v>
      </c>
      <c r="C431" s="73" t="s">
        <v>547</v>
      </c>
      <c r="D431" s="70">
        <v>4000</v>
      </c>
      <c r="E431" s="71">
        <f>SUMIFS('Equip Billings'!I:I,'Equip Billings'!B:B,Table7[[#This Row],[Equip '#]])</f>
        <v>1</v>
      </c>
      <c r="F431" s="143">
        <f>Table7[[#This Row],[Rate]]+Table7[[#This Row],[Rate]]*Table7[[#Headers],[5%]]</f>
        <v>4200</v>
      </c>
      <c r="G431" s="143">
        <f>Table7[[#This Row],[5%]]-Table7[[#This Row],[Rate]]</f>
        <v>200</v>
      </c>
    </row>
    <row r="432" spans="1:7" ht="13.5" x14ac:dyDescent="0.25">
      <c r="A432" s="69" t="s">
        <v>4343</v>
      </c>
      <c r="B432" s="69" t="s">
        <v>3517</v>
      </c>
      <c r="C432" s="73" t="s">
        <v>3534</v>
      </c>
      <c r="D432" s="70">
        <v>2000</v>
      </c>
      <c r="E432" s="71">
        <f>SUMIFS('Equip Billings'!I:I,'Equip Billings'!B:B,Table7[[#This Row],[Equip '#]])</f>
        <v>0.5</v>
      </c>
      <c r="F432" s="143">
        <f>Table7[[#This Row],[Rate]]+Table7[[#This Row],[Rate]]*Table7[[#Headers],[5%]]</f>
        <v>2100</v>
      </c>
      <c r="G432" s="143">
        <f>Table7[[#This Row],[5%]]-Table7[[#This Row],[Rate]]</f>
        <v>100</v>
      </c>
    </row>
    <row r="433" spans="1:7" ht="13.5" x14ac:dyDescent="0.25">
      <c r="A433" s="69" t="s">
        <v>4343</v>
      </c>
      <c r="B433" s="69" t="s">
        <v>4045</v>
      </c>
      <c r="C433" s="73" t="s">
        <v>4057</v>
      </c>
      <c r="D433" s="70">
        <v>2000</v>
      </c>
      <c r="E433" s="71">
        <f>SUMIFS('Equip Billings'!I:I,'Equip Billings'!B:B,Table7[[#This Row],[Equip '#]])</f>
        <v>0.5</v>
      </c>
      <c r="F433" s="143">
        <f>Table7[[#This Row],[Rate]]+Table7[[#This Row],[Rate]]*Table7[[#Headers],[5%]]</f>
        <v>2100</v>
      </c>
      <c r="G433" s="143">
        <f>Table7[[#This Row],[5%]]-Table7[[#This Row],[Rate]]</f>
        <v>100</v>
      </c>
    </row>
    <row r="434" spans="1:7" ht="13.5" x14ac:dyDescent="0.25">
      <c r="A434" s="69" t="s">
        <v>4343</v>
      </c>
      <c r="B434" s="69" t="s">
        <v>4256</v>
      </c>
      <c r="C434" s="73" t="s">
        <v>4344</v>
      </c>
      <c r="D434" s="70">
        <v>4000</v>
      </c>
      <c r="E434" s="71">
        <f>SUMIFS('Equip Billings'!I:I,'Equip Billings'!B:B,Table7[[#This Row],[Equip '#]])</f>
        <v>0.5</v>
      </c>
      <c r="F434" s="143">
        <f>Table7[[#This Row],[Rate]]+Table7[[#This Row],[Rate]]*Table7[[#Headers],[5%]]</f>
        <v>4200</v>
      </c>
      <c r="G434" s="143">
        <f>Table7[[#This Row],[5%]]-Table7[[#This Row],[Rate]]</f>
        <v>200</v>
      </c>
    </row>
    <row r="435" spans="1:7" ht="13.5" x14ac:dyDescent="0.25">
      <c r="A435" s="69" t="e">
        <v>#N/A</v>
      </c>
      <c r="B435" s="69" t="s">
        <v>311</v>
      </c>
      <c r="C435" s="73" t="s">
        <v>548</v>
      </c>
      <c r="D435" s="70">
        <v>1200</v>
      </c>
      <c r="E435" s="71">
        <f>SUMIFS('Equip Billings'!I:I,'Equip Billings'!B:B,Table7[[#This Row],[Equip '#]])</f>
        <v>0</v>
      </c>
      <c r="F435" s="143">
        <f>Table7[[#This Row],[Rate]]+Table7[[#This Row],[Rate]]*Table7[[#Headers],[5%]]</f>
        <v>1260</v>
      </c>
      <c r="G435" s="143">
        <f>Table7[[#This Row],[5%]]-Table7[[#This Row],[Rate]]</f>
        <v>60</v>
      </c>
    </row>
    <row r="436" spans="1:7" ht="13.5" x14ac:dyDescent="0.25">
      <c r="A436" s="74" t="s">
        <v>4345</v>
      </c>
      <c r="B436" s="74" t="s">
        <v>3927</v>
      </c>
      <c r="C436" s="73" t="s">
        <v>3929</v>
      </c>
      <c r="D436" s="76">
        <v>200</v>
      </c>
      <c r="E436" s="71">
        <f>SUMIFS('Equip Billings'!I:I,'Equip Billings'!B:B,Table7[[#This Row],[Equip '#]])</f>
        <v>1</v>
      </c>
      <c r="F436" s="143">
        <f>Table7[[#This Row],[Rate]]+Table7[[#This Row],[Rate]]*Table7[[#Headers],[5%]]</f>
        <v>210</v>
      </c>
      <c r="G436" s="143">
        <f>Table7[[#This Row],[5%]]-Table7[[#This Row],[Rate]]</f>
        <v>10</v>
      </c>
    </row>
    <row r="437" spans="1:7" ht="13.5" x14ac:dyDescent="0.25">
      <c r="A437" s="69" t="s">
        <v>4346</v>
      </c>
      <c r="B437" s="69" t="s">
        <v>52</v>
      </c>
      <c r="C437" s="73" t="s">
        <v>549</v>
      </c>
      <c r="D437" s="70">
        <v>4000</v>
      </c>
      <c r="E437" s="71">
        <f>SUMIFS('Equip Billings'!I:I,'Equip Billings'!B:B,Table7[[#This Row],[Equip '#]])</f>
        <v>0.85</v>
      </c>
      <c r="F437" s="143">
        <f>Table7[[#This Row],[Rate]]+Table7[[#This Row],[Rate]]*Table7[[#Headers],[5%]]</f>
        <v>4200</v>
      </c>
      <c r="G437" s="143">
        <f>Table7[[#This Row],[5%]]-Table7[[#This Row],[Rate]]</f>
        <v>200</v>
      </c>
    </row>
    <row r="438" spans="1:7" ht="13.5" x14ac:dyDescent="0.25">
      <c r="A438" s="69" t="s">
        <v>4346</v>
      </c>
      <c r="B438" s="69" t="s">
        <v>53</v>
      </c>
      <c r="C438" s="73" t="s">
        <v>550</v>
      </c>
      <c r="D438" s="70">
        <v>4000</v>
      </c>
      <c r="E438" s="71">
        <f>SUMIFS('Equip Billings'!I:I,'Equip Billings'!B:B,Table7[[#This Row],[Equip '#]])</f>
        <v>0.25</v>
      </c>
      <c r="F438" s="143">
        <f>Table7[[#This Row],[Rate]]+Table7[[#This Row],[Rate]]*Table7[[#Headers],[5%]]</f>
        <v>4200</v>
      </c>
      <c r="G438" s="143">
        <f>Table7[[#This Row],[5%]]-Table7[[#This Row],[Rate]]</f>
        <v>200</v>
      </c>
    </row>
    <row r="439" spans="1:7" ht="13.5" x14ac:dyDescent="0.25">
      <c r="A439" s="69" t="s">
        <v>4346</v>
      </c>
      <c r="B439" s="69" t="s">
        <v>190</v>
      </c>
      <c r="C439" s="73" t="s">
        <v>551</v>
      </c>
      <c r="D439" s="70">
        <v>4000</v>
      </c>
      <c r="E439" s="71">
        <f>SUMIFS('Equip Billings'!I:I,'Equip Billings'!B:B,Table7[[#This Row],[Equip '#]])</f>
        <v>1</v>
      </c>
      <c r="F439" s="143">
        <f>Table7[[#This Row],[Rate]]+Table7[[#This Row],[Rate]]*Table7[[#Headers],[5%]]</f>
        <v>4200</v>
      </c>
      <c r="G439" s="143">
        <f>Table7[[#This Row],[5%]]-Table7[[#This Row],[Rate]]</f>
        <v>200</v>
      </c>
    </row>
    <row r="440" spans="1:7" ht="13.5" x14ac:dyDescent="0.25">
      <c r="A440" s="69" t="s">
        <v>4346</v>
      </c>
      <c r="B440" s="69" t="s">
        <v>191</v>
      </c>
      <c r="C440" s="73" t="s">
        <v>552</v>
      </c>
      <c r="D440" s="70">
        <v>4000</v>
      </c>
      <c r="E440" s="71">
        <f>SUMIFS('Equip Billings'!I:I,'Equip Billings'!B:B,Table7[[#This Row],[Equip '#]])</f>
        <v>1</v>
      </c>
      <c r="F440" s="143">
        <f>Table7[[#This Row],[Rate]]+Table7[[#This Row],[Rate]]*Table7[[#Headers],[5%]]</f>
        <v>4200</v>
      </c>
      <c r="G440" s="143">
        <f>Table7[[#This Row],[5%]]-Table7[[#This Row],[Rate]]</f>
        <v>200</v>
      </c>
    </row>
    <row r="441" spans="1:7" ht="13.5" x14ac:dyDescent="0.25">
      <c r="A441" s="69" t="s">
        <v>4346</v>
      </c>
      <c r="B441" s="79" t="s">
        <v>251</v>
      </c>
      <c r="C441" s="73" t="s">
        <v>553</v>
      </c>
      <c r="D441" s="70">
        <v>4500</v>
      </c>
      <c r="E441" s="71">
        <f>SUMIFS('Equip Billings'!I:I,'Equip Billings'!B:B,Table7[[#This Row],[Equip '#]])</f>
        <v>1</v>
      </c>
      <c r="F441" s="143">
        <f>Table7[[#This Row],[Rate]]+Table7[[#This Row],[Rate]]*Table7[[#Headers],[5%]]</f>
        <v>4725</v>
      </c>
      <c r="G441" s="143">
        <f>Table7[[#This Row],[5%]]-Table7[[#This Row],[Rate]]</f>
        <v>225</v>
      </c>
    </row>
    <row r="442" spans="1:7" ht="13.5" x14ac:dyDescent="0.25">
      <c r="A442" s="69" t="s">
        <v>4346</v>
      </c>
      <c r="B442" s="69" t="s">
        <v>54</v>
      </c>
      <c r="C442" s="69" t="s">
        <v>554</v>
      </c>
      <c r="D442" s="70">
        <v>5500</v>
      </c>
      <c r="E442" s="71">
        <f>SUMIFS('Equip Billings'!I:I,'Equip Billings'!B:B,Table7[[#This Row],[Equip '#]])</f>
        <v>0</v>
      </c>
      <c r="F442" s="143">
        <f>Table7[[#This Row],[Rate]]+Table7[[#This Row],[Rate]]*Table7[[#Headers],[5%]]</f>
        <v>5775</v>
      </c>
      <c r="G442" s="143">
        <f>Table7[[#This Row],[5%]]-Table7[[#This Row],[Rate]]</f>
        <v>275</v>
      </c>
    </row>
    <row r="443" spans="1:7" ht="13.5" x14ac:dyDescent="0.25">
      <c r="A443" s="69" t="s">
        <v>4346</v>
      </c>
      <c r="B443" s="69" t="s">
        <v>304</v>
      </c>
      <c r="C443" s="73" t="s">
        <v>555</v>
      </c>
      <c r="D443" s="70">
        <v>5500</v>
      </c>
      <c r="E443" s="71">
        <f>SUMIFS('Equip Billings'!I:I,'Equip Billings'!B:B,Table7[[#This Row],[Equip '#]])</f>
        <v>0</v>
      </c>
      <c r="F443" s="143">
        <f>Table7[[#This Row],[Rate]]+Table7[[#This Row],[Rate]]*Table7[[#Headers],[5%]]</f>
        <v>5775</v>
      </c>
      <c r="G443" s="143">
        <f>Table7[[#This Row],[5%]]-Table7[[#This Row],[Rate]]</f>
        <v>275</v>
      </c>
    </row>
    <row r="444" spans="1:7" ht="13.5" x14ac:dyDescent="0.25">
      <c r="A444" s="69" t="s">
        <v>4346</v>
      </c>
      <c r="B444" s="69" t="s">
        <v>3749</v>
      </c>
      <c r="C444" s="73" t="s">
        <v>3758</v>
      </c>
      <c r="D444" s="70">
        <v>4000</v>
      </c>
      <c r="E444" s="71">
        <f>SUMIFS('Equip Billings'!I:I,'Equip Billings'!B:B,Table7[[#This Row],[Equip '#]])</f>
        <v>1</v>
      </c>
      <c r="F444" s="143">
        <f>Table7[[#This Row],[Rate]]+Table7[[#This Row],[Rate]]*Table7[[#Headers],[5%]]</f>
        <v>4200</v>
      </c>
      <c r="G444" s="143">
        <f>Table7[[#This Row],[5%]]-Table7[[#This Row],[Rate]]</f>
        <v>200</v>
      </c>
    </row>
    <row r="445" spans="1:7" ht="13.5" x14ac:dyDescent="0.25">
      <c r="A445" s="69" t="s">
        <v>4346</v>
      </c>
      <c r="B445" s="69" t="s">
        <v>4390</v>
      </c>
      <c r="C445" s="73" t="s">
        <v>7765</v>
      </c>
      <c r="D445" s="70">
        <v>4500</v>
      </c>
      <c r="E445" s="71">
        <f>SUMIFS('Equip Billings'!I:I,'Equip Billings'!B:B,Table7[[#This Row],[Equip '#]])</f>
        <v>0</v>
      </c>
      <c r="F445" s="143"/>
      <c r="G445" s="143"/>
    </row>
    <row r="446" spans="1:7" ht="13.5" x14ac:dyDescent="0.25">
      <c r="A446" s="69" t="s">
        <v>4346</v>
      </c>
      <c r="B446" s="69" t="s">
        <v>4391</v>
      </c>
      <c r="C446" s="73" t="s">
        <v>7766</v>
      </c>
      <c r="D446" s="70">
        <v>4000</v>
      </c>
      <c r="E446" s="71">
        <f>SUMIFS('Equip Billings'!I:I,'Equip Billings'!B:B,Table7[[#This Row],[Equip '#]])</f>
        <v>0.5</v>
      </c>
      <c r="F446" s="143"/>
      <c r="G446" s="143"/>
    </row>
    <row r="447" spans="1:7" ht="13.5" x14ac:dyDescent="0.25">
      <c r="A447" s="69" t="s">
        <v>4346</v>
      </c>
      <c r="B447" s="69" t="s">
        <v>4392</v>
      </c>
      <c r="C447" s="73" t="s">
        <v>7767</v>
      </c>
      <c r="D447" s="70">
        <v>4000</v>
      </c>
      <c r="E447" s="71">
        <f>SUMIFS('Equip Billings'!I:I,'Equip Billings'!B:B,Table7[[#This Row],[Equip '#]])</f>
        <v>0.5</v>
      </c>
      <c r="F447" s="143"/>
      <c r="G447" s="143"/>
    </row>
    <row r="448" spans="1:7" ht="13.5" x14ac:dyDescent="0.25">
      <c r="A448" s="69" t="s">
        <v>1884</v>
      </c>
      <c r="B448" s="69" t="s">
        <v>159</v>
      </c>
      <c r="C448" s="73" t="s">
        <v>556</v>
      </c>
      <c r="D448" s="70">
        <v>3000</v>
      </c>
      <c r="E448" s="71">
        <f>SUMIFS('Equip Billings'!I:I,'Equip Billings'!B:B,Table7[[#This Row],[Equip '#]])</f>
        <v>1</v>
      </c>
      <c r="F448" s="143">
        <f>Table7[[#This Row],[Rate]]+Table7[[#This Row],[Rate]]*Table7[[#Headers],[5%]]</f>
        <v>3150</v>
      </c>
      <c r="G448" s="143">
        <f>Table7[[#This Row],[5%]]-Table7[[#This Row],[Rate]]</f>
        <v>150</v>
      </c>
    </row>
    <row r="449" spans="1:7" ht="13.5" x14ac:dyDescent="0.25">
      <c r="A449" s="69" t="s">
        <v>1884</v>
      </c>
      <c r="B449" s="69" t="s">
        <v>257</v>
      </c>
      <c r="C449" s="73" t="s">
        <v>557</v>
      </c>
      <c r="D449" s="70">
        <v>4000</v>
      </c>
      <c r="E449" s="71">
        <f>SUMIFS('Equip Billings'!I:I,'Equip Billings'!B:B,Table7[[#This Row],[Equip '#]])</f>
        <v>1</v>
      </c>
      <c r="F449" s="143">
        <f>Table7[[#This Row],[Rate]]+Table7[[#This Row],[Rate]]*Table7[[#Headers],[5%]]</f>
        <v>4200</v>
      </c>
      <c r="G449" s="143">
        <f>Table7[[#This Row],[5%]]-Table7[[#This Row],[Rate]]</f>
        <v>200</v>
      </c>
    </row>
    <row r="450" spans="1:7" ht="13.5" x14ac:dyDescent="0.25">
      <c r="A450" s="69" t="s">
        <v>1884</v>
      </c>
      <c r="B450" s="69" t="s">
        <v>160</v>
      </c>
      <c r="C450" s="73" t="s">
        <v>558</v>
      </c>
      <c r="D450" s="70">
        <v>3000</v>
      </c>
      <c r="E450" s="71">
        <f>SUMIFS('Equip Billings'!I:I,'Equip Billings'!B:B,Table7[[#This Row],[Equip '#]])</f>
        <v>1</v>
      </c>
      <c r="F450" s="143">
        <f>Table7[[#This Row],[Rate]]+Table7[[#This Row],[Rate]]*Table7[[#Headers],[5%]]</f>
        <v>3150</v>
      </c>
      <c r="G450" s="143">
        <f>Table7[[#This Row],[5%]]-Table7[[#This Row],[Rate]]</f>
        <v>150</v>
      </c>
    </row>
    <row r="451" spans="1:7" ht="13.5" x14ac:dyDescent="0.25">
      <c r="A451" s="69" t="s">
        <v>1884</v>
      </c>
      <c r="B451" s="69" t="s">
        <v>161</v>
      </c>
      <c r="C451" s="73" t="s">
        <v>559</v>
      </c>
      <c r="D451" s="70">
        <v>3000</v>
      </c>
      <c r="E451" s="71">
        <f>SUMIFS('Equip Billings'!I:I,'Equip Billings'!B:B,Table7[[#This Row],[Equip '#]])</f>
        <v>1</v>
      </c>
      <c r="F451" s="143">
        <f>Table7[[#This Row],[Rate]]+Table7[[#This Row],[Rate]]*Table7[[#Headers],[5%]]</f>
        <v>3150</v>
      </c>
      <c r="G451" s="143">
        <f>Table7[[#This Row],[5%]]-Table7[[#This Row],[Rate]]</f>
        <v>150</v>
      </c>
    </row>
    <row r="452" spans="1:7" ht="13.5" x14ac:dyDescent="0.25">
      <c r="A452" s="79" t="s">
        <v>1884</v>
      </c>
      <c r="B452" s="79" t="s">
        <v>232</v>
      </c>
      <c r="C452" s="144" t="s">
        <v>560</v>
      </c>
      <c r="D452" s="145">
        <v>3000</v>
      </c>
      <c r="E452" s="146">
        <f>SUMIFS('Equip Billings'!I:I,'Equip Billings'!B:B,Table7[[#This Row],[Equip '#]])</f>
        <v>1</v>
      </c>
      <c r="F452" s="147">
        <f>Table7[[#This Row],[Rate]]+Table7[[#This Row],[Rate]]*Table7[[#Headers],[5%]]</f>
        <v>3150</v>
      </c>
      <c r="G452" s="147">
        <f>Table7[[#This Row],[5%]]-Table7[[#This Row],[Rate]]</f>
        <v>150</v>
      </c>
    </row>
    <row r="453" spans="1:7" ht="13.5" x14ac:dyDescent="0.25">
      <c r="A453" s="69" t="s">
        <v>1884</v>
      </c>
      <c r="B453" s="69" t="s">
        <v>162</v>
      </c>
      <c r="C453" s="73" t="s">
        <v>561</v>
      </c>
      <c r="D453" s="70">
        <v>3000</v>
      </c>
      <c r="E453" s="71">
        <f>SUMIFS('Equip Billings'!I:I,'Equip Billings'!B:B,Table7[[#This Row],[Equip '#]])</f>
        <v>0.25</v>
      </c>
      <c r="F453" s="147">
        <f>Table7[[#This Row],[Rate]]+Table7[[#This Row],[Rate]]*Table7[[#Headers],[5%]]</f>
        <v>3150</v>
      </c>
      <c r="G453" s="147">
        <f>Table7[[#This Row],[5%]]-Table7[[#This Row],[Rate]]</f>
        <v>150</v>
      </c>
    </row>
    <row r="454" spans="1:7" ht="13.5" x14ac:dyDescent="0.25">
      <c r="A454" s="79" t="s">
        <v>1884</v>
      </c>
      <c r="B454" s="79" t="s">
        <v>163</v>
      </c>
      <c r="C454" s="144" t="s">
        <v>562</v>
      </c>
      <c r="D454" s="145">
        <v>3000</v>
      </c>
      <c r="E454" s="146">
        <f>SUMIFS('Equip Billings'!I:I,'Equip Billings'!B:B,Table7[[#This Row],[Equip '#]])</f>
        <v>0.75</v>
      </c>
      <c r="F454" s="147">
        <f>Table7[[#This Row],[Rate]]+Table7[[#This Row],[Rate]]*Table7[[#Headers],[5%]]</f>
        <v>3150</v>
      </c>
      <c r="G454" s="147">
        <f>Table7[[#This Row],[5%]]-Table7[[#This Row],[Rate]]</f>
        <v>150</v>
      </c>
    </row>
    <row r="455" spans="1:7" x14ac:dyDescent="0.25">
      <c r="A455" s="80"/>
    </row>
    <row r="456" spans="1:7" x14ac:dyDescent="0.25">
      <c r="A456" s="80"/>
    </row>
    <row r="457" spans="1:7" x14ac:dyDescent="0.25">
      <c r="A457" s="80"/>
    </row>
    <row r="458" spans="1:7" x14ac:dyDescent="0.25">
      <c r="A458" s="80"/>
    </row>
    <row r="459" spans="1:7" x14ac:dyDescent="0.25">
      <c r="A459" s="80"/>
    </row>
    <row r="460" spans="1:7" x14ac:dyDescent="0.25">
      <c r="A460" s="80"/>
    </row>
    <row r="461" spans="1:7" x14ac:dyDescent="0.25">
      <c r="A461" s="80"/>
    </row>
    <row r="462" spans="1:7" x14ac:dyDescent="0.25">
      <c r="A462" s="80"/>
    </row>
    <row r="463" spans="1:7" x14ac:dyDescent="0.25">
      <c r="A463" s="80"/>
    </row>
    <row r="464" spans="1:7" x14ac:dyDescent="0.25">
      <c r="A464" s="80"/>
    </row>
    <row r="465" spans="1:1" x14ac:dyDescent="0.25">
      <c r="A465" s="80"/>
    </row>
    <row r="466" spans="1:1" x14ac:dyDescent="0.25">
      <c r="A466" s="80"/>
    </row>
    <row r="467" spans="1:1" x14ac:dyDescent="0.25">
      <c r="A467" s="80"/>
    </row>
    <row r="468" spans="1:1" x14ac:dyDescent="0.25">
      <c r="A468" s="80"/>
    </row>
    <row r="469" spans="1:1" x14ac:dyDescent="0.25">
      <c r="A469" s="80"/>
    </row>
    <row r="470" spans="1:1" x14ac:dyDescent="0.25">
      <c r="A470" s="80"/>
    </row>
    <row r="471" spans="1:1" x14ac:dyDescent="0.25">
      <c r="A471" s="80"/>
    </row>
    <row r="472" spans="1:1" x14ac:dyDescent="0.25">
      <c r="A472" s="80"/>
    </row>
    <row r="473" spans="1:1" x14ac:dyDescent="0.25">
      <c r="A473" s="80"/>
    </row>
    <row r="474" spans="1:1" x14ac:dyDescent="0.25">
      <c r="A474" s="80"/>
    </row>
    <row r="475" spans="1:1" x14ac:dyDescent="0.25">
      <c r="A475" s="80"/>
    </row>
    <row r="476" spans="1:1" x14ac:dyDescent="0.25">
      <c r="A476" s="80"/>
    </row>
    <row r="477" spans="1:1" x14ac:dyDescent="0.25">
      <c r="A477" s="80"/>
    </row>
    <row r="478" spans="1:1" x14ac:dyDescent="0.25">
      <c r="A478" s="80"/>
    </row>
    <row r="479" spans="1:1" x14ac:dyDescent="0.25">
      <c r="A479" s="80"/>
    </row>
    <row r="480" spans="1:1" x14ac:dyDescent="0.25">
      <c r="A480" s="80"/>
    </row>
    <row r="481" spans="1:1" x14ac:dyDescent="0.25">
      <c r="A481" s="80"/>
    </row>
    <row r="482" spans="1:1" x14ac:dyDescent="0.25">
      <c r="A482" s="80"/>
    </row>
    <row r="483" spans="1:1" x14ac:dyDescent="0.25">
      <c r="A483" s="80"/>
    </row>
    <row r="484" spans="1:1" x14ac:dyDescent="0.25">
      <c r="A484" s="80"/>
    </row>
    <row r="485" spans="1:1" x14ac:dyDescent="0.25">
      <c r="A485" s="80"/>
    </row>
    <row r="486" spans="1:1" x14ac:dyDescent="0.25">
      <c r="A486" s="80"/>
    </row>
    <row r="487" spans="1:1" x14ac:dyDescent="0.25">
      <c r="A487" s="80"/>
    </row>
    <row r="488" spans="1:1" x14ac:dyDescent="0.25">
      <c r="A488" s="80"/>
    </row>
    <row r="489" spans="1:1" x14ac:dyDescent="0.25">
      <c r="A489" s="80"/>
    </row>
    <row r="490" spans="1:1" x14ac:dyDescent="0.25">
      <c r="A490" s="80"/>
    </row>
    <row r="491" spans="1:1" x14ac:dyDescent="0.25">
      <c r="A491" s="80"/>
    </row>
    <row r="492" spans="1:1" x14ac:dyDescent="0.25">
      <c r="A492" s="80"/>
    </row>
    <row r="493" spans="1:1" x14ac:dyDescent="0.25">
      <c r="A493" s="80"/>
    </row>
    <row r="494" spans="1:1" x14ac:dyDescent="0.25">
      <c r="A494" s="80"/>
    </row>
    <row r="495" spans="1:1" x14ac:dyDescent="0.25">
      <c r="A495" s="80"/>
    </row>
    <row r="496" spans="1:1" x14ac:dyDescent="0.25">
      <c r="A496" s="80"/>
    </row>
    <row r="497" spans="1:1" x14ac:dyDescent="0.25">
      <c r="A497" s="80"/>
    </row>
    <row r="498" spans="1:1" x14ac:dyDescent="0.25">
      <c r="A498" s="80"/>
    </row>
    <row r="499" spans="1:1" x14ac:dyDescent="0.25">
      <c r="A499" s="80"/>
    </row>
    <row r="500" spans="1:1" x14ac:dyDescent="0.25">
      <c r="A500" s="80"/>
    </row>
    <row r="501" spans="1:1" x14ac:dyDescent="0.25">
      <c r="A501" s="80"/>
    </row>
    <row r="502" spans="1:1" x14ac:dyDescent="0.25">
      <c r="A502" s="80"/>
    </row>
    <row r="503" spans="1:1" x14ac:dyDescent="0.25">
      <c r="A503" s="80"/>
    </row>
    <row r="504" spans="1:1" x14ac:dyDescent="0.25">
      <c r="A504" s="80"/>
    </row>
    <row r="505" spans="1:1" x14ac:dyDescent="0.25">
      <c r="A505" s="80"/>
    </row>
    <row r="506" spans="1:1" x14ac:dyDescent="0.25">
      <c r="A506" s="80"/>
    </row>
    <row r="507" spans="1:1" x14ac:dyDescent="0.25">
      <c r="A507" s="80"/>
    </row>
    <row r="508" spans="1:1" x14ac:dyDescent="0.25">
      <c r="A508" s="80"/>
    </row>
    <row r="509" spans="1:1" x14ac:dyDescent="0.25">
      <c r="A509" s="80"/>
    </row>
    <row r="510" spans="1:1" x14ac:dyDescent="0.25">
      <c r="A510" s="80"/>
    </row>
    <row r="511" spans="1:1" x14ac:dyDescent="0.25">
      <c r="A511" s="80"/>
    </row>
    <row r="512" spans="1:1" x14ac:dyDescent="0.25">
      <c r="A512" s="80"/>
    </row>
    <row r="513" spans="1:1" x14ac:dyDescent="0.25">
      <c r="A513" s="80"/>
    </row>
    <row r="514" spans="1:1" x14ac:dyDescent="0.25">
      <c r="A514" s="80"/>
    </row>
    <row r="515" spans="1:1" x14ac:dyDescent="0.25">
      <c r="A515" s="80"/>
    </row>
    <row r="516" spans="1:1" x14ac:dyDescent="0.25">
      <c r="A516" s="80"/>
    </row>
    <row r="517" spans="1:1" x14ac:dyDescent="0.25">
      <c r="A517" s="80"/>
    </row>
    <row r="518" spans="1:1" x14ac:dyDescent="0.25">
      <c r="A518" s="80"/>
    </row>
    <row r="519" spans="1:1" x14ac:dyDescent="0.25">
      <c r="A519" s="80"/>
    </row>
    <row r="520" spans="1:1" x14ac:dyDescent="0.25">
      <c r="A520" s="80"/>
    </row>
    <row r="521" spans="1:1" x14ac:dyDescent="0.25">
      <c r="A521" s="80"/>
    </row>
    <row r="522" spans="1:1" x14ac:dyDescent="0.25">
      <c r="A522" s="80"/>
    </row>
    <row r="523" spans="1:1" x14ac:dyDescent="0.25">
      <c r="A523" s="80"/>
    </row>
    <row r="524" spans="1:1" x14ac:dyDescent="0.25">
      <c r="A524" s="80"/>
    </row>
    <row r="525" spans="1:1" x14ac:dyDescent="0.25">
      <c r="A525" s="80"/>
    </row>
    <row r="526" spans="1:1" x14ac:dyDescent="0.25">
      <c r="A526" s="80"/>
    </row>
    <row r="527" spans="1:1" x14ac:dyDescent="0.25">
      <c r="A527" s="80"/>
    </row>
    <row r="528" spans="1:1" x14ac:dyDescent="0.25">
      <c r="A528" s="80"/>
    </row>
    <row r="529" spans="1:1" x14ac:dyDescent="0.25">
      <c r="A529" s="80"/>
    </row>
    <row r="530" spans="1:1" x14ac:dyDescent="0.25">
      <c r="A530" s="80"/>
    </row>
    <row r="531" spans="1:1" x14ac:dyDescent="0.25">
      <c r="A531" s="80"/>
    </row>
    <row r="532" spans="1:1" x14ac:dyDescent="0.25">
      <c r="A532" s="80"/>
    </row>
    <row r="533" spans="1:1" x14ac:dyDescent="0.25">
      <c r="A533" s="80"/>
    </row>
    <row r="534" spans="1:1" x14ac:dyDescent="0.25">
      <c r="A534" s="80"/>
    </row>
    <row r="535" spans="1:1" x14ac:dyDescent="0.25">
      <c r="A535" s="80"/>
    </row>
    <row r="536" spans="1:1" x14ac:dyDescent="0.25">
      <c r="A536" s="80"/>
    </row>
    <row r="537" spans="1:1" x14ac:dyDescent="0.25">
      <c r="A537" s="80"/>
    </row>
    <row r="538" spans="1:1" x14ac:dyDescent="0.25">
      <c r="A538" s="80"/>
    </row>
    <row r="539" spans="1:1" x14ac:dyDescent="0.25">
      <c r="A539" s="80"/>
    </row>
    <row r="540" spans="1:1" x14ac:dyDescent="0.25">
      <c r="A540" s="80"/>
    </row>
    <row r="541" spans="1:1" x14ac:dyDescent="0.25">
      <c r="A541" s="80"/>
    </row>
    <row r="542" spans="1:1" x14ac:dyDescent="0.25">
      <c r="A542" s="80"/>
    </row>
    <row r="543" spans="1:1" x14ac:dyDescent="0.25">
      <c r="A543" s="80"/>
    </row>
    <row r="544" spans="1:1" x14ac:dyDescent="0.25">
      <c r="A544" s="80"/>
    </row>
    <row r="545" spans="1:1" x14ac:dyDescent="0.25">
      <c r="A545" s="80"/>
    </row>
    <row r="546" spans="1:1" x14ac:dyDescent="0.25">
      <c r="A546" s="80"/>
    </row>
    <row r="547" spans="1:1" x14ac:dyDescent="0.25">
      <c r="A547" s="80"/>
    </row>
    <row r="548" spans="1:1" x14ac:dyDescent="0.25">
      <c r="A548" s="80"/>
    </row>
    <row r="549" spans="1:1" x14ac:dyDescent="0.25">
      <c r="A549" s="80"/>
    </row>
    <row r="550" spans="1:1" x14ac:dyDescent="0.25">
      <c r="A550" s="80"/>
    </row>
    <row r="551" spans="1:1" x14ac:dyDescent="0.25">
      <c r="A551" s="80"/>
    </row>
    <row r="552" spans="1:1" x14ac:dyDescent="0.25">
      <c r="A552" s="80"/>
    </row>
    <row r="553" spans="1:1" x14ac:dyDescent="0.25">
      <c r="A553" s="80"/>
    </row>
    <row r="554" spans="1:1" x14ac:dyDescent="0.25">
      <c r="A554" s="80"/>
    </row>
    <row r="555" spans="1:1" x14ac:dyDescent="0.25">
      <c r="A555" s="80"/>
    </row>
    <row r="556" spans="1:1" x14ac:dyDescent="0.25">
      <c r="A556" s="80"/>
    </row>
    <row r="557" spans="1:1" x14ac:dyDescent="0.25">
      <c r="A557" s="80"/>
    </row>
    <row r="558" spans="1:1" x14ac:dyDescent="0.25">
      <c r="A558" s="80"/>
    </row>
    <row r="559" spans="1:1" x14ac:dyDescent="0.25">
      <c r="A559" s="80"/>
    </row>
    <row r="560" spans="1:1" x14ac:dyDescent="0.25">
      <c r="A560" s="80"/>
    </row>
    <row r="561" spans="1:1" x14ac:dyDescent="0.25">
      <c r="A561" s="80"/>
    </row>
    <row r="562" spans="1:1" x14ac:dyDescent="0.25">
      <c r="A562" s="80"/>
    </row>
    <row r="563" spans="1:1" x14ac:dyDescent="0.25">
      <c r="A563" s="80"/>
    </row>
    <row r="564" spans="1:1" x14ac:dyDescent="0.25">
      <c r="A564" s="80"/>
    </row>
    <row r="565" spans="1:1" x14ac:dyDescent="0.25">
      <c r="A565" s="80"/>
    </row>
    <row r="566" spans="1:1" x14ac:dyDescent="0.25">
      <c r="A566" s="80"/>
    </row>
    <row r="567" spans="1:1" x14ac:dyDescent="0.25">
      <c r="A567" s="80"/>
    </row>
    <row r="568" spans="1:1" x14ac:dyDescent="0.25">
      <c r="A568" s="80"/>
    </row>
    <row r="569" spans="1:1" x14ac:dyDescent="0.25">
      <c r="A569" s="80"/>
    </row>
    <row r="570" spans="1:1" x14ac:dyDescent="0.25">
      <c r="A570" s="80"/>
    </row>
    <row r="571" spans="1:1" x14ac:dyDescent="0.25">
      <c r="A571" s="80"/>
    </row>
    <row r="572" spans="1:1" x14ac:dyDescent="0.25">
      <c r="A572" s="80"/>
    </row>
    <row r="573" spans="1:1" x14ac:dyDescent="0.25">
      <c r="A573" s="80"/>
    </row>
    <row r="574" spans="1:1" x14ac:dyDescent="0.25">
      <c r="A574" s="80"/>
    </row>
    <row r="575" spans="1:1" x14ac:dyDescent="0.25">
      <c r="A575" s="80"/>
    </row>
    <row r="576" spans="1:1" x14ac:dyDescent="0.25">
      <c r="A576" s="80"/>
    </row>
    <row r="577" spans="1:1" x14ac:dyDescent="0.25">
      <c r="A577" s="80"/>
    </row>
    <row r="578" spans="1:1" x14ac:dyDescent="0.25">
      <c r="A578" s="80"/>
    </row>
    <row r="579" spans="1:1" x14ac:dyDescent="0.25">
      <c r="A579" s="80"/>
    </row>
    <row r="580" spans="1:1" x14ac:dyDescent="0.25">
      <c r="A580" s="80"/>
    </row>
    <row r="581" spans="1:1" x14ac:dyDescent="0.25">
      <c r="A581" s="80"/>
    </row>
    <row r="582" spans="1:1" x14ac:dyDescent="0.25">
      <c r="A582" s="80"/>
    </row>
    <row r="583" spans="1:1" x14ac:dyDescent="0.25">
      <c r="A583" s="80"/>
    </row>
    <row r="584" spans="1:1" x14ac:dyDescent="0.25">
      <c r="A584" s="80"/>
    </row>
    <row r="585" spans="1:1" x14ac:dyDescent="0.25">
      <c r="A585" s="80"/>
    </row>
    <row r="586" spans="1:1" x14ac:dyDescent="0.25">
      <c r="A586" s="80"/>
    </row>
    <row r="587" spans="1:1" x14ac:dyDescent="0.25">
      <c r="A587" s="80"/>
    </row>
    <row r="588" spans="1:1" x14ac:dyDescent="0.25">
      <c r="A588" s="80"/>
    </row>
    <row r="589" spans="1:1" x14ac:dyDescent="0.25">
      <c r="A589" s="80"/>
    </row>
    <row r="590" spans="1:1" x14ac:dyDescent="0.25">
      <c r="A590" s="80"/>
    </row>
    <row r="591" spans="1:1" x14ac:dyDescent="0.25">
      <c r="A591" s="80"/>
    </row>
    <row r="592" spans="1:1" x14ac:dyDescent="0.25">
      <c r="A592" s="80"/>
    </row>
    <row r="593" spans="1:1" x14ac:dyDescent="0.25">
      <c r="A593" s="80"/>
    </row>
    <row r="594" spans="1:1" x14ac:dyDescent="0.25">
      <c r="A594" s="80"/>
    </row>
    <row r="595" spans="1:1" x14ac:dyDescent="0.25">
      <c r="A595" s="80"/>
    </row>
    <row r="596" spans="1:1" x14ac:dyDescent="0.25">
      <c r="A596" s="80"/>
    </row>
    <row r="597" spans="1:1" x14ac:dyDescent="0.25">
      <c r="A597" s="80"/>
    </row>
    <row r="598" spans="1:1" x14ac:dyDescent="0.25">
      <c r="A598" s="80"/>
    </row>
    <row r="599" spans="1:1" x14ac:dyDescent="0.25">
      <c r="A599" s="80"/>
    </row>
    <row r="600" spans="1:1" x14ac:dyDescent="0.25">
      <c r="A600" s="80"/>
    </row>
    <row r="601" spans="1:1" x14ac:dyDescent="0.25">
      <c r="A601" s="80"/>
    </row>
    <row r="602" spans="1:1" x14ac:dyDescent="0.25">
      <c r="A602" s="80"/>
    </row>
    <row r="603" spans="1:1" x14ac:dyDescent="0.25">
      <c r="A603" s="80"/>
    </row>
    <row r="604" spans="1:1" x14ac:dyDescent="0.25">
      <c r="A604" s="80"/>
    </row>
    <row r="605" spans="1:1" x14ac:dyDescent="0.25">
      <c r="A605" s="80"/>
    </row>
    <row r="606" spans="1:1" x14ac:dyDescent="0.25">
      <c r="A606" s="80"/>
    </row>
    <row r="607" spans="1:1" x14ac:dyDescent="0.25">
      <c r="A607" s="80"/>
    </row>
    <row r="608" spans="1:1" x14ac:dyDescent="0.25">
      <c r="A608" s="80"/>
    </row>
    <row r="609" spans="1:1" x14ac:dyDescent="0.25">
      <c r="A609" s="80"/>
    </row>
    <row r="610" spans="1:1" x14ac:dyDescent="0.25">
      <c r="A610" s="80"/>
    </row>
    <row r="611" spans="1:1" x14ac:dyDescent="0.25">
      <c r="A611" s="80"/>
    </row>
    <row r="612" spans="1:1" x14ac:dyDescent="0.25">
      <c r="A612" s="80"/>
    </row>
    <row r="613" spans="1:1" x14ac:dyDescent="0.25">
      <c r="A613" s="80"/>
    </row>
    <row r="614" spans="1:1" x14ac:dyDescent="0.25">
      <c r="A614" s="80"/>
    </row>
    <row r="615" spans="1:1" x14ac:dyDescent="0.25">
      <c r="A615" s="80"/>
    </row>
    <row r="616" spans="1:1" x14ac:dyDescent="0.25">
      <c r="A616" s="80"/>
    </row>
    <row r="617" spans="1:1" x14ac:dyDescent="0.25">
      <c r="A617" s="80"/>
    </row>
    <row r="618" spans="1:1" x14ac:dyDescent="0.25">
      <c r="A618" s="80"/>
    </row>
    <row r="619" spans="1:1" x14ac:dyDescent="0.25">
      <c r="A619" s="80"/>
    </row>
    <row r="620" spans="1:1" x14ac:dyDescent="0.25">
      <c r="A620" s="80"/>
    </row>
    <row r="621" spans="1:1" x14ac:dyDescent="0.25">
      <c r="A621" s="80"/>
    </row>
    <row r="622" spans="1:1" x14ac:dyDescent="0.25">
      <c r="A622" s="80"/>
    </row>
    <row r="623" spans="1:1" x14ac:dyDescent="0.25">
      <c r="A623" s="80"/>
    </row>
    <row r="624" spans="1:1" x14ac:dyDescent="0.25">
      <c r="A624" s="80"/>
    </row>
    <row r="625" spans="1:1" x14ac:dyDescent="0.25">
      <c r="A625" s="80"/>
    </row>
    <row r="626" spans="1:1" x14ac:dyDescent="0.25">
      <c r="A626" s="80"/>
    </row>
    <row r="627" spans="1:1" x14ac:dyDescent="0.25">
      <c r="A627" s="80"/>
    </row>
    <row r="628" spans="1:1" x14ac:dyDescent="0.25">
      <c r="A628" s="80"/>
    </row>
    <row r="629" spans="1:1" x14ac:dyDescent="0.25">
      <c r="A629" s="80"/>
    </row>
    <row r="630" spans="1:1" x14ac:dyDescent="0.25">
      <c r="A630" s="80"/>
    </row>
    <row r="631" spans="1:1" x14ac:dyDescent="0.25">
      <c r="A631" s="80"/>
    </row>
    <row r="632" spans="1:1" x14ac:dyDescent="0.25">
      <c r="A632" s="80"/>
    </row>
    <row r="633" spans="1:1" x14ac:dyDescent="0.25">
      <c r="A633" s="80"/>
    </row>
    <row r="634" spans="1:1" x14ac:dyDescent="0.25">
      <c r="A634" s="80"/>
    </row>
    <row r="635" spans="1:1" x14ac:dyDescent="0.25">
      <c r="A635" s="80"/>
    </row>
    <row r="636" spans="1:1" x14ac:dyDescent="0.25">
      <c r="A636" s="80"/>
    </row>
    <row r="637" spans="1:1" x14ac:dyDescent="0.25">
      <c r="A637" s="80"/>
    </row>
    <row r="638" spans="1:1" x14ac:dyDescent="0.25">
      <c r="A638" s="80"/>
    </row>
    <row r="639" spans="1:1" x14ac:dyDescent="0.25">
      <c r="A639" s="80"/>
    </row>
    <row r="640" spans="1:1" x14ac:dyDescent="0.25">
      <c r="A640" s="80"/>
    </row>
    <row r="641" spans="1:1" x14ac:dyDescent="0.25">
      <c r="A641" s="80"/>
    </row>
    <row r="642" spans="1:1" x14ac:dyDescent="0.25">
      <c r="A642" s="80"/>
    </row>
    <row r="643" spans="1:1" x14ac:dyDescent="0.25">
      <c r="A643" s="80"/>
    </row>
    <row r="644" spans="1:1" x14ac:dyDescent="0.25">
      <c r="A644" s="80"/>
    </row>
    <row r="645" spans="1:1" x14ac:dyDescent="0.25">
      <c r="A645" s="80"/>
    </row>
    <row r="646" spans="1:1" x14ac:dyDescent="0.25">
      <c r="A646" s="80"/>
    </row>
    <row r="647" spans="1:1" x14ac:dyDescent="0.25">
      <c r="A647" s="80"/>
    </row>
    <row r="648" spans="1:1" x14ac:dyDescent="0.25">
      <c r="A648" s="80"/>
    </row>
    <row r="649" spans="1:1" x14ac:dyDescent="0.25">
      <c r="A649" s="80"/>
    </row>
    <row r="650" spans="1:1" x14ac:dyDescent="0.25">
      <c r="A650" s="80"/>
    </row>
    <row r="651" spans="1:1" x14ac:dyDescent="0.25">
      <c r="A651" s="80"/>
    </row>
    <row r="652" spans="1:1" x14ac:dyDescent="0.25">
      <c r="A652" s="80"/>
    </row>
    <row r="653" spans="1:1" x14ac:dyDescent="0.25">
      <c r="A653" s="80"/>
    </row>
    <row r="654" spans="1:1" x14ac:dyDescent="0.25">
      <c r="A654" s="80"/>
    </row>
    <row r="655" spans="1:1" x14ac:dyDescent="0.25">
      <c r="A655" s="80"/>
    </row>
    <row r="656" spans="1:1" x14ac:dyDescent="0.25">
      <c r="A656" s="80"/>
    </row>
    <row r="657" spans="1:1" x14ac:dyDescent="0.25">
      <c r="A657" s="80"/>
    </row>
    <row r="658" spans="1:1" x14ac:dyDescent="0.25">
      <c r="A658" s="80"/>
    </row>
    <row r="659" spans="1:1" x14ac:dyDescent="0.25">
      <c r="A659" s="80"/>
    </row>
    <row r="660" spans="1:1" x14ac:dyDescent="0.25">
      <c r="A660" s="80"/>
    </row>
    <row r="661" spans="1:1" x14ac:dyDescent="0.25">
      <c r="A661" s="80"/>
    </row>
    <row r="662" spans="1:1" x14ac:dyDescent="0.25">
      <c r="A662" s="80"/>
    </row>
    <row r="663" spans="1:1" x14ac:dyDescent="0.25">
      <c r="A663" s="80"/>
    </row>
    <row r="664" spans="1:1" x14ac:dyDescent="0.25">
      <c r="A664" s="80"/>
    </row>
    <row r="665" spans="1:1" x14ac:dyDescent="0.25">
      <c r="A665" s="80"/>
    </row>
    <row r="666" spans="1:1" x14ac:dyDescent="0.25">
      <c r="A666" s="80"/>
    </row>
    <row r="667" spans="1:1" x14ac:dyDescent="0.25">
      <c r="A667" s="80"/>
    </row>
    <row r="668" spans="1:1" x14ac:dyDescent="0.25">
      <c r="A668" s="80"/>
    </row>
    <row r="669" spans="1:1" x14ac:dyDescent="0.25">
      <c r="A669" s="80"/>
    </row>
    <row r="670" spans="1:1" x14ac:dyDescent="0.25">
      <c r="A670" s="80"/>
    </row>
    <row r="671" spans="1:1" x14ac:dyDescent="0.25">
      <c r="A671" s="80"/>
    </row>
    <row r="672" spans="1:1" x14ac:dyDescent="0.25">
      <c r="A672" s="80"/>
    </row>
    <row r="673" spans="1:1" x14ac:dyDescent="0.25">
      <c r="A673" s="80"/>
    </row>
    <row r="674" spans="1:1" x14ac:dyDescent="0.25">
      <c r="A674" s="80"/>
    </row>
    <row r="675" spans="1:1" x14ac:dyDescent="0.25">
      <c r="A675" s="80"/>
    </row>
    <row r="676" spans="1:1" x14ac:dyDescent="0.25">
      <c r="A676" s="80"/>
    </row>
    <row r="677" spans="1:1" x14ac:dyDescent="0.25">
      <c r="A677" s="80"/>
    </row>
    <row r="678" spans="1:1" x14ac:dyDescent="0.25">
      <c r="A678" s="80"/>
    </row>
    <row r="679" spans="1:1" x14ac:dyDescent="0.25">
      <c r="A679" s="80"/>
    </row>
    <row r="680" spans="1:1" x14ac:dyDescent="0.25">
      <c r="A680" s="80"/>
    </row>
    <row r="681" spans="1:1" x14ac:dyDescent="0.25">
      <c r="A681" s="80"/>
    </row>
    <row r="682" spans="1:1" x14ac:dyDescent="0.25">
      <c r="A682" s="80"/>
    </row>
    <row r="683" spans="1:1" x14ac:dyDescent="0.25">
      <c r="A683" s="80"/>
    </row>
    <row r="684" spans="1:1" x14ac:dyDescent="0.25">
      <c r="A684" s="80"/>
    </row>
    <row r="685" spans="1:1" x14ac:dyDescent="0.25">
      <c r="A685" s="80"/>
    </row>
    <row r="686" spans="1:1" x14ac:dyDescent="0.25">
      <c r="A686" s="80"/>
    </row>
    <row r="687" spans="1:1" x14ac:dyDescent="0.25">
      <c r="A687" s="80"/>
    </row>
    <row r="688" spans="1:1" x14ac:dyDescent="0.25">
      <c r="A688" s="80"/>
    </row>
    <row r="689" spans="1:1" x14ac:dyDescent="0.25">
      <c r="A689" s="80"/>
    </row>
    <row r="690" spans="1:1" x14ac:dyDescent="0.25">
      <c r="A690" s="80"/>
    </row>
    <row r="691" spans="1:1" x14ac:dyDescent="0.25">
      <c r="A691" s="80"/>
    </row>
    <row r="692" spans="1:1" x14ac:dyDescent="0.25">
      <c r="A692" s="80"/>
    </row>
    <row r="693" spans="1:1" x14ac:dyDescent="0.25">
      <c r="A693" s="80"/>
    </row>
    <row r="694" spans="1:1" x14ac:dyDescent="0.25">
      <c r="A694" s="80"/>
    </row>
    <row r="695" spans="1:1" x14ac:dyDescent="0.25">
      <c r="A695" s="80"/>
    </row>
    <row r="696" spans="1:1" x14ac:dyDescent="0.25">
      <c r="A696" s="80"/>
    </row>
    <row r="697" spans="1:1" x14ac:dyDescent="0.25">
      <c r="A697" s="80"/>
    </row>
    <row r="698" spans="1:1" x14ac:dyDescent="0.25">
      <c r="A698" s="80"/>
    </row>
    <row r="699" spans="1:1" x14ac:dyDescent="0.25">
      <c r="A699" s="80"/>
    </row>
    <row r="700" spans="1:1" x14ac:dyDescent="0.25">
      <c r="A700" s="80"/>
    </row>
    <row r="701" spans="1:1" x14ac:dyDescent="0.25">
      <c r="A701" s="80"/>
    </row>
    <row r="702" spans="1:1" x14ac:dyDescent="0.25">
      <c r="A702" s="80"/>
    </row>
    <row r="703" spans="1:1" x14ac:dyDescent="0.25">
      <c r="A703" s="80"/>
    </row>
    <row r="704" spans="1:1" x14ac:dyDescent="0.25">
      <c r="A704" s="80"/>
    </row>
    <row r="705" spans="1:1" x14ac:dyDescent="0.25">
      <c r="A705" s="80"/>
    </row>
    <row r="706" spans="1:1" x14ac:dyDescent="0.25">
      <c r="A706" s="80"/>
    </row>
    <row r="707" spans="1:1" x14ac:dyDescent="0.25">
      <c r="A707" s="80"/>
    </row>
    <row r="708" spans="1:1" x14ac:dyDescent="0.25">
      <c r="A708" s="80"/>
    </row>
  </sheetData>
  <mergeCells count="1">
    <mergeCell ref="K1:M1"/>
  </mergeCells>
  <conditionalFormatting sqref="A454:A708 A447:B453 A3:B5 A10:B10 A172:B442 A12:B170">
    <cfRule type="duplicateValues" dxfId="382" priority="16004"/>
  </conditionalFormatting>
  <pageMargins left="0.25" right="0.25" top="0.75" bottom="0.75" header="0.3" footer="0.3"/>
  <pageSetup scale="27" fitToHeight="0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48DFE-D2BF-40DF-A187-19DAB1F41FB9}">
  <dimension ref="A1:DD591"/>
  <sheetViews>
    <sheetView topLeftCell="CO548" zoomScale="90" zoomScaleNormal="90" workbookViewId="0">
      <selection activeCell="CW2" sqref="CW2:CW591"/>
    </sheetView>
  </sheetViews>
  <sheetFormatPr defaultRowHeight="12" x14ac:dyDescent="0.25"/>
  <cols>
    <col min="1" max="1" width="12.140625" style="107" bestFit="1" customWidth="1"/>
    <col min="2" max="2" width="14.85546875" style="107" bestFit="1" customWidth="1"/>
    <col min="3" max="3" width="32.85546875" style="107" bestFit="1" customWidth="1"/>
    <col min="4" max="4" width="9.5703125" style="107" bestFit="1" customWidth="1"/>
    <col min="5" max="5" width="24.28515625" style="107" bestFit="1" customWidth="1"/>
    <col min="6" max="6" width="27.85546875" style="107" bestFit="1" customWidth="1"/>
    <col min="7" max="7" width="14" style="107" bestFit="1" customWidth="1"/>
    <col min="8" max="8" width="28.7109375" style="107" bestFit="1" customWidth="1"/>
    <col min="9" max="9" width="12.7109375" style="107" bestFit="1" customWidth="1"/>
    <col min="10" max="10" width="17.85546875" style="107" bestFit="1" customWidth="1"/>
    <col min="11" max="11" width="16.42578125" style="107" bestFit="1" customWidth="1"/>
    <col min="12" max="12" width="28.7109375" style="107" bestFit="1" customWidth="1"/>
    <col min="13" max="13" width="24.85546875" style="107" bestFit="1" customWidth="1"/>
    <col min="14" max="14" width="13.42578125" style="107" bestFit="1" customWidth="1"/>
    <col min="15" max="15" width="8.5703125" style="107" bestFit="1" customWidth="1"/>
    <col min="16" max="16" width="10" style="107" bestFit="1" customWidth="1"/>
    <col min="17" max="17" width="15.7109375" style="107" bestFit="1" customWidth="1"/>
    <col min="18" max="18" width="73.7109375" style="107" bestFit="1" customWidth="1"/>
    <col min="19" max="19" width="31.28515625" style="107" bestFit="1" customWidth="1"/>
    <col min="20" max="21" width="14.85546875" style="107" bestFit="1" customWidth="1"/>
    <col min="22" max="22" width="18.5703125" style="107" bestFit="1" customWidth="1"/>
    <col min="23" max="23" width="13" style="107" bestFit="1" customWidth="1"/>
    <col min="24" max="24" width="19.7109375" style="107" bestFit="1" customWidth="1"/>
    <col min="25" max="25" width="14.140625" style="107" bestFit="1" customWidth="1"/>
    <col min="26" max="26" width="20.7109375" style="107" bestFit="1" customWidth="1"/>
    <col min="27" max="27" width="39.28515625" style="107" bestFit="1" customWidth="1"/>
    <col min="28" max="28" width="22.140625" style="107" bestFit="1" customWidth="1"/>
    <col min="29" max="29" width="37" style="107" bestFit="1" customWidth="1"/>
    <col min="30" max="30" width="15" style="107" bestFit="1" customWidth="1"/>
    <col min="31" max="31" width="19.28515625" style="107" bestFit="1" customWidth="1"/>
    <col min="32" max="32" width="7.7109375" style="107" bestFit="1" customWidth="1"/>
    <col min="33" max="33" width="19.5703125" style="107" bestFit="1" customWidth="1"/>
    <col min="34" max="34" width="255.7109375" style="107" bestFit="1" customWidth="1"/>
    <col min="35" max="35" width="14.85546875" style="107" bestFit="1" customWidth="1"/>
    <col min="36" max="36" width="20.28515625" style="107" bestFit="1" customWidth="1"/>
    <col min="37" max="37" width="14" style="107" bestFit="1" customWidth="1"/>
    <col min="38" max="38" width="12.5703125" style="107" bestFit="1" customWidth="1"/>
    <col min="39" max="39" width="13.28515625" style="107" bestFit="1" customWidth="1"/>
    <col min="40" max="40" width="17.28515625" style="107" bestFit="1" customWidth="1"/>
    <col min="41" max="41" width="17.7109375" style="107" bestFit="1" customWidth="1"/>
    <col min="42" max="42" width="21.28515625" style="107" bestFit="1" customWidth="1"/>
    <col min="43" max="43" width="14.5703125" style="107" bestFit="1" customWidth="1"/>
    <col min="44" max="44" width="12" style="107" bestFit="1" customWidth="1"/>
    <col min="45" max="45" width="15.5703125" style="107" bestFit="1" customWidth="1"/>
    <col min="46" max="46" width="11.85546875" style="107" bestFit="1" customWidth="1"/>
    <col min="47" max="47" width="16.85546875" style="107" bestFit="1" customWidth="1"/>
    <col min="48" max="48" width="17.28515625" style="107" bestFit="1" customWidth="1"/>
    <col min="49" max="49" width="17.42578125" style="107" bestFit="1" customWidth="1"/>
    <col min="50" max="50" width="16.85546875" style="107" bestFit="1" customWidth="1"/>
    <col min="51" max="51" width="21.7109375" style="107" bestFit="1" customWidth="1"/>
    <col min="52" max="52" width="15.5703125" style="107" bestFit="1" customWidth="1"/>
    <col min="53" max="53" width="27" style="107" bestFit="1" customWidth="1"/>
    <col min="54" max="54" width="11.42578125" style="107" bestFit="1" customWidth="1"/>
    <col min="55" max="55" width="14.85546875" style="107" bestFit="1" customWidth="1"/>
    <col min="56" max="56" width="12.42578125" style="107" bestFit="1" customWidth="1"/>
    <col min="57" max="57" width="16.85546875" style="107" bestFit="1" customWidth="1"/>
    <col min="58" max="58" width="44.7109375" style="107" bestFit="1" customWidth="1"/>
    <col min="59" max="59" width="19.5703125" style="107" bestFit="1" customWidth="1"/>
    <col min="60" max="60" width="23.140625" style="107" bestFit="1" customWidth="1"/>
    <col min="61" max="61" width="24.5703125" style="107" bestFit="1" customWidth="1"/>
    <col min="62" max="62" width="28.28515625" style="107" bestFit="1" customWidth="1"/>
    <col min="63" max="63" width="24.85546875" style="107" bestFit="1" customWidth="1"/>
    <col min="64" max="64" width="28.5703125" style="107" bestFit="1" customWidth="1"/>
    <col min="65" max="65" width="24.5703125" style="107" bestFit="1" customWidth="1"/>
    <col min="66" max="66" width="28.28515625" style="107" bestFit="1" customWidth="1"/>
    <col min="67" max="67" width="24.85546875" style="107" bestFit="1" customWidth="1"/>
    <col min="68" max="68" width="28.5703125" style="107" bestFit="1" customWidth="1"/>
    <col min="69" max="69" width="24.5703125" style="107" bestFit="1" customWidth="1"/>
    <col min="70" max="70" width="28.28515625" style="107" bestFit="1" customWidth="1"/>
    <col min="71" max="71" width="24.85546875" style="107" bestFit="1" customWidth="1"/>
    <col min="72" max="72" width="28.5703125" style="107" bestFit="1" customWidth="1"/>
    <col min="73" max="73" width="24.5703125" style="107" bestFit="1" customWidth="1"/>
    <col min="74" max="74" width="28.28515625" style="107" bestFit="1" customWidth="1"/>
    <col min="75" max="75" width="24.85546875" style="107" bestFit="1" customWidth="1"/>
    <col min="76" max="76" width="28.5703125" style="107" bestFit="1" customWidth="1"/>
    <col min="77" max="77" width="19.7109375" style="107" bestFit="1" customWidth="1"/>
    <col min="78" max="78" width="15.5703125" style="107" bestFit="1" customWidth="1"/>
    <col min="79" max="79" width="20.140625" style="107" bestFit="1" customWidth="1"/>
    <col min="80" max="80" width="20" style="107" bestFit="1" customWidth="1"/>
    <col min="81" max="81" width="18.5703125" style="107" bestFit="1" customWidth="1"/>
    <col min="82" max="82" width="20" style="107" bestFit="1" customWidth="1"/>
    <col min="83" max="83" width="15.5703125" style="107" bestFit="1" customWidth="1"/>
    <col min="84" max="84" width="19.7109375" style="107" bestFit="1" customWidth="1"/>
    <col min="85" max="85" width="14.5703125" style="107" bestFit="1" customWidth="1"/>
    <col min="86" max="86" width="18.140625" style="107" bestFit="1" customWidth="1"/>
    <col min="87" max="87" width="20.28515625" style="107" bestFit="1" customWidth="1"/>
    <col min="88" max="88" width="15.7109375" style="107" bestFit="1" customWidth="1"/>
    <col min="89" max="89" width="21.42578125" style="107" bestFit="1" customWidth="1"/>
    <col min="90" max="90" width="24.7109375" style="107" bestFit="1" customWidth="1"/>
    <col min="91" max="91" width="18.42578125" style="107" bestFit="1" customWidth="1"/>
    <col min="92" max="92" width="19.5703125" style="110" bestFit="1" customWidth="1"/>
    <col min="93" max="93" width="26.28515625" style="107" bestFit="1" customWidth="1"/>
    <col min="94" max="94" width="13.5703125" style="107" bestFit="1" customWidth="1"/>
    <col min="95" max="98" width="4.5703125" style="107" customWidth="1"/>
    <col min="99" max="99" width="10.140625" style="107" bestFit="1" customWidth="1"/>
    <col min="100" max="100" width="28.7109375" style="107" bestFit="1" customWidth="1"/>
    <col min="101" max="101" width="27.28515625" style="107" bestFit="1" customWidth="1"/>
    <col min="102" max="102" width="21.140625" style="107" bestFit="1" customWidth="1"/>
    <col min="103" max="103" width="32.42578125" style="107" bestFit="1" customWidth="1"/>
    <col min="104" max="104" width="21.140625" style="107" bestFit="1" customWidth="1"/>
    <col min="105" max="105" width="27.28515625" style="107" bestFit="1" customWidth="1"/>
    <col min="106" max="106" width="16.42578125" style="107" bestFit="1" customWidth="1"/>
    <col min="107" max="107" width="11" style="107" bestFit="1" customWidth="1"/>
    <col min="108" max="108" width="12.85546875" style="107" bestFit="1" customWidth="1"/>
    <col min="109" max="16384" width="9.140625" style="107"/>
  </cols>
  <sheetData>
    <row r="1" spans="1:108" s="97" customFormat="1" ht="36" x14ac:dyDescent="0.25">
      <c r="A1" s="90" t="s">
        <v>4419</v>
      </c>
      <c r="B1" s="91" t="s">
        <v>4420</v>
      </c>
      <c r="C1" s="91" t="s">
        <v>4421</v>
      </c>
      <c r="D1" s="91" t="s">
        <v>4422</v>
      </c>
      <c r="E1" s="91" t="s">
        <v>4423</v>
      </c>
      <c r="F1" s="91" t="s">
        <v>4424</v>
      </c>
      <c r="G1" s="91" t="s">
        <v>4425</v>
      </c>
      <c r="H1" s="91" t="s">
        <v>4262</v>
      </c>
      <c r="I1" s="91" t="s">
        <v>4426</v>
      </c>
      <c r="J1" s="91" t="s">
        <v>4427</v>
      </c>
      <c r="K1" s="91" t="s">
        <v>4428</v>
      </c>
      <c r="L1" s="91" t="s">
        <v>4429</v>
      </c>
      <c r="M1" s="91" t="s">
        <v>4430</v>
      </c>
      <c r="N1" s="91" t="s">
        <v>4431</v>
      </c>
      <c r="O1" s="91" t="s">
        <v>4432</v>
      </c>
      <c r="P1" s="91" t="s">
        <v>4433</v>
      </c>
      <c r="Q1" s="91" t="s">
        <v>4434</v>
      </c>
      <c r="R1" s="91" t="s">
        <v>4435</v>
      </c>
      <c r="S1" s="91" t="s">
        <v>4436</v>
      </c>
      <c r="T1" s="91" t="s">
        <v>4437</v>
      </c>
      <c r="U1" s="91" t="s">
        <v>4438</v>
      </c>
      <c r="V1" s="91" t="s">
        <v>4439</v>
      </c>
      <c r="W1" s="91" t="s">
        <v>4440</v>
      </c>
      <c r="X1" s="91" t="s">
        <v>4441</v>
      </c>
      <c r="Y1" s="91" t="s">
        <v>4442</v>
      </c>
      <c r="Z1" s="91" t="s">
        <v>4443</v>
      </c>
      <c r="AA1" s="91" t="s">
        <v>4444</v>
      </c>
      <c r="AB1" s="91" t="s">
        <v>4445</v>
      </c>
      <c r="AC1" s="91" t="s">
        <v>4446</v>
      </c>
      <c r="AD1" s="91" t="s">
        <v>4447</v>
      </c>
      <c r="AE1" s="91" t="s">
        <v>4448</v>
      </c>
      <c r="AF1" s="91" t="s">
        <v>4449</v>
      </c>
      <c r="AG1" s="91" t="s">
        <v>4450</v>
      </c>
      <c r="AH1" s="91" t="s">
        <v>4451</v>
      </c>
      <c r="AI1" s="91" t="s">
        <v>4452</v>
      </c>
      <c r="AJ1" s="91" t="s">
        <v>4453</v>
      </c>
      <c r="AK1" s="91" t="s">
        <v>4454</v>
      </c>
      <c r="AL1" s="91" t="s">
        <v>4455</v>
      </c>
      <c r="AM1" s="91" t="s">
        <v>4456</v>
      </c>
      <c r="AN1" s="91" t="s">
        <v>4457</v>
      </c>
      <c r="AO1" s="91" t="s">
        <v>4458</v>
      </c>
      <c r="AP1" s="91" t="s">
        <v>4459</v>
      </c>
      <c r="AQ1" s="91" t="s">
        <v>4460</v>
      </c>
      <c r="AR1" s="91" t="s">
        <v>4461</v>
      </c>
      <c r="AS1" s="91" t="s">
        <v>4462</v>
      </c>
      <c r="AT1" s="91" t="s">
        <v>4463</v>
      </c>
      <c r="AU1" s="91" t="s">
        <v>4464</v>
      </c>
      <c r="AV1" s="91" t="s">
        <v>4465</v>
      </c>
      <c r="AW1" s="91" t="s">
        <v>4466</v>
      </c>
      <c r="AX1" s="91" t="s">
        <v>4467</v>
      </c>
      <c r="AY1" s="91" t="s">
        <v>4468</v>
      </c>
      <c r="AZ1" s="91" t="s">
        <v>4469</v>
      </c>
      <c r="BA1" s="91" t="s">
        <v>4470</v>
      </c>
      <c r="BB1" s="91" t="s">
        <v>4471</v>
      </c>
      <c r="BC1" s="91" t="s">
        <v>4472</v>
      </c>
      <c r="BD1" s="91" t="s">
        <v>4473</v>
      </c>
      <c r="BE1" s="91" t="s">
        <v>4474</v>
      </c>
      <c r="BF1" s="91" t="s">
        <v>4475</v>
      </c>
      <c r="BG1" s="91" t="s">
        <v>4476</v>
      </c>
      <c r="BH1" s="91" t="s">
        <v>4477</v>
      </c>
      <c r="BI1" s="91" t="s">
        <v>4478</v>
      </c>
      <c r="BJ1" s="91" t="s">
        <v>4479</v>
      </c>
      <c r="BK1" s="91" t="s">
        <v>4480</v>
      </c>
      <c r="BL1" s="91" t="s">
        <v>4481</v>
      </c>
      <c r="BM1" s="91" t="s">
        <v>4482</v>
      </c>
      <c r="BN1" s="91" t="s">
        <v>4483</v>
      </c>
      <c r="BO1" s="91" t="s">
        <v>4484</v>
      </c>
      <c r="BP1" s="91" t="s">
        <v>4485</v>
      </c>
      <c r="BQ1" s="91" t="s">
        <v>4486</v>
      </c>
      <c r="BR1" s="91" t="s">
        <v>4487</v>
      </c>
      <c r="BS1" s="91" t="s">
        <v>4488</v>
      </c>
      <c r="BT1" s="91" t="s">
        <v>4489</v>
      </c>
      <c r="BU1" s="91" t="s">
        <v>4490</v>
      </c>
      <c r="BV1" s="91" t="s">
        <v>4491</v>
      </c>
      <c r="BW1" s="91" t="s">
        <v>4492</v>
      </c>
      <c r="BX1" s="91" t="s">
        <v>4493</v>
      </c>
      <c r="BY1" s="91" t="s">
        <v>4494</v>
      </c>
      <c r="BZ1" s="91" t="s">
        <v>4495</v>
      </c>
      <c r="CA1" s="91" t="s">
        <v>4496</v>
      </c>
      <c r="CB1" s="91" t="s">
        <v>4497</v>
      </c>
      <c r="CC1" s="91" t="s">
        <v>4498</v>
      </c>
      <c r="CD1" s="91" t="s">
        <v>4499</v>
      </c>
      <c r="CE1" s="91" t="s">
        <v>4500</v>
      </c>
      <c r="CF1" s="91" t="s">
        <v>4501</v>
      </c>
      <c r="CG1" s="91" t="s">
        <v>4502</v>
      </c>
      <c r="CH1" s="91" t="s">
        <v>4503</v>
      </c>
      <c r="CI1" s="91" t="s">
        <v>4504</v>
      </c>
      <c r="CJ1" s="91" t="s">
        <v>4505</v>
      </c>
      <c r="CK1" s="91" t="s">
        <v>4506</v>
      </c>
      <c r="CL1" s="91" t="s">
        <v>4507</v>
      </c>
      <c r="CM1" s="91" t="s">
        <v>4508</v>
      </c>
      <c r="CN1" s="92" t="s">
        <v>4509</v>
      </c>
      <c r="CO1" s="91" t="s">
        <v>4510</v>
      </c>
      <c r="CP1" s="93" t="s">
        <v>4511</v>
      </c>
      <c r="CQ1" s="94" t="s">
        <v>4512</v>
      </c>
      <c r="CR1" s="94" t="s">
        <v>4513</v>
      </c>
      <c r="CS1" s="94" t="s">
        <v>4514</v>
      </c>
      <c r="CT1" s="94" t="s">
        <v>4515</v>
      </c>
      <c r="CU1" s="95" t="s">
        <v>4516</v>
      </c>
      <c r="CV1" s="94" t="s">
        <v>4517</v>
      </c>
      <c r="CW1" s="96" t="s">
        <v>3570</v>
      </c>
      <c r="CX1" s="96" t="s">
        <v>4518</v>
      </c>
      <c r="CY1" s="96" t="s">
        <v>4519</v>
      </c>
      <c r="CZ1" s="96" t="s">
        <v>4520</v>
      </c>
      <c r="DA1" s="96" t="s">
        <v>4521</v>
      </c>
      <c r="DB1" s="96" t="s">
        <v>4522</v>
      </c>
      <c r="DC1" s="96" t="s">
        <v>4523</v>
      </c>
      <c r="DD1" s="114" t="s">
        <v>7745</v>
      </c>
    </row>
    <row r="2" spans="1:108" x14ac:dyDescent="0.25">
      <c r="A2" s="98" t="s">
        <v>4524</v>
      </c>
      <c r="B2" s="99" t="s">
        <v>4525</v>
      </c>
      <c r="C2" s="99" t="s">
        <v>4526</v>
      </c>
      <c r="D2" s="99" t="s">
        <v>4527</v>
      </c>
      <c r="E2" s="99" t="s">
        <v>4528</v>
      </c>
      <c r="F2" s="99" t="s">
        <v>4529</v>
      </c>
      <c r="G2" s="99">
        <v>2024</v>
      </c>
      <c r="H2" s="99" t="s">
        <v>4530</v>
      </c>
      <c r="I2" s="100"/>
      <c r="J2" s="99"/>
      <c r="K2" s="101">
        <v>45747.2817476852</v>
      </c>
      <c r="L2" s="99" t="s">
        <v>4531</v>
      </c>
      <c r="M2" s="99" t="s">
        <v>4532</v>
      </c>
      <c r="N2" s="99"/>
      <c r="O2" s="99"/>
      <c r="P2" s="99"/>
      <c r="Q2" s="99"/>
      <c r="R2" s="99" t="s">
        <v>4533</v>
      </c>
      <c r="S2" s="99" t="s">
        <v>4534</v>
      </c>
      <c r="T2" s="99" t="s">
        <v>4535</v>
      </c>
      <c r="U2" s="99" t="s">
        <v>4536</v>
      </c>
      <c r="V2" s="99">
        <v>62</v>
      </c>
      <c r="W2" s="99">
        <v>25028.7</v>
      </c>
      <c r="X2" s="99">
        <v>25028.7</v>
      </c>
      <c r="Y2" s="99">
        <v>176</v>
      </c>
      <c r="Z2" s="99">
        <v>176</v>
      </c>
      <c r="AA2" s="99" t="s">
        <v>4537</v>
      </c>
      <c r="AB2" s="99" t="s">
        <v>4538</v>
      </c>
      <c r="AC2" s="99"/>
      <c r="AD2" s="99"/>
      <c r="AE2" s="99" t="s">
        <v>568</v>
      </c>
      <c r="AF2" s="99"/>
      <c r="AG2" s="99"/>
      <c r="AH2" s="99"/>
      <c r="AI2" s="99"/>
      <c r="AJ2" s="99"/>
      <c r="AK2" s="99"/>
      <c r="AL2" s="99"/>
      <c r="AM2" s="99"/>
      <c r="AN2" s="99"/>
      <c r="AO2" s="99" t="s">
        <v>4539</v>
      </c>
      <c r="AP2" s="99"/>
      <c r="AQ2" s="99">
        <v>0</v>
      </c>
      <c r="AR2" s="99">
        <v>0</v>
      </c>
      <c r="AS2" s="99" t="s">
        <v>4540</v>
      </c>
      <c r="AT2" s="99">
        <v>0</v>
      </c>
      <c r="AU2" s="99">
        <v>0</v>
      </c>
      <c r="AV2" s="99">
        <v>0</v>
      </c>
      <c r="AW2" s="99">
        <v>0</v>
      </c>
      <c r="AX2" s="99"/>
      <c r="AY2" s="99"/>
      <c r="AZ2" s="99"/>
      <c r="BA2" s="99"/>
      <c r="BB2" s="99"/>
      <c r="BC2" s="99"/>
      <c r="BD2" s="99"/>
      <c r="BE2" s="99"/>
      <c r="BF2" s="99" t="s">
        <v>4541</v>
      </c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 t="s">
        <v>4542</v>
      </c>
      <c r="CK2" s="99" t="s">
        <v>4543</v>
      </c>
      <c r="CL2" s="102"/>
      <c r="CM2" s="99"/>
      <c r="CN2" s="102"/>
      <c r="CO2" s="99"/>
      <c r="CP2" s="103" t="s">
        <v>4544</v>
      </c>
      <c r="CQ2" s="104"/>
      <c r="CR2" s="104"/>
      <c r="CS2" s="104"/>
      <c r="CT2" s="104"/>
      <c r="CU2" s="105"/>
      <c r="CV2" s="104" t="str">
        <f>FLEET[[#This Row],[Category]]</f>
        <v>Personal Vehicle</v>
      </c>
      <c r="CW2" s="106" t="str">
        <f t="shared" ref="CW2:CW65" si="0">TRIM(LEFT($C2, FIND("(", $C2 &amp; "(") - 1))</f>
        <v>#210003 - AMMAR I. ELHAMAD</v>
      </c>
      <c r="CX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210003</v>
      </c>
      <c r="CY2" s="106" t="str">
        <f>IFERROR(TRIM(MID(FLEET[[#This Row],[Secondary Asset Identifier]], FIND(" - ", FLEET[[#This Row],[Secondary Asset Identifier]]) + 3, LEN(FLEET[[#This Row],[Secondary Asset Identifier]]))),FLEET[[#This Row],[Emp ID]])</f>
        <v>Elhamad, Ammar I</v>
      </c>
      <c r="CZ2" s="106" t="s">
        <v>4545</v>
      </c>
      <c r="DA2" s="106" t="s">
        <v>4526</v>
      </c>
      <c r="DB2" s="106">
        <f>FLEET[[#This Row],[Toll Collection Device Number]]</f>
        <v>0</v>
      </c>
      <c r="DC2" s="106">
        <f>FLEET[[#This Row],[License Plate]]</f>
        <v>0</v>
      </c>
      <c r="DD2" s="112" t="str">
        <f>IFERROR(_xlfn.XLOOKUP(FLEET[[#This Row],[ASSET]],Table7[Equip '#],Table7[Rate],),"NON-BILLABLE")</f>
        <v>NON-BILLABLE</v>
      </c>
    </row>
    <row r="3" spans="1:108" x14ac:dyDescent="0.25">
      <c r="A3" s="98" t="s">
        <v>4524</v>
      </c>
      <c r="B3" s="99" t="s">
        <v>4525</v>
      </c>
      <c r="C3" s="99" t="s">
        <v>4546</v>
      </c>
      <c r="D3" s="99" t="s">
        <v>4527</v>
      </c>
      <c r="E3" s="99" t="s">
        <v>4547</v>
      </c>
      <c r="F3" s="99" t="s">
        <v>4548</v>
      </c>
      <c r="G3" s="99">
        <v>2024</v>
      </c>
      <c r="H3" s="99" t="s">
        <v>4319</v>
      </c>
      <c r="I3" s="100"/>
      <c r="J3" s="99"/>
      <c r="K3" s="101">
        <v>45747.288043981498</v>
      </c>
      <c r="L3" s="99" t="s">
        <v>4531</v>
      </c>
      <c r="M3" s="99"/>
      <c r="N3" s="99"/>
      <c r="O3" s="99"/>
      <c r="P3" s="99"/>
      <c r="Q3" s="99"/>
      <c r="R3" s="99" t="s">
        <v>4549</v>
      </c>
      <c r="S3" s="99" t="s">
        <v>4550</v>
      </c>
      <c r="T3" s="99" t="s">
        <v>4535</v>
      </c>
      <c r="U3" s="99" t="s">
        <v>4536</v>
      </c>
      <c r="V3" s="99">
        <v>62</v>
      </c>
      <c r="W3" s="99">
        <v>14765.7</v>
      </c>
      <c r="X3" s="99">
        <v>14765.7</v>
      </c>
      <c r="Y3" s="99">
        <v>84</v>
      </c>
      <c r="Z3" s="99">
        <v>84</v>
      </c>
      <c r="AA3" s="99" t="s">
        <v>4551</v>
      </c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 t="s">
        <v>4539</v>
      </c>
      <c r="AP3" s="99"/>
      <c r="AQ3" s="99">
        <v>0</v>
      </c>
      <c r="AR3" s="99">
        <v>0</v>
      </c>
      <c r="AS3" s="99" t="s">
        <v>4540</v>
      </c>
      <c r="AT3" s="99">
        <v>0</v>
      </c>
      <c r="AU3" s="99">
        <v>0</v>
      </c>
      <c r="AV3" s="99">
        <v>0</v>
      </c>
      <c r="AW3" s="99">
        <v>0</v>
      </c>
      <c r="AX3" s="99"/>
      <c r="AY3" s="99"/>
      <c r="AZ3" s="99"/>
      <c r="BA3" s="99"/>
      <c r="BB3" s="99"/>
      <c r="BC3" s="99"/>
      <c r="BD3" s="99"/>
      <c r="BE3" s="99"/>
      <c r="BF3" s="99" t="s">
        <v>4541</v>
      </c>
      <c r="BG3" s="99"/>
      <c r="BH3" s="99"/>
      <c r="BI3" s="99"/>
      <c r="BJ3" s="99"/>
      <c r="BK3" s="99"/>
      <c r="BL3" s="99"/>
      <c r="BM3" s="99"/>
      <c r="BN3" s="99"/>
      <c r="BO3" s="99"/>
      <c r="BP3" s="99"/>
      <c r="BQ3" s="99"/>
      <c r="BR3" s="99"/>
      <c r="BS3" s="99"/>
      <c r="BT3" s="99"/>
      <c r="BU3" s="99"/>
      <c r="BV3" s="99"/>
      <c r="BW3" s="99"/>
      <c r="BX3" s="99"/>
      <c r="BY3" s="99"/>
      <c r="BZ3" s="99"/>
      <c r="CA3" s="99"/>
      <c r="CB3" s="99"/>
      <c r="CC3" s="99"/>
      <c r="CD3" s="99"/>
      <c r="CE3" s="99"/>
      <c r="CF3" s="99"/>
      <c r="CG3" s="99"/>
      <c r="CH3" s="99"/>
      <c r="CI3" s="99"/>
      <c r="CJ3" s="99" t="s">
        <v>4542</v>
      </c>
      <c r="CK3" s="99" t="s">
        <v>4552</v>
      </c>
      <c r="CL3" s="99"/>
      <c r="CM3" s="99"/>
      <c r="CN3" s="102"/>
      <c r="CO3" s="99"/>
      <c r="CP3" s="103" t="s">
        <v>4544</v>
      </c>
      <c r="CQ3" s="104"/>
      <c r="CR3" s="104"/>
      <c r="CS3" s="104"/>
      <c r="CT3" s="104"/>
      <c r="CU3" s="105"/>
      <c r="CV3" s="104" t="str">
        <f>FLEET[[#This Row],[Category]]</f>
        <v>Pickup Truck</v>
      </c>
      <c r="CW3" s="106" t="str">
        <f t="shared" si="0"/>
        <v>#210013 - MATTHEW C. SHAYLOR</v>
      </c>
      <c r="CX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210013</v>
      </c>
      <c r="CY3" s="106" t="str">
        <f>IFERROR(TRIM(MID(FLEET[[#This Row],[Secondary Asset Identifier]], FIND(" - ", FLEET[[#This Row],[Secondary Asset Identifier]]) + 3, LEN(FLEET[[#This Row],[Secondary Asset Identifier]]))),FLEET[[#This Row],[Emp ID]])</f>
        <v>Shaylor, Matthew C</v>
      </c>
      <c r="CZ3" s="106" t="s">
        <v>4553</v>
      </c>
      <c r="DA3" s="106" t="s">
        <v>4546</v>
      </c>
      <c r="DB3" s="106">
        <f>FLEET[[#This Row],[Toll Collection Device Number]]</f>
        <v>0</v>
      </c>
      <c r="DC3" s="106">
        <f>FLEET[[#This Row],[License Plate]]</f>
        <v>0</v>
      </c>
      <c r="DD3" s="111" t="str">
        <f>IFERROR(_xlfn.XLOOKUP(FLEET[[#This Row],[ASSET]],Table7[Equip '#],Table7[Rate],),"NON-BILLABLE")</f>
        <v>NON-BILLABLE</v>
      </c>
    </row>
    <row r="4" spans="1:108" x14ac:dyDescent="0.25">
      <c r="A4" s="98" t="s">
        <v>4524</v>
      </c>
      <c r="B4" s="99" t="s">
        <v>4525</v>
      </c>
      <c r="C4" s="99" t="s">
        <v>4554</v>
      </c>
      <c r="D4" s="99" t="s">
        <v>4527</v>
      </c>
      <c r="E4" s="99" t="s">
        <v>4547</v>
      </c>
      <c r="F4" s="99" t="s">
        <v>4555</v>
      </c>
      <c r="G4" s="99"/>
      <c r="H4" s="99" t="s">
        <v>4530</v>
      </c>
      <c r="I4" s="100"/>
      <c r="J4" s="99"/>
      <c r="K4" s="101">
        <v>45747.335960648103</v>
      </c>
      <c r="L4" s="99" t="s">
        <v>4556</v>
      </c>
      <c r="M4" s="99" t="s">
        <v>4532</v>
      </c>
      <c r="N4" s="99"/>
      <c r="O4" s="99"/>
      <c r="P4" s="99"/>
      <c r="Q4" s="99"/>
      <c r="R4" s="99" t="s">
        <v>4557</v>
      </c>
      <c r="S4" s="99" t="s">
        <v>4558</v>
      </c>
      <c r="T4" s="99" t="s">
        <v>4535</v>
      </c>
      <c r="U4" s="99" t="s">
        <v>4536</v>
      </c>
      <c r="V4" s="99">
        <v>52</v>
      </c>
      <c r="W4" s="99">
        <v>62149.9</v>
      </c>
      <c r="X4" s="99">
        <v>62149.9</v>
      </c>
      <c r="Y4" s="99">
        <v>106</v>
      </c>
      <c r="Z4" s="99">
        <v>106</v>
      </c>
      <c r="AA4" s="99" t="s">
        <v>4559</v>
      </c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 t="s">
        <v>4539</v>
      </c>
      <c r="AP4" s="99"/>
      <c r="AQ4" s="99">
        <v>0</v>
      </c>
      <c r="AR4" s="99">
        <v>0</v>
      </c>
      <c r="AS4" s="99" t="s">
        <v>4540</v>
      </c>
      <c r="AT4" s="99">
        <v>0</v>
      </c>
      <c r="AU4" s="99">
        <v>0</v>
      </c>
      <c r="AV4" s="99">
        <v>0</v>
      </c>
      <c r="AW4" s="99">
        <v>0</v>
      </c>
      <c r="AX4" s="99"/>
      <c r="AY4" s="99"/>
      <c r="AZ4" s="99"/>
      <c r="BA4" s="99"/>
      <c r="BB4" s="99"/>
      <c r="BC4" s="99"/>
      <c r="BD4" s="99"/>
      <c r="BE4" s="99"/>
      <c r="BF4" s="99" t="s">
        <v>4541</v>
      </c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 t="s">
        <v>4542</v>
      </c>
      <c r="CK4" s="99" t="s">
        <v>4560</v>
      </c>
      <c r="CL4" s="99"/>
      <c r="CM4" s="99"/>
      <c r="CN4" s="102"/>
      <c r="CO4" s="99"/>
      <c r="CP4" s="103" t="s">
        <v>4544</v>
      </c>
      <c r="CQ4" s="104"/>
      <c r="CR4" s="104"/>
      <c r="CS4" s="104"/>
      <c r="CT4" s="104"/>
      <c r="CU4" s="105"/>
      <c r="CV4" s="104" t="str">
        <f>FLEET[[#This Row],[Category]]</f>
        <v>Personal Vehicle</v>
      </c>
      <c r="CW4" s="106" t="str">
        <f t="shared" si="0"/>
        <v>#210055 - ADAM H. GOODE</v>
      </c>
      <c r="CX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210055</v>
      </c>
      <c r="CY4" s="106" t="str">
        <f>IFERROR(TRIM(MID(FLEET[[#This Row],[Secondary Asset Identifier]], FIND(" - ", FLEET[[#This Row],[Secondary Asset Identifier]]) + 3, LEN(FLEET[[#This Row],[Secondary Asset Identifier]]))),FLEET[[#This Row],[Emp ID]])</f>
        <v>Goode, Adam H</v>
      </c>
      <c r="CZ4" s="106" t="s">
        <v>4561</v>
      </c>
      <c r="DA4" s="106" t="s">
        <v>4554</v>
      </c>
      <c r="DB4" s="106">
        <f>FLEET[[#This Row],[Toll Collection Device Number]]</f>
        <v>0</v>
      </c>
      <c r="DC4" s="106">
        <f>FLEET[[#This Row],[License Plate]]</f>
        <v>0</v>
      </c>
      <c r="DD4" s="111" t="str">
        <f>IFERROR(_xlfn.XLOOKUP(FLEET[[#This Row],[ASSET]],Table7[Equip '#],Table7[Rate],),"NON-BILLABLE")</f>
        <v>NON-BILLABLE</v>
      </c>
    </row>
    <row r="5" spans="1:108" x14ac:dyDescent="0.25">
      <c r="A5" s="98" t="s">
        <v>4524</v>
      </c>
      <c r="B5" s="99" t="s">
        <v>4525</v>
      </c>
      <c r="C5" s="99" t="s">
        <v>4562</v>
      </c>
      <c r="D5" s="99" t="s">
        <v>4527</v>
      </c>
      <c r="E5" s="99" t="s">
        <v>4563</v>
      </c>
      <c r="F5" s="99" t="s">
        <v>4564</v>
      </c>
      <c r="G5" s="99"/>
      <c r="H5" s="99" t="s">
        <v>4530</v>
      </c>
      <c r="I5" s="100"/>
      <c r="J5" s="99"/>
      <c r="K5" s="101"/>
      <c r="L5" s="99"/>
      <c r="M5" s="99" t="s">
        <v>4532</v>
      </c>
      <c r="N5" s="99"/>
      <c r="O5" s="99"/>
      <c r="P5" s="99"/>
      <c r="Q5" s="99"/>
      <c r="R5" s="99"/>
      <c r="S5" s="99" t="s">
        <v>4565</v>
      </c>
      <c r="T5" s="99" t="s">
        <v>4535</v>
      </c>
      <c r="U5" s="99" t="s">
        <v>4373</v>
      </c>
      <c r="V5" s="99"/>
      <c r="W5" s="99"/>
      <c r="X5" s="99"/>
      <c r="Y5" s="99"/>
      <c r="Z5" s="99"/>
      <c r="AA5" s="99" t="s">
        <v>4566</v>
      </c>
      <c r="AB5" s="99" t="s">
        <v>4567</v>
      </c>
      <c r="AC5" s="99"/>
      <c r="AD5" s="99"/>
      <c r="AE5" s="99" t="s">
        <v>568</v>
      </c>
      <c r="AF5" s="99"/>
      <c r="AG5" s="99"/>
      <c r="AH5" s="99"/>
      <c r="AI5" s="99"/>
      <c r="AJ5" s="99"/>
      <c r="AK5" s="99"/>
      <c r="AL5" s="99"/>
      <c r="AM5" s="99"/>
      <c r="AN5" s="99"/>
      <c r="AO5" s="99" t="s">
        <v>4539</v>
      </c>
      <c r="AP5" s="99"/>
      <c r="AQ5" s="99">
        <v>0</v>
      </c>
      <c r="AR5" s="99">
        <v>0</v>
      </c>
      <c r="AS5" s="99" t="s">
        <v>4540</v>
      </c>
      <c r="AT5" s="99">
        <v>0</v>
      </c>
      <c r="AU5" s="99">
        <v>0</v>
      </c>
      <c r="AV5" s="99">
        <v>0</v>
      </c>
      <c r="AW5" s="99">
        <v>0</v>
      </c>
      <c r="AX5" s="99"/>
      <c r="AY5" s="99"/>
      <c r="AZ5" s="99"/>
      <c r="BA5" s="99"/>
      <c r="BB5" s="99"/>
      <c r="BC5" s="99"/>
      <c r="BD5" s="99"/>
      <c r="BE5" s="99"/>
      <c r="BF5" s="99" t="s">
        <v>4541</v>
      </c>
      <c r="BG5" s="99"/>
      <c r="BH5" s="99"/>
      <c r="BI5" s="99"/>
      <c r="BJ5" s="99"/>
      <c r="BK5" s="99"/>
      <c r="BL5" s="99"/>
      <c r="BM5" s="99"/>
      <c r="BN5" s="99"/>
      <c r="BO5" s="99"/>
      <c r="BP5" s="99"/>
      <c r="BQ5" s="99"/>
      <c r="BR5" s="99"/>
      <c r="BS5" s="99"/>
      <c r="BT5" s="99"/>
      <c r="BU5" s="99"/>
      <c r="BV5" s="99"/>
      <c r="BW5" s="99"/>
      <c r="BX5" s="99"/>
      <c r="BY5" s="99"/>
      <c r="BZ5" s="99"/>
      <c r="CA5" s="99"/>
      <c r="CB5" s="99"/>
      <c r="CC5" s="99"/>
      <c r="CD5" s="99"/>
      <c r="CE5" s="99"/>
      <c r="CF5" s="99"/>
      <c r="CG5" s="99"/>
      <c r="CH5" s="99"/>
      <c r="CI5" s="99"/>
      <c r="CJ5" s="99"/>
      <c r="CK5" s="99"/>
      <c r="CL5" s="102"/>
      <c r="CM5" s="99"/>
      <c r="CN5" s="102"/>
      <c r="CO5" s="99"/>
      <c r="CP5" s="103" t="s">
        <v>4544</v>
      </c>
      <c r="CQ5" s="104"/>
      <c r="CR5" s="104"/>
      <c r="CS5" s="104"/>
      <c r="CT5" s="104"/>
      <c r="CU5" s="105"/>
      <c r="CV5" s="104" t="str">
        <f>FLEET[[#This Row],[Category]]</f>
        <v>Personal Vehicle</v>
      </c>
      <c r="CW5" s="106" t="str">
        <f t="shared" si="0"/>
        <v>#210073 - BIKHYAT ADHIKARI</v>
      </c>
      <c r="CX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210073</v>
      </c>
      <c r="CY5" s="106" t="str">
        <f>IFERROR(TRIM(MID(FLEET[[#This Row],[Secondary Asset Identifier]], FIND(" - ", FLEET[[#This Row],[Secondary Asset Identifier]]) + 3, LEN(FLEET[[#This Row],[Secondary Asset Identifier]]))),FLEET[[#This Row],[Emp ID]])</f>
        <v>Adhikari, Bikhyat</v>
      </c>
      <c r="CZ5" s="106" t="s">
        <v>4568</v>
      </c>
      <c r="DA5" s="106" t="s">
        <v>4562</v>
      </c>
      <c r="DB5" s="106">
        <f>FLEET[[#This Row],[Toll Collection Device Number]]</f>
        <v>0</v>
      </c>
      <c r="DC5" s="106">
        <f>FLEET[[#This Row],[License Plate]]</f>
        <v>0</v>
      </c>
      <c r="DD5" s="111" t="str">
        <f>IFERROR(_xlfn.XLOOKUP(FLEET[[#This Row],[ASSET]],Table7[Equip '#],Table7[Rate],),"NON-BILLABLE")</f>
        <v>NON-BILLABLE</v>
      </c>
    </row>
    <row r="6" spans="1:108" x14ac:dyDescent="0.25">
      <c r="A6" s="98" t="s">
        <v>4524</v>
      </c>
      <c r="B6" s="99" t="s">
        <v>4525</v>
      </c>
      <c r="C6" s="99" t="s">
        <v>4569</v>
      </c>
      <c r="D6" s="99" t="s">
        <v>4527</v>
      </c>
      <c r="E6" s="99" t="s">
        <v>4570</v>
      </c>
      <c r="F6" s="99" t="s">
        <v>4571</v>
      </c>
      <c r="G6" s="99">
        <v>2024</v>
      </c>
      <c r="H6" s="99" t="s">
        <v>4530</v>
      </c>
      <c r="I6" s="100"/>
      <c r="J6" s="99"/>
      <c r="K6" s="101">
        <v>45747.3347685185</v>
      </c>
      <c r="L6" s="99" t="s">
        <v>4556</v>
      </c>
      <c r="M6" s="99" t="s">
        <v>4532</v>
      </c>
      <c r="N6" s="99"/>
      <c r="O6" s="99"/>
      <c r="P6" s="99"/>
      <c r="Q6" s="99"/>
      <c r="R6" s="99" t="s">
        <v>4572</v>
      </c>
      <c r="S6" s="99" t="s">
        <v>4573</v>
      </c>
      <c r="T6" s="99" t="s">
        <v>4535</v>
      </c>
      <c r="U6" s="99" t="s">
        <v>4536</v>
      </c>
      <c r="V6" s="99">
        <v>59</v>
      </c>
      <c r="W6" s="99">
        <v>4586.5</v>
      </c>
      <c r="X6" s="99">
        <v>4586.5</v>
      </c>
      <c r="Y6" s="99">
        <v>244</v>
      </c>
      <c r="Z6" s="99">
        <v>244</v>
      </c>
      <c r="AA6" s="99" t="s">
        <v>4569</v>
      </c>
      <c r="AB6" s="99" t="s">
        <v>4574</v>
      </c>
      <c r="AC6" s="99"/>
      <c r="AD6" s="99"/>
      <c r="AE6" s="99" t="s">
        <v>568</v>
      </c>
      <c r="AF6" s="99"/>
      <c r="AG6" s="99"/>
      <c r="AH6" s="99"/>
      <c r="AI6" s="99"/>
      <c r="AJ6" s="99"/>
      <c r="AK6" s="99"/>
      <c r="AL6" s="99"/>
      <c r="AM6" s="99"/>
      <c r="AN6" s="99"/>
      <c r="AO6" s="99" t="s">
        <v>4539</v>
      </c>
      <c r="AP6" s="99"/>
      <c r="AQ6" s="99">
        <v>0</v>
      </c>
      <c r="AR6" s="99">
        <v>0</v>
      </c>
      <c r="AS6" s="99" t="s">
        <v>4540</v>
      </c>
      <c r="AT6" s="99">
        <v>0</v>
      </c>
      <c r="AU6" s="99">
        <v>0</v>
      </c>
      <c r="AV6" s="99">
        <v>0</v>
      </c>
      <c r="AW6" s="99">
        <v>0</v>
      </c>
      <c r="AX6" s="99"/>
      <c r="AY6" s="99"/>
      <c r="AZ6" s="99"/>
      <c r="BA6" s="99"/>
      <c r="BB6" s="99"/>
      <c r="BC6" s="99"/>
      <c r="BD6" s="99"/>
      <c r="BE6" s="99"/>
      <c r="BF6" s="99" t="s">
        <v>4575</v>
      </c>
      <c r="BG6" s="99"/>
      <c r="BH6" s="99"/>
      <c r="BI6" s="99"/>
      <c r="BJ6" s="99"/>
      <c r="BK6" s="99"/>
      <c r="BL6" s="99"/>
      <c r="BM6" s="99"/>
      <c r="BN6" s="99"/>
      <c r="BO6" s="99"/>
      <c r="BP6" s="99"/>
      <c r="BQ6" s="99"/>
      <c r="BR6" s="99"/>
      <c r="BS6" s="99"/>
      <c r="BT6" s="99"/>
      <c r="BU6" s="99"/>
      <c r="BV6" s="99"/>
      <c r="BW6" s="99"/>
      <c r="BX6" s="99"/>
      <c r="BY6" s="99"/>
      <c r="BZ6" s="99"/>
      <c r="CA6" s="99"/>
      <c r="CB6" s="99"/>
      <c r="CC6" s="99"/>
      <c r="CD6" s="99"/>
      <c r="CE6" s="99"/>
      <c r="CF6" s="99"/>
      <c r="CG6" s="99"/>
      <c r="CH6" s="99"/>
      <c r="CI6" s="99"/>
      <c r="CJ6" s="99" t="s">
        <v>4542</v>
      </c>
      <c r="CK6" s="99" t="s">
        <v>4576</v>
      </c>
      <c r="CL6" s="99"/>
      <c r="CM6" s="99"/>
      <c r="CN6" s="102"/>
      <c r="CO6" s="99"/>
      <c r="CP6" s="103" t="s">
        <v>4544</v>
      </c>
      <c r="CQ6" s="104"/>
      <c r="CR6" s="104"/>
      <c r="CS6" s="104"/>
      <c r="CT6" s="104"/>
      <c r="CU6" s="105"/>
      <c r="CV6" s="104" t="str">
        <f>FLEET[[#This Row],[Category]]</f>
        <v>Personal Vehicle</v>
      </c>
      <c r="CW6" s="106" t="str">
        <f t="shared" si="0"/>
        <v>#410009 HECTOR U. BONILLA</v>
      </c>
      <c r="CX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" s="106" t="s">
        <v>4577</v>
      </c>
      <c r="DA6" s="106" t="s">
        <v>4569</v>
      </c>
      <c r="DB6" s="106">
        <f>FLEET[[#This Row],[Toll Collection Device Number]]</f>
        <v>0</v>
      </c>
      <c r="DC6" s="106">
        <f>FLEET[[#This Row],[License Plate]]</f>
        <v>0</v>
      </c>
      <c r="DD6" s="111" t="str">
        <f>IFERROR(_xlfn.XLOOKUP(FLEET[[#This Row],[ASSET]],Table7[Equip '#],Table7[Rate],),"NON-BILLABLE")</f>
        <v>NON-BILLABLE</v>
      </c>
    </row>
    <row r="7" spans="1:108" x14ac:dyDescent="0.25">
      <c r="A7" s="98" t="s">
        <v>4524</v>
      </c>
      <c r="B7" s="99" t="s">
        <v>4525</v>
      </c>
      <c r="C7" s="99" t="s">
        <v>3979</v>
      </c>
      <c r="D7" s="99" t="s">
        <v>4300</v>
      </c>
      <c r="E7" s="99" t="s">
        <v>4578</v>
      </c>
      <c r="F7" s="99" t="s">
        <v>4579</v>
      </c>
      <c r="G7" s="99"/>
      <c r="H7" s="99" t="s">
        <v>1310</v>
      </c>
      <c r="I7" s="100"/>
      <c r="J7" s="99"/>
      <c r="K7" s="101">
        <v>45747.235335648104</v>
      </c>
      <c r="L7" s="99" t="s">
        <v>4580</v>
      </c>
      <c r="M7" s="99"/>
      <c r="N7" s="99"/>
      <c r="O7" s="99"/>
      <c r="P7" s="99"/>
      <c r="Q7" s="99"/>
      <c r="R7" s="99" t="s">
        <v>4581</v>
      </c>
      <c r="S7" s="99"/>
      <c r="T7" s="99" t="s">
        <v>4535</v>
      </c>
      <c r="U7" s="99" t="s">
        <v>4373</v>
      </c>
      <c r="V7" s="99">
        <v>418</v>
      </c>
      <c r="W7" s="99"/>
      <c r="X7" s="99"/>
      <c r="Y7" s="99">
        <v>0</v>
      </c>
      <c r="Z7" s="99">
        <v>0</v>
      </c>
      <c r="AA7" s="99"/>
      <c r="AB7" s="99" t="s">
        <v>4582</v>
      </c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 t="s">
        <v>4539</v>
      </c>
      <c r="AP7" s="99"/>
      <c r="AQ7" s="99">
        <v>0</v>
      </c>
      <c r="AR7" s="99">
        <v>0</v>
      </c>
      <c r="AS7" s="99" t="s">
        <v>4540</v>
      </c>
      <c r="AT7" s="99">
        <v>0</v>
      </c>
      <c r="AU7" s="99">
        <v>0</v>
      </c>
      <c r="AV7" s="99">
        <v>0</v>
      </c>
      <c r="AW7" s="99">
        <v>0</v>
      </c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  <c r="BM7" s="99"/>
      <c r="BN7" s="99"/>
      <c r="BO7" s="99"/>
      <c r="BP7" s="99"/>
      <c r="BQ7" s="99"/>
      <c r="BR7" s="99"/>
      <c r="BS7" s="99"/>
      <c r="BT7" s="99"/>
      <c r="BU7" s="99"/>
      <c r="BV7" s="99"/>
      <c r="BW7" s="99"/>
      <c r="BX7" s="99"/>
      <c r="BY7" s="99"/>
      <c r="BZ7" s="99"/>
      <c r="CA7" s="99"/>
      <c r="CB7" s="99"/>
      <c r="CC7" s="99"/>
      <c r="CD7" s="99"/>
      <c r="CE7" s="99"/>
      <c r="CF7" s="99"/>
      <c r="CG7" s="99"/>
      <c r="CH7" s="99"/>
      <c r="CI7" s="99"/>
      <c r="CJ7" s="99" t="s">
        <v>4583</v>
      </c>
      <c r="CK7" s="99" t="s">
        <v>4584</v>
      </c>
      <c r="CL7" s="102"/>
      <c r="CM7" s="99"/>
      <c r="CN7" s="102"/>
      <c r="CO7" s="99"/>
      <c r="CP7" s="103" t="s">
        <v>4544</v>
      </c>
      <c r="CQ7" s="104"/>
      <c r="CR7" s="104"/>
      <c r="CS7" s="104"/>
      <c r="CT7" s="104"/>
      <c r="CU7" s="105"/>
      <c r="CV7" s="104" t="str">
        <f>FLEET[[#This Row],[Category]]</f>
        <v>Arrow Board</v>
      </c>
      <c r="CW7" s="106" t="str">
        <f t="shared" si="0"/>
        <v>004808</v>
      </c>
      <c r="CX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" s="106" t="s">
        <v>4577</v>
      </c>
      <c r="DA7" s="106" t="s">
        <v>3979</v>
      </c>
      <c r="DB7" s="106">
        <f>FLEET[[#This Row],[Toll Collection Device Number]]</f>
        <v>0</v>
      </c>
      <c r="DC7" s="106">
        <f>FLEET[[#This Row],[License Plate]]</f>
        <v>0</v>
      </c>
      <c r="DD7" s="111" t="str">
        <f>IFERROR(_xlfn.XLOOKUP(FLEET[[#This Row],[ASSET]],Table7[Equip '#],Table7[Rate],),"NON-BILLABLE")</f>
        <v>NON-BILLABLE</v>
      </c>
    </row>
    <row r="8" spans="1:108" x14ac:dyDescent="0.25">
      <c r="A8" s="98" t="s">
        <v>4524</v>
      </c>
      <c r="B8" s="99" t="s">
        <v>4525</v>
      </c>
      <c r="C8" s="99" t="s">
        <v>4585</v>
      </c>
      <c r="D8" s="99" t="s">
        <v>4300</v>
      </c>
      <c r="E8" s="99" t="s">
        <v>4586</v>
      </c>
      <c r="F8" s="99" t="s">
        <v>4579</v>
      </c>
      <c r="G8" s="99"/>
      <c r="H8" s="99" t="s">
        <v>4297</v>
      </c>
      <c r="I8" s="100"/>
      <c r="J8" s="99"/>
      <c r="K8" s="101">
        <v>45747.229699074102</v>
      </c>
      <c r="L8" s="99" t="s">
        <v>4580</v>
      </c>
      <c r="M8" s="99"/>
      <c r="N8" s="99"/>
      <c r="O8" s="99"/>
      <c r="P8" s="99"/>
      <c r="Q8" s="99"/>
      <c r="R8" s="99" t="s">
        <v>4587</v>
      </c>
      <c r="S8" s="99"/>
      <c r="T8" s="99" t="s">
        <v>4535</v>
      </c>
      <c r="U8" s="99" t="s">
        <v>4373</v>
      </c>
      <c r="V8" s="99">
        <v>333</v>
      </c>
      <c r="W8" s="99"/>
      <c r="X8" s="99"/>
      <c r="Y8" s="99">
        <v>0</v>
      </c>
      <c r="Z8" s="99">
        <v>0</v>
      </c>
      <c r="AA8" s="99"/>
      <c r="AB8" s="99" t="s">
        <v>4588</v>
      </c>
      <c r="AC8" s="99"/>
      <c r="AD8" s="99" t="s">
        <v>4589</v>
      </c>
      <c r="AE8" s="99" t="s">
        <v>568</v>
      </c>
      <c r="AF8" s="99"/>
      <c r="AG8" s="99"/>
      <c r="AH8" s="99"/>
      <c r="AI8" s="99"/>
      <c r="AJ8" s="99"/>
      <c r="AK8" s="99"/>
      <c r="AL8" s="99"/>
      <c r="AM8" s="99"/>
      <c r="AN8" s="99"/>
      <c r="AO8" s="99" t="s">
        <v>4539</v>
      </c>
      <c r="AP8" s="99"/>
      <c r="AQ8" s="99">
        <v>0</v>
      </c>
      <c r="AR8" s="99">
        <v>0</v>
      </c>
      <c r="AS8" s="99" t="s">
        <v>4540</v>
      </c>
      <c r="AT8" s="99">
        <v>0</v>
      </c>
      <c r="AU8" s="99">
        <v>0</v>
      </c>
      <c r="AV8" s="99">
        <v>0</v>
      </c>
      <c r="AW8" s="99">
        <v>0</v>
      </c>
      <c r="AX8" s="99" t="s">
        <v>4590</v>
      </c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99"/>
      <c r="CJ8" s="99" t="s">
        <v>4583</v>
      </c>
      <c r="CK8" s="99" t="s">
        <v>4591</v>
      </c>
      <c r="CL8" s="102">
        <v>4</v>
      </c>
      <c r="CM8" s="99"/>
      <c r="CN8" s="102"/>
      <c r="CO8" s="99">
        <v>46112</v>
      </c>
      <c r="CP8" s="103" t="s">
        <v>4544</v>
      </c>
      <c r="CQ8" s="104"/>
      <c r="CR8" s="104"/>
      <c r="CS8" s="104"/>
      <c r="CT8" s="104"/>
      <c r="CU8" s="105"/>
      <c r="CV8" s="104" t="str">
        <f>FLEET[[#This Row],[Category]]</f>
        <v>Dump Trailer</v>
      </c>
      <c r="CW8" s="106" t="str">
        <f t="shared" si="0"/>
        <v>14DT-02S</v>
      </c>
      <c r="CX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" s="106" t="s">
        <v>4577</v>
      </c>
      <c r="DA8" s="106" t="s">
        <v>4585</v>
      </c>
      <c r="DB8" s="106" t="str">
        <f>FLEET[[#This Row],[Toll Collection Device Number]]</f>
        <v>NTTA0001430560</v>
      </c>
      <c r="DC8" s="106" t="str">
        <f>FLEET[[#This Row],[License Plate]]</f>
        <v>850609M</v>
      </c>
      <c r="DD8" s="111" t="str">
        <f>IFERROR(_xlfn.XLOOKUP(FLEET[[#This Row],[ASSET]],Table7[Equip '#],Table7[Rate],),"NON-BILLABLE")</f>
        <v>NON-BILLABLE</v>
      </c>
    </row>
    <row r="9" spans="1:108" x14ac:dyDescent="0.25">
      <c r="A9" s="98" t="s">
        <v>4524</v>
      </c>
      <c r="B9" s="99" t="s">
        <v>4525</v>
      </c>
      <c r="C9" s="99" t="s">
        <v>4592</v>
      </c>
      <c r="D9" s="99" t="s">
        <v>4300</v>
      </c>
      <c r="E9" s="99" t="s">
        <v>4586</v>
      </c>
      <c r="F9" s="99" t="s">
        <v>4593</v>
      </c>
      <c r="G9" s="99">
        <v>2024</v>
      </c>
      <c r="H9" s="99" t="s">
        <v>4299</v>
      </c>
      <c r="I9" s="100"/>
      <c r="J9" s="99"/>
      <c r="K9" s="101">
        <v>45747.229398148098</v>
      </c>
      <c r="L9" s="99" t="s">
        <v>4580</v>
      </c>
      <c r="M9" s="99"/>
      <c r="N9" s="99"/>
      <c r="O9" s="99"/>
      <c r="P9" s="99"/>
      <c r="Q9" s="99"/>
      <c r="R9" s="99" t="s">
        <v>4587</v>
      </c>
      <c r="S9" s="99"/>
      <c r="T9" s="99" t="s">
        <v>4535</v>
      </c>
      <c r="U9" s="99" t="s">
        <v>4373</v>
      </c>
      <c r="V9" s="99">
        <v>333</v>
      </c>
      <c r="W9" s="99"/>
      <c r="X9" s="99"/>
      <c r="Y9" s="99">
        <v>0</v>
      </c>
      <c r="Z9" s="99">
        <v>0</v>
      </c>
      <c r="AA9" s="99" t="s">
        <v>4592</v>
      </c>
      <c r="AB9" s="99" t="s">
        <v>4594</v>
      </c>
      <c r="AC9" s="99"/>
      <c r="AD9" s="99" t="s">
        <v>4595</v>
      </c>
      <c r="AE9" s="99" t="s">
        <v>568</v>
      </c>
      <c r="AF9" s="99"/>
      <c r="AG9" s="99"/>
      <c r="AH9" s="99" t="s">
        <v>4596</v>
      </c>
      <c r="AI9" s="99"/>
      <c r="AJ9" s="99"/>
      <c r="AK9" s="99"/>
      <c r="AL9" s="99"/>
      <c r="AM9" s="99"/>
      <c r="AN9" s="99"/>
      <c r="AO9" s="99" t="s">
        <v>4539</v>
      </c>
      <c r="AP9" s="99"/>
      <c r="AQ9" s="99">
        <v>0</v>
      </c>
      <c r="AR9" s="99">
        <v>14000</v>
      </c>
      <c r="AS9" s="99" t="s">
        <v>4540</v>
      </c>
      <c r="AT9" s="99">
        <v>10960</v>
      </c>
      <c r="AU9" s="99">
        <v>0</v>
      </c>
      <c r="AV9" s="99">
        <v>0</v>
      </c>
      <c r="AW9" s="99">
        <v>0</v>
      </c>
      <c r="AX9" s="99"/>
      <c r="AY9" s="99" t="s">
        <v>4597</v>
      </c>
      <c r="AZ9" s="99">
        <v>8072.34</v>
      </c>
      <c r="BA9" s="99"/>
      <c r="BB9" s="99"/>
      <c r="BC9" s="99"/>
      <c r="BD9" s="99"/>
      <c r="BE9" s="99"/>
      <c r="BF9" s="99" t="s">
        <v>4598</v>
      </c>
      <c r="BG9" s="99"/>
      <c r="BH9" s="99"/>
      <c r="BI9" s="99"/>
      <c r="BJ9" s="99"/>
      <c r="BK9" s="99"/>
      <c r="BL9" s="99"/>
      <c r="BM9" s="99"/>
      <c r="BN9" s="99"/>
      <c r="BO9" s="99"/>
      <c r="BP9" s="99"/>
      <c r="BQ9" s="99"/>
      <c r="BR9" s="99"/>
      <c r="BS9" s="99"/>
      <c r="BT9" s="99"/>
      <c r="BU9" s="99"/>
      <c r="BV9" s="99"/>
      <c r="BW9" s="99"/>
      <c r="BX9" s="99"/>
      <c r="BY9" s="99"/>
      <c r="BZ9" s="99"/>
      <c r="CA9" s="99"/>
      <c r="CB9" s="99"/>
      <c r="CC9" s="99"/>
      <c r="CD9" s="99"/>
      <c r="CE9" s="99"/>
      <c r="CF9" s="99"/>
      <c r="CG9" s="99"/>
      <c r="CH9" s="99"/>
      <c r="CI9" s="99"/>
      <c r="CJ9" s="99" t="s">
        <v>4583</v>
      </c>
      <c r="CK9" s="99" t="s">
        <v>4599</v>
      </c>
      <c r="CL9" s="99"/>
      <c r="CM9" s="99"/>
      <c r="CN9" s="102"/>
      <c r="CO9" s="99">
        <v>46112</v>
      </c>
      <c r="CP9" s="103" t="s">
        <v>4544</v>
      </c>
      <c r="CQ9" s="104"/>
      <c r="CR9" s="104"/>
      <c r="CS9" s="104"/>
      <c r="CT9" s="104"/>
      <c r="CU9" s="105"/>
      <c r="CV9" s="104" t="str">
        <f>FLEET[[#This Row],[Category]]</f>
        <v>Flatbed Trailer</v>
      </c>
      <c r="CW9" s="106" t="str">
        <f t="shared" si="0"/>
        <v>14FT-01S</v>
      </c>
      <c r="CX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" s="106" t="s">
        <v>4577</v>
      </c>
      <c r="DA9" s="106" t="s">
        <v>4592</v>
      </c>
      <c r="DB9" s="106">
        <f>FLEET[[#This Row],[Toll Collection Device Number]]</f>
        <v>0</v>
      </c>
      <c r="DC9" s="106" t="str">
        <f>FLEET[[#This Row],[License Plate]]</f>
        <v>850608M</v>
      </c>
      <c r="DD9" s="111" t="str">
        <f>IFERROR(_xlfn.XLOOKUP(FLEET[[#This Row],[ASSET]],Table7[Equip '#],Table7[Rate],),"NON-BILLABLE")</f>
        <v>NON-BILLABLE</v>
      </c>
    </row>
    <row r="10" spans="1:108" x14ac:dyDescent="0.25">
      <c r="A10" s="98" t="s">
        <v>4524</v>
      </c>
      <c r="B10" s="99" t="s">
        <v>4525</v>
      </c>
      <c r="C10" s="99" t="s">
        <v>4600</v>
      </c>
      <c r="D10" s="99" t="s">
        <v>4300</v>
      </c>
      <c r="E10" s="99" t="s">
        <v>4586</v>
      </c>
      <c r="F10" s="99" t="s">
        <v>4601</v>
      </c>
      <c r="G10" s="99">
        <v>2024</v>
      </c>
      <c r="H10" s="99" t="s">
        <v>4299</v>
      </c>
      <c r="I10" s="100"/>
      <c r="J10" s="99"/>
      <c r="K10" s="99">
        <v>45747.229282407403</v>
      </c>
      <c r="L10" s="99" t="s">
        <v>4580</v>
      </c>
      <c r="M10" s="99"/>
      <c r="N10" s="99"/>
      <c r="O10" s="99"/>
      <c r="P10" s="99"/>
      <c r="Q10" s="99"/>
      <c r="R10" s="99" t="s">
        <v>4602</v>
      </c>
      <c r="S10" s="99"/>
      <c r="T10" s="99" t="s">
        <v>4535</v>
      </c>
      <c r="U10" s="99" t="s">
        <v>4373</v>
      </c>
      <c r="V10" s="99">
        <v>145</v>
      </c>
      <c r="W10" s="99"/>
      <c r="X10" s="99"/>
      <c r="Y10" s="99">
        <v>0</v>
      </c>
      <c r="Z10" s="99">
        <v>0</v>
      </c>
      <c r="AA10" s="99" t="s">
        <v>4603</v>
      </c>
      <c r="AB10" s="99" t="s">
        <v>4604</v>
      </c>
      <c r="AC10" s="99"/>
      <c r="AD10" s="99" t="s">
        <v>4605</v>
      </c>
      <c r="AE10" s="99" t="s">
        <v>568</v>
      </c>
      <c r="AF10" s="99"/>
      <c r="AG10" s="99"/>
      <c r="AH10" s="100" t="s">
        <v>4606</v>
      </c>
      <c r="AI10" s="99"/>
      <c r="AJ10" s="99"/>
      <c r="AK10" s="99"/>
      <c r="AL10" s="99"/>
      <c r="AM10" s="99"/>
      <c r="AN10" s="99"/>
      <c r="AO10" s="99" t="s">
        <v>4539</v>
      </c>
      <c r="AP10" s="99"/>
      <c r="AQ10" s="99">
        <v>0</v>
      </c>
      <c r="AR10" s="99">
        <v>0</v>
      </c>
      <c r="AS10" s="99" t="s">
        <v>4540</v>
      </c>
      <c r="AT10" s="99">
        <v>0</v>
      </c>
      <c r="AU10" s="99">
        <v>0</v>
      </c>
      <c r="AV10" s="99">
        <v>0</v>
      </c>
      <c r="AW10" s="99">
        <v>0</v>
      </c>
      <c r="AX10" s="99"/>
      <c r="AY10" s="99" t="s">
        <v>4607</v>
      </c>
      <c r="AZ10" s="99">
        <v>7688.15</v>
      </c>
      <c r="BA10" s="99"/>
      <c r="BB10" s="99"/>
      <c r="BC10" s="99"/>
      <c r="BD10" s="99"/>
      <c r="BE10" s="99"/>
      <c r="BF10" s="99" t="s">
        <v>4598</v>
      </c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99"/>
      <c r="CG10" s="99"/>
      <c r="CH10" s="99"/>
      <c r="CI10" s="99"/>
      <c r="CJ10" s="99" t="s">
        <v>4583</v>
      </c>
      <c r="CK10" s="99" t="s">
        <v>4608</v>
      </c>
      <c r="CL10" s="99"/>
      <c r="CM10" s="99"/>
      <c r="CN10" s="102"/>
      <c r="CO10" s="99">
        <v>45961</v>
      </c>
      <c r="CP10" s="103" t="s">
        <v>4544</v>
      </c>
      <c r="CQ10" s="104"/>
      <c r="CR10" s="104"/>
      <c r="CS10" s="104"/>
      <c r="CT10" s="104"/>
      <c r="CU10" s="105"/>
      <c r="CV10" s="104" t="str">
        <f>FLEET[[#This Row],[Category]]</f>
        <v>Flatbed Trailer</v>
      </c>
      <c r="CW10" s="106" t="str">
        <f t="shared" si="0"/>
        <v>14FT-03S</v>
      </c>
      <c r="CX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S2372507</v>
      </c>
      <c r="CY10" s="106" t="str">
        <f>IFERROR(TRIM(MID(FLEET[[#This Row],[Secondary Asset Identifier]], FIND(" - ", FLEET[[#This Row],[Secondary Asset Identifier]]) + 3, LEN(FLEET[[#This Row],[Secondary Asset Identifier]]))),FLEET[[#This Row],[Emp ID]])</f>
        <v>S2372507</v>
      </c>
      <c r="CZ10" s="106" t="s">
        <v>4609</v>
      </c>
      <c r="DA10" s="106" t="s">
        <v>4603</v>
      </c>
      <c r="DB10" s="106">
        <f>FLEET[[#This Row],[Toll Collection Device Number]]</f>
        <v>0</v>
      </c>
      <c r="DC10" s="106" t="str">
        <f>FLEET[[#This Row],[License Plate]]</f>
        <v>007624N</v>
      </c>
      <c r="DD10" s="111" t="str">
        <f>IFERROR(_xlfn.XLOOKUP(FLEET[[#This Row],[ASSET]],Table7[Equip '#],Table7[Rate],),"NON-BILLABLE")</f>
        <v>NON-BILLABLE</v>
      </c>
    </row>
    <row r="11" spans="1:108" x14ac:dyDescent="0.25">
      <c r="A11" s="98" t="s">
        <v>4524</v>
      </c>
      <c r="B11" s="99" t="s">
        <v>4525</v>
      </c>
      <c r="C11" s="99" t="s">
        <v>4610</v>
      </c>
      <c r="D11" s="99" t="s">
        <v>4300</v>
      </c>
      <c r="E11" s="99" t="s">
        <v>4586</v>
      </c>
      <c r="F11" s="99" t="s">
        <v>4611</v>
      </c>
      <c r="G11" s="99">
        <v>2024</v>
      </c>
      <c r="H11" s="99" t="s">
        <v>4299</v>
      </c>
      <c r="I11" s="100"/>
      <c r="J11" s="99"/>
      <c r="K11" s="101">
        <v>45747.232638888898</v>
      </c>
      <c r="L11" s="99" t="s">
        <v>4580</v>
      </c>
      <c r="M11" s="99"/>
      <c r="N11" s="99"/>
      <c r="O11" s="99"/>
      <c r="P11" s="99"/>
      <c r="Q11" s="99"/>
      <c r="R11" s="99" t="s">
        <v>4612</v>
      </c>
      <c r="S11" s="99"/>
      <c r="T11" s="99" t="s">
        <v>4535</v>
      </c>
      <c r="U11" s="99" t="s">
        <v>4373</v>
      </c>
      <c r="V11" s="99">
        <v>127</v>
      </c>
      <c r="W11" s="99"/>
      <c r="X11" s="99"/>
      <c r="Y11" s="99">
        <v>0</v>
      </c>
      <c r="Z11" s="99">
        <v>0</v>
      </c>
      <c r="AA11" s="99" t="s">
        <v>4613</v>
      </c>
      <c r="AB11" s="99" t="s">
        <v>4614</v>
      </c>
      <c r="AC11" s="99"/>
      <c r="AD11" s="99" t="s">
        <v>4615</v>
      </c>
      <c r="AE11" s="99" t="s">
        <v>568</v>
      </c>
      <c r="AF11" s="99"/>
      <c r="AG11" s="99"/>
      <c r="AH11" s="99"/>
      <c r="AI11" s="99"/>
      <c r="AJ11" s="99"/>
      <c r="AK11" s="99"/>
      <c r="AL11" s="99"/>
      <c r="AM11" s="99"/>
      <c r="AN11" s="99"/>
      <c r="AO11" s="99" t="s">
        <v>4539</v>
      </c>
      <c r="AP11" s="99"/>
      <c r="AQ11" s="99">
        <v>0</v>
      </c>
      <c r="AR11" s="99">
        <v>0</v>
      </c>
      <c r="AS11" s="99" t="s">
        <v>4540</v>
      </c>
      <c r="AT11" s="99">
        <v>0</v>
      </c>
      <c r="AU11" s="99">
        <v>0</v>
      </c>
      <c r="AV11" s="99">
        <v>0</v>
      </c>
      <c r="AW11" s="99">
        <v>0</v>
      </c>
      <c r="AX11" s="99"/>
      <c r="AY11" s="99" t="s">
        <v>4616</v>
      </c>
      <c r="AZ11" s="99">
        <v>7581.9</v>
      </c>
      <c r="BA11" s="99"/>
      <c r="BB11" s="99"/>
      <c r="BC11" s="99"/>
      <c r="BD11" s="99"/>
      <c r="BE11" s="99"/>
      <c r="BF11" s="99" t="s">
        <v>4617</v>
      </c>
      <c r="BG11" s="99"/>
      <c r="BH11" s="99"/>
      <c r="BI11" s="99"/>
      <c r="BJ11" s="99"/>
      <c r="BK11" s="99"/>
      <c r="BL11" s="99"/>
      <c r="BM11" s="99"/>
      <c r="BN11" s="99"/>
      <c r="BO11" s="99"/>
      <c r="BP11" s="99"/>
      <c r="BQ11" s="99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99"/>
      <c r="CG11" s="99"/>
      <c r="CH11" s="99"/>
      <c r="CI11" s="99"/>
      <c r="CJ11" s="99" t="s">
        <v>4583</v>
      </c>
      <c r="CK11" s="99" t="s">
        <v>4618</v>
      </c>
      <c r="CL11" s="102">
        <v>2</v>
      </c>
      <c r="CM11" s="99"/>
      <c r="CN11" s="102"/>
      <c r="CO11" s="99">
        <v>45961</v>
      </c>
      <c r="CP11" s="103" t="s">
        <v>4544</v>
      </c>
      <c r="CQ11" s="104"/>
      <c r="CR11" s="104"/>
      <c r="CS11" s="104"/>
      <c r="CT11" s="104"/>
      <c r="CU11" s="105"/>
      <c r="CV11" s="104" t="str">
        <f>FLEET[[#This Row],[Category]]</f>
        <v>Flatbed Trailer</v>
      </c>
      <c r="CW11" s="106" t="str">
        <f t="shared" si="0"/>
        <v>14FT-04S</v>
      </c>
      <c r="CX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R2360779</v>
      </c>
      <c r="CY11" s="106" t="str">
        <f>IFERROR(TRIM(MID(FLEET[[#This Row],[Secondary Asset Identifier]], FIND(" - ", FLEET[[#This Row],[Secondary Asset Identifier]]) + 3, LEN(FLEET[[#This Row],[Secondary Asset Identifier]]))),FLEET[[#This Row],[Emp ID]])</f>
        <v>R2360779</v>
      </c>
      <c r="CZ11" s="106" t="s">
        <v>4619</v>
      </c>
      <c r="DA11" s="106" t="s">
        <v>4613</v>
      </c>
      <c r="DB11" s="106">
        <f>FLEET[[#This Row],[Toll Collection Device Number]]</f>
        <v>0</v>
      </c>
      <c r="DC11" s="106" t="str">
        <f>FLEET[[#This Row],[License Plate]]</f>
        <v>007625N</v>
      </c>
      <c r="DD11" s="111" t="str">
        <f>IFERROR(_xlfn.XLOOKUP(FLEET[[#This Row],[ASSET]],Table7[Equip '#],Table7[Rate],),"NON-BILLABLE")</f>
        <v>NON-BILLABLE</v>
      </c>
    </row>
    <row r="12" spans="1:108" x14ac:dyDescent="0.25">
      <c r="A12" s="98" t="s">
        <v>4524</v>
      </c>
      <c r="B12" s="99" t="s">
        <v>4525</v>
      </c>
      <c r="C12" s="99" t="s">
        <v>646</v>
      </c>
      <c r="D12" s="99" t="s">
        <v>4300</v>
      </c>
      <c r="E12" s="99" t="s">
        <v>4586</v>
      </c>
      <c r="F12" s="99" t="s">
        <v>4593</v>
      </c>
      <c r="G12" s="99"/>
      <c r="H12" s="99" t="s">
        <v>4299</v>
      </c>
      <c r="I12" s="100"/>
      <c r="J12" s="99"/>
      <c r="K12" s="99">
        <v>45747.237280092602</v>
      </c>
      <c r="L12" s="99" t="s">
        <v>4580</v>
      </c>
      <c r="M12" s="99"/>
      <c r="N12" s="99"/>
      <c r="O12" s="99"/>
      <c r="P12" s="99"/>
      <c r="Q12" s="99"/>
      <c r="R12" s="99" t="s">
        <v>4620</v>
      </c>
      <c r="S12" s="99"/>
      <c r="T12" s="99" t="s">
        <v>4535</v>
      </c>
      <c r="U12" s="99" t="s">
        <v>4373</v>
      </c>
      <c r="V12" s="99">
        <v>431</v>
      </c>
      <c r="W12" s="99"/>
      <c r="X12" s="99"/>
      <c r="Y12" s="99">
        <v>0</v>
      </c>
      <c r="Z12" s="99">
        <v>0</v>
      </c>
      <c r="AA12" s="99"/>
      <c r="AB12" s="99" t="s">
        <v>4621</v>
      </c>
      <c r="AC12" s="99"/>
      <c r="AD12" s="99" t="s">
        <v>4622</v>
      </c>
      <c r="AE12" s="99" t="s">
        <v>568</v>
      </c>
      <c r="AF12" s="99"/>
      <c r="AG12" s="99"/>
      <c r="AH12" s="99"/>
      <c r="AI12" s="99"/>
      <c r="AJ12" s="99"/>
      <c r="AK12" s="99"/>
      <c r="AL12" s="99"/>
      <c r="AM12" s="99"/>
      <c r="AN12" s="99"/>
      <c r="AO12" s="99" t="s">
        <v>4539</v>
      </c>
      <c r="AP12" s="99"/>
      <c r="AQ12" s="99">
        <v>0</v>
      </c>
      <c r="AR12" s="99">
        <v>0</v>
      </c>
      <c r="AS12" s="99" t="s">
        <v>4540</v>
      </c>
      <c r="AT12" s="99">
        <v>0</v>
      </c>
      <c r="AU12" s="99">
        <v>0</v>
      </c>
      <c r="AV12" s="99">
        <v>0</v>
      </c>
      <c r="AW12" s="99">
        <v>0</v>
      </c>
      <c r="AX12" s="99" t="s">
        <v>4623</v>
      </c>
      <c r="AY12" s="99"/>
      <c r="AZ12" s="99"/>
      <c r="BA12" s="99"/>
      <c r="BB12" s="99"/>
      <c r="BC12" s="99"/>
      <c r="BD12" s="99"/>
      <c r="BE12" s="99"/>
      <c r="BF12" s="99" t="s">
        <v>4624</v>
      </c>
      <c r="BG12" s="99"/>
      <c r="BH12" s="99"/>
      <c r="BI12" s="99"/>
      <c r="BJ12" s="99"/>
      <c r="BK12" s="99"/>
      <c r="BL12" s="99"/>
      <c r="BM12" s="99"/>
      <c r="BN12" s="99"/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BY12" s="99"/>
      <c r="BZ12" s="99"/>
      <c r="CA12" s="99"/>
      <c r="CB12" s="99"/>
      <c r="CC12" s="99"/>
      <c r="CD12" s="99"/>
      <c r="CE12" s="99"/>
      <c r="CF12" s="99"/>
      <c r="CG12" s="99"/>
      <c r="CH12" s="99"/>
      <c r="CI12" s="99"/>
      <c r="CJ12" s="99" t="s">
        <v>4583</v>
      </c>
      <c r="CK12" s="99" t="s">
        <v>4625</v>
      </c>
      <c r="CL12" s="99">
        <v>2</v>
      </c>
      <c r="CM12" s="99"/>
      <c r="CN12" s="102"/>
      <c r="CO12" s="99">
        <v>43982</v>
      </c>
      <c r="CP12" s="103" t="s">
        <v>4544</v>
      </c>
      <c r="CQ12" s="104"/>
      <c r="CR12" s="104"/>
      <c r="CS12" s="104"/>
      <c r="CT12" s="104"/>
      <c r="CU12" s="105"/>
      <c r="CV12" s="104" t="str">
        <f>FLEET[[#This Row],[Category]]</f>
        <v>Flatbed Trailer</v>
      </c>
      <c r="CW12" s="106" t="str">
        <f t="shared" si="0"/>
        <v>14T-14</v>
      </c>
      <c r="CX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" s="106" t="s">
        <v>4577</v>
      </c>
      <c r="DA12" s="106" t="s">
        <v>646</v>
      </c>
      <c r="DB12" s="106" t="str">
        <f>FLEET[[#This Row],[Toll Collection Device Number]]</f>
        <v>NTTA00439422</v>
      </c>
      <c r="DC12" s="106" t="str">
        <f>FLEET[[#This Row],[License Plate]]</f>
        <v>419632K</v>
      </c>
      <c r="DD12" s="111" t="str">
        <f>IFERROR(_xlfn.XLOOKUP(FLEET[[#This Row],[ASSET]],Table7[Equip '#],Table7[Rate],),"NON-BILLABLE")</f>
        <v>NON-BILLABLE</v>
      </c>
    </row>
    <row r="13" spans="1:108" x14ac:dyDescent="0.25">
      <c r="A13" s="98" t="s">
        <v>4524</v>
      </c>
      <c r="B13" s="99" t="s">
        <v>4525</v>
      </c>
      <c r="C13" s="99" t="s">
        <v>4626</v>
      </c>
      <c r="D13" s="99" t="s">
        <v>4300</v>
      </c>
      <c r="E13" s="99" t="s">
        <v>4586</v>
      </c>
      <c r="F13" s="99" t="s">
        <v>4627</v>
      </c>
      <c r="G13" s="99"/>
      <c r="H13" s="99" t="s">
        <v>4299</v>
      </c>
      <c r="I13" s="100"/>
      <c r="J13" s="99"/>
      <c r="K13" s="99">
        <v>45747.234745370399</v>
      </c>
      <c r="L13" s="99" t="s">
        <v>4580</v>
      </c>
      <c r="M13" s="99"/>
      <c r="N13" s="99"/>
      <c r="O13" s="99"/>
      <c r="P13" s="99"/>
      <c r="Q13" s="99"/>
      <c r="R13" s="99" t="s">
        <v>4628</v>
      </c>
      <c r="S13" s="99"/>
      <c r="T13" s="99" t="s">
        <v>4535</v>
      </c>
      <c r="U13" s="99" t="s">
        <v>4373</v>
      </c>
      <c r="V13" s="99">
        <v>513</v>
      </c>
      <c r="W13" s="99"/>
      <c r="X13" s="99"/>
      <c r="Y13" s="99">
        <v>0</v>
      </c>
      <c r="Z13" s="99">
        <v>0</v>
      </c>
      <c r="AA13" s="99"/>
      <c r="AB13" s="99" t="s">
        <v>4629</v>
      </c>
      <c r="AC13" s="99"/>
      <c r="AD13" s="99" t="s">
        <v>4630</v>
      </c>
      <c r="AE13" s="99" t="s">
        <v>568</v>
      </c>
      <c r="AF13" s="99"/>
      <c r="AG13" s="99"/>
      <c r="AH13" s="99" t="s">
        <v>4631</v>
      </c>
      <c r="AI13" s="99"/>
      <c r="AJ13" s="99"/>
      <c r="AK13" s="99"/>
      <c r="AL13" s="99"/>
      <c r="AM13" s="99"/>
      <c r="AN13" s="99"/>
      <c r="AO13" s="99" t="s">
        <v>4539</v>
      </c>
      <c r="AP13" s="99"/>
      <c r="AQ13" s="99">
        <v>0</v>
      </c>
      <c r="AR13" s="99">
        <v>0</v>
      </c>
      <c r="AS13" s="99" t="s">
        <v>4540</v>
      </c>
      <c r="AT13" s="99">
        <v>0</v>
      </c>
      <c r="AU13" s="99">
        <v>0</v>
      </c>
      <c r="AV13" s="99">
        <v>0</v>
      </c>
      <c r="AW13" s="99">
        <v>0</v>
      </c>
      <c r="AX13" s="99"/>
      <c r="AY13" s="99"/>
      <c r="AZ13" s="99"/>
      <c r="BA13" s="99"/>
      <c r="BB13" s="99"/>
      <c r="BC13" s="99"/>
      <c r="BD13" s="99"/>
      <c r="BE13" s="99"/>
      <c r="BF13" s="99" t="s">
        <v>4632</v>
      </c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99"/>
      <c r="CJ13" s="99" t="s">
        <v>4583</v>
      </c>
      <c r="CK13" s="99" t="s">
        <v>4633</v>
      </c>
      <c r="CL13" s="99"/>
      <c r="CM13" s="99"/>
      <c r="CN13" s="102"/>
      <c r="CO13" s="99">
        <v>45535</v>
      </c>
      <c r="CP13" s="103" t="s">
        <v>4544</v>
      </c>
      <c r="CQ13" s="104"/>
      <c r="CR13" s="104"/>
      <c r="CS13" s="104"/>
      <c r="CT13" s="104"/>
      <c r="CU13" s="105"/>
      <c r="CV13" s="104" t="str">
        <f>FLEET[[#This Row],[Category]]</f>
        <v>Flatbed Trailer</v>
      </c>
      <c r="CW13" s="106" t="str">
        <f t="shared" si="0"/>
        <v>14T-21</v>
      </c>
      <c r="CX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TRAILER</v>
      </c>
      <c r="CY13" s="106" t="str">
        <f>IFERROR(TRIM(MID(FLEET[[#This Row],[Secondary Asset Identifier]], FIND(" - ", FLEET[[#This Row],[Secondary Asset Identifier]]) + 3, LEN(FLEET[[#This Row],[Secondary Asset Identifier]]))),FLEET[[#This Row],[Emp ID]])</f>
        <v>SHOP TRAILER</v>
      </c>
      <c r="CZ13" s="106" t="s">
        <v>4631</v>
      </c>
      <c r="DA13" s="106" t="s">
        <v>658</v>
      </c>
      <c r="DB13" s="106">
        <f>FLEET[[#This Row],[Toll Collection Device Number]]</f>
        <v>0</v>
      </c>
      <c r="DC13" s="106" t="str">
        <f>FLEET[[#This Row],[License Plate]]</f>
        <v>519048M</v>
      </c>
      <c r="DD13" s="111" t="str">
        <f>IFERROR(_xlfn.XLOOKUP(FLEET[[#This Row],[ASSET]],Table7[Equip '#],Table7[Rate],),"NON-BILLABLE")</f>
        <v>NON-BILLABLE</v>
      </c>
    </row>
    <row r="14" spans="1:108" x14ac:dyDescent="0.25">
      <c r="A14" s="98" t="s">
        <v>4524</v>
      </c>
      <c r="B14" s="99" t="s">
        <v>4525</v>
      </c>
      <c r="C14" s="99" t="s">
        <v>3080</v>
      </c>
      <c r="D14" s="99" t="s">
        <v>4300</v>
      </c>
      <c r="E14" s="99" t="s">
        <v>4634</v>
      </c>
      <c r="F14" s="99" t="s">
        <v>4635</v>
      </c>
      <c r="G14" s="99"/>
      <c r="H14" s="99" t="s">
        <v>4297</v>
      </c>
      <c r="I14" s="100"/>
      <c r="J14" s="99"/>
      <c r="K14" s="101">
        <v>45747.2337037037</v>
      </c>
      <c r="L14" s="99" t="s">
        <v>4580</v>
      </c>
      <c r="M14" s="99"/>
      <c r="N14" s="99"/>
      <c r="O14" s="99"/>
      <c r="P14" s="99"/>
      <c r="Q14" s="99"/>
      <c r="R14" s="99" t="s">
        <v>4636</v>
      </c>
      <c r="S14" s="99"/>
      <c r="T14" s="99" t="s">
        <v>4535</v>
      </c>
      <c r="U14" s="99" t="s">
        <v>4373</v>
      </c>
      <c r="V14" s="99">
        <v>559</v>
      </c>
      <c r="W14" s="99"/>
      <c r="X14" s="99"/>
      <c r="Y14" s="99">
        <v>0</v>
      </c>
      <c r="Z14" s="99">
        <v>0</v>
      </c>
      <c r="AA14" s="99"/>
      <c r="AB14" s="99" t="s">
        <v>4637</v>
      </c>
      <c r="AC14" s="99"/>
      <c r="AD14" s="99" t="s">
        <v>4638</v>
      </c>
      <c r="AE14" s="99" t="s">
        <v>568</v>
      </c>
      <c r="AF14" s="99"/>
      <c r="AG14" s="99"/>
      <c r="AH14" s="99"/>
      <c r="AI14" s="99"/>
      <c r="AJ14" s="99"/>
      <c r="AK14" s="99"/>
      <c r="AL14" s="99"/>
      <c r="AM14" s="99"/>
      <c r="AN14" s="99"/>
      <c r="AO14" s="99" t="s">
        <v>4539</v>
      </c>
      <c r="AP14" s="99" t="s">
        <v>4639</v>
      </c>
      <c r="AQ14" s="99">
        <v>0</v>
      </c>
      <c r="AR14" s="99">
        <v>0</v>
      </c>
      <c r="AS14" s="99" t="s">
        <v>4540</v>
      </c>
      <c r="AT14" s="99">
        <v>0</v>
      </c>
      <c r="AU14" s="99">
        <v>0</v>
      </c>
      <c r="AV14" s="99">
        <v>0</v>
      </c>
      <c r="AW14" s="99">
        <v>0</v>
      </c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  <c r="BM14" s="99"/>
      <c r="BN14" s="99"/>
      <c r="BO14" s="99"/>
      <c r="BP14" s="99"/>
      <c r="BQ14" s="99"/>
      <c r="BR14" s="99"/>
      <c r="BS14" s="99"/>
      <c r="BT14" s="99"/>
      <c r="BU14" s="99"/>
      <c r="BV14" s="99"/>
      <c r="BW14" s="99"/>
      <c r="BX14" s="99"/>
      <c r="BY14" s="99"/>
      <c r="BZ14" s="99"/>
      <c r="CA14" s="99"/>
      <c r="CB14" s="99"/>
      <c r="CC14" s="99"/>
      <c r="CD14" s="99"/>
      <c r="CE14" s="99"/>
      <c r="CF14" s="99"/>
      <c r="CG14" s="99"/>
      <c r="CH14" s="99"/>
      <c r="CI14" s="99"/>
      <c r="CJ14" s="99" t="s">
        <v>4583</v>
      </c>
      <c r="CK14" s="99" t="s">
        <v>4640</v>
      </c>
      <c r="CL14" s="102"/>
      <c r="CM14" s="99"/>
      <c r="CN14" s="102"/>
      <c r="CO14" s="99">
        <v>45838</v>
      </c>
      <c r="CP14" s="103" t="s">
        <v>4544</v>
      </c>
      <c r="CQ14" s="104"/>
      <c r="CR14" s="104"/>
      <c r="CS14" s="104"/>
      <c r="CT14" s="104"/>
      <c r="CU14" s="105"/>
      <c r="CV14" s="104" t="str">
        <f>FLEET[[#This Row],[Category]]</f>
        <v>Dump Trailer</v>
      </c>
      <c r="CW14" s="106" t="str">
        <f t="shared" si="0"/>
        <v>14T-36</v>
      </c>
      <c r="CX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" s="106" t="s">
        <v>4577</v>
      </c>
      <c r="DA14" s="106" t="s">
        <v>3080</v>
      </c>
      <c r="DB14" s="106">
        <f>FLEET[[#This Row],[Toll Collection Device Number]]</f>
        <v>0</v>
      </c>
      <c r="DC14" s="106" t="str">
        <f>FLEET[[#This Row],[License Plate]]</f>
        <v>617953M</v>
      </c>
      <c r="DD14" s="111">
        <f>IFERROR(_xlfn.XLOOKUP(FLEET[[#This Row],[ASSET]],Table7[Equip '#],Table7[Rate],),"NON-BILLABLE")</f>
        <v>200</v>
      </c>
    </row>
    <row r="15" spans="1:108" x14ac:dyDescent="0.25">
      <c r="A15" s="98" t="s">
        <v>4524</v>
      </c>
      <c r="B15" s="99" t="s">
        <v>4525</v>
      </c>
      <c r="C15" s="99" t="s">
        <v>3081</v>
      </c>
      <c r="D15" s="99" t="s">
        <v>4300</v>
      </c>
      <c r="E15" s="99" t="s">
        <v>4634</v>
      </c>
      <c r="F15" s="99" t="s">
        <v>4635</v>
      </c>
      <c r="G15" s="99"/>
      <c r="H15" s="99" t="s">
        <v>4297</v>
      </c>
      <c r="I15" s="100"/>
      <c r="J15" s="99"/>
      <c r="K15" s="101">
        <v>45747.237314814804</v>
      </c>
      <c r="L15" s="99" t="s">
        <v>4580</v>
      </c>
      <c r="M15" s="99"/>
      <c r="N15" s="99"/>
      <c r="O15" s="99"/>
      <c r="P15" s="99"/>
      <c r="Q15" s="99"/>
      <c r="R15" s="99" t="s">
        <v>4628</v>
      </c>
      <c r="S15" s="99"/>
      <c r="T15" s="99" t="s">
        <v>4535</v>
      </c>
      <c r="U15" s="99" t="s">
        <v>4373</v>
      </c>
      <c r="V15" s="99">
        <v>559</v>
      </c>
      <c r="W15" s="99"/>
      <c r="X15" s="99"/>
      <c r="Y15" s="99">
        <v>0</v>
      </c>
      <c r="Z15" s="99">
        <v>0</v>
      </c>
      <c r="AA15" s="99"/>
      <c r="AB15" s="99" t="s">
        <v>4641</v>
      </c>
      <c r="AC15" s="99"/>
      <c r="AD15" s="99" t="s">
        <v>4642</v>
      </c>
      <c r="AE15" s="99" t="s">
        <v>568</v>
      </c>
      <c r="AF15" s="99"/>
      <c r="AG15" s="99"/>
      <c r="AH15" s="99"/>
      <c r="AI15" s="99"/>
      <c r="AJ15" s="99"/>
      <c r="AK15" s="99"/>
      <c r="AL15" s="99"/>
      <c r="AM15" s="99"/>
      <c r="AN15" s="99"/>
      <c r="AO15" s="99" t="s">
        <v>4539</v>
      </c>
      <c r="AP15" s="99" t="s">
        <v>4639</v>
      </c>
      <c r="AQ15" s="99">
        <v>0</v>
      </c>
      <c r="AR15" s="99">
        <v>0</v>
      </c>
      <c r="AS15" s="99" t="s">
        <v>4540</v>
      </c>
      <c r="AT15" s="99">
        <v>0</v>
      </c>
      <c r="AU15" s="99">
        <v>0</v>
      </c>
      <c r="AV15" s="99">
        <v>0</v>
      </c>
      <c r="AW15" s="99">
        <v>0</v>
      </c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  <c r="BM15" s="99"/>
      <c r="BN15" s="99"/>
      <c r="BO15" s="99"/>
      <c r="BP15" s="99"/>
      <c r="BQ15" s="99"/>
      <c r="BR15" s="99"/>
      <c r="BS15" s="99"/>
      <c r="BT15" s="99"/>
      <c r="BU15" s="99"/>
      <c r="BV15" s="99"/>
      <c r="BW15" s="99"/>
      <c r="BX15" s="99"/>
      <c r="BY15" s="99"/>
      <c r="BZ15" s="99"/>
      <c r="CA15" s="99"/>
      <c r="CB15" s="99"/>
      <c r="CC15" s="99"/>
      <c r="CD15" s="99"/>
      <c r="CE15" s="99"/>
      <c r="CF15" s="99"/>
      <c r="CG15" s="99"/>
      <c r="CH15" s="99"/>
      <c r="CI15" s="99"/>
      <c r="CJ15" s="99" t="s">
        <v>4583</v>
      </c>
      <c r="CK15" s="99" t="s">
        <v>4643</v>
      </c>
      <c r="CL15" s="102"/>
      <c r="CM15" s="99"/>
      <c r="CN15" s="102"/>
      <c r="CO15" s="99">
        <v>45473</v>
      </c>
      <c r="CP15" s="103" t="s">
        <v>4544</v>
      </c>
      <c r="CQ15" s="104"/>
      <c r="CR15" s="104"/>
      <c r="CS15" s="104"/>
      <c r="CT15" s="104"/>
      <c r="CU15" s="105"/>
      <c r="CV15" s="104" t="str">
        <f>FLEET[[#This Row],[Category]]</f>
        <v>Dump Trailer</v>
      </c>
      <c r="CW15" s="106" t="str">
        <f t="shared" si="0"/>
        <v>14T-37</v>
      </c>
      <c r="CX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" s="106" t="s">
        <v>4577</v>
      </c>
      <c r="DA15" s="106" t="s">
        <v>3081</v>
      </c>
      <c r="DB15" s="106">
        <f>FLEET[[#This Row],[Toll Collection Device Number]]</f>
        <v>0</v>
      </c>
      <c r="DC15" s="106" t="str">
        <f>FLEET[[#This Row],[License Plate]]</f>
        <v>617954M</v>
      </c>
      <c r="DD15" s="111">
        <f>IFERROR(_xlfn.XLOOKUP(FLEET[[#This Row],[ASSET]],Table7[Equip '#],Table7[Rate],),"NON-BILLABLE")</f>
        <v>200</v>
      </c>
    </row>
    <row r="16" spans="1:108" x14ac:dyDescent="0.25">
      <c r="A16" s="98" t="s">
        <v>4524</v>
      </c>
      <c r="B16" s="99" t="s">
        <v>4525</v>
      </c>
      <c r="C16" s="99" t="s">
        <v>4644</v>
      </c>
      <c r="D16" s="99" t="s">
        <v>4300</v>
      </c>
      <c r="E16" s="99" t="s">
        <v>4645</v>
      </c>
      <c r="F16" s="99" t="s">
        <v>4593</v>
      </c>
      <c r="G16" s="99">
        <v>2023</v>
      </c>
      <c r="H16" s="99" t="s">
        <v>4298</v>
      </c>
      <c r="I16" s="100"/>
      <c r="J16" s="99"/>
      <c r="K16" s="101">
        <v>45747.232210648202</v>
      </c>
      <c r="L16" s="99" t="s">
        <v>4580</v>
      </c>
      <c r="M16" s="99"/>
      <c r="N16" s="99"/>
      <c r="O16" s="99"/>
      <c r="P16" s="99"/>
      <c r="Q16" s="99"/>
      <c r="R16" s="99" t="s">
        <v>4646</v>
      </c>
      <c r="S16" s="99"/>
      <c r="T16" s="99" t="s">
        <v>4535</v>
      </c>
      <c r="U16" s="99" t="s">
        <v>4373</v>
      </c>
      <c r="V16" s="99">
        <v>577</v>
      </c>
      <c r="W16" s="99"/>
      <c r="X16" s="99"/>
      <c r="Y16" s="99">
        <v>0</v>
      </c>
      <c r="Z16" s="99">
        <v>0</v>
      </c>
      <c r="AA16" s="99"/>
      <c r="AB16" s="99" t="s">
        <v>4647</v>
      </c>
      <c r="AC16" s="99" t="s">
        <v>4648</v>
      </c>
      <c r="AD16" s="99" t="s">
        <v>4649</v>
      </c>
      <c r="AE16" s="99" t="s">
        <v>568</v>
      </c>
      <c r="AF16" s="99"/>
      <c r="AG16" s="99"/>
      <c r="AH16" s="99" t="s">
        <v>4650</v>
      </c>
      <c r="AI16" s="99"/>
      <c r="AJ16" s="99"/>
      <c r="AK16" s="99"/>
      <c r="AL16" s="99"/>
      <c r="AM16" s="99"/>
      <c r="AN16" s="99"/>
      <c r="AO16" s="99" t="s">
        <v>4539</v>
      </c>
      <c r="AP16" s="99" t="s">
        <v>4639</v>
      </c>
      <c r="AQ16" s="99">
        <v>0</v>
      </c>
      <c r="AR16" s="99">
        <v>14000</v>
      </c>
      <c r="AS16" s="99" t="s">
        <v>4540</v>
      </c>
      <c r="AT16" s="99">
        <v>0</v>
      </c>
      <c r="AU16" s="99">
        <v>0</v>
      </c>
      <c r="AV16" s="99">
        <v>0</v>
      </c>
      <c r="AW16" s="99">
        <v>0</v>
      </c>
      <c r="AX16" s="99"/>
      <c r="AY16" s="99"/>
      <c r="AZ16" s="99"/>
      <c r="BA16" s="99"/>
      <c r="BB16" s="99"/>
      <c r="BC16" s="99"/>
      <c r="BD16" s="99"/>
      <c r="BE16" s="99"/>
      <c r="BF16" s="99" t="s">
        <v>4651</v>
      </c>
      <c r="BG16" s="99"/>
      <c r="BH16" s="99"/>
      <c r="BI16" s="99"/>
      <c r="BJ16" s="99"/>
      <c r="BK16" s="99"/>
      <c r="BL16" s="99"/>
      <c r="BM16" s="99"/>
      <c r="BN16" s="99"/>
      <c r="BO16" s="99"/>
      <c r="BP16" s="99"/>
      <c r="BQ16" s="99"/>
      <c r="BR16" s="99"/>
      <c r="BS16" s="99"/>
      <c r="BT16" s="99"/>
      <c r="BU16" s="99"/>
      <c r="BV16" s="99"/>
      <c r="BW16" s="99"/>
      <c r="BX16" s="99"/>
      <c r="BY16" s="99"/>
      <c r="BZ16" s="99"/>
      <c r="CA16" s="99"/>
      <c r="CB16" s="99"/>
      <c r="CC16" s="99"/>
      <c r="CD16" s="99"/>
      <c r="CE16" s="99"/>
      <c r="CF16" s="99"/>
      <c r="CG16" s="99"/>
      <c r="CH16" s="99"/>
      <c r="CI16" s="99"/>
      <c r="CJ16" s="99" t="s">
        <v>4583</v>
      </c>
      <c r="CK16" s="99" t="s">
        <v>4652</v>
      </c>
      <c r="CL16" s="99">
        <v>2</v>
      </c>
      <c r="CM16" s="99"/>
      <c r="CN16" s="102"/>
      <c r="CO16" s="99">
        <v>45808</v>
      </c>
      <c r="CP16" s="103" t="s">
        <v>4544</v>
      </c>
      <c r="CQ16" s="104"/>
      <c r="CR16" s="104"/>
      <c r="CS16" s="104"/>
      <c r="CT16" s="104"/>
      <c r="CU16" s="105"/>
      <c r="CV16" s="104" t="str">
        <f>FLEET[[#This Row],[Category]]</f>
        <v>Landscape Trailer</v>
      </c>
      <c r="CW16" s="106" t="str">
        <f t="shared" si="0"/>
        <v>14T-38</v>
      </c>
      <c r="CX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TRAFFIC CONTROL</v>
      </c>
      <c r="CY16" s="106" t="str">
        <f>IFERROR(TRIM(MID(FLEET[[#This Row],[Secondary Asset Identifier]], FIND(" - ", FLEET[[#This Row],[Secondary Asset Identifier]]) + 3, LEN(FLEET[[#This Row],[Secondary Asset Identifier]]))),FLEET[[#This Row],[Emp ID]])</f>
        <v>TRAFFIC CONTROL</v>
      </c>
      <c r="CZ16" s="106" t="s">
        <v>4653</v>
      </c>
      <c r="DA16" s="106" t="s">
        <v>3224</v>
      </c>
      <c r="DB16" s="106">
        <f>FLEET[[#This Row],[Toll Collection Device Number]]</f>
        <v>0</v>
      </c>
      <c r="DC16" s="106" t="str">
        <f>FLEET[[#This Row],[License Plate]]</f>
        <v>623925M</v>
      </c>
      <c r="DD16" s="111">
        <f>IFERROR(_xlfn.XLOOKUP(FLEET[[#This Row],[ASSET]],Table7[Equip '#],Table7[Rate],),"NON-BILLABLE")</f>
        <v>200</v>
      </c>
    </row>
    <row r="17" spans="1:108" x14ac:dyDescent="0.25">
      <c r="A17" s="98" t="s">
        <v>4524</v>
      </c>
      <c r="B17" s="99" t="s">
        <v>4525</v>
      </c>
      <c r="C17" s="99" t="s">
        <v>4654</v>
      </c>
      <c r="D17" s="99" t="s">
        <v>4300</v>
      </c>
      <c r="E17" s="99" t="s">
        <v>4579</v>
      </c>
      <c r="F17" s="99" t="s">
        <v>4655</v>
      </c>
      <c r="G17" s="99">
        <v>2024</v>
      </c>
      <c r="H17" s="99" t="s">
        <v>4299</v>
      </c>
      <c r="I17" s="100"/>
      <c r="J17" s="99"/>
      <c r="K17" s="101">
        <v>45747.235983796301</v>
      </c>
      <c r="L17" s="99" t="s">
        <v>4580</v>
      </c>
      <c r="M17" s="99"/>
      <c r="N17" s="99"/>
      <c r="O17" s="99"/>
      <c r="P17" s="99"/>
      <c r="Q17" s="99"/>
      <c r="R17" s="99" t="s">
        <v>4656</v>
      </c>
      <c r="S17" s="99"/>
      <c r="T17" s="99" t="s">
        <v>4535</v>
      </c>
      <c r="U17" s="99" t="s">
        <v>4373</v>
      </c>
      <c r="V17" s="99">
        <v>127</v>
      </c>
      <c r="W17" s="99"/>
      <c r="X17" s="99"/>
      <c r="Y17" s="99">
        <v>0</v>
      </c>
      <c r="Z17" s="99">
        <v>0</v>
      </c>
      <c r="AA17" s="99" t="s">
        <v>4657</v>
      </c>
      <c r="AB17" s="99" t="s">
        <v>4658</v>
      </c>
      <c r="AC17" s="99"/>
      <c r="AD17" s="99" t="s">
        <v>4659</v>
      </c>
      <c r="AE17" s="99" t="s">
        <v>568</v>
      </c>
      <c r="AF17" s="99"/>
      <c r="AG17" s="99"/>
      <c r="AH17" s="99"/>
      <c r="AI17" s="99"/>
      <c r="AJ17" s="99"/>
      <c r="AK17" s="99"/>
      <c r="AL17" s="99"/>
      <c r="AM17" s="99"/>
      <c r="AN17" s="99"/>
      <c r="AO17" s="99" t="s">
        <v>4539</v>
      </c>
      <c r="AP17" s="99"/>
      <c r="AQ17" s="99">
        <v>0</v>
      </c>
      <c r="AR17" s="99">
        <v>0</v>
      </c>
      <c r="AS17" s="99" t="s">
        <v>4540</v>
      </c>
      <c r="AT17" s="99">
        <v>0</v>
      </c>
      <c r="AU17" s="99">
        <v>0</v>
      </c>
      <c r="AV17" s="99">
        <v>0</v>
      </c>
      <c r="AW17" s="99">
        <v>0</v>
      </c>
      <c r="AX17" s="99"/>
      <c r="AY17" s="99"/>
      <c r="AZ17" s="99"/>
      <c r="BA17" s="99"/>
      <c r="BB17" s="99"/>
      <c r="BC17" s="99"/>
      <c r="BD17" s="99"/>
      <c r="BE17" s="99"/>
      <c r="BF17" s="99" t="s">
        <v>4660</v>
      </c>
      <c r="BG17" s="99"/>
      <c r="BH17" s="99"/>
      <c r="BI17" s="99"/>
      <c r="BJ17" s="99"/>
      <c r="BK17" s="99"/>
      <c r="BL17" s="99"/>
      <c r="BM17" s="99"/>
      <c r="BN17" s="99"/>
      <c r="BO17" s="99"/>
      <c r="BP17" s="99"/>
      <c r="BQ17" s="99"/>
      <c r="BR17" s="99"/>
      <c r="BS17" s="99"/>
      <c r="BT17" s="99"/>
      <c r="BU17" s="99"/>
      <c r="BV17" s="99"/>
      <c r="BW17" s="99"/>
      <c r="BX17" s="99"/>
      <c r="BY17" s="99"/>
      <c r="BZ17" s="99"/>
      <c r="CA17" s="99"/>
      <c r="CB17" s="99"/>
      <c r="CC17" s="99"/>
      <c r="CD17" s="99"/>
      <c r="CE17" s="99"/>
      <c r="CF17" s="99"/>
      <c r="CG17" s="99"/>
      <c r="CH17" s="99"/>
      <c r="CI17" s="99"/>
      <c r="CJ17" s="99" t="s">
        <v>4583</v>
      </c>
      <c r="CK17" s="99" t="s">
        <v>4661</v>
      </c>
      <c r="CL17" s="99"/>
      <c r="CM17" s="99"/>
      <c r="CN17" s="102"/>
      <c r="CO17" s="99">
        <v>46022</v>
      </c>
      <c r="CP17" s="103" t="s">
        <v>4544</v>
      </c>
      <c r="CQ17" s="104"/>
      <c r="CR17" s="104"/>
      <c r="CS17" s="104"/>
      <c r="CT17" s="104"/>
      <c r="CU17" s="105"/>
      <c r="CV17" s="104" t="str">
        <f>FLEET[[#This Row],[Category]]</f>
        <v>Flatbed Trailer</v>
      </c>
      <c r="CW17" s="106" t="str">
        <f t="shared" si="0"/>
        <v>14T-39</v>
      </c>
      <c r="CX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WTX JOB TRAILER</v>
      </c>
      <c r="CY17" s="106" t="str">
        <f>IFERROR(TRIM(MID(FLEET[[#This Row],[Secondary Asset Identifier]], FIND(" - ", FLEET[[#This Row],[Secondary Asset Identifier]]) + 3, LEN(FLEET[[#This Row],[Secondary Asset Identifier]]))),FLEET[[#This Row],[Emp ID]])</f>
        <v>WTX JOB TRAILER</v>
      </c>
      <c r="CZ17" s="106" t="s">
        <v>4662</v>
      </c>
      <c r="DA17" s="106" t="s">
        <v>3461</v>
      </c>
      <c r="DB17" s="106">
        <f>FLEET[[#This Row],[Toll Collection Device Number]]</f>
        <v>0</v>
      </c>
      <c r="DC17" s="106" t="str">
        <f>FLEET[[#This Row],[License Plate]]</f>
        <v>761733M</v>
      </c>
      <c r="DD17" s="111">
        <f>IFERROR(_xlfn.XLOOKUP(FLEET[[#This Row],[ASSET]],Table7[Equip '#],Table7[Rate],),"NON-BILLABLE")</f>
        <v>200</v>
      </c>
    </row>
    <row r="18" spans="1:108" x14ac:dyDescent="0.25">
      <c r="A18" s="98" t="s">
        <v>4524</v>
      </c>
      <c r="B18" s="99" t="s">
        <v>4525</v>
      </c>
      <c r="C18" s="99" t="s">
        <v>4663</v>
      </c>
      <c r="D18" s="99" t="s">
        <v>4300</v>
      </c>
      <c r="E18" s="99" t="s">
        <v>4586</v>
      </c>
      <c r="F18" s="99" t="s">
        <v>4586</v>
      </c>
      <c r="G18" s="99"/>
      <c r="H18" s="99" t="s">
        <v>4299</v>
      </c>
      <c r="I18" s="100"/>
      <c r="J18" s="99"/>
      <c r="K18" s="101">
        <v>45701.942361111098</v>
      </c>
      <c r="L18" s="99" t="s">
        <v>4580</v>
      </c>
      <c r="M18" s="99"/>
      <c r="N18" s="99"/>
      <c r="O18" s="99"/>
      <c r="P18" s="99"/>
      <c r="Q18" s="99"/>
      <c r="R18" s="99" t="s">
        <v>4664</v>
      </c>
      <c r="S18" s="99"/>
      <c r="T18" s="99" t="s">
        <v>4535</v>
      </c>
      <c r="U18" s="99" t="s">
        <v>4373</v>
      </c>
      <c r="V18" s="99">
        <v>130</v>
      </c>
      <c r="W18" s="99"/>
      <c r="X18" s="99"/>
      <c r="Y18" s="99">
        <v>0</v>
      </c>
      <c r="Z18" s="99">
        <v>0</v>
      </c>
      <c r="AA18" s="99" t="s">
        <v>4665</v>
      </c>
      <c r="AB18" s="99" t="s">
        <v>4666</v>
      </c>
      <c r="AC18" s="99" t="s">
        <v>4667</v>
      </c>
      <c r="AD18" s="99" t="s">
        <v>4668</v>
      </c>
      <c r="AE18" s="99" t="s">
        <v>568</v>
      </c>
      <c r="AF18" s="99"/>
      <c r="AG18" s="99"/>
      <c r="AH18" s="99" t="s">
        <v>4669</v>
      </c>
      <c r="AI18" s="99"/>
      <c r="AJ18" s="99"/>
      <c r="AK18" s="99"/>
      <c r="AL18" s="99"/>
      <c r="AM18" s="99"/>
      <c r="AN18" s="99"/>
      <c r="AO18" s="99" t="s">
        <v>4539</v>
      </c>
      <c r="AP18" s="99"/>
      <c r="AQ18" s="99">
        <v>0</v>
      </c>
      <c r="AR18" s="99">
        <v>0</v>
      </c>
      <c r="AS18" s="99" t="s">
        <v>4540</v>
      </c>
      <c r="AT18" s="99">
        <v>0</v>
      </c>
      <c r="AU18" s="99">
        <v>0</v>
      </c>
      <c r="AV18" s="99">
        <v>0</v>
      </c>
      <c r="AW18" s="99">
        <v>0</v>
      </c>
      <c r="AX18" s="99"/>
      <c r="AY18" s="99" t="s">
        <v>4670</v>
      </c>
      <c r="AZ18" s="99">
        <v>7395.8</v>
      </c>
      <c r="BA18" s="99"/>
      <c r="BB18" s="99"/>
      <c r="BC18" s="99"/>
      <c r="BD18" s="99"/>
      <c r="BE18" s="99" t="s">
        <v>4671</v>
      </c>
      <c r="BF18" s="99" t="s">
        <v>4672</v>
      </c>
      <c r="BG18" s="99"/>
      <c r="BH18" s="99"/>
      <c r="BI18" s="99"/>
      <c r="BJ18" s="99"/>
      <c r="BK18" s="99"/>
      <c r="BL18" s="99"/>
      <c r="BM18" s="99"/>
      <c r="BN18" s="99"/>
      <c r="BO18" s="99"/>
      <c r="BP18" s="99"/>
      <c r="BQ18" s="99"/>
      <c r="BR18" s="99"/>
      <c r="BS18" s="99"/>
      <c r="BT18" s="99"/>
      <c r="BU18" s="99"/>
      <c r="BV18" s="99"/>
      <c r="BW18" s="99"/>
      <c r="BX18" s="99"/>
      <c r="BY18" s="99"/>
      <c r="BZ18" s="99"/>
      <c r="CA18" s="99"/>
      <c r="CB18" s="99"/>
      <c r="CC18" s="99"/>
      <c r="CD18" s="99"/>
      <c r="CE18" s="99"/>
      <c r="CF18" s="99"/>
      <c r="CG18" s="99"/>
      <c r="CH18" s="99"/>
      <c r="CI18" s="99"/>
      <c r="CJ18" s="99" t="s">
        <v>4583</v>
      </c>
      <c r="CK18" s="99" t="s">
        <v>4673</v>
      </c>
      <c r="CL18" s="99">
        <v>2</v>
      </c>
      <c r="CM18" s="99"/>
      <c r="CN18" s="102"/>
      <c r="CO18" s="99">
        <v>45991</v>
      </c>
      <c r="CP18" s="103" t="s">
        <v>4544</v>
      </c>
      <c r="CQ18" s="104"/>
      <c r="CR18" s="104"/>
      <c r="CS18" s="104"/>
      <c r="CT18" s="104"/>
      <c r="CU18" s="105"/>
      <c r="CV18" s="104" t="str">
        <f>FLEET[[#This Row],[Category]]</f>
        <v>Flatbed Trailer</v>
      </c>
      <c r="CW18" s="106" t="str">
        <f t="shared" si="0"/>
        <v>14T-44</v>
      </c>
      <c r="CX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FLATBED TRAILER</v>
      </c>
      <c r="CY18" s="106" t="str">
        <f>IFERROR(TRIM(MID(FLEET[[#This Row],[Secondary Asset Identifier]], FIND(" - ", FLEET[[#This Row],[Secondary Asset Identifier]]) + 3, LEN(FLEET[[#This Row],[Secondary Asset Identifier]]))),FLEET[[#This Row],[Emp ID]])</f>
        <v>HTX FLATBED TRAILER</v>
      </c>
      <c r="CZ18" s="106" t="s">
        <v>4665</v>
      </c>
      <c r="DA18" s="106" t="s">
        <v>4204</v>
      </c>
      <c r="DB18" s="106">
        <f>FLEET[[#This Row],[Toll Collection Device Number]]</f>
        <v>0</v>
      </c>
      <c r="DC18" s="106" t="str">
        <f>FLEET[[#This Row],[License Plate]]</f>
        <v>026415N</v>
      </c>
      <c r="DD18" s="111">
        <f>IFERROR(_xlfn.XLOOKUP(FLEET[[#This Row],[ASSET]],Table7[Equip '#],Table7[Rate],),"NON-BILLABLE")</f>
        <v>200</v>
      </c>
    </row>
    <row r="19" spans="1:108" x14ac:dyDescent="0.25">
      <c r="A19" s="98" t="s">
        <v>4524</v>
      </c>
      <c r="B19" s="99" t="s">
        <v>4525</v>
      </c>
      <c r="C19" s="99" t="s">
        <v>4674</v>
      </c>
      <c r="D19" s="99" t="s">
        <v>4300</v>
      </c>
      <c r="E19" s="99" t="s">
        <v>4586</v>
      </c>
      <c r="F19" s="99" t="s">
        <v>4675</v>
      </c>
      <c r="G19" s="99">
        <v>2025</v>
      </c>
      <c r="H19" s="99" t="s">
        <v>4297</v>
      </c>
      <c r="I19" s="100"/>
      <c r="J19" s="99"/>
      <c r="K19" s="101">
        <v>45743.996157407397</v>
      </c>
      <c r="L19" s="99" t="s">
        <v>4580</v>
      </c>
      <c r="M19" s="99"/>
      <c r="N19" s="99"/>
      <c r="O19" s="99"/>
      <c r="P19" s="99"/>
      <c r="Q19" s="99"/>
      <c r="R19" s="99" t="s">
        <v>4676</v>
      </c>
      <c r="S19" s="99"/>
      <c r="T19" s="99" t="s">
        <v>4535</v>
      </c>
      <c r="U19" s="99" t="s">
        <v>4373</v>
      </c>
      <c r="V19" s="99">
        <v>129</v>
      </c>
      <c r="W19" s="99"/>
      <c r="X19" s="99"/>
      <c r="Y19" s="99">
        <v>0</v>
      </c>
      <c r="Z19" s="99">
        <v>0</v>
      </c>
      <c r="AA19" s="99" t="s">
        <v>4677</v>
      </c>
      <c r="AB19" s="99" t="s">
        <v>4678</v>
      </c>
      <c r="AC19" s="99" t="s">
        <v>4679</v>
      </c>
      <c r="AD19" s="99" t="s">
        <v>4680</v>
      </c>
      <c r="AE19" s="99" t="s">
        <v>568</v>
      </c>
      <c r="AF19" s="99"/>
      <c r="AG19" s="99"/>
      <c r="AH19" s="99" t="s">
        <v>4681</v>
      </c>
      <c r="AI19" s="99"/>
      <c r="AJ19" s="99"/>
      <c r="AK19" s="99"/>
      <c r="AL19" s="99"/>
      <c r="AM19" s="99"/>
      <c r="AN19" s="99"/>
      <c r="AO19" s="99" t="s">
        <v>4539</v>
      </c>
      <c r="AP19" s="99"/>
      <c r="AQ19" s="99">
        <v>0</v>
      </c>
      <c r="AR19" s="99">
        <v>0</v>
      </c>
      <c r="AS19" s="99" t="s">
        <v>4540</v>
      </c>
      <c r="AT19" s="99">
        <v>0</v>
      </c>
      <c r="AU19" s="99">
        <v>0</v>
      </c>
      <c r="AV19" s="99">
        <v>0</v>
      </c>
      <c r="AW19" s="99">
        <v>0</v>
      </c>
      <c r="AX19" s="99"/>
      <c r="AY19" s="99" t="s">
        <v>4670</v>
      </c>
      <c r="AZ19" s="99">
        <v>13939</v>
      </c>
      <c r="BA19" s="99"/>
      <c r="BB19" s="99"/>
      <c r="BC19" s="99"/>
      <c r="BD19" s="99"/>
      <c r="BE19" s="99"/>
      <c r="BF19" s="99" t="s">
        <v>4672</v>
      </c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 t="s">
        <v>4583</v>
      </c>
      <c r="CK19" s="99" t="s">
        <v>4682</v>
      </c>
      <c r="CL19" s="99">
        <v>2</v>
      </c>
      <c r="CM19" s="99"/>
      <c r="CN19" s="102"/>
      <c r="CO19" s="99">
        <v>45991</v>
      </c>
      <c r="CP19" s="103" t="s">
        <v>4544</v>
      </c>
      <c r="CQ19" s="104"/>
      <c r="CR19" s="104"/>
      <c r="CS19" s="104"/>
      <c r="CT19" s="104"/>
      <c r="CU19" s="105"/>
      <c r="CV19" s="104" t="str">
        <f>FLEET[[#This Row],[Category]]</f>
        <v>Dump Trailer</v>
      </c>
      <c r="CW19" s="106" t="str">
        <f t="shared" si="0"/>
        <v>14T-45</v>
      </c>
      <c r="CX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DUMP TRAILER</v>
      </c>
      <c r="CY19" s="106" t="str">
        <f>IFERROR(TRIM(MID(FLEET[[#This Row],[Secondary Asset Identifier]], FIND(" - ", FLEET[[#This Row],[Secondary Asset Identifier]]) + 3, LEN(FLEET[[#This Row],[Secondary Asset Identifier]]))),FLEET[[#This Row],[Emp ID]])</f>
        <v>HTX DUMP TRAILER</v>
      </c>
      <c r="CZ19" s="106" t="s">
        <v>4677</v>
      </c>
      <c r="DA19" s="106" t="s">
        <v>4205</v>
      </c>
      <c r="DB19" s="106">
        <f>FLEET[[#This Row],[Toll Collection Device Number]]</f>
        <v>0</v>
      </c>
      <c r="DC19" s="106" t="str">
        <f>FLEET[[#This Row],[License Plate]]</f>
        <v>026414N</v>
      </c>
      <c r="DD19" s="111">
        <f>IFERROR(_xlfn.XLOOKUP(FLEET[[#This Row],[ASSET]],Table7[Equip '#],Table7[Rate],),"NON-BILLABLE")</f>
        <v>200</v>
      </c>
    </row>
    <row r="20" spans="1:108" x14ac:dyDescent="0.25">
      <c r="A20" s="98" t="s">
        <v>4524</v>
      </c>
      <c r="B20" s="99" t="s">
        <v>4525</v>
      </c>
      <c r="C20" s="99" t="s">
        <v>3932</v>
      </c>
      <c r="D20" s="99" t="s">
        <v>4300</v>
      </c>
      <c r="E20" s="99" t="s">
        <v>4683</v>
      </c>
      <c r="F20" s="99" t="s">
        <v>4684</v>
      </c>
      <c r="G20" s="99">
        <v>2024</v>
      </c>
      <c r="H20" s="99" t="s">
        <v>4299</v>
      </c>
      <c r="I20" s="100"/>
      <c r="J20" s="99"/>
      <c r="K20" s="101">
        <v>45747.234050925901</v>
      </c>
      <c r="L20" s="99" t="s">
        <v>4580</v>
      </c>
      <c r="M20" s="99"/>
      <c r="N20" s="99"/>
      <c r="O20" s="99"/>
      <c r="P20" s="99"/>
      <c r="Q20" s="99"/>
      <c r="R20" s="99" t="s">
        <v>4620</v>
      </c>
      <c r="S20" s="99"/>
      <c r="T20" s="99" t="s">
        <v>4535</v>
      </c>
      <c r="U20" s="99" t="s">
        <v>4373</v>
      </c>
      <c r="V20" s="99">
        <v>220</v>
      </c>
      <c r="W20" s="99"/>
      <c r="X20" s="99"/>
      <c r="Y20" s="99">
        <v>0</v>
      </c>
      <c r="Z20" s="99">
        <v>0</v>
      </c>
      <c r="AA20" s="99"/>
      <c r="AB20" s="99" t="s">
        <v>4685</v>
      </c>
      <c r="AC20" s="99"/>
      <c r="AD20" s="99" t="s">
        <v>4686</v>
      </c>
      <c r="AE20" s="99" t="s">
        <v>568</v>
      </c>
      <c r="AF20" s="99"/>
      <c r="AG20" s="99"/>
      <c r="AH20" s="99"/>
      <c r="AI20" s="99"/>
      <c r="AJ20" s="99"/>
      <c r="AK20" s="99"/>
      <c r="AL20" s="99"/>
      <c r="AM20" s="99"/>
      <c r="AN20" s="99"/>
      <c r="AO20" s="99" t="s">
        <v>4539</v>
      </c>
      <c r="AP20" s="99"/>
      <c r="AQ20" s="99">
        <v>0</v>
      </c>
      <c r="AR20" s="99">
        <v>0</v>
      </c>
      <c r="AS20" s="99" t="s">
        <v>4540</v>
      </c>
      <c r="AT20" s="99">
        <v>0</v>
      </c>
      <c r="AU20" s="99">
        <v>0</v>
      </c>
      <c r="AV20" s="99">
        <v>0</v>
      </c>
      <c r="AW20" s="99">
        <v>0</v>
      </c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99"/>
      <c r="CB20" s="99"/>
      <c r="CC20" s="99"/>
      <c r="CD20" s="99"/>
      <c r="CE20" s="99"/>
      <c r="CF20" s="99"/>
      <c r="CG20" s="99"/>
      <c r="CH20" s="99"/>
      <c r="CI20" s="99"/>
      <c r="CJ20" s="99" t="s">
        <v>4583</v>
      </c>
      <c r="CK20" s="99" t="s">
        <v>4687</v>
      </c>
      <c r="CL20" s="102"/>
      <c r="CM20" s="99"/>
      <c r="CN20" s="102"/>
      <c r="CO20" s="99">
        <v>45838</v>
      </c>
      <c r="CP20" s="103" t="s">
        <v>4544</v>
      </c>
      <c r="CQ20" s="104"/>
      <c r="CR20" s="104"/>
      <c r="CS20" s="104"/>
      <c r="CT20" s="104"/>
      <c r="CU20" s="105"/>
      <c r="CV20" s="104" t="str">
        <f>FLEET[[#This Row],[Category]]</f>
        <v>Flatbed Trailer</v>
      </c>
      <c r="CW20" s="106" t="str">
        <f t="shared" si="0"/>
        <v>30T-01</v>
      </c>
      <c r="CX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0" s="106" t="s">
        <v>4577</v>
      </c>
      <c r="DA20" s="106" t="s">
        <v>3932</v>
      </c>
      <c r="DB20" s="106">
        <f>FLEET[[#This Row],[Toll Collection Device Number]]</f>
        <v>0</v>
      </c>
      <c r="DC20" s="106" t="str">
        <f>FLEET[[#This Row],[License Plate]]</f>
        <v>879710M</v>
      </c>
      <c r="DD20" s="111">
        <f>IFERROR(_xlfn.XLOOKUP(FLEET[[#This Row],[ASSET]],Table7[Equip '#],Table7[Rate],),"NON-BILLABLE")</f>
        <v>1000</v>
      </c>
    </row>
    <row r="21" spans="1:108" x14ac:dyDescent="0.25">
      <c r="A21" s="98" t="s">
        <v>4524</v>
      </c>
      <c r="B21" s="99" t="s">
        <v>4525</v>
      </c>
      <c r="C21" s="99" t="s">
        <v>3939</v>
      </c>
      <c r="D21" s="99" t="s">
        <v>4300</v>
      </c>
      <c r="E21" s="99" t="s">
        <v>4586</v>
      </c>
      <c r="F21" s="99" t="s">
        <v>4688</v>
      </c>
      <c r="G21" s="99">
        <v>2023</v>
      </c>
      <c r="H21" s="99" t="s">
        <v>4300</v>
      </c>
      <c r="I21" s="100"/>
      <c r="J21" s="99"/>
      <c r="K21" s="101">
        <v>45747.235219907401</v>
      </c>
      <c r="L21" s="99" t="s">
        <v>4580</v>
      </c>
      <c r="M21" s="99"/>
      <c r="N21" s="99"/>
      <c r="O21" s="99"/>
      <c r="P21" s="99"/>
      <c r="Q21" s="99"/>
      <c r="R21" s="99" t="s">
        <v>4628</v>
      </c>
      <c r="S21" s="99"/>
      <c r="T21" s="99" t="s">
        <v>4535</v>
      </c>
      <c r="U21" s="99" t="s">
        <v>4373</v>
      </c>
      <c r="V21" s="99">
        <v>244</v>
      </c>
      <c r="W21" s="99"/>
      <c r="X21" s="99"/>
      <c r="Y21" s="99">
        <v>0</v>
      </c>
      <c r="Z21" s="99">
        <v>0</v>
      </c>
      <c r="AA21" s="99"/>
      <c r="AB21" s="99" t="s">
        <v>4689</v>
      </c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 t="s">
        <v>4539</v>
      </c>
      <c r="AP21" s="99"/>
      <c r="AQ21" s="99">
        <v>0</v>
      </c>
      <c r="AR21" s="99">
        <v>0</v>
      </c>
      <c r="AS21" s="99" t="s">
        <v>4540</v>
      </c>
      <c r="AT21" s="99">
        <v>0</v>
      </c>
      <c r="AU21" s="99">
        <v>0</v>
      </c>
      <c r="AV21" s="99">
        <v>0</v>
      </c>
      <c r="AW21" s="99">
        <v>0</v>
      </c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  <c r="BM21" s="99"/>
      <c r="BN21" s="99"/>
      <c r="BO21" s="99"/>
      <c r="BP21" s="99"/>
      <c r="BQ21" s="99"/>
      <c r="BR21" s="99"/>
      <c r="BS21" s="99"/>
      <c r="BT21" s="99"/>
      <c r="BU21" s="99"/>
      <c r="BV21" s="99"/>
      <c r="BW21" s="99"/>
      <c r="BX21" s="99"/>
      <c r="BY21" s="99"/>
      <c r="BZ21" s="99"/>
      <c r="CA21" s="99"/>
      <c r="CB21" s="99"/>
      <c r="CC21" s="99"/>
      <c r="CD21" s="99"/>
      <c r="CE21" s="99"/>
      <c r="CF21" s="99"/>
      <c r="CG21" s="99"/>
      <c r="CH21" s="99"/>
      <c r="CI21" s="99"/>
      <c r="CJ21" s="99" t="s">
        <v>4583</v>
      </c>
      <c r="CK21" s="99" t="s">
        <v>4690</v>
      </c>
      <c r="CL21" s="102"/>
      <c r="CM21" s="99"/>
      <c r="CN21" s="102"/>
      <c r="CO21" s="99"/>
      <c r="CP21" s="103" t="s">
        <v>4544</v>
      </c>
      <c r="CQ21" s="104"/>
      <c r="CR21" s="104"/>
      <c r="CS21" s="104"/>
      <c r="CT21" s="104"/>
      <c r="CU21" s="105"/>
      <c r="CV21" s="104" t="str">
        <f>FLEET[[#This Row],[Category]]</f>
        <v>Trailer</v>
      </c>
      <c r="CW21" s="106" t="str">
        <f t="shared" si="0"/>
        <v>7TD-01</v>
      </c>
      <c r="CX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" s="106" t="s">
        <v>4577</v>
      </c>
      <c r="DA21" s="106" t="s">
        <v>3939</v>
      </c>
      <c r="DB21" s="106">
        <f>FLEET[[#This Row],[Toll Collection Device Number]]</f>
        <v>0</v>
      </c>
      <c r="DC21" s="106">
        <f>FLEET[[#This Row],[License Plate]]</f>
        <v>0</v>
      </c>
      <c r="DD21" s="111">
        <f>IFERROR(_xlfn.XLOOKUP(FLEET[[#This Row],[ASSET]],Table7[Equip '#],Table7[Rate],),"NON-BILLABLE")</f>
        <v>200</v>
      </c>
    </row>
    <row r="22" spans="1:108" x14ac:dyDescent="0.25">
      <c r="A22" s="98" t="s">
        <v>4524</v>
      </c>
      <c r="B22" s="99" t="s">
        <v>4525</v>
      </c>
      <c r="C22" s="99" t="s">
        <v>3906</v>
      </c>
      <c r="D22" s="99" t="s">
        <v>4300</v>
      </c>
      <c r="E22" s="99" t="s">
        <v>4578</v>
      </c>
      <c r="F22" s="99" t="s">
        <v>4691</v>
      </c>
      <c r="G22" s="99"/>
      <c r="H22" s="99" t="s">
        <v>1310</v>
      </c>
      <c r="I22" s="100"/>
      <c r="J22" s="99"/>
      <c r="K22" s="99">
        <v>45747.232673611099</v>
      </c>
      <c r="L22" s="99" t="s">
        <v>4580</v>
      </c>
      <c r="M22" s="99"/>
      <c r="N22" s="99"/>
      <c r="O22" s="99"/>
      <c r="P22" s="99"/>
      <c r="Q22" s="99"/>
      <c r="R22" s="99" t="s">
        <v>4692</v>
      </c>
      <c r="S22" s="99"/>
      <c r="T22" s="99" t="s">
        <v>4535</v>
      </c>
      <c r="U22" s="99" t="s">
        <v>4373</v>
      </c>
      <c r="V22" s="99">
        <v>416</v>
      </c>
      <c r="W22" s="99"/>
      <c r="X22" s="99"/>
      <c r="Y22" s="99">
        <v>0</v>
      </c>
      <c r="Z22" s="99">
        <v>0</v>
      </c>
      <c r="AA22" s="99"/>
      <c r="AB22" s="99" t="s">
        <v>4693</v>
      </c>
      <c r="AC22" s="99"/>
      <c r="AD22" s="99" t="s">
        <v>4694</v>
      </c>
      <c r="AE22" s="99" t="s">
        <v>568</v>
      </c>
      <c r="AF22" s="99"/>
      <c r="AG22" s="99"/>
      <c r="AH22" s="99"/>
      <c r="AI22" s="99"/>
      <c r="AJ22" s="99"/>
      <c r="AK22" s="99"/>
      <c r="AL22" s="99"/>
      <c r="AM22" s="99"/>
      <c r="AN22" s="99"/>
      <c r="AO22" s="99" t="s">
        <v>4539</v>
      </c>
      <c r="AP22" s="99"/>
      <c r="AQ22" s="99"/>
      <c r="AR22" s="99">
        <v>0</v>
      </c>
      <c r="AS22" s="99" t="s">
        <v>4540</v>
      </c>
      <c r="AT22" s="99"/>
      <c r="AU22" s="99">
        <v>0</v>
      </c>
      <c r="AV22" s="99">
        <v>0</v>
      </c>
      <c r="AW22" s="99">
        <v>0</v>
      </c>
      <c r="AX22" s="99"/>
      <c r="AY22" s="99"/>
      <c r="AZ22" s="99">
        <v>0</v>
      </c>
      <c r="BA22" s="99">
        <v>0</v>
      </c>
      <c r="BB22" s="99">
        <v>0</v>
      </c>
      <c r="BC22" s="99"/>
      <c r="BD22" s="99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  <c r="BQ22" s="99"/>
      <c r="BR22" s="99"/>
      <c r="BS22" s="99"/>
      <c r="BT22" s="99"/>
      <c r="BU22" s="99"/>
      <c r="BV22" s="99"/>
      <c r="BW22" s="99"/>
      <c r="BX22" s="99"/>
      <c r="BY22" s="99"/>
      <c r="BZ22" s="99"/>
      <c r="CA22" s="99"/>
      <c r="CB22" s="99"/>
      <c r="CC22" s="99"/>
      <c r="CD22" s="99"/>
      <c r="CE22" s="99"/>
      <c r="CF22" s="99"/>
      <c r="CG22" s="99"/>
      <c r="CH22" s="99"/>
      <c r="CI22" s="99"/>
      <c r="CJ22" s="99" t="s">
        <v>4583</v>
      </c>
      <c r="CK22" s="99" t="s">
        <v>4695</v>
      </c>
      <c r="CL22" s="99"/>
      <c r="CM22" s="99"/>
      <c r="CN22" s="102"/>
      <c r="CO22" s="99"/>
      <c r="CP22" s="103" t="s">
        <v>4696</v>
      </c>
      <c r="CQ22" s="104"/>
      <c r="CR22" s="104"/>
      <c r="CS22" s="104"/>
      <c r="CT22" s="104"/>
      <c r="CU22" s="105"/>
      <c r="CV22" s="104" t="str">
        <f>FLEET[[#This Row],[Category]]</f>
        <v>Arrow Board</v>
      </c>
      <c r="CW22" s="106" t="str">
        <f t="shared" si="0"/>
        <v>AB-##?</v>
      </c>
      <c r="CX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" s="106" t="s">
        <v>4577</v>
      </c>
      <c r="DA22" s="106" t="s">
        <v>3906</v>
      </c>
      <c r="DB22" s="106">
        <f>FLEET[[#This Row],[Toll Collection Device Number]]</f>
        <v>0</v>
      </c>
      <c r="DC22" s="106" t="str">
        <f>FLEET[[#This Row],[License Plate]]</f>
        <v>M1004910</v>
      </c>
      <c r="DD22" s="111" t="str">
        <f>IFERROR(_xlfn.XLOOKUP(FLEET[[#This Row],[ASSET]],Table7[Equip '#],Table7[Rate],),"NON-BILLABLE")</f>
        <v>NON-BILLABLE</v>
      </c>
    </row>
    <row r="23" spans="1:108" x14ac:dyDescent="0.25">
      <c r="A23" s="98" t="s">
        <v>4524</v>
      </c>
      <c r="B23" s="99" t="s">
        <v>4525</v>
      </c>
      <c r="C23" s="99" t="s">
        <v>3907</v>
      </c>
      <c r="D23" s="99" t="s">
        <v>4300</v>
      </c>
      <c r="E23" s="99" t="s">
        <v>4697</v>
      </c>
      <c r="F23" s="99" t="s">
        <v>4579</v>
      </c>
      <c r="G23" s="99"/>
      <c r="H23" s="99" t="s">
        <v>1310</v>
      </c>
      <c r="I23" s="100"/>
      <c r="J23" s="99"/>
      <c r="K23" s="101">
        <v>45747.232175925899</v>
      </c>
      <c r="L23" s="99" t="s">
        <v>4580</v>
      </c>
      <c r="M23" s="99"/>
      <c r="N23" s="99"/>
      <c r="O23" s="99"/>
      <c r="P23" s="99"/>
      <c r="Q23" s="99"/>
      <c r="R23" s="99" t="s">
        <v>4698</v>
      </c>
      <c r="S23" s="99"/>
      <c r="T23" s="99" t="s">
        <v>4535</v>
      </c>
      <c r="U23" s="99" t="s">
        <v>4373</v>
      </c>
      <c r="V23" s="99">
        <v>362</v>
      </c>
      <c r="W23" s="99"/>
      <c r="X23" s="99"/>
      <c r="Y23" s="99">
        <v>0</v>
      </c>
      <c r="Z23" s="99">
        <v>0</v>
      </c>
      <c r="AA23" s="99"/>
      <c r="AB23" s="99" t="s">
        <v>4699</v>
      </c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 t="s">
        <v>4539</v>
      </c>
      <c r="AP23" s="99"/>
      <c r="AQ23" s="99">
        <v>0</v>
      </c>
      <c r="AR23" s="99">
        <v>0</v>
      </c>
      <c r="AS23" s="99" t="s">
        <v>4540</v>
      </c>
      <c r="AT23" s="99">
        <v>0</v>
      </c>
      <c r="AU23" s="99">
        <v>0</v>
      </c>
      <c r="AV23" s="99">
        <v>0</v>
      </c>
      <c r="AW23" s="99">
        <v>0</v>
      </c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  <c r="BM23" s="99"/>
      <c r="BN23" s="99"/>
      <c r="BO23" s="99"/>
      <c r="BP23" s="99"/>
      <c r="BQ23" s="99"/>
      <c r="BR23" s="99"/>
      <c r="BS23" s="99"/>
      <c r="BT23" s="99"/>
      <c r="BU23" s="99"/>
      <c r="BV23" s="99"/>
      <c r="BW23" s="99"/>
      <c r="BX23" s="99"/>
      <c r="BY23" s="99"/>
      <c r="BZ23" s="99"/>
      <c r="CA23" s="99"/>
      <c r="CB23" s="99"/>
      <c r="CC23" s="99"/>
      <c r="CD23" s="99"/>
      <c r="CE23" s="99"/>
      <c r="CF23" s="99"/>
      <c r="CG23" s="99"/>
      <c r="CH23" s="99"/>
      <c r="CI23" s="99"/>
      <c r="CJ23" s="99" t="s">
        <v>4583</v>
      </c>
      <c r="CK23" s="99" t="s">
        <v>4700</v>
      </c>
      <c r="CL23" s="102"/>
      <c r="CM23" s="99"/>
      <c r="CN23" s="102"/>
      <c r="CO23" s="99"/>
      <c r="CP23" s="103" t="s">
        <v>4544</v>
      </c>
      <c r="CQ23" s="104"/>
      <c r="CR23" s="104"/>
      <c r="CS23" s="104"/>
      <c r="CT23" s="104"/>
      <c r="CU23" s="105"/>
      <c r="CV23" s="104" t="str">
        <f>FLEET[[#This Row],[Category]]</f>
        <v>Arrow Board</v>
      </c>
      <c r="CW23" s="106" t="str">
        <f t="shared" si="0"/>
        <v>AB-??/??</v>
      </c>
      <c r="CX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" s="106" t="s">
        <v>4577</v>
      </c>
      <c r="DA23" s="106" t="s">
        <v>3907</v>
      </c>
      <c r="DB23" s="106">
        <f>FLEET[[#This Row],[Toll Collection Device Number]]</f>
        <v>0</v>
      </c>
      <c r="DC23" s="106">
        <f>FLEET[[#This Row],[License Plate]]</f>
        <v>0</v>
      </c>
      <c r="DD23" s="111" t="str">
        <f>IFERROR(_xlfn.XLOOKUP(FLEET[[#This Row],[ASSET]],Table7[Equip '#],Table7[Rate],),"NON-BILLABLE")</f>
        <v>NON-BILLABLE</v>
      </c>
    </row>
    <row r="24" spans="1:108" x14ac:dyDescent="0.25">
      <c r="A24" s="98" t="s">
        <v>4524</v>
      </c>
      <c r="B24" s="99" t="s">
        <v>4525</v>
      </c>
      <c r="C24" s="99" t="s">
        <v>4701</v>
      </c>
      <c r="D24" s="99" t="s">
        <v>4300</v>
      </c>
      <c r="E24" s="99" t="s">
        <v>4697</v>
      </c>
      <c r="F24" s="99" t="s">
        <v>4579</v>
      </c>
      <c r="G24" s="99"/>
      <c r="H24" s="99" t="s">
        <v>1310</v>
      </c>
      <c r="I24" s="100"/>
      <c r="J24" s="99"/>
      <c r="K24" s="101">
        <v>45747.235729166699</v>
      </c>
      <c r="L24" s="99" t="s">
        <v>4580</v>
      </c>
      <c r="M24" s="99"/>
      <c r="N24" s="99"/>
      <c r="O24" s="99"/>
      <c r="P24" s="99"/>
      <c r="Q24" s="99"/>
      <c r="R24" s="99" t="s">
        <v>4702</v>
      </c>
      <c r="S24" s="99"/>
      <c r="T24" s="99" t="s">
        <v>4535</v>
      </c>
      <c r="U24" s="99" t="s">
        <v>4373</v>
      </c>
      <c r="V24" s="99">
        <v>389</v>
      </c>
      <c r="W24" s="99"/>
      <c r="X24" s="99"/>
      <c r="Y24" s="99">
        <v>0</v>
      </c>
      <c r="Z24" s="99">
        <v>0</v>
      </c>
      <c r="AA24" s="99"/>
      <c r="AB24" s="99" t="s">
        <v>4703</v>
      </c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 t="s">
        <v>4539</v>
      </c>
      <c r="AP24" s="99"/>
      <c r="AQ24" s="99"/>
      <c r="AR24" s="99">
        <v>0</v>
      </c>
      <c r="AS24" s="99" t="s">
        <v>4540</v>
      </c>
      <c r="AT24" s="99"/>
      <c r="AU24" s="99">
        <v>0</v>
      </c>
      <c r="AV24" s="99">
        <v>0</v>
      </c>
      <c r="AW24" s="99">
        <v>0</v>
      </c>
      <c r="AX24" s="99"/>
      <c r="AY24" s="99"/>
      <c r="AZ24" s="99">
        <v>0</v>
      </c>
      <c r="BA24" s="99">
        <v>0</v>
      </c>
      <c r="BB24" s="99">
        <v>0</v>
      </c>
      <c r="BC24" s="99"/>
      <c r="BD24" s="99"/>
      <c r="BE24" s="99"/>
      <c r="BF24" s="99"/>
      <c r="BG24" s="99"/>
      <c r="BH24" s="99"/>
      <c r="BI24" s="99"/>
      <c r="BJ24" s="99"/>
      <c r="BK24" s="99"/>
      <c r="BL24" s="99"/>
      <c r="BM24" s="99"/>
      <c r="BN24" s="99"/>
      <c r="BO24" s="99"/>
      <c r="BP24" s="99"/>
      <c r="BQ24" s="99"/>
      <c r="BR24" s="99"/>
      <c r="BS24" s="99"/>
      <c r="BT24" s="99"/>
      <c r="BU24" s="99"/>
      <c r="BV24" s="99"/>
      <c r="BW24" s="99"/>
      <c r="BX24" s="99"/>
      <c r="BY24" s="99"/>
      <c r="BZ24" s="99"/>
      <c r="CA24" s="99"/>
      <c r="CB24" s="99"/>
      <c r="CC24" s="99"/>
      <c r="CD24" s="99"/>
      <c r="CE24" s="99"/>
      <c r="CF24" s="99"/>
      <c r="CG24" s="99"/>
      <c r="CH24" s="99"/>
      <c r="CI24" s="99"/>
      <c r="CJ24" s="99" t="s">
        <v>4583</v>
      </c>
      <c r="CK24" s="99" t="s">
        <v>4704</v>
      </c>
      <c r="CL24" s="102"/>
      <c r="CM24" s="99"/>
      <c r="CN24" s="102"/>
      <c r="CO24" s="99"/>
      <c r="CP24" s="103" t="s">
        <v>4696</v>
      </c>
      <c r="CQ24" s="104"/>
      <c r="CR24" s="104"/>
      <c r="CS24" s="104"/>
      <c r="CT24" s="104"/>
      <c r="CU24" s="105"/>
      <c r="CV24" s="104" t="str">
        <f>FLEET[[#This Row],[Category]]</f>
        <v>Arrow Board</v>
      </c>
      <c r="CW24" s="106" t="str">
        <f t="shared" si="0"/>
        <v>AB-???</v>
      </c>
      <c r="CX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" s="106" t="s">
        <v>4577</v>
      </c>
      <c r="DA24" s="106" t="s">
        <v>3725</v>
      </c>
      <c r="DB24" s="106">
        <f>FLEET[[#This Row],[Toll Collection Device Number]]</f>
        <v>0</v>
      </c>
      <c r="DC24" s="106">
        <f>FLEET[[#This Row],[License Plate]]</f>
        <v>0</v>
      </c>
      <c r="DD24" s="111" t="str">
        <f>IFERROR(_xlfn.XLOOKUP(FLEET[[#This Row],[ASSET]],Table7[Equip '#],Table7[Rate],),"NON-BILLABLE")</f>
        <v>NON-BILLABLE</v>
      </c>
    </row>
    <row r="25" spans="1:108" x14ac:dyDescent="0.25">
      <c r="A25" s="98" t="s">
        <v>4524</v>
      </c>
      <c r="B25" s="99" t="s">
        <v>4525</v>
      </c>
      <c r="C25" s="99" t="s">
        <v>4705</v>
      </c>
      <c r="D25" s="99" t="s">
        <v>4300</v>
      </c>
      <c r="E25" s="99" t="s">
        <v>4578</v>
      </c>
      <c r="F25" s="99" t="s">
        <v>4579</v>
      </c>
      <c r="G25" s="99"/>
      <c r="H25" s="99" t="s">
        <v>1310</v>
      </c>
      <c r="I25" s="100"/>
      <c r="J25" s="99"/>
      <c r="K25" s="101">
        <v>45747.234849537002</v>
      </c>
      <c r="L25" s="99" t="s">
        <v>4580</v>
      </c>
      <c r="M25" s="99"/>
      <c r="N25" s="99"/>
      <c r="O25" s="99"/>
      <c r="P25" s="99"/>
      <c r="Q25" s="99"/>
      <c r="R25" s="99" t="s">
        <v>4706</v>
      </c>
      <c r="S25" s="99"/>
      <c r="T25" s="99" t="s">
        <v>4535</v>
      </c>
      <c r="U25" s="99" t="s">
        <v>4373</v>
      </c>
      <c r="V25" s="99">
        <v>389</v>
      </c>
      <c r="W25" s="99"/>
      <c r="X25" s="99"/>
      <c r="Y25" s="99">
        <v>0</v>
      </c>
      <c r="Z25" s="99">
        <v>0</v>
      </c>
      <c r="AA25" s="99"/>
      <c r="AB25" s="99" t="s">
        <v>4707</v>
      </c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 t="s">
        <v>4539</v>
      </c>
      <c r="AP25" s="99"/>
      <c r="AQ25" s="99"/>
      <c r="AR25" s="99">
        <v>0</v>
      </c>
      <c r="AS25" s="99" t="s">
        <v>4540</v>
      </c>
      <c r="AT25" s="99"/>
      <c r="AU25" s="99">
        <v>0</v>
      </c>
      <c r="AV25" s="99">
        <v>0</v>
      </c>
      <c r="AW25" s="99">
        <v>0</v>
      </c>
      <c r="AX25" s="99"/>
      <c r="AY25" s="99"/>
      <c r="AZ25" s="99">
        <v>0</v>
      </c>
      <c r="BA25" s="99">
        <v>0</v>
      </c>
      <c r="BB25" s="99">
        <v>0</v>
      </c>
      <c r="BC25" s="99"/>
      <c r="BD25" s="99"/>
      <c r="BE25" s="99"/>
      <c r="BF25" s="99"/>
      <c r="BG25" s="99"/>
      <c r="BH25" s="99"/>
      <c r="BI25" s="99"/>
      <c r="BJ25" s="99"/>
      <c r="BK25" s="99"/>
      <c r="BL25" s="99"/>
      <c r="BM25" s="99"/>
      <c r="BN25" s="99"/>
      <c r="BO25" s="99"/>
      <c r="BP25" s="99"/>
      <c r="BQ25" s="99"/>
      <c r="BR25" s="99"/>
      <c r="BS25" s="99"/>
      <c r="BT25" s="99"/>
      <c r="BU25" s="99"/>
      <c r="BV25" s="99"/>
      <c r="BW25" s="99"/>
      <c r="BX25" s="99"/>
      <c r="BY25" s="99"/>
      <c r="BZ25" s="99"/>
      <c r="CA25" s="99"/>
      <c r="CB25" s="99"/>
      <c r="CC25" s="99"/>
      <c r="CD25" s="99"/>
      <c r="CE25" s="99"/>
      <c r="CF25" s="99"/>
      <c r="CG25" s="99"/>
      <c r="CH25" s="99"/>
      <c r="CI25" s="99"/>
      <c r="CJ25" s="99" t="s">
        <v>4583</v>
      </c>
      <c r="CK25" s="99" t="s">
        <v>4708</v>
      </c>
      <c r="CL25" s="99"/>
      <c r="CM25" s="99"/>
      <c r="CN25" s="102"/>
      <c r="CO25" s="99"/>
      <c r="CP25" s="103" t="s">
        <v>4696</v>
      </c>
      <c r="CQ25" s="104"/>
      <c r="CR25" s="104"/>
      <c r="CS25" s="104"/>
      <c r="CT25" s="104"/>
      <c r="CU25" s="105"/>
      <c r="CV25" s="104" t="str">
        <f>FLEET[[#This Row],[Category]]</f>
        <v>Arrow Board</v>
      </c>
      <c r="CW25" s="106" t="str">
        <f t="shared" si="0"/>
        <v>AB-????</v>
      </c>
      <c r="CX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" s="106" t="s">
        <v>4577</v>
      </c>
      <c r="DA25" s="106" t="s">
        <v>3726</v>
      </c>
      <c r="DB25" s="106">
        <f>FLEET[[#This Row],[Toll Collection Device Number]]</f>
        <v>0</v>
      </c>
      <c r="DC25" s="106">
        <f>FLEET[[#This Row],[License Plate]]</f>
        <v>0</v>
      </c>
      <c r="DD25" s="111" t="str">
        <f>IFERROR(_xlfn.XLOOKUP(FLEET[[#This Row],[ASSET]],Table7[Equip '#],Table7[Rate],),"NON-BILLABLE")</f>
        <v>NON-BILLABLE</v>
      </c>
    </row>
    <row r="26" spans="1:108" x14ac:dyDescent="0.25">
      <c r="A26" s="98" t="s">
        <v>4524</v>
      </c>
      <c r="B26" s="99" t="s">
        <v>4525</v>
      </c>
      <c r="C26" s="99" t="s">
        <v>4709</v>
      </c>
      <c r="D26" s="99" t="s">
        <v>4300</v>
      </c>
      <c r="E26" s="99" t="s">
        <v>4697</v>
      </c>
      <c r="F26" s="99" t="s">
        <v>4579</v>
      </c>
      <c r="G26" s="99"/>
      <c r="H26" s="99" t="s">
        <v>1310</v>
      </c>
      <c r="I26" s="100"/>
      <c r="J26" s="99"/>
      <c r="K26" s="101">
        <v>45747.236342592601</v>
      </c>
      <c r="L26" s="99" t="s">
        <v>4580</v>
      </c>
      <c r="M26" s="99"/>
      <c r="N26" s="99"/>
      <c r="O26" s="99"/>
      <c r="P26" s="99"/>
      <c r="Q26" s="99"/>
      <c r="R26" s="99" t="s">
        <v>4710</v>
      </c>
      <c r="S26" s="99"/>
      <c r="T26" s="99" t="s">
        <v>4535</v>
      </c>
      <c r="U26" s="99" t="s">
        <v>4373</v>
      </c>
      <c r="V26" s="99">
        <v>362</v>
      </c>
      <c r="W26" s="99"/>
      <c r="X26" s="99"/>
      <c r="Y26" s="99">
        <v>0</v>
      </c>
      <c r="Z26" s="99">
        <v>0</v>
      </c>
      <c r="AA26" s="99"/>
      <c r="AB26" s="99" t="s">
        <v>4711</v>
      </c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 t="s">
        <v>4539</v>
      </c>
      <c r="AP26" s="99"/>
      <c r="AQ26" s="99">
        <v>0</v>
      </c>
      <c r="AR26" s="99">
        <v>0</v>
      </c>
      <c r="AS26" s="99" t="s">
        <v>4540</v>
      </c>
      <c r="AT26" s="99">
        <v>0</v>
      </c>
      <c r="AU26" s="99">
        <v>0</v>
      </c>
      <c r="AV26" s="99">
        <v>0</v>
      </c>
      <c r="AW26" s="99">
        <v>0</v>
      </c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  <c r="BM26" s="99"/>
      <c r="BN26" s="99"/>
      <c r="BO26" s="99"/>
      <c r="BP26" s="99"/>
      <c r="BQ26" s="99"/>
      <c r="BR26" s="99"/>
      <c r="BS26" s="99"/>
      <c r="BT26" s="99"/>
      <c r="BU26" s="99"/>
      <c r="BV26" s="99"/>
      <c r="BW26" s="99"/>
      <c r="BX26" s="99"/>
      <c r="BY26" s="99"/>
      <c r="BZ26" s="99"/>
      <c r="CA26" s="99"/>
      <c r="CB26" s="99"/>
      <c r="CC26" s="99"/>
      <c r="CD26" s="99"/>
      <c r="CE26" s="99"/>
      <c r="CF26" s="99"/>
      <c r="CG26" s="99"/>
      <c r="CH26" s="99"/>
      <c r="CI26" s="99"/>
      <c r="CJ26" s="99" t="s">
        <v>4583</v>
      </c>
      <c r="CK26" s="99" t="s">
        <v>4712</v>
      </c>
      <c r="CL26" s="102"/>
      <c r="CM26" s="99"/>
      <c r="CN26" s="102"/>
      <c r="CO26" s="99"/>
      <c r="CP26" s="103" t="s">
        <v>4544</v>
      </c>
      <c r="CQ26" s="104"/>
      <c r="CR26" s="104"/>
      <c r="CS26" s="104"/>
      <c r="CT26" s="104"/>
      <c r="CU26" s="105"/>
      <c r="CV26" s="104" t="str">
        <f>FLEET[[#This Row],[Category]]</f>
        <v>Arrow Board</v>
      </c>
      <c r="CW26" s="106" t="str">
        <f t="shared" si="0"/>
        <v>AB-???????</v>
      </c>
      <c r="CX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" s="106" t="s">
        <v>4577</v>
      </c>
      <c r="DA26" s="106" t="s">
        <v>4709</v>
      </c>
      <c r="DB26" s="106">
        <f>FLEET[[#This Row],[Toll Collection Device Number]]</f>
        <v>0</v>
      </c>
      <c r="DC26" s="106">
        <f>FLEET[[#This Row],[License Plate]]</f>
        <v>0</v>
      </c>
      <c r="DD26" s="111" t="str">
        <f>IFERROR(_xlfn.XLOOKUP(FLEET[[#This Row],[ASSET]],Table7[Equip '#],Table7[Rate],),"NON-BILLABLE")</f>
        <v>NON-BILLABLE</v>
      </c>
    </row>
    <row r="27" spans="1:108" x14ac:dyDescent="0.25">
      <c r="A27" s="98" t="s">
        <v>4524</v>
      </c>
      <c r="B27" s="99" t="s">
        <v>4525</v>
      </c>
      <c r="C27" s="99" t="s">
        <v>3627</v>
      </c>
      <c r="D27" s="99" t="s">
        <v>4300</v>
      </c>
      <c r="E27" s="99" t="s">
        <v>4578</v>
      </c>
      <c r="F27" s="99" t="s">
        <v>4579</v>
      </c>
      <c r="G27" s="99"/>
      <c r="H27" s="99" t="s">
        <v>1310</v>
      </c>
      <c r="I27" s="100"/>
      <c r="J27" s="99"/>
      <c r="K27" s="101">
        <v>45747.232037037</v>
      </c>
      <c r="L27" s="99" t="s">
        <v>4580</v>
      </c>
      <c r="M27" s="99"/>
      <c r="N27" s="99"/>
      <c r="O27" s="99"/>
      <c r="P27" s="99"/>
      <c r="Q27" s="99"/>
      <c r="R27" s="99" t="s">
        <v>4713</v>
      </c>
      <c r="S27" s="99"/>
      <c r="T27" s="99" t="s">
        <v>4535</v>
      </c>
      <c r="U27" s="99" t="s">
        <v>4373</v>
      </c>
      <c r="V27" s="99">
        <v>424</v>
      </c>
      <c r="W27" s="99"/>
      <c r="X27" s="99"/>
      <c r="Y27" s="99">
        <v>0</v>
      </c>
      <c r="Z27" s="99">
        <v>0</v>
      </c>
      <c r="AA27" s="99" t="s">
        <v>4714</v>
      </c>
      <c r="AB27" s="99"/>
      <c r="AC27" s="99"/>
      <c r="AD27" s="99"/>
      <c r="AE27" s="99" t="s">
        <v>568</v>
      </c>
      <c r="AF27" s="99"/>
      <c r="AG27" s="99"/>
      <c r="AH27" s="99"/>
      <c r="AI27" s="99"/>
      <c r="AJ27" s="99"/>
      <c r="AK27" s="99"/>
      <c r="AL27" s="99"/>
      <c r="AM27" s="99"/>
      <c r="AN27" s="99"/>
      <c r="AO27" s="99" t="s">
        <v>4539</v>
      </c>
      <c r="AP27" s="99"/>
      <c r="AQ27" s="99"/>
      <c r="AR27" s="99">
        <v>0</v>
      </c>
      <c r="AS27" s="99" t="s">
        <v>4540</v>
      </c>
      <c r="AT27" s="99"/>
      <c r="AU27" s="99">
        <v>0</v>
      </c>
      <c r="AV27" s="99">
        <v>0</v>
      </c>
      <c r="AW27" s="99">
        <v>0</v>
      </c>
      <c r="AX27" s="99"/>
      <c r="AY27" s="99"/>
      <c r="AZ27" s="99">
        <v>0</v>
      </c>
      <c r="BA27" s="99">
        <v>0</v>
      </c>
      <c r="BB27" s="99">
        <v>0</v>
      </c>
      <c r="BC27" s="99"/>
      <c r="BD27" s="99"/>
      <c r="BE27" s="99"/>
      <c r="BF27" s="99"/>
      <c r="BG27" s="99"/>
      <c r="BH27" s="99"/>
      <c r="BI27" s="99"/>
      <c r="BJ27" s="99"/>
      <c r="BK27" s="99"/>
      <c r="BL27" s="99"/>
      <c r="BM27" s="99"/>
      <c r="BN27" s="99"/>
      <c r="BO27" s="99"/>
      <c r="BP27" s="99"/>
      <c r="BQ27" s="99"/>
      <c r="BR27" s="99"/>
      <c r="BS27" s="99"/>
      <c r="BT27" s="99"/>
      <c r="BU27" s="99"/>
      <c r="BV27" s="99"/>
      <c r="BW27" s="99"/>
      <c r="BX27" s="99"/>
      <c r="BY27" s="99"/>
      <c r="BZ27" s="99"/>
      <c r="CA27" s="99"/>
      <c r="CB27" s="99"/>
      <c r="CC27" s="99"/>
      <c r="CD27" s="99"/>
      <c r="CE27" s="99"/>
      <c r="CF27" s="99"/>
      <c r="CG27" s="99"/>
      <c r="CH27" s="99"/>
      <c r="CI27" s="99"/>
      <c r="CJ27" s="99" t="s">
        <v>4583</v>
      </c>
      <c r="CK27" s="99" t="s">
        <v>4715</v>
      </c>
      <c r="CL27" s="99"/>
      <c r="CM27" s="99"/>
      <c r="CN27" s="102"/>
      <c r="CO27" s="99"/>
      <c r="CP27" s="103" t="s">
        <v>4696</v>
      </c>
      <c r="CQ27" s="104"/>
      <c r="CR27" s="104"/>
      <c r="CS27" s="104"/>
      <c r="CT27" s="104"/>
      <c r="CU27" s="105"/>
      <c r="CV27" s="104" t="str">
        <f>FLEET[[#This Row],[Category]]</f>
        <v>Arrow Board</v>
      </c>
      <c r="CW27" s="106" t="str">
        <f t="shared" si="0"/>
        <v>AB-003</v>
      </c>
      <c r="CX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" s="106" t="s">
        <v>4577</v>
      </c>
      <c r="DA27" s="106" t="s">
        <v>3627</v>
      </c>
      <c r="DB27" s="106">
        <f>FLEET[[#This Row],[Toll Collection Device Number]]</f>
        <v>0</v>
      </c>
      <c r="DC27" s="106">
        <f>FLEET[[#This Row],[License Plate]]</f>
        <v>0</v>
      </c>
      <c r="DD27" s="111" t="str">
        <f>IFERROR(_xlfn.XLOOKUP(FLEET[[#This Row],[ASSET]],Table7[Equip '#],Table7[Rate],),"NON-BILLABLE")</f>
        <v>NON-BILLABLE</v>
      </c>
    </row>
    <row r="28" spans="1:108" x14ac:dyDescent="0.25">
      <c r="A28" s="98" t="s">
        <v>4524</v>
      </c>
      <c r="B28" s="99" t="s">
        <v>4525</v>
      </c>
      <c r="C28" s="99" t="s">
        <v>3628</v>
      </c>
      <c r="D28" s="99" t="s">
        <v>4300</v>
      </c>
      <c r="E28" s="99" t="s">
        <v>4697</v>
      </c>
      <c r="F28" s="99" t="s">
        <v>4716</v>
      </c>
      <c r="G28" s="99"/>
      <c r="H28" s="99" t="s">
        <v>1310</v>
      </c>
      <c r="I28" s="100"/>
      <c r="J28" s="99"/>
      <c r="K28" s="101">
        <v>45747.236944444398</v>
      </c>
      <c r="L28" s="99" t="s">
        <v>4580</v>
      </c>
      <c r="M28" s="99"/>
      <c r="N28" s="99"/>
      <c r="O28" s="99"/>
      <c r="P28" s="99"/>
      <c r="Q28" s="99"/>
      <c r="R28" s="99" t="s">
        <v>4717</v>
      </c>
      <c r="S28" s="99"/>
      <c r="T28" s="99" t="s">
        <v>4535</v>
      </c>
      <c r="U28" s="99" t="s">
        <v>4373</v>
      </c>
      <c r="V28" s="99">
        <v>424</v>
      </c>
      <c r="W28" s="99"/>
      <c r="X28" s="99"/>
      <c r="Y28" s="99">
        <v>0</v>
      </c>
      <c r="Z28" s="99">
        <v>0</v>
      </c>
      <c r="AA28" s="99" t="s">
        <v>4718</v>
      </c>
      <c r="AB28" s="99" t="s">
        <v>4719</v>
      </c>
      <c r="AC28" s="99"/>
      <c r="AD28" s="99" t="s">
        <v>4720</v>
      </c>
      <c r="AE28" s="99" t="s">
        <v>568</v>
      </c>
      <c r="AF28" s="99"/>
      <c r="AG28" s="99"/>
      <c r="AH28" s="99"/>
      <c r="AI28" s="99"/>
      <c r="AJ28" s="99"/>
      <c r="AK28" s="99"/>
      <c r="AL28" s="99"/>
      <c r="AM28" s="99"/>
      <c r="AN28" s="99"/>
      <c r="AO28" s="99" t="s">
        <v>4539</v>
      </c>
      <c r="AP28" s="99"/>
      <c r="AQ28" s="99"/>
      <c r="AR28" s="99">
        <v>0</v>
      </c>
      <c r="AS28" s="99" t="s">
        <v>4540</v>
      </c>
      <c r="AT28" s="99"/>
      <c r="AU28" s="99">
        <v>0</v>
      </c>
      <c r="AV28" s="99">
        <v>0</v>
      </c>
      <c r="AW28" s="99">
        <v>0</v>
      </c>
      <c r="AX28" s="99"/>
      <c r="AY28" s="99"/>
      <c r="AZ28" s="99">
        <v>0</v>
      </c>
      <c r="BA28" s="99">
        <v>0</v>
      </c>
      <c r="BB28" s="99">
        <v>0</v>
      </c>
      <c r="BC28" s="99"/>
      <c r="BD28" s="99"/>
      <c r="BE28" s="99"/>
      <c r="BF28" s="99"/>
      <c r="BG28" s="99"/>
      <c r="BH28" s="99"/>
      <c r="BI28" s="99"/>
      <c r="BJ28" s="99"/>
      <c r="BK28" s="99"/>
      <c r="BL28" s="99"/>
      <c r="BM28" s="99"/>
      <c r="BN28" s="99"/>
      <c r="BO28" s="99"/>
      <c r="BP28" s="99"/>
      <c r="BQ28" s="99"/>
      <c r="BR28" s="99"/>
      <c r="BS28" s="99"/>
      <c r="BT28" s="99"/>
      <c r="BU28" s="99"/>
      <c r="BV28" s="99"/>
      <c r="BW28" s="99"/>
      <c r="BX28" s="99"/>
      <c r="BY28" s="99"/>
      <c r="BZ28" s="99"/>
      <c r="CA28" s="99"/>
      <c r="CB28" s="99"/>
      <c r="CC28" s="99"/>
      <c r="CD28" s="99"/>
      <c r="CE28" s="99"/>
      <c r="CF28" s="99"/>
      <c r="CG28" s="99"/>
      <c r="CH28" s="99"/>
      <c r="CI28" s="99"/>
      <c r="CJ28" s="99" t="s">
        <v>4583</v>
      </c>
      <c r="CK28" s="99" t="s">
        <v>4721</v>
      </c>
      <c r="CL28" s="99"/>
      <c r="CM28" s="99"/>
      <c r="CN28" s="102"/>
      <c r="CO28" s="99"/>
      <c r="CP28" s="103" t="s">
        <v>4696</v>
      </c>
      <c r="CQ28" s="104"/>
      <c r="CR28" s="104"/>
      <c r="CS28" s="104"/>
      <c r="CT28" s="104"/>
      <c r="CU28" s="105"/>
      <c r="CV28" s="104" t="str">
        <f>FLEET[[#This Row],[Category]]</f>
        <v>Arrow Board</v>
      </c>
      <c r="CW28" s="106" t="str">
        <f t="shared" si="0"/>
        <v>AB-007</v>
      </c>
      <c r="CX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" s="106" t="s">
        <v>4577</v>
      </c>
      <c r="DA28" s="106" t="s">
        <v>3628</v>
      </c>
      <c r="DB28" s="106">
        <f>FLEET[[#This Row],[Toll Collection Device Number]]</f>
        <v>0</v>
      </c>
      <c r="DC28" s="106" t="str">
        <f>FLEET[[#This Row],[License Plate]]</f>
        <v>529101</v>
      </c>
      <c r="DD28" s="111" t="str">
        <f>IFERROR(_xlfn.XLOOKUP(FLEET[[#This Row],[ASSET]],Table7[Equip '#],Table7[Rate],),"NON-BILLABLE")</f>
        <v>NON-BILLABLE</v>
      </c>
    </row>
    <row r="29" spans="1:108" x14ac:dyDescent="0.25">
      <c r="A29" s="98" t="s">
        <v>4524</v>
      </c>
      <c r="B29" s="99" t="s">
        <v>4525</v>
      </c>
      <c r="C29" s="99" t="s">
        <v>3629</v>
      </c>
      <c r="D29" s="99" t="s">
        <v>4300</v>
      </c>
      <c r="E29" s="99" t="s">
        <v>4697</v>
      </c>
      <c r="F29" s="99" t="s">
        <v>4716</v>
      </c>
      <c r="G29" s="99"/>
      <c r="H29" s="99" t="s">
        <v>1310</v>
      </c>
      <c r="I29" s="100"/>
      <c r="J29" s="99"/>
      <c r="K29" s="101">
        <v>45747.236469907402</v>
      </c>
      <c r="L29" s="99" t="s">
        <v>4580</v>
      </c>
      <c r="M29" s="99"/>
      <c r="N29" s="99"/>
      <c r="O29" s="99"/>
      <c r="P29" s="99"/>
      <c r="Q29" s="99"/>
      <c r="R29" s="99" t="s">
        <v>4656</v>
      </c>
      <c r="S29" s="99"/>
      <c r="T29" s="99" t="s">
        <v>4535</v>
      </c>
      <c r="U29" s="99" t="s">
        <v>4373</v>
      </c>
      <c r="V29" s="99">
        <v>432</v>
      </c>
      <c r="W29" s="99"/>
      <c r="X29" s="99"/>
      <c r="Y29" s="99">
        <v>0</v>
      </c>
      <c r="Z29" s="99">
        <v>0</v>
      </c>
      <c r="AA29" s="99" t="s">
        <v>4722</v>
      </c>
      <c r="AB29" s="99" t="s">
        <v>4723</v>
      </c>
      <c r="AC29" s="99"/>
      <c r="AD29" s="99" t="s">
        <v>4724</v>
      </c>
      <c r="AE29" s="99" t="s">
        <v>568</v>
      </c>
      <c r="AF29" s="99"/>
      <c r="AG29" s="99"/>
      <c r="AH29" s="99"/>
      <c r="AI29" s="99"/>
      <c r="AJ29" s="99"/>
      <c r="AK29" s="99"/>
      <c r="AL29" s="99"/>
      <c r="AM29" s="99"/>
      <c r="AN29" s="99"/>
      <c r="AO29" s="99" t="s">
        <v>4539</v>
      </c>
      <c r="AP29" s="99"/>
      <c r="AQ29" s="99">
        <v>0</v>
      </c>
      <c r="AR29" s="99">
        <v>0</v>
      </c>
      <c r="AS29" s="99" t="s">
        <v>4540</v>
      </c>
      <c r="AT29" s="99">
        <v>0</v>
      </c>
      <c r="AU29" s="99">
        <v>0</v>
      </c>
      <c r="AV29" s="99">
        <v>0</v>
      </c>
      <c r="AW29" s="99">
        <v>0</v>
      </c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  <c r="BM29" s="99"/>
      <c r="BN29" s="99"/>
      <c r="BO29" s="99"/>
      <c r="BP29" s="99"/>
      <c r="BQ29" s="99"/>
      <c r="BR29" s="99"/>
      <c r="BS29" s="99"/>
      <c r="BT29" s="99"/>
      <c r="BU29" s="99"/>
      <c r="BV29" s="99"/>
      <c r="BW29" s="99"/>
      <c r="BX29" s="99"/>
      <c r="BY29" s="99"/>
      <c r="BZ29" s="99"/>
      <c r="CA29" s="99"/>
      <c r="CB29" s="99"/>
      <c r="CC29" s="99"/>
      <c r="CD29" s="99"/>
      <c r="CE29" s="99"/>
      <c r="CF29" s="99"/>
      <c r="CG29" s="99"/>
      <c r="CH29" s="99"/>
      <c r="CI29" s="99"/>
      <c r="CJ29" s="99" t="s">
        <v>4583</v>
      </c>
      <c r="CK29" s="99" t="s">
        <v>4725</v>
      </c>
      <c r="CL29" s="102"/>
      <c r="CM29" s="99"/>
      <c r="CN29" s="102"/>
      <c r="CO29" s="99"/>
      <c r="CP29" s="103" t="s">
        <v>4544</v>
      </c>
      <c r="CQ29" s="104"/>
      <c r="CR29" s="104"/>
      <c r="CS29" s="104"/>
      <c r="CT29" s="104"/>
      <c r="CU29" s="105"/>
      <c r="CV29" s="104" t="str">
        <f>FLEET[[#This Row],[Category]]</f>
        <v>Arrow Board</v>
      </c>
      <c r="CW29" s="106" t="str">
        <f t="shared" si="0"/>
        <v>AB-01</v>
      </c>
      <c r="CX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" s="106" t="s">
        <v>4577</v>
      </c>
      <c r="DA29" s="106" t="s">
        <v>3629</v>
      </c>
      <c r="DB29" s="106">
        <f>FLEET[[#This Row],[Toll Collection Device Number]]</f>
        <v>0</v>
      </c>
      <c r="DC29" s="106" t="str">
        <f>FLEET[[#This Row],[License Plate]]</f>
        <v>532409</v>
      </c>
      <c r="DD29" s="111" t="str">
        <f>IFERROR(_xlfn.XLOOKUP(FLEET[[#This Row],[ASSET]],Table7[Equip '#],Table7[Rate],),"NON-BILLABLE")</f>
        <v>NON-BILLABLE</v>
      </c>
    </row>
    <row r="30" spans="1:108" x14ac:dyDescent="0.25">
      <c r="A30" s="98" t="s">
        <v>4524</v>
      </c>
      <c r="B30" s="99" t="s">
        <v>4525</v>
      </c>
      <c r="C30" s="99" t="s">
        <v>4726</v>
      </c>
      <c r="D30" s="99" t="s">
        <v>4300</v>
      </c>
      <c r="E30" s="99" t="s">
        <v>4578</v>
      </c>
      <c r="F30" s="99" t="s">
        <v>4579</v>
      </c>
      <c r="G30" s="99"/>
      <c r="H30" s="99" t="s">
        <v>1310</v>
      </c>
      <c r="I30" s="100"/>
      <c r="J30" s="99"/>
      <c r="K30" s="101">
        <v>45747.232662037</v>
      </c>
      <c r="L30" s="99" t="s">
        <v>4580</v>
      </c>
      <c r="M30" s="99"/>
      <c r="N30" s="99"/>
      <c r="O30" s="99"/>
      <c r="P30" s="99"/>
      <c r="Q30" s="99"/>
      <c r="R30" s="99" t="s">
        <v>4727</v>
      </c>
      <c r="S30" s="99"/>
      <c r="T30" s="99" t="s">
        <v>4535</v>
      </c>
      <c r="U30" s="99" t="s">
        <v>4373</v>
      </c>
      <c r="V30" s="99">
        <v>424</v>
      </c>
      <c r="W30" s="99"/>
      <c r="X30" s="99"/>
      <c r="Y30" s="99">
        <v>0</v>
      </c>
      <c r="Z30" s="99">
        <v>0</v>
      </c>
      <c r="AA30" s="99" t="s">
        <v>4728</v>
      </c>
      <c r="AB30" s="99"/>
      <c r="AC30" s="99"/>
      <c r="AD30" s="99"/>
      <c r="AE30" s="99" t="s">
        <v>568</v>
      </c>
      <c r="AF30" s="99"/>
      <c r="AG30" s="99"/>
      <c r="AH30" s="99"/>
      <c r="AI30" s="99"/>
      <c r="AJ30" s="99"/>
      <c r="AK30" s="99"/>
      <c r="AL30" s="99"/>
      <c r="AM30" s="99"/>
      <c r="AN30" s="99"/>
      <c r="AO30" s="99" t="s">
        <v>4539</v>
      </c>
      <c r="AP30" s="99"/>
      <c r="AQ30" s="99"/>
      <c r="AR30" s="99">
        <v>0</v>
      </c>
      <c r="AS30" s="99" t="s">
        <v>4540</v>
      </c>
      <c r="AT30" s="99"/>
      <c r="AU30" s="99">
        <v>0</v>
      </c>
      <c r="AV30" s="99">
        <v>0</v>
      </c>
      <c r="AW30" s="99">
        <v>0</v>
      </c>
      <c r="AX30" s="99"/>
      <c r="AY30" s="99"/>
      <c r="AZ30" s="99">
        <v>0</v>
      </c>
      <c r="BA30" s="99">
        <v>0</v>
      </c>
      <c r="BB30" s="99">
        <v>0</v>
      </c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 t="s">
        <v>4583</v>
      </c>
      <c r="CK30" s="99" t="s">
        <v>4729</v>
      </c>
      <c r="CL30" s="102"/>
      <c r="CM30" s="99"/>
      <c r="CN30" s="102"/>
      <c r="CO30" s="99"/>
      <c r="CP30" s="103" t="s">
        <v>4696</v>
      </c>
      <c r="CQ30" s="104"/>
      <c r="CR30" s="104"/>
      <c r="CS30" s="104"/>
      <c r="CT30" s="104"/>
      <c r="CU30" s="105"/>
      <c r="CV30" s="104" t="str">
        <f>FLEET[[#This Row],[Category]]</f>
        <v>Arrow Board</v>
      </c>
      <c r="CW30" s="106" t="str">
        <f t="shared" si="0"/>
        <v>AB-011</v>
      </c>
      <c r="CX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" s="106" t="s">
        <v>4577</v>
      </c>
      <c r="DA30" s="106" t="s">
        <v>4726</v>
      </c>
      <c r="DB30" s="106">
        <f>FLEET[[#This Row],[Toll Collection Device Number]]</f>
        <v>0</v>
      </c>
      <c r="DC30" s="106">
        <f>FLEET[[#This Row],[License Plate]]</f>
        <v>0</v>
      </c>
      <c r="DD30" s="111" t="str">
        <f>IFERROR(_xlfn.XLOOKUP(FLEET[[#This Row],[ASSET]],Table7[Equip '#],Table7[Rate],),"NON-BILLABLE")</f>
        <v>NON-BILLABLE</v>
      </c>
    </row>
    <row r="31" spans="1:108" x14ac:dyDescent="0.25">
      <c r="A31" s="98" t="s">
        <v>4524</v>
      </c>
      <c r="B31" s="99" t="s">
        <v>4525</v>
      </c>
      <c r="C31" s="99" t="s">
        <v>3630</v>
      </c>
      <c r="D31" s="99" t="s">
        <v>4300</v>
      </c>
      <c r="E31" s="99" t="s">
        <v>4697</v>
      </c>
      <c r="F31" s="99" t="s">
        <v>4716</v>
      </c>
      <c r="G31" s="99"/>
      <c r="H31" s="99" t="s">
        <v>1310</v>
      </c>
      <c r="I31" s="100"/>
      <c r="J31" s="99"/>
      <c r="K31" s="101">
        <v>45747.231215277803</v>
      </c>
      <c r="L31" s="99" t="s">
        <v>4580</v>
      </c>
      <c r="M31" s="99"/>
      <c r="N31" s="99"/>
      <c r="O31" s="99"/>
      <c r="P31" s="99"/>
      <c r="Q31" s="99"/>
      <c r="R31" s="99" t="s">
        <v>4698</v>
      </c>
      <c r="S31" s="99"/>
      <c r="T31" s="99" t="s">
        <v>4535</v>
      </c>
      <c r="U31" s="99" t="s">
        <v>4373</v>
      </c>
      <c r="V31" s="99">
        <v>424</v>
      </c>
      <c r="W31" s="99"/>
      <c r="X31" s="99"/>
      <c r="Y31" s="99">
        <v>0</v>
      </c>
      <c r="Z31" s="99">
        <v>0</v>
      </c>
      <c r="AA31" s="99" t="s">
        <v>4730</v>
      </c>
      <c r="AB31" s="99" t="s">
        <v>4731</v>
      </c>
      <c r="AC31" s="99"/>
      <c r="AD31" s="99" t="s">
        <v>4732</v>
      </c>
      <c r="AE31" s="99" t="s">
        <v>568</v>
      </c>
      <c r="AF31" s="99"/>
      <c r="AG31" s="99"/>
      <c r="AH31" s="99"/>
      <c r="AI31" s="99"/>
      <c r="AJ31" s="99"/>
      <c r="AK31" s="99"/>
      <c r="AL31" s="99"/>
      <c r="AM31" s="99"/>
      <c r="AN31" s="99"/>
      <c r="AO31" s="99" t="s">
        <v>4539</v>
      </c>
      <c r="AP31" s="99"/>
      <c r="AQ31" s="99"/>
      <c r="AR31" s="99">
        <v>0</v>
      </c>
      <c r="AS31" s="99" t="s">
        <v>4540</v>
      </c>
      <c r="AT31" s="99"/>
      <c r="AU31" s="99">
        <v>0</v>
      </c>
      <c r="AV31" s="99">
        <v>0</v>
      </c>
      <c r="AW31" s="99">
        <v>0</v>
      </c>
      <c r="AX31" s="99"/>
      <c r="AY31" s="99"/>
      <c r="AZ31" s="99">
        <v>0</v>
      </c>
      <c r="BA31" s="99">
        <v>0</v>
      </c>
      <c r="BB31" s="99">
        <v>0</v>
      </c>
      <c r="BC31" s="99"/>
      <c r="BD31" s="99"/>
      <c r="BE31" s="99"/>
      <c r="BF31" s="99"/>
      <c r="BG31" s="99"/>
      <c r="BH31" s="99"/>
      <c r="BI31" s="99"/>
      <c r="BJ31" s="99"/>
      <c r="BK31" s="99"/>
      <c r="BL31" s="99"/>
      <c r="BM31" s="99"/>
      <c r="BN31" s="99"/>
      <c r="BO31" s="99"/>
      <c r="BP31" s="99"/>
      <c r="BQ31" s="99"/>
      <c r="BR31" s="99"/>
      <c r="BS31" s="99"/>
      <c r="BT31" s="99"/>
      <c r="BU31" s="99"/>
      <c r="BV31" s="99"/>
      <c r="BW31" s="99"/>
      <c r="BX31" s="99"/>
      <c r="BY31" s="99"/>
      <c r="BZ31" s="99"/>
      <c r="CA31" s="99"/>
      <c r="CB31" s="99"/>
      <c r="CC31" s="99"/>
      <c r="CD31" s="99"/>
      <c r="CE31" s="99"/>
      <c r="CF31" s="99"/>
      <c r="CG31" s="99"/>
      <c r="CH31" s="99"/>
      <c r="CI31" s="99"/>
      <c r="CJ31" s="99" t="s">
        <v>4583</v>
      </c>
      <c r="CK31" s="99" t="s">
        <v>4733</v>
      </c>
      <c r="CL31" s="99"/>
      <c r="CM31" s="99"/>
      <c r="CN31" s="102"/>
      <c r="CO31" s="99"/>
      <c r="CP31" s="103" t="s">
        <v>4696</v>
      </c>
      <c r="CQ31" s="104"/>
      <c r="CR31" s="104"/>
      <c r="CS31" s="104"/>
      <c r="CT31" s="104"/>
      <c r="CU31" s="105"/>
      <c r="CV31" s="104" t="str">
        <f>FLEET[[#This Row],[Category]]</f>
        <v>Arrow Board</v>
      </c>
      <c r="CW31" s="106" t="str">
        <f t="shared" si="0"/>
        <v>AB-018</v>
      </c>
      <c r="CX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" s="106" t="s">
        <v>4577</v>
      </c>
      <c r="DA31" s="106" t="s">
        <v>3630</v>
      </c>
      <c r="DB31" s="106">
        <f>FLEET[[#This Row],[Toll Collection Device Number]]</f>
        <v>0</v>
      </c>
      <c r="DC31" s="106" t="str">
        <f>FLEET[[#This Row],[License Plate]]</f>
        <v>528881</v>
      </c>
      <c r="DD31" s="111" t="str">
        <f>IFERROR(_xlfn.XLOOKUP(FLEET[[#This Row],[ASSET]],Table7[Equip '#],Table7[Rate],),"NON-BILLABLE")</f>
        <v>NON-BILLABLE</v>
      </c>
    </row>
    <row r="32" spans="1:108" x14ac:dyDescent="0.25">
      <c r="A32" s="98" t="s">
        <v>4524</v>
      </c>
      <c r="B32" s="99" t="s">
        <v>4525</v>
      </c>
      <c r="C32" s="99" t="s">
        <v>4734</v>
      </c>
      <c r="D32" s="99" t="s">
        <v>4300</v>
      </c>
      <c r="E32" s="99" t="s">
        <v>4578</v>
      </c>
      <c r="F32" s="99" t="s">
        <v>4691</v>
      </c>
      <c r="G32" s="99">
        <v>2024</v>
      </c>
      <c r="H32" s="99" t="s">
        <v>1310</v>
      </c>
      <c r="I32" s="100"/>
      <c r="J32" s="99"/>
      <c r="K32" s="101">
        <v>45747.234490740702</v>
      </c>
      <c r="L32" s="99" t="s">
        <v>4580</v>
      </c>
      <c r="M32" s="99"/>
      <c r="N32" s="99"/>
      <c r="O32" s="99"/>
      <c r="P32" s="99"/>
      <c r="Q32" s="99"/>
      <c r="R32" s="99" t="s">
        <v>4735</v>
      </c>
      <c r="S32" s="99"/>
      <c r="T32" s="99" t="s">
        <v>4535</v>
      </c>
      <c r="U32" s="99" t="s">
        <v>4373</v>
      </c>
      <c r="V32" s="99">
        <v>198</v>
      </c>
      <c r="W32" s="99"/>
      <c r="X32" s="99"/>
      <c r="Y32" s="99">
        <v>0</v>
      </c>
      <c r="Z32" s="99">
        <v>0</v>
      </c>
      <c r="AA32" s="99"/>
      <c r="AB32" s="99" t="s">
        <v>4736</v>
      </c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 t="s">
        <v>4539</v>
      </c>
      <c r="AP32" s="99"/>
      <c r="AQ32" s="99"/>
      <c r="AR32" s="99">
        <v>0</v>
      </c>
      <c r="AS32" s="99" t="s">
        <v>4540</v>
      </c>
      <c r="AT32" s="99"/>
      <c r="AU32" s="99">
        <v>0</v>
      </c>
      <c r="AV32" s="99">
        <v>0</v>
      </c>
      <c r="AW32" s="99">
        <v>0</v>
      </c>
      <c r="AX32" s="99"/>
      <c r="AY32" s="99"/>
      <c r="AZ32" s="99">
        <v>0</v>
      </c>
      <c r="BA32" s="99">
        <v>0</v>
      </c>
      <c r="BB32" s="99">
        <v>0</v>
      </c>
      <c r="BC32" s="99"/>
      <c r="BD32" s="99"/>
      <c r="BE32" s="99"/>
      <c r="BF32" s="99"/>
      <c r="BG32" s="99"/>
      <c r="BH32" s="99"/>
      <c r="BI32" s="99"/>
      <c r="BJ32" s="99"/>
      <c r="BK32" s="99"/>
      <c r="BL32" s="99"/>
      <c r="BM32" s="99"/>
      <c r="BN32" s="99"/>
      <c r="BO32" s="99"/>
      <c r="BP32" s="99"/>
      <c r="BQ32" s="99"/>
      <c r="BR32" s="99"/>
      <c r="BS32" s="99"/>
      <c r="BT32" s="99"/>
      <c r="BU32" s="99"/>
      <c r="BV32" s="99"/>
      <c r="BW32" s="99"/>
      <c r="BX32" s="99"/>
      <c r="BY32" s="99"/>
      <c r="BZ32" s="99"/>
      <c r="CA32" s="99"/>
      <c r="CB32" s="99"/>
      <c r="CC32" s="99"/>
      <c r="CD32" s="99"/>
      <c r="CE32" s="99"/>
      <c r="CF32" s="99"/>
      <c r="CG32" s="99"/>
      <c r="CH32" s="99"/>
      <c r="CI32" s="99"/>
      <c r="CJ32" s="99" t="s">
        <v>4583</v>
      </c>
      <c r="CK32" s="99" t="s">
        <v>4737</v>
      </c>
      <c r="CL32" s="99"/>
      <c r="CM32" s="99"/>
      <c r="CN32" s="102"/>
      <c r="CO32" s="99"/>
      <c r="CP32" s="103" t="s">
        <v>4696</v>
      </c>
      <c r="CQ32" s="104"/>
      <c r="CR32" s="104"/>
      <c r="CS32" s="104"/>
      <c r="CT32" s="104"/>
      <c r="CU32" s="105"/>
      <c r="CV32" s="104" t="str">
        <f>FLEET[[#This Row],[Category]]</f>
        <v>Arrow Board</v>
      </c>
      <c r="CW32" s="106" t="str">
        <f t="shared" si="0"/>
        <v>AB-01S</v>
      </c>
      <c r="CX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" s="106" t="s">
        <v>4577</v>
      </c>
      <c r="DA32" s="106" t="s">
        <v>4734</v>
      </c>
      <c r="DB32" s="106">
        <f>FLEET[[#This Row],[Toll Collection Device Number]]</f>
        <v>0</v>
      </c>
      <c r="DC32" s="106">
        <f>FLEET[[#This Row],[License Plate]]</f>
        <v>0</v>
      </c>
      <c r="DD32" s="111" t="str">
        <f>IFERROR(_xlfn.XLOOKUP(FLEET[[#This Row],[ASSET]],Table7[Equip '#],Table7[Rate],),"NON-BILLABLE")</f>
        <v>NON-BILLABLE</v>
      </c>
    </row>
    <row r="33" spans="1:108" x14ac:dyDescent="0.25">
      <c r="A33" s="98" t="s">
        <v>4524</v>
      </c>
      <c r="B33" s="99" t="s">
        <v>4525</v>
      </c>
      <c r="C33" s="99" t="s">
        <v>3631</v>
      </c>
      <c r="D33" s="99" t="s">
        <v>4300</v>
      </c>
      <c r="E33" s="99" t="s">
        <v>4697</v>
      </c>
      <c r="F33" s="99" t="s">
        <v>4716</v>
      </c>
      <c r="G33" s="99"/>
      <c r="H33" s="99" t="s">
        <v>1310</v>
      </c>
      <c r="I33" s="100"/>
      <c r="J33" s="99"/>
      <c r="K33" s="99">
        <v>45747.231979166703</v>
      </c>
      <c r="L33" s="99" t="s">
        <v>4580</v>
      </c>
      <c r="M33" s="99"/>
      <c r="N33" s="99"/>
      <c r="O33" s="99"/>
      <c r="P33" s="99"/>
      <c r="Q33" s="99"/>
      <c r="R33" s="99" t="s">
        <v>4656</v>
      </c>
      <c r="S33" s="99"/>
      <c r="T33" s="99" t="s">
        <v>4535</v>
      </c>
      <c r="U33" s="99" t="s">
        <v>4373</v>
      </c>
      <c r="V33" s="99">
        <v>432</v>
      </c>
      <c r="W33" s="99"/>
      <c r="X33" s="99"/>
      <c r="Y33" s="99">
        <v>0</v>
      </c>
      <c r="Z33" s="99">
        <v>0</v>
      </c>
      <c r="AA33" s="99" t="s">
        <v>4738</v>
      </c>
      <c r="AB33" s="99" t="s">
        <v>4739</v>
      </c>
      <c r="AC33" s="99"/>
      <c r="AD33" s="99" t="s">
        <v>4740</v>
      </c>
      <c r="AE33" s="99" t="s">
        <v>568</v>
      </c>
      <c r="AF33" s="99"/>
      <c r="AG33" s="99"/>
      <c r="AH33" s="100"/>
      <c r="AI33" s="99"/>
      <c r="AJ33" s="99"/>
      <c r="AK33" s="99"/>
      <c r="AL33" s="99"/>
      <c r="AM33" s="99"/>
      <c r="AN33" s="99"/>
      <c r="AO33" s="99" t="s">
        <v>4539</v>
      </c>
      <c r="AP33" s="99"/>
      <c r="AQ33" s="99">
        <v>0</v>
      </c>
      <c r="AR33" s="99">
        <v>0</v>
      </c>
      <c r="AS33" s="99" t="s">
        <v>4540</v>
      </c>
      <c r="AT33" s="99">
        <v>0</v>
      </c>
      <c r="AU33" s="99">
        <v>0</v>
      </c>
      <c r="AV33" s="99">
        <v>0</v>
      </c>
      <c r="AW33" s="99">
        <v>0</v>
      </c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  <c r="BM33" s="99"/>
      <c r="BN33" s="99"/>
      <c r="BO33" s="99"/>
      <c r="BP33" s="99"/>
      <c r="BQ33" s="99"/>
      <c r="BR33" s="99"/>
      <c r="BS33" s="99"/>
      <c r="BT33" s="99"/>
      <c r="BU33" s="99"/>
      <c r="BV33" s="99"/>
      <c r="BW33" s="99"/>
      <c r="BX33" s="99"/>
      <c r="BY33" s="99"/>
      <c r="BZ33" s="99"/>
      <c r="CA33" s="99"/>
      <c r="CB33" s="99"/>
      <c r="CC33" s="99"/>
      <c r="CD33" s="99"/>
      <c r="CE33" s="99"/>
      <c r="CF33" s="99"/>
      <c r="CG33" s="99"/>
      <c r="CH33" s="99"/>
      <c r="CI33" s="99"/>
      <c r="CJ33" s="99" t="s">
        <v>4583</v>
      </c>
      <c r="CK33" s="99" t="s">
        <v>4741</v>
      </c>
      <c r="CL33" s="99"/>
      <c r="CM33" s="99"/>
      <c r="CN33" s="102"/>
      <c r="CO33" s="99"/>
      <c r="CP33" s="103" t="s">
        <v>4544</v>
      </c>
      <c r="CQ33" s="104"/>
      <c r="CR33" s="104"/>
      <c r="CS33" s="104"/>
      <c r="CT33" s="104"/>
      <c r="CU33" s="105"/>
      <c r="CV33" s="104" t="str">
        <f>FLEET[[#This Row],[Category]]</f>
        <v>Arrow Board</v>
      </c>
      <c r="CW33" s="106" t="str">
        <f t="shared" si="0"/>
        <v>AB-02</v>
      </c>
      <c r="CX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" s="106" t="s">
        <v>4577</v>
      </c>
      <c r="DA33" s="106" t="s">
        <v>3631</v>
      </c>
      <c r="DB33" s="106">
        <f>FLEET[[#This Row],[Toll Collection Device Number]]</f>
        <v>0</v>
      </c>
      <c r="DC33" s="106" t="str">
        <f>FLEET[[#This Row],[License Plate]]</f>
        <v>532407</v>
      </c>
      <c r="DD33" s="111" t="str">
        <f>IFERROR(_xlfn.XLOOKUP(FLEET[[#This Row],[ASSET]],Table7[Equip '#],Table7[Rate],),"NON-BILLABLE")</f>
        <v>NON-BILLABLE</v>
      </c>
    </row>
    <row r="34" spans="1:108" x14ac:dyDescent="0.25">
      <c r="A34" s="98" t="s">
        <v>4524</v>
      </c>
      <c r="B34" s="99" t="s">
        <v>4525</v>
      </c>
      <c r="C34" s="99" t="s">
        <v>4742</v>
      </c>
      <c r="D34" s="99" t="s">
        <v>4300</v>
      </c>
      <c r="E34" s="99" t="s">
        <v>4578</v>
      </c>
      <c r="F34" s="99" t="s">
        <v>4691</v>
      </c>
      <c r="G34" s="99">
        <v>2024</v>
      </c>
      <c r="H34" s="99" t="s">
        <v>1310</v>
      </c>
      <c r="I34" s="100"/>
      <c r="J34" s="99"/>
      <c r="K34" s="99">
        <v>45747.273333333302</v>
      </c>
      <c r="L34" s="99" t="s">
        <v>4580</v>
      </c>
      <c r="M34" s="99"/>
      <c r="N34" s="99"/>
      <c r="O34" s="99"/>
      <c r="P34" s="99"/>
      <c r="Q34" s="99"/>
      <c r="R34" s="99" t="s">
        <v>4743</v>
      </c>
      <c r="S34" s="99"/>
      <c r="T34" s="99" t="s">
        <v>4535</v>
      </c>
      <c r="U34" s="99" t="s">
        <v>4373</v>
      </c>
      <c r="V34" s="99">
        <v>201</v>
      </c>
      <c r="W34" s="99"/>
      <c r="X34" s="99"/>
      <c r="Y34" s="99">
        <v>0</v>
      </c>
      <c r="Z34" s="99">
        <v>0</v>
      </c>
      <c r="AA34" s="99"/>
      <c r="AB34" s="99" t="s">
        <v>4744</v>
      </c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 t="s">
        <v>4539</v>
      </c>
      <c r="AP34" s="99"/>
      <c r="AQ34" s="99"/>
      <c r="AR34" s="99">
        <v>0</v>
      </c>
      <c r="AS34" s="99" t="s">
        <v>4540</v>
      </c>
      <c r="AT34" s="99"/>
      <c r="AU34" s="99">
        <v>0</v>
      </c>
      <c r="AV34" s="99">
        <v>0</v>
      </c>
      <c r="AW34" s="99">
        <v>0</v>
      </c>
      <c r="AX34" s="99"/>
      <c r="AY34" s="99"/>
      <c r="AZ34" s="99">
        <v>0</v>
      </c>
      <c r="BA34" s="99">
        <v>0</v>
      </c>
      <c r="BB34" s="99">
        <v>0</v>
      </c>
      <c r="BC34" s="99"/>
      <c r="BD34" s="99"/>
      <c r="BE34" s="99"/>
      <c r="BF34" s="99"/>
      <c r="BG34" s="99"/>
      <c r="BH34" s="99"/>
      <c r="BI34" s="99"/>
      <c r="BJ34" s="99"/>
      <c r="BK34" s="99"/>
      <c r="BL34" s="99"/>
      <c r="BM34" s="99"/>
      <c r="BN34" s="99"/>
      <c r="BO34" s="99"/>
      <c r="BP34" s="99"/>
      <c r="BQ34" s="99"/>
      <c r="BR34" s="99"/>
      <c r="BS34" s="99"/>
      <c r="BT34" s="99"/>
      <c r="BU34" s="99"/>
      <c r="BV34" s="99"/>
      <c r="BW34" s="99"/>
      <c r="BX34" s="99"/>
      <c r="BY34" s="99"/>
      <c r="BZ34" s="99"/>
      <c r="CA34" s="99"/>
      <c r="CB34" s="99"/>
      <c r="CC34" s="99"/>
      <c r="CD34" s="99"/>
      <c r="CE34" s="99"/>
      <c r="CF34" s="99"/>
      <c r="CG34" s="99"/>
      <c r="CH34" s="99"/>
      <c r="CI34" s="99"/>
      <c r="CJ34" s="99" t="s">
        <v>4583</v>
      </c>
      <c r="CK34" s="99" t="s">
        <v>4745</v>
      </c>
      <c r="CL34" s="99"/>
      <c r="CM34" s="99"/>
      <c r="CN34" s="102"/>
      <c r="CO34" s="99"/>
      <c r="CP34" s="103" t="s">
        <v>4696</v>
      </c>
      <c r="CQ34" s="104"/>
      <c r="CR34" s="104"/>
      <c r="CS34" s="104"/>
      <c r="CT34" s="104"/>
      <c r="CU34" s="105"/>
      <c r="CV34" s="104" t="str">
        <f>FLEET[[#This Row],[Category]]</f>
        <v>Arrow Board</v>
      </c>
      <c r="CW34" s="106" t="str">
        <f t="shared" si="0"/>
        <v>AB-02S</v>
      </c>
      <c r="CX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" s="106" t="s">
        <v>4577</v>
      </c>
      <c r="DA34" s="106" t="s">
        <v>4742</v>
      </c>
      <c r="DB34" s="106">
        <f>FLEET[[#This Row],[Toll Collection Device Number]]</f>
        <v>0</v>
      </c>
      <c r="DC34" s="106">
        <f>FLEET[[#This Row],[License Plate]]</f>
        <v>0</v>
      </c>
      <c r="DD34" s="111" t="str">
        <f>IFERROR(_xlfn.XLOOKUP(FLEET[[#This Row],[ASSET]],Table7[Equip '#],Table7[Rate],),"NON-BILLABLE")</f>
        <v>NON-BILLABLE</v>
      </c>
    </row>
    <row r="35" spans="1:108" x14ac:dyDescent="0.25">
      <c r="A35" s="98" t="s">
        <v>4524</v>
      </c>
      <c r="B35" s="99" t="s">
        <v>4525</v>
      </c>
      <c r="C35" s="99" t="s">
        <v>3632</v>
      </c>
      <c r="D35" s="99" t="s">
        <v>4300</v>
      </c>
      <c r="E35" s="108" t="s">
        <v>4697</v>
      </c>
      <c r="F35" s="108" t="s">
        <v>4716</v>
      </c>
      <c r="G35" s="108"/>
      <c r="H35" s="108" t="s">
        <v>1310</v>
      </c>
      <c r="I35" s="100"/>
      <c r="J35" s="99"/>
      <c r="K35" s="99">
        <v>45747.2350925926</v>
      </c>
      <c r="L35" s="99" t="s">
        <v>4580</v>
      </c>
      <c r="M35" s="99"/>
      <c r="N35" s="99"/>
      <c r="O35" s="99"/>
      <c r="P35" s="99"/>
      <c r="Q35" s="99"/>
      <c r="R35" s="99" t="s">
        <v>4656</v>
      </c>
      <c r="S35" s="99"/>
      <c r="T35" s="99" t="s">
        <v>4535</v>
      </c>
      <c r="U35" s="99" t="s">
        <v>4373</v>
      </c>
      <c r="V35" s="99">
        <v>432</v>
      </c>
      <c r="W35" s="99"/>
      <c r="X35" s="99"/>
      <c r="Y35" s="99">
        <v>0</v>
      </c>
      <c r="Z35" s="99">
        <v>0</v>
      </c>
      <c r="AA35" s="99" t="s">
        <v>4746</v>
      </c>
      <c r="AB35" s="99" t="s">
        <v>4747</v>
      </c>
      <c r="AC35" s="99"/>
      <c r="AD35" s="99" t="s">
        <v>4748</v>
      </c>
      <c r="AE35" s="99" t="s">
        <v>568</v>
      </c>
      <c r="AF35" s="99"/>
      <c r="AG35" s="99"/>
      <c r="AH35" s="99"/>
      <c r="AI35" s="99"/>
      <c r="AJ35" s="99"/>
      <c r="AK35" s="99"/>
      <c r="AL35" s="99"/>
      <c r="AM35" s="99"/>
      <c r="AN35" s="99"/>
      <c r="AO35" s="99" t="s">
        <v>4539</v>
      </c>
      <c r="AP35" s="99"/>
      <c r="AQ35" s="99">
        <v>0</v>
      </c>
      <c r="AR35" s="99">
        <v>0</v>
      </c>
      <c r="AS35" s="99" t="s">
        <v>4540</v>
      </c>
      <c r="AT35" s="99">
        <v>0</v>
      </c>
      <c r="AU35" s="99">
        <v>0</v>
      </c>
      <c r="AV35" s="99">
        <v>0</v>
      </c>
      <c r="AW35" s="99">
        <v>0</v>
      </c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  <c r="BM35" s="99"/>
      <c r="BN35" s="99"/>
      <c r="BO35" s="99"/>
      <c r="BP35" s="99"/>
      <c r="BQ35" s="99"/>
      <c r="BR35" s="99"/>
      <c r="BS35" s="99"/>
      <c r="BT35" s="99"/>
      <c r="BU35" s="99"/>
      <c r="BV35" s="99"/>
      <c r="BW35" s="99"/>
      <c r="BX35" s="99"/>
      <c r="BY35" s="99"/>
      <c r="BZ35" s="99"/>
      <c r="CA35" s="99"/>
      <c r="CB35" s="99"/>
      <c r="CC35" s="99"/>
      <c r="CD35" s="99"/>
      <c r="CE35" s="99"/>
      <c r="CF35" s="99"/>
      <c r="CG35" s="99"/>
      <c r="CH35" s="99"/>
      <c r="CI35" s="99"/>
      <c r="CJ35" s="99" t="s">
        <v>4583</v>
      </c>
      <c r="CK35" s="99" t="s">
        <v>4749</v>
      </c>
      <c r="CL35" s="99"/>
      <c r="CM35" s="99"/>
      <c r="CN35" s="102"/>
      <c r="CO35" s="99"/>
      <c r="CP35" s="103" t="s">
        <v>4544</v>
      </c>
      <c r="CQ35" s="104"/>
      <c r="CR35" s="104"/>
      <c r="CS35" s="104"/>
      <c r="CT35" s="104"/>
      <c r="CU35" s="105"/>
      <c r="CV35" s="104" t="str">
        <f>FLEET[[#This Row],[Category]]</f>
        <v>Arrow Board</v>
      </c>
      <c r="CW35" s="106" t="str">
        <f t="shared" si="0"/>
        <v>AB-03</v>
      </c>
      <c r="CX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" s="106" t="s">
        <v>4577</v>
      </c>
      <c r="DA35" s="106" t="s">
        <v>3632</v>
      </c>
      <c r="DB35" s="106">
        <f>FLEET[[#This Row],[Toll Collection Device Number]]</f>
        <v>0</v>
      </c>
      <c r="DC35" s="106" t="str">
        <f>FLEET[[#This Row],[License Plate]]</f>
        <v>532469</v>
      </c>
      <c r="DD35" s="111" t="str">
        <f>IFERROR(_xlfn.XLOOKUP(FLEET[[#This Row],[ASSET]],Table7[Equip '#],Table7[Rate],),"NON-BILLABLE")</f>
        <v>NON-BILLABLE</v>
      </c>
    </row>
    <row r="36" spans="1:108" x14ac:dyDescent="0.25">
      <c r="A36" s="98" t="s">
        <v>4524</v>
      </c>
      <c r="B36" s="99" t="s">
        <v>4525</v>
      </c>
      <c r="C36" s="99" t="s">
        <v>4750</v>
      </c>
      <c r="D36" s="99" t="s">
        <v>4300</v>
      </c>
      <c r="E36" s="99" t="s">
        <v>4578</v>
      </c>
      <c r="F36" s="99" t="s">
        <v>4691</v>
      </c>
      <c r="G36" s="99">
        <v>2024</v>
      </c>
      <c r="H36" s="99" t="s">
        <v>1310</v>
      </c>
      <c r="I36" s="100"/>
      <c r="J36" s="99"/>
      <c r="K36" s="101">
        <v>45747.311944444402</v>
      </c>
      <c r="L36" s="99" t="s">
        <v>4580</v>
      </c>
      <c r="M36" s="99"/>
      <c r="N36" s="99"/>
      <c r="O36" s="99"/>
      <c r="P36" s="99"/>
      <c r="Q36" s="99"/>
      <c r="R36" s="99" t="s">
        <v>4751</v>
      </c>
      <c r="S36" s="99"/>
      <c r="T36" s="99" t="s">
        <v>4535</v>
      </c>
      <c r="U36" s="99" t="s">
        <v>4373</v>
      </c>
      <c r="V36" s="99">
        <v>201</v>
      </c>
      <c r="W36" s="99"/>
      <c r="X36" s="99"/>
      <c r="Y36" s="99">
        <v>0</v>
      </c>
      <c r="Z36" s="99">
        <v>0</v>
      </c>
      <c r="AA36" s="99"/>
      <c r="AB36" s="99" t="s">
        <v>4752</v>
      </c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 t="s">
        <v>4539</v>
      </c>
      <c r="AP36" s="99"/>
      <c r="AQ36" s="99"/>
      <c r="AR36" s="99">
        <v>0</v>
      </c>
      <c r="AS36" s="99" t="s">
        <v>4540</v>
      </c>
      <c r="AT36" s="99"/>
      <c r="AU36" s="99">
        <v>0</v>
      </c>
      <c r="AV36" s="99">
        <v>0</v>
      </c>
      <c r="AW36" s="99">
        <v>0</v>
      </c>
      <c r="AX36" s="99"/>
      <c r="AY36" s="99"/>
      <c r="AZ36" s="99">
        <v>0</v>
      </c>
      <c r="BA36" s="99">
        <v>0</v>
      </c>
      <c r="BB36" s="99">
        <v>0</v>
      </c>
      <c r="BC36" s="99"/>
      <c r="BD36" s="99"/>
      <c r="BE36" s="99"/>
      <c r="BF36" s="99"/>
      <c r="BG36" s="99"/>
      <c r="BH36" s="99"/>
      <c r="BI36" s="99"/>
      <c r="BJ36" s="99"/>
      <c r="BK36" s="99"/>
      <c r="BL36" s="99"/>
      <c r="BM36" s="99"/>
      <c r="BN36" s="99"/>
      <c r="BO36" s="99"/>
      <c r="BP36" s="99"/>
      <c r="BQ36" s="99"/>
      <c r="BR36" s="99"/>
      <c r="BS36" s="99"/>
      <c r="BT36" s="99"/>
      <c r="BU36" s="99"/>
      <c r="BV36" s="99"/>
      <c r="BW36" s="99"/>
      <c r="BX36" s="99"/>
      <c r="BY36" s="99"/>
      <c r="BZ36" s="99"/>
      <c r="CA36" s="99"/>
      <c r="CB36" s="99"/>
      <c r="CC36" s="99"/>
      <c r="CD36" s="99"/>
      <c r="CE36" s="99"/>
      <c r="CF36" s="99"/>
      <c r="CG36" s="99"/>
      <c r="CH36" s="99"/>
      <c r="CI36" s="99"/>
      <c r="CJ36" s="99" t="s">
        <v>4583</v>
      </c>
      <c r="CK36" s="99" t="s">
        <v>4753</v>
      </c>
      <c r="CL36" s="102"/>
      <c r="CM36" s="99"/>
      <c r="CN36" s="102"/>
      <c r="CO36" s="99"/>
      <c r="CP36" s="103" t="s">
        <v>4696</v>
      </c>
      <c r="CQ36" s="104"/>
      <c r="CR36" s="104"/>
      <c r="CS36" s="104"/>
      <c r="CT36" s="104"/>
      <c r="CU36" s="105"/>
      <c r="CV36" s="104" t="str">
        <f>FLEET[[#This Row],[Category]]</f>
        <v>Arrow Board</v>
      </c>
      <c r="CW36" s="106" t="str">
        <f t="shared" si="0"/>
        <v>AB-03S</v>
      </c>
      <c r="CX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" s="106" t="s">
        <v>4577</v>
      </c>
      <c r="DA36" s="106" t="s">
        <v>4750</v>
      </c>
      <c r="DB36" s="106">
        <f>FLEET[[#This Row],[Toll Collection Device Number]]</f>
        <v>0</v>
      </c>
      <c r="DC36" s="106">
        <f>FLEET[[#This Row],[License Plate]]</f>
        <v>0</v>
      </c>
      <c r="DD36" s="111" t="str">
        <f>IFERROR(_xlfn.XLOOKUP(FLEET[[#This Row],[ASSET]],Table7[Equip '#],Table7[Rate],),"NON-BILLABLE")</f>
        <v>NON-BILLABLE</v>
      </c>
    </row>
    <row r="37" spans="1:108" x14ac:dyDescent="0.25">
      <c r="A37" s="98" t="s">
        <v>4524</v>
      </c>
      <c r="B37" s="99" t="s">
        <v>4525</v>
      </c>
      <c r="C37" s="99" t="s">
        <v>3633</v>
      </c>
      <c r="D37" s="99" t="s">
        <v>4300</v>
      </c>
      <c r="E37" s="99" t="s">
        <v>4697</v>
      </c>
      <c r="F37" s="99" t="s">
        <v>4716</v>
      </c>
      <c r="G37" s="99"/>
      <c r="H37" s="99" t="s">
        <v>1310</v>
      </c>
      <c r="I37" s="100"/>
      <c r="J37" s="99"/>
      <c r="K37" s="101">
        <v>45747.231608796297</v>
      </c>
      <c r="L37" s="99" t="s">
        <v>4580</v>
      </c>
      <c r="M37" s="99"/>
      <c r="N37" s="99"/>
      <c r="O37" s="99"/>
      <c r="P37" s="99"/>
      <c r="Q37" s="99"/>
      <c r="R37" s="99" t="s">
        <v>4754</v>
      </c>
      <c r="S37" s="99"/>
      <c r="T37" s="99" t="s">
        <v>4535</v>
      </c>
      <c r="U37" s="99" t="s">
        <v>4373</v>
      </c>
      <c r="V37" s="99">
        <v>431</v>
      </c>
      <c r="W37" s="99"/>
      <c r="X37" s="99"/>
      <c r="Y37" s="99">
        <v>0</v>
      </c>
      <c r="Z37" s="99">
        <v>0</v>
      </c>
      <c r="AA37" s="99" t="s">
        <v>4755</v>
      </c>
      <c r="AB37" s="99" t="s">
        <v>4756</v>
      </c>
      <c r="AC37" s="99"/>
      <c r="AD37" s="99" t="s">
        <v>4757</v>
      </c>
      <c r="AE37" s="99" t="s">
        <v>568</v>
      </c>
      <c r="AF37" s="99"/>
      <c r="AG37" s="99"/>
      <c r="AH37" s="100"/>
      <c r="AI37" s="99"/>
      <c r="AJ37" s="99"/>
      <c r="AK37" s="99"/>
      <c r="AL37" s="99"/>
      <c r="AM37" s="99"/>
      <c r="AN37" s="99"/>
      <c r="AO37" s="99" t="s">
        <v>4539</v>
      </c>
      <c r="AP37" s="99"/>
      <c r="AQ37" s="99">
        <v>0</v>
      </c>
      <c r="AR37" s="99">
        <v>0</v>
      </c>
      <c r="AS37" s="99" t="s">
        <v>4540</v>
      </c>
      <c r="AT37" s="99">
        <v>0</v>
      </c>
      <c r="AU37" s="99">
        <v>0</v>
      </c>
      <c r="AV37" s="99">
        <v>0</v>
      </c>
      <c r="AW37" s="99">
        <v>0</v>
      </c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  <c r="BM37" s="99"/>
      <c r="BN37" s="99"/>
      <c r="BO37" s="99"/>
      <c r="BP37" s="99"/>
      <c r="BQ37" s="99"/>
      <c r="BR37" s="99"/>
      <c r="BS37" s="99"/>
      <c r="BT37" s="99"/>
      <c r="BU37" s="99"/>
      <c r="BV37" s="99"/>
      <c r="BW37" s="99"/>
      <c r="BX37" s="99"/>
      <c r="BY37" s="99"/>
      <c r="BZ37" s="99"/>
      <c r="CA37" s="99"/>
      <c r="CB37" s="99"/>
      <c r="CC37" s="99"/>
      <c r="CD37" s="99"/>
      <c r="CE37" s="99"/>
      <c r="CF37" s="99"/>
      <c r="CG37" s="99"/>
      <c r="CH37" s="99"/>
      <c r="CI37" s="99"/>
      <c r="CJ37" s="99" t="s">
        <v>4583</v>
      </c>
      <c r="CK37" s="99" t="s">
        <v>4758</v>
      </c>
      <c r="CL37" s="99"/>
      <c r="CM37" s="99"/>
      <c r="CN37" s="102"/>
      <c r="CO37" s="99"/>
      <c r="CP37" s="103" t="s">
        <v>4544</v>
      </c>
      <c r="CQ37" s="104"/>
      <c r="CR37" s="104"/>
      <c r="CS37" s="104"/>
      <c r="CT37" s="104"/>
      <c r="CU37" s="105"/>
      <c r="CV37" s="104" t="str">
        <f>FLEET[[#This Row],[Category]]</f>
        <v>Arrow Board</v>
      </c>
      <c r="CW37" s="106" t="str">
        <f t="shared" si="0"/>
        <v>AB-04</v>
      </c>
      <c r="CX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" s="106" t="s">
        <v>4577</v>
      </c>
      <c r="DA37" s="106" t="s">
        <v>3633</v>
      </c>
      <c r="DB37" s="106">
        <f>FLEET[[#This Row],[Toll Collection Device Number]]</f>
        <v>0</v>
      </c>
      <c r="DC37" s="106" t="str">
        <f>FLEET[[#This Row],[License Plate]]</f>
        <v>531992</v>
      </c>
      <c r="DD37" s="111" t="str">
        <f>IFERROR(_xlfn.XLOOKUP(FLEET[[#This Row],[ASSET]],Table7[Equip '#],Table7[Rate],),"NON-BILLABLE")</f>
        <v>NON-BILLABLE</v>
      </c>
    </row>
    <row r="38" spans="1:108" x14ac:dyDescent="0.25">
      <c r="A38" s="98" t="s">
        <v>4524</v>
      </c>
      <c r="B38" s="99" t="s">
        <v>4525</v>
      </c>
      <c r="C38" s="99" t="s">
        <v>4759</v>
      </c>
      <c r="D38" s="99" t="s">
        <v>4300</v>
      </c>
      <c r="E38" s="99" t="s">
        <v>4578</v>
      </c>
      <c r="F38" s="99" t="s">
        <v>4691</v>
      </c>
      <c r="G38" s="99">
        <v>2024</v>
      </c>
      <c r="H38" s="99" t="s">
        <v>1310</v>
      </c>
      <c r="I38" s="100"/>
      <c r="J38" s="99"/>
      <c r="K38" s="101">
        <v>45747.238090277802</v>
      </c>
      <c r="L38" s="99" t="s">
        <v>4580</v>
      </c>
      <c r="M38" s="99"/>
      <c r="N38" s="99"/>
      <c r="O38" s="99"/>
      <c r="P38" s="99"/>
      <c r="Q38" s="99"/>
      <c r="R38" s="99" t="s">
        <v>4751</v>
      </c>
      <c r="S38" s="99"/>
      <c r="T38" s="99" t="s">
        <v>4535</v>
      </c>
      <c r="U38" s="99" t="s">
        <v>4373</v>
      </c>
      <c r="V38" s="99">
        <v>204</v>
      </c>
      <c r="W38" s="99"/>
      <c r="X38" s="99"/>
      <c r="Y38" s="99">
        <v>0</v>
      </c>
      <c r="Z38" s="99">
        <v>0</v>
      </c>
      <c r="AA38" s="99"/>
      <c r="AB38" s="99" t="s">
        <v>4760</v>
      </c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 t="s">
        <v>4539</v>
      </c>
      <c r="AP38" s="99"/>
      <c r="AQ38" s="99"/>
      <c r="AR38" s="99">
        <v>0</v>
      </c>
      <c r="AS38" s="99" t="s">
        <v>4540</v>
      </c>
      <c r="AT38" s="99"/>
      <c r="AU38" s="99">
        <v>0</v>
      </c>
      <c r="AV38" s="99">
        <v>0</v>
      </c>
      <c r="AW38" s="99">
        <v>0</v>
      </c>
      <c r="AX38" s="99"/>
      <c r="AY38" s="99"/>
      <c r="AZ38" s="99">
        <v>0</v>
      </c>
      <c r="BA38" s="99">
        <v>0</v>
      </c>
      <c r="BB38" s="99">
        <v>0</v>
      </c>
      <c r="BC38" s="99"/>
      <c r="BD38" s="99"/>
      <c r="BE38" s="99"/>
      <c r="BF38" s="99"/>
      <c r="BG38" s="99"/>
      <c r="BH38" s="99"/>
      <c r="BI38" s="99"/>
      <c r="BJ38" s="99"/>
      <c r="BK38" s="99"/>
      <c r="BL38" s="99"/>
      <c r="BM38" s="99"/>
      <c r="BN38" s="99"/>
      <c r="BO38" s="99"/>
      <c r="BP38" s="99"/>
      <c r="BQ38" s="99"/>
      <c r="BR38" s="99"/>
      <c r="BS38" s="99"/>
      <c r="BT38" s="99"/>
      <c r="BU38" s="99"/>
      <c r="BV38" s="99"/>
      <c r="BW38" s="99"/>
      <c r="BX38" s="99"/>
      <c r="BY38" s="99"/>
      <c r="BZ38" s="99"/>
      <c r="CA38" s="99"/>
      <c r="CB38" s="99"/>
      <c r="CC38" s="99"/>
      <c r="CD38" s="99"/>
      <c r="CE38" s="99"/>
      <c r="CF38" s="99"/>
      <c r="CG38" s="99"/>
      <c r="CH38" s="99"/>
      <c r="CI38" s="99"/>
      <c r="CJ38" s="99" t="s">
        <v>4583</v>
      </c>
      <c r="CK38" s="99" t="s">
        <v>4761</v>
      </c>
      <c r="CL38" s="102"/>
      <c r="CM38" s="99"/>
      <c r="CN38" s="102"/>
      <c r="CO38" s="99"/>
      <c r="CP38" s="103" t="s">
        <v>4696</v>
      </c>
      <c r="CQ38" s="104"/>
      <c r="CR38" s="104"/>
      <c r="CS38" s="104"/>
      <c r="CT38" s="104"/>
      <c r="CU38" s="105"/>
      <c r="CV38" s="104" t="str">
        <f>FLEET[[#This Row],[Category]]</f>
        <v>Arrow Board</v>
      </c>
      <c r="CW38" s="106" t="str">
        <f t="shared" si="0"/>
        <v>AB-04S</v>
      </c>
      <c r="CX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8" s="106" t="s">
        <v>4577</v>
      </c>
      <c r="DA38" s="106" t="s">
        <v>4759</v>
      </c>
      <c r="DB38" s="106">
        <f>FLEET[[#This Row],[Toll Collection Device Number]]</f>
        <v>0</v>
      </c>
      <c r="DC38" s="106">
        <f>FLEET[[#This Row],[License Plate]]</f>
        <v>0</v>
      </c>
      <c r="DD38" s="111" t="str">
        <f>IFERROR(_xlfn.XLOOKUP(FLEET[[#This Row],[ASSET]],Table7[Equip '#],Table7[Rate],),"NON-BILLABLE")</f>
        <v>NON-BILLABLE</v>
      </c>
    </row>
    <row r="39" spans="1:108" x14ac:dyDescent="0.25">
      <c r="A39" s="98" t="s">
        <v>4524</v>
      </c>
      <c r="B39" s="99" t="s">
        <v>4525</v>
      </c>
      <c r="C39" s="99" t="s">
        <v>3634</v>
      </c>
      <c r="D39" s="99" t="s">
        <v>4300</v>
      </c>
      <c r="E39" s="99" t="s">
        <v>4697</v>
      </c>
      <c r="F39" s="99" t="s">
        <v>4716</v>
      </c>
      <c r="G39" s="99"/>
      <c r="H39" s="99" t="s">
        <v>1310</v>
      </c>
      <c r="I39" s="100"/>
      <c r="J39" s="99"/>
      <c r="K39" s="99">
        <v>45747.234594907401</v>
      </c>
      <c r="L39" s="99" t="s">
        <v>4580</v>
      </c>
      <c r="M39" s="99"/>
      <c r="N39" s="99"/>
      <c r="O39" s="99"/>
      <c r="P39" s="99"/>
      <c r="Q39" s="99"/>
      <c r="R39" s="99" t="s">
        <v>4717</v>
      </c>
      <c r="S39" s="99"/>
      <c r="T39" s="99" t="s">
        <v>4535</v>
      </c>
      <c r="U39" s="99" t="s">
        <v>4373</v>
      </c>
      <c r="V39" s="99">
        <v>424</v>
      </c>
      <c r="W39" s="99"/>
      <c r="X39" s="99"/>
      <c r="Y39" s="99">
        <v>0</v>
      </c>
      <c r="Z39" s="99">
        <v>0</v>
      </c>
      <c r="AA39" s="99" t="s">
        <v>4762</v>
      </c>
      <c r="AB39" s="99" t="s">
        <v>4763</v>
      </c>
      <c r="AC39" s="99"/>
      <c r="AD39" s="99" t="s">
        <v>4764</v>
      </c>
      <c r="AE39" s="99" t="s">
        <v>568</v>
      </c>
      <c r="AF39" s="99"/>
      <c r="AG39" s="99"/>
      <c r="AH39" s="99"/>
      <c r="AI39" s="99"/>
      <c r="AJ39" s="99"/>
      <c r="AK39" s="99"/>
      <c r="AL39" s="99"/>
      <c r="AM39" s="99"/>
      <c r="AN39" s="99"/>
      <c r="AO39" s="99" t="s">
        <v>4539</v>
      </c>
      <c r="AP39" s="99"/>
      <c r="AQ39" s="99"/>
      <c r="AR39" s="99">
        <v>0</v>
      </c>
      <c r="AS39" s="99" t="s">
        <v>4540</v>
      </c>
      <c r="AT39" s="99"/>
      <c r="AU39" s="99">
        <v>0</v>
      </c>
      <c r="AV39" s="99">
        <v>0</v>
      </c>
      <c r="AW39" s="99">
        <v>0</v>
      </c>
      <c r="AX39" s="99"/>
      <c r="AY39" s="99"/>
      <c r="AZ39" s="99">
        <v>0</v>
      </c>
      <c r="BA39" s="99">
        <v>0</v>
      </c>
      <c r="BB39" s="99">
        <v>0</v>
      </c>
      <c r="BC39" s="99"/>
      <c r="BD39" s="99"/>
      <c r="BE39" s="99"/>
      <c r="BF39" s="99"/>
      <c r="BG39" s="99"/>
      <c r="BH39" s="99"/>
      <c r="BI39" s="99"/>
      <c r="BJ39" s="99"/>
      <c r="BK39" s="99"/>
      <c r="BL39" s="99"/>
      <c r="BM39" s="99"/>
      <c r="BN39" s="99"/>
      <c r="BO39" s="99"/>
      <c r="BP39" s="99"/>
      <c r="BQ39" s="99"/>
      <c r="BR39" s="99"/>
      <c r="BS39" s="99"/>
      <c r="BT39" s="99"/>
      <c r="BU39" s="99"/>
      <c r="BV39" s="99"/>
      <c r="BW39" s="99"/>
      <c r="BX39" s="99"/>
      <c r="BY39" s="99"/>
      <c r="BZ39" s="99"/>
      <c r="CA39" s="99"/>
      <c r="CB39" s="99"/>
      <c r="CC39" s="99"/>
      <c r="CD39" s="99"/>
      <c r="CE39" s="99"/>
      <c r="CF39" s="99"/>
      <c r="CG39" s="99"/>
      <c r="CH39" s="99"/>
      <c r="CI39" s="99"/>
      <c r="CJ39" s="99" t="s">
        <v>4583</v>
      </c>
      <c r="CK39" s="99" t="s">
        <v>4765</v>
      </c>
      <c r="CL39" s="99"/>
      <c r="CM39" s="99"/>
      <c r="CN39" s="102"/>
      <c r="CO39" s="99"/>
      <c r="CP39" s="103" t="s">
        <v>4696</v>
      </c>
      <c r="CQ39" s="104"/>
      <c r="CR39" s="104"/>
      <c r="CS39" s="104"/>
      <c r="CT39" s="104"/>
      <c r="CU39" s="105"/>
      <c r="CV39" s="104" t="str">
        <f>FLEET[[#This Row],[Category]]</f>
        <v>Arrow Board</v>
      </c>
      <c r="CW39" s="106" t="str">
        <f t="shared" si="0"/>
        <v>AB-05</v>
      </c>
      <c r="CX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9" s="106" t="s">
        <v>4577</v>
      </c>
      <c r="DA39" s="106" t="s">
        <v>3634</v>
      </c>
      <c r="DB39" s="106">
        <f>FLEET[[#This Row],[Toll Collection Device Number]]</f>
        <v>0</v>
      </c>
      <c r="DC39" s="106" t="str">
        <f>FLEET[[#This Row],[License Plate]]</f>
        <v>527655</v>
      </c>
      <c r="DD39" s="111" t="str">
        <f>IFERROR(_xlfn.XLOOKUP(FLEET[[#This Row],[ASSET]],Table7[Equip '#],Table7[Rate],),"NON-BILLABLE")</f>
        <v>NON-BILLABLE</v>
      </c>
    </row>
    <row r="40" spans="1:108" x14ac:dyDescent="0.25">
      <c r="A40" s="98" t="s">
        <v>4524</v>
      </c>
      <c r="B40" s="99" t="s">
        <v>4525</v>
      </c>
      <c r="C40" s="99" t="s">
        <v>4766</v>
      </c>
      <c r="D40" s="99" t="s">
        <v>4300</v>
      </c>
      <c r="E40" s="99" t="s">
        <v>4578</v>
      </c>
      <c r="F40" s="99" t="s">
        <v>4691</v>
      </c>
      <c r="G40" s="99">
        <v>2024</v>
      </c>
      <c r="H40" s="99" t="s">
        <v>1310</v>
      </c>
      <c r="I40" s="100"/>
      <c r="J40" s="99"/>
      <c r="K40" s="101">
        <v>45747.235428240703</v>
      </c>
      <c r="L40" s="99" t="s">
        <v>4580</v>
      </c>
      <c r="M40" s="99"/>
      <c r="N40" s="99"/>
      <c r="O40" s="99"/>
      <c r="P40" s="99"/>
      <c r="Q40" s="99"/>
      <c r="R40" s="99" t="s">
        <v>4735</v>
      </c>
      <c r="S40" s="99"/>
      <c r="T40" s="99" t="s">
        <v>4535</v>
      </c>
      <c r="U40" s="99" t="s">
        <v>4373</v>
      </c>
      <c r="V40" s="99">
        <v>201</v>
      </c>
      <c r="W40" s="99"/>
      <c r="X40" s="99"/>
      <c r="Y40" s="99">
        <v>0</v>
      </c>
      <c r="Z40" s="99">
        <v>0</v>
      </c>
      <c r="AA40" s="99"/>
      <c r="AB40" s="99" t="s">
        <v>4767</v>
      </c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 t="s">
        <v>4539</v>
      </c>
      <c r="AP40" s="99"/>
      <c r="AQ40" s="99"/>
      <c r="AR40" s="99">
        <v>0</v>
      </c>
      <c r="AS40" s="99" t="s">
        <v>4540</v>
      </c>
      <c r="AT40" s="99"/>
      <c r="AU40" s="99">
        <v>0</v>
      </c>
      <c r="AV40" s="99">
        <v>0</v>
      </c>
      <c r="AW40" s="99">
        <v>0</v>
      </c>
      <c r="AX40" s="99"/>
      <c r="AY40" s="99"/>
      <c r="AZ40" s="99">
        <v>0</v>
      </c>
      <c r="BA40" s="99">
        <v>0</v>
      </c>
      <c r="BB40" s="99">
        <v>0</v>
      </c>
      <c r="BC40" s="99"/>
      <c r="BD40" s="99"/>
      <c r="BE40" s="99"/>
      <c r="BF40" s="99"/>
      <c r="BG40" s="99"/>
      <c r="BH40" s="99"/>
      <c r="BI40" s="99"/>
      <c r="BJ40" s="99"/>
      <c r="BK40" s="99"/>
      <c r="BL40" s="99"/>
      <c r="BM40" s="99"/>
      <c r="BN40" s="99"/>
      <c r="BO40" s="99"/>
      <c r="BP40" s="99"/>
      <c r="BQ40" s="99"/>
      <c r="BR40" s="99"/>
      <c r="BS40" s="99"/>
      <c r="BT40" s="99"/>
      <c r="BU40" s="99"/>
      <c r="BV40" s="99"/>
      <c r="BW40" s="99"/>
      <c r="BX40" s="99"/>
      <c r="BY40" s="99"/>
      <c r="BZ40" s="99"/>
      <c r="CA40" s="99"/>
      <c r="CB40" s="99"/>
      <c r="CC40" s="99"/>
      <c r="CD40" s="99"/>
      <c r="CE40" s="99"/>
      <c r="CF40" s="99"/>
      <c r="CG40" s="99"/>
      <c r="CH40" s="99"/>
      <c r="CI40" s="99"/>
      <c r="CJ40" s="99" t="s">
        <v>4583</v>
      </c>
      <c r="CK40" s="99" t="s">
        <v>4768</v>
      </c>
      <c r="CL40" s="102"/>
      <c r="CM40" s="99"/>
      <c r="CN40" s="102"/>
      <c r="CO40" s="99"/>
      <c r="CP40" s="103" t="s">
        <v>4696</v>
      </c>
      <c r="CQ40" s="104"/>
      <c r="CR40" s="104"/>
      <c r="CS40" s="104"/>
      <c r="CT40" s="104"/>
      <c r="CU40" s="105"/>
      <c r="CV40" s="104" t="str">
        <f>FLEET[[#This Row],[Category]]</f>
        <v>Arrow Board</v>
      </c>
      <c r="CW40" s="106" t="str">
        <f t="shared" si="0"/>
        <v>AB-05S</v>
      </c>
      <c r="CX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0" s="106" t="s">
        <v>4577</v>
      </c>
      <c r="DA40" s="106" t="s">
        <v>4766</v>
      </c>
      <c r="DB40" s="106">
        <f>FLEET[[#This Row],[Toll Collection Device Number]]</f>
        <v>0</v>
      </c>
      <c r="DC40" s="106">
        <f>FLEET[[#This Row],[License Plate]]</f>
        <v>0</v>
      </c>
      <c r="DD40" s="111" t="str">
        <f>IFERROR(_xlfn.XLOOKUP(FLEET[[#This Row],[ASSET]],Table7[Equip '#],Table7[Rate],),"NON-BILLABLE")</f>
        <v>NON-BILLABLE</v>
      </c>
    </row>
    <row r="41" spans="1:108" x14ac:dyDescent="0.25">
      <c r="A41" s="98" t="s">
        <v>4524</v>
      </c>
      <c r="B41" s="99" t="s">
        <v>4525</v>
      </c>
      <c r="C41" s="99" t="s">
        <v>3867</v>
      </c>
      <c r="D41" s="99" t="s">
        <v>4300</v>
      </c>
      <c r="E41" s="99" t="s">
        <v>4697</v>
      </c>
      <c r="F41" s="99" t="s">
        <v>4716</v>
      </c>
      <c r="G41" s="99"/>
      <c r="H41" s="99" t="s">
        <v>1310</v>
      </c>
      <c r="I41" s="100"/>
      <c r="J41" s="99"/>
      <c r="K41" s="101">
        <v>45747.233356481498</v>
      </c>
      <c r="L41" s="99" t="s">
        <v>4580</v>
      </c>
      <c r="M41" s="99"/>
      <c r="N41" s="99"/>
      <c r="O41" s="99"/>
      <c r="P41" s="99"/>
      <c r="Q41" s="99"/>
      <c r="R41" s="99" t="s">
        <v>4636</v>
      </c>
      <c r="S41" s="99"/>
      <c r="T41" s="99" t="s">
        <v>4535</v>
      </c>
      <c r="U41" s="99" t="s">
        <v>4373</v>
      </c>
      <c r="V41" s="99">
        <v>424</v>
      </c>
      <c r="W41" s="99"/>
      <c r="X41" s="99"/>
      <c r="Y41" s="99">
        <v>0</v>
      </c>
      <c r="Z41" s="99">
        <v>0</v>
      </c>
      <c r="AA41" s="99" t="s">
        <v>4769</v>
      </c>
      <c r="AB41" s="99" t="s">
        <v>4770</v>
      </c>
      <c r="AC41" s="99"/>
      <c r="AD41" s="99"/>
      <c r="AE41" s="99" t="s">
        <v>568</v>
      </c>
      <c r="AF41" s="99"/>
      <c r="AG41" s="99"/>
      <c r="AH41" s="99"/>
      <c r="AI41" s="99"/>
      <c r="AJ41" s="99"/>
      <c r="AK41" s="99"/>
      <c r="AL41" s="99"/>
      <c r="AM41" s="99"/>
      <c r="AN41" s="99"/>
      <c r="AO41" s="99" t="s">
        <v>4539</v>
      </c>
      <c r="AP41" s="99"/>
      <c r="AQ41" s="99"/>
      <c r="AR41" s="99">
        <v>0</v>
      </c>
      <c r="AS41" s="99" t="s">
        <v>4540</v>
      </c>
      <c r="AT41" s="99"/>
      <c r="AU41" s="99">
        <v>0</v>
      </c>
      <c r="AV41" s="99">
        <v>0</v>
      </c>
      <c r="AW41" s="99">
        <v>0</v>
      </c>
      <c r="AX41" s="99"/>
      <c r="AY41" s="99"/>
      <c r="AZ41" s="99">
        <v>0</v>
      </c>
      <c r="BA41" s="99">
        <v>0</v>
      </c>
      <c r="BB41" s="99">
        <v>0</v>
      </c>
      <c r="BC41" s="99"/>
      <c r="BD41" s="99"/>
      <c r="BE41" s="99"/>
      <c r="BF41" s="99"/>
      <c r="BG41" s="99"/>
      <c r="BH41" s="99"/>
      <c r="BI41" s="99"/>
      <c r="BJ41" s="99"/>
      <c r="BK41" s="99"/>
      <c r="BL41" s="99"/>
      <c r="BM41" s="99"/>
      <c r="BN41" s="99"/>
      <c r="BO41" s="99"/>
      <c r="BP41" s="99"/>
      <c r="BQ41" s="99"/>
      <c r="BR41" s="99"/>
      <c r="BS41" s="99"/>
      <c r="BT41" s="99"/>
      <c r="BU41" s="99"/>
      <c r="BV41" s="99"/>
      <c r="BW41" s="99"/>
      <c r="BX41" s="99"/>
      <c r="BY41" s="99"/>
      <c r="BZ41" s="99"/>
      <c r="CA41" s="99"/>
      <c r="CB41" s="99"/>
      <c r="CC41" s="99"/>
      <c r="CD41" s="99"/>
      <c r="CE41" s="99"/>
      <c r="CF41" s="99"/>
      <c r="CG41" s="99"/>
      <c r="CH41" s="99"/>
      <c r="CI41" s="99"/>
      <c r="CJ41" s="99" t="s">
        <v>4583</v>
      </c>
      <c r="CK41" s="99" t="s">
        <v>4771</v>
      </c>
      <c r="CL41" s="99"/>
      <c r="CM41" s="99"/>
      <c r="CN41" s="102"/>
      <c r="CO41" s="99"/>
      <c r="CP41" s="103" t="s">
        <v>4696</v>
      </c>
      <c r="CQ41" s="104"/>
      <c r="CR41" s="104"/>
      <c r="CS41" s="104"/>
      <c r="CT41" s="104"/>
      <c r="CU41" s="105"/>
      <c r="CV41" s="104" t="str">
        <f>FLEET[[#This Row],[Category]]</f>
        <v>Arrow Board</v>
      </c>
      <c r="CW41" s="106" t="str">
        <f t="shared" si="0"/>
        <v>AB-06</v>
      </c>
      <c r="CX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1" s="106" t="s">
        <v>4577</v>
      </c>
      <c r="DA41" s="106" t="s">
        <v>3867</v>
      </c>
      <c r="DB41" s="106">
        <f>FLEET[[#This Row],[Toll Collection Device Number]]</f>
        <v>0</v>
      </c>
      <c r="DC41" s="106">
        <f>FLEET[[#This Row],[License Plate]]</f>
        <v>0</v>
      </c>
      <c r="DD41" s="111" t="str">
        <f>IFERROR(_xlfn.XLOOKUP(FLEET[[#This Row],[ASSET]],Table7[Equip '#],Table7[Rate],),"NON-BILLABLE")</f>
        <v>NON-BILLABLE</v>
      </c>
    </row>
    <row r="42" spans="1:108" x14ac:dyDescent="0.25">
      <c r="A42" s="98" t="s">
        <v>4524</v>
      </c>
      <c r="B42" s="99" t="s">
        <v>4525</v>
      </c>
      <c r="C42" s="99" t="s">
        <v>4083</v>
      </c>
      <c r="D42" s="99" t="s">
        <v>4300</v>
      </c>
      <c r="E42" s="99" t="s">
        <v>4697</v>
      </c>
      <c r="F42" s="99" t="s">
        <v>4579</v>
      </c>
      <c r="G42" s="99">
        <v>2020</v>
      </c>
      <c r="H42" s="99" t="s">
        <v>1310</v>
      </c>
      <c r="I42" s="100"/>
      <c r="J42" s="99"/>
      <c r="K42" s="101">
        <v>45747.236469907402</v>
      </c>
      <c r="L42" s="99" t="s">
        <v>4580</v>
      </c>
      <c r="M42" s="99"/>
      <c r="N42" s="99"/>
      <c r="O42" s="99"/>
      <c r="P42" s="99"/>
      <c r="Q42" s="99"/>
      <c r="R42" s="99" t="s">
        <v>4628</v>
      </c>
      <c r="S42" s="99"/>
      <c r="T42" s="99" t="s">
        <v>4535</v>
      </c>
      <c r="U42" s="99" t="s">
        <v>4373</v>
      </c>
      <c r="V42" s="99">
        <v>202</v>
      </c>
      <c r="W42" s="99"/>
      <c r="X42" s="99"/>
      <c r="Y42" s="99">
        <v>0</v>
      </c>
      <c r="Z42" s="99">
        <v>0</v>
      </c>
      <c r="AA42" s="99"/>
      <c r="AB42" s="99" t="s">
        <v>4772</v>
      </c>
      <c r="AC42" s="99"/>
      <c r="AD42" s="99"/>
      <c r="AE42" s="99"/>
      <c r="AF42" s="99"/>
      <c r="AG42" s="99"/>
      <c r="AH42" s="100"/>
      <c r="AI42" s="99"/>
      <c r="AJ42" s="99"/>
      <c r="AK42" s="99"/>
      <c r="AL42" s="99"/>
      <c r="AM42" s="99"/>
      <c r="AN42" s="99"/>
      <c r="AO42" s="99" t="s">
        <v>4539</v>
      </c>
      <c r="AP42" s="99"/>
      <c r="AQ42" s="99">
        <v>0</v>
      </c>
      <c r="AR42" s="99">
        <v>0</v>
      </c>
      <c r="AS42" s="99" t="s">
        <v>4540</v>
      </c>
      <c r="AT42" s="99">
        <v>0</v>
      </c>
      <c r="AU42" s="99">
        <v>0</v>
      </c>
      <c r="AV42" s="99">
        <v>0</v>
      </c>
      <c r="AW42" s="99">
        <v>0</v>
      </c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  <c r="BM42" s="99"/>
      <c r="BN42" s="99"/>
      <c r="BO42" s="99"/>
      <c r="BP42" s="99"/>
      <c r="BQ42" s="99"/>
      <c r="BR42" s="99"/>
      <c r="BS42" s="99"/>
      <c r="BT42" s="99"/>
      <c r="BU42" s="99"/>
      <c r="BV42" s="99"/>
      <c r="BW42" s="99"/>
      <c r="BX42" s="99"/>
      <c r="BY42" s="99"/>
      <c r="BZ42" s="99"/>
      <c r="CA42" s="99"/>
      <c r="CB42" s="99"/>
      <c r="CC42" s="99"/>
      <c r="CD42" s="99"/>
      <c r="CE42" s="99"/>
      <c r="CF42" s="99"/>
      <c r="CG42" s="99"/>
      <c r="CH42" s="99"/>
      <c r="CI42" s="99"/>
      <c r="CJ42" s="99" t="s">
        <v>4583</v>
      </c>
      <c r="CK42" s="99" t="s">
        <v>4773</v>
      </c>
      <c r="CL42" s="99"/>
      <c r="CM42" s="99"/>
      <c r="CN42" s="102"/>
      <c r="CO42" s="99"/>
      <c r="CP42" s="103" t="s">
        <v>4544</v>
      </c>
      <c r="CQ42" s="104"/>
      <c r="CR42" s="104"/>
      <c r="CS42" s="104"/>
      <c r="CT42" s="104"/>
      <c r="CU42" s="105"/>
      <c r="CV42" s="104" t="str">
        <f>FLEET[[#This Row],[Category]]</f>
        <v>Arrow Board</v>
      </c>
      <c r="CW42" s="106" t="str">
        <f t="shared" si="0"/>
        <v>AB-1531886</v>
      </c>
      <c r="CX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2" s="106" t="s">
        <v>4577</v>
      </c>
      <c r="DA42" s="106" t="s">
        <v>4083</v>
      </c>
      <c r="DB42" s="106">
        <f>FLEET[[#This Row],[Toll Collection Device Number]]</f>
        <v>0</v>
      </c>
      <c r="DC42" s="106">
        <f>FLEET[[#This Row],[License Plate]]</f>
        <v>0</v>
      </c>
      <c r="DD42" s="111" t="str">
        <f>IFERROR(_xlfn.XLOOKUP(FLEET[[#This Row],[ASSET]],Table7[Equip '#],Table7[Rate],),"NON-BILLABLE")</f>
        <v>NON-BILLABLE</v>
      </c>
    </row>
    <row r="43" spans="1:108" x14ac:dyDescent="0.25">
      <c r="A43" s="98" t="s">
        <v>4524</v>
      </c>
      <c r="B43" s="99" t="s">
        <v>4525</v>
      </c>
      <c r="C43" s="99" t="s">
        <v>4084</v>
      </c>
      <c r="D43" s="99" t="s">
        <v>4300</v>
      </c>
      <c r="E43" s="99" t="s">
        <v>4697</v>
      </c>
      <c r="F43" s="99" t="s">
        <v>4579</v>
      </c>
      <c r="G43" s="99">
        <v>2021</v>
      </c>
      <c r="H43" s="99" t="s">
        <v>1310</v>
      </c>
      <c r="I43" s="100"/>
      <c r="J43" s="99"/>
      <c r="K43" s="101">
        <v>45747.231967592597</v>
      </c>
      <c r="L43" s="99" t="s">
        <v>4580</v>
      </c>
      <c r="M43" s="99"/>
      <c r="N43" s="99"/>
      <c r="O43" s="99"/>
      <c r="P43" s="99"/>
      <c r="Q43" s="99"/>
      <c r="R43" s="99" t="s">
        <v>4628</v>
      </c>
      <c r="S43" s="99"/>
      <c r="T43" s="99" t="s">
        <v>4535</v>
      </c>
      <c r="U43" s="99" t="s">
        <v>4373</v>
      </c>
      <c r="V43" s="99">
        <v>202</v>
      </c>
      <c r="W43" s="99"/>
      <c r="X43" s="99"/>
      <c r="Y43" s="99">
        <v>0</v>
      </c>
      <c r="Z43" s="99">
        <v>0</v>
      </c>
      <c r="AA43" s="99"/>
      <c r="AB43" s="99" t="s">
        <v>4774</v>
      </c>
      <c r="AC43" s="99"/>
      <c r="AD43" s="99"/>
      <c r="AE43" s="99"/>
      <c r="AF43" s="99"/>
      <c r="AG43" s="99"/>
      <c r="AH43" s="100"/>
      <c r="AI43" s="99"/>
      <c r="AJ43" s="99"/>
      <c r="AK43" s="99"/>
      <c r="AL43" s="99"/>
      <c r="AM43" s="99"/>
      <c r="AN43" s="99"/>
      <c r="AO43" s="99" t="s">
        <v>4539</v>
      </c>
      <c r="AP43" s="99"/>
      <c r="AQ43" s="99">
        <v>0</v>
      </c>
      <c r="AR43" s="99">
        <v>0</v>
      </c>
      <c r="AS43" s="99" t="s">
        <v>4540</v>
      </c>
      <c r="AT43" s="99">
        <v>0</v>
      </c>
      <c r="AU43" s="99">
        <v>0</v>
      </c>
      <c r="AV43" s="99">
        <v>0</v>
      </c>
      <c r="AW43" s="99">
        <v>0</v>
      </c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  <c r="BM43" s="99"/>
      <c r="BN43" s="99"/>
      <c r="BO43" s="99"/>
      <c r="BP43" s="99"/>
      <c r="BQ43" s="99"/>
      <c r="BR43" s="99"/>
      <c r="BS43" s="99"/>
      <c r="BT43" s="99"/>
      <c r="BU43" s="99"/>
      <c r="BV43" s="99"/>
      <c r="BW43" s="99"/>
      <c r="BX43" s="99"/>
      <c r="BY43" s="99"/>
      <c r="BZ43" s="99"/>
      <c r="CA43" s="99"/>
      <c r="CB43" s="99"/>
      <c r="CC43" s="99"/>
      <c r="CD43" s="99"/>
      <c r="CE43" s="99"/>
      <c r="CF43" s="99"/>
      <c r="CG43" s="99"/>
      <c r="CH43" s="99"/>
      <c r="CI43" s="99"/>
      <c r="CJ43" s="99" t="s">
        <v>4583</v>
      </c>
      <c r="CK43" s="99" t="s">
        <v>4775</v>
      </c>
      <c r="CL43" s="102"/>
      <c r="CM43" s="99"/>
      <c r="CN43" s="102"/>
      <c r="CO43" s="99"/>
      <c r="CP43" s="103" t="s">
        <v>4544</v>
      </c>
      <c r="CQ43" s="104"/>
      <c r="CR43" s="104"/>
      <c r="CS43" s="104"/>
      <c r="CT43" s="104"/>
      <c r="CU43" s="105"/>
      <c r="CV43" s="104" t="str">
        <f>FLEET[[#This Row],[Category]]</f>
        <v>Arrow Board</v>
      </c>
      <c r="CW43" s="106" t="str">
        <f t="shared" si="0"/>
        <v>AB-1531994</v>
      </c>
      <c r="CX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3" s="106" t="s">
        <v>4577</v>
      </c>
      <c r="DA43" s="106" t="s">
        <v>4084</v>
      </c>
      <c r="DB43" s="106">
        <f>FLEET[[#This Row],[Toll Collection Device Number]]</f>
        <v>0</v>
      </c>
      <c r="DC43" s="106">
        <f>FLEET[[#This Row],[License Plate]]</f>
        <v>0</v>
      </c>
      <c r="DD43" s="111" t="str">
        <f>IFERROR(_xlfn.XLOOKUP(FLEET[[#This Row],[ASSET]],Table7[Equip '#],Table7[Rate],),"NON-BILLABLE")</f>
        <v>NON-BILLABLE</v>
      </c>
    </row>
    <row r="44" spans="1:108" x14ac:dyDescent="0.25">
      <c r="A44" s="98" t="s">
        <v>4524</v>
      </c>
      <c r="B44" s="99" t="s">
        <v>4525</v>
      </c>
      <c r="C44" s="99" t="s">
        <v>3635</v>
      </c>
      <c r="D44" s="99" t="s">
        <v>4300</v>
      </c>
      <c r="E44" s="99" t="s">
        <v>4579</v>
      </c>
      <c r="F44" s="99" t="s">
        <v>4579</v>
      </c>
      <c r="G44" s="99"/>
      <c r="H44" s="99" t="s">
        <v>1310</v>
      </c>
      <c r="I44" s="100"/>
      <c r="J44" s="99"/>
      <c r="K44" s="101">
        <v>45747.2399421296</v>
      </c>
      <c r="L44" s="99" t="s">
        <v>4580</v>
      </c>
      <c r="M44" s="99"/>
      <c r="N44" s="99"/>
      <c r="O44" s="99"/>
      <c r="P44" s="99"/>
      <c r="Q44" s="99"/>
      <c r="R44" s="99" t="s">
        <v>4776</v>
      </c>
      <c r="S44" s="99"/>
      <c r="T44" s="99" t="s">
        <v>4535</v>
      </c>
      <c r="U44" s="99" t="s">
        <v>4373</v>
      </c>
      <c r="V44" s="99">
        <v>418</v>
      </c>
      <c r="W44" s="99"/>
      <c r="X44" s="99"/>
      <c r="Y44" s="99">
        <v>0</v>
      </c>
      <c r="Z44" s="99">
        <v>0</v>
      </c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 t="s">
        <v>4539</v>
      </c>
      <c r="AP44" s="99"/>
      <c r="AQ44" s="99">
        <v>0</v>
      </c>
      <c r="AR44" s="99">
        <v>0</v>
      </c>
      <c r="AS44" s="99" t="s">
        <v>4540</v>
      </c>
      <c r="AT44" s="99">
        <v>0</v>
      </c>
      <c r="AU44" s="99">
        <v>0</v>
      </c>
      <c r="AV44" s="99">
        <v>0</v>
      </c>
      <c r="AW44" s="99">
        <v>0</v>
      </c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 t="s">
        <v>4583</v>
      </c>
      <c r="CK44" s="99" t="s">
        <v>4777</v>
      </c>
      <c r="CL44" s="99"/>
      <c r="CM44" s="99"/>
      <c r="CN44" s="102"/>
      <c r="CO44" s="99"/>
      <c r="CP44" s="103" t="s">
        <v>4544</v>
      </c>
      <c r="CQ44" s="104"/>
      <c r="CR44" s="104"/>
      <c r="CS44" s="104"/>
      <c r="CT44" s="104"/>
      <c r="CU44" s="105"/>
      <c r="CV44" s="104" t="str">
        <f>FLEET[[#This Row],[Category]]</f>
        <v>Arrow Board</v>
      </c>
      <c r="CW44" s="106" t="str">
        <f t="shared" si="0"/>
        <v>AB-3017</v>
      </c>
      <c r="CX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4" s="106" t="s">
        <v>4577</v>
      </c>
      <c r="DA44" s="106" t="s">
        <v>3635</v>
      </c>
      <c r="DB44" s="106">
        <f>FLEET[[#This Row],[Toll Collection Device Number]]</f>
        <v>0</v>
      </c>
      <c r="DC44" s="106">
        <f>FLEET[[#This Row],[License Plate]]</f>
        <v>0</v>
      </c>
      <c r="DD44" s="111" t="str">
        <f>IFERROR(_xlfn.XLOOKUP(FLEET[[#This Row],[ASSET]],Table7[Equip '#],Table7[Rate],),"NON-BILLABLE")</f>
        <v>NON-BILLABLE</v>
      </c>
    </row>
    <row r="45" spans="1:108" x14ac:dyDescent="0.25">
      <c r="A45" s="98" t="s">
        <v>4524</v>
      </c>
      <c r="B45" s="99" t="s">
        <v>4525</v>
      </c>
      <c r="C45" s="99" t="s">
        <v>3980</v>
      </c>
      <c r="D45" s="99" t="s">
        <v>4300</v>
      </c>
      <c r="E45" s="99" t="s">
        <v>4579</v>
      </c>
      <c r="F45" s="99" t="s">
        <v>4579</v>
      </c>
      <c r="G45" s="99"/>
      <c r="H45" s="99" t="s">
        <v>1310</v>
      </c>
      <c r="I45" s="100"/>
      <c r="J45" s="99"/>
      <c r="K45" s="101">
        <v>45747.235439814802</v>
      </c>
      <c r="L45" s="99" t="s">
        <v>4580</v>
      </c>
      <c r="M45" s="99"/>
      <c r="N45" s="99"/>
      <c r="O45" s="99"/>
      <c r="P45" s="99"/>
      <c r="Q45" s="99"/>
      <c r="R45" s="99" t="s">
        <v>4628</v>
      </c>
      <c r="S45" s="99"/>
      <c r="T45" s="99" t="s">
        <v>4535</v>
      </c>
      <c r="U45" s="99" t="s">
        <v>4373</v>
      </c>
      <c r="V45" s="99">
        <v>256</v>
      </c>
      <c r="W45" s="99"/>
      <c r="X45" s="99"/>
      <c r="Y45" s="99">
        <v>0</v>
      </c>
      <c r="Z45" s="99">
        <v>0</v>
      </c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 t="s">
        <v>4539</v>
      </c>
      <c r="AP45" s="99"/>
      <c r="AQ45" s="99">
        <v>0</v>
      </c>
      <c r="AR45" s="99">
        <v>0</v>
      </c>
      <c r="AS45" s="99" t="s">
        <v>4540</v>
      </c>
      <c r="AT45" s="99">
        <v>0</v>
      </c>
      <c r="AU45" s="99">
        <v>0</v>
      </c>
      <c r="AV45" s="99">
        <v>0</v>
      </c>
      <c r="AW45" s="99">
        <v>0</v>
      </c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  <c r="BM45" s="99"/>
      <c r="BN45" s="99"/>
      <c r="BO45" s="99"/>
      <c r="BP45" s="99"/>
      <c r="BQ45" s="99"/>
      <c r="BR45" s="99"/>
      <c r="BS45" s="99"/>
      <c r="BT45" s="99"/>
      <c r="BU45" s="99"/>
      <c r="BV45" s="99"/>
      <c r="BW45" s="99"/>
      <c r="BX45" s="99"/>
      <c r="BY45" s="99"/>
      <c r="BZ45" s="99"/>
      <c r="CA45" s="99"/>
      <c r="CB45" s="99"/>
      <c r="CC45" s="99"/>
      <c r="CD45" s="99"/>
      <c r="CE45" s="99"/>
      <c r="CF45" s="99"/>
      <c r="CG45" s="99"/>
      <c r="CH45" s="99"/>
      <c r="CI45" s="99"/>
      <c r="CJ45" s="99" t="s">
        <v>4583</v>
      </c>
      <c r="CK45" s="99" t="s">
        <v>4778</v>
      </c>
      <c r="CL45" s="102"/>
      <c r="CM45" s="99"/>
      <c r="CN45" s="102"/>
      <c r="CO45" s="99"/>
      <c r="CP45" s="103" t="s">
        <v>4544</v>
      </c>
      <c r="CQ45" s="104"/>
      <c r="CR45" s="104"/>
      <c r="CS45" s="104"/>
      <c r="CT45" s="104"/>
      <c r="CU45" s="105"/>
      <c r="CV45" s="104" t="str">
        <f>FLEET[[#This Row],[Category]]</f>
        <v>Arrow Board</v>
      </c>
      <c r="CW45" s="106" t="str">
        <f t="shared" si="0"/>
        <v>AB-526124</v>
      </c>
      <c r="CX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" s="106" t="s">
        <v>4577</v>
      </c>
      <c r="DA45" s="106" t="s">
        <v>3980</v>
      </c>
      <c r="DB45" s="106">
        <f>FLEET[[#This Row],[Toll Collection Device Number]]</f>
        <v>0</v>
      </c>
      <c r="DC45" s="106">
        <f>FLEET[[#This Row],[License Plate]]</f>
        <v>0</v>
      </c>
      <c r="DD45" s="111" t="str">
        <f>IFERROR(_xlfn.XLOOKUP(FLEET[[#This Row],[ASSET]],Table7[Equip '#],Table7[Rate],),"NON-BILLABLE")</f>
        <v>NON-BILLABLE</v>
      </c>
    </row>
    <row r="46" spans="1:108" x14ac:dyDescent="0.25">
      <c r="A46" s="98" t="s">
        <v>4524</v>
      </c>
      <c r="B46" s="99" t="s">
        <v>4525</v>
      </c>
      <c r="C46" s="99" t="s">
        <v>3940</v>
      </c>
      <c r="D46" s="99" t="s">
        <v>4300</v>
      </c>
      <c r="E46" s="99" t="s">
        <v>4697</v>
      </c>
      <c r="F46" s="99" t="s">
        <v>4716</v>
      </c>
      <c r="G46" s="99">
        <v>2021</v>
      </c>
      <c r="H46" s="99" t="s">
        <v>1310</v>
      </c>
      <c r="I46" s="100"/>
      <c r="J46" s="99"/>
      <c r="K46" s="101">
        <v>45747.233553240701</v>
      </c>
      <c r="L46" s="99" t="s">
        <v>4580</v>
      </c>
      <c r="M46" s="99"/>
      <c r="N46" s="99"/>
      <c r="O46" s="99"/>
      <c r="P46" s="99"/>
      <c r="Q46" s="99"/>
      <c r="R46" s="99" t="s">
        <v>4779</v>
      </c>
      <c r="S46" s="99"/>
      <c r="T46" s="99" t="s">
        <v>4535</v>
      </c>
      <c r="U46" s="99" t="s">
        <v>4373</v>
      </c>
      <c r="V46" s="99">
        <v>297</v>
      </c>
      <c r="W46" s="99"/>
      <c r="X46" s="99"/>
      <c r="Y46" s="99">
        <v>0</v>
      </c>
      <c r="Z46" s="99">
        <v>0</v>
      </c>
      <c r="AA46" s="99" t="s">
        <v>4780</v>
      </c>
      <c r="AB46" s="99" t="s">
        <v>4781</v>
      </c>
      <c r="AC46" s="99"/>
      <c r="AD46" s="99" t="s">
        <v>4782</v>
      </c>
      <c r="AE46" s="99" t="s">
        <v>568</v>
      </c>
      <c r="AF46" s="99"/>
      <c r="AG46" s="99"/>
      <c r="AH46" s="99" t="s">
        <v>4783</v>
      </c>
      <c r="AI46" s="99"/>
      <c r="AJ46" s="99"/>
      <c r="AK46" s="99"/>
      <c r="AL46" s="99"/>
      <c r="AM46" s="99"/>
      <c r="AN46" s="99"/>
      <c r="AO46" s="99" t="s">
        <v>4539</v>
      </c>
      <c r="AP46" s="99"/>
      <c r="AQ46" s="99">
        <v>0</v>
      </c>
      <c r="AR46" s="99">
        <v>0</v>
      </c>
      <c r="AS46" s="99" t="s">
        <v>4540</v>
      </c>
      <c r="AT46" s="99">
        <v>0</v>
      </c>
      <c r="AU46" s="99">
        <v>0</v>
      </c>
      <c r="AV46" s="99">
        <v>0</v>
      </c>
      <c r="AW46" s="99">
        <v>0</v>
      </c>
      <c r="AX46" s="99"/>
      <c r="AY46" s="99"/>
      <c r="AZ46" s="99"/>
      <c r="BA46" s="99"/>
      <c r="BB46" s="99"/>
      <c r="BC46" s="99"/>
      <c r="BD46" s="99"/>
      <c r="BE46" s="99"/>
      <c r="BF46" s="99" t="s">
        <v>4784</v>
      </c>
      <c r="BG46" s="99"/>
      <c r="BH46" s="99"/>
      <c r="BI46" s="99"/>
      <c r="BJ46" s="99"/>
      <c r="BK46" s="99"/>
      <c r="BL46" s="99"/>
      <c r="BM46" s="99"/>
      <c r="BN46" s="99"/>
      <c r="BO46" s="99"/>
      <c r="BP46" s="99"/>
      <c r="BQ46" s="99"/>
      <c r="BR46" s="99"/>
      <c r="BS46" s="99"/>
      <c r="BT46" s="99"/>
      <c r="BU46" s="99"/>
      <c r="BV46" s="99"/>
      <c r="BW46" s="99"/>
      <c r="BX46" s="99"/>
      <c r="BY46" s="99"/>
      <c r="BZ46" s="99"/>
      <c r="CA46" s="99"/>
      <c r="CB46" s="99"/>
      <c r="CC46" s="99"/>
      <c r="CD46" s="99"/>
      <c r="CE46" s="99"/>
      <c r="CF46" s="99"/>
      <c r="CG46" s="99"/>
      <c r="CH46" s="99"/>
      <c r="CI46" s="99"/>
      <c r="CJ46" s="99" t="s">
        <v>4583</v>
      </c>
      <c r="CK46" s="99" t="s">
        <v>4785</v>
      </c>
      <c r="CL46" s="102"/>
      <c r="CM46" s="99"/>
      <c r="CN46" s="102"/>
      <c r="CO46" s="99"/>
      <c r="CP46" s="103" t="s">
        <v>4544</v>
      </c>
      <c r="CQ46" s="104"/>
      <c r="CR46" s="104"/>
      <c r="CS46" s="104"/>
      <c r="CT46" s="104"/>
      <c r="CU46" s="105"/>
      <c r="CV46" s="104" t="str">
        <f>FLEET[[#This Row],[Category]]</f>
        <v>Arrow Board</v>
      </c>
      <c r="CW46" s="106" t="str">
        <f t="shared" si="0"/>
        <v>AB-531993</v>
      </c>
      <c r="CX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6" s="106" t="s">
        <v>4577</v>
      </c>
      <c r="DA46" s="106" t="s">
        <v>3940</v>
      </c>
      <c r="DB46" s="106">
        <f>FLEET[[#This Row],[Toll Collection Device Number]]</f>
        <v>0</v>
      </c>
      <c r="DC46" s="106" t="str">
        <f>FLEET[[#This Row],[License Plate]]</f>
        <v>M1531993</v>
      </c>
      <c r="DD46" s="111" t="str">
        <f>IFERROR(_xlfn.XLOOKUP(FLEET[[#This Row],[ASSET]],Table7[Equip '#],Table7[Rate],),"NON-BILLABLE")</f>
        <v>NON-BILLABLE</v>
      </c>
    </row>
    <row r="47" spans="1:108" x14ac:dyDescent="0.25">
      <c r="A47" s="98" t="s">
        <v>4524</v>
      </c>
      <c r="B47" s="99" t="s">
        <v>4525</v>
      </c>
      <c r="C47" s="99" t="s">
        <v>727</v>
      </c>
      <c r="D47" s="99" t="s">
        <v>4786</v>
      </c>
      <c r="E47" s="99" t="s">
        <v>4787</v>
      </c>
      <c r="F47" s="99" t="s">
        <v>4788</v>
      </c>
      <c r="G47" s="99">
        <v>2011</v>
      </c>
      <c r="H47" s="99" t="s">
        <v>4301</v>
      </c>
      <c r="I47" s="100"/>
      <c r="J47" s="99"/>
      <c r="K47" s="101">
        <v>45747.235289351898</v>
      </c>
      <c r="L47" s="99" t="s">
        <v>4580</v>
      </c>
      <c r="M47" s="99"/>
      <c r="N47" s="99"/>
      <c r="O47" s="99"/>
      <c r="P47" s="99"/>
      <c r="Q47" s="99"/>
      <c r="R47" s="99" t="s">
        <v>4628</v>
      </c>
      <c r="S47" s="99"/>
      <c r="T47" s="99" t="s">
        <v>4535</v>
      </c>
      <c r="U47" s="99" t="s">
        <v>4373</v>
      </c>
      <c r="V47" s="99">
        <v>472</v>
      </c>
      <c r="W47" s="99">
        <v>994</v>
      </c>
      <c r="X47" s="99">
        <v>994</v>
      </c>
      <c r="Y47" s="99">
        <v>1047</v>
      </c>
      <c r="Z47" s="99">
        <v>1047</v>
      </c>
      <c r="AA47" s="99"/>
      <c r="AB47" s="99" t="s">
        <v>4789</v>
      </c>
      <c r="AC47" s="99"/>
      <c r="AD47" s="99"/>
      <c r="AE47" s="99"/>
      <c r="AF47" s="99"/>
      <c r="AG47" s="99"/>
      <c r="AH47" s="99" t="s">
        <v>4790</v>
      </c>
      <c r="AI47" s="99"/>
      <c r="AJ47" s="99"/>
      <c r="AK47" s="99"/>
      <c r="AL47" s="99"/>
      <c r="AM47" s="99"/>
      <c r="AN47" s="99"/>
      <c r="AO47" s="99" t="s">
        <v>4539</v>
      </c>
      <c r="AP47" s="99" t="s">
        <v>4639</v>
      </c>
      <c r="AQ47" s="99"/>
      <c r="AR47" s="99">
        <v>0</v>
      </c>
      <c r="AS47" s="99" t="s">
        <v>4540</v>
      </c>
      <c r="AT47" s="99"/>
      <c r="AU47" s="99">
        <v>0</v>
      </c>
      <c r="AV47" s="99">
        <v>0</v>
      </c>
      <c r="AW47" s="99">
        <v>0</v>
      </c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  <c r="BM47" s="99"/>
      <c r="BN47" s="99"/>
      <c r="BO47" s="99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 t="s">
        <v>4583</v>
      </c>
      <c r="CK47" s="99" t="s">
        <v>4791</v>
      </c>
      <c r="CL47" s="99"/>
      <c r="CM47" s="99"/>
      <c r="CN47" s="102"/>
      <c r="CO47" s="99"/>
      <c r="CP47" s="103" t="s">
        <v>4544</v>
      </c>
      <c r="CQ47" s="104"/>
      <c r="CR47" s="104"/>
      <c r="CS47" s="104"/>
      <c r="CT47" s="104"/>
      <c r="CU47" s="105"/>
      <c r="CV47" s="104" t="str">
        <f>FLEET[[#This Row],[Category]]</f>
        <v>Air Compressor</v>
      </c>
      <c r="CW47" s="106" t="str">
        <f t="shared" si="0"/>
        <v>AC-05</v>
      </c>
      <c r="CX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" s="106" t="s">
        <v>4577</v>
      </c>
      <c r="DA47" s="106" t="s">
        <v>727</v>
      </c>
      <c r="DB47" s="106">
        <f>FLEET[[#This Row],[Toll Collection Device Number]]</f>
        <v>0</v>
      </c>
      <c r="DC47" s="106">
        <f>FLEET[[#This Row],[License Plate]]</f>
        <v>0</v>
      </c>
      <c r="DD47" s="111" t="str">
        <f>IFERROR(_xlfn.XLOOKUP(FLEET[[#This Row],[ASSET]],Table7[Equip '#],Table7[Rate],),"NON-BILLABLE")</f>
        <v>NON-BILLABLE</v>
      </c>
    </row>
    <row r="48" spans="1:108" x14ac:dyDescent="0.25">
      <c r="A48" s="98" t="s">
        <v>4524</v>
      </c>
      <c r="B48" s="99" t="s">
        <v>4525</v>
      </c>
      <c r="C48" s="99" t="s">
        <v>736</v>
      </c>
      <c r="D48" s="99" t="s">
        <v>4786</v>
      </c>
      <c r="E48" s="99" t="s">
        <v>4787</v>
      </c>
      <c r="F48" s="99" t="s">
        <v>4792</v>
      </c>
      <c r="G48" s="99">
        <v>2012</v>
      </c>
      <c r="H48" s="99" t="s">
        <v>4301</v>
      </c>
      <c r="I48" s="100"/>
      <c r="J48" s="99"/>
      <c r="K48" s="101">
        <v>45747.229976851799</v>
      </c>
      <c r="L48" s="99" t="s">
        <v>4580</v>
      </c>
      <c r="M48" s="99"/>
      <c r="N48" s="99"/>
      <c r="O48" s="99"/>
      <c r="P48" s="99"/>
      <c r="Q48" s="99"/>
      <c r="R48" s="99" t="s">
        <v>4620</v>
      </c>
      <c r="S48" s="99"/>
      <c r="T48" s="99" t="s">
        <v>4535</v>
      </c>
      <c r="U48" s="99" t="s">
        <v>4373</v>
      </c>
      <c r="V48" s="99">
        <v>291</v>
      </c>
      <c r="W48" s="99">
        <v>1882</v>
      </c>
      <c r="X48" s="99">
        <v>1882</v>
      </c>
      <c r="Y48" s="99">
        <v>1882</v>
      </c>
      <c r="Z48" s="99">
        <v>1882</v>
      </c>
      <c r="AA48" s="99"/>
      <c r="AB48" s="99" t="s">
        <v>4793</v>
      </c>
      <c r="AC48" s="99"/>
      <c r="AD48" s="99"/>
      <c r="AE48" s="99"/>
      <c r="AF48" s="99"/>
      <c r="AG48" s="99"/>
      <c r="AH48" s="99" t="s">
        <v>4794</v>
      </c>
      <c r="AI48" s="99"/>
      <c r="AJ48" s="99"/>
      <c r="AK48" s="99"/>
      <c r="AL48" s="99"/>
      <c r="AM48" s="99"/>
      <c r="AN48" s="99"/>
      <c r="AO48" s="99" t="s">
        <v>4539</v>
      </c>
      <c r="AP48" s="99" t="s">
        <v>4639</v>
      </c>
      <c r="AQ48" s="99"/>
      <c r="AR48" s="99">
        <v>0</v>
      </c>
      <c r="AS48" s="99" t="s">
        <v>4540</v>
      </c>
      <c r="AT48" s="99"/>
      <c r="AU48" s="99">
        <v>0</v>
      </c>
      <c r="AV48" s="99">
        <v>0</v>
      </c>
      <c r="AW48" s="99">
        <v>0</v>
      </c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 t="s">
        <v>4583</v>
      </c>
      <c r="CK48" s="99" t="s">
        <v>4795</v>
      </c>
      <c r="CL48" s="99"/>
      <c r="CM48" s="99"/>
      <c r="CN48" s="102"/>
      <c r="CO48" s="99"/>
      <c r="CP48" s="103" t="s">
        <v>4544</v>
      </c>
      <c r="CQ48" s="104"/>
      <c r="CR48" s="104"/>
      <c r="CS48" s="104"/>
      <c r="CT48" s="104"/>
      <c r="CU48" s="105"/>
      <c r="CV48" s="104" t="str">
        <f>FLEET[[#This Row],[Category]]</f>
        <v>Air Compressor</v>
      </c>
      <c r="CW48" s="106" t="str">
        <f t="shared" si="0"/>
        <v>AC-12</v>
      </c>
      <c r="CX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" s="106" t="s">
        <v>4577</v>
      </c>
      <c r="DA48" s="106" t="s">
        <v>736</v>
      </c>
      <c r="DB48" s="106">
        <f>FLEET[[#This Row],[Toll Collection Device Number]]</f>
        <v>0</v>
      </c>
      <c r="DC48" s="106">
        <f>FLEET[[#This Row],[License Plate]]</f>
        <v>0</v>
      </c>
      <c r="DD48" s="111" t="str">
        <f>IFERROR(_xlfn.XLOOKUP(FLEET[[#This Row],[ASSET]],Table7[Equip '#],Table7[Rate],),"NON-BILLABLE")</f>
        <v>NON-BILLABLE</v>
      </c>
    </row>
    <row r="49" spans="1:108" x14ac:dyDescent="0.25">
      <c r="A49" s="98" t="s">
        <v>4524</v>
      </c>
      <c r="B49" s="99" t="s">
        <v>4525</v>
      </c>
      <c r="C49" s="99" t="s">
        <v>749</v>
      </c>
      <c r="D49" s="99" t="s">
        <v>4786</v>
      </c>
      <c r="E49" s="99" t="s">
        <v>4787</v>
      </c>
      <c r="F49" s="99" t="s">
        <v>4792</v>
      </c>
      <c r="G49" s="99">
        <v>2014</v>
      </c>
      <c r="H49" s="99" t="s">
        <v>4301</v>
      </c>
      <c r="I49" s="100"/>
      <c r="J49" s="99"/>
      <c r="K49" s="101">
        <v>45747.237037036997</v>
      </c>
      <c r="L49" s="99" t="s">
        <v>4580</v>
      </c>
      <c r="M49" s="99"/>
      <c r="N49" s="99"/>
      <c r="O49" s="99"/>
      <c r="P49" s="99"/>
      <c r="Q49" s="99"/>
      <c r="R49" s="99" t="s">
        <v>4636</v>
      </c>
      <c r="S49" s="99"/>
      <c r="T49" s="99" t="s">
        <v>4535</v>
      </c>
      <c r="U49" s="99" t="s">
        <v>4373</v>
      </c>
      <c r="V49" s="99">
        <v>496</v>
      </c>
      <c r="W49" s="99">
        <v>0</v>
      </c>
      <c r="X49" s="99">
        <v>0</v>
      </c>
      <c r="Y49" s="99">
        <v>5681</v>
      </c>
      <c r="Z49" s="99">
        <v>5681</v>
      </c>
      <c r="AA49" s="99"/>
      <c r="AB49" s="99" t="s">
        <v>4796</v>
      </c>
      <c r="AC49" s="99"/>
      <c r="AD49" s="99"/>
      <c r="AE49" s="99"/>
      <c r="AF49" s="99"/>
      <c r="AG49" s="99"/>
      <c r="AH49" s="99" t="s">
        <v>4797</v>
      </c>
      <c r="AI49" s="99"/>
      <c r="AJ49" s="99"/>
      <c r="AK49" s="99"/>
      <c r="AL49" s="99"/>
      <c r="AM49" s="99"/>
      <c r="AN49" s="99"/>
      <c r="AO49" s="99" t="s">
        <v>4539</v>
      </c>
      <c r="AP49" s="99" t="s">
        <v>4639</v>
      </c>
      <c r="AQ49" s="99"/>
      <c r="AR49" s="99">
        <v>0</v>
      </c>
      <c r="AS49" s="99" t="s">
        <v>4540</v>
      </c>
      <c r="AT49" s="99"/>
      <c r="AU49" s="99">
        <v>0</v>
      </c>
      <c r="AV49" s="99">
        <v>0</v>
      </c>
      <c r="AW49" s="99">
        <v>0</v>
      </c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  <c r="BM49" s="99"/>
      <c r="BN49" s="99"/>
      <c r="BO49" s="99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 t="s">
        <v>4583</v>
      </c>
      <c r="CK49" s="99" t="s">
        <v>4798</v>
      </c>
      <c r="CL49" s="99"/>
      <c r="CM49" s="99"/>
      <c r="CN49" s="102"/>
      <c r="CO49" s="99"/>
      <c r="CP49" s="103" t="s">
        <v>4544</v>
      </c>
      <c r="CQ49" s="104"/>
      <c r="CR49" s="104"/>
      <c r="CS49" s="104"/>
      <c r="CT49" s="104"/>
      <c r="CU49" s="105"/>
      <c r="CV49" s="104" t="str">
        <f>FLEET[[#This Row],[Category]]</f>
        <v>Air Compressor</v>
      </c>
      <c r="CW49" s="106" t="str">
        <f t="shared" si="0"/>
        <v>AC-21</v>
      </c>
      <c r="CX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" s="106" t="s">
        <v>4577</v>
      </c>
      <c r="DA49" s="106" t="s">
        <v>749</v>
      </c>
      <c r="DB49" s="106">
        <f>FLEET[[#This Row],[Toll Collection Device Number]]</f>
        <v>0</v>
      </c>
      <c r="DC49" s="106">
        <f>FLEET[[#This Row],[License Plate]]</f>
        <v>0</v>
      </c>
      <c r="DD49" s="111" t="str">
        <f>IFERROR(_xlfn.XLOOKUP(FLEET[[#This Row],[ASSET]],Table7[Equip '#],Table7[Rate],),"NON-BILLABLE")</f>
        <v>NON-BILLABLE</v>
      </c>
    </row>
    <row r="50" spans="1:108" x14ac:dyDescent="0.25">
      <c r="A50" s="98" t="s">
        <v>4524</v>
      </c>
      <c r="B50" s="99" t="s">
        <v>4525</v>
      </c>
      <c r="C50" s="99" t="s">
        <v>751</v>
      </c>
      <c r="D50" s="99" t="s">
        <v>4786</v>
      </c>
      <c r="E50" s="99" t="s">
        <v>4787</v>
      </c>
      <c r="F50" s="99" t="s">
        <v>4792</v>
      </c>
      <c r="G50" s="99">
        <v>2012</v>
      </c>
      <c r="H50" s="99" t="s">
        <v>4301</v>
      </c>
      <c r="I50" s="100"/>
      <c r="J50" s="99"/>
      <c r="K50" s="101">
        <v>45730.740868055596</v>
      </c>
      <c r="L50" s="99" t="s">
        <v>4580</v>
      </c>
      <c r="M50" s="99"/>
      <c r="N50" s="99"/>
      <c r="O50" s="99"/>
      <c r="P50" s="99"/>
      <c r="Q50" s="99"/>
      <c r="R50" s="99" t="s">
        <v>4799</v>
      </c>
      <c r="S50" s="99"/>
      <c r="T50" s="99" t="s">
        <v>4535</v>
      </c>
      <c r="U50" s="99" t="s">
        <v>4373</v>
      </c>
      <c r="V50" s="99">
        <v>536</v>
      </c>
      <c r="W50" s="99"/>
      <c r="X50" s="99"/>
      <c r="Y50" s="99">
        <v>0</v>
      </c>
      <c r="Z50" s="99">
        <v>0</v>
      </c>
      <c r="AA50" s="99"/>
      <c r="AB50" s="99" t="s">
        <v>4800</v>
      </c>
      <c r="AC50" s="99"/>
      <c r="AD50" s="99"/>
      <c r="AE50" s="99"/>
      <c r="AF50" s="99"/>
      <c r="AG50" s="99"/>
      <c r="AH50" s="99" t="s">
        <v>4794</v>
      </c>
      <c r="AI50" s="99"/>
      <c r="AJ50" s="99"/>
      <c r="AK50" s="99"/>
      <c r="AL50" s="99"/>
      <c r="AM50" s="99"/>
      <c r="AN50" s="99"/>
      <c r="AO50" s="99" t="s">
        <v>4539</v>
      </c>
      <c r="AP50" s="99" t="s">
        <v>4639</v>
      </c>
      <c r="AQ50" s="99"/>
      <c r="AR50" s="99">
        <v>0</v>
      </c>
      <c r="AS50" s="99" t="s">
        <v>4540</v>
      </c>
      <c r="AT50" s="99"/>
      <c r="AU50" s="99">
        <v>0</v>
      </c>
      <c r="AV50" s="99">
        <v>0</v>
      </c>
      <c r="AW50" s="99">
        <v>0</v>
      </c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  <c r="BM50" s="99"/>
      <c r="BN50" s="99"/>
      <c r="BO50" s="99"/>
      <c r="BP50" s="99"/>
      <c r="BQ50" s="99"/>
      <c r="BR50" s="99"/>
      <c r="BS50" s="99"/>
      <c r="BT50" s="99"/>
      <c r="BU50" s="99"/>
      <c r="BV50" s="99"/>
      <c r="BW50" s="99"/>
      <c r="BX50" s="99"/>
      <c r="BY50" s="99"/>
      <c r="BZ50" s="99"/>
      <c r="CA50" s="99"/>
      <c r="CB50" s="99"/>
      <c r="CC50" s="99"/>
      <c r="CD50" s="99"/>
      <c r="CE50" s="99"/>
      <c r="CF50" s="99"/>
      <c r="CG50" s="99"/>
      <c r="CH50" s="99"/>
      <c r="CI50" s="99"/>
      <c r="CJ50" s="99" t="s">
        <v>4583</v>
      </c>
      <c r="CK50" s="99" t="s">
        <v>4801</v>
      </c>
      <c r="CL50" s="99"/>
      <c r="CM50" s="99"/>
      <c r="CN50" s="102"/>
      <c r="CO50" s="99"/>
      <c r="CP50" s="103" t="s">
        <v>4544</v>
      </c>
      <c r="CQ50" s="104"/>
      <c r="CR50" s="104"/>
      <c r="CS50" s="104"/>
      <c r="CT50" s="104"/>
      <c r="CU50" s="105"/>
      <c r="CV50" s="104" t="str">
        <f>FLEET[[#This Row],[Category]]</f>
        <v>Air Compressor</v>
      </c>
      <c r="CW50" s="106" t="str">
        <f t="shared" si="0"/>
        <v>AC-22</v>
      </c>
      <c r="CX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" s="106" t="s">
        <v>4577</v>
      </c>
      <c r="DA50" s="106" t="s">
        <v>751</v>
      </c>
      <c r="DB50" s="106">
        <f>FLEET[[#This Row],[Toll Collection Device Number]]</f>
        <v>0</v>
      </c>
      <c r="DC50" s="106">
        <f>FLEET[[#This Row],[License Plate]]</f>
        <v>0</v>
      </c>
      <c r="DD50" s="111" t="str">
        <f>IFERROR(_xlfn.XLOOKUP(FLEET[[#This Row],[ASSET]],Table7[Equip '#],Table7[Rate],),"NON-BILLABLE")</f>
        <v>NON-BILLABLE</v>
      </c>
    </row>
    <row r="51" spans="1:108" x14ac:dyDescent="0.25">
      <c r="A51" s="98" t="s">
        <v>4524</v>
      </c>
      <c r="B51" s="99" t="s">
        <v>4525</v>
      </c>
      <c r="C51" s="99" t="s">
        <v>3241</v>
      </c>
      <c r="D51" s="99" t="s">
        <v>4786</v>
      </c>
      <c r="E51" s="99" t="s">
        <v>4802</v>
      </c>
      <c r="F51" s="99" t="s">
        <v>4803</v>
      </c>
      <c r="G51" s="99">
        <v>2014</v>
      </c>
      <c r="H51" s="99" t="s">
        <v>4301</v>
      </c>
      <c r="I51" s="100"/>
      <c r="J51" s="99"/>
      <c r="K51" s="101">
        <v>45647.435902777797</v>
      </c>
      <c r="L51" s="99" t="s">
        <v>4580</v>
      </c>
      <c r="M51" s="99"/>
      <c r="N51" s="99"/>
      <c r="O51" s="99"/>
      <c r="P51" s="99"/>
      <c r="Q51" s="99"/>
      <c r="R51" s="99" t="s">
        <v>4804</v>
      </c>
      <c r="S51" s="99"/>
      <c r="T51" s="99" t="s">
        <v>4535</v>
      </c>
      <c r="U51" s="99" t="s">
        <v>4373</v>
      </c>
      <c r="V51" s="99">
        <v>496</v>
      </c>
      <c r="W51" s="99">
        <v>0</v>
      </c>
      <c r="X51" s="99">
        <v>0</v>
      </c>
      <c r="Y51" s="99">
        <v>2419</v>
      </c>
      <c r="Z51" s="99">
        <v>2419</v>
      </c>
      <c r="AA51" s="99"/>
      <c r="AB51" s="99" t="s">
        <v>4805</v>
      </c>
      <c r="AC51" s="99"/>
      <c r="AD51" s="99"/>
      <c r="AE51" s="99"/>
      <c r="AF51" s="99"/>
      <c r="AG51" s="99"/>
      <c r="AH51" s="99" t="s">
        <v>4806</v>
      </c>
      <c r="AI51" s="99"/>
      <c r="AJ51" s="99"/>
      <c r="AK51" s="99"/>
      <c r="AL51" s="99"/>
      <c r="AM51" s="99"/>
      <c r="AN51" s="99"/>
      <c r="AO51" s="99" t="s">
        <v>4539</v>
      </c>
      <c r="AP51" s="99" t="s">
        <v>4639</v>
      </c>
      <c r="AQ51" s="99"/>
      <c r="AR51" s="99">
        <v>0</v>
      </c>
      <c r="AS51" s="99" t="s">
        <v>4540</v>
      </c>
      <c r="AT51" s="99"/>
      <c r="AU51" s="99">
        <v>0</v>
      </c>
      <c r="AV51" s="99">
        <v>0</v>
      </c>
      <c r="AW51" s="99">
        <v>0</v>
      </c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  <c r="BM51" s="99"/>
      <c r="BN51" s="99"/>
      <c r="BO51" s="99"/>
      <c r="BP51" s="99"/>
      <c r="BQ51" s="99"/>
      <c r="BR51" s="99"/>
      <c r="BS51" s="99"/>
      <c r="BT51" s="99"/>
      <c r="BU51" s="99"/>
      <c r="BV51" s="99"/>
      <c r="BW51" s="99"/>
      <c r="BX51" s="99"/>
      <c r="BY51" s="99"/>
      <c r="BZ51" s="99"/>
      <c r="CA51" s="99"/>
      <c r="CB51" s="99"/>
      <c r="CC51" s="99"/>
      <c r="CD51" s="99"/>
      <c r="CE51" s="99"/>
      <c r="CF51" s="99"/>
      <c r="CG51" s="99"/>
      <c r="CH51" s="99"/>
      <c r="CI51" s="99"/>
      <c r="CJ51" s="99" t="s">
        <v>4583</v>
      </c>
      <c r="CK51" s="99" t="s">
        <v>4807</v>
      </c>
      <c r="CL51" s="102"/>
      <c r="CM51" s="99"/>
      <c r="CN51" s="102"/>
      <c r="CO51" s="99"/>
      <c r="CP51" s="103" t="s">
        <v>4544</v>
      </c>
      <c r="CQ51" s="104"/>
      <c r="CR51" s="104"/>
      <c r="CS51" s="104"/>
      <c r="CT51" s="104"/>
      <c r="CU51" s="105"/>
      <c r="CV51" s="104" t="str">
        <f>FLEET[[#This Row],[Category]]</f>
        <v>Air Compressor</v>
      </c>
      <c r="CW51" s="106" t="str">
        <f t="shared" si="0"/>
        <v>AC-23</v>
      </c>
      <c r="CX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" s="106" t="s">
        <v>4577</v>
      </c>
      <c r="DA51" s="106" t="s">
        <v>3241</v>
      </c>
      <c r="DB51" s="106">
        <f>FLEET[[#This Row],[Toll Collection Device Number]]</f>
        <v>0</v>
      </c>
      <c r="DC51" s="106">
        <f>FLEET[[#This Row],[License Plate]]</f>
        <v>0</v>
      </c>
      <c r="DD51" s="111" t="str">
        <f>IFERROR(_xlfn.XLOOKUP(FLEET[[#This Row],[ASSET]],Table7[Equip '#],Table7[Rate],),"NON-BILLABLE")</f>
        <v>NON-BILLABLE</v>
      </c>
    </row>
    <row r="52" spans="1:108" x14ac:dyDescent="0.25">
      <c r="A52" s="98" t="s">
        <v>4524</v>
      </c>
      <c r="B52" s="99" t="s">
        <v>4525</v>
      </c>
      <c r="C52" s="99" t="s">
        <v>3177</v>
      </c>
      <c r="D52" s="99" t="s">
        <v>4786</v>
      </c>
      <c r="E52" s="99" t="s">
        <v>4802</v>
      </c>
      <c r="F52" s="99" t="s">
        <v>4803</v>
      </c>
      <c r="G52" s="99">
        <v>2017</v>
      </c>
      <c r="H52" s="99" t="s">
        <v>4301</v>
      </c>
      <c r="I52" s="100"/>
      <c r="J52" s="99"/>
      <c r="K52" s="99">
        <v>45747.236736111103</v>
      </c>
      <c r="L52" s="99" t="s">
        <v>4580</v>
      </c>
      <c r="M52" s="99"/>
      <c r="N52" s="99"/>
      <c r="O52" s="99"/>
      <c r="P52" s="99"/>
      <c r="Q52" s="99"/>
      <c r="R52" s="99" t="s">
        <v>4808</v>
      </c>
      <c r="S52" s="99"/>
      <c r="T52" s="99" t="s">
        <v>4535</v>
      </c>
      <c r="U52" s="99" t="s">
        <v>4373</v>
      </c>
      <c r="V52" s="99">
        <v>409</v>
      </c>
      <c r="W52" s="99">
        <v>3180</v>
      </c>
      <c r="X52" s="99">
        <v>3180</v>
      </c>
      <c r="Y52" s="99">
        <v>3497</v>
      </c>
      <c r="Z52" s="99">
        <v>6499</v>
      </c>
      <c r="AA52" s="99"/>
      <c r="AB52" s="99" t="s">
        <v>4809</v>
      </c>
      <c r="AC52" s="99"/>
      <c r="AD52" s="99"/>
      <c r="AE52" s="99"/>
      <c r="AF52" s="99"/>
      <c r="AG52" s="99"/>
      <c r="AH52" s="99" t="s">
        <v>4810</v>
      </c>
      <c r="AI52" s="99"/>
      <c r="AJ52" s="99"/>
      <c r="AK52" s="99"/>
      <c r="AL52" s="99"/>
      <c r="AM52" s="99"/>
      <c r="AN52" s="99"/>
      <c r="AO52" s="99" t="s">
        <v>4539</v>
      </c>
      <c r="AP52" s="99" t="s">
        <v>4639</v>
      </c>
      <c r="AQ52" s="99"/>
      <c r="AR52" s="99">
        <v>0</v>
      </c>
      <c r="AS52" s="99" t="s">
        <v>4540</v>
      </c>
      <c r="AT52" s="99"/>
      <c r="AU52" s="99">
        <v>0</v>
      </c>
      <c r="AV52" s="99">
        <v>0</v>
      </c>
      <c r="AW52" s="99">
        <v>0</v>
      </c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  <c r="BM52" s="99"/>
      <c r="BN52" s="99"/>
      <c r="BO52" s="99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/>
      <c r="CD52" s="99"/>
      <c r="CE52" s="99"/>
      <c r="CF52" s="99"/>
      <c r="CG52" s="99"/>
      <c r="CH52" s="99"/>
      <c r="CI52" s="99"/>
      <c r="CJ52" s="99" t="s">
        <v>4583</v>
      </c>
      <c r="CK52" s="99" t="s">
        <v>4811</v>
      </c>
      <c r="CL52" s="99"/>
      <c r="CM52" s="99"/>
      <c r="CN52" s="102"/>
      <c r="CO52" s="99"/>
      <c r="CP52" s="103" t="s">
        <v>4544</v>
      </c>
      <c r="CQ52" s="104"/>
      <c r="CR52" s="104"/>
      <c r="CS52" s="104"/>
      <c r="CT52" s="104"/>
      <c r="CU52" s="105"/>
      <c r="CV52" s="104" t="str">
        <f>FLEET[[#This Row],[Category]]</f>
        <v>Air Compressor</v>
      </c>
      <c r="CW52" s="106" t="str">
        <f t="shared" si="0"/>
        <v>AC-24</v>
      </c>
      <c r="CX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" s="106" t="s">
        <v>4577</v>
      </c>
      <c r="DA52" s="106" t="s">
        <v>3177</v>
      </c>
      <c r="DB52" s="106">
        <f>FLEET[[#This Row],[Toll Collection Device Number]]</f>
        <v>0</v>
      </c>
      <c r="DC52" s="106">
        <f>FLEET[[#This Row],[License Plate]]</f>
        <v>0</v>
      </c>
      <c r="DD52" s="111" t="str">
        <f>IFERROR(_xlfn.XLOOKUP(FLEET[[#This Row],[ASSET]],Table7[Equip '#],Table7[Rate],),"NON-BILLABLE")</f>
        <v>NON-BILLABLE</v>
      </c>
    </row>
    <row r="53" spans="1:108" x14ac:dyDescent="0.25">
      <c r="A53" s="98" t="s">
        <v>4524</v>
      </c>
      <c r="B53" s="99" t="s">
        <v>4525</v>
      </c>
      <c r="C53" s="99" t="s">
        <v>4812</v>
      </c>
      <c r="D53" s="99" t="s">
        <v>4786</v>
      </c>
      <c r="E53" s="99" t="s">
        <v>4787</v>
      </c>
      <c r="F53" s="99" t="s">
        <v>4788</v>
      </c>
      <c r="G53" s="99">
        <v>2024</v>
      </c>
      <c r="H53" s="99" t="s">
        <v>4301</v>
      </c>
      <c r="I53" s="100"/>
      <c r="J53" s="99"/>
      <c r="K53" s="101">
        <v>45747.231724537</v>
      </c>
      <c r="L53" s="99" t="s">
        <v>4580</v>
      </c>
      <c r="M53" s="99"/>
      <c r="N53" s="99"/>
      <c r="O53" s="99"/>
      <c r="P53" s="99"/>
      <c r="Q53" s="99"/>
      <c r="R53" s="99" t="s">
        <v>4628</v>
      </c>
      <c r="S53" s="99"/>
      <c r="T53" s="99" t="s">
        <v>4535</v>
      </c>
      <c r="U53" s="99" t="s">
        <v>4373</v>
      </c>
      <c r="V53" s="99">
        <v>314</v>
      </c>
      <c r="W53" s="99">
        <v>0</v>
      </c>
      <c r="X53" s="99">
        <v>0</v>
      </c>
      <c r="Y53" s="99">
        <v>21</v>
      </c>
      <c r="Z53" s="99">
        <v>21</v>
      </c>
      <c r="AA53" s="99" t="s">
        <v>3844</v>
      </c>
      <c r="AB53" s="99" t="s">
        <v>4813</v>
      </c>
      <c r="AC53" s="99"/>
      <c r="AD53" s="99"/>
      <c r="AE53" s="99" t="s">
        <v>568</v>
      </c>
      <c r="AF53" s="99"/>
      <c r="AG53" s="99"/>
      <c r="AH53" s="99"/>
      <c r="AI53" s="99"/>
      <c r="AJ53" s="99"/>
      <c r="AK53" s="99"/>
      <c r="AL53" s="99"/>
      <c r="AM53" s="99"/>
      <c r="AN53" s="99"/>
      <c r="AO53" s="99" t="s">
        <v>4539</v>
      </c>
      <c r="AP53" s="99"/>
      <c r="AQ53" s="99">
        <v>0</v>
      </c>
      <c r="AR53" s="99">
        <v>0</v>
      </c>
      <c r="AS53" s="99" t="s">
        <v>4540</v>
      </c>
      <c r="AT53" s="99">
        <v>0</v>
      </c>
      <c r="AU53" s="99">
        <v>0</v>
      </c>
      <c r="AV53" s="99">
        <v>0</v>
      </c>
      <c r="AW53" s="99">
        <v>0</v>
      </c>
      <c r="AX53" s="99"/>
      <c r="AY53" s="99"/>
      <c r="AZ53" s="99"/>
      <c r="BA53" s="99"/>
      <c r="BB53" s="99"/>
      <c r="BC53" s="99"/>
      <c r="BD53" s="99"/>
      <c r="BE53" s="99"/>
      <c r="BF53" s="99" t="s">
        <v>4624</v>
      </c>
      <c r="BG53" s="99"/>
      <c r="BH53" s="99"/>
      <c r="BI53" s="99"/>
      <c r="BJ53" s="99"/>
      <c r="BK53" s="99"/>
      <c r="BL53" s="99"/>
      <c r="BM53" s="99"/>
      <c r="BN53" s="99"/>
      <c r="BO53" s="99"/>
      <c r="BP53" s="99"/>
      <c r="BQ53" s="99"/>
      <c r="BR53" s="99"/>
      <c r="BS53" s="99"/>
      <c r="BT53" s="99"/>
      <c r="BU53" s="99"/>
      <c r="BV53" s="99"/>
      <c r="BW53" s="99"/>
      <c r="BX53" s="99"/>
      <c r="BY53" s="99"/>
      <c r="BZ53" s="99"/>
      <c r="CA53" s="99"/>
      <c r="CB53" s="99"/>
      <c r="CC53" s="99"/>
      <c r="CD53" s="99"/>
      <c r="CE53" s="99"/>
      <c r="CF53" s="99"/>
      <c r="CG53" s="99"/>
      <c r="CH53" s="99"/>
      <c r="CI53" s="99"/>
      <c r="CJ53" s="99" t="s">
        <v>4583</v>
      </c>
      <c r="CK53" s="99" t="s">
        <v>4814</v>
      </c>
      <c r="CL53" s="99"/>
      <c r="CM53" s="99"/>
      <c r="CN53" s="102"/>
      <c r="CO53" s="99"/>
      <c r="CP53" s="103" t="s">
        <v>4544</v>
      </c>
      <c r="CQ53" s="104"/>
      <c r="CR53" s="104"/>
      <c r="CS53" s="104"/>
      <c r="CT53" s="104"/>
      <c r="CU53" s="105"/>
      <c r="CV53" s="104" t="str">
        <f>FLEET[[#This Row],[Category]]</f>
        <v>Air Compressor</v>
      </c>
      <c r="CW53" s="106" t="str">
        <f t="shared" si="0"/>
        <v>AC-25</v>
      </c>
      <c r="CX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0153</v>
      </c>
      <c r="CY53" s="106" t="str">
        <f>IFERROR(TRIM(MID(FLEET[[#This Row],[Secondary Asset Identifier]], FIND(" - ", FLEET[[#This Row],[Secondary Asset Identifier]]) + 3, LEN(FLEET[[#This Row],[Secondary Asset Identifier]]))),FLEET[[#This Row],[Emp ID]])</f>
        <v>0153</v>
      </c>
      <c r="CZ53" s="106" t="s">
        <v>4815</v>
      </c>
      <c r="DA53" s="106" t="s">
        <v>3844</v>
      </c>
      <c r="DB53" s="106">
        <f>FLEET[[#This Row],[Toll Collection Device Number]]</f>
        <v>0</v>
      </c>
      <c r="DC53" s="106">
        <f>FLEET[[#This Row],[License Plate]]</f>
        <v>0</v>
      </c>
      <c r="DD53" s="111">
        <f>IFERROR(_xlfn.XLOOKUP(FLEET[[#This Row],[ASSET]],Table7[Equip '#],Table7[Rate],),"NON-BILLABLE")</f>
        <v>800</v>
      </c>
    </row>
    <row r="54" spans="1:108" x14ac:dyDescent="0.25">
      <c r="A54" s="98" t="s">
        <v>4524</v>
      </c>
      <c r="B54" s="99" t="s">
        <v>4525</v>
      </c>
      <c r="C54" s="99" t="s">
        <v>3845</v>
      </c>
      <c r="D54" s="99" t="s">
        <v>4786</v>
      </c>
      <c r="E54" s="99" t="s">
        <v>4787</v>
      </c>
      <c r="F54" s="99" t="s">
        <v>4579</v>
      </c>
      <c r="G54" s="99">
        <v>2024</v>
      </c>
      <c r="H54" s="99" t="s">
        <v>4301</v>
      </c>
      <c r="I54" s="100"/>
      <c r="J54" s="99"/>
      <c r="K54" s="99">
        <v>45747.237870370402</v>
      </c>
      <c r="L54" s="99" t="s">
        <v>4580</v>
      </c>
      <c r="M54" s="99"/>
      <c r="N54" s="99"/>
      <c r="O54" s="99"/>
      <c r="P54" s="99"/>
      <c r="Q54" s="99"/>
      <c r="R54" s="99" t="s">
        <v>4808</v>
      </c>
      <c r="S54" s="99"/>
      <c r="T54" s="99" t="s">
        <v>4535</v>
      </c>
      <c r="U54" s="99" t="s">
        <v>4373</v>
      </c>
      <c r="V54" s="99">
        <v>187</v>
      </c>
      <c r="W54" s="99">
        <v>0</v>
      </c>
      <c r="X54" s="99">
        <v>0</v>
      </c>
      <c r="Y54" s="99">
        <v>130</v>
      </c>
      <c r="Z54" s="99">
        <v>130</v>
      </c>
      <c r="AA54" s="99"/>
      <c r="AB54" s="99" t="s">
        <v>4816</v>
      </c>
      <c r="AC54" s="99"/>
      <c r="AD54" s="99"/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 t="s">
        <v>4539</v>
      </c>
      <c r="AP54" s="99"/>
      <c r="AQ54" s="99">
        <v>0</v>
      </c>
      <c r="AR54" s="99">
        <v>0</v>
      </c>
      <c r="AS54" s="99" t="s">
        <v>4540</v>
      </c>
      <c r="AT54" s="99">
        <v>0</v>
      </c>
      <c r="AU54" s="99">
        <v>0</v>
      </c>
      <c r="AV54" s="99">
        <v>0</v>
      </c>
      <c r="AW54" s="99">
        <v>0</v>
      </c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  <c r="BM54" s="99"/>
      <c r="BN54" s="99"/>
      <c r="BO54" s="99"/>
      <c r="BP54" s="99"/>
      <c r="BQ54" s="99"/>
      <c r="BR54" s="99"/>
      <c r="BS54" s="99"/>
      <c r="BT54" s="99"/>
      <c r="BU54" s="99"/>
      <c r="BV54" s="99"/>
      <c r="BW54" s="99"/>
      <c r="BX54" s="99"/>
      <c r="BY54" s="99"/>
      <c r="BZ54" s="99"/>
      <c r="CA54" s="99"/>
      <c r="CB54" s="99"/>
      <c r="CC54" s="99"/>
      <c r="CD54" s="99"/>
      <c r="CE54" s="99"/>
      <c r="CF54" s="99"/>
      <c r="CG54" s="99"/>
      <c r="CH54" s="99"/>
      <c r="CI54" s="99"/>
      <c r="CJ54" s="99" t="s">
        <v>4583</v>
      </c>
      <c r="CK54" s="99" t="s">
        <v>4817</v>
      </c>
      <c r="CL54" s="99"/>
      <c r="CM54" s="99"/>
      <c r="CN54" s="102"/>
      <c r="CO54" s="99"/>
      <c r="CP54" s="103" t="s">
        <v>4544</v>
      </c>
      <c r="CQ54" s="104"/>
      <c r="CR54" s="104"/>
      <c r="CS54" s="104"/>
      <c r="CT54" s="104"/>
      <c r="CU54" s="105"/>
      <c r="CV54" s="104" t="str">
        <f>FLEET[[#This Row],[Category]]</f>
        <v>Air Compressor</v>
      </c>
      <c r="CW54" s="106" t="str">
        <f t="shared" si="0"/>
        <v>AC-26</v>
      </c>
      <c r="CX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" s="106" t="s">
        <v>4577</v>
      </c>
      <c r="DA54" s="106" t="s">
        <v>3845</v>
      </c>
      <c r="DB54" s="106">
        <f>FLEET[[#This Row],[Toll Collection Device Number]]</f>
        <v>0</v>
      </c>
      <c r="DC54" s="106">
        <f>FLEET[[#This Row],[License Plate]]</f>
        <v>0</v>
      </c>
      <c r="DD54" s="111">
        <f>IFERROR(_xlfn.XLOOKUP(FLEET[[#This Row],[ASSET]],Table7[Equip '#],Table7[Rate],),"NON-BILLABLE")</f>
        <v>800</v>
      </c>
    </row>
    <row r="55" spans="1:108" x14ac:dyDescent="0.25">
      <c r="A55" s="98" t="s">
        <v>4524</v>
      </c>
      <c r="B55" s="99" t="s">
        <v>4525</v>
      </c>
      <c r="C55" s="99" t="s">
        <v>3846</v>
      </c>
      <c r="D55" s="99" t="s">
        <v>4786</v>
      </c>
      <c r="E55" s="99" t="s">
        <v>4787</v>
      </c>
      <c r="F55" s="99" t="s">
        <v>4579</v>
      </c>
      <c r="G55" s="99"/>
      <c r="H55" s="99" t="s">
        <v>4301</v>
      </c>
      <c r="I55" s="100"/>
      <c r="J55" s="99"/>
      <c r="K55" s="101">
        <v>45747.2349189815</v>
      </c>
      <c r="L55" s="99" t="s">
        <v>4580</v>
      </c>
      <c r="M55" s="99"/>
      <c r="N55" s="99"/>
      <c r="O55" s="99"/>
      <c r="P55" s="99"/>
      <c r="Q55" s="99"/>
      <c r="R55" s="99" t="s">
        <v>4636</v>
      </c>
      <c r="S55" s="99"/>
      <c r="T55" s="99" t="s">
        <v>4535</v>
      </c>
      <c r="U55" s="99" t="s">
        <v>4373</v>
      </c>
      <c r="V55" s="99">
        <v>345</v>
      </c>
      <c r="W55" s="99">
        <v>0</v>
      </c>
      <c r="X55" s="99">
        <v>0</v>
      </c>
      <c r="Y55" s="99">
        <v>0</v>
      </c>
      <c r="Z55" s="99">
        <v>0</v>
      </c>
      <c r="AA55" s="99"/>
      <c r="AB55" s="99" t="s">
        <v>4818</v>
      </c>
      <c r="AC55" s="99"/>
      <c r="AD55" s="99"/>
      <c r="AE55" s="99"/>
      <c r="AF55" s="99"/>
      <c r="AG55" s="99"/>
      <c r="AH55" s="99"/>
      <c r="AI55" s="99"/>
      <c r="AJ55" s="99"/>
      <c r="AK55" s="99"/>
      <c r="AL55" s="99"/>
      <c r="AM55" s="99"/>
      <c r="AN55" s="99"/>
      <c r="AO55" s="99" t="s">
        <v>4539</v>
      </c>
      <c r="AP55" s="99"/>
      <c r="AQ55" s="99">
        <v>0</v>
      </c>
      <c r="AR55" s="99">
        <v>0</v>
      </c>
      <c r="AS55" s="99" t="s">
        <v>4540</v>
      </c>
      <c r="AT55" s="99">
        <v>0</v>
      </c>
      <c r="AU55" s="99">
        <v>0</v>
      </c>
      <c r="AV55" s="99">
        <v>0</v>
      </c>
      <c r="AW55" s="99">
        <v>0</v>
      </c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  <c r="BM55" s="99"/>
      <c r="BN55" s="99"/>
      <c r="BO55" s="99"/>
      <c r="BP55" s="99"/>
      <c r="BQ55" s="99"/>
      <c r="BR55" s="99"/>
      <c r="BS55" s="99"/>
      <c r="BT55" s="99"/>
      <c r="BU55" s="99"/>
      <c r="BV55" s="99"/>
      <c r="BW55" s="99"/>
      <c r="BX55" s="99"/>
      <c r="BY55" s="99"/>
      <c r="BZ55" s="99"/>
      <c r="CA55" s="99"/>
      <c r="CB55" s="99"/>
      <c r="CC55" s="99"/>
      <c r="CD55" s="99"/>
      <c r="CE55" s="99"/>
      <c r="CF55" s="99"/>
      <c r="CG55" s="99"/>
      <c r="CH55" s="99"/>
      <c r="CI55" s="99"/>
      <c r="CJ55" s="99" t="s">
        <v>4583</v>
      </c>
      <c r="CK55" s="99" t="s">
        <v>4819</v>
      </c>
      <c r="CL55" s="99"/>
      <c r="CM55" s="99"/>
      <c r="CN55" s="102"/>
      <c r="CO55" s="99"/>
      <c r="CP55" s="103" t="s">
        <v>4544</v>
      </c>
      <c r="CQ55" s="104"/>
      <c r="CR55" s="104"/>
      <c r="CS55" s="104"/>
      <c r="CT55" s="104"/>
      <c r="CU55" s="105"/>
      <c r="CV55" s="104" t="str">
        <f>FLEET[[#This Row],[Category]]</f>
        <v>Air Compressor</v>
      </c>
      <c r="CW55" s="106" t="str">
        <f t="shared" si="0"/>
        <v>AC-27</v>
      </c>
      <c r="CX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" s="106" t="s">
        <v>4577</v>
      </c>
      <c r="DA55" s="106" t="s">
        <v>3846</v>
      </c>
      <c r="DB55" s="106">
        <f>FLEET[[#This Row],[Toll Collection Device Number]]</f>
        <v>0</v>
      </c>
      <c r="DC55" s="106">
        <f>FLEET[[#This Row],[License Plate]]</f>
        <v>0</v>
      </c>
      <c r="DD55" s="111">
        <f>IFERROR(_xlfn.XLOOKUP(FLEET[[#This Row],[ASSET]],Table7[Equip '#],Table7[Rate],),"NON-BILLABLE")</f>
        <v>800</v>
      </c>
    </row>
    <row r="56" spans="1:108" x14ac:dyDescent="0.25">
      <c r="A56" s="98" t="s">
        <v>4524</v>
      </c>
      <c r="B56" s="99" t="s">
        <v>4525</v>
      </c>
      <c r="C56" s="99" t="s">
        <v>4820</v>
      </c>
      <c r="D56" s="99" t="s">
        <v>4300</v>
      </c>
      <c r="E56" s="99" t="s">
        <v>4578</v>
      </c>
      <c r="F56" s="99" t="s">
        <v>4579</v>
      </c>
      <c r="G56" s="99">
        <v>2020</v>
      </c>
      <c r="H56" s="99" t="s">
        <v>1310</v>
      </c>
      <c r="I56" s="100"/>
      <c r="J56" s="99"/>
      <c r="K56" s="101">
        <v>45747.2322569444</v>
      </c>
      <c r="L56" s="99" t="s">
        <v>4580</v>
      </c>
      <c r="M56" s="99"/>
      <c r="N56" s="99"/>
      <c r="O56" s="99"/>
      <c r="P56" s="99"/>
      <c r="Q56" s="99"/>
      <c r="R56" s="99" t="s">
        <v>4799</v>
      </c>
      <c r="S56" s="99"/>
      <c r="T56" s="99" t="s">
        <v>4535</v>
      </c>
      <c r="U56" s="99" t="s">
        <v>4373</v>
      </c>
      <c r="V56" s="99">
        <v>60</v>
      </c>
      <c r="W56" s="99"/>
      <c r="X56" s="99"/>
      <c r="Y56" s="99">
        <v>0</v>
      </c>
      <c r="Z56" s="99">
        <v>0</v>
      </c>
      <c r="AA56" s="99"/>
      <c r="AB56" s="99" t="s">
        <v>4821</v>
      </c>
      <c r="AC56" s="99"/>
      <c r="AD56" s="99"/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 t="s">
        <v>4539</v>
      </c>
      <c r="AP56" s="99"/>
      <c r="AQ56" s="99">
        <v>0</v>
      </c>
      <c r="AR56" s="99">
        <v>0</v>
      </c>
      <c r="AS56" s="99" t="s">
        <v>4540</v>
      </c>
      <c r="AT56" s="99">
        <v>0</v>
      </c>
      <c r="AU56" s="99">
        <v>0</v>
      </c>
      <c r="AV56" s="99">
        <v>0</v>
      </c>
      <c r="AW56" s="99">
        <v>0</v>
      </c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  <c r="BM56" s="99"/>
      <c r="BN56" s="99"/>
      <c r="BO56" s="99"/>
      <c r="BP56" s="99"/>
      <c r="BQ56" s="99"/>
      <c r="BR56" s="99"/>
      <c r="BS56" s="99"/>
      <c r="BT56" s="99"/>
      <c r="BU56" s="99"/>
      <c r="BV56" s="99"/>
      <c r="BW56" s="99"/>
      <c r="BX56" s="99"/>
      <c r="BY56" s="99"/>
      <c r="BZ56" s="99"/>
      <c r="CA56" s="99"/>
      <c r="CB56" s="99"/>
      <c r="CC56" s="99"/>
      <c r="CD56" s="99"/>
      <c r="CE56" s="99"/>
      <c r="CF56" s="99"/>
      <c r="CG56" s="99"/>
      <c r="CH56" s="99"/>
      <c r="CI56" s="99"/>
      <c r="CJ56" s="99" t="s">
        <v>4583</v>
      </c>
      <c r="CK56" s="99" t="s">
        <v>4822</v>
      </c>
      <c r="CL56" s="99"/>
      <c r="CM56" s="99"/>
      <c r="CN56" s="102"/>
      <c r="CO56" s="99"/>
      <c r="CP56" s="103" t="s">
        <v>4544</v>
      </c>
      <c r="CQ56" s="104"/>
      <c r="CR56" s="104"/>
      <c r="CS56" s="104"/>
      <c r="CT56" s="104"/>
      <c r="CU56" s="105"/>
      <c r="CV56" s="104" t="str">
        <f>FLEET[[#This Row],[Category]]</f>
        <v>Arrow Board</v>
      </c>
      <c r="CW56" s="106" t="str">
        <f t="shared" si="0"/>
        <v>Arrow board make shift trailer</v>
      </c>
      <c r="CX5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" s="106" t="s">
        <v>4577</v>
      </c>
      <c r="DA56" s="106" t="s">
        <v>4820</v>
      </c>
      <c r="DB56" s="106">
        <f>FLEET[[#This Row],[Toll Collection Device Number]]</f>
        <v>0</v>
      </c>
      <c r="DC56" s="106">
        <f>FLEET[[#This Row],[License Plate]]</f>
        <v>0</v>
      </c>
      <c r="DD56" s="111" t="str">
        <f>IFERROR(_xlfn.XLOOKUP(FLEET[[#This Row],[ASSET]],Table7[Equip '#],Table7[Rate],),"NON-BILLABLE")</f>
        <v>NON-BILLABLE</v>
      </c>
    </row>
    <row r="57" spans="1:108" x14ac:dyDescent="0.25">
      <c r="A57" s="98" t="s">
        <v>4524</v>
      </c>
      <c r="B57" s="99" t="s">
        <v>4525</v>
      </c>
      <c r="C57" s="99" t="s">
        <v>4823</v>
      </c>
      <c r="D57" s="99" t="s">
        <v>4786</v>
      </c>
      <c r="E57" s="99" t="s">
        <v>4824</v>
      </c>
      <c r="F57" s="99" t="s">
        <v>4825</v>
      </c>
      <c r="G57" s="99">
        <v>2021</v>
      </c>
      <c r="H57" s="99" t="s">
        <v>4826</v>
      </c>
      <c r="I57" s="100"/>
      <c r="J57" s="99"/>
      <c r="K57" s="101"/>
      <c r="L57" s="99"/>
      <c r="M57" s="99"/>
      <c r="N57" s="99"/>
      <c r="O57" s="99"/>
      <c r="P57" s="99"/>
      <c r="Q57" s="99"/>
      <c r="R57" s="99"/>
      <c r="S57" s="99"/>
      <c r="T57" s="99" t="s">
        <v>4535</v>
      </c>
      <c r="U57" s="99" t="s">
        <v>4373</v>
      </c>
      <c r="V57" s="99"/>
      <c r="W57" s="99"/>
      <c r="X57" s="99"/>
      <c r="Y57" s="99"/>
      <c r="Z57" s="99"/>
      <c r="AA57" s="99"/>
      <c r="AB57" s="99"/>
      <c r="AC57" s="99"/>
      <c r="AD57" s="99"/>
      <c r="AE57" s="99"/>
      <c r="AF57" s="99"/>
      <c r="AG57" s="99"/>
      <c r="AH57" s="99" t="s">
        <v>4827</v>
      </c>
      <c r="AI57" s="99"/>
      <c r="AJ57" s="99"/>
      <c r="AK57" s="99"/>
      <c r="AL57" s="99"/>
      <c r="AM57" s="99"/>
      <c r="AN57" s="99"/>
      <c r="AO57" s="99" t="s">
        <v>4539</v>
      </c>
      <c r="AP57" s="99" t="s">
        <v>4639</v>
      </c>
      <c r="AQ57" s="99"/>
      <c r="AR57" s="99">
        <v>0</v>
      </c>
      <c r="AS57" s="99" t="s">
        <v>4540</v>
      </c>
      <c r="AT57" s="99"/>
      <c r="AU57" s="99">
        <v>0</v>
      </c>
      <c r="AV57" s="99">
        <v>0</v>
      </c>
      <c r="AW57" s="99">
        <v>0</v>
      </c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  <c r="BM57" s="99"/>
      <c r="BN57" s="99"/>
      <c r="BO57" s="99"/>
      <c r="BP57" s="99"/>
      <c r="BQ57" s="99"/>
      <c r="BR57" s="99"/>
      <c r="BS57" s="99"/>
      <c r="BT57" s="99"/>
      <c r="BU57" s="99"/>
      <c r="BV57" s="99"/>
      <c r="BW57" s="99"/>
      <c r="BX57" s="99"/>
      <c r="BY57" s="99"/>
      <c r="BZ57" s="99"/>
      <c r="CA57" s="99"/>
      <c r="CB57" s="99"/>
      <c r="CC57" s="99"/>
      <c r="CD57" s="99"/>
      <c r="CE57" s="99"/>
      <c r="CF57" s="99"/>
      <c r="CG57" s="99"/>
      <c r="CH57" s="99"/>
      <c r="CI57" s="99"/>
      <c r="CJ57" s="99"/>
      <c r="CK57" s="99"/>
      <c r="CL57" s="99"/>
      <c r="CM57" s="99"/>
      <c r="CN57" s="102"/>
      <c r="CO57" s="99"/>
      <c r="CP57" s="103" t="s">
        <v>4544</v>
      </c>
      <c r="CQ57" s="104"/>
      <c r="CR57" s="104"/>
      <c r="CS57" s="104"/>
      <c r="CT57" s="104"/>
      <c r="CU57" s="105"/>
      <c r="CV57" s="104" t="str">
        <f>FLEET[[#This Row],[Category]]</f>
        <v>Agg Pot</v>
      </c>
      <c r="CW57" s="106" t="str">
        <f t="shared" si="0"/>
        <v>Batch Plant</v>
      </c>
      <c r="CX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" s="106" t="s">
        <v>4577</v>
      </c>
      <c r="DA57" s="106" t="s">
        <v>4828</v>
      </c>
      <c r="DB57" s="106">
        <f>FLEET[[#This Row],[Toll Collection Device Number]]</f>
        <v>0</v>
      </c>
      <c r="DC57" s="106">
        <f>FLEET[[#This Row],[License Plate]]</f>
        <v>0</v>
      </c>
      <c r="DD57" s="111" t="str">
        <f>IFERROR(_xlfn.XLOOKUP(FLEET[[#This Row],[ASSET]],Table7[Equip '#],Table7[Rate],),"NON-BILLABLE")</f>
        <v>NON-BILLABLE</v>
      </c>
    </row>
    <row r="58" spans="1:108" x14ac:dyDescent="0.25">
      <c r="A58" s="98" t="s">
        <v>4524</v>
      </c>
      <c r="B58" s="99" t="s">
        <v>4525</v>
      </c>
      <c r="C58" s="99" t="s">
        <v>169</v>
      </c>
      <c r="D58" s="99" t="s">
        <v>4829</v>
      </c>
      <c r="E58" s="99" t="s">
        <v>4830</v>
      </c>
      <c r="F58" s="99" t="s">
        <v>4831</v>
      </c>
      <c r="G58" s="99">
        <v>2014</v>
      </c>
      <c r="H58" s="99" t="s">
        <v>2464</v>
      </c>
      <c r="I58" s="100"/>
      <c r="J58" s="99"/>
      <c r="K58" s="101">
        <v>45746.641493055598</v>
      </c>
      <c r="L58" s="99" t="s">
        <v>4580</v>
      </c>
      <c r="M58" s="99"/>
      <c r="N58" s="99"/>
      <c r="O58" s="99"/>
      <c r="P58" s="99"/>
      <c r="Q58" s="99"/>
      <c r="R58" s="99" t="s">
        <v>4832</v>
      </c>
      <c r="S58" s="99"/>
      <c r="T58" s="99" t="s">
        <v>4535</v>
      </c>
      <c r="U58" s="99" t="s">
        <v>1934</v>
      </c>
      <c r="V58" s="99">
        <v>970</v>
      </c>
      <c r="W58" s="99">
        <v>1320</v>
      </c>
      <c r="X58" s="99">
        <v>1320</v>
      </c>
      <c r="Y58" s="99">
        <v>7409</v>
      </c>
      <c r="Z58" s="99">
        <v>7409</v>
      </c>
      <c r="AA58" s="99" t="s">
        <v>4833</v>
      </c>
      <c r="AB58" s="99" t="s">
        <v>4834</v>
      </c>
      <c r="AC58" s="99"/>
      <c r="AD58" s="99"/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 t="s">
        <v>4539</v>
      </c>
      <c r="AP58" s="99" t="s">
        <v>4639</v>
      </c>
      <c r="AQ58" s="99"/>
      <c r="AR58" s="99">
        <v>0</v>
      </c>
      <c r="AS58" s="99" t="s">
        <v>4540</v>
      </c>
      <c r="AT58" s="99"/>
      <c r="AU58" s="99">
        <v>0</v>
      </c>
      <c r="AV58" s="99">
        <v>0</v>
      </c>
      <c r="AW58" s="99">
        <v>0</v>
      </c>
      <c r="AX58" s="99"/>
      <c r="AY58" s="99" t="s">
        <v>4835</v>
      </c>
      <c r="AZ58" s="99">
        <v>49530.3</v>
      </c>
      <c r="BA58" s="99">
        <v>0</v>
      </c>
      <c r="BB58" s="99">
        <v>0</v>
      </c>
      <c r="BC58" s="99"/>
      <c r="BD58" s="99"/>
      <c r="BE58" s="99"/>
      <c r="BF58" s="99"/>
      <c r="BG58" s="99"/>
      <c r="BH58" s="99"/>
      <c r="BI58" s="99"/>
      <c r="BJ58" s="99"/>
      <c r="BK58" s="99"/>
      <c r="BL58" s="99"/>
      <c r="BM58" s="99"/>
      <c r="BN58" s="99"/>
      <c r="BO58" s="99"/>
      <c r="BP58" s="99"/>
      <c r="BQ58" s="99"/>
      <c r="BR58" s="99"/>
      <c r="BS58" s="99"/>
      <c r="BT58" s="99"/>
      <c r="BU58" s="99"/>
      <c r="BV58" s="99"/>
      <c r="BW58" s="99"/>
      <c r="BX58" s="99"/>
      <c r="BY58" s="99"/>
      <c r="BZ58" s="99"/>
      <c r="CA58" s="99"/>
      <c r="CB58" s="99"/>
      <c r="CC58" s="99"/>
      <c r="CD58" s="99"/>
      <c r="CE58" s="99"/>
      <c r="CF58" s="99"/>
      <c r="CG58" s="99"/>
      <c r="CH58" s="99"/>
      <c r="CI58" s="99"/>
      <c r="CJ58" s="99" t="s">
        <v>4836</v>
      </c>
      <c r="CK58" s="99" t="s">
        <v>4837</v>
      </c>
      <c r="CL58" s="102"/>
      <c r="CM58" s="99"/>
      <c r="CN58" s="102"/>
      <c r="CO58" s="99"/>
      <c r="CP58" s="103" t="s">
        <v>4696</v>
      </c>
      <c r="CQ58" s="104"/>
      <c r="CR58" s="104"/>
      <c r="CS58" s="104"/>
      <c r="CT58" s="104"/>
      <c r="CU58" s="105"/>
      <c r="CV58" s="104" t="str">
        <f>FLEET[[#This Row],[Category]]</f>
        <v>Backhoe</v>
      </c>
      <c r="CW58" s="106" t="str">
        <f t="shared" si="0"/>
        <v>BH-15</v>
      </c>
      <c r="CX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" s="106" t="s">
        <v>4577</v>
      </c>
      <c r="DA58" s="106" t="s">
        <v>169</v>
      </c>
      <c r="DB58" s="106">
        <f>FLEET[[#This Row],[Toll Collection Device Number]]</f>
        <v>0</v>
      </c>
      <c r="DC58" s="106">
        <f>FLEET[[#This Row],[License Plate]]</f>
        <v>0</v>
      </c>
      <c r="DD58" s="111">
        <f>IFERROR(_xlfn.XLOOKUP(FLEET[[#This Row],[ASSET]],Table7[Equip '#],Table7[Rate],),"NON-BILLABLE")</f>
        <v>2500</v>
      </c>
    </row>
    <row r="59" spans="1:108" x14ac:dyDescent="0.25">
      <c r="A59" s="98" t="s">
        <v>4524</v>
      </c>
      <c r="B59" s="99" t="s">
        <v>4525</v>
      </c>
      <c r="C59" s="99" t="s">
        <v>7</v>
      </c>
      <c r="D59" s="99" t="s">
        <v>4829</v>
      </c>
      <c r="E59" s="99" t="s">
        <v>4830</v>
      </c>
      <c r="F59" s="99" t="s">
        <v>4838</v>
      </c>
      <c r="G59" s="99">
        <v>2012</v>
      </c>
      <c r="H59" s="99" t="s">
        <v>2464</v>
      </c>
      <c r="I59" s="100"/>
      <c r="J59" s="99"/>
      <c r="K59" s="101">
        <v>45747.250034722201</v>
      </c>
      <c r="L59" s="99" t="s">
        <v>4580</v>
      </c>
      <c r="M59" s="99"/>
      <c r="N59" s="99"/>
      <c r="O59" s="99"/>
      <c r="P59" s="99"/>
      <c r="Q59" s="99"/>
      <c r="R59" s="99" t="s">
        <v>4717</v>
      </c>
      <c r="S59" s="99"/>
      <c r="T59" s="99" t="s">
        <v>4535</v>
      </c>
      <c r="U59" s="99" t="s">
        <v>4839</v>
      </c>
      <c r="V59" s="99">
        <v>961</v>
      </c>
      <c r="W59" s="99">
        <v>588.6</v>
      </c>
      <c r="X59" s="99">
        <v>588.6</v>
      </c>
      <c r="Y59" s="99">
        <v>5019</v>
      </c>
      <c r="Z59" s="99">
        <v>5019</v>
      </c>
      <c r="AA59" s="99" t="s">
        <v>4840</v>
      </c>
      <c r="AB59" s="99" t="s">
        <v>4841</v>
      </c>
      <c r="AC59" s="99"/>
      <c r="AD59" s="99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 t="s">
        <v>4539</v>
      </c>
      <c r="AP59" s="99" t="s">
        <v>4639</v>
      </c>
      <c r="AQ59" s="99"/>
      <c r="AR59" s="99">
        <v>0</v>
      </c>
      <c r="AS59" s="99" t="s">
        <v>4540</v>
      </c>
      <c r="AT59" s="99"/>
      <c r="AU59" s="99">
        <v>0</v>
      </c>
      <c r="AV59" s="99">
        <v>0</v>
      </c>
      <c r="AW59" s="99">
        <v>0</v>
      </c>
      <c r="AX59" s="99"/>
      <c r="AY59" s="99" t="s">
        <v>4842</v>
      </c>
      <c r="AZ59" s="99">
        <v>50000</v>
      </c>
      <c r="BA59" s="99">
        <v>0</v>
      </c>
      <c r="BB59" s="99">
        <v>0</v>
      </c>
      <c r="BC59" s="99"/>
      <c r="BD59" s="99"/>
      <c r="BE59" s="99"/>
      <c r="BF59" s="99"/>
      <c r="BG59" s="99"/>
      <c r="BH59" s="99"/>
      <c r="BI59" s="99"/>
      <c r="BJ59" s="99"/>
      <c r="BK59" s="99"/>
      <c r="BL59" s="99"/>
      <c r="BM59" s="99"/>
      <c r="BN59" s="99"/>
      <c r="BO59" s="99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 t="s">
        <v>4836</v>
      </c>
      <c r="CK59" s="99" t="s">
        <v>4843</v>
      </c>
      <c r="CL59" s="102"/>
      <c r="CM59" s="99"/>
      <c r="CN59" s="102"/>
      <c r="CO59" s="99"/>
      <c r="CP59" s="103" t="s">
        <v>4696</v>
      </c>
      <c r="CQ59" s="104"/>
      <c r="CR59" s="104"/>
      <c r="CS59" s="104"/>
      <c r="CT59" s="104"/>
      <c r="CU59" s="105"/>
      <c r="CV59" s="104" t="str">
        <f>FLEET[[#This Row],[Category]]</f>
        <v>Backhoe</v>
      </c>
      <c r="CW59" s="106" t="str">
        <f t="shared" si="0"/>
        <v>BH-16</v>
      </c>
      <c r="CX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" s="106" t="s">
        <v>4577</v>
      </c>
      <c r="DA59" s="106" t="s">
        <v>7</v>
      </c>
      <c r="DB59" s="106">
        <f>FLEET[[#This Row],[Toll Collection Device Number]]</f>
        <v>0</v>
      </c>
      <c r="DC59" s="106">
        <f>FLEET[[#This Row],[License Plate]]</f>
        <v>0</v>
      </c>
      <c r="DD59" s="111">
        <f>IFERROR(_xlfn.XLOOKUP(FLEET[[#This Row],[ASSET]],Table7[Equip '#],Table7[Rate],),"NON-BILLABLE")</f>
        <v>2500</v>
      </c>
    </row>
    <row r="60" spans="1:108" x14ac:dyDescent="0.25">
      <c r="A60" s="98" t="s">
        <v>4524</v>
      </c>
      <c r="B60" s="99" t="s">
        <v>4525</v>
      </c>
      <c r="C60" s="99" t="s">
        <v>171</v>
      </c>
      <c r="D60" s="99" t="s">
        <v>4829</v>
      </c>
      <c r="E60" s="99" t="s">
        <v>4830</v>
      </c>
      <c r="F60" s="99" t="s">
        <v>4844</v>
      </c>
      <c r="G60" s="99">
        <v>2012</v>
      </c>
      <c r="H60" s="99" t="s">
        <v>2464</v>
      </c>
      <c r="I60" s="100"/>
      <c r="J60" s="99"/>
      <c r="K60" s="101">
        <v>45746.719837962999</v>
      </c>
      <c r="L60" s="99" t="s">
        <v>4580</v>
      </c>
      <c r="M60" s="99"/>
      <c r="N60" s="99"/>
      <c r="O60" s="99"/>
      <c r="P60" s="99"/>
      <c r="Q60" s="99"/>
      <c r="R60" s="99" t="s">
        <v>4620</v>
      </c>
      <c r="S60" s="99"/>
      <c r="T60" s="99" t="s">
        <v>4535</v>
      </c>
      <c r="U60" s="99" t="s">
        <v>1936</v>
      </c>
      <c r="V60" s="99">
        <v>970</v>
      </c>
      <c r="W60" s="99">
        <v>4855</v>
      </c>
      <c r="X60" s="99">
        <v>4855</v>
      </c>
      <c r="Y60" s="99">
        <v>4880</v>
      </c>
      <c r="Z60" s="99">
        <v>4880</v>
      </c>
      <c r="AA60" s="99" t="s">
        <v>4845</v>
      </c>
      <c r="AB60" s="99" t="s">
        <v>4846</v>
      </c>
      <c r="AC60" s="99"/>
      <c r="AD60" s="99"/>
      <c r="AE60" s="99"/>
      <c r="AF60" s="99"/>
      <c r="AG60" s="99"/>
      <c r="AH60" s="99" t="s">
        <v>4847</v>
      </c>
      <c r="AI60" s="99"/>
      <c r="AJ60" s="99"/>
      <c r="AK60" s="99"/>
      <c r="AL60" s="99"/>
      <c r="AM60" s="99"/>
      <c r="AN60" s="99"/>
      <c r="AO60" s="99" t="s">
        <v>4539</v>
      </c>
      <c r="AP60" s="99" t="s">
        <v>4639</v>
      </c>
      <c r="AQ60" s="99"/>
      <c r="AR60" s="99">
        <v>0</v>
      </c>
      <c r="AS60" s="99" t="s">
        <v>4540</v>
      </c>
      <c r="AT60" s="99"/>
      <c r="AU60" s="99">
        <v>0</v>
      </c>
      <c r="AV60" s="99">
        <v>0</v>
      </c>
      <c r="AW60" s="99">
        <v>0</v>
      </c>
      <c r="AX60" s="99"/>
      <c r="AY60" s="99" t="s">
        <v>4842</v>
      </c>
      <c r="AZ60" s="99">
        <v>53370.3</v>
      </c>
      <c r="BA60" s="99">
        <v>0</v>
      </c>
      <c r="BB60" s="99">
        <v>0</v>
      </c>
      <c r="BC60" s="99"/>
      <c r="BD60" s="99"/>
      <c r="BE60" s="99"/>
      <c r="BF60" s="99"/>
      <c r="BG60" s="99"/>
      <c r="BH60" s="99"/>
      <c r="BI60" s="99"/>
      <c r="BJ60" s="99"/>
      <c r="BK60" s="99"/>
      <c r="BL60" s="99"/>
      <c r="BM60" s="99"/>
      <c r="BN60" s="99"/>
      <c r="BO60" s="99"/>
      <c r="BP60" s="99"/>
      <c r="BQ60" s="99"/>
      <c r="BR60" s="99"/>
      <c r="BS60" s="99"/>
      <c r="BT60" s="99"/>
      <c r="BU60" s="99"/>
      <c r="BV60" s="99"/>
      <c r="BW60" s="99"/>
      <c r="BX60" s="99"/>
      <c r="BY60" s="99"/>
      <c r="BZ60" s="99"/>
      <c r="CA60" s="99"/>
      <c r="CB60" s="99"/>
      <c r="CC60" s="99"/>
      <c r="CD60" s="99"/>
      <c r="CE60" s="99"/>
      <c r="CF60" s="99"/>
      <c r="CG60" s="99"/>
      <c r="CH60" s="99"/>
      <c r="CI60" s="99"/>
      <c r="CJ60" s="99" t="s">
        <v>4836</v>
      </c>
      <c r="CK60" s="99" t="s">
        <v>4848</v>
      </c>
      <c r="CL60" s="102"/>
      <c r="CM60" s="99"/>
      <c r="CN60" s="102"/>
      <c r="CO60" s="99"/>
      <c r="CP60" s="103" t="s">
        <v>4696</v>
      </c>
      <c r="CQ60" s="104"/>
      <c r="CR60" s="104"/>
      <c r="CS60" s="104"/>
      <c r="CT60" s="104"/>
      <c r="CU60" s="105"/>
      <c r="CV60" s="104" t="str">
        <f>FLEET[[#This Row],[Category]]</f>
        <v>Backhoe</v>
      </c>
      <c r="CW60" s="106" t="str">
        <f t="shared" si="0"/>
        <v>BH-17</v>
      </c>
      <c r="CX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0" s="106" t="s">
        <v>4577</v>
      </c>
      <c r="DA60" s="106" t="s">
        <v>171</v>
      </c>
      <c r="DB60" s="106">
        <f>FLEET[[#This Row],[Toll Collection Device Number]]</f>
        <v>0</v>
      </c>
      <c r="DC60" s="106">
        <f>FLEET[[#This Row],[License Plate]]</f>
        <v>0</v>
      </c>
      <c r="DD60" s="111">
        <f>IFERROR(_xlfn.XLOOKUP(FLEET[[#This Row],[ASSET]],Table7[Equip '#],Table7[Rate],),"NON-BILLABLE")</f>
        <v>2500</v>
      </c>
    </row>
    <row r="61" spans="1:108" x14ac:dyDescent="0.25">
      <c r="A61" s="98" t="s">
        <v>4524</v>
      </c>
      <c r="B61" s="99" t="s">
        <v>4525</v>
      </c>
      <c r="C61" s="99" t="s">
        <v>9</v>
      </c>
      <c r="D61" s="99" t="s">
        <v>4829</v>
      </c>
      <c r="E61" s="99" t="s">
        <v>4830</v>
      </c>
      <c r="F61" s="99" t="s">
        <v>4849</v>
      </c>
      <c r="G61" s="99"/>
      <c r="H61" s="99" t="s">
        <v>2464</v>
      </c>
      <c r="I61" s="100"/>
      <c r="J61" s="99"/>
      <c r="K61" s="101">
        <v>45746.878078703703</v>
      </c>
      <c r="L61" s="99" t="s">
        <v>4531</v>
      </c>
      <c r="M61" s="99"/>
      <c r="N61" s="99"/>
      <c r="O61" s="99"/>
      <c r="P61" s="99"/>
      <c r="Q61" s="99"/>
      <c r="R61" s="99" t="s">
        <v>4636</v>
      </c>
      <c r="S61" s="99"/>
      <c r="T61" s="99" t="s">
        <v>4535</v>
      </c>
      <c r="U61" s="99" t="s">
        <v>4536</v>
      </c>
      <c r="V61" s="99">
        <v>964</v>
      </c>
      <c r="W61" s="99">
        <v>4005.6</v>
      </c>
      <c r="X61" s="99">
        <v>4005.6</v>
      </c>
      <c r="Y61" s="99">
        <v>3694</v>
      </c>
      <c r="Z61" s="99">
        <v>3694</v>
      </c>
      <c r="AA61" s="99"/>
      <c r="AB61" s="99" t="s">
        <v>4850</v>
      </c>
      <c r="AC61" s="99"/>
      <c r="AD61" s="99"/>
      <c r="AE61" s="99"/>
      <c r="AF61" s="99"/>
      <c r="AG61" s="99"/>
      <c r="AH61" s="99" t="s">
        <v>4851</v>
      </c>
      <c r="AI61" s="99"/>
      <c r="AJ61" s="99"/>
      <c r="AK61" s="99"/>
      <c r="AL61" s="99"/>
      <c r="AM61" s="99"/>
      <c r="AN61" s="99"/>
      <c r="AO61" s="99" t="s">
        <v>4539</v>
      </c>
      <c r="AP61" s="99" t="s">
        <v>4639</v>
      </c>
      <c r="AQ61" s="99"/>
      <c r="AR61" s="99">
        <v>0</v>
      </c>
      <c r="AS61" s="99" t="s">
        <v>4540</v>
      </c>
      <c r="AT61" s="99"/>
      <c r="AU61" s="99">
        <v>0</v>
      </c>
      <c r="AV61" s="99">
        <v>0</v>
      </c>
      <c r="AW61" s="99">
        <v>0</v>
      </c>
      <c r="AX61" s="99"/>
      <c r="AY61" s="99"/>
      <c r="AZ61" s="99">
        <v>0</v>
      </c>
      <c r="BA61" s="99">
        <v>0</v>
      </c>
      <c r="BB61" s="99">
        <v>0</v>
      </c>
      <c r="BC61" s="99"/>
      <c r="BD61" s="99"/>
      <c r="BE61" s="99"/>
      <c r="BF61" s="99"/>
      <c r="BG61" s="99"/>
      <c r="BH61" s="99"/>
      <c r="BI61" s="99"/>
      <c r="BJ61" s="99"/>
      <c r="BK61" s="99"/>
      <c r="BL61" s="99"/>
      <c r="BM61" s="99"/>
      <c r="BN61" s="99"/>
      <c r="BO61" s="99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99"/>
      <c r="CH61" s="99"/>
      <c r="CI61" s="99"/>
      <c r="CJ61" s="99" t="s">
        <v>4836</v>
      </c>
      <c r="CK61" s="99" t="s">
        <v>4852</v>
      </c>
      <c r="CL61" s="102"/>
      <c r="CM61" s="99"/>
      <c r="CN61" s="102"/>
      <c r="CO61" s="99"/>
      <c r="CP61" s="103" t="s">
        <v>4696</v>
      </c>
      <c r="CQ61" s="104"/>
      <c r="CR61" s="104"/>
      <c r="CS61" s="104"/>
      <c r="CT61" s="104"/>
      <c r="CU61" s="105"/>
      <c r="CV61" s="104" t="str">
        <f>FLEET[[#This Row],[Category]]</f>
        <v>Backhoe</v>
      </c>
      <c r="CW61" s="106" t="str">
        <f t="shared" si="0"/>
        <v>BH-22</v>
      </c>
      <c r="CX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1" s="106" t="s">
        <v>4577</v>
      </c>
      <c r="DA61" s="106" t="s">
        <v>9</v>
      </c>
      <c r="DB61" s="106">
        <f>FLEET[[#This Row],[Toll Collection Device Number]]</f>
        <v>0</v>
      </c>
      <c r="DC61" s="106">
        <f>FLEET[[#This Row],[License Plate]]</f>
        <v>0</v>
      </c>
      <c r="DD61" s="111">
        <f>IFERROR(_xlfn.XLOOKUP(FLEET[[#This Row],[ASSET]],Table7[Equip '#],Table7[Rate],),"NON-BILLABLE")</f>
        <v>2500</v>
      </c>
    </row>
    <row r="62" spans="1:108" x14ac:dyDescent="0.25">
      <c r="A62" s="98" t="s">
        <v>4524</v>
      </c>
      <c r="B62" s="99" t="s">
        <v>4525</v>
      </c>
      <c r="C62" s="99" t="s">
        <v>10</v>
      </c>
      <c r="D62" s="99" t="s">
        <v>4829</v>
      </c>
      <c r="E62" s="99" t="s">
        <v>4830</v>
      </c>
      <c r="F62" s="99" t="s">
        <v>4831</v>
      </c>
      <c r="G62" s="99"/>
      <c r="H62" s="99" t="s">
        <v>2464</v>
      </c>
      <c r="I62" s="100"/>
      <c r="J62" s="99"/>
      <c r="K62" s="101">
        <v>45747.3285300926</v>
      </c>
      <c r="L62" s="99" t="s">
        <v>4853</v>
      </c>
      <c r="M62" s="99"/>
      <c r="N62" s="99"/>
      <c r="O62" s="99"/>
      <c r="P62" s="99"/>
      <c r="Q62" s="99"/>
      <c r="R62" s="99" t="s">
        <v>4854</v>
      </c>
      <c r="S62" s="99"/>
      <c r="T62" s="99" t="s">
        <v>4535</v>
      </c>
      <c r="U62" s="99" t="s">
        <v>4536</v>
      </c>
      <c r="V62" s="99">
        <v>964</v>
      </c>
      <c r="W62" s="99">
        <v>4993.6000000000004</v>
      </c>
      <c r="X62" s="99">
        <v>4993.6000000000004</v>
      </c>
      <c r="Y62" s="99">
        <v>5035</v>
      </c>
      <c r="Z62" s="99">
        <v>5035</v>
      </c>
      <c r="AA62" s="99"/>
      <c r="AB62" s="99" t="s">
        <v>4855</v>
      </c>
      <c r="AC62" s="99"/>
      <c r="AD62" s="99"/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 t="s">
        <v>4539</v>
      </c>
      <c r="AP62" s="99" t="s">
        <v>4639</v>
      </c>
      <c r="AQ62" s="99"/>
      <c r="AR62" s="99">
        <v>0</v>
      </c>
      <c r="AS62" s="99" t="s">
        <v>4540</v>
      </c>
      <c r="AT62" s="99"/>
      <c r="AU62" s="99">
        <v>0</v>
      </c>
      <c r="AV62" s="99">
        <v>0</v>
      </c>
      <c r="AW62" s="99">
        <v>0</v>
      </c>
      <c r="AX62" s="99"/>
      <c r="AY62" s="99"/>
      <c r="AZ62" s="99">
        <v>0</v>
      </c>
      <c r="BA62" s="99">
        <v>0</v>
      </c>
      <c r="BB62" s="99">
        <v>0</v>
      </c>
      <c r="BC62" s="99"/>
      <c r="BD62" s="99"/>
      <c r="BE62" s="99"/>
      <c r="BF62" s="99"/>
      <c r="BG62" s="99"/>
      <c r="BH62" s="99"/>
      <c r="BI62" s="99"/>
      <c r="BJ62" s="99"/>
      <c r="BK62" s="99"/>
      <c r="BL62" s="99"/>
      <c r="BM62" s="99"/>
      <c r="BN62" s="99"/>
      <c r="BO62" s="99"/>
      <c r="BP62" s="99"/>
      <c r="BQ62" s="99"/>
      <c r="BR62" s="99"/>
      <c r="BS62" s="99"/>
      <c r="BT62" s="99"/>
      <c r="BU62" s="99"/>
      <c r="BV62" s="99"/>
      <c r="BW62" s="99"/>
      <c r="BX62" s="99"/>
      <c r="BY62" s="99"/>
      <c r="BZ62" s="99"/>
      <c r="CA62" s="99"/>
      <c r="CB62" s="99"/>
      <c r="CC62" s="99"/>
      <c r="CD62" s="99"/>
      <c r="CE62" s="99"/>
      <c r="CF62" s="99"/>
      <c r="CG62" s="99"/>
      <c r="CH62" s="99"/>
      <c r="CI62" s="99"/>
      <c r="CJ62" s="99" t="s">
        <v>4836</v>
      </c>
      <c r="CK62" s="99" t="s">
        <v>4856</v>
      </c>
      <c r="CL62" s="99"/>
      <c r="CM62" s="99"/>
      <c r="CN62" s="102"/>
      <c r="CO62" s="99"/>
      <c r="CP62" s="103" t="s">
        <v>4696</v>
      </c>
      <c r="CQ62" s="104"/>
      <c r="CR62" s="104"/>
      <c r="CS62" s="104"/>
      <c r="CT62" s="104"/>
      <c r="CU62" s="105"/>
      <c r="CV62" s="104" t="str">
        <f>FLEET[[#This Row],[Category]]</f>
        <v>Backhoe</v>
      </c>
      <c r="CW62" s="106" t="str">
        <f t="shared" si="0"/>
        <v>BH-23</v>
      </c>
      <c r="CX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2" s="106" t="s">
        <v>4577</v>
      </c>
      <c r="DA62" s="106" t="s">
        <v>10</v>
      </c>
      <c r="DB62" s="106">
        <f>FLEET[[#This Row],[Toll Collection Device Number]]</f>
        <v>0</v>
      </c>
      <c r="DC62" s="106">
        <f>FLEET[[#This Row],[License Plate]]</f>
        <v>0</v>
      </c>
      <c r="DD62" s="111">
        <f>IFERROR(_xlfn.XLOOKUP(FLEET[[#This Row],[ASSET]],Table7[Equip '#],Table7[Rate],),"NON-BILLABLE")</f>
        <v>2500</v>
      </c>
    </row>
    <row r="63" spans="1:108" x14ac:dyDescent="0.25">
      <c r="A63" s="98" t="s">
        <v>4524</v>
      </c>
      <c r="B63" s="99" t="s">
        <v>4525</v>
      </c>
      <c r="C63" s="99" t="s">
        <v>11</v>
      </c>
      <c r="D63" s="99" t="s">
        <v>4829</v>
      </c>
      <c r="E63" s="99" t="s">
        <v>4830</v>
      </c>
      <c r="F63" s="99" t="s">
        <v>4857</v>
      </c>
      <c r="G63" s="99">
        <v>2012</v>
      </c>
      <c r="H63" s="99" t="s">
        <v>2464</v>
      </c>
      <c r="I63" s="100"/>
      <c r="J63" s="99"/>
      <c r="K63" s="99">
        <v>45747.014537037001</v>
      </c>
      <c r="L63" s="99" t="s">
        <v>4580</v>
      </c>
      <c r="M63" s="99"/>
      <c r="N63" s="99"/>
      <c r="O63" s="99"/>
      <c r="P63" s="99"/>
      <c r="Q63" s="99"/>
      <c r="R63" s="99" t="s">
        <v>4628</v>
      </c>
      <c r="S63" s="99"/>
      <c r="T63" s="99" t="s">
        <v>4535</v>
      </c>
      <c r="U63" s="99" t="s">
        <v>4858</v>
      </c>
      <c r="V63" s="99">
        <v>965</v>
      </c>
      <c r="W63" s="99">
        <v>1737.5</v>
      </c>
      <c r="X63" s="99">
        <v>1737.5</v>
      </c>
      <c r="Y63" s="99">
        <v>5149</v>
      </c>
      <c r="Z63" s="99">
        <v>5149</v>
      </c>
      <c r="AA63" s="99"/>
      <c r="AB63" s="99" t="s">
        <v>4859</v>
      </c>
      <c r="AC63" s="99"/>
      <c r="AD63" s="99"/>
      <c r="AE63" s="99"/>
      <c r="AF63" s="99"/>
      <c r="AG63" s="99"/>
      <c r="AH63" s="99" t="s">
        <v>4860</v>
      </c>
      <c r="AI63" s="99"/>
      <c r="AJ63" s="99"/>
      <c r="AK63" s="99"/>
      <c r="AL63" s="99"/>
      <c r="AM63" s="99"/>
      <c r="AN63" s="99"/>
      <c r="AO63" s="99" t="s">
        <v>4539</v>
      </c>
      <c r="AP63" s="99" t="s">
        <v>4639</v>
      </c>
      <c r="AQ63" s="99"/>
      <c r="AR63" s="99">
        <v>0</v>
      </c>
      <c r="AS63" s="99" t="s">
        <v>4540</v>
      </c>
      <c r="AT63" s="99"/>
      <c r="AU63" s="99">
        <v>0</v>
      </c>
      <c r="AV63" s="99">
        <v>0</v>
      </c>
      <c r="AW63" s="99">
        <v>0</v>
      </c>
      <c r="AX63" s="99"/>
      <c r="AY63" s="99"/>
      <c r="AZ63" s="99">
        <v>0</v>
      </c>
      <c r="BA63" s="99">
        <v>0</v>
      </c>
      <c r="BB63" s="99">
        <v>0</v>
      </c>
      <c r="BC63" s="99"/>
      <c r="BD63" s="99"/>
      <c r="BE63" s="99"/>
      <c r="BF63" s="99"/>
      <c r="BG63" s="99"/>
      <c r="BH63" s="99"/>
      <c r="BI63" s="99"/>
      <c r="BJ63" s="99"/>
      <c r="BK63" s="99"/>
      <c r="BL63" s="99"/>
      <c r="BM63" s="99"/>
      <c r="BN63" s="99"/>
      <c r="BO63" s="99"/>
      <c r="BP63" s="99"/>
      <c r="BQ63" s="99"/>
      <c r="BR63" s="99"/>
      <c r="BS63" s="99"/>
      <c r="BT63" s="99"/>
      <c r="BU63" s="99"/>
      <c r="BV63" s="99"/>
      <c r="BW63" s="99"/>
      <c r="BX63" s="99"/>
      <c r="BY63" s="99"/>
      <c r="BZ63" s="99"/>
      <c r="CA63" s="99"/>
      <c r="CB63" s="99"/>
      <c r="CC63" s="99"/>
      <c r="CD63" s="99"/>
      <c r="CE63" s="99"/>
      <c r="CF63" s="99"/>
      <c r="CG63" s="99"/>
      <c r="CH63" s="99"/>
      <c r="CI63" s="99"/>
      <c r="CJ63" s="99" t="s">
        <v>4836</v>
      </c>
      <c r="CK63" s="99" t="s">
        <v>4861</v>
      </c>
      <c r="CL63" s="102"/>
      <c r="CM63" s="99"/>
      <c r="CN63" s="102"/>
      <c r="CO63" s="99"/>
      <c r="CP63" s="103" t="s">
        <v>4696</v>
      </c>
      <c r="CQ63" s="104"/>
      <c r="CR63" s="104"/>
      <c r="CS63" s="104"/>
      <c r="CT63" s="104"/>
      <c r="CU63" s="105"/>
      <c r="CV63" s="104" t="str">
        <f>FLEET[[#This Row],[Category]]</f>
        <v>Backhoe</v>
      </c>
      <c r="CW63" s="106" t="str">
        <f t="shared" si="0"/>
        <v>BH-24</v>
      </c>
      <c r="CX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3" s="106" t="s">
        <v>4577</v>
      </c>
      <c r="DA63" s="106" t="s">
        <v>11</v>
      </c>
      <c r="DB63" s="106">
        <f>FLEET[[#This Row],[Toll Collection Device Number]]</f>
        <v>0</v>
      </c>
      <c r="DC63" s="106">
        <f>FLEET[[#This Row],[License Plate]]</f>
        <v>0</v>
      </c>
      <c r="DD63" s="111">
        <f>IFERROR(_xlfn.XLOOKUP(FLEET[[#This Row],[ASSET]],Table7[Equip '#],Table7[Rate],),"NON-BILLABLE")</f>
        <v>2500</v>
      </c>
    </row>
    <row r="64" spans="1:108" x14ac:dyDescent="0.25">
      <c r="A64" s="98" t="s">
        <v>4524</v>
      </c>
      <c r="B64" s="99" t="s">
        <v>4525</v>
      </c>
      <c r="C64" s="99" t="s">
        <v>4862</v>
      </c>
      <c r="D64" s="99" t="s">
        <v>4829</v>
      </c>
      <c r="E64" s="99" t="s">
        <v>4863</v>
      </c>
      <c r="F64" s="99" t="s">
        <v>4864</v>
      </c>
      <c r="G64" s="99">
        <v>2017</v>
      </c>
      <c r="H64" s="99" t="s">
        <v>4865</v>
      </c>
      <c r="I64" s="100"/>
      <c r="J64" s="99"/>
      <c r="K64" s="101">
        <v>45742.299884259301</v>
      </c>
      <c r="L64" s="99" t="s">
        <v>4580</v>
      </c>
      <c r="M64" s="99"/>
      <c r="N64" s="99"/>
      <c r="O64" s="99"/>
      <c r="P64" s="99"/>
      <c r="Q64" s="99"/>
      <c r="R64" s="99" t="s">
        <v>4866</v>
      </c>
      <c r="S64" s="99"/>
      <c r="T64" s="99" t="s">
        <v>4535</v>
      </c>
      <c r="U64" s="99" t="s">
        <v>4373</v>
      </c>
      <c r="V64" s="99">
        <v>226</v>
      </c>
      <c r="W64" s="99">
        <v>0</v>
      </c>
      <c r="X64" s="99">
        <v>0</v>
      </c>
      <c r="Y64" s="99">
        <v>209</v>
      </c>
      <c r="Z64" s="99">
        <v>209</v>
      </c>
      <c r="AA64" s="99"/>
      <c r="AB64" s="99" t="s">
        <v>4867</v>
      </c>
      <c r="AC64" s="99"/>
      <c r="AD64" s="99"/>
      <c r="AE64" s="99"/>
      <c r="AF64" s="99"/>
      <c r="AG64" s="99"/>
      <c r="AH64" s="100"/>
      <c r="AI64" s="99"/>
      <c r="AJ64" s="99"/>
      <c r="AK64" s="99"/>
      <c r="AL64" s="99"/>
      <c r="AM64" s="99"/>
      <c r="AN64" s="99"/>
      <c r="AO64" s="99" t="s">
        <v>4539</v>
      </c>
      <c r="AP64" s="99" t="s">
        <v>4639</v>
      </c>
      <c r="AQ64" s="99">
        <v>0</v>
      </c>
      <c r="AR64" s="99">
        <v>0</v>
      </c>
      <c r="AS64" s="99" t="s">
        <v>4540</v>
      </c>
      <c r="AT64" s="99">
        <v>0</v>
      </c>
      <c r="AU64" s="99">
        <v>0</v>
      </c>
      <c r="AV64" s="99">
        <v>0</v>
      </c>
      <c r="AW64" s="99">
        <v>0</v>
      </c>
      <c r="AX64" s="99"/>
      <c r="AY64" s="99"/>
      <c r="AZ64" s="99">
        <v>0</v>
      </c>
      <c r="BA64" s="99">
        <v>0</v>
      </c>
      <c r="BB64" s="99">
        <v>0</v>
      </c>
      <c r="BC64" s="99"/>
      <c r="BD64" s="99"/>
      <c r="BE64" s="99"/>
      <c r="BF64" s="99"/>
      <c r="BG64" s="99"/>
      <c r="BH64" s="99"/>
      <c r="BI64" s="99"/>
      <c r="BJ64" s="99"/>
      <c r="BK64" s="99"/>
      <c r="BL64" s="99"/>
      <c r="BM64" s="99"/>
      <c r="BN64" s="99"/>
      <c r="BO64" s="99"/>
      <c r="BP64" s="99"/>
      <c r="BQ64" s="99"/>
      <c r="BR64" s="99"/>
      <c r="BS64" s="99"/>
      <c r="BT64" s="99"/>
      <c r="BU64" s="99"/>
      <c r="BV64" s="99"/>
      <c r="BW64" s="99"/>
      <c r="BX64" s="99"/>
      <c r="BY64" s="99"/>
      <c r="BZ64" s="99"/>
      <c r="CA64" s="99"/>
      <c r="CB64" s="99"/>
      <c r="CC64" s="99"/>
      <c r="CD64" s="99"/>
      <c r="CE64" s="99"/>
      <c r="CF64" s="99"/>
      <c r="CG64" s="99"/>
      <c r="CH64" s="99"/>
      <c r="CI64" s="99"/>
      <c r="CJ64" s="99" t="s">
        <v>4868</v>
      </c>
      <c r="CK64" s="99" t="s">
        <v>4869</v>
      </c>
      <c r="CL64" s="102"/>
      <c r="CM64" s="99"/>
      <c r="CN64" s="102"/>
      <c r="CO64" s="99"/>
      <c r="CP64" s="103" t="s">
        <v>4696</v>
      </c>
      <c r="CQ64" s="104"/>
      <c r="CR64" s="104"/>
      <c r="CS64" s="104"/>
      <c r="CT64" s="104"/>
      <c r="CU64" s="105"/>
      <c r="CV64" s="104" t="str">
        <f>FLEET[[#This Row],[Category]]</f>
        <v>Bridge Machine</v>
      </c>
      <c r="CW64" s="106" t="str">
        <f t="shared" si="0"/>
        <v>BM-01</v>
      </c>
      <c r="CX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4" s="106" t="s">
        <v>4577</v>
      </c>
      <c r="DA64" s="106" t="s">
        <v>804</v>
      </c>
      <c r="DB64" s="106">
        <f>FLEET[[#This Row],[Toll Collection Device Number]]</f>
        <v>0</v>
      </c>
      <c r="DC64" s="106">
        <f>FLEET[[#This Row],[License Plate]]</f>
        <v>0</v>
      </c>
      <c r="DD64" s="111" t="str">
        <f>IFERROR(_xlfn.XLOOKUP(FLEET[[#This Row],[ASSET]],Table7[Equip '#],Table7[Rate],),"NON-BILLABLE")</f>
        <v>NON-BILLABLE</v>
      </c>
    </row>
    <row r="65" spans="1:108" x14ac:dyDescent="0.25">
      <c r="A65" s="98" t="s">
        <v>4524</v>
      </c>
      <c r="B65" s="99" t="s">
        <v>4525</v>
      </c>
      <c r="C65" s="99" t="s">
        <v>174</v>
      </c>
      <c r="D65" s="99" t="s">
        <v>4786</v>
      </c>
      <c r="E65" s="99" t="s">
        <v>4579</v>
      </c>
      <c r="F65" s="99" t="s">
        <v>4579</v>
      </c>
      <c r="G65" s="99"/>
      <c r="H65" s="99" t="s">
        <v>4303</v>
      </c>
      <c r="I65" s="100"/>
      <c r="J65" s="99"/>
      <c r="K65" s="101">
        <v>45747.233680555597</v>
      </c>
      <c r="L65" s="99" t="s">
        <v>4580</v>
      </c>
      <c r="M65" s="99"/>
      <c r="N65" s="99"/>
      <c r="O65" s="99"/>
      <c r="P65" s="99"/>
      <c r="Q65" s="99"/>
      <c r="R65" s="99" t="s">
        <v>4692</v>
      </c>
      <c r="S65" s="99"/>
      <c r="T65" s="99" t="s">
        <v>4535</v>
      </c>
      <c r="U65" s="99" t="s">
        <v>4373</v>
      </c>
      <c r="V65" s="99">
        <v>59</v>
      </c>
      <c r="W65" s="99"/>
      <c r="X65" s="99"/>
      <c r="Y65" s="99">
        <v>0</v>
      </c>
      <c r="Z65" s="99">
        <v>0</v>
      </c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 t="s">
        <v>4539</v>
      </c>
      <c r="AP65" s="99"/>
      <c r="AQ65" s="99">
        <v>0</v>
      </c>
      <c r="AR65" s="99">
        <v>0</v>
      </c>
      <c r="AS65" s="99" t="s">
        <v>4540</v>
      </c>
      <c r="AT65" s="99">
        <v>0</v>
      </c>
      <c r="AU65" s="99">
        <v>0</v>
      </c>
      <c r="AV65" s="99">
        <v>0</v>
      </c>
      <c r="AW65" s="99">
        <v>0</v>
      </c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  <c r="BM65" s="99"/>
      <c r="BN65" s="99"/>
      <c r="BO65" s="99"/>
      <c r="BP65" s="99"/>
      <c r="BQ65" s="99"/>
      <c r="BR65" s="99"/>
      <c r="BS65" s="99"/>
      <c r="BT65" s="99"/>
      <c r="BU65" s="99"/>
      <c r="BV65" s="99"/>
      <c r="BW65" s="99"/>
      <c r="BX65" s="99"/>
      <c r="BY65" s="99"/>
      <c r="BZ65" s="99"/>
      <c r="CA65" s="99"/>
      <c r="CB65" s="99"/>
      <c r="CC65" s="99"/>
      <c r="CD65" s="99"/>
      <c r="CE65" s="99"/>
      <c r="CF65" s="99"/>
      <c r="CG65" s="99"/>
      <c r="CH65" s="99"/>
      <c r="CI65" s="99"/>
      <c r="CJ65" s="99" t="s">
        <v>4583</v>
      </c>
      <c r="CK65" s="99" t="s">
        <v>4870</v>
      </c>
      <c r="CL65" s="99"/>
      <c r="CM65" s="99"/>
      <c r="CN65" s="102"/>
      <c r="CO65" s="99"/>
      <c r="CP65" s="103" t="s">
        <v>4544</v>
      </c>
      <c r="CQ65" s="104"/>
      <c r="CR65" s="104"/>
      <c r="CS65" s="104"/>
      <c r="CT65" s="104"/>
      <c r="CU65" s="105"/>
      <c r="CV65" s="104" t="str">
        <f>FLEET[[#This Row],[Category]]</f>
        <v>Boat</v>
      </c>
      <c r="CW65" s="106" t="str">
        <f t="shared" si="0"/>
        <v>BOAT-01</v>
      </c>
      <c r="CX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5" s="106" t="s">
        <v>4577</v>
      </c>
      <c r="DA65" s="106" t="s">
        <v>174</v>
      </c>
      <c r="DB65" s="106">
        <f>FLEET[[#This Row],[Toll Collection Device Number]]</f>
        <v>0</v>
      </c>
      <c r="DC65" s="106">
        <f>FLEET[[#This Row],[License Plate]]</f>
        <v>0</v>
      </c>
      <c r="DD65" s="111">
        <f>IFERROR(_xlfn.XLOOKUP(FLEET[[#This Row],[ASSET]],Table7[Equip '#],Table7[Rate],),"NON-BILLABLE")</f>
        <v>1000</v>
      </c>
    </row>
    <row r="66" spans="1:108" x14ac:dyDescent="0.25">
      <c r="A66" s="98" t="s">
        <v>4524</v>
      </c>
      <c r="B66" s="99" t="s">
        <v>4525</v>
      </c>
      <c r="C66" s="99" t="s">
        <v>239</v>
      </c>
      <c r="D66" s="99" t="s">
        <v>4829</v>
      </c>
      <c r="E66" s="99" t="s">
        <v>4871</v>
      </c>
      <c r="F66" s="99" t="s">
        <v>4872</v>
      </c>
      <c r="G66" s="99">
        <v>2006</v>
      </c>
      <c r="H66" s="99" t="s">
        <v>4304</v>
      </c>
      <c r="I66" s="100"/>
      <c r="J66" s="99"/>
      <c r="K66" s="101">
        <v>45746.704537037003</v>
      </c>
      <c r="L66" s="99" t="s">
        <v>4580</v>
      </c>
      <c r="M66" s="99"/>
      <c r="N66" s="99"/>
      <c r="O66" s="99"/>
      <c r="P66" s="99"/>
      <c r="Q66" s="99"/>
      <c r="R66" s="99" t="s">
        <v>4873</v>
      </c>
      <c r="S66" s="99"/>
      <c r="T66" s="99" t="s">
        <v>4535</v>
      </c>
      <c r="U66" s="99" t="s">
        <v>1934</v>
      </c>
      <c r="V66" s="99">
        <v>698</v>
      </c>
      <c r="W66" s="99">
        <v>616.70000000000005</v>
      </c>
      <c r="X66" s="99">
        <v>616.70000000000005</v>
      </c>
      <c r="Y66" s="99">
        <v>2198</v>
      </c>
      <c r="Z66" s="99">
        <v>2198</v>
      </c>
      <c r="AA66" s="99" t="s">
        <v>4874</v>
      </c>
      <c r="AB66" s="99" t="s">
        <v>4875</v>
      </c>
      <c r="AC66" s="99"/>
      <c r="AD66" s="99"/>
      <c r="AE66" s="99"/>
      <c r="AF66" s="99"/>
      <c r="AG66" s="99"/>
      <c r="AH66" s="99"/>
      <c r="AI66" s="99"/>
      <c r="AJ66" s="99"/>
      <c r="AK66" s="99"/>
      <c r="AL66" s="99"/>
      <c r="AM66" s="99"/>
      <c r="AN66" s="99"/>
      <c r="AO66" s="99" t="s">
        <v>4539</v>
      </c>
      <c r="AP66" s="99" t="s">
        <v>4639</v>
      </c>
      <c r="AQ66" s="99"/>
      <c r="AR66" s="99">
        <v>0</v>
      </c>
      <c r="AS66" s="99" t="s">
        <v>4540</v>
      </c>
      <c r="AT66" s="99"/>
      <c r="AU66" s="99">
        <v>0</v>
      </c>
      <c r="AV66" s="99">
        <v>0</v>
      </c>
      <c r="AW66" s="99">
        <v>0</v>
      </c>
      <c r="AX66" s="99"/>
      <c r="AY66" s="99" t="s">
        <v>4876</v>
      </c>
      <c r="AZ66" s="99">
        <v>20500</v>
      </c>
      <c r="BA66" s="99">
        <v>0</v>
      </c>
      <c r="BB66" s="99">
        <v>0</v>
      </c>
      <c r="BC66" s="99"/>
      <c r="BD66" s="99"/>
      <c r="BE66" s="99"/>
      <c r="BF66" s="99"/>
      <c r="BG66" s="99"/>
      <c r="BH66" s="99"/>
      <c r="BI66" s="99"/>
      <c r="BJ66" s="99"/>
      <c r="BK66" s="99"/>
      <c r="BL66" s="99"/>
      <c r="BM66" s="99"/>
      <c r="BN66" s="99"/>
      <c r="BO66" s="99"/>
      <c r="BP66" s="99"/>
      <c r="BQ66" s="99"/>
      <c r="BR66" s="99"/>
      <c r="BS66" s="99"/>
      <c r="BT66" s="99"/>
      <c r="BU66" s="99"/>
      <c r="BV66" s="99"/>
      <c r="BW66" s="99"/>
      <c r="BX66" s="99"/>
      <c r="BY66" s="99"/>
      <c r="BZ66" s="99"/>
      <c r="CA66" s="99"/>
      <c r="CB66" s="99"/>
      <c r="CC66" s="99"/>
      <c r="CD66" s="99"/>
      <c r="CE66" s="99"/>
      <c r="CF66" s="99"/>
      <c r="CG66" s="99"/>
      <c r="CH66" s="99"/>
      <c r="CI66" s="99"/>
      <c r="CJ66" s="99" t="s">
        <v>4836</v>
      </c>
      <c r="CK66" s="99" t="s">
        <v>4877</v>
      </c>
      <c r="CL66" s="99"/>
      <c r="CM66" s="99"/>
      <c r="CN66" s="102"/>
      <c r="CO66" s="99"/>
      <c r="CP66" s="103" t="s">
        <v>4696</v>
      </c>
      <c r="CQ66" s="104"/>
      <c r="CR66" s="104"/>
      <c r="CS66" s="104"/>
      <c r="CT66" s="104"/>
      <c r="CU66" s="105"/>
      <c r="CV66" s="104" t="str">
        <f>FLEET[[#This Row],[Category]]</f>
        <v>Sweeper</v>
      </c>
      <c r="CW66" s="106" t="str">
        <f t="shared" ref="CW66:CW129" si="1">TRIM(LEFT($C66, FIND("(", $C66 &amp; "(") - 1))</f>
        <v>BRO-02</v>
      </c>
      <c r="CX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6" s="106" t="s">
        <v>4577</v>
      </c>
      <c r="DA66" s="106" t="s">
        <v>239</v>
      </c>
      <c r="DB66" s="106">
        <f>FLEET[[#This Row],[Toll Collection Device Number]]</f>
        <v>0</v>
      </c>
      <c r="DC66" s="106">
        <f>FLEET[[#This Row],[License Plate]]</f>
        <v>0</v>
      </c>
      <c r="DD66" s="111">
        <f>IFERROR(_xlfn.XLOOKUP(FLEET[[#This Row],[ASSET]],Table7[Equip '#],Table7[Rate],),"NON-BILLABLE")</f>
        <v>1200</v>
      </c>
    </row>
    <row r="67" spans="1:108" x14ac:dyDescent="0.25">
      <c r="A67" s="98" t="s">
        <v>4524</v>
      </c>
      <c r="B67" s="99" t="s">
        <v>4525</v>
      </c>
      <c r="C67" s="99" t="s">
        <v>13</v>
      </c>
      <c r="D67" s="99" t="s">
        <v>4829</v>
      </c>
      <c r="E67" s="99" t="s">
        <v>4871</v>
      </c>
      <c r="F67" s="99" t="s">
        <v>4872</v>
      </c>
      <c r="G67" s="99">
        <v>2005</v>
      </c>
      <c r="H67" s="99" t="s">
        <v>4304</v>
      </c>
      <c r="I67" s="100"/>
      <c r="J67" s="99"/>
      <c r="K67" s="101">
        <v>45747.0303935185</v>
      </c>
      <c r="L67" s="99" t="s">
        <v>4531</v>
      </c>
      <c r="M67" s="99"/>
      <c r="N67" s="99"/>
      <c r="O67" s="99"/>
      <c r="P67" s="99"/>
      <c r="Q67" s="99"/>
      <c r="R67" s="99" t="s">
        <v>4636</v>
      </c>
      <c r="S67" s="99"/>
      <c r="T67" s="99" t="s">
        <v>4535</v>
      </c>
      <c r="U67" s="99" t="s">
        <v>4536</v>
      </c>
      <c r="V67" s="99">
        <v>964</v>
      </c>
      <c r="W67" s="99">
        <v>917.8</v>
      </c>
      <c r="X67" s="99">
        <v>917.8</v>
      </c>
      <c r="Y67" s="99">
        <v>709</v>
      </c>
      <c r="Z67" s="99">
        <v>709</v>
      </c>
      <c r="AA67" s="99" t="s">
        <v>4878</v>
      </c>
      <c r="AB67" s="99" t="s">
        <v>4879</v>
      </c>
      <c r="AC67" s="99"/>
      <c r="AD67" s="99"/>
      <c r="AE67" s="99"/>
      <c r="AF67" s="99"/>
      <c r="AG67" s="99"/>
      <c r="AH67" s="99"/>
      <c r="AI67" s="99"/>
      <c r="AJ67" s="99"/>
      <c r="AK67" s="99"/>
      <c r="AL67" s="99"/>
      <c r="AM67" s="99"/>
      <c r="AN67" s="99"/>
      <c r="AO67" s="99" t="s">
        <v>4539</v>
      </c>
      <c r="AP67" s="99" t="s">
        <v>4639</v>
      </c>
      <c r="AQ67" s="99"/>
      <c r="AR67" s="99">
        <v>0</v>
      </c>
      <c r="AS67" s="99" t="s">
        <v>4540</v>
      </c>
      <c r="AT67" s="99"/>
      <c r="AU67" s="99">
        <v>0</v>
      </c>
      <c r="AV67" s="99">
        <v>0</v>
      </c>
      <c r="AW67" s="99">
        <v>0</v>
      </c>
      <c r="AX67" s="99"/>
      <c r="AY67" s="99" t="s">
        <v>4880</v>
      </c>
      <c r="AZ67" s="99">
        <v>24000</v>
      </c>
      <c r="BA67" s="99">
        <v>0</v>
      </c>
      <c r="BB67" s="99">
        <v>0</v>
      </c>
      <c r="BC67" s="99"/>
      <c r="BD67" s="99"/>
      <c r="BE67" s="99"/>
      <c r="BF67" s="99"/>
      <c r="BG67" s="99"/>
      <c r="BH67" s="99"/>
      <c r="BI67" s="99"/>
      <c r="BJ67" s="99"/>
      <c r="BK67" s="99"/>
      <c r="BL67" s="99"/>
      <c r="BM67" s="99"/>
      <c r="BN67" s="99"/>
      <c r="BO67" s="99"/>
      <c r="BP67" s="99"/>
      <c r="BQ67" s="99"/>
      <c r="BR67" s="99"/>
      <c r="BS67" s="99"/>
      <c r="BT67" s="99"/>
      <c r="BU67" s="99"/>
      <c r="BV67" s="99"/>
      <c r="BW67" s="99"/>
      <c r="BX67" s="99"/>
      <c r="BY67" s="99"/>
      <c r="BZ67" s="99"/>
      <c r="CA67" s="99"/>
      <c r="CB67" s="99"/>
      <c r="CC67" s="99"/>
      <c r="CD67" s="99"/>
      <c r="CE67" s="99"/>
      <c r="CF67" s="99"/>
      <c r="CG67" s="99"/>
      <c r="CH67" s="99"/>
      <c r="CI67" s="99"/>
      <c r="CJ67" s="99" t="s">
        <v>4836</v>
      </c>
      <c r="CK67" s="99" t="s">
        <v>4881</v>
      </c>
      <c r="CL67" s="99"/>
      <c r="CM67" s="99"/>
      <c r="CN67" s="102"/>
      <c r="CO67" s="99"/>
      <c r="CP67" s="103" t="s">
        <v>4696</v>
      </c>
      <c r="CQ67" s="104"/>
      <c r="CR67" s="104"/>
      <c r="CS67" s="104"/>
      <c r="CT67" s="104"/>
      <c r="CU67" s="105"/>
      <c r="CV67" s="104" t="str">
        <f>FLEET[[#This Row],[Category]]</f>
        <v>Sweeper</v>
      </c>
      <c r="CW67" s="106" t="str">
        <f t="shared" si="1"/>
        <v>BRO-03</v>
      </c>
      <c r="CX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7" s="106" t="s">
        <v>4577</v>
      </c>
      <c r="DA67" s="106" t="s">
        <v>13</v>
      </c>
      <c r="DB67" s="106">
        <f>FLEET[[#This Row],[Toll Collection Device Number]]</f>
        <v>0</v>
      </c>
      <c r="DC67" s="106">
        <f>FLEET[[#This Row],[License Plate]]</f>
        <v>0</v>
      </c>
      <c r="DD67" s="111">
        <f>IFERROR(_xlfn.XLOOKUP(FLEET[[#This Row],[ASSET]],Table7[Equip '#],Table7[Rate],),"NON-BILLABLE")</f>
        <v>1200</v>
      </c>
    </row>
    <row r="68" spans="1:108" x14ac:dyDescent="0.25">
      <c r="A68" s="98" t="s">
        <v>4524</v>
      </c>
      <c r="B68" s="99" t="s">
        <v>4525</v>
      </c>
      <c r="C68" s="99" t="s">
        <v>14</v>
      </c>
      <c r="D68" s="99" t="s">
        <v>4829</v>
      </c>
      <c r="E68" s="99" t="s">
        <v>4871</v>
      </c>
      <c r="F68" s="99" t="s">
        <v>4872</v>
      </c>
      <c r="G68" s="99">
        <v>2008</v>
      </c>
      <c r="H68" s="99" t="s">
        <v>4304</v>
      </c>
      <c r="I68" s="100"/>
      <c r="J68" s="99"/>
      <c r="K68" s="101">
        <v>45745.769120370402</v>
      </c>
      <c r="L68" s="99" t="s">
        <v>4580</v>
      </c>
      <c r="M68" s="99"/>
      <c r="N68" s="99"/>
      <c r="O68" s="99"/>
      <c r="P68" s="99"/>
      <c r="Q68" s="99"/>
      <c r="R68" s="99" t="s">
        <v>4717</v>
      </c>
      <c r="S68" s="99"/>
      <c r="T68" s="99" t="s">
        <v>4535</v>
      </c>
      <c r="U68" s="99" t="s">
        <v>4882</v>
      </c>
      <c r="V68" s="99">
        <v>964</v>
      </c>
      <c r="W68" s="99">
        <v>66.7</v>
      </c>
      <c r="X68" s="99">
        <v>66.7</v>
      </c>
      <c r="Y68" s="99">
        <v>2920</v>
      </c>
      <c r="Z68" s="99">
        <v>2920</v>
      </c>
      <c r="AA68" s="99" t="s">
        <v>4883</v>
      </c>
      <c r="AB68" s="99" t="s">
        <v>4884</v>
      </c>
      <c r="AC68" s="99"/>
      <c r="AD68" s="99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 t="s">
        <v>4539</v>
      </c>
      <c r="AP68" s="99" t="s">
        <v>4639</v>
      </c>
      <c r="AQ68" s="99"/>
      <c r="AR68" s="99">
        <v>0</v>
      </c>
      <c r="AS68" s="99" t="s">
        <v>4540</v>
      </c>
      <c r="AT68" s="99"/>
      <c r="AU68" s="99">
        <v>0</v>
      </c>
      <c r="AV68" s="99">
        <v>0</v>
      </c>
      <c r="AW68" s="99">
        <v>0</v>
      </c>
      <c r="AX68" s="99"/>
      <c r="AY68" s="99" t="s">
        <v>4885</v>
      </c>
      <c r="AZ68" s="99">
        <v>14267.5</v>
      </c>
      <c r="BA68" s="99">
        <v>0</v>
      </c>
      <c r="BB68" s="99">
        <v>0</v>
      </c>
      <c r="BC68" s="99"/>
      <c r="BD68" s="99"/>
      <c r="BE68" s="99"/>
      <c r="BF68" s="99"/>
      <c r="BG68" s="99"/>
      <c r="BH68" s="99"/>
      <c r="BI68" s="99"/>
      <c r="BJ68" s="99"/>
      <c r="BK68" s="99"/>
      <c r="BL68" s="99"/>
      <c r="BM68" s="99"/>
      <c r="BN68" s="99"/>
      <c r="BO68" s="99"/>
      <c r="BP68" s="99"/>
      <c r="BQ68" s="99"/>
      <c r="BR68" s="99"/>
      <c r="BS68" s="99"/>
      <c r="BT68" s="99"/>
      <c r="BU68" s="99"/>
      <c r="BV68" s="99"/>
      <c r="BW68" s="99"/>
      <c r="BX68" s="99"/>
      <c r="BY68" s="99"/>
      <c r="BZ68" s="99"/>
      <c r="CA68" s="99"/>
      <c r="CB68" s="99"/>
      <c r="CC68" s="99"/>
      <c r="CD68" s="99"/>
      <c r="CE68" s="99"/>
      <c r="CF68" s="99"/>
      <c r="CG68" s="99"/>
      <c r="CH68" s="99"/>
      <c r="CI68" s="99"/>
      <c r="CJ68" s="99" t="s">
        <v>4836</v>
      </c>
      <c r="CK68" s="99" t="s">
        <v>4886</v>
      </c>
      <c r="CL68" s="102"/>
      <c r="CM68" s="99"/>
      <c r="CN68" s="102"/>
      <c r="CO68" s="99"/>
      <c r="CP68" s="103" t="s">
        <v>4696</v>
      </c>
      <c r="CQ68" s="104"/>
      <c r="CR68" s="104"/>
      <c r="CS68" s="104"/>
      <c r="CT68" s="104"/>
      <c r="CU68" s="105"/>
      <c r="CV68" s="104" t="str">
        <f>FLEET[[#This Row],[Category]]</f>
        <v>Sweeper</v>
      </c>
      <c r="CW68" s="106" t="str">
        <f t="shared" si="1"/>
        <v>BRO-05</v>
      </c>
      <c r="CX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8" s="106" t="s">
        <v>4577</v>
      </c>
      <c r="DA68" s="106" t="s">
        <v>14</v>
      </c>
      <c r="DB68" s="106">
        <f>FLEET[[#This Row],[Toll Collection Device Number]]</f>
        <v>0</v>
      </c>
      <c r="DC68" s="106">
        <f>FLEET[[#This Row],[License Plate]]</f>
        <v>0</v>
      </c>
      <c r="DD68" s="111">
        <f>IFERROR(_xlfn.XLOOKUP(FLEET[[#This Row],[ASSET]],Table7[Equip '#],Table7[Rate],),"NON-BILLABLE")</f>
        <v>1200</v>
      </c>
    </row>
    <row r="69" spans="1:108" x14ac:dyDescent="0.25">
      <c r="A69" s="98" t="s">
        <v>4524</v>
      </c>
      <c r="B69" s="99" t="s">
        <v>4525</v>
      </c>
      <c r="C69" s="99" t="s">
        <v>175</v>
      </c>
      <c r="D69" s="99" t="s">
        <v>4829</v>
      </c>
      <c r="E69" s="99" t="s">
        <v>4871</v>
      </c>
      <c r="F69" s="99" t="s">
        <v>4887</v>
      </c>
      <c r="G69" s="99">
        <v>2012</v>
      </c>
      <c r="H69" s="99" t="s">
        <v>4304</v>
      </c>
      <c r="I69" s="100"/>
      <c r="J69" s="99"/>
      <c r="K69" s="101">
        <v>45747.230578703697</v>
      </c>
      <c r="L69" s="99" t="s">
        <v>4580</v>
      </c>
      <c r="M69" s="99"/>
      <c r="N69" s="99"/>
      <c r="O69" s="99"/>
      <c r="P69" s="99"/>
      <c r="Q69" s="99"/>
      <c r="R69" s="99" t="s">
        <v>4888</v>
      </c>
      <c r="S69" s="99"/>
      <c r="T69" s="99" t="s">
        <v>4535</v>
      </c>
      <c r="U69" s="99" t="s">
        <v>4858</v>
      </c>
      <c r="V69" s="99">
        <v>965</v>
      </c>
      <c r="W69" s="99">
        <v>153.4</v>
      </c>
      <c r="X69" s="99">
        <v>153.4</v>
      </c>
      <c r="Y69" s="99">
        <v>1035</v>
      </c>
      <c r="Z69" s="99">
        <v>1035</v>
      </c>
      <c r="AA69" s="99"/>
      <c r="AB69" s="99" t="s">
        <v>4889</v>
      </c>
      <c r="AC69" s="99"/>
      <c r="AD69" s="99"/>
      <c r="AE69" s="99"/>
      <c r="AF69" s="99"/>
      <c r="AG69" s="99"/>
      <c r="AH69" s="99"/>
      <c r="AI69" s="99"/>
      <c r="AJ69" s="99"/>
      <c r="AK69" s="99"/>
      <c r="AL69" s="99"/>
      <c r="AM69" s="99"/>
      <c r="AN69" s="99"/>
      <c r="AO69" s="99" t="s">
        <v>4539</v>
      </c>
      <c r="AP69" s="99" t="s">
        <v>4639</v>
      </c>
      <c r="AQ69" s="99"/>
      <c r="AR69" s="99">
        <v>0</v>
      </c>
      <c r="AS69" s="99" t="s">
        <v>4540</v>
      </c>
      <c r="AT69" s="99"/>
      <c r="AU69" s="99">
        <v>0</v>
      </c>
      <c r="AV69" s="99">
        <v>0</v>
      </c>
      <c r="AW69" s="99">
        <v>0</v>
      </c>
      <c r="AX69" s="99"/>
      <c r="AY69" s="99" t="s">
        <v>4842</v>
      </c>
      <c r="AZ69" s="99">
        <v>16214.8</v>
      </c>
      <c r="BA69" s="99">
        <v>0</v>
      </c>
      <c r="BB69" s="99">
        <v>0</v>
      </c>
      <c r="BC69" s="99"/>
      <c r="BD69" s="99"/>
      <c r="BE69" s="99"/>
      <c r="BF69" s="99"/>
      <c r="BG69" s="99"/>
      <c r="BH69" s="99"/>
      <c r="BI69" s="99"/>
      <c r="BJ69" s="99"/>
      <c r="BK69" s="99"/>
      <c r="BL69" s="99"/>
      <c r="BM69" s="99"/>
      <c r="BN69" s="99"/>
      <c r="BO69" s="99"/>
      <c r="BP69" s="99"/>
      <c r="BQ69" s="99"/>
      <c r="BR69" s="99"/>
      <c r="BS69" s="99"/>
      <c r="BT69" s="99"/>
      <c r="BU69" s="99"/>
      <c r="BV69" s="99"/>
      <c r="BW69" s="99"/>
      <c r="BX69" s="99"/>
      <c r="BY69" s="99"/>
      <c r="BZ69" s="99"/>
      <c r="CA69" s="99"/>
      <c r="CB69" s="99"/>
      <c r="CC69" s="99"/>
      <c r="CD69" s="99"/>
      <c r="CE69" s="99"/>
      <c r="CF69" s="99"/>
      <c r="CG69" s="99"/>
      <c r="CH69" s="99"/>
      <c r="CI69" s="99"/>
      <c r="CJ69" s="99" t="s">
        <v>4836</v>
      </c>
      <c r="CK69" s="99" t="s">
        <v>4890</v>
      </c>
      <c r="CL69" s="102"/>
      <c r="CM69" s="99"/>
      <c r="CN69" s="102"/>
      <c r="CO69" s="99"/>
      <c r="CP69" s="103" t="s">
        <v>4696</v>
      </c>
      <c r="CQ69" s="104"/>
      <c r="CR69" s="104"/>
      <c r="CS69" s="104"/>
      <c r="CT69" s="104"/>
      <c r="CU69" s="105"/>
      <c r="CV69" s="104" t="str">
        <f>FLEET[[#This Row],[Category]]</f>
        <v>Sweeper</v>
      </c>
      <c r="CW69" s="106" t="str">
        <f t="shared" si="1"/>
        <v>BRO-06</v>
      </c>
      <c r="CX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6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69" s="106" t="s">
        <v>4577</v>
      </c>
      <c r="DA69" s="106" t="s">
        <v>175</v>
      </c>
      <c r="DB69" s="106">
        <f>FLEET[[#This Row],[Toll Collection Device Number]]</f>
        <v>0</v>
      </c>
      <c r="DC69" s="106">
        <f>FLEET[[#This Row],[License Plate]]</f>
        <v>0</v>
      </c>
      <c r="DD69" s="111">
        <f>IFERROR(_xlfn.XLOOKUP(FLEET[[#This Row],[ASSET]],Table7[Equip '#],Table7[Rate],),"NON-BILLABLE")</f>
        <v>1200</v>
      </c>
    </row>
    <row r="70" spans="1:108" x14ac:dyDescent="0.25">
      <c r="A70" s="98" t="s">
        <v>4524</v>
      </c>
      <c r="B70" s="99" t="s">
        <v>4525</v>
      </c>
      <c r="C70" s="99" t="s">
        <v>15</v>
      </c>
      <c r="D70" s="99" t="s">
        <v>4829</v>
      </c>
      <c r="E70" s="99" t="s">
        <v>4871</v>
      </c>
      <c r="F70" s="99" t="s">
        <v>4887</v>
      </c>
      <c r="G70" s="99">
        <v>2011</v>
      </c>
      <c r="H70" s="99" t="s">
        <v>4304</v>
      </c>
      <c r="I70" s="100"/>
      <c r="J70" s="99"/>
      <c r="K70" s="101">
        <v>45747.016273148103</v>
      </c>
      <c r="L70" s="99" t="s">
        <v>4580</v>
      </c>
      <c r="M70" s="99"/>
      <c r="N70" s="99"/>
      <c r="O70" s="99"/>
      <c r="P70" s="99"/>
      <c r="Q70" s="99"/>
      <c r="R70" s="99" t="s">
        <v>4628</v>
      </c>
      <c r="S70" s="99"/>
      <c r="T70" s="99" t="s">
        <v>4535</v>
      </c>
      <c r="U70" s="99" t="s">
        <v>4891</v>
      </c>
      <c r="V70" s="99">
        <v>966</v>
      </c>
      <c r="W70" s="99">
        <v>159.9</v>
      </c>
      <c r="X70" s="99">
        <v>159.9</v>
      </c>
      <c r="Y70" s="99">
        <v>1747</v>
      </c>
      <c r="Z70" s="99">
        <v>1747</v>
      </c>
      <c r="AA70" s="99"/>
      <c r="AB70" s="99" t="s">
        <v>4892</v>
      </c>
      <c r="AC70" s="99"/>
      <c r="AD70" s="99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 t="s">
        <v>4539</v>
      </c>
      <c r="AP70" s="99" t="s">
        <v>4639</v>
      </c>
      <c r="AQ70" s="99"/>
      <c r="AR70" s="99">
        <v>0</v>
      </c>
      <c r="AS70" s="99" t="s">
        <v>4540</v>
      </c>
      <c r="AT70" s="99"/>
      <c r="AU70" s="99">
        <v>0</v>
      </c>
      <c r="AV70" s="99">
        <v>0</v>
      </c>
      <c r="AW70" s="99">
        <v>0</v>
      </c>
      <c r="AX70" s="99"/>
      <c r="AY70" s="99" t="s">
        <v>4893</v>
      </c>
      <c r="AZ70" s="99">
        <v>12000</v>
      </c>
      <c r="BA70" s="99">
        <v>0</v>
      </c>
      <c r="BB70" s="99">
        <v>0</v>
      </c>
      <c r="BC70" s="99"/>
      <c r="BD70" s="99"/>
      <c r="BE70" s="99"/>
      <c r="BF70" s="99"/>
      <c r="BG70" s="99"/>
      <c r="BH70" s="99"/>
      <c r="BI70" s="99"/>
      <c r="BJ70" s="99"/>
      <c r="BK70" s="99"/>
      <c r="BL70" s="99"/>
      <c r="BM70" s="99"/>
      <c r="BN70" s="99"/>
      <c r="BO70" s="99"/>
      <c r="BP70" s="99"/>
      <c r="BQ70" s="99"/>
      <c r="BR70" s="99"/>
      <c r="BS70" s="99"/>
      <c r="BT70" s="99"/>
      <c r="BU70" s="99"/>
      <c r="BV70" s="99"/>
      <c r="BW70" s="99"/>
      <c r="BX70" s="99"/>
      <c r="BY70" s="99"/>
      <c r="BZ70" s="99"/>
      <c r="CA70" s="99"/>
      <c r="CB70" s="99"/>
      <c r="CC70" s="99"/>
      <c r="CD70" s="99"/>
      <c r="CE70" s="99"/>
      <c r="CF70" s="99"/>
      <c r="CG70" s="99"/>
      <c r="CH70" s="99"/>
      <c r="CI70" s="99"/>
      <c r="CJ70" s="99" t="s">
        <v>4836</v>
      </c>
      <c r="CK70" s="99" t="s">
        <v>4894</v>
      </c>
      <c r="CL70" s="99"/>
      <c r="CM70" s="99"/>
      <c r="CN70" s="102"/>
      <c r="CO70" s="99"/>
      <c r="CP70" s="103" t="s">
        <v>4696</v>
      </c>
      <c r="CQ70" s="104"/>
      <c r="CR70" s="104"/>
      <c r="CS70" s="104"/>
      <c r="CT70" s="104"/>
      <c r="CU70" s="105"/>
      <c r="CV70" s="104" t="str">
        <f>FLEET[[#This Row],[Category]]</f>
        <v>Sweeper</v>
      </c>
      <c r="CW70" s="106" t="str">
        <f t="shared" si="1"/>
        <v>BRO-07</v>
      </c>
      <c r="CX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0" s="106" t="s">
        <v>4577</v>
      </c>
      <c r="DA70" s="106" t="s">
        <v>15</v>
      </c>
      <c r="DB70" s="106">
        <f>FLEET[[#This Row],[Toll Collection Device Number]]</f>
        <v>0</v>
      </c>
      <c r="DC70" s="106">
        <f>FLEET[[#This Row],[License Plate]]</f>
        <v>0</v>
      </c>
      <c r="DD70" s="111">
        <f>IFERROR(_xlfn.XLOOKUP(FLEET[[#This Row],[ASSET]],Table7[Equip '#],Table7[Rate],),"NON-BILLABLE")</f>
        <v>1200</v>
      </c>
    </row>
    <row r="71" spans="1:108" x14ac:dyDescent="0.25">
      <c r="A71" s="98" t="s">
        <v>4524</v>
      </c>
      <c r="B71" s="99" t="s">
        <v>4525</v>
      </c>
      <c r="C71" s="99" t="s">
        <v>17</v>
      </c>
      <c r="D71" s="99" t="s">
        <v>4829</v>
      </c>
      <c r="E71" s="99" t="s">
        <v>4895</v>
      </c>
      <c r="F71" s="99" t="s">
        <v>4896</v>
      </c>
      <c r="G71" s="99">
        <v>2013</v>
      </c>
      <c r="H71" s="99" t="s">
        <v>4304</v>
      </c>
      <c r="I71" s="100"/>
      <c r="J71" s="99"/>
      <c r="K71" s="101">
        <v>45746.564606481501</v>
      </c>
      <c r="L71" s="99" t="s">
        <v>4580</v>
      </c>
      <c r="M71" s="99"/>
      <c r="N71" s="99"/>
      <c r="O71" s="99"/>
      <c r="P71" s="99"/>
      <c r="Q71" s="99"/>
      <c r="R71" s="99" t="s">
        <v>4628</v>
      </c>
      <c r="S71" s="99"/>
      <c r="T71" s="99" t="s">
        <v>4535</v>
      </c>
      <c r="U71" s="99" t="s">
        <v>4858</v>
      </c>
      <c r="V71" s="99">
        <v>963</v>
      </c>
      <c r="W71" s="99">
        <v>224</v>
      </c>
      <c r="X71" s="99">
        <v>224</v>
      </c>
      <c r="Y71" s="99">
        <v>1189</v>
      </c>
      <c r="Z71" s="99">
        <v>1189</v>
      </c>
      <c r="AA71" s="99"/>
      <c r="AB71" s="99" t="s">
        <v>4897</v>
      </c>
      <c r="AC71" s="99"/>
      <c r="AD71" s="99"/>
      <c r="AE71" s="99"/>
      <c r="AF71" s="99"/>
      <c r="AG71" s="99"/>
      <c r="AH71" s="100" t="s">
        <v>4898</v>
      </c>
      <c r="AI71" s="99"/>
      <c r="AJ71" s="99"/>
      <c r="AK71" s="99"/>
      <c r="AL71" s="99"/>
      <c r="AM71" s="99"/>
      <c r="AN71" s="99"/>
      <c r="AO71" s="99" t="s">
        <v>4539</v>
      </c>
      <c r="AP71" s="99" t="s">
        <v>4639</v>
      </c>
      <c r="AQ71" s="99"/>
      <c r="AR71" s="99">
        <v>0</v>
      </c>
      <c r="AS71" s="99" t="s">
        <v>4540</v>
      </c>
      <c r="AT71" s="99"/>
      <c r="AU71" s="99">
        <v>0</v>
      </c>
      <c r="AV71" s="99">
        <v>0</v>
      </c>
      <c r="AW71" s="99">
        <v>0</v>
      </c>
      <c r="AX71" s="99"/>
      <c r="AY71" s="99" t="s">
        <v>4899</v>
      </c>
      <c r="AZ71" s="99">
        <v>5750</v>
      </c>
      <c r="BA71" s="99">
        <v>0</v>
      </c>
      <c r="BB71" s="99">
        <v>0</v>
      </c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 t="s">
        <v>4836</v>
      </c>
      <c r="CK71" s="99" t="s">
        <v>4900</v>
      </c>
      <c r="CL71" s="99"/>
      <c r="CM71" s="99"/>
      <c r="CN71" s="102"/>
      <c r="CO71" s="99"/>
      <c r="CP71" s="103" t="s">
        <v>4696</v>
      </c>
      <c r="CQ71" s="104"/>
      <c r="CR71" s="104"/>
      <c r="CS71" s="104"/>
      <c r="CT71" s="104"/>
      <c r="CU71" s="105"/>
      <c r="CV71" s="104" t="str">
        <f>FLEET[[#This Row],[Category]]</f>
        <v>Sweeper</v>
      </c>
      <c r="CW71" s="106" t="str">
        <f t="shared" si="1"/>
        <v>BRO-08</v>
      </c>
      <c r="CX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1" s="106" t="s">
        <v>4577</v>
      </c>
      <c r="DA71" s="106" t="s">
        <v>17</v>
      </c>
      <c r="DB71" s="106">
        <f>FLEET[[#This Row],[Toll Collection Device Number]]</f>
        <v>0</v>
      </c>
      <c r="DC71" s="106">
        <f>FLEET[[#This Row],[License Plate]]</f>
        <v>0</v>
      </c>
      <c r="DD71" s="111">
        <f>IFERROR(_xlfn.XLOOKUP(FLEET[[#This Row],[ASSET]],Table7[Equip '#],Table7[Rate],),"NON-BILLABLE")</f>
        <v>1200</v>
      </c>
    </row>
    <row r="72" spans="1:108" x14ac:dyDescent="0.25">
      <c r="A72" s="98" t="s">
        <v>4524</v>
      </c>
      <c r="B72" s="99" t="s">
        <v>4525</v>
      </c>
      <c r="C72" s="99" t="s">
        <v>19</v>
      </c>
      <c r="D72" s="99" t="s">
        <v>4829</v>
      </c>
      <c r="E72" s="99" t="s">
        <v>4895</v>
      </c>
      <c r="F72" s="99" t="s">
        <v>4896</v>
      </c>
      <c r="G72" s="99">
        <v>2014</v>
      </c>
      <c r="H72" s="99" t="s">
        <v>4304</v>
      </c>
      <c r="I72" s="100"/>
      <c r="J72" s="99"/>
      <c r="K72" s="101">
        <v>45747.303796296299</v>
      </c>
      <c r="L72" s="99" t="s">
        <v>4853</v>
      </c>
      <c r="M72" s="99"/>
      <c r="N72" s="99"/>
      <c r="O72" s="99"/>
      <c r="P72" s="99"/>
      <c r="Q72" s="99"/>
      <c r="R72" s="99" t="s">
        <v>4572</v>
      </c>
      <c r="S72" s="99"/>
      <c r="T72" s="99" t="s">
        <v>4535</v>
      </c>
      <c r="U72" s="99" t="s">
        <v>4536</v>
      </c>
      <c r="V72" s="99">
        <v>967</v>
      </c>
      <c r="W72" s="99">
        <v>882</v>
      </c>
      <c r="X72" s="99">
        <v>882</v>
      </c>
      <c r="Y72" s="99">
        <v>833</v>
      </c>
      <c r="Z72" s="99">
        <v>833</v>
      </c>
      <c r="AA72" s="99"/>
      <c r="AB72" s="99" t="s">
        <v>4901</v>
      </c>
      <c r="AC72" s="99"/>
      <c r="AD72" s="99"/>
      <c r="AE72" s="99"/>
      <c r="AF72" s="99"/>
      <c r="AG72" s="99"/>
      <c r="AH72" s="99" t="s">
        <v>4898</v>
      </c>
      <c r="AI72" s="99"/>
      <c r="AJ72" s="99"/>
      <c r="AK72" s="99"/>
      <c r="AL72" s="99"/>
      <c r="AM72" s="99"/>
      <c r="AN72" s="99"/>
      <c r="AO72" s="99" t="s">
        <v>4539</v>
      </c>
      <c r="AP72" s="99" t="s">
        <v>4639</v>
      </c>
      <c r="AQ72" s="99"/>
      <c r="AR72" s="99">
        <v>0</v>
      </c>
      <c r="AS72" s="99" t="s">
        <v>4540</v>
      </c>
      <c r="AT72" s="99"/>
      <c r="AU72" s="99">
        <v>0</v>
      </c>
      <c r="AV72" s="99">
        <v>0</v>
      </c>
      <c r="AW72" s="99">
        <v>0</v>
      </c>
      <c r="AX72" s="99"/>
      <c r="AY72" s="99"/>
      <c r="AZ72" s="99">
        <v>0</v>
      </c>
      <c r="BA72" s="99">
        <v>0</v>
      </c>
      <c r="BB72" s="99">
        <v>0</v>
      </c>
      <c r="BC72" s="99"/>
      <c r="BD72" s="99"/>
      <c r="BE72" s="99"/>
      <c r="BF72" s="99"/>
      <c r="BG72" s="99"/>
      <c r="BH72" s="99"/>
      <c r="BI72" s="99"/>
      <c r="BJ72" s="99"/>
      <c r="BK72" s="99"/>
      <c r="BL72" s="99"/>
      <c r="BM72" s="99"/>
      <c r="BN72" s="99"/>
      <c r="BO72" s="99"/>
      <c r="BP72" s="99"/>
      <c r="BQ72" s="99"/>
      <c r="BR72" s="99"/>
      <c r="BS72" s="99"/>
      <c r="BT72" s="99"/>
      <c r="BU72" s="99"/>
      <c r="BV72" s="99"/>
      <c r="BW72" s="99"/>
      <c r="BX72" s="99"/>
      <c r="BY72" s="99"/>
      <c r="BZ72" s="99"/>
      <c r="CA72" s="99"/>
      <c r="CB72" s="99"/>
      <c r="CC72" s="99"/>
      <c r="CD72" s="99"/>
      <c r="CE72" s="99"/>
      <c r="CF72" s="99"/>
      <c r="CG72" s="99"/>
      <c r="CH72" s="99"/>
      <c r="CI72" s="99"/>
      <c r="CJ72" s="99" t="s">
        <v>4836</v>
      </c>
      <c r="CK72" s="99" t="s">
        <v>4902</v>
      </c>
      <c r="CL72" s="102"/>
      <c r="CM72" s="99"/>
      <c r="CN72" s="102"/>
      <c r="CO72" s="99"/>
      <c r="CP72" s="103" t="s">
        <v>4696</v>
      </c>
      <c r="CQ72" s="104"/>
      <c r="CR72" s="104"/>
      <c r="CS72" s="104"/>
      <c r="CT72" s="104"/>
      <c r="CU72" s="105"/>
      <c r="CV72" s="104" t="str">
        <f>FLEET[[#This Row],[Category]]</f>
        <v>Sweeper</v>
      </c>
      <c r="CW72" s="106" t="str">
        <f t="shared" si="1"/>
        <v>BRO-09</v>
      </c>
      <c r="CX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2" s="106" t="s">
        <v>4577</v>
      </c>
      <c r="DA72" s="106" t="s">
        <v>19</v>
      </c>
      <c r="DB72" s="106">
        <f>FLEET[[#This Row],[Toll Collection Device Number]]</f>
        <v>0</v>
      </c>
      <c r="DC72" s="106">
        <f>FLEET[[#This Row],[License Plate]]</f>
        <v>0</v>
      </c>
      <c r="DD72" s="111">
        <f>IFERROR(_xlfn.XLOOKUP(FLEET[[#This Row],[ASSET]],Table7[Equip '#],Table7[Rate],),"NON-BILLABLE")</f>
        <v>1200</v>
      </c>
    </row>
    <row r="73" spans="1:108" x14ac:dyDescent="0.25">
      <c r="A73" s="98" t="s">
        <v>4524</v>
      </c>
      <c r="B73" s="99" t="s">
        <v>4525</v>
      </c>
      <c r="C73" s="99" t="s">
        <v>176</v>
      </c>
      <c r="D73" s="99" t="s">
        <v>4829</v>
      </c>
      <c r="E73" s="99" t="s">
        <v>4871</v>
      </c>
      <c r="F73" s="99" t="s">
        <v>4903</v>
      </c>
      <c r="G73" s="99">
        <v>2014</v>
      </c>
      <c r="H73" s="99" t="s">
        <v>4304</v>
      </c>
      <c r="I73" s="100"/>
      <c r="J73" s="99"/>
      <c r="K73" s="101">
        <v>45710.730879629598</v>
      </c>
      <c r="L73" s="99" t="s">
        <v>4904</v>
      </c>
      <c r="M73" s="99"/>
      <c r="N73" s="99"/>
      <c r="O73" s="99"/>
      <c r="P73" s="99"/>
      <c r="Q73" s="99"/>
      <c r="R73" s="99" t="s">
        <v>4808</v>
      </c>
      <c r="S73" s="99"/>
      <c r="T73" s="99" t="s">
        <v>4535</v>
      </c>
      <c r="U73" s="99" t="s">
        <v>4905</v>
      </c>
      <c r="V73" s="99">
        <v>970</v>
      </c>
      <c r="W73" s="99">
        <v>236.9</v>
      </c>
      <c r="X73" s="99">
        <v>236.9</v>
      </c>
      <c r="Y73" s="99">
        <v>852</v>
      </c>
      <c r="Z73" s="99">
        <v>852</v>
      </c>
      <c r="AA73" s="99"/>
      <c r="AB73" s="99" t="s">
        <v>4906</v>
      </c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 t="s">
        <v>4539</v>
      </c>
      <c r="AP73" s="99" t="s">
        <v>4639</v>
      </c>
      <c r="AQ73" s="99"/>
      <c r="AR73" s="99">
        <v>0</v>
      </c>
      <c r="AS73" s="99" t="s">
        <v>4540</v>
      </c>
      <c r="AT73" s="99"/>
      <c r="AU73" s="99">
        <v>0</v>
      </c>
      <c r="AV73" s="99">
        <v>0</v>
      </c>
      <c r="AW73" s="99">
        <v>0</v>
      </c>
      <c r="AX73" s="99"/>
      <c r="AY73" s="99"/>
      <c r="AZ73" s="99">
        <v>0</v>
      </c>
      <c r="BA73" s="99">
        <v>0</v>
      </c>
      <c r="BB73" s="99">
        <v>0</v>
      </c>
      <c r="BC73" s="99"/>
      <c r="BD73" s="99"/>
      <c r="BE73" s="99"/>
      <c r="BF73" s="99"/>
      <c r="BG73" s="99"/>
      <c r="BH73" s="99"/>
      <c r="BI73" s="99"/>
      <c r="BJ73" s="99"/>
      <c r="BK73" s="99"/>
      <c r="BL73" s="99"/>
      <c r="BM73" s="99"/>
      <c r="BN73" s="99"/>
      <c r="BO73" s="99"/>
      <c r="BP73" s="99"/>
      <c r="BQ73" s="99"/>
      <c r="BR73" s="99"/>
      <c r="BS73" s="99"/>
      <c r="BT73" s="99"/>
      <c r="BU73" s="99"/>
      <c r="BV73" s="99"/>
      <c r="BW73" s="99"/>
      <c r="BX73" s="99"/>
      <c r="BY73" s="99"/>
      <c r="BZ73" s="99"/>
      <c r="CA73" s="99"/>
      <c r="CB73" s="99"/>
      <c r="CC73" s="99"/>
      <c r="CD73" s="99"/>
      <c r="CE73" s="99"/>
      <c r="CF73" s="99"/>
      <c r="CG73" s="99"/>
      <c r="CH73" s="99"/>
      <c r="CI73" s="99"/>
      <c r="CJ73" s="99" t="s">
        <v>4836</v>
      </c>
      <c r="CK73" s="99" t="s">
        <v>4907</v>
      </c>
      <c r="CL73" s="99"/>
      <c r="CM73" s="99"/>
      <c r="CN73" s="102"/>
      <c r="CO73" s="99"/>
      <c r="CP73" s="103" t="s">
        <v>4696</v>
      </c>
      <c r="CQ73" s="104"/>
      <c r="CR73" s="104"/>
      <c r="CS73" s="104"/>
      <c r="CT73" s="104"/>
      <c r="CU73" s="105"/>
      <c r="CV73" s="104" t="str">
        <f>FLEET[[#This Row],[Category]]</f>
        <v>Sweeper</v>
      </c>
      <c r="CW73" s="106" t="str">
        <f t="shared" si="1"/>
        <v>BRO-10</v>
      </c>
      <c r="CX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3" s="106" t="s">
        <v>4577</v>
      </c>
      <c r="DA73" s="106" t="s">
        <v>176</v>
      </c>
      <c r="DB73" s="106">
        <f>FLEET[[#This Row],[Toll Collection Device Number]]</f>
        <v>0</v>
      </c>
      <c r="DC73" s="106">
        <f>FLEET[[#This Row],[License Plate]]</f>
        <v>0</v>
      </c>
      <c r="DD73" s="111">
        <f>IFERROR(_xlfn.XLOOKUP(FLEET[[#This Row],[ASSET]],Table7[Equip '#],Table7[Rate],),"NON-BILLABLE")</f>
        <v>1200</v>
      </c>
    </row>
    <row r="74" spans="1:108" x14ac:dyDescent="0.25">
      <c r="A74" s="98" t="s">
        <v>4524</v>
      </c>
      <c r="B74" s="99" t="s">
        <v>4525</v>
      </c>
      <c r="C74" s="99" t="s">
        <v>4908</v>
      </c>
      <c r="D74" s="99" t="s">
        <v>4527</v>
      </c>
      <c r="E74" s="99" t="s">
        <v>4528</v>
      </c>
      <c r="F74" s="99" t="s">
        <v>4909</v>
      </c>
      <c r="G74" s="99">
        <v>2011</v>
      </c>
      <c r="H74" s="99" t="s">
        <v>4308</v>
      </c>
      <c r="I74" s="100"/>
      <c r="J74" s="99"/>
      <c r="K74" s="101">
        <v>45746.428240740701</v>
      </c>
      <c r="L74" s="99" t="s">
        <v>4580</v>
      </c>
      <c r="M74" s="99"/>
      <c r="N74" s="99"/>
      <c r="O74" s="99"/>
      <c r="P74" s="99"/>
      <c r="Q74" s="99"/>
      <c r="R74" s="99" t="s">
        <v>4628</v>
      </c>
      <c r="S74" s="99"/>
      <c r="T74" s="99" t="s">
        <v>4535</v>
      </c>
      <c r="U74" s="99" t="s">
        <v>4910</v>
      </c>
      <c r="V74" s="99">
        <v>963</v>
      </c>
      <c r="W74" s="99">
        <v>189650.2</v>
      </c>
      <c r="X74" s="99">
        <v>189650.2</v>
      </c>
      <c r="Y74" s="99">
        <v>1538</v>
      </c>
      <c r="Z74" s="99">
        <v>1538</v>
      </c>
      <c r="AA74" s="99"/>
      <c r="AB74" s="99" t="s">
        <v>4911</v>
      </c>
      <c r="AC74" s="99"/>
      <c r="AD74" s="99" t="s">
        <v>4912</v>
      </c>
      <c r="AE74" s="99" t="s">
        <v>568</v>
      </c>
      <c r="AF74" s="99"/>
      <c r="AG74" s="99"/>
      <c r="AH74" s="99" t="s">
        <v>4913</v>
      </c>
      <c r="AI74" s="99"/>
      <c r="AJ74" s="99"/>
      <c r="AK74" s="99"/>
      <c r="AL74" s="99"/>
      <c r="AM74" s="99"/>
      <c r="AN74" s="99"/>
      <c r="AO74" s="99" t="s">
        <v>4539</v>
      </c>
      <c r="AP74" s="99" t="s">
        <v>4639</v>
      </c>
      <c r="AQ74" s="99">
        <v>0</v>
      </c>
      <c r="AR74" s="99">
        <v>0</v>
      </c>
      <c r="AS74" s="99" t="s">
        <v>4540</v>
      </c>
      <c r="AT74" s="99">
        <v>0</v>
      </c>
      <c r="AU74" s="99">
        <v>0</v>
      </c>
      <c r="AV74" s="99">
        <v>0</v>
      </c>
      <c r="AW74" s="99">
        <v>0</v>
      </c>
      <c r="AX74" s="99"/>
      <c r="AY74" s="99"/>
      <c r="AZ74" s="99">
        <v>0</v>
      </c>
      <c r="BA74" s="99">
        <v>0</v>
      </c>
      <c r="BB74" s="99">
        <v>0</v>
      </c>
      <c r="BC74" s="99"/>
      <c r="BD74" s="99"/>
      <c r="BE74" s="99"/>
      <c r="BF74" s="99"/>
      <c r="BG74" s="99"/>
      <c r="BH74" s="99"/>
      <c r="BI74" s="99"/>
      <c r="BJ74" s="99"/>
      <c r="BK74" s="99"/>
      <c r="BL74" s="99"/>
      <c r="BM74" s="99"/>
      <c r="BN74" s="99"/>
      <c r="BO74" s="99"/>
      <c r="BP74" s="99"/>
      <c r="BQ74" s="99"/>
      <c r="BR74" s="99"/>
      <c r="BS74" s="99"/>
      <c r="BT74" s="99"/>
      <c r="BU74" s="99"/>
      <c r="BV74" s="99"/>
      <c r="BW74" s="99"/>
      <c r="BX74" s="99"/>
      <c r="BY74" s="99"/>
      <c r="BZ74" s="99"/>
      <c r="CA74" s="99"/>
      <c r="CB74" s="99"/>
      <c r="CC74" s="99"/>
      <c r="CD74" s="99"/>
      <c r="CE74" s="99"/>
      <c r="CF74" s="99"/>
      <c r="CG74" s="99"/>
      <c r="CH74" s="99"/>
      <c r="CI74" s="99"/>
      <c r="CJ74" s="99" t="s">
        <v>4914</v>
      </c>
      <c r="CK74" s="99" t="s">
        <v>4915</v>
      </c>
      <c r="CL74" s="102"/>
      <c r="CM74" s="99"/>
      <c r="CN74" s="102"/>
      <c r="CO74" s="99"/>
      <c r="CP74" s="103" t="s">
        <v>4696</v>
      </c>
      <c r="CQ74" s="104"/>
      <c r="CR74" s="104"/>
      <c r="CS74" s="104"/>
      <c r="CT74" s="104"/>
      <c r="CU74" s="105"/>
      <c r="CV74" s="104" t="str">
        <f>FLEET[[#This Row],[Category]]</f>
        <v>Heavy Truck</v>
      </c>
      <c r="CW74" s="106" t="str">
        <f t="shared" si="1"/>
        <v>BT-02S</v>
      </c>
      <c r="CX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4" s="106" t="s">
        <v>4577</v>
      </c>
      <c r="DA74" s="106" t="s">
        <v>4908</v>
      </c>
      <c r="DB74" s="106">
        <f>FLEET[[#This Row],[Toll Collection Device Number]]</f>
        <v>0</v>
      </c>
      <c r="DC74" s="106" t="str">
        <f>FLEET[[#This Row],[License Plate]]</f>
        <v>PDS9703</v>
      </c>
      <c r="DD74" s="111" t="str">
        <f>IFERROR(_xlfn.XLOOKUP(FLEET[[#This Row],[ASSET]],Table7[Equip '#],Table7[Rate],),"NON-BILLABLE")</f>
        <v>NON-BILLABLE</v>
      </c>
    </row>
    <row r="75" spans="1:108" x14ac:dyDescent="0.25">
      <c r="A75" s="98" t="s">
        <v>4524</v>
      </c>
      <c r="B75" s="99" t="s">
        <v>4525</v>
      </c>
      <c r="C75" s="99" t="s">
        <v>3820</v>
      </c>
      <c r="D75" s="99" t="s">
        <v>4829</v>
      </c>
      <c r="E75" s="99" t="s">
        <v>4916</v>
      </c>
      <c r="F75" s="99" t="s">
        <v>4917</v>
      </c>
      <c r="G75" s="99">
        <v>2013</v>
      </c>
      <c r="H75" s="99" t="s">
        <v>4305</v>
      </c>
      <c r="I75" s="100" t="s">
        <v>4918</v>
      </c>
      <c r="J75" s="99"/>
      <c r="K75" s="101">
        <v>45746.817384259302</v>
      </c>
      <c r="L75" s="99" t="s">
        <v>4580</v>
      </c>
      <c r="M75" s="99"/>
      <c r="N75" s="99"/>
      <c r="O75" s="99"/>
      <c r="P75" s="99"/>
      <c r="Q75" s="99"/>
      <c r="R75" s="99" t="s">
        <v>4692</v>
      </c>
      <c r="S75" s="99"/>
      <c r="T75" s="99" t="s">
        <v>4535</v>
      </c>
      <c r="U75" s="99" t="s">
        <v>1936</v>
      </c>
      <c r="V75" s="99">
        <v>107</v>
      </c>
      <c r="W75" s="99">
        <v>4.3</v>
      </c>
      <c r="X75" s="99">
        <v>4.3</v>
      </c>
      <c r="Y75" s="99">
        <v>1822</v>
      </c>
      <c r="Z75" s="99">
        <v>1822</v>
      </c>
      <c r="AA75" s="99"/>
      <c r="AB75" s="99" t="s">
        <v>4919</v>
      </c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99" t="s">
        <v>4539</v>
      </c>
      <c r="AP75" s="99"/>
      <c r="AQ75" s="99">
        <v>0</v>
      </c>
      <c r="AR75" s="99">
        <v>0</v>
      </c>
      <c r="AS75" s="99" t="s">
        <v>4540</v>
      </c>
      <c r="AT75" s="99">
        <v>0</v>
      </c>
      <c r="AU75" s="99">
        <v>0</v>
      </c>
      <c r="AV75" s="99">
        <v>0</v>
      </c>
      <c r="AW75" s="99">
        <v>0</v>
      </c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  <c r="BM75" s="99"/>
      <c r="BN75" s="99"/>
      <c r="BO75" s="99"/>
      <c r="BP75" s="99"/>
      <c r="BQ75" s="99"/>
      <c r="BR75" s="99"/>
      <c r="BS75" s="99"/>
      <c r="BT75" s="99"/>
      <c r="BU75" s="99"/>
      <c r="BV75" s="99"/>
      <c r="BW75" s="99"/>
      <c r="BX75" s="99"/>
      <c r="BY75" s="99"/>
      <c r="BZ75" s="99"/>
      <c r="CA75" s="99"/>
      <c r="CB75" s="99"/>
      <c r="CC75" s="99"/>
      <c r="CD75" s="99"/>
      <c r="CE75" s="99"/>
      <c r="CF75" s="99"/>
      <c r="CG75" s="99"/>
      <c r="CH75" s="99"/>
      <c r="CI75" s="99"/>
      <c r="CJ75" s="99" t="s">
        <v>4836</v>
      </c>
      <c r="CK75" s="99" t="s">
        <v>4920</v>
      </c>
      <c r="CL75" s="102"/>
      <c r="CM75" s="99"/>
      <c r="CN75" s="102"/>
      <c r="CO75" s="99"/>
      <c r="CP75" s="103" t="s">
        <v>4544</v>
      </c>
      <c r="CQ75" s="104"/>
      <c r="CR75" s="104"/>
      <c r="CS75" s="104"/>
      <c r="CT75" s="104"/>
      <c r="CU75" s="105"/>
      <c r="CV75" s="104" t="str">
        <f>FLEET[[#This Row],[Category]]</f>
        <v>Crane</v>
      </c>
      <c r="CW75" s="106" t="str">
        <f t="shared" si="1"/>
        <v>CC-03</v>
      </c>
      <c r="CX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5" s="106" t="s">
        <v>4577</v>
      </c>
      <c r="DA75" s="106" t="s">
        <v>3820</v>
      </c>
      <c r="DB75" s="106">
        <f>FLEET[[#This Row],[Toll Collection Device Number]]</f>
        <v>0</v>
      </c>
      <c r="DC75" s="106">
        <f>FLEET[[#This Row],[License Plate]]</f>
        <v>0</v>
      </c>
      <c r="DD75" s="111">
        <f>IFERROR(_xlfn.XLOOKUP(FLEET[[#This Row],[ASSET]],Table7[Equip '#],Table7[Rate],),"NON-BILLABLE")</f>
        <v>8800</v>
      </c>
    </row>
    <row r="76" spans="1:108" ht="24" x14ac:dyDescent="0.25">
      <c r="A76" s="98" t="s">
        <v>4524</v>
      </c>
      <c r="B76" s="99" t="s">
        <v>4525</v>
      </c>
      <c r="C76" s="99" t="s">
        <v>23</v>
      </c>
      <c r="D76" s="99" t="s">
        <v>4829</v>
      </c>
      <c r="E76" s="99" t="s">
        <v>4921</v>
      </c>
      <c r="F76" s="99" t="s">
        <v>4922</v>
      </c>
      <c r="G76" s="99">
        <v>2001</v>
      </c>
      <c r="H76" s="99" t="s">
        <v>4306</v>
      </c>
      <c r="I76" s="100" t="s">
        <v>4923</v>
      </c>
      <c r="J76" s="99"/>
      <c r="K76" s="101">
        <v>45720.543576388904</v>
      </c>
      <c r="L76" s="99" t="s">
        <v>4924</v>
      </c>
      <c r="M76" s="99"/>
      <c r="N76" s="99"/>
      <c r="O76" s="99"/>
      <c r="P76" s="99"/>
      <c r="Q76" s="99"/>
      <c r="R76" s="99" t="s">
        <v>4925</v>
      </c>
      <c r="S76" s="99"/>
      <c r="T76" s="99" t="s">
        <v>4535</v>
      </c>
      <c r="U76" s="99" t="s">
        <v>4373</v>
      </c>
      <c r="V76" s="99"/>
      <c r="W76" s="99">
        <v>0</v>
      </c>
      <c r="X76" s="99">
        <v>0</v>
      </c>
      <c r="Y76" s="99">
        <v>0</v>
      </c>
      <c r="Z76" s="99">
        <v>0</v>
      </c>
      <c r="AA76" s="99" t="s">
        <v>4926</v>
      </c>
      <c r="AB76" s="99" t="s">
        <v>4927</v>
      </c>
      <c r="AC76" s="99"/>
      <c r="AD76" s="99"/>
      <c r="AE76" s="99"/>
      <c r="AF76" s="99"/>
      <c r="AG76" s="99"/>
      <c r="AH76" s="99" t="s">
        <v>4928</v>
      </c>
      <c r="AI76" s="99"/>
      <c r="AJ76" s="99"/>
      <c r="AK76" s="99"/>
      <c r="AL76" s="99"/>
      <c r="AM76" s="99"/>
      <c r="AN76" s="99"/>
      <c r="AO76" s="99" t="s">
        <v>4539</v>
      </c>
      <c r="AP76" s="99" t="s">
        <v>4639</v>
      </c>
      <c r="AQ76" s="99">
        <v>0</v>
      </c>
      <c r="AR76" s="99">
        <v>0</v>
      </c>
      <c r="AS76" s="99" t="s">
        <v>4540</v>
      </c>
      <c r="AT76" s="99">
        <v>0</v>
      </c>
      <c r="AU76" s="99">
        <v>0</v>
      </c>
      <c r="AV76" s="99">
        <v>0</v>
      </c>
      <c r="AW76" s="99">
        <v>0</v>
      </c>
      <c r="AX76" s="99"/>
      <c r="AY76" s="99" t="s">
        <v>4929</v>
      </c>
      <c r="AZ76" s="99">
        <v>63500</v>
      </c>
      <c r="BA76" s="99">
        <v>0</v>
      </c>
      <c r="BB76" s="99">
        <v>0</v>
      </c>
      <c r="BC76" s="99"/>
      <c r="BD76" s="99"/>
      <c r="BE76" s="99"/>
      <c r="BF76" s="99"/>
      <c r="BG76" s="99"/>
      <c r="BH76" s="99"/>
      <c r="BI76" s="99"/>
      <c r="BJ76" s="99"/>
      <c r="BK76" s="99"/>
      <c r="BL76" s="99"/>
      <c r="BM76" s="99"/>
      <c r="BN76" s="99"/>
      <c r="BO76" s="99"/>
      <c r="BP76" s="99"/>
      <c r="BQ76" s="99"/>
      <c r="BR76" s="99"/>
      <c r="BS76" s="99"/>
      <c r="BT76" s="99"/>
      <c r="BU76" s="99"/>
      <c r="BV76" s="99"/>
      <c r="BW76" s="99"/>
      <c r="BX76" s="99"/>
      <c r="BY76" s="99"/>
      <c r="BZ76" s="99"/>
      <c r="CA76" s="99"/>
      <c r="CB76" s="99"/>
      <c r="CC76" s="99"/>
      <c r="CD76" s="99"/>
      <c r="CE76" s="99"/>
      <c r="CF76" s="99"/>
      <c r="CG76" s="99"/>
      <c r="CH76" s="99"/>
      <c r="CI76" s="99"/>
      <c r="CJ76" s="99"/>
      <c r="CK76" s="99"/>
      <c r="CL76" s="102"/>
      <c r="CM76" s="99"/>
      <c r="CN76" s="102"/>
      <c r="CO76" s="99"/>
      <c r="CP76" s="103" t="s">
        <v>4696</v>
      </c>
      <c r="CQ76" s="104"/>
      <c r="CR76" s="104"/>
      <c r="CS76" s="104"/>
      <c r="CT76" s="104"/>
      <c r="CU76" s="105"/>
      <c r="CV76" s="104" t="str">
        <f>FLEET[[#This Row],[Category]]</f>
        <v>Concrete Finish</v>
      </c>
      <c r="CW76" s="106" t="str">
        <f t="shared" si="1"/>
        <v>CFM-01</v>
      </c>
      <c r="CX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6" s="106" t="s">
        <v>4577</v>
      </c>
      <c r="DA76" s="106" t="s">
        <v>23</v>
      </c>
      <c r="DB76" s="106">
        <f>FLEET[[#This Row],[Toll Collection Device Number]]</f>
        <v>0</v>
      </c>
      <c r="DC76" s="106">
        <f>FLEET[[#This Row],[License Plate]]</f>
        <v>0</v>
      </c>
      <c r="DD76" s="111">
        <f>IFERROR(_xlfn.XLOOKUP(FLEET[[#This Row],[ASSET]],Table7[Equip '#],Table7[Rate],),"NON-BILLABLE")</f>
        <v>1400</v>
      </c>
    </row>
    <row r="77" spans="1:108" ht="24" x14ac:dyDescent="0.25">
      <c r="A77" s="98" t="s">
        <v>4524</v>
      </c>
      <c r="B77" s="99" t="s">
        <v>4525</v>
      </c>
      <c r="C77" s="99" t="s">
        <v>24</v>
      </c>
      <c r="D77" s="99" t="s">
        <v>4829</v>
      </c>
      <c r="E77" s="99" t="s">
        <v>4921</v>
      </c>
      <c r="F77" s="99" t="s">
        <v>4930</v>
      </c>
      <c r="G77" s="99"/>
      <c r="H77" s="99" t="s">
        <v>4306</v>
      </c>
      <c r="I77" s="100" t="s">
        <v>4923</v>
      </c>
      <c r="J77" s="99"/>
      <c r="K77" s="101"/>
      <c r="L77" s="99"/>
      <c r="M77" s="99"/>
      <c r="N77" s="99"/>
      <c r="O77" s="99"/>
      <c r="P77" s="99"/>
      <c r="Q77" s="99"/>
      <c r="R77" s="99"/>
      <c r="S77" s="99"/>
      <c r="T77" s="99" t="s">
        <v>4535</v>
      </c>
      <c r="U77" s="99" t="s">
        <v>4373</v>
      </c>
      <c r="V77" s="99"/>
      <c r="W77" s="99"/>
      <c r="X77" s="99"/>
      <c r="Y77" s="99"/>
      <c r="Z77" s="99"/>
      <c r="AA77" s="99" t="s">
        <v>4931</v>
      </c>
      <c r="AB77" s="99" t="s">
        <v>4932</v>
      </c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99" t="s">
        <v>4539</v>
      </c>
      <c r="AP77" s="99" t="s">
        <v>4639</v>
      </c>
      <c r="AQ77" s="99"/>
      <c r="AR77" s="99">
        <v>0</v>
      </c>
      <c r="AS77" s="99" t="s">
        <v>4540</v>
      </c>
      <c r="AT77" s="99"/>
      <c r="AU77" s="99">
        <v>0</v>
      </c>
      <c r="AV77" s="99">
        <v>0</v>
      </c>
      <c r="AW77" s="99">
        <v>0</v>
      </c>
      <c r="AX77" s="99"/>
      <c r="AY77" s="99" t="s">
        <v>4880</v>
      </c>
      <c r="AZ77" s="99">
        <v>60000</v>
      </c>
      <c r="BA77" s="99">
        <v>0</v>
      </c>
      <c r="BB77" s="99">
        <v>0</v>
      </c>
      <c r="BC77" s="99"/>
      <c r="BD77" s="99"/>
      <c r="BE77" s="99"/>
      <c r="BF77" s="99"/>
      <c r="BG77" s="99"/>
      <c r="BH77" s="99"/>
      <c r="BI77" s="99"/>
      <c r="BJ77" s="99"/>
      <c r="BK77" s="99"/>
      <c r="BL77" s="99"/>
      <c r="BM77" s="99"/>
      <c r="BN77" s="99"/>
      <c r="BO77" s="99"/>
      <c r="BP77" s="99"/>
      <c r="BQ77" s="99"/>
      <c r="BR77" s="99"/>
      <c r="BS77" s="99"/>
      <c r="BT77" s="99"/>
      <c r="BU77" s="99"/>
      <c r="BV77" s="99"/>
      <c r="BW77" s="99"/>
      <c r="BX77" s="99"/>
      <c r="BY77" s="99"/>
      <c r="BZ77" s="99"/>
      <c r="CA77" s="99"/>
      <c r="CB77" s="99"/>
      <c r="CC77" s="99"/>
      <c r="CD77" s="99"/>
      <c r="CE77" s="99"/>
      <c r="CF77" s="99"/>
      <c r="CG77" s="99"/>
      <c r="CH77" s="99"/>
      <c r="CI77" s="99"/>
      <c r="CJ77" s="99"/>
      <c r="CK77" s="99"/>
      <c r="CL77" s="99"/>
      <c r="CM77" s="99"/>
      <c r="CN77" s="102"/>
      <c r="CO77" s="99"/>
      <c r="CP77" s="103" t="s">
        <v>4696</v>
      </c>
      <c r="CQ77" s="104"/>
      <c r="CR77" s="104"/>
      <c r="CS77" s="104"/>
      <c r="CT77" s="104"/>
      <c r="CU77" s="105"/>
      <c r="CV77" s="104" t="str">
        <f>FLEET[[#This Row],[Category]]</f>
        <v>Concrete Finish</v>
      </c>
      <c r="CW77" s="106" t="str">
        <f t="shared" si="1"/>
        <v>CFM-05</v>
      </c>
      <c r="CX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7" s="106" t="s">
        <v>4577</v>
      </c>
      <c r="DA77" s="106" t="s">
        <v>24</v>
      </c>
      <c r="DB77" s="106">
        <f>FLEET[[#This Row],[Toll Collection Device Number]]</f>
        <v>0</v>
      </c>
      <c r="DC77" s="106">
        <f>FLEET[[#This Row],[License Plate]]</f>
        <v>0</v>
      </c>
      <c r="DD77" s="111">
        <f>IFERROR(_xlfn.XLOOKUP(FLEET[[#This Row],[ASSET]],Table7[Equip '#],Table7[Rate],),"NON-BILLABLE")</f>
        <v>4400</v>
      </c>
    </row>
    <row r="78" spans="1:108" x14ac:dyDescent="0.25">
      <c r="A78" s="98" t="s">
        <v>4524</v>
      </c>
      <c r="B78" s="99" t="s">
        <v>4525</v>
      </c>
      <c r="C78" s="99" t="s">
        <v>25</v>
      </c>
      <c r="D78" s="99" t="s">
        <v>4829</v>
      </c>
      <c r="E78" s="99" t="s">
        <v>4921</v>
      </c>
      <c r="F78" s="99" t="s">
        <v>4933</v>
      </c>
      <c r="G78" s="99"/>
      <c r="H78" s="99" t="s">
        <v>4306</v>
      </c>
      <c r="I78" s="100" t="s">
        <v>4934</v>
      </c>
      <c r="J78" s="99"/>
      <c r="K78" s="101">
        <v>45715.601261574098</v>
      </c>
      <c r="L78" s="99" t="s">
        <v>4924</v>
      </c>
      <c r="M78" s="99"/>
      <c r="N78" s="99"/>
      <c r="O78" s="99"/>
      <c r="P78" s="99"/>
      <c r="Q78" s="99"/>
      <c r="R78" s="99"/>
      <c r="S78" s="99"/>
      <c r="T78" s="99" t="s">
        <v>4535</v>
      </c>
      <c r="U78" s="99" t="s">
        <v>4373</v>
      </c>
      <c r="V78" s="99"/>
      <c r="W78" s="99"/>
      <c r="X78" s="99"/>
      <c r="Y78" s="99"/>
      <c r="Z78" s="99"/>
      <c r="AA78" s="99" t="s">
        <v>4935</v>
      </c>
      <c r="AB78" s="99" t="s">
        <v>4936</v>
      </c>
      <c r="AC78" s="99"/>
      <c r="AD78" s="99"/>
      <c r="AE78" s="99"/>
      <c r="AF78" s="99"/>
      <c r="AG78" s="99"/>
      <c r="AH78" s="100" t="s">
        <v>4937</v>
      </c>
      <c r="AI78" s="99"/>
      <c r="AJ78" s="99"/>
      <c r="AK78" s="99"/>
      <c r="AL78" s="99"/>
      <c r="AM78" s="99"/>
      <c r="AN78" s="99"/>
      <c r="AO78" s="99" t="s">
        <v>4539</v>
      </c>
      <c r="AP78" s="99" t="s">
        <v>4639</v>
      </c>
      <c r="AQ78" s="99">
        <v>0</v>
      </c>
      <c r="AR78" s="99">
        <v>0</v>
      </c>
      <c r="AS78" s="99" t="s">
        <v>4540</v>
      </c>
      <c r="AT78" s="99">
        <v>0</v>
      </c>
      <c r="AU78" s="99">
        <v>0</v>
      </c>
      <c r="AV78" s="99">
        <v>0</v>
      </c>
      <c r="AW78" s="99">
        <v>0</v>
      </c>
      <c r="AX78" s="99"/>
      <c r="AY78" s="99" t="s">
        <v>4880</v>
      </c>
      <c r="AZ78" s="99">
        <v>20000</v>
      </c>
      <c r="BA78" s="99">
        <v>0</v>
      </c>
      <c r="BB78" s="99">
        <v>0</v>
      </c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  <c r="BX78" s="99"/>
      <c r="BY78" s="99"/>
      <c r="BZ78" s="99"/>
      <c r="CA78" s="99"/>
      <c r="CB78" s="99"/>
      <c r="CC78" s="99"/>
      <c r="CD78" s="99"/>
      <c r="CE78" s="99"/>
      <c r="CF78" s="99"/>
      <c r="CG78" s="99"/>
      <c r="CH78" s="99"/>
      <c r="CI78" s="99"/>
      <c r="CJ78" s="99"/>
      <c r="CK78" s="99"/>
      <c r="CL78" s="99"/>
      <c r="CM78" s="99"/>
      <c r="CN78" s="102"/>
      <c r="CO78" s="99"/>
      <c r="CP78" s="103" t="s">
        <v>4696</v>
      </c>
      <c r="CQ78" s="104"/>
      <c r="CR78" s="104"/>
      <c r="CS78" s="104"/>
      <c r="CT78" s="104"/>
      <c r="CU78" s="105"/>
      <c r="CV78" s="104" t="str">
        <f>FLEET[[#This Row],[Category]]</f>
        <v>Concrete Finish</v>
      </c>
      <c r="CW78" s="106" t="str">
        <f t="shared" si="1"/>
        <v>CFM-06</v>
      </c>
      <c r="CX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8" s="106" t="s">
        <v>4577</v>
      </c>
      <c r="DA78" s="106" t="s">
        <v>25</v>
      </c>
      <c r="DB78" s="106">
        <f>FLEET[[#This Row],[Toll Collection Device Number]]</f>
        <v>0</v>
      </c>
      <c r="DC78" s="106">
        <f>FLEET[[#This Row],[License Plate]]</f>
        <v>0</v>
      </c>
      <c r="DD78" s="111">
        <f>IFERROR(_xlfn.XLOOKUP(FLEET[[#This Row],[ASSET]],Table7[Equip '#],Table7[Rate],),"NON-BILLABLE")</f>
        <v>1400</v>
      </c>
    </row>
    <row r="79" spans="1:108" x14ac:dyDescent="0.25">
      <c r="A79" s="98" t="s">
        <v>4524</v>
      </c>
      <c r="B79" s="99" t="s">
        <v>4525</v>
      </c>
      <c r="C79" s="99" t="s">
        <v>177</v>
      </c>
      <c r="D79" s="99" t="s">
        <v>4829</v>
      </c>
      <c r="E79" s="99" t="s">
        <v>4921</v>
      </c>
      <c r="F79" s="99" t="s">
        <v>4938</v>
      </c>
      <c r="G79" s="99">
        <v>2017</v>
      </c>
      <c r="H79" s="99" t="s">
        <v>4306</v>
      </c>
      <c r="I79" s="100" t="s">
        <v>4333</v>
      </c>
      <c r="J79" s="99"/>
      <c r="K79" s="99">
        <v>45746.534155092602</v>
      </c>
      <c r="L79" s="99" t="s">
        <v>4580</v>
      </c>
      <c r="M79" s="99"/>
      <c r="N79" s="99"/>
      <c r="O79" s="99"/>
      <c r="P79" s="99"/>
      <c r="Q79" s="99"/>
      <c r="R79" s="99" t="s">
        <v>4939</v>
      </c>
      <c r="S79" s="99"/>
      <c r="T79" s="99" t="s">
        <v>4535</v>
      </c>
      <c r="U79" s="99" t="s">
        <v>1873</v>
      </c>
      <c r="V79" s="99">
        <v>970</v>
      </c>
      <c r="W79" s="99">
        <v>4026.1</v>
      </c>
      <c r="X79" s="99">
        <v>4026.1</v>
      </c>
      <c r="Y79" s="99">
        <v>4166</v>
      </c>
      <c r="Z79" s="99">
        <v>4166</v>
      </c>
      <c r="AA79" s="99"/>
      <c r="AB79" s="99" t="s">
        <v>4940</v>
      </c>
      <c r="AC79" s="99"/>
      <c r="AD79" s="99"/>
      <c r="AE79" s="99"/>
      <c r="AF79" s="99"/>
      <c r="AG79" s="99"/>
      <c r="AH79" s="99"/>
      <c r="AI79" s="99"/>
      <c r="AJ79" s="99"/>
      <c r="AK79" s="99"/>
      <c r="AL79" s="99"/>
      <c r="AM79" s="99"/>
      <c r="AN79" s="99"/>
      <c r="AO79" s="99" t="s">
        <v>4539</v>
      </c>
      <c r="AP79" s="99" t="s">
        <v>4639</v>
      </c>
      <c r="AQ79" s="99"/>
      <c r="AR79" s="99">
        <v>0</v>
      </c>
      <c r="AS79" s="99" t="s">
        <v>4540</v>
      </c>
      <c r="AT79" s="99"/>
      <c r="AU79" s="99">
        <v>0</v>
      </c>
      <c r="AV79" s="99">
        <v>0</v>
      </c>
      <c r="AW79" s="99">
        <v>0</v>
      </c>
      <c r="AX79" s="99"/>
      <c r="AY79" s="99"/>
      <c r="AZ79" s="99">
        <v>0</v>
      </c>
      <c r="BA79" s="99">
        <v>0</v>
      </c>
      <c r="BB79" s="99">
        <v>0</v>
      </c>
      <c r="BC79" s="99"/>
      <c r="BD79" s="99"/>
      <c r="BE79" s="99"/>
      <c r="BF79" s="99"/>
      <c r="BG79" s="99"/>
      <c r="BH79" s="99"/>
      <c r="BI79" s="99"/>
      <c r="BJ79" s="99"/>
      <c r="BK79" s="99"/>
      <c r="BL79" s="99"/>
      <c r="BM79" s="99"/>
      <c r="BN79" s="99"/>
      <c r="BO79" s="99"/>
      <c r="BP79" s="99"/>
      <c r="BQ79" s="99"/>
      <c r="BR79" s="99"/>
      <c r="BS79" s="99"/>
      <c r="BT79" s="99"/>
      <c r="BU79" s="99"/>
      <c r="BV79" s="99"/>
      <c r="BW79" s="99"/>
      <c r="BX79" s="99"/>
      <c r="BY79" s="99"/>
      <c r="BZ79" s="99"/>
      <c r="CA79" s="99"/>
      <c r="CB79" s="99"/>
      <c r="CC79" s="99"/>
      <c r="CD79" s="99"/>
      <c r="CE79" s="99"/>
      <c r="CF79" s="99"/>
      <c r="CG79" s="99"/>
      <c r="CH79" s="99"/>
      <c r="CI79" s="99"/>
      <c r="CJ79" s="99" t="s">
        <v>4836</v>
      </c>
      <c r="CK79" s="99" t="s">
        <v>4941</v>
      </c>
      <c r="CL79" s="99"/>
      <c r="CM79" s="99"/>
      <c r="CN79" s="102"/>
      <c r="CO79" s="99"/>
      <c r="CP79" s="103" t="s">
        <v>4696</v>
      </c>
      <c r="CQ79" s="104"/>
      <c r="CR79" s="104"/>
      <c r="CS79" s="104"/>
      <c r="CT79" s="104"/>
      <c r="CU79" s="105"/>
      <c r="CV79" s="104" t="str">
        <f>FLEET[[#This Row],[Category]]</f>
        <v>Concrete Finish</v>
      </c>
      <c r="CW79" s="106" t="str">
        <f t="shared" si="1"/>
        <v>CFM-11</v>
      </c>
      <c r="CX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7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79" s="106" t="s">
        <v>4577</v>
      </c>
      <c r="DA79" s="106" t="s">
        <v>177</v>
      </c>
      <c r="DB79" s="106">
        <f>FLEET[[#This Row],[Toll Collection Device Number]]</f>
        <v>0</v>
      </c>
      <c r="DC79" s="106">
        <f>FLEET[[#This Row],[License Plate]]</f>
        <v>0</v>
      </c>
      <c r="DD79" s="111">
        <f>IFERROR(_xlfn.XLOOKUP(FLEET[[#This Row],[ASSET]],Table7[Equip '#],Table7[Rate],),"NON-BILLABLE")</f>
        <v>8883</v>
      </c>
    </row>
    <row r="80" spans="1:108" x14ac:dyDescent="0.25">
      <c r="A80" s="98" t="s">
        <v>4524</v>
      </c>
      <c r="B80" s="99" t="s">
        <v>4525</v>
      </c>
      <c r="C80" s="99" t="s">
        <v>27</v>
      </c>
      <c r="D80" s="99" t="s">
        <v>4829</v>
      </c>
      <c r="E80" s="99" t="s">
        <v>4921</v>
      </c>
      <c r="F80" s="99" t="s">
        <v>4942</v>
      </c>
      <c r="G80" s="99">
        <v>2004</v>
      </c>
      <c r="H80" s="99" t="s">
        <v>4306</v>
      </c>
      <c r="I80" s="100" t="s">
        <v>4333</v>
      </c>
      <c r="J80" s="99"/>
      <c r="K80" s="101">
        <v>45644.357789351903</v>
      </c>
      <c r="L80" s="99" t="s">
        <v>4531</v>
      </c>
      <c r="M80" s="99"/>
      <c r="N80" s="99"/>
      <c r="O80" s="99"/>
      <c r="P80" s="99"/>
      <c r="Q80" s="99"/>
      <c r="R80" s="99" t="s">
        <v>4628</v>
      </c>
      <c r="S80" s="99"/>
      <c r="T80" s="99" t="s">
        <v>4535</v>
      </c>
      <c r="U80" s="99" t="s">
        <v>4943</v>
      </c>
      <c r="V80" s="99">
        <v>966</v>
      </c>
      <c r="W80" s="99">
        <v>5698.7</v>
      </c>
      <c r="X80" s="99">
        <v>5698.7</v>
      </c>
      <c r="Y80" s="99">
        <v>5704</v>
      </c>
      <c r="Z80" s="99">
        <v>5704</v>
      </c>
      <c r="AA80" s="99"/>
      <c r="AB80" s="99" t="s">
        <v>4944</v>
      </c>
      <c r="AC80" s="99"/>
      <c r="AD80" s="99"/>
      <c r="AE80" s="99"/>
      <c r="AF80" s="99"/>
      <c r="AG80" s="99"/>
      <c r="AH80" s="100"/>
      <c r="AI80" s="99"/>
      <c r="AJ80" s="99"/>
      <c r="AK80" s="99"/>
      <c r="AL80" s="99"/>
      <c r="AM80" s="99"/>
      <c r="AN80" s="99"/>
      <c r="AO80" s="99" t="s">
        <v>4539</v>
      </c>
      <c r="AP80" s="99" t="s">
        <v>4639</v>
      </c>
      <c r="AQ80" s="99"/>
      <c r="AR80" s="99">
        <v>0</v>
      </c>
      <c r="AS80" s="99" t="s">
        <v>4540</v>
      </c>
      <c r="AT80" s="99"/>
      <c r="AU80" s="99">
        <v>0</v>
      </c>
      <c r="AV80" s="99">
        <v>0</v>
      </c>
      <c r="AW80" s="99">
        <v>0</v>
      </c>
      <c r="AX80" s="99"/>
      <c r="AY80" s="99"/>
      <c r="AZ80" s="99">
        <v>0</v>
      </c>
      <c r="BA80" s="99">
        <v>0</v>
      </c>
      <c r="BB80" s="99">
        <v>0</v>
      </c>
      <c r="BC80" s="99"/>
      <c r="BD80" s="99"/>
      <c r="BE80" s="99"/>
      <c r="BF80" s="99"/>
      <c r="BG80" s="99"/>
      <c r="BH80" s="99"/>
      <c r="BI80" s="99"/>
      <c r="BJ80" s="99"/>
      <c r="BK80" s="99"/>
      <c r="BL80" s="99"/>
      <c r="BM80" s="99"/>
      <c r="BN80" s="99"/>
      <c r="BO80" s="99"/>
      <c r="BP80" s="99"/>
      <c r="BQ80" s="99"/>
      <c r="BR80" s="99"/>
      <c r="BS80" s="99"/>
      <c r="BT80" s="99"/>
      <c r="BU80" s="99"/>
      <c r="BV80" s="99"/>
      <c r="BW80" s="99"/>
      <c r="BX80" s="99"/>
      <c r="BY80" s="99"/>
      <c r="BZ80" s="99"/>
      <c r="CA80" s="99"/>
      <c r="CB80" s="99"/>
      <c r="CC80" s="99"/>
      <c r="CD80" s="99"/>
      <c r="CE80" s="99"/>
      <c r="CF80" s="99"/>
      <c r="CG80" s="99"/>
      <c r="CH80" s="99"/>
      <c r="CI80" s="99"/>
      <c r="CJ80" s="99" t="s">
        <v>4836</v>
      </c>
      <c r="CK80" s="99" t="s">
        <v>4945</v>
      </c>
      <c r="CL80" s="99"/>
      <c r="CM80" s="99"/>
      <c r="CN80" s="102"/>
      <c r="CO80" s="99"/>
      <c r="CP80" s="103" t="s">
        <v>4696</v>
      </c>
      <c r="CQ80" s="104"/>
      <c r="CR80" s="104"/>
      <c r="CS80" s="104"/>
      <c r="CT80" s="104"/>
      <c r="CU80" s="105"/>
      <c r="CV80" s="104" t="str">
        <f>FLEET[[#This Row],[Category]]</f>
        <v>Concrete Finish</v>
      </c>
      <c r="CW80" s="106" t="str">
        <f t="shared" si="1"/>
        <v>CFM-13</v>
      </c>
      <c r="CX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0" s="106" t="s">
        <v>4577</v>
      </c>
      <c r="DA80" s="106" t="s">
        <v>27</v>
      </c>
      <c r="DB80" s="106">
        <f>FLEET[[#This Row],[Toll Collection Device Number]]</f>
        <v>0</v>
      </c>
      <c r="DC80" s="106">
        <f>FLEET[[#This Row],[License Plate]]</f>
        <v>0</v>
      </c>
      <c r="DD80" s="111">
        <f>IFERROR(_xlfn.XLOOKUP(FLEET[[#This Row],[ASSET]],Table7[Equip '#],Table7[Rate],),"NON-BILLABLE")</f>
        <v>10600</v>
      </c>
    </row>
    <row r="81" spans="1:108" x14ac:dyDescent="0.25">
      <c r="A81" s="98" t="s">
        <v>4524</v>
      </c>
      <c r="B81" s="99" t="s">
        <v>4525</v>
      </c>
      <c r="C81" s="99" t="s">
        <v>28</v>
      </c>
      <c r="D81" s="99" t="s">
        <v>4829</v>
      </c>
      <c r="E81" s="99" t="s">
        <v>4921</v>
      </c>
      <c r="F81" s="99" t="s">
        <v>4946</v>
      </c>
      <c r="G81" s="99">
        <v>2010</v>
      </c>
      <c r="H81" s="99" t="s">
        <v>4306</v>
      </c>
      <c r="I81" s="100" t="s">
        <v>4947</v>
      </c>
      <c r="J81" s="99"/>
      <c r="K81" s="101">
        <v>45644.405150462997</v>
      </c>
      <c r="L81" s="99" t="s">
        <v>4531</v>
      </c>
      <c r="M81" s="99"/>
      <c r="N81" s="99"/>
      <c r="O81" s="99"/>
      <c r="P81" s="99"/>
      <c r="Q81" s="99"/>
      <c r="R81" s="99" t="s">
        <v>4628</v>
      </c>
      <c r="S81" s="99"/>
      <c r="T81" s="99" t="s">
        <v>4535</v>
      </c>
      <c r="U81" s="99" t="s">
        <v>4943</v>
      </c>
      <c r="V81" s="99">
        <v>966</v>
      </c>
      <c r="W81" s="99">
        <v>13.8</v>
      </c>
      <c r="X81" s="99">
        <v>13.8</v>
      </c>
      <c r="Y81" s="99">
        <v>7796</v>
      </c>
      <c r="Z81" s="99">
        <v>7796</v>
      </c>
      <c r="AA81" s="99"/>
      <c r="AB81" s="99" t="s">
        <v>4948</v>
      </c>
      <c r="AC81" s="99"/>
      <c r="AD81" s="99"/>
      <c r="AE81" s="99"/>
      <c r="AF81" s="99"/>
      <c r="AG81" s="99"/>
      <c r="AH81" s="99"/>
      <c r="AI81" s="99"/>
      <c r="AJ81" s="99"/>
      <c r="AK81" s="99"/>
      <c r="AL81" s="99"/>
      <c r="AM81" s="99"/>
      <c r="AN81" s="99"/>
      <c r="AO81" s="99" t="s">
        <v>4539</v>
      </c>
      <c r="AP81" s="99" t="s">
        <v>4639</v>
      </c>
      <c r="AQ81" s="99"/>
      <c r="AR81" s="99">
        <v>0</v>
      </c>
      <c r="AS81" s="99" t="s">
        <v>4540</v>
      </c>
      <c r="AT81" s="99"/>
      <c r="AU81" s="99">
        <v>0</v>
      </c>
      <c r="AV81" s="99">
        <v>0</v>
      </c>
      <c r="AW81" s="99">
        <v>0</v>
      </c>
      <c r="AX81" s="99"/>
      <c r="AY81" s="99"/>
      <c r="AZ81" s="99">
        <v>0</v>
      </c>
      <c r="BA81" s="99">
        <v>0</v>
      </c>
      <c r="BB81" s="99">
        <v>0</v>
      </c>
      <c r="BC81" s="99"/>
      <c r="BD81" s="99"/>
      <c r="BE81" s="99"/>
      <c r="BF81" s="99"/>
      <c r="BG81" s="99"/>
      <c r="BH81" s="99"/>
      <c r="BI81" s="99"/>
      <c r="BJ81" s="99"/>
      <c r="BK81" s="99"/>
      <c r="BL81" s="99"/>
      <c r="BM81" s="99"/>
      <c r="BN81" s="99"/>
      <c r="BO81" s="99"/>
      <c r="BP81" s="99"/>
      <c r="BQ81" s="99"/>
      <c r="BR81" s="99"/>
      <c r="BS81" s="99"/>
      <c r="BT81" s="99"/>
      <c r="BU81" s="99"/>
      <c r="BV81" s="99"/>
      <c r="BW81" s="99"/>
      <c r="BX81" s="99"/>
      <c r="BY81" s="99"/>
      <c r="BZ81" s="99"/>
      <c r="CA81" s="99"/>
      <c r="CB81" s="99"/>
      <c r="CC81" s="99"/>
      <c r="CD81" s="99"/>
      <c r="CE81" s="99"/>
      <c r="CF81" s="99"/>
      <c r="CG81" s="99"/>
      <c r="CH81" s="99"/>
      <c r="CI81" s="99"/>
      <c r="CJ81" s="99" t="s">
        <v>4836</v>
      </c>
      <c r="CK81" s="99" t="s">
        <v>4949</v>
      </c>
      <c r="CL81" s="99"/>
      <c r="CM81" s="99"/>
      <c r="CN81" s="102"/>
      <c r="CO81" s="99"/>
      <c r="CP81" s="103" t="s">
        <v>4696</v>
      </c>
      <c r="CQ81" s="104"/>
      <c r="CR81" s="104"/>
      <c r="CS81" s="104"/>
      <c r="CT81" s="104"/>
      <c r="CU81" s="105"/>
      <c r="CV81" s="104" t="str">
        <f>FLEET[[#This Row],[Category]]</f>
        <v>Concrete Finish</v>
      </c>
      <c r="CW81" s="106" t="str">
        <f t="shared" si="1"/>
        <v>CFM-14</v>
      </c>
      <c r="CX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1" s="106" t="s">
        <v>4577</v>
      </c>
      <c r="DA81" s="106" t="s">
        <v>28</v>
      </c>
      <c r="DB81" s="106">
        <f>FLEET[[#This Row],[Toll Collection Device Number]]</f>
        <v>0</v>
      </c>
      <c r="DC81" s="106">
        <f>FLEET[[#This Row],[License Plate]]</f>
        <v>0</v>
      </c>
      <c r="DD81" s="111">
        <f>IFERROR(_xlfn.XLOOKUP(FLEET[[#This Row],[ASSET]],Table7[Equip '#],Table7[Rate],),"NON-BILLABLE")</f>
        <v>4700</v>
      </c>
    </row>
    <row r="82" spans="1:108" ht="24" x14ac:dyDescent="0.25">
      <c r="A82" s="98" t="s">
        <v>4524</v>
      </c>
      <c r="B82" s="99" t="s">
        <v>4525</v>
      </c>
      <c r="C82" s="99" t="s">
        <v>3403</v>
      </c>
      <c r="D82" s="99" t="s">
        <v>4829</v>
      </c>
      <c r="E82" s="99" t="s">
        <v>4921</v>
      </c>
      <c r="F82" s="99" t="s">
        <v>4933</v>
      </c>
      <c r="G82" s="99">
        <v>2011</v>
      </c>
      <c r="H82" s="99" t="s">
        <v>4306</v>
      </c>
      <c r="I82" s="100" t="s">
        <v>4923</v>
      </c>
      <c r="J82" s="99"/>
      <c r="K82" s="101">
        <v>45714.736944444398</v>
      </c>
      <c r="L82" s="99" t="s">
        <v>4924</v>
      </c>
      <c r="M82" s="99"/>
      <c r="N82" s="99"/>
      <c r="O82" s="99"/>
      <c r="P82" s="99"/>
      <c r="Q82" s="99"/>
      <c r="R82" s="99"/>
      <c r="S82" s="99"/>
      <c r="T82" s="99" t="s">
        <v>4535</v>
      </c>
      <c r="U82" s="99" t="s">
        <v>4373</v>
      </c>
      <c r="V82" s="99"/>
      <c r="W82" s="99">
        <v>0</v>
      </c>
      <c r="X82" s="99">
        <v>0</v>
      </c>
      <c r="Y82" s="99">
        <v>0</v>
      </c>
      <c r="Z82" s="99">
        <v>0</v>
      </c>
      <c r="AA82" s="99"/>
      <c r="AB82" s="99" t="s">
        <v>4950</v>
      </c>
      <c r="AC82" s="99"/>
      <c r="AD82" s="99"/>
      <c r="AE82" s="99"/>
      <c r="AF82" s="99"/>
      <c r="AG82" s="99"/>
      <c r="AH82" s="99"/>
      <c r="AI82" s="99"/>
      <c r="AJ82" s="99"/>
      <c r="AK82" s="99"/>
      <c r="AL82" s="99"/>
      <c r="AM82" s="99"/>
      <c r="AN82" s="99"/>
      <c r="AO82" s="99" t="s">
        <v>4539</v>
      </c>
      <c r="AP82" s="99"/>
      <c r="AQ82" s="99">
        <v>0</v>
      </c>
      <c r="AR82" s="99">
        <v>0</v>
      </c>
      <c r="AS82" s="99" t="s">
        <v>4540</v>
      </c>
      <c r="AT82" s="99">
        <v>0</v>
      </c>
      <c r="AU82" s="99">
        <v>0</v>
      </c>
      <c r="AV82" s="99">
        <v>0</v>
      </c>
      <c r="AW82" s="99">
        <v>0</v>
      </c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  <c r="BM82" s="99"/>
      <c r="BN82" s="99"/>
      <c r="BO82" s="99"/>
      <c r="BP82" s="99"/>
      <c r="BQ82" s="99"/>
      <c r="BR82" s="99"/>
      <c r="BS82" s="99"/>
      <c r="BT82" s="99"/>
      <c r="BU82" s="99"/>
      <c r="BV82" s="99"/>
      <c r="BW82" s="99"/>
      <c r="BX82" s="99"/>
      <c r="BY82" s="99"/>
      <c r="BZ82" s="99"/>
      <c r="CA82" s="99"/>
      <c r="CB82" s="99"/>
      <c r="CC82" s="99"/>
      <c r="CD82" s="99"/>
      <c r="CE82" s="99"/>
      <c r="CF82" s="99"/>
      <c r="CG82" s="99"/>
      <c r="CH82" s="99"/>
      <c r="CI82" s="99"/>
      <c r="CJ82" s="99"/>
      <c r="CK82" s="99"/>
      <c r="CL82" s="102"/>
      <c r="CM82" s="99"/>
      <c r="CN82" s="102"/>
      <c r="CO82" s="99"/>
      <c r="CP82" s="103" t="s">
        <v>4544</v>
      </c>
      <c r="CQ82" s="104"/>
      <c r="CR82" s="104"/>
      <c r="CS82" s="104"/>
      <c r="CT82" s="104"/>
      <c r="CU82" s="105"/>
      <c r="CV82" s="104" t="str">
        <f>FLEET[[#This Row],[Category]]</f>
        <v>Concrete Finish</v>
      </c>
      <c r="CW82" s="106" t="str">
        <f t="shared" si="1"/>
        <v>CFM-17</v>
      </c>
      <c r="CX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2" s="106" t="s">
        <v>4577</v>
      </c>
      <c r="DA82" s="106" t="s">
        <v>3403</v>
      </c>
      <c r="DB82" s="106">
        <f>FLEET[[#This Row],[Toll Collection Device Number]]</f>
        <v>0</v>
      </c>
      <c r="DC82" s="106">
        <f>FLEET[[#This Row],[License Plate]]</f>
        <v>0</v>
      </c>
      <c r="DD82" s="111" t="str">
        <f>IFERROR(_xlfn.XLOOKUP(FLEET[[#This Row],[ASSET]],Table7[Equip '#],Table7[Rate],),"NON-BILLABLE")</f>
        <v>NON-BILLABLE</v>
      </c>
    </row>
    <row r="83" spans="1:108" x14ac:dyDescent="0.25">
      <c r="A83" s="98" t="s">
        <v>4524</v>
      </c>
      <c r="B83" s="99" t="s">
        <v>4525</v>
      </c>
      <c r="C83" s="99" t="s">
        <v>4951</v>
      </c>
      <c r="D83" s="99" t="s">
        <v>4786</v>
      </c>
      <c r="E83" s="99" t="s">
        <v>4952</v>
      </c>
      <c r="F83" s="99" t="s">
        <v>4953</v>
      </c>
      <c r="G83" s="99">
        <v>2024</v>
      </c>
      <c r="H83" s="99" t="s">
        <v>4954</v>
      </c>
      <c r="I83" s="100"/>
      <c r="J83" s="99"/>
      <c r="K83" s="101"/>
      <c r="L83" s="99"/>
      <c r="M83" s="99"/>
      <c r="N83" s="99"/>
      <c r="O83" s="99"/>
      <c r="P83" s="99"/>
      <c r="Q83" s="99"/>
      <c r="R83" s="99"/>
      <c r="S83" s="99"/>
      <c r="T83" s="99" t="s">
        <v>4535</v>
      </c>
      <c r="U83" s="99" t="s">
        <v>4373</v>
      </c>
      <c r="V83" s="99"/>
      <c r="W83" s="99"/>
      <c r="X83" s="99"/>
      <c r="Y83" s="99"/>
      <c r="Z83" s="99"/>
      <c r="AA83" s="99" t="s">
        <v>4955</v>
      </c>
      <c r="AB83" s="99" t="s">
        <v>4956</v>
      </c>
      <c r="AC83" s="99"/>
      <c r="AD83" s="99"/>
      <c r="AE83" s="99"/>
      <c r="AF83" s="99"/>
      <c r="AG83" s="99"/>
      <c r="AH83" s="99" t="s">
        <v>4957</v>
      </c>
      <c r="AI83" s="99"/>
      <c r="AJ83" s="99"/>
      <c r="AK83" s="99"/>
      <c r="AL83" s="99"/>
      <c r="AM83" s="99"/>
      <c r="AN83" s="99"/>
      <c r="AO83" s="99" t="s">
        <v>4539</v>
      </c>
      <c r="AP83" s="99"/>
      <c r="AQ83" s="99">
        <v>0</v>
      </c>
      <c r="AR83" s="99">
        <v>0</v>
      </c>
      <c r="AS83" s="99" t="s">
        <v>4540</v>
      </c>
      <c r="AT83" s="99">
        <v>0</v>
      </c>
      <c r="AU83" s="99">
        <v>0</v>
      </c>
      <c r="AV83" s="99">
        <v>0</v>
      </c>
      <c r="AW83" s="99">
        <v>0</v>
      </c>
      <c r="AX83" s="99"/>
      <c r="AY83" s="99" t="s">
        <v>4958</v>
      </c>
      <c r="AZ83" s="99">
        <v>14897.93</v>
      </c>
      <c r="BA83" s="99"/>
      <c r="BB83" s="99"/>
      <c r="BC83" s="99"/>
      <c r="BD83" s="99"/>
      <c r="BE83" s="99"/>
      <c r="BF83" s="99" t="s">
        <v>4624</v>
      </c>
      <c r="BG83" s="99"/>
      <c r="BH83" s="99"/>
      <c r="BI83" s="99"/>
      <c r="BJ83" s="99"/>
      <c r="BK83" s="99"/>
      <c r="BL83" s="99"/>
      <c r="BM83" s="99"/>
      <c r="BN83" s="99"/>
      <c r="BO83" s="99"/>
      <c r="BP83" s="99"/>
      <c r="BQ83" s="99"/>
      <c r="BR83" s="99"/>
      <c r="BS83" s="99"/>
      <c r="BT83" s="99"/>
      <c r="BU83" s="99"/>
      <c r="BV83" s="99"/>
      <c r="BW83" s="99"/>
      <c r="BX83" s="99"/>
      <c r="BY83" s="99"/>
      <c r="BZ83" s="99"/>
      <c r="CA83" s="99"/>
      <c r="CB83" s="99"/>
      <c r="CC83" s="99"/>
      <c r="CD83" s="99"/>
      <c r="CE83" s="99"/>
      <c r="CF83" s="99"/>
      <c r="CG83" s="99"/>
      <c r="CH83" s="99"/>
      <c r="CI83" s="99"/>
      <c r="CJ83" s="99"/>
      <c r="CK83" s="99"/>
      <c r="CL83" s="99"/>
      <c r="CM83" s="99"/>
      <c r="CN83" s="102"/>
      <c r="CO83" s="99"/>
      <c r="CP83" s="103" t="s">
        <v>4544</v>
      </c>
      <c r="CQ83" s="104"/>
      <c r="CR83" s="104"/>
      <c r="CS83" s="104"/>
      <c r="CT83" s="104"/>
      <c r="CU83" s="105"/>
      <c r="CV83" s="104" t="str">
        <f>FLEET[[#This Row],[Category]]</f>
        <v>Truss Screed</v>
      </c>
      <c r="CW83" s="106" t="str">
        <f t="shared" si="1"/>
        <v>CFM-18</v>
      </c>
      <c r="CX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ALLEN SCREED 22.5'</v>
      </c>
      <c r="CY83" s="106" t="str">
        <f>IFERROR(TRIM(MID(FLEET[[#This Row],[Secondary Asset Identifier]], FIND(" - ", FLEET[[#This Row],[Secondary Asset Identifier]]) + 3, LEN(FLEET[[#This Row],[Secondary Asset Identifier]]))),FLEET[[#This Row],[Emp ID]])</f>
        <v>ALLEN SCREED 22.5'</v>
      </c>
      <c r="CZ83" s="106" t="s">
        <v>4959</v>
      </c>
      <c r="DA83" s="106" t="s">
        <v>3994</v>
      </c>
      <c r="DB83" s="106">
        <f>FLEET[[#This Row],[Toll Collection Device Number]]</f>
        <v>0</v>
      </c>
      <c r="DC83" s="106">
        <f>FLEET[[#This Row],[License Plate]]</f>
        <v>0</v>
      </c>
      <c r="DD83" s="111" t="str">
        <f>IFERROR(_xlfn.XLOOKUP(FLEET[[#This Row],[ASSET]],Table7[Equip '#],Table7[Rate],),"NON-BILLABLE")</f>
        <v>NON-BILLABLE</v>
      </c>
    </row>
    <row r="84" spans="1:108" ht="24" x14ac:dyDescent="0.25">
      <c r="A84" s="98" t="s">
        <v>4524</v>
      </c>
      <c r="B84" s="99" t="s">
        <v>4525</v>
      </c>
      <c r="C84" s="99" t="s">
        <v>20</v>
      </c>
      <c r="D84" s="99" t="s">
        <v>4527</v>
      </c>
      <c r="E84" s="99" t="s">
        <v>4830</v>
      </c>
      <c r="F84" s="99" t="s">
        <v>4960</v>
      </c>
      <c r="G84" s="99">
        <v>2015</v>
      </c>
      <c r="H84" s="99" t="s">
        <v>4308</v>
      </c>
      <c r="I84" s="100" t="s">
        <v>4961</v>
      </c>
      <c r="J84" s="99"/>
      <c r="K84" s="101">
        <v>45746.370682870402</v>
      </c>
      <c r="L84" s="99" t="s">
        <v>4580</v>
      </c>
      <c r="M84" s="99"/>
      <c r="N84" s="99"/>
      <c r="O84" s="99"/>
      <c r="P84" s="99"/>
      <c r="Q84" s="99"/>
      <c r="R84" s="99" t="s">
        <v>4628</v>
      </c>
      <c r="S84" s="99"/>
      <c r="T84" s="99" t="s">
        <v>4535</v>
      </c>
      <c r="U84" s="99" t="s">
        <v>4962</v>
      </c>
      <c r="V84" s="99">
        <v>964</v>
      </c>
      <c r="W84" s="99">
        <v>91098.7</v>
      </c>
      <c r="X84" s="99">
        <v>91098.7</v>
      </c>
      <c r="Y84" s="99">
        <v>11175</v>
      </c>
      <c r="Z84" s="99">
        <v>11175</v>
      </c>
      <c r="AA84" s="99"/>
      <c r="AB84" s="99" t="s">
        <v>4963</v>
      </c>
      <c r="AC84" s="99"/>
      <c r="AD84" s="99"/>
      <c r="AE84" s="99"/>
      <c r="AF84" s="99"/>
      <c r="AG84" s="99"/>
      <c r="AH84" s="99" t="s">
        <v>4964</v>
      </c>
      <c r="AI84" s="99"/>
      <c r="AJ84" s="99"/>
      <c r="AK84" s="99"/>
      <c r="AL84" s="99"/>
      <c r="AM84" s="99"/>
      <c r="AN84" s="99"/>
      <c r="AO84" s="99" t="s">
        <v>4539</v>
      </c>
      <c r="AP84" s="99" t="s">
        <v>4639</v>
      </c>
      <c r="AQ84" s="99">
        <v>0</v>
      </c>
      <c r="AR84" s="99">
        <v>0</v>
      </c>
      <c r="AS84" s="99" t="s">
        <v>4540</v>
      </c>
      <c r="AT84" s="99">
        <v>0</v>
      </c>
      <c r="AU84" s="99">
        <v>0</v>
      </c>
      <c r="AV84" s="99">
        <v>0</v>
      </c>
      <c r="AW84" s="99">
        <v>0</v>
      </c>
      <c r="AX84" s="99"/>
      <c r="AY84" s="99" t="s">
        <v>4965</v>
      </c>
      <c r="AZ84" s="99">
        <v>0</v>
      </c>
      <c r="BA84" s="99">
        <v>0</v>
      </c>
      <c r="BB84" s="99">
        <v>0</v>
      </c>
      <c r="BC84" s="99"/>
      <c r="BD84" s="99"/>
      <c r="BE84" s="99"/>
      <c r="BF84" s="99"/>
      <c r="BG84" s="99"/>
      <c r="BH84" s="99"/>
      <c r="BI84" s="99"/>
      <c r="BJ84" s="99"/>
      <c r="BK84" s="99"/>
      <c r="BL84" s="99"/>
      <c r="BM84" s="99"/>
      <c r="BN84" s="99"/>
      <c r="BO84" s="99"/>
      <c r="BP84" s="99"/>
      <c r="BQ84" s="99"/>
      <c r="BR84" s="99"/>
      <c r="BS84" s="99"/>
      <c r="BT84" s="99"/>
      <c r="BU84" s="99"/>
      <c r="BV84" s="99"/>
      <c r="BW84" s="99"/>
      <c r="BX84" s="99"/>
      <c r="BY84" s="99"/>
      <c r="BZ84" s="99"/>
      <c r="CA84" s="99"/>
      <c r="CB84" s="99"/>
      <c r="CC84" s="99"/>
      <c r="CD84" s="99"/>
      <c r="CE84" s="99"/>
      <c r="CF84" s="99"/>
      <c r="CG84" s="99"/>
      <c r="CH84" s="99"/>
      <c r="CI84" s="99"/>
      <c r="CJ84" s="99" t="s">
        <v>4914</v>
      </c>
      <c r="CK84" s="99" t="s">
        <v>4966</v>
      </c>
      <c r="CL84" s="99"/>
      <c r="CM84" s="99"/>
      <c r="CN84" s="102"/>
      <c r="CO84" s="99"/>
      <c r="CP84" s="103" t="s">
        <v>4696</v>
      </c>
      <c r="CQ84" s="104"/>
      <c r="CR84" s="104"/>
      <c r="CS84" s="104"/>
      <c r="CT84" s="104"/>
      <c r="CU84" s="105"/>
      <c r="CV84" s="104" t="str">
        <f>FLEET[[#This Row],[Category]]</f>
        <v>Heavy Truck</v>
      </c>
      <c r="CW84" s="106" t="str">
        <f t="shared" si="1"/>
        <v>CM-01</v>
      </c>
      <c r="CX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4" s="106" t="s">
        <v>4577</v>
      </c>
      <c r="DA84" s="106" t="s">
        <v>20</v>
      </c>
      <c r="DB84" s="106">
        <f>FLEET[[#This Row],[Toll Collection Device Number]]</f>
        <v>0</v>
      </c>
      <c r="DC84" s="106">
        <f>FLEET[[#This Row],[License Plate]]</f>
        <v>0</v>
      </c>
      <c r="DD84" s="111">
        <f>IFERROR(_xlfn.XLOOKUP(FLEET[[#This Row],[ASSET]],Table7[Equip '#],Table7[Rate],),"NON-BILLABLE")</f>
        <v>2500</v>
      </c>
    </row>
    <row r="85" spans="1:108" ht="24" x14ac:dyDescent="0.25">
      <c r="A85" s="98" t="s">
        <v>4524</v>
      </c>
      <c r="B85" s="99" t="s">
        <v>4525</v>
      </c>
      <c r="C85" s="99" t="s">
        <v>21</v>
      </c>
      <c r="D85" s="99" t="s">
        <v>4527</v>
      </c>
      <c r="E85" s="99" t="s">
        <v>4967</v>
      </c>
      <c r="F85" s="99" t="s">
        <v>4968</v>
      </c>
      <c r="G85" s="99">
        <v>2014</v>
      </c>
      <c r="H85" s="99" t="s">
        <v>4308</v>
      </c>
      <c r="I85" s="100" t="s">
        <v>4961</v>
      </c>
      <c r="J85" s="99"/>
      <c r="K85" s="101">
        <v>45746.329467592601</v>
      </c>
      <c r="L85" s="99" t="s">
        <v>4580</v>
      </c>
      <c r="M85" s="99"/>
      <c r="N85" s="99"/>
      <c r="O85" s="99"/>
      <c r="P85" s="99"/>
      <c r="Q85" s="99"/>
      <c r="R85" s="99" t="s">
        <v>4628</v>
      </c>
      <c r="S85" s="99"/>
      <c r="T85" s="99" t="s">
        <v>4535</v>
      </c>
      <c r="U85" s="99" t="s">
        <v>4962</v>
      </c>
      <c r="V85" s="99">
        <v>965</v>
      </c>
      <c r="W85" s="99">
        <v>207695.1</v>
      </c>
      <c r="X85" s="99">
        <v>207695.1</v>
      </c>
      <c r="Y85" s="99">
        <v>16394</v>
      </c>
      <c r="Z85" s="99">
        <v>16394</v>
      </c>
      <c r="AA85" s="99"/>
      <c r="AB85" s="99" t="s">
        <v>4969</v>
      </c>
      <c r="AC85" s="99"/>
      <c r="AD85" s="99"/>
      <c r="AE85" s="99"/>
      <c r="AF85" s="99"/>
      <c r="AG85" s="99"/>
      <c r="AH85" s="99"/>
      <c r="AI85" s="99"/>
      <c r="AJ85" s="99"/>
      <c r="AK85" s="99"/>
      <c r="AL85" s="99"/>
      <c r="AM85" s="99"/>
      <c r="AN85" s="99"/>
      <c r="AO85" s="99" t="s">
        <v>4539</v>
      </c>
      <c r="AP85" s="99" t="s">
        <v>4639</v>
      </c>
      <c r="AQ85" s="99"/>
      <c r="AR85" s="99">
        <v>0</v>
      </c>
      <c r="AS85" s="99" t="s">
        <v>4540</v>
      </c>
      <c r="AT85" s="99"/>
      <c r="AU85" s="99">
        <v>0</v>
      </c>
      <c r="AV85" s="99">
        <v>0</v>
      </c>
      <c r="AW85" s="99">
        <v>0</v>
      </c>
      <c r="AX85" s="99"/>
      <c r="AY85" s="99" t="s">
        <v>4965</v>
      </c>
      <c r="AZ85" s="99">
        <v>69062.5</v>
      </c>
      <c r="BA85" s="99">
        <v>0</v>
      </c>
      <c r="BB85" s="99">
        <v>0</v>
      </c>
      <c r="BC85" s="99"/>
      <c r="BD85" s="99"/>
      <c r="BE85" s="99"/>
      <c r="BF85" s="99"/>
      <c r="BG85" s="99"/>
      <c r="BH85" s="99"/>
      <c r="BI85" s="99"/>
      <c r="BJ85" s="99"/>
      <c r="BK85" s="99"/>
      <c r="BL85" s="99"/>
      <c r="BM85" s="99"/>
      <c r="BN85" s="99"/>
      <c r="BO85" s="99"/>
      <c r="BP85" s="99"/>
      <c r="BQ85" s="99"/>
      <c r="BR85" s="99"/>
      <c r="BS85" s="99"/>
      <c r="BT85" s="99"/>
      <c r="BU85" s="99"/>
      <c r="BV85" s="99"/>
      <c r="BW85" s="99"/>
      <c r="BX85" s="99"/>
      <c r="BY85" s="99"/>
      <c r="BZ85" s="99"/>
      <c r="CA85" s="99"/>
      <c r="CB85" s="99"/>
      <c r="CC85" s="99"/>
      <c r="CD85" s="99"/>
      <c r="CE85" s="99"/>
      <c r="CF85" s="99"/>
      <c r="CG85" s="99"/>
      <c r="CH85" s="99"/>
      <c r="CI85" s="99"/>
      <c r="CJ85" s="99" t="s">
        <v>4914</v>
      </c>
      <c r="CK85" s="99" t="s">
        <v>4970</v>
      </c>
      <c r="CL85" s="102"/>
      <c r="CM85" s="99"/>
      <c r="CN85" s="102"/>
      <c r="CO85" s="99"/>
      <c r="CP85" s="103" t="s">
        <v>4696</v>
      </c>
      <c r="CQ85" s="104"/>
      <c r="CR85" s="104"/>
      <c r="CS85" s="104"/>
      <c r="CT85" s="104"/>
      <c r="CU85" s="105"/>
      <c r="CV85" s="104" t="str">
        <f>FLEET[[#This Row],[Category]]</f>
        <v>Heavy Truck</v>
      </c>
      <c r="CW85" s="106" t="str">
        <f t="shared" si="1"/>
        <v>CM-02</v>
      </c>
      <c r="CX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5" s="106" t="s">
        <v>4577</v>
      </c>
      <c r="DA85" s="106" t="s">
        <v>21</v>
      </c>
      <c r="DB85" s="106">
        <f>FLEET[[#This Row],[Toll Collection Device Number]]</f>
        <v>0</v>
      </c>
      <c r="DC85" s="106">
        <f>FLEET[[#This Row],[License Plate]]</f>
        <v>0</v>
      </c>
      <c r="DD85" s="111">
        <f>IFERROR(_xlfn.XLOOKUP(FLEET[[#This Row],[ASSET]],Table7[Equip '#],Table7[Rate],),"NON-BILLABLE")</f>
        <v>2500</v>
      </c>
    </row>
    <row r="86" spans="1:108" ht="24" x14ac:dyDescent="0.25">
      <c r="A86" s="98" t="s">
        <v>4524</v>
      </c>
      <c r="B86" s="99" t="s">
        <v>4525</v>
      </c>
      <c r="C86" s="99" t="s">
        <v>3506</v>
      </c>
      <c r="D86" s="99" t="s">
        <v>4527</v>
      </c>
      <c r="E86" s="99" t="s">
        <v>4971</v>
      </c>
      <c r="F86" s="99" t="s">
        <v>4972</v>
      </c>
      <c r="G86" s="99">
        <v>2025</v>
      </c>
      <c r="H86" s="99" t="s">
        <v>4309</v>
      </c>
      <c r="I86" s="100"/>
      <c r="J86" s="99"/>
      <c r="K86" s="101">
        <v>45746.625162037002</v>
      </c>
      <c r="L86" s="99" t="s">
        <v>4580</v>
      </c>
      <c r="M86" s="99"/>
      <c r="N86" s="99"/>
      <c r="O86" s="99"/>
      <c r="P86" s="99"/>
      <c r="Q86" s="99"/>
      <c r="R86" s="99" t="s">
        <v>4628</v>
      </c>
      <c r="S86" s="99"/>
      <c r="T86" s="99" t="s">
        <v>4535</v>
      </c>
      <c r="U86" s="99" t="s">
        <v>4973</v>
      </c>
      <c r="V86" s="99">
        <v>219</v>
      </c>
      <c r="W86" s="99">
        <v>2611.5</v>
      </c>
      <c r="X86" s="99">
        <v>2611.5</v>
      </c>
      <c r="Y86" s="99">
        <v>105</v>
      </c>
      <c r="Z86" s="99">
        <v>105</v>
      </c>
      <c r="AA86" s="99" t="s">
        <v>3506</v>
      </c>
      <c r="AB86" s="99" t="s">
        <v>4974</v>
      </c>
      <c r="AC86" s="99" t="s">
        <v>4975</v>
      </c>
      <c r="AD86" s="99" t="s">
        <v>4976</v>
      </c>
      <c r="AE86" s="99" t="s">
        <v>568</v>
      </c>
      <c r="AF86" s="99"/>
      <c r="AG86" s="99"/>
      <c r="AH86" s="100" t="s">
        <v>4977</v>
      </c>
      <c r="AI86" s="99"/>
      <c r="AJ86" s="99"/>
      <c r="AK86" s="99">
        <v>45296</v>
      </c>
      <c r="AL86" s="99"/>
      <c r="AM86" s="99"/>
      <c r="AN86" s="99"/>
      <c r="AO86" s="99" t="s">
        <v>4539</v>
      </c>
      <c r="AP86" s="99"/>
      <c r="AQ86" s="99">
        <v>0</v>
      </c>
      <c r="AR86" s="99">
        <v>0</v>
      </c>
      <c r="AS86" s="99" t="s">
        <v>4540</v>
      </c>
      <c r="AT86" s="99">
        <v>0</v>
      </c>
      <c r="AU86" s="99">
        <v>0</v>
      </c>
      <c r="AV86" s="99">
        <v>0</v>
      </c>
      <c r="AW86" s="99">
        <v>0</v>
      </c>
      <c r="AX86" s="99" t="s">
        <v>4978</v>
      </c>
      <c r="AY86" s="99"/>
      <c r="AZ86" s="99"/>
      <c r="BA86" s="99"/>
      <c r="BB86" s="99"/>
      <c r="BC86" s="99"/>
      <c r="BD86" s="99"/>
      <c r="BE86" s="99"/>
      <c r="BF86" s="99" t="s">
        <v>4624</v>
      </c>
      <c r="BG86" s="99"/>
      <c r="BH86" s="99"/>
      <c r="BI86" s="99"/>
      <c r="BJ86" s="99"/>
      <c r="BK86" s="99"/>
      <c r="BL86" s="99"/>
      <c r="BM86" s="99"/>
      <c r="BN86" s="99"/>
      <c r="BO86" s="99"/>
      <c r="BP86" s="99"/>
      <c r="BQ86" s="99"/>
      <c r="BR86" s="99"/>
      <c r="BS86" s="99"/>
      <c r="BT86" s="99"/>
      <c r="BU86" s="99"/>
      <c r="BV86" s="99"/>
      <c r="BW86" s="99"/>
      <c r="BX86" s="99"/>
      <c r="BY86" s="99"/>
      <c r="BZ86" s="99"/>
      <c r="CA86" s="99"/>
      <c r="CB86" s="99"/>
      <c r="CC86" s="99"/>
      <c r="CD86" s="99"/>
      <c r="CE86" s="99"/>
      <c r="CF86" s="99"/>
      <c r="CG86" s="99"/>
      <c r="CH86" s="99"/>
      <c r="CI86" s="99"/>
      <c r="CJ86" s="99" t="s">
        <v>4914</v>
      </c>
      <c r="CK86" s="99" t="s">
        <v>4979</v>
      </c>
      <c r="CL86" s="102">
        <v>4</v>
      </c>
      <c r="CM86" s="99"/>
      <c r="CN86" s="102"/>
      <c r="CO86" s="99">
        <v>45869</v>
      </c>
      <c r="CP86" s="103" t="s">
        <v>4544</v>
      </c>
      <c r="CQ86" s="104"/>
      <c r="CR86" s="104"/>
      <c r="CS86" s="104"/>
      <c r="CT86" s="104"/>
      <c r="CU86" s="105"/>
      <c r="CV86" s="104" t="str">
        <f>FLEET[[#This Row],[Category]]</f>
        <v>Z-Class Volumetric Mixer</v>
      </c>
      <c r="CW86" s="106" t="str">
        <f t="shared" si="1"/>
        <v>CM-03</v>
      </c>
      <c r="CX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6" s="106" t="s">
        <v>4577</v>
      </c>
      <c r="DA86" s="106" t="s">
        <v>3506</v>
      </c>
      <c r="DB86" s="106" t="str">
        <f>FLEET[[#This Row],[Toll Collection Device Number]]</f>
        <v>NNTA000111323</v>
      </c>
      <c r="DC86" s="106" t="str">
        <f>FLEET[[#This Row],[License Plate]]</f>
        <v>VDJ0406</v>
      </c>
      <c r="DD86" s="111">
        <f>IFERROR(_xlfn.XLOOKUP(FLEET[[#This Row],[ASSET]],Table7[Equip '#],Table7[Rate],),"NON-BILLABLE")</f>
        <v>7300</v>
      </c>
    </row>
    <row r="87" spans="1:108" x14ac:dyDescent="0.25">
      <c r="A87" s="98" t="s">
        <v>4524</v>
      </c>
      <c r="B87" s="99" t="s">
        <v>4525</v>
      </c>
      <c r="C87" s="99" t="s">
        <v>3821</v>
      </c>
      <c r="D87" s="99" t="s">
        <v>4527</v>
      </c>
      <c r="E87" s="99" t="s">
        <v>4967</v>
      </c>
      <c r="F87" s="99" t="s">
        <v>4980</v>
      </c>
      <c r="G87" s="99">
        <v>2012</v>
      </c>
      <c r="H87" s="99" t="s">
        <v>4308</v>
      </c>
      <c r="I87" s="100"/>
      <c r="J87" s="99"/>
      <c r="K87" s="101">
        <v>45747.332557870403</v>
      </c>
      <c r="L87" s="99" t="s">
        <v>4580</v>
      </c>
      <c r="M87" s="99"/>
      <c r="N87" s="99"/>
      <c r="O87" s="99"/>
      <c r="P87" s="99"/>
      <c r="Q87" s="99"/>
      <c r="R87" s="99" t="s">
        <v>4628</v>
      </c>
      <c r="S87" s="99"/>
      <c r="T87" s="99" t="s">
        <v>4535</v>
      </c>
      <c r="U87" s="99" t="s">
        <v>4962</v>
      </c>
      <c r="V87" s="99">
        <v>320</v>
      </c>
      <c r="W87" s="99">
        <v>234238.4</v>
      </c>
      <c r="X87" s="99">
        <v>234238.4</v>
      </c>
      <c r="Y87" s="99">
        <v>18738</v>
      </c>
      <c r="Z87" s="99">
        <v>18738</v>
      </c>
      <c r="AA87" s="99"/>
      <c r="AB87" s="99" t="s">
        <v>4981</v>
      </c>
      <c r="AC87" s="99"/>
      <c r="AD87" s="99"/>
      <c r="AE87" s="99"/>
      <c r="AF87" s="99"/>
      <c r="AG87" s="99"/>
      <c r="AH87" s="99"/>
      <c r="AI87" s="99"/>
      <c r="AJ87" s="99"/>
      <c r="AK87" s="99"/>
      <c r="AL87" s="99"/>
      <c r="AM87" s="99"/>
      <c r="AN87" s="99"/>
      <c r="AO87" s="99" t="s">
        <v>4539</v>
      </c>
      <c r="AP87" s="99"/>
      <c r="AQ87" s="99">
        <v>0</v>
      </c>
      <c r="AR87" s="99">
        <v>0</v>
      </c>
      <c r="AS87" s="99" t="s">
        <v>4540</v>
      </c>
      <c r="AT87" s="99">
        <v>0</v>
      </c>
      <c r="AU87" s="99">
        <v>0</v>
      </c>
      <c r="AV87" s="99">
        <v>0</v>
      </c>
      <c r="AW87" s="99">
        <v>0</v>
      </c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  <c r="BM87" s="99"/>
      <c r="BN87" s="99"/>
      <c r="BO87" s="99"/>
      <c r="BP87" s="99"/>
      <c r="BQ87" s="99"/>
      <c r="BR87" s="99"/>
      <c r="BS87" s="99"/>
      <c r="BT87" s="99"/>
      <c r="BU87" s="99"/>
      <c r="BV87" s="99"/>
      <c r="BW87" s="99"/>
      <c r="BX87" s="99"/>
      <c r="BY87" s="99"/>
      <c r="BZ87" s="99"/>
      <c r="CA87" s="99"/>
      <c r="CB87" s="99"/>
      <c r="CC87" s="99"/>
      <c r="CD87" s="99"/>
      <c r="CE87" s="99"/>
      <c r="CF87" s="99"/>
      <c r="CG87" s="99"/>
      <c r="CH87" s="99"/>
      <c r="CI87" s="99"/>
      <c r="CJ87" s="99" t="s">
        <v>4914</v>
      </c>
      <c r="CK87" s="99" t="s">
        <v>4982</v>
      </c>
      <c r="CL87" s="99"/>
      <c r="CM87" s="99"/>
      <c r="CN87" s="102"/>
      <c r="CO87" s="99"/>
      <c r="CP87" s="103" t="s">
        <v>4544</v>
      </c>
      <c r="CQ87" s="104"/>
      <c r="CR87" s="104"/>
      <c r="CS87" s="104"/>
      <c r="CT87" s="104"/>
      <c r="CU87" s="105"/>
      <c r="CV87" s="104" t="str">
        <f>FLEET[[#This Row],[Category]]</f>
        <v>Heavy Truck</v>
      </c>
      <c r="CW87" s="106" t="str">
        <f t="shared" si="1"/>
        <v>CM-04</v>
      </c>
      <c r="CX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7" s="106" t="s">
        <v>4577</v>
      </c>
      <c r="DA87" s="106" t="s">
        <v>3821</v>
      </c>
      <c r="DB87" s="106">
        <f>FLEET[[#This Row],[Toll Collection Device Number]]</f>
        <v>0</v>
      </c>
      <c r="DC87" s="106">
        <f>FLEET[[#This Row],[License Plate]]</f>
        <v>0</v>
      </c>
      <c r="DD87" s="111">
        <f>IFERROR(_xlfn.XLOOKUP(FLEET[[#This Row],[ASSET]],Table7[Equip '#],Table7[Rate],),"NON-BILLABLE")</f>
        <v>2500</v>
      </c>
    </row>
    <row r="88" spans="1:108" x14ac:dyDescent="0.25">
      <c r="A88" s="98" t="s">
        <v>4524</v>
      </c>
      <c r="B88" s="99" t="s">
        <v>4525</v>
      </c>
      <c r="C88" s="99" t="s">
        <v>22</v>
      </c>
      <c r="D88" s="99" t="s">
        <v>4829</v>
      </c>
      <c r="E88" s="99" t="s">
        <v>4983</v>
      </c>
      <c r="F88" s="99" t="s">
        <v>4984</v>
      </c>
      <c r="G88" s="99">
        <v>2018</v>
      </c>
      <c r="H88" s="99" t="s">
        <v>4310</v>
      </c>
      <c r="I88" s="100"/>
      <c r="J88" s="99"/>
      <c r="K88" s="101">
        <v>45747.277106481502</v>
      </c>
      <c r="L88" s="99" t="s">
        <v>4580</v>
      </c>
      <c r="M88" s="99"/>
      <c r="N88" s="99"/>
      <c r="O88" s="99"/>
      <c r="P88" s="99"/>
      <c r="Q88" s="99"/>
      <c r="R88" s="99" t="s">
        <v>4628</v>
      </c>
      <c r="S88" s="99"/>
      <c r="T88" s="99" t="s">
        <v>4535</v>
      </c>
      <c r="U88" s="99" t="s">
        <v>4985</v>
      </c>
      <c r="V88" s="99">
        <v>965</v>
      </c>
      <c r="W88" s="99">
        <v>778.4</v>
      </c>
      <c r="X88" s="99">
        <v>778.4</v>
      </c>
      <c r="Y88" s="99">
        <v>2153</v>
      </c>
      <c r="Z88" s="99">
        <v>2153</v>
      </c>
      <c r="AA88" s="99"/>
      <c r="AB88" s="99" t="s">
        <v>4986</v>
      </c>
      <c r="AC88" s="99"/>
      <c r="AD88" s="99"/>
      <c r="AE88" s="99"/>
      <c r="AF88" s="99"/>
      <c r="AG88" s="99"/>
      <c r="AH88" s="99"/>
      <c r="AI88" s="99"/>
      <c r="AJ88" s="99"/>
      <c r="AK88" s="99"/>
      <c r="AL88" s="99"/>
      <c r="AM88" s="99"/>
      <c r="AN88" s="99"/>
      <c r="AO88" s="99" t="s">
        <v>4539</v>
      </c>
      <c r="AP88" s="99" t="s">
        <v>4639</v>
      </c>
      <c r="AQ88" s="99"/>
      <c r="AR88" s="99">
        <v>0</v>
      </c>
      <c r="AS88" s="99" t="s">
        <v>4540</v>
      </c>
      <c r="AT88" s="99"/>
      <c r="AU88" s="99">
        <v>0</v>
      </c>
      <c r="AV88" s="99">
        <v>0</v>
      </c>
      <c r="AW88" s="99">
        <v>0</v>
      </c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  <c r="BM88" s="99"/>
      <c r="BN88" s="99"/>
      <c r="BO88" s="99"/>
      <c r="BP88" s="99"/>
      <c r="BQ88" s="99"/>
      <c r="BR88" s="99"/>
      <c r="BS88" s="99"/>
      <c r="BT88" s="99"/>
      <c r="BU88" s="99"/>
      <c r="BV88" s="99"/>
      <c r="BW88" s="99"/>
      <c r="BX88" s="99"/>
      <c r="BY88" s="99"/>
      <c r="BZ88" s="99"/>
      <c r="CA88" s="99"/>
      <c r="CB88" s="99"/>
      <c r="CC88" s="99"/>
      <c r="CD88" s="99" t="s">
        <v>4987</v>
      </c>
      <c r="CE88" s="99" t="s">
        <v>4988</v>
      </c>
      <c r="CF88" s="99" t="s">
        <v>4989</v>
      </c>
      <c r="CG88" s="99" t="s">
        <v>4990</v>
      </c>
      <c r="CH88" s="99" t="s">
        <v>4991</v>
      </c>
      <c r="CI88" s="99"/>
      <c r="CJ88" s="99" t="s">
        <v>4836</v>
      </c>
      <c r="CK88" s="99" t="s">
        <v>4992</v>
      </c>
      <c r="CL88" s="99"/>
      <c r="CM88" s="99"/>
      <c r="CN88" s="102"/>
      <c r="CO88" s="99"/>
      <c r="CP88" s="103" t="s">
        <v>4544</v>
      </c>
      <c r="CQ88" s="104"/>
      <c r="CR88" s="104"/>
      <c r="CS88" s="104"/>
      <c r="CT88" s="104"/>
      <c r="CU88" s="105"/>
      <c r="CV88" s="104" t="str">
        <f>FLEET[[#This Row],[Category]]</f>
        <v>Concrete Pump</v>
      </c>
      <c r="CW88" s="106" t="str">
        <f t="shared" si="1"/>
        <v>CP-01</v>
      </c>
      <c r="CX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8" s="106" t="s">
        <v>4577</v>
      </c>
      <c r="DA88" s="106" t="s">
        <v>22</v>
      </c>
      <c r="DB88" s="106">
        <f>FLEET[[#This Row],[Toll Collection Device Number]]</f>
        <v>0</v>
      </c>
      <c r="DC88" s="106">
        <f>FLEET[[#This Row],[License Plate]]</f>
        <v>0</v>
      </c>
      <c r="DD88" s="111">
        <f>IFERROR(_xlfn.XLOOKUP(FLEET[[#This Row],[ASSET]],Table7[Equip '#],Table7[Rate],),"NON-BILLABLE")</f>
        <v>12500</v>
      </c>
    </row>
    <row r="89" spans="1:108" x14ac:dyDescent="0.25">
      <c r="A89" s="98" t="s">
        <v>4524</v>
      </c>
      <c r="B89" s="99" t="s">
        <v>4525</v>
      </c>
      <c r="C89" s="99" t="s">
        <v>3314</v>
      </c>
      <c r="D89" s="99" t="s">
        <v>4829</v>
      </c>
      <c r="E89" s="99" t="s">
        <v>4993</v>
      </c>
      <c r="F89" s="99" t="s">
        <v>4994</v>
      </c>
      <c r="G89" s="99">
        <v>2022</v>
      </c>
      <c r="H89" s="99" t="s">
        <v>4310</v>
      </c>
      <c r="I89" s="100"/>
      <c r="J89" s="99"/>
      <c r="K89" s="101">
        <v>45746.7521180556</v>
      </c>
      <c r="L89" s="99" t="s">
        <v>4580</v>
      </c>
      <c r="M89" s="99"/>
      <c r="N89" s="99"/>
      <c r="O89" s="99"/>
      <c r="P89" s="99"/>
      <c r="Q89" s="99"/>
      <c r="R89" s="99" t="s">
        <v>4628</v>
      </c>
      <c r="S89" s="99"/>
      <c r="T89" s="99" t="s">
        <v>4535</v>
      </c>
      <c r="U89" s="99" t="s">
        <v>4995</v>
      </c>
      <c r="V89" s="99">
        <v>964</v>
      </c>
      <c r="W89" s="99">
        <v>2106.1999999999998</v>
      </c>
      <c r="X89" s="99">
        <v>2106.1999999999998</v>
      </c>
      <c r="Y89" s="99">
        <v>3484</v>
      </c>
      <c r="Z89" s="99">
        <v>3484</v>
      </c>
      <c r="AA89" s="99"/>
      <c r="AB89" s="99" t="s">
        <v>4996</v>
      </c>
      <c r="AC89" s="99"/>
      <c r="AD89" s="99"/>
      <c r="AE89" s="99"/>
      <c r="AF89" s="99"/>
      <c r="AG89" s="99"/>
      <c r="AH89" s="99"/>
      <c r="AI89" s="99"/>
      <c r="AJ89" s="99"/>
      <c r="AK89" s="99"/>
      <c r="AL89" s="99"/>
      <c r="AM89" s="99"/>
      <c r="AN89" s="99"/>
      <c r="AO89" s="99" t="s">
        <v>4539</v>
      </c>
      <c r="AP89" s="99" t="s">
        <v>4639</v>
      </c>
      <c r="AQ89" s="99"/>
      <c r="AR89" s="99">
        <v>0</v>
      </c>
      <c r="AS89" s="99" t="s">
        <v>4540</v>
      </c>
      <c r="AT89" s="99"/>
      <c r="AU89" s="99">
        <v>0</v>
      </c>
      <c r="AV89" s="99">
        <v>0</v>
      </c>
      <c r="AW89" s="99">
        <v>0</v>
      </c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  <c r="BM89" s="99"/>
      <c r="BN89" s="99"/>
      <c r="BO89" s="99"/>
      <c r="BP89" s="99"/>
      <c r="BQ89" s="99"/>
      <c r="BR89" s="99"/>
      <c r="BS89" s="99"/>
      <c r="BT89" s="99"/>
      <c r="BU89" s="99"/>
      <c r="BV89" s="99"/>
      <c r="BW89" s="99"/>
      <c r="BX89" s="99"/>
      <c r="BY89" s="99"/>
      <c r="BZ89" s="99"/>
      <c r="CA89" s="99"/>
      <c r="CB89" s="99"/>
      <c r="CC89" s="99"/>
      <c r="CD89" s="99"/>
      <c r="CE89" s="99"/>
      <c r="CF89" s="99"/>
      <c r="CG89" s="99"/>
      <c r="CH89" s="99"/>
      <c r="CI89" s="99"/>
      <c r="CJ89" s="99" t="s">
        <v>4836</v>
      </c>
      <c r="CK89" s="99" t="s">
        <v>4997</v>
      </c>
      <c r="CL89" s="99"/>
      <c r="CM89" s="99"/>
      <c r="CN89" s="102"/>
      <c r="CO89" s="99"/>
      <c r="CP89" s="103" t="s">
        <v>4544</v>
      </c>
      <c r="CQ89" s="104"/>
      <c r="CR89" s="104"/>
      <c r="CS89" s="104"/>
      <c r="CT89" s="104"/>
      <c r="CU89" s="105"/>
      <c r="CV89" s="104" t="str">
        <f>FLEET[[#This Row],[Category]]</f>
        <v>Concrete Pump</v>
      </c>
      <c r="CW89" s="106" t="str">
        <f t="shared" si="1"/>
        <v>CP-02</v>
      </c>
      <c r="CX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8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89" s="106" t="s">
        <v>4577</v>
      </c>
      <c r="DA89" s="106" t="s">
        <v>3314</v>
      </c>
      <c r="DB89" s="106">
        <f>FLEET[[#This Row],[Toll Collection Device Number]]</f>
        <v>0</v>
      </c>
      <c r="DC89" s="106">
        <f>FLEET[[#This Row],[License Plate]]</f>
        <v>0</v>
      </c>
      <c r="DD89" s="111">
        <f>IFERROR(_xlfn.XLOOKUP(FLEET[[#This Row],[ASSET]],Table7[Equip '#],Table7[Rate],),"NON-BILLABLE")</f>
        <v>12500</v>
      </c>
    </row>
    <row r="90" spans="1:108" x14ac:dyDescent="0.25">
      <c r="A90" s="98" t="s">
        <v>4524</v>
      </c>
      <c r="B90" s="99" t="s">
        <v>4525</v>
      </c>
      <c r="C90" s="99" t="s">
        <v>4998</v>
      </c>
      <c r="D90" s="99" t="s">
        <v>4786</v>
      </c>
      <c r="E90" s="99" t="s">
        <v>4999</v>
      </c>
      <c r="F90" s="99" t="s">
        <v>5000</v>
      </c>
      <c r="G90" s="99">
        <v>2024</v>
      </c>
      <c r="H90" s="99" t="s">
        <v>5001</v>
      </c>
      <c r="I90" s="100"/>
      <c r="J90" s="99"/>
      <c r="K90" s="101">
        <v>45742.743587962999</v>
      </c>
      <c r="L90" s="99" t="s">
        <v>4580</v>
      </c>
      <c r="M90" s="99"/>
      <c r="N90" s="99"/>
      <c r="O90" s="99"/>
      <c r="P90" s="99"/>
      <c r="Q90" s="99"/>
      <c r="R90" s="99" t="s">
        <v>5002</v>
      </c>
      <c r="S90" s="99"/>
      <c r="T90" s="99" t="s">
        <v>4535</v>
      </c>
      <c r="U90" s="99" t="s">
        <v>4373</v>
      </c>
      <c r="V90" s="99">
        <v>129</v>
      </c>
      <c r="W90" s="99">
        <v>0</v>
      </c>
      <c r="X90" s="99">
        <v>0</v>
      </c>
      <c r="Y90" s="99">
        <v>0</v>
      </c>
      <c r="Z90" s="99">
        <v>0</v>
      </c>
      <c r="AA90" s="99"/>
      <c r="AB90" s="99" t="s">
        <v>5003</v>
      </c>
      <c r="AC90" s="99"/>
      <c r="AD90" s="99"/>
      <c r="AE90" s="99"/>
      <c r="AF90" s="99"/>
      <c r="AG90" s="99"/>
      <c r="AH90" s="99"/>
      <c r="AI90" s="99"/>
      <c r="AJ90" s="99"/>
      <c r="AK90" s="99"/>
      <c r="AL90" s="99"/>
      <c r="AM90" s="99"/>
      <c r="AN90" s="99"/>
      <c r="AO90" s="99" t="s">
        <v>4539</v>
      </c>
      <c r="AP90" s="99"/>
      <c r="AQ90" s="99">
        <v>0</v>
      </c>
      <c r="AR90" s="99">
        <v>0</v>
      </c>
      <c r="AS90" s="99" t="s">
        <v>4540</v>
      </c>
      <c r="AT90" s="99">
        <v>0</v>
      </c>
      <c r="AU90" s="99">
        <v>0</v>
      </c>
      <c r="AV90" s="99">
        <v>0</v>
      </c>
      <c r="AW90" s="99">
        <v>0</v>
      </c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  <c r="BM90" s="99"/>
      <c r="BN90" s="99"/>
      <c r="BO90" s="99"/>
      <c r="BP90" s="99"/>
      <c r="BQ90" s="99"/>
      <c r="BR90" s="99"/>
      <c r="BS90" s="99"/>
      <c r="BT90" s="99"/>
      <c r="BU90" s="99"/>
      <c r="BV90" s="99"/>
      <c r="BW90" s="99"/>
      <c r="BX90" s="99"/>
      <c r="BY90" s="99"/>
      <c r="BZ90" s="99"/>
      <c r="CA90" s="99"/>
      <c r="CB90" s="99"/>
      <c r="CC90" s="99"/>
      <c r="CD90" s="99"/>
      <c r="CE90" s="99"/>
      <c r="CF90" s="99"/>
      <c r="CG90" s="99"/>
      <c r="CH90" s="99"/>
      <c r="CI90" s="99"/>
      <c r="CJ90" s="99" t="s">
        <v>4868</v>
      </c>
      <c r="CK90" s="99" t="s">
        <v>5004</v>
      </c>
      <c r="CL90" s="99"/>
      <c r="CM90" s="99"/>
      <c r="CN90" s="102"/>
      <c r="CO90" s="99"/>
      <c r="CP90" s="103" t="s">
        <v>4544</v>
      </c>
      <c r="CQ90" s="104"/>
      <c r="CR90" s="104"/>
      <c r="CS90" s="104"/>
      <c r="CT90" s="104"/>
      <c r="CU90" s="105"/>
      <c r="CV90" s="104" t="str">
        <f>FLEET[[#This Row],[Category]]</f>
        <v>Walk Behind Saw</v>
      </c>
      <c r="CW90" s="106" t="str">
        <f t="shared" si="1"/>
        <v>CS-01S</v>
      </c>
      <c r="CX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0" s="106" t="s">
        <v>4577</v>
      </c>
      <c r="DA90" s="106" t="s">
        <v>4998</v>
      </c>
      <c r="DB90" s="106">
        <f>FLEET[[#This Row],[Toll Collection Device Number]]</f>
        <v>0</v>
      </c>
      <c r="DC90" s="106">
        <f>FLEET[[#This Row],[License Plate]]</f>
        <v>0</v>
      </c>
      <c r="DD90" s="111" t="str">
        <f>IFERROR(_xlfn.XLOOKUP(FLEET[[#This Row],[ASSET]],Table7[Equip '#],Table7[Rate],),"NON-BILLABLE")</f>
        <v>NON-BILLABLE</v>
      </c>
    </row>
    <row r="91" spans="1:108" x14ac:dyDescent="0.25">
      <c r="A91" s="98" t="s">
        <v>4524</v>
      </c>
      <c r="B91" s="99" t="s">
        <v>4525</v>
      </c>
      <c r="C91" s="99" t="s">
        <v>5005</v>
      </c>
      <c r="D91" s="99" t="s">
        <v>4786</v>
      </c>
      <c r="E91" s="99" t="s">
        <v>4999</v>
      </c>
      <c r="F91" s="99" t="s">
        <v>5000</v>
      </c>
      <c r="G91" s="99">
        <v>2024</v>
      </c>
      <c r="H91" s="99" t="s">
        <v>5001</v>
      </c>
      <c r="I91" s="100"/>
      <c r="J91" s="99"/>
      <c r="K91" s="101">
        <v>45742.348796296297</v>
      </c>
      <c r="L91" s="99" t="s">
        <v>4580</v>
      </c>
      <c r="M91" s="99"/>
      <c r="N91" s="99"/>
      <c r="O91" s="99"/>
      <c r="P91" s="99"/>
      <c r="Q91" s="99"/>
      <c r="R91" s="99" t="s">
        <v>5006</v>
      </c>
      <c r="S91" s="99"/>
      <c r="T91" s="99" t="s">
        <v>4535</v>
      </c>
      <c r="U91" s="99" t="s">
        <v>4373</v>
      </c>
      <c r="V91" s="99">
        <v>128</v>
      </c>
      <c r="W91" s="99">
        <v>0</v>
      </c>
      <c r="X91" s="99">
        <v>0</v>
      </c>
      <c r="Y91" s="99">
        <v>0</v>
      </c>
      <c r="Z91" s="99">
        <v>0</v>
      </c>
      <c r="AA91" s="99"/>
      <c r="AB91" s="99" t="s">
        <v>5007</v>
      </c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 t="s">
        <v>4539</v>
      </c>
      <c r="AP91" s="99"/>
      <c r="AQ91" s="99">
        <v>0</v>
      </c>
      <c r="AR91" s="99">
        <v>0</v>
      </c>
      <c r="AS91" s="99" t="s">
        <v>4540</v>
      </c>
      <c r="AT91" s="99">
        <v>0</v>
      </c>
      <c r="AU91" s="99">
        <v>0</v>
      </c>
      <c r="AV91" s="99">
        <v>0</v>
      </c>
      <c r="AW91" s="99">
        <v>0</v>
      </c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  <c r="BM91" s="99"/>
      <c r="BN91" s="99"/>
      <c r="BO91" s="99"/>
      <c r="BP91" s="99"/>
      <c r="BQ91" s="99"/>
      <c r="BR91" s="99"/>
      <c r="BS91" s="99"/>
      <c r="BT91" s="99"/>
      <c r="BU91" s="99"/>
      <c r="BV91" s="99"/>
      <c r="BW91" s="99"/>
      <c r="BX91" s="99"/>
      <c r="BY91" s="99"/>
      <c r="BZ91" s="99"/>
      <c r="CA91" s="99"/>
      <c r="CB91" s="99"/>
      <c r="CC91" s="99"/>
      <c r="CD91" s="99"/>
      <c r="CE91" s="99"/>
      <c r="CF91" s="99"/>
      <c r="CG91" s="99"/>
      <c r="CH91" s="99"/>
      <c r="CI91" s="99"/>
      <c r="CJ91" s="99" t="s">
        <v>4868</v>
      </c>
      <c r="CK91" s="99" t="s">
        <v>5008</v>
      </c>
      <c r="CL91" s="99"/>
      <c r="CM91" s="99"/>
      <c r="CN91" s="102"/>
      <c r="CO91" s="99"/>
      <c r="CP91" s="103" t="s">
        <v>4544</v>
      </c>
      <c r="CQ91" s="104"/>
      <c r="CR91" s="104"/>
      <c r="CS91" s="104"/>
      <c r="CT91" s="104"/>
      <c r="CU91" s="105"/>
      <c r="CV91" s="104" t="str">
        <f>FLEET[[#This Row],[Category]]</f>
        <v>Walk Behind Saw</v>
      </c>
      <c r="CW91" s="106" t="str">
        <f t="shared" si="1"/>
        <v>CS-02S</v>
      </c>
      <c r="CX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1" s="106" t="s">
        <v>4577</v>
      </c>
      <c r="DA91" s="106" t="s">
        <v>5005</v>
      </c>
      <c r="DB91" s="106">
        <f>FLEET[[#This Row],[Toll Collection Device Number]]</f>
        <v>0</v>
      </c>
      <c r="DC91" s="106">
        <f>FLEET[[#This Row],[License Plate]]</f>
        <v>0</v>
      </c>
      <c r="DD91" s="111" t="str">
        <f>IFERROR(_xlfn.XLOOKUP(FLEET[[#This Row],[ASSET]],Table7[Equip '#],Table7[Rate],),"NON-BILLABLE")</f>
        <v>NON-BILLABLE</v>
      </c>
    </row>
    <row r="92" spans="1:108" x14ac:dyDescent="0.25">
      <c r="A92" s="98" t="s">
        <v>4524</v>
      </c>
      <c r="B92" s="99" t="s">
        <v>4525</v>
      </c>
      <c r="C92" s="99" t="s">
        <v>3462</v>
      </c>
      <c r="D92" s="99" t="s">
        <v>4300</v>
      </c>
      <c r="E92" s="99" t="s">
        <v>5009</v>
      </c>
      <c r="F92" s="99" t="s">
        <v>4579</v>
      </c>
      <c r="G92" s="99">
        <v>2022</v>
      </c>
      <c r="H92" s="99" t="s">
        <v>4311</v>
      </c>
      <c r="I92" s="100"/>
      <c r="J92" s="99"/>
      <c r="K92" s="101">
        <v>45747.229942129597</v>
      </c>
      <c r="L92" s="99" t="s">
        <v>4580</v>
      </c>
      <c r="M92" s="99"/>
      <c r="N92" s="99"/>
      <c r="O92" s="99"/>
      <c r="P92" s="99"/>
      <c r="Q92" s="99"/>
      <c r="R92" s="99" t="s">
        <v>4717</v>
      </c>
      <c r="S92" s="99"/>
      <c r="T92" s="99" t="s">
        <v>4535</v>
      </c>
      <c r="U92" s="99" t="s">
        <v>4373</v>
      </c>
      <c r="V92" s="99">
        <v>513</v>
      </c>
      <c r="W92" s="99"/>
      <c r="X92" s="99"/>
      <c r="Y92" s="99">
        <v>0</v>
      </c>
      <c r="Z92" s="99">
        <v>0</v>
      </c>
      <c r="AA92" s="99"/>
      <c r="AB92" s="99" t="s">
        <v>5010</v>
      </c>
      <c r="AC92" s="99"/>
      <c r="AD92" s="99" t="s">
        <v>5011</v>
      </c>
      <c r="AE92" s="99" t="s">
        <v>568</v>
      </c>
      <c r="AF92" s="99"/>
      <c r="AG92" s="99"/>
      <c r="AH92" s="99"/>
      <c r="AI92" s="99"/>
      <c r="AJ92" s="99"/>
      <c r="AK92" s="99"/>
      <c r="AL92" s="99"/>
      <c r="AM92" s="99"/>
      <c r="AN92" s="99"/>
      <c r="AO92" s="99" t="s">
        <v>4539</v>
      </c>
      <c r="AP92" s="99"/>
      <c r="AQ92" s="99">
        <v>0</v>
      </c>
      <c r="AR92" s="99">
        <v>0</v>
      </c>
      <c r="AS92" s="99" t="s">
        <v>4540</v>
      </c>
      <c r="AT92" s="99">
        <v>0</v>
      </c>
      <c r="AU92" s="99">
        <v>0</v>
      </c>
      <c r="AV92" s="99">
        <v>0</v>
      </c>
      <c r="AW92" s="99">
        <v>0</v>
      </c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  <c r="BM92" s="99"/>
      <c r="BN92" s="99"/>
      <c r="BO92" s="99"/>
      <c r="BP92" s="99"/>
      <c r="BQ92" s="99"/>
      <c r="BR92" s="99"/>
      <c r="BS92" s="99"/>
      <c r="BT92" s="99"/>
      <c r="BU92" s="99"/>
      <c r="BV92" s="99"/>
      <c r="BW92" s="99"/>
      <c r="BX92" s="99"/>
      <c r="BY92" s="99"/>
      <c r="BZ92" s="99"/>
      <c r="CA92" s="99"/>
      <c r="CB92" s="99"/>
      <c r="CC92" s="99"/>
      <c r="CD92" s="99"/>
      <c r="CE92" s="99"/>
      <c r="CF92" s="99"/>
      <c r="CG92" s="99"/>
      <c r="CH92" s="99"/>
      <c r="CI92" s="99"/>
      <c r="CJ92" s="99" t="s">
        <v>4583</v>
      </c>
      <c r="CK92" s="99" t="s">
        <v>5012</v>
      </c>
      <c r="CL92" s="99"/>
      <c r="CM92" s="99"/>
      <c r="CN92" s="102"/>
      <c r="CO92" s="99">
        <v>45777</v>
      </c>
      <c r="CP92" s="103" t="s">
        <v>4544</v>
      </c>
      <c r="CQ92" s="104"/>
      <c r="CR92" s="104"/>
      <c r="CS92" s="104"/>
      <c r="CT92" s="104"/>
      <c r="CU92" s="105"/>
      <c r="CV92" s="104" t="str">
        <f>FLEET[[#This Row],[Category]]</f>
        <v>Cargo Trailer</v>
      </c>
      <c r="CW92" s="106" t="str">
        <f t="shared" si="1"/>
        <v>CT-27</v>
      </c>
      <c r="CX9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2" s="106" t="s">
        <v>4577</v>
      </c>
      <c r="DA92" s="106" t="s">
        <v>3462</v>
      </c>
      <c r="DB92" s="106">
        <f>FLEET[[#This Row],[Toll Collection Device Number]]</f>
        <v>0</v>
      </c>
      <c r="DC92" s="106" t="str">
        <f>FLEET[[#This Row],[License Plate]]</f>
        <v>614240M</v>
      </c>
      <c r="DD92" s="111">
        <f>IFERROR(_xlfn.XLOOKUP(FLEET[[#This Row],[ASSET]],Table7[Equip '#],Table7[Rate],),"NON-BILLABLE")</f>
        <v>200</v>
      </c>
    </row>
    <row r="93" spans="1:108" x14ac:dyDescent="0.25">
      <c r="A93" s="98" t="s">
        <v>4524</v>
      </c>
      <c r="B93" s="99" t="s">
        <v>4525</v>
      </c>
      <c r="C93" s="99" t="s">
        <v>3486</v>
      </c>
      <c r="D93" s="99" t="s">
        <v>4300</v>
      </c>
      <c r="E93" s="99" t="s">
        <v>5009</v>
      </c>
      <c r="F93" s="99" t="s">
        <v>4579</v>
      </c>
      <c r="G93" s="99"/>
      <c r="H93" s="99" t="s">
        <v>4311</v>
      </c>
      <c r="I93" s="100"/>
      <c r="J93" s="99"/>
      <c r="K93" s="101">
        <v>45747.229513888902</v>
      </c>
      <c r="L93" s="99" t="s">
        <v>4580</v>
      </c>
      <c r="M93" s="99"/>
      <c r="N93" s="99"/>
      <c r="O93" s="99"/>
      <c r="P93" s="99"/>
      <c r="Q93" s="99"/>
      <c r="R93" s="99" t="s">
        <v>4620</v>
      </c>
      <c r="S93" s="99"/>
      <c r="T93" s="99" t="s">
        <v>4535</v>
      </c>
      <c r="U93" s="99" t="s">
        <v>4373</v>
      </c>
      <c r="V93" s="99">
        <v>138</v>
      </c>
      <c r="W93" s="99"/>
      <c r="X93" s="99"/>
      <c r="Y93" s="99">
        <v>0</v>
      </c>
      <c r="Z93" s="99">
        <v>0</v>
      </c>
      <c r="AA93" s="99"/>
      <c r="AB93" s="99" t="s">
        <v>5013</v>
      </c>
      <c r="AC93" s="99"/>
      <c r="AD93" s="99" t="s">
        <v>5014</v>
      </c>
      <c r="AE93" s="99" t="s">
        <v>568</v>
      </c>
      <c r="AF93" s="99"/>
      <c r="AG93" s="99"/>
      <c r="AH93" s="99"/>
      <c r="AI93" s="99"/>
      <c r="AJ93" s="99"/>
      <c r="AK93" s="99"/>
      <c r="AL93" s="99"/>
      <c r="AM93" s="99"/>
      <c r="AN93" s="99"/>
      <c r="AO93" s="99" t="s">
        <v>4539</v>
      </c>
      <c r="AP93" s="99"/>
      <c r="AQ93" s="99">
        <v>0</v>
      </c>
      <c r="AR93" s="99">
        <v>0</v>
      </c>
      <c r="AS93" s="99" t="s">
        <v>4540</v>
      </c>
      <c r="AT93" s="99">
        <v>0</v>
      </c>
      <c r="AU93" s="99">
        <v>0</v>
      </c>
      <c r="AV93" s="99">
        <v>0</v>
      </c>
      <c r="AW93" s="99">
        <v>0</v>
      </c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  <c r="BM93" s="99"/>
      <c r="BN93" s="99"/>
      <c r="BO93" s="99"/>
      <c r="BP93" s="99"/>
      <c r="BQ93" s="99"/>
      <c r="BR93" s="99"/>
      <c r="BS93" s="99"/>
      <c r="BT93" s="99"/>
      <c r="BU93" s="99"/>
      <c r="BV93" s="99"/>
      <c r="BW93" s="99"/>
      <c r="BX93" s="99"/>
      <c r="BY93" s="99"/>
      <c r="BZ93" s="99"/>
      <c r="CA93" s="99"/>
      <c r="CB93" s="99"/>
      <c r="CC93" s="99"/>
      <c r="CD93" s="99"/>
      <c r="CE93" s="99"/>
      <c r="CF93" s="99"/>
      <c r="CG93" s="99"/>
      <c r="CH93" s="99"/>
      <c r="CI93" s="99"/>
      <c r="CJ93" s="99" t="s">
        <v>4583</v>
      </c>
      <c r="CK93" s="99" t="s">
        <v>5015</v>
      </c>
      <c r="CL93" s="99"/>
      <c r="CM93" s="99"/>
      <c r="CN93" s="102"/>
      <c r="CO93" s="99"/>
      <c r="CP93" s="103" t="s">
        <v>4544</v>
      </c>
      <c r="CQ93" s="104"/>
      <c r="CR93" s="104"/>
      <c r="CS93" s="104"/>
      <c r="CT93" s="104"/>
      <c r="CU93" s="105"/>
      <c r="CV93" s="104" t="str">
        <f>FLEET[[#This Row],[Category]]</f>
        <v>Cargo Trailer</v>
      </c>
      <c r="CW93" s="106" t="str">
        <f t="shared" si="1"/>
        <v>CT-28</v>
      </c>
      <c r="CX9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3" s="106" t="s">
        <v>4577</v>
      </c>
      <c r="DA93" s="106" t="s">
        <v>3486</v>
      </c>
      <c r="DB93" s="106">
        <f>FLEET[[#This Row],[Toll Collection Device Number]]</f>
        <v>0</v>
      </c>
      <c r="DC93" s="106" t="str">
        <f>FLEET[[#This Row],[License Plate]]</f>
        <v>739742m</v>
      </c>
      <c r="DD93" s="111">
        <f>IFERROR(_xlfn.XLOOKUP(FLEET[[#This Row],[ASSET]],Table7[Equip '#],Table7[Rate],),"NON-BILLABLE")</f>
        <v>200</v>
      </c>
    </row>
    <row r="94" spans="1:108" x14ac:dyDescent="0.25">
      <c r="A94" s="98" t="s">
        <v>4524</v>
      </c>
      <c r="B94" s="99" t="s">
        <v>4525</v>
      </c>
      <c r="C94" s="99" t="s">
        <v>31</v>
      </c>
      <c r="D94" s="99" t="s">
        <v>4829</v>
      </c>
      <c r="E94" s="99" t="s">
        <v>4830</v>
      </c>
      <c r="F94" s="99" t="s">
        <v>5016</v>
      </c>
      <c r="G94" s="99">
        <v>2001</v>
      </c>
      <c r="H94" s="99" t="s">
        <v>4312</v>
      </c>
      <c r="I94" s="100" t="s">
        <v>5017</v>
      </c>
      <c r="J94" s="99"/>
      <c r="K94" s="101">
        <v>45746.700590277796</v>
      </c>
      <c r="L94" s="99" t="s">
        <v>4580</v>
      </c>
      <c r="M94" s="99"/>
      <c r="N94" s="99"/>
      <c r="O94" s="99"/>
      <c r="P94" s="99"/>
      <c r="Q94" s="99"/>
      <c r="R94" s="99" t="s">
        <v>5018</v>
      </c>
      <c r="S94" s="99"/>
      <c r="T94" s="99" t="s">
        <v>4535</v>
      </c>
      <c r="U94" s="99" t="s">
        <v>1934</v>
      </c>
      <c r="V94" s="99">
        <v>967</v>
      </c>
      <c r="W94" s="99">
        <v>322.7</v>
      </c>
      <c r="X94" s="99">
        <v>322.7</v>
      </c>
      <c r="Y94" s="99">
        <v>10943</v>
      </c>
      <c r="Z94" s="99">
        <v>10943</v>
      </c>
      <c r="AA94" s="99" t="s">
        <v>1633</v>
      </c>
      <c r="AB94" s="99" t="s">
        <v>5019</v>
      </c>
      <c r="AC94" s="99"/>
      <c r="AD94" s="99"/>
      <c r="AE94" s="99"/>
      <c r="AF94" s="99"/>
      <c r="AG94" s="99"/>
      <c r="AH94" s="99" t="s">
        <v>5020</v>
      </c>
      <c r="AI94" s="99"/>
      <c r="AJ94" s="99"/>
      <c r="AK94" s="99"/>
      <c r="AL94" s="99"/>
      <c r="AM94" s="99"/>
      <c r="AN94" s="99"/>
      <c r="AO94" s="99" t="s">
        <v>4539</v>
      </c>
      <c r="AP94" s="99" t="s">
        <v>4639</v>
      </c>
      <c r="AQ94" s="99"/>
      <c r="AR94" s="99">
        <v>0</v>
      </c>
      <c r="AS94" s="99" t="s">
        <v>4540</v>
      </c>
      <c r="AT94" s="99"/>
      <c r="AU94" s="99">
        <v>0</v>
      </c>
      <c r="AV94" s="99">
        <v>0</v>
      </c>
      <c r="AW94" s="99">
        <v>0</v>
      </c>
      <c r="AX94" s="99"/>
      <c r="AY94" s="99" t="s">
        <v>5021</v>
      </c>
      <c r="AZ94" s="99">
        <v>134500</v>
      </c>
      <c r="BA94" s="99">
        <v>0</v>
      </c>
      <c r="BB94" s="99">
        <v>0</v>
      </c>
      <c r="BC94" s="99"/>
      <c r="BD94" s="99"/>
      <c r="BE94" s="99"/>
      <c r="BF94" s="99"/>
      <c r="BG94" s="99"/>
      <c r="BH94" s="99"/>
      <c r="BI94" s="99"/>
      <c r="BJ94" s="99"/>
      <c r="BK94" s="99"/>
      <c r="BL94" s="99"/>
      <c r="BM94" s="99"/>
      <c r="BN94" s="99"/>
      <c r="BO94" s="99"/>
      <c r="BP94" s="99"/>
      <c r="BQ94" s="99"/>
      <c r="BR94" s="99"/>
      <c r="BS94" s="99"/>
      <c r="BT94" s="99"/>
      <c r="BU94" s="99"/>
      <c r="BV94" s="99"/>
      <c r="BW94" s="99"/>
      <c r="BX94" s="99"/>
      <c r="BY94" s="99"/>
      <c r="BZ94" s="99"/>
      <c r="CA94" s="99"/>
      <c r="CB94" s="99"/>
      <c r="CC94" s="99"/>
      <c r="CD94" s="99"/>
      <c r="CE94" s="99"/>
      <c r="CF94" s="99"/>
      <c r="CG94" s="99"/>
      <c r="CH94" s="99"/>
      <c r="CI94" s="99"/>
      <c r="CJ94" s="99" t="s">
        <v>4836</v>
      </c>
      <c r="CK94" s="99" t="s">
        <v>5022</v>
      </c>
      <c r="CL94" s="99"/>
      <c r="CM94" s="99"/>
      <c r="CN94" s="102"/>
      <c r="CO94" s="99"/>
      <c r="CP94" s="103" t="s">
        <v>4696</v>
      </c>
      <c r="CQ94" s="104"/>
      <c r="CR94" s="104"/>
      <c r="CS94" s="104"/>
      <c r="CT94" s="104"/>
      <c r="CU94" s="105"/>
      <c r="CV94" s="104" t="str">
        <f>FLEET[[#This Row],[Category]]</f>
        <v>Dozer</v>
      </c>
      <c r="CW94" s="106" t="str">
        <f t="shared" si="1"/>
        <v>D-03</v>
      </c>
      <c r="CX9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4" s="106" t="s">
        <v>4577</v>
      </c>
      <c r="DA94" s="106" t="s">
        <v>31</v>
      </c>
      <c r="DB94" s="106">
        <f>FLEET[[#This Row],[Toll Collection Device Number]]</f>
        <v>0</v>
      </c>
      <c r="DC94" s="106">
        <f>FLEET[[#This Row],[License Plate]]</f>
        <v>0</v>
      </c>
      <c r="DD94" s="111">
        <f>IFERROR(_xlfn.XLOOKUP(FLEET[[#This Row],[ASSET]],Table7[Equip '#],Table7[Rate],),"NON-BILLABLE")</f>
        <v>3500</v>
      </c>
    </row>
    <row r="95" spans="1:108" x14ac:dyDescent="0.25">
      <c r="A95" s="98" t="s">
        <v>4524</v>
      </c>
      <c r="B95" s="99" t="s">
        <v>4525</v>
      </c>
      <c r="C95" s="99" t="s">
        <v>32</v>
      </c>
      <c r="D95" s="99" t="s">
        <v>4829</v>
      </c>
      <c r="E95" s="99" t="s">
        <v>5023</v>
      </c>
      <c r="F95" s="99" t="s">
        <v>5024</v>
      </c>
      <c r="G95" s="99"/>
      <c r="H95" s="99" t="s">
        <v>4312</v>
      </c>
      <c r="I95" s="100" t="s">
        <v>5017</v>
      </c>
      <c r="J95" s="99"/>
      <c r="K95" s="99">
        <v>45747.330752314803</v>
      </c>
      <c r="L95" s="99" t="s">
        <v>4531</v>
      </c>
      <c r="M95" s="99"/>
      <c r="N95" s="99"/>
      <c r="O95" s="99"/>
      <c r="P95" s="99"/>
      <c r="Q95" s="99"/>
      <c r="R95" s="99" t="s">
        <v>4854</v>
      </c>
      <c r="S95" s="99"/>
      <c r="T95" s="99" t="s">
        <v>4535</v>
      </c>
      <c r="U95" s="99" t="s">
        <v>4536</v>
      </c>
      <c r="V95" s="99">
        <v>963</v>
      </c>
      <c r="W95" s="99">
        <v>7495.5</v>
      </c>
      <c r="X95" s="99">
        <v>7495.5</v>
      </c>
      <c r="Y95" s="99">
        <v>7624</v>
      </c>
      <c r="Z95" s="99">
        <v>7624</v>
      </c>
      <c r="AA95" s="99" t="s">
        <v>5025</v>
      </c>
      <c r="AB95" s="99" t="s">
        <v>5026</v>
      </c>
      <c r="AC95" s="99"/>
      <c r="AD95" s="99"/>
      <c r="AE95" s="99"/>
      <c r="AF95" s="99"/>
      <c r="AG95" s="99"/>
      <c r="AH95" s="99"/>
      <c r="AI95" s="99"/>
      <c r="AJ95" s="99"/>
      <c r="AK95" s="99"/>
      <c r="AL95" s="99"/>
      <c r="AM95" s="99"/>
      <c r="AN95" s="99"/>
      <c r="AO95" s="99" t="s">
        <v>4539</v>
      </c>
      <c r="AP95" s="99" t="s">
        <v>4639</v>
      </c>
      <c r="AQ95" s="99"/>
      <c r="AR95" s="99">
        <v>0</v>
      </c>
      <c r="AS95" s="99" t="s">
        <v>4540</v>
      </c>
      <c r="AT95" s="99"/>
      <c r="AU95" s="99">
        <v>0</v>
      </c>
      <c r="AV95" s="99">
        <v>0</v>
      </c>
      <c r="AW95" s="99">
        <v>0</v>
      </c>
      <c r="AX95" s="99"/>
      <c r="AY95" s="99" t="s">
        <v>4842</v>
      </c>
      <c r="AZ95" s="99">
        <v>112350</v>
      </c>
      <c r="BA95" s="99">
        <v>0</v>
      </c>
      <c r="BB95" s="99">
        <v>0</v>
      </c>
      <c r="BC95" s="99"/>
      <c r="BD95" s="99"/>
      <c r="BE95" s="99"/>
      <c r="BF95" s="99"/>
      <c r="BG95" s="99"/>
      <c r="BH95" s="99"/>
      <c r="BI95" s="99"/>
      <c r="BJ95" s="99"/>
      <c r="BK95" s="99"/>
      <c r="BL95" s="99"/>
      <c r="BM95" s="99"/>
      <c r="BN95" s="99"/>
      <c r="BO95" s="99"/>
      <c r="BP95" s="99"/>
      <c r="BQ95" s="99"/>
      <c r="BR95" s="99"/>
      <c r="BS95" s="99"/>
      <c r="BT95" s="99"/>
      <c r="BU95" s="99"/>
      <c r="BV95" s="99"/>
      <c r="BW95" s="99"/>
      <c r="BX95" s="99"/>
      <c r="BY95" s="99"/>
      <c r="BZ95" s="99"/>
      <c r="CA95" s="99"/>
      <c r="CB95" s="99"/>
      <c r="CC95" s="99"/>
      <c r="CD95" s="99"/>
      <c r="CE95" s="99"/>
      <c r="CF95" s="99"/>
      <c r="CG95" s="99"/>
      <c r="CH95" s="99"/>
      <c r="CI95" s="99"/>
      <c r="CJ95" s="99" t="s">
        <v>4836</v>
      </c>
      <c r="CK95" s="99" t="s">
        <v>5027</v>
      </c>
      <c r="CL95" s="102"/>
      <c r="CM95" s="99"/>
      <c r="CN95" s="102"/>
      <c r="CO95" s="99"/>
      <c r="CP95" s="103" t="s">
        <v>4696</v>
      </c>
      <c r="CQ95" s="104"/>
      <c r="CR95" s="104"/>
      <c r="CS95" s="104"/>
      <c r="CT95" s="104"/>
      <c r="CU95" s="105"/>
      <c r="CV95" s="104" t="str">
        <f>FLEET[[#This Row],[Category]]</f>
        <v>Dozer</v>
      </c>
      <c r="CW95" s="106" t="str">
        <f t="shared" si="1"/>
        <v>D-12</v>
      </c>
      <c r="CX9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5" s="106" t="s">
        <v>4577</v>
      </c>
      <c r="DA95" s="106" t="s">
        <v>32</v>
      </c>
      <c r="DB95" s="106">
        <f>FLEET[[#This Row],[Toll Collection Device Number]]</f>
        <v>0</v>
      </c>
      <c r="DC95" s="106">
        <f>FLEET[[#This Row],[License Plate]]</f>
        <v>0</v>
      </c>
      <c r="DD95" s="111">
        <f>IFERROR(_xlfn.XLOOKUP(FLEET[[#This Row],[ASSET]],Table7[Equip '#],Table7[Rate],),"NON-BILLABLE")</f>
        <v>5500</v>
      </c>
    </row>
    <row r="96" spans="1:108" x14ac:dyDescent="0.25">
      <c r="A96" s="98" t="s">
        <v>4524</v>
      </c>
      <c r="B96" s="99" t="s">
        <v>4525</v>
      </c>
      <c r="C96" s="99" t="s">
        <v>179</v>
      </c>
      <c r="D96" s="99" t="s">
        <v>4829</v>
      </c>
      <c r="E96" s="99" t="s">
        <v>4830</v>
      </c>
      <c r="F96" s="99" t="s">
        <v>5028</v>
      </c>
      <c r="G96" s="99">
        <v>2016</v>
      </c>
      <c r="H96" s="99" t="s">
        <v>4312</v>
      </c>
      <c r="I96" s="100" t="s">
        <v>5029</v>
      </c>
      <c r="J96" s="99"/>
      <c r="K96" s="101">
        <v>45745.6949074074</v>
      </c>
      <c r="L96" s="99" t="s">
        <v>4580</v>
      </c>
      <c r="M96" s="99"/>
      <c r="N96" s="99"/>
      <c r="O96" s="99"/>
      <c r="P96" s="99"/>
      <c r="Q96" s="99"/>
      <c r="R96" s="99" t="s">
        <v>4717</v>
      </c>
      <c r="S96" s="99"/>
      <c r="T96" s="99" t="s">
        <v>4535</v>
      </c>
      <c r="U96" s="99" t="s">
        <v>1873</v>
      </c>
      <c r="V96" s="99">
        <v>971</v>
      </c>
      <c r="W96" s="99">
        <v>815.9</v>
      </c>
      <c r="X96" s="99">
        <v>815.9</v>
      </c>
      <c r="Y96" s="99">
        <v>4012</v>
      </c>
      <c r="Z96" s="99">
        <v>4012</v>
      </c>
      <c r="AA96" s="99" t="s">
        <v>5030</v>
      </c>
      <c r="AB96" s="99" t="s">
        <v>5031</v>
      </c>
      <c r="AC96" s="99"/>
      <c r="AD96" s="99"/>
      <c r="AE96" s="99"/>
      <c r="AF96" s="99"/>
      <c r="AG96" s="99"/>
      <c r="AH96" s="100"/>
      <c r="AI96" s="99"/>
      <c r="AJ96" s="99"/>
      <c r="AK96" s="99"/>
      <c r="AL96" s="99"/>
      <c r="AM96" s="99"/>
      <c r="AN96" s="99"/>
      <c r="AO96" s="99" t="s">
        <v>4539</v>
      </c>
      <c r="AP96" s="99" t="s">
        <v>4639</v>
      </c>
      <c r="AQ96" s="99"/>
      <c r="AR96" s="99">
        <v>0</v>
      </c>
      <c r="AS96" s="99" t="s">
        <v>4540</v>
      </c>
      <c r="AT96" s="99"/>
      <c r="AU96" s="99">
        <v>0</v>
      </c>
      <c r="AV96" s="99">
        <v>0</v>
      </c>
      <c r="AW96" s="99">
        <v>0</v>
      </c>
      <c r="AX96" s="99"/>
      <c r="AY96" s="99" t="s">
        <v>4842</v>
      </c>
      <c r="AZ96" s="99">
        <v>85701</v>
      </c>
      <c r="BA96" s="99">
        <v>0</v>
      </c>
      <c r="BB96" s="99">
        <v>0</v>
      </c>
      <c r="BC96" s="99"/>
      <c r="BD96" s="99"/>
      <c r="BE96" s="99"/>
      <c r="BF96" s="99"/>
      <c r="BG96" s="99"/>
      <c r="BH96" s="99"/>
      <c r="BI96" s="99"/>
      <c r="BJ96" s="99"/>
      <c r="BK96" s="99"/>
      <c r="BL96" s="99"/>
      <c r="BM96" s="99"/>
      <c r="BN96" s="99"/>
      <c r="BO96" s="99"/>
      <c r="BP96" s="99"/>
      <c r="BQ96" s="99"/>
      <c r="BR96" s="99"/>
      <c r="BS96" s="99"/>
      <c r="BT96" s="99"/>
      <c r="BU96" s="99"/>
      <c r="BV96" s="99"/>
      <c r="BW96" s="99"/>
      <c r="BX96" s="99"/>
      <c r="BY96" s="99"/>
      <c r="BZ96" s="99"/>
      <c r="CA96" s="99"/>
      <c r="CB96" s="99"/>
      <c r="CC96" s="99"/>
      <c r="CD96" s="99"/>
      <c r="CE96" s="99"/>
      <c r="CF96" s="99"/>
      <c r="CG96" s="99"/>
      <c r="CH96" s="99"/>
      <c r="CI96" s="99"/>
      <c r="CJ96" s="99" t="s">
        <v>4836</v>
      </c>
      <c r="CK96" s="99" t="s">
        <v>5032</v>
      </c>
      <c r="CL96" s="102"/>
      <c r="CM96" s="99"/>
      <c r="CN96" s="102"/>
      <c r="CO96" s="99"/>
      <c r="CP96" s="103" t="s">
        <v>4696</v>
      </c>
      <c r="CQ96" s="104"/>
      <c r="CR96" s="104"/>
      <c r="CS96" s="104"/>
      <c r="CT96" s="104"/>
      <c r="CU96" s="105"/>
      <c r="CV96" s="104" t="str">
        <f>FLEET[[#This Row],[Category]]</f>
        <v>Dozer</v>
      </c>
      <c r="CW96" s="106" t="str">
        <f t="shared" si="1"/>
        <v>D-13</v>
      </c>
      <c r="CX9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6" s="106" t="s">
        <v>4577</v>
      </c>
      <c r="DA96" s="106" t="s">
        <v>179</v>
      </c>
      <c r="DB96" s="106">
        <f>FLEET[[#This Row],[Toll Collection Device Number]]</f>
        <v>0</v>
      </c>
      <c r="DC96" s="106">
        <f>FLEET[[#This Row],[License Plate]]</f>
        <v>0</v>
      </c>
      <c r="DD96" s="111">
        <f>IFERROR(_xlfn.XLOOKUP(FLEET[[#This Row],[ASSET]],Table7[Equip '#],Table7[Rate],),"NON-BILLABLE")</f>
        <v>4500</v>
      </c>
    </row>
    <row r="97" spans="1:108" x14ac:dyDescent="0.25">
      <c r="A97" s="98" t="s">
        <v>4524</v>
      </c>
      <c r="B97" s="99" t="s">
        <v>4525</v>
      </c>
      <c r="C97" s="99" t="s">
        <v>241</v>
      </c>
      <c r="D97" s="99" t="s">
        <v>4829</v>
      </c>
      <c r="E97" s="99" t="s">
        <v>4830</v>
      </c>
      <c r="F97" s="99" t="s">
        <v>5033</v>
      </c>
      <c r="G97" s="99">
        <v>2015</v>
      </c>
      <c r="H97" s="99" t="s">
        <v>4312</v>
      </c>
      <c r="I97" s="100" t="s">
        <v>5017</v>
      </c>
      <c r="J97" s="99"/>
      <c r="K97" s="101">
        <v>45746.608287037001</v>
      </c>
      <c r="L97" s="99" t="s">
        <v>4580</v>
      </c>
      <c r="M97" s="99"/>
      <c r="N97" s="99"/>
      <c r="O97" s="99"/>
      <c r="P97" s="99"/>
      <c r="Q97" s="99"/>
      <c r="R97" s="99" t="s">
        <v>4572</v>
      </c>
      <c r="S97" s="99"/>
      <c r="T97" s="99" t="s">
        <v>4535</v>
      </c>
      <c r="U97" s="99" t="s">
        <v>1934</v>
      </c>
      <c r="V97" s="99">
        <v>808</v>
      </c>
      <c r="W97" s="99">
        <v>1125.5999999999999</v>
      </c>
      <c r="X97" s="99">
        <v>1125.5999999999999</v>
      </c>
      <c r="Y97" s="99">
        <v>6218</v>
      </c>
      <c r="Z97" s="99">
        <v>6218</v>
      </c>
      <c r="AA97" s="99"/>
      <c r="AB97" s="99" t="s">
        <v>5034</v>
      </c>
      <c r="AC97" s="99"/>
      <c r="AD97" s="99"/>
      <c r="AE97" s="99"/>
      <c r="AF97" s="99"/>
      <c r="AG97" s="99"/>
      <c r="AH97" s="99" t="s">
        <v>5035</v>
      </c>
      <c r="AI97" s="99"/>
      <c r="AJ97" s="99"/>
      <c r="AK97" s="99"/>
      <c r="AL97" s="99"/>
      <c r="AM97" s="99"/>
      <c r="AN97" s="99"/>
      <c r="AO97" s="99" t="s">
        <v>4539</v>
      </c>
      <c r="AP97" s="99" t="s">
        <v>4639</v>
      </c>
      <c r="AQ97" s="99"/>
      <c r="AR97" s="99">
        <v>0</v>
      </c>
      <c r="AS97" s="99" t="s">
        <v>4540</v>
      </c>
      <c r="AT97" s="99"/>
      <c r="AU97" s="99">
        <v>0</v>
      </c>
      <c r="AV97" s="99">
        <v>0</v>
      </c>
      <c r="AW97" s="99">
        <v>0</v>
      </c>
      <c r="AX97" s="99"/>
      <c r="AY97" s="99"/>
      <c r="AZ97" s="99">
        <v>0</v>
      </c>
      <c r="BA97" s="99">
        <v>0</v>
      </c>
      <c r="BB97" s="99">
        <v>0</v>
      </c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99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 t="s">
        <v>4836</v>
      </c>
      <c r="CK97" s="99" t="s">
        <v>5036</v>
      </c>
      <c r="CL97" s="99"/>
      <c r="CM97" s="99"/>
      <c r="CN97" s="102"/>
      <c r="CO97" s="99"/>
      <c r="CP97" s="103" t="s">
        <v>4696</v>
      </c>
      <c r="CQ97" s="104"/>
      <c r="CR97" s="104"/>
      <c r="CS97" s="104"/>
      <c r="CT97" s="104"/>
      <c r="CU97" s="105"/>
      <c r="CV97" s="104" t="str">
        <f>FLEET[[#This Row],[Category]]</f>
        <v>Dozer</v>
      </c>
      <c r="CW97" s="106" t="str">
        <f t="shared" si="1"/>
        <v>D-16</v>
      </c>
      <c r="CX9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7" s="106" t="s">
        <v>4577</v>
      </c>
      <c r="DA97" s="106" t="s">
        <v>241</v>
      </c>
      <c r="DB97" s="106">
        <f>FLEET[[#This Row],[Toll Collection Device Number]]</f>
        <v>0</v>
      </c>
      <c r="DC97" s="106">
        <f>FLEET[[#This Row],[License Plate]]</f>
        <v>0</v>
      </c>
      <c r="DD97" s="111">
        <f>IFERROR(_xlfn.XLOOKUP(FLEET[[#This Row],[ASSET]],Table7[Equip '#],Table7[Rate],),"NON-BILLABLE")</f>
        <v>5500</v>
      </c>
    </row>
    <row r="98" spans="1:108" x14ac:dyDescent="0.25">
      <c r="A98" s="98" t="s">
        <v>4524</v>
      </c>
      <c r="B98" s="99" t="s">
        <v>4525</v>
      </c>
      <c r="C98" s="99" t="s">
        <v>181</v>
      </c>
      <c r="D98" s="99" t="s">
        <v>4829</v>
      </c>
      <c r="E98" s="99" t="s">
        <v>4830</v>
      </c>
      <c r="F98" s="99" t="s">
        <v>5037</v>
      </c>
      <c r="G98" s="99">
        <v>2015</v>
      </c>
      <c r="H98" s="99" t="s">
        <v>4312</v>
      </c>
      <c r="I98" s="100" t="s">
        <v>5017</v>
      </c>
      <c r="J98" s="99"/>
      <c r="K98" s="101">
        <v>45746.5551851852</v>
      </c>
      <c r="L98" s="99" t="s">
        <v>4580</v>
      </c>
      <c r="M98" s="99"/>
      <c r="N98" s="99"/>
      <c r="O98" s="99"/>
      <c r="P98" s="99"/>
      <c r="Q98" s="99"/>
      <c r="R98" s="99" t="s">
        <v>4888</v>
      </c>
      <c r="S98" s="99"/>
      <c r="T98" s="99" t="s">
        <v>4535</v>
      </c>
      <c r="U98" s="99" t="s">
        <v>1934</v>
      </c>
      <c r="V98" s="99">
        <v>969</v>
      </c>
      <c r="W98" s="99">
        <v>3746.9</v>
      </c>
      <c r="X98" s="99">
        <v>3746.9</v>
      </c>
      <c r="Y98" s="99">
        <v>3850</v>
      </c>
      <c r="Z98" s="99">
        <v>3844</v>
      </c>
      <c r="AA98" s="99"/>
      <c r="AB98" s="99" t="s">
        <v>5038</v>
      </c>
      <c r="AC98" s="99"/>
      <c r="AD98" s="99"/>
      <c r="AE98" s="99"/>
      <c r="AF98" s="99"/>
      <c r="AG98" s="99"/>
      <c r="AH98" s="99"/>
      <c r="AI98" s="99"/>
      <c r="AJ98" s="99"/>
      <c r="AK98" s="99"/>
      <c r="AL98" s="99"/>
      <c r="AM98" s="99"/>
      <c r="AN98" s="99"/>
      <c r="AO98" s="99" t="s">
        <v>4539</v>
      </c>
      <c r="AP98" s="99" t="s">
        <v>4639</v>
      </c>
      <c r="AQ98" s="99"/>
      <c r="AR98" s="99">
        <v>0</v>
      </c>
      <c r="AS98" s="99" t="s">
        <v>4540</v>
      </c>
      <c r="AT98" s="99"/>
      <c r="AU98" s="99">
        <v>0</v>
      </c>
      <c r="AV98" s="99">
        <v>0</v>
      </c>
      <c r="AW98" s="99">
        <v>0</v>
      </c>
      <c r="AX98" s="99"/>
      <c r="AY98" s="99"/>
      <c r="AZ98" s="99">
        <v>0</v>
      </c>
      <c r="BA98" s="99">
        <v>0</v>
      </c>
      <c r="BB98" s="99">
        <v>0</v>
      </c>
      <c r="BC98" s="99"/>
      <c r="BD98" s="99"/>
      <c r="BE98" s="99"/>
      <c r="BF98" s="99"/>
      <c r="BG98" s="99"/>
      <c r="BH98" s="99"/>
      <c r="BI98" s="99"/>
      <c r="BJ98" s="99"/>
      <c r="BK98" s="99"/>
      <c r="BL98" s="99"/>
      <c r="BM98" s="99"/>
      <c r="BN98" s="99"/>
      <c r="BO98" s="99"/>
      <c r="BP98" s="99"/>
      <c r="BQ98" s="99"/>
      <c r="BR98" s="99"/>
      <c r="BS98" s="99"/>
      <c r="BT98" s="99"/>
      <c r="BU98" s="99"/>
      <c r="BV98" s="99"/>
      <c r="BW98" s="99"/>
      <c r="BX98" s="99"/>
      <c r="BY98" s="99"/>
      <c r="BZ98" s="99"/>
      <c r="CA98" s="99"/>
      <c r="CB98" s="99"/>
      <c r="CC98" s="99"/>
      <c r="CD98" s="99"/>
      <c r="CE98" s="99"/>
      <c r="CF98" s="99"/>
      <c r="CG98" s="99"/>
      <c r="CH98" s="99"/>
      <c r="CI98" s="99"/>
      <c r="CJ98" s="99" t="s">
        <v>4836</v>
      </c>
      <c r="CK98" s="99" t="s">
        <v>5039</v>
      </c>
      <c r="CL98" s="99"/>
      <c r="CM98" s="99"/>
      <c r="CN98" s="102"/>
      <c r="CO98" s="99"/>
      <c r="CP98" s="103" t="s">
        <v>4696</v>
      </c>
      <c r="CQ98" s="104"/>
      <c r="CR98" s="104"/>
      <c r="CS98" s="104"/>
      <c r="CT98" s="104"/>
      <c r="CU98" s="105"/>
      <c r="CV98" s="104" t="str">
        <f>FLEET[[#This Row],[Category]]</f>
        <v>Dozer</v>
      </c>
      <c r="CW98" s="106" t="str">
        <f t="shared" si="1"/>
        <v>D-17</v>
      </c>
      <c r="CX9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8" s="106" t="s">
        <v>4577</v>
      </c>
      <c r="DA98" s="106" t="s">
        <v>181</v>
      </c>
      <c r="DB98" s="106">
        <f>FLEET[[#This Row],[Toll Collection Device Number]]</f>
        <v>0</v>
      </c>
      <c r="DC98" s="106">
        <f>FLEET[[#This Row],[License Plate]]</f>
        <v>0</v>
      </c>
      <c r="DD98" s="111">
        <f>IFERROR(_xlfn.XLOOKUP(FLEET[[#This Row],[ASSET]],Table7[Equip '#],Table7[Rate],),"NON-BILLABLE")</f>
        <v>5500</v>
      </c>
    </row>
    <row r="99" spans="1:108" x14ac:dyDescent="0.25">
      <c r="A99" s="98" t="s">
        <v>4524</v>
      </c>
      <c r="B99" s="99" t="s">
        <v>4525</v>
      </c>
      <c r="C99" s="99" t="s">
        <v>182</v>
      </c>
      <c r="D99" s="99" t="s">
        <v>4829</v>
      </c>
      <c r="E99" s="99" t="s">
        <v>4830</v>
      </c>
      <c r="F99" s="99" t="s">
        <v>5028</v>
      </c>
      <c r="G99" s="99">
        <v>2016</v>
      </c>
      <c r="H99" s="99" t="s">
        <v>4312</v>
      </c>
      <c r="I99" s="100" t="s">
        <v>5029</v>
      </c>
      <c r="J99" s="99"/>
      <c r="K99" s="101">
        <v>45747.087997685201</v>
      </c>
      <c r="L99" s="99" t="s">
        <v>4580</v>
      </c>
      <c r="M99" s="99"/>
      <c r="N99" s="99"/>
      <c r="O99" s="99"/>
      <c r="P99" s="99"/>
      <c r="Q99" s="99"/>
      <c r="R99" s="99" t="s">
        <v>5040</v>
      </c>
      <c r="S99" s="99"/>
      <c r="T99" s="99" t="s">
        <v>4535</v>
      </c>
      <c r="U99" s="99" t="s">
        <v>4962</v>
      </c>
      <c r="V99" s="99">
        <v>970</v>
      </c>
      <c r="W99" s="99">
        <v>290.8</v>
      </c>
      <c r="X99" s="99">
        <v>290.8</v>
      </c>
      <c r="Y99" s="99">
        <v>6335</v>
      </c>
      <c r="Z99" s="99">
        <v>6335</v>
      </c>
      <c r="AA99" s="99"/>
      <c r="AB99" s="99" t="s">
        <v>5041</v>
      </c>
      <c r="AC99" s="99"/>
      <c r="AD99" s="99"/>
      <c r="AE99" s="99"/>
      <c r="AF99" s="99"/>
      <c r="AG99" s="99"/>
      <c r="AH99" s="99"/>
      <c r="AI99" s="99"/>
      <c r="AJ99" s="99"/>
      <c r="AK99" s="99"/>
      <c r="AL99" s="99"/>
      <c r="AM99" s="99"/>
      <c r="AN99" s="99"/>
      <c r="AO99" s="99" t="s">
        <v>4539</v>
      </c>
      <c r="AP99" s="99" t="s">
        <v>4639</v>
      </c>
      <c r="AQ99" s="99"/>
      <c r="AR99" s="99">
        <v>0</v>
      </c>
      <c r="AS99" s="99" t="s">
        <v>4540</v>
      </c>
      <c r="AT99" s="99"/>
      <c r="AU99" s="99">
        <v>0</v>
      </c>
      <c r="AV99" s="99">
        <v>0</v>
      </c>
      <c r="AW99" s="99">
        <v>0</v>
      </c>
      <c r="AX99" s="99"/>
      <c r="AY99" s="99"/>
      <c r="AZ99" s="99">
        <v>0</v>
      </c>
      <c r="BA99" s="99">
        <v>0</v>
      </c>
      <c r="BB99" s="99">
        <v>0</v>
      </c>
      <c r="BC99" s="99"/>
      <c r="BD99" s="99"/>
      <c r="BE99" s="99"/>
      <c r="BF99" s="99"/>
      <c r="BG99" s="99"/>
      <c r="BH99" s="99"/>
      <c r="BI99" s="99"/>
      <c r="BJ99" s="99"/>
      <c r="BK99" s="99"/>
      <c r="BL99" s="99"/>
      <c r="BM99" s="99"/>
      <c r="BN99" s="99"/>
      <c r="BO99" s="99"/>
      <c r="BP99" s="99"/>
      <c r="BQ99" s="99"/>
      <c r="BR99" s="99"/>
      <c r="BS99" s="99"/>
      <c r="BT99" s="99"/>
      <c r="BU99" s="99"/>
      <c r="BV99" s="99"/>
      <c r="BW99" s="99"/>
      <c r="BX99" s="99"/>
      <c r="BY99" s="99"/>
      <c r="BZ99" s="99"/>
      <c r="CA99" s="99"/>
      <c r="CB99" s="99"/>
      <c r="CC99" s="99"/>
      <c r="CD99" s="99"/>
      <c r="CE99" s="99"/>
      <c r="CF99" s="99"/>
      <c r="CG99" s="99"/>
      <c r="CH99" s="99"/>
      <c r="CI99" s="99"/>
      <c r="CJ99" s="99" t="s">
        <v>4836</v>
      </c>
      <c r="CK99" s="99" t="s">
        <v>5042</v>
      </c>
      <c r="CL99" s="99"/>
      <c r="CM99" s="99"/>
      <c r="CN99" s="102"/>
      <c r="CO99" s="99"/>
      <c r="CP99" s="103" t="s">
        <v>4696</v>
      </c>
      <c r="CQ99" s="104"/>
      <c r="CR99" s="104"/>
      <c r="CS99" s="104"/>
      <c r="CT99" s="104"/>
      <c r="CU99" s="105"/>
      <c r="CV99" s="104" t="str">
        <f>FLEET[[#This Row],[Category]]</f>
        <v>Dozer</v>
      </c>
      <c r="CW99" s="106" t="str">
        <f t="shared" si="1"/>
        <v>D-18</v>
      </c>
      <c r="CX9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9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99" s="106" t="s">
        <v>4577</v>
      </c>
      <c r="DA99" s="106" t="s">
        <v>182</v>
      </c>
      <c r="DB99" s="106">
        <f>FLEET[[#This Row],[Toll Collection Device Number]]</f>
        <v>0</v>
      </c>
      <c r="DC99" s="106">
        <f>FLEET[[#This Row],[License Plate]]</f>
        <v>0</v>
      </c>
      <c r="DD99" s="111">
        <f>IFERROR(_xlfn.XLOOKUP(FLEET[[#This Row],[ASSET]],Table7[Equip '#],Table7[Rate],),"NON-BILLABLE")</f>
        <v>4500</v>
      </c>
    </row>
    <row r="100" spans="1:108" x14ac:dyDescent="0.25">
      <c r="A100" s="98" t="s">
        <v>4524</v>
      </c>
      <c r="B100" s="99" t="s">
        <v>4525</v>
      </c>
      <c r="C100" s="99" t="s">
        <v>5043</v>
      </c>
      <c r="D100" s="99" t="s">
        <v>4829</v>
      </c>
      <c r="E100" s="99" t="s">
        <v>5044</v>
      </c>
      <c r="F100" s="99" t="s">
        <v>5045</v>
      </c>
      <c r="G100" s="99">
        <v>2022</v>
      </c>
      <c r="H100" s="99" t="s">
        <v>4315</v>
      </c>
      <c r="I100" s="100"/>
      <c r="J100" s="99"/>
      <c r="K100" s="101">
        <v>45746.846932870401</v>
      </c>
      <c r="L100" s="99" t="s">
        <v>4580</v>
      </c>
      <c r="M100" s="99"/>
      <c r="N100" s="99"/>
      <c r="O100" s="99"/>
      <c r="P100" s="99"/>
      <c r="Q100" s="99"/>
      <c r="R100" s="99" t="s">
        <v>4873</v>
      </c>
      <c r="S100" s="99"/>
      <c r="T100" s="99" t="s">
        <v>4535</v>
      </c>
      <c r="U100" s="99" t="s">
        <v>1935</v>
      </c>
      <c r="V100" s="99">
        <v>543</v>
      </c>
      <c r="W100" s="99">
        <v>341</v>
      </c>
      <c r="X100" s="99">
        <v>341</v>
      </c>
      <c r="Y100" s="99">
        <v>2897</v>
      </c>
      <c r="Z100" s="99">
        <v>2897</v>
      </c>
      <c r="AA100" s="99"/>
      <c r="AB100" s="99" t="s">
        <v>5046</v>
      </c>
      <c r="AC100" s="99"/>
      <c r="AD100" s="99"/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99" t="s">
        <v>4539</v>
      </c>
      <c r="AP100" s="99" t="s">
        <v>4639</v>
      </c>
      <c r="AQ100" s="99">
        <v>0</v>
      </c>
      <c r="AR100" s="99">
        <v>0</v>
      </c>
      <c r="AS100" s="99" t="s">
        <v>4540</v>
      </c>
      <c r="AT100" s="99">
        <v>0</v>
      </c>
      <c r="AU100" s="99">
        <v>0</v>
      </c>
      <c r="AV100" s="99">
        <v>0</v>
      </c>
      <c r="AW100" s="99">
        <v>0</v>
      </c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  <c r="BM100" s="99"/>
      <c r="BN100" s="99"/>
      <c r="BO100" s="99"/>
      <c r="BP100" s="99"/>
      <c r="BQ100" s="99"/>
      <c r="BR100" s="99"/>
      <c r="BS100" s="99"/>
      <c r="BT100" s="99"/>
      <c r="BU100" s="99"/>
      <c r="BV100" s="99"/>
      <c r="BW100" s="99"/>
      <c r="BX100" s="99"/>
      <c r="BY100" s="99"/>
      <c r="BZ100" s="99"/>
      <c r="CA100" s="99"/>
      <c r="CB100" s="99"/>
      <c r="CC100" s="99"/>
      <c r="CD100" s="99"/>
      <c r="CE100" s="99"/>
      <c r="CF100" s="99"/>
      <c r="CG100" s="99"/>
      <c r="CH100" s="99"/>
      <c r="CI100" s="99"/>
      <c r="CJ100" s="99" t="s">
        <v>4836</v>
      </c>
      <c r="CK100" s="99" t="s">
        <v>5047</v>
      </c>
      <c r="CL100" s="102"/>
      <c r="CM100" s="99"/>
      <c r="CN100" s="102"/>
      <c r="CO100" s="99"/>
      <c r="CP100" s="103" t="s">
        <v>4544</v>
      </c>
      <c r="CQ100" s="104"/>
      <c r="CR100" s="104"/>
      <c r="CS100" s="104"/>
      <c r="CT100" s="104"/>
      <c r="CU100" s="105"/>
      <c r="CV100" s="104" t="str">
        <f>FLEET[[#This Row],[Category]]</f>
        <v xml:space="preserve">Asphalt Roller - Steel Wheel 84" </v>
      </c>
      <c r="CW100" s="106" t="str">
        <f t="shared" si="1"/>
        <v>DD-01</v>
      </c>
      <c r="CX10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ASPHALT 84"</v>
      </c>
      <c r="CY100" s="106" t="str">
        <f>IFERROR(TRIM(MID(FLEET[[#This Row],[Secondary Asset Identifier]], FIND(" - ", FLEET[[#This Row],[Secondary Asset Identifier]]) + 3, LEN(FLEET[[#This Row],[Secondary Asset Identifier]]))),FLEET[[#This Row],[Emp ID]])</f>
        <v>ASPHALT 84"</v>
      </c>
      <c r="CZ100" s="106" t="s">
        <v>5048</v>
      </c>
      <c r="DA100" s="106" t="s">
        <v>3344</v>
      </c>
      <c r="DB100" s="106">
        <f>FLEET[[#This Row],[Toll Collection Device Number]]</f>
        <v>0</v>
      </c>
      <c r="DC100" s="106">
        <f>FLEET[[#This Row],[License Plate]]</f>
        <v>0</v>
      </c>
      <c r="DD100" s="111">
        <f>IFERROR(_xlfn.XLOOKUP(FLEET[[#This Row],[ASSET]],Table7[Equip '#],Table7[Rate],),"NON-BILLABLE")</f>
        <v>4000</v>
      </c>
    </row>
    <row r="101" spans="1:108" x14ac:dyDescent="0.25">
      <c r="A101" s="98" t="s">
        <v>4524</v>
      </c>
      <c r="B101" s="99" t="s">
        <v>4525</v>
      </c>
      <c r="C101" s="99" t="s">
        <v>5049</v>
      </c>
      <c r="D101" s="99" t="s">
        <v>4527</v>
      </c>
      <c r="E101" s="99" t="s">
        <v>5050</v>
      </c>
      <c r="F101" s="99" t="s">
        <v>5051</v>
      </c>
      <c r="G101" s="99">
        <v>2005</v>
      </c>
      <c r="H101" s="99" t="s">
        <v>4308</v>
      </c>
      <c r="I101" s="100"/>
      <c r="J101" s="99"/>
      <c r="K101" s="101">
        <v>45746.612060185202</v>
      </c>
      <c r="L101" s="99" t="s">
        <v>4580</v>
      </c>
      <c r="M101" s="99"/>
      <c r="N101" s="99"/>
      <c r="O101" s="99"/>
      <c r="P101" s="99"/>
      <c r="Q101" s="99"/>
      <c r="R101" s="99" t="s">
        <v>4628</v>
      </c>
      <c r="S101" s="99"/>
      <c r="T101" s="99" t="s">
        <v>4535</v>
      </c>
      <c r="U101" s="99" t="s">
        <v>5052</v>
      </c>
      <c r="V101" s="99">
        <v>963</v>
      </c>
      <c r="W101" s="99">
        <v>70975.600000000006</v>
      </c>
      <c r="X101" s="99">
        <v>70975.600000000006</v>
      </c>
      <c r="Y101" s="99">
        <v>8725</v>
      </c>
      <c r="Z101" s="99">
        <v>8725</v>
      </c>
      <c r="AA101" s="99"/>
      <c r="AB101" s="99" t="s">
        <v>5053</v>
      </c>
      <c r="AC101" s="99"/>
      <c r="AD101" s="99" t="s">
        <v>5054</v>
      </c>
      <c r="AE101" s="99" t="s">
        <v>568</v>
      </c>
      <c r="AF101" s="99"/>
      <c r="AG101" s="99"/>
      <c r="AH101" s="99"/>
      <c r="AI101" s="99"/>
      <c r="AJ101" s="99"/>
      <c r="AK101" s="99"/>
      <c r="AL101" s="99"/>
      <c r="AM101" s="99"/>
      <c r="AN101" s="99"/>
      <c r="AO101" s="99" t="s">
        <v>4539</v>
      </c>
      <c r="AP101" s="99" t="s">
        <v>4639</v>
      </c>
      <c r="AQ101" s="99">
        <v>0</v>
      </c>
      <c r="AR101" s="99">
        <v>0</v>
      </c>
      <c r="AS101" s="99" t="s">
        <v>4540</v>
      </c>
      <c r="AT101" s="99">
        <v>0</v>
      </c>
      <c r="AU101" s="99">
        <v>0</v>
      </c>
      <c r="AV101" s="99">
        <v>0</v>
      </c>
      <c r="AW101" s="99">
        <v>0</v>
      </c>
      <c r="AX101" s="99"/>
      <c r="AY101" s="99"/>
      <c r="AZ101" s="99">
        <v>0</v>
      </c>
      <c r="BA101" s="99">
        <v>0</v>
      </c>
      <c r="BB101" s="99">
        <v>0</v>
      </c>
      <c r="BC101" s="99"/>
      <c r="BD101" s="99"/>
      <c r="BE101" s="99"/>
      <c r="BF101" s="99" t="s">
        <v>4598</v>
      </c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9"/>
      <c r="CE101" s="99"/>
      <c r="CF101" s="99"/>
      <c r="CG101" s="99"/>
      <c r="CH101" s="99"/>
      <c r="CI101" s="99"/>
      <c r="CJ101" s="99" t="s">
        <v>4914</v>
      </c>
      <c r="CK101" s="99" t="s">
        <v>5055</v>
      </c>
      <c r="CL101" s="99"/>
      <c r="CM101" s="99"/>
      <c r="CN101" s="102"/>
      <c r="CO101" s="99">
        <v>45838</v>
      </c>
      <c r="CP101" s="103" t="s">
        <v>4696</v>
      </c>
      <c r="CQ101" s="104"/>
      <c r="CR101" s="104"/>
      <c r="CS101" s="104"/>
      <c r="CT101" s="104"/>
      <c r="CU101" s="105"/>
      <c r="CV101" s="104" t="str">
        <f>FLEET[[#This Row],[Category]]</f>
        <v>Heavy Truck</v>
      </c>
      <c r="CW101" s="106" t="str">
        <f t="shared" si="1"/>
        <v>DD-01S</v>
      </c>
      <c r="CX10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1" s="106" t="s">
        <v>4577</v>
      </c>
      <c r="DA101" s="106" t="s">
        <v>5049</v>
      </c>
      <c r="DB101" s="106">
        <f>FLEET[[#This Row],[Toll Collection Device Number]]</f>
        <v>0</v>
      </c>
      <c r="DC101" s="106" t="str">
        <f>FLEET[[#This Row],[License Plate]]</f>
        <v>LVZ0765</v>
      </c>
      <c r="DD101" s="111" t="str">
        <f>IFERROR(_xlfn.XLOOKUP(FLEET[[#This Row],[ASSET]],Table7[Equip '#],Table7[Rate],),"NON-BILLABLE")</f>
        <v>NON-BILLABLE</v>
      </c>
    </row>
    <row r="102" spans="1:108" x14ac:dyDescent="0.25">
      <c r="A102" s="98" t="s">
        <v>4524</v>
      </c>
      <c r="B102" s="99" t="s">
        <v>4525</v>
      </c>
      <c r="C102" s="99" t="s">
        <v>5056</v>
      </c>
      <c r="D102" s="99" t="s">
        <v>4829</v>
      </c>
      <c r="E102" s="99" t="s">
        <v>5044</v>
      </c>
      <c r="F102" s="99" t="s">
        <v>5057</v>
      </c>
      <c r="G102" s="99">
        <v>2018</v>
      </c>
      <c r="H102" s="99" t="s">
        <v>4315</v>
      </c>
      <c r="I102" s="100"/>
      <c r="J102" s="99"/>
      <c r="K102" s="101">
        <v>45746.692731481497</v>
      </c>
      <c r="L102" s="99" t="s">
        <v>4580</v>
      </c>
      <c r="M102" s="99"/>
      <c r="N102" s="99"/>
      <c r="O102" s="99"/>
      <c r="P102" s="99"/>
      <c r="Q102" s="99"/>
      <c r="R102" s="99" t="s">
        <v>4873</v>
      </c>
      <c r="S102" s="99"/>
      <c r="T102" s="99" t="s">
        <v>4535</v>
      </c>
      <c r="U102" s="99" t="s">
        <v>1935</v>
      </c>
      <c r="V102" s="99">
        <v>529</v>
      </c>
      <c r="W102" s="99">
        <v>545.4</v>
      </c>
      <c r="X102" s="99">
        <v>545.4</v>
      </c>
      <c r="Y102" s="99">
        <v>970</v>
      </c>
      <c r="Z102" s="99">
        <v>970</v>
      </c>
      <c r="AA102" s="99"/>
      <c r="AB102" s="99" t="s">
        <v>5058</v>
      </c>
      <c r="AC102" s="99"/>
      <c r="AD102" s="99"/>
      <c r="AE102" s="99"/>
      <c r="AF102" s="99"/>
      <c r="AG102" s="99"/>
      <c r="AH102" s="99" t="s">
        <v>5059</v>
      </c>
      <c r="AI102" s="99"/>
      <c r="AJ102" s="99"/>
      <c r="AK102" s="99"/>
      <c r="AL102" s="99"/>
      <c r="AM102" s="99"/>
      <c r="AN102" s="99"/>
      <c r="AO102" s="99" t="s">
        <v>4539</v>
      </c>
      <c r="AP102" s="99" t="s">
        <v>4639</v>
      </c>
      <c r="AQ102" s="99">
        <v>0</v>
      </c>
      <c r="AR102" s="99">
        <v>0</v>
      </c>
      <c r="AS102" s="99" t="s">
        <v>4540</v>
      </c>
      <c r="AT102" s="99">
        <v>0</v>
      </c>
      <c r="AU102" s="99">
        <v>0</v>
      </c>
      <c r="AV102" s="99">
        <v>0</v>
      </c>
      <c r="AW102" s="99">
        <v>0</v>
      </c>
      <c r="AX102" s="99"/>
      <c r="AY102" s="99"/>
      <c r="AZ102" s="99"/>
      <c r="BA102" s="99"/>
      <c r="BB102" s="99"/>
      <c r="BC102" s="99"/>
      <c r="BD102" s="99"/>
      <c r="BE102" s="99"/>
      <c r="BF102" s="99"/>
      <c r="BG102" s="99"/>
      <c r="BH102" s="99"/>
      <c r="BI102" s="99"/>
      <c r="BJ102" s="99"/>
      <c r="BK102" s="99"/>
      <c r="BL102" s="99"/>
      <c r="BM102" s="99"/>
      <c r="BN102" s="99"/>
      <c r="BO102" s="99"/>
      <c r="BP102" s="99"/>
      <c r="BQ102" s="99"/>
      <c r="BR102" s="99"/>
      <c r="BS102" s="99"/>
      <c r="BT102" s="99"/>
      <c r="BU102" s="99"/>
      <c r="BV102" s="99"/>
      <c r="BW102" s="99"/>
      <c r="BX102" s="99"/>
      <c r="BY102" s="99"/>
      <c r="BZ102" s="99"/>
      <c r="CA102" s="99"/>
      <c r="CB102" s="99"/>
      <c r="CC102" s="99"/>
      <c r="CD102" s="99"/>
      <c r="CE102" s="99"/>
      <c r="CF102" s="99"/>
      <c r="CG102" s="99"/>
      <c r="CH102" s="99"/>
      <c r="CI102" s="99"/>
      <c r="CJ102" s="99" t="s">
        <v>4836</v>
      </c>
      <c r="CK102" s="99" t="s">
        <v>5060</v>
      </c>
      <c r="CL102" s="99"/>
      <c r="CM102" s="99"/>
      <c r="CN102" s="102"/>
      <c r="CO102" s="99"/>
      <c r="CP102" s="103" t="s">
        <v>4544</v>
      </c>
      <c r="CQ102" s="104"/>
      <c r="CR102" s="104"/>
      <c r="CS102" s="104"/>
      <c r="CT102" s="104"/>
      <c r="CU102" s="105"/>
      <c r="CV102" s="104" t="str">
        <f>FLEET[[#This Row],[Category]]</f>
        <v xml:space="preserve">Asphalt Roller - Steel Wheel 84" </v>
      </c>
      <c r="CW102" s="106" t="str">
        <f t="shared" si="1"/>
        <v>DD-02</v>
      </c>
      <c r="CX10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ASPHALT 84"</v>
      </c>
      <c r="CY102" s="106" t="str">
        <f>IFERROR(TRIM(MID(FLEET[[#This Row],[Secondary Asset Identifier]], FIND(" - ", FLEET[[#This Row],[Secondary Asset Identifier]]) + 3, LEN(FLEET[[#This Row],[Secondary Asset Identifier]]))),FLEET[[#This Row],[Emp ID]])</f>
        <v>ASPHALT 84"</v>
      </c>
      <c r="CZ102" s="106" t="s">
        <v>5048</v>
      </c>
      <c r="DA102" s="106" t="s">
        <v>3345</v>
      </c>
      <c r="DB102" s="106">
        <f>FLEET[[#This Row],[Toll Collection Device Number]]</f>
        <v>0</v>
      </c>
      <c r="DC102" s="106">
        <f>FLEET[[#This Row],[License Plate]]</f>
        <v>0</v>
      </c>
      <c r="DD102" s="111">
        <f>IFERROR(_xlfn.XLOOKUP(FLEET[[#This Row],[ASSET]],Table7[Equip '#],Table7[Rate],),"NON-BILLABLE")</f>
        <v>4000</v>
      </c>
    </row>
    <row r="103" spans="1:108" x14ac:dyDescent="0.25">
      <c r="A103" s="98" t="s">
        <v>4524</v>
      </c>
      <c r="B103" s="99" t="s">
        <v>4525</v>
      </c>
      <c r="C103" s="99" t="s">
        <v>3586</v>
      </c>
      <c r="D103" s="99" t="s">
        <v>4829</v>
      </c>
      <c r="E103" s="99" t="s">
        <v>5044</v>
      </c>
      <c r="F103" s="99" t="s">
        <v>5061</v>
      </c>
      <c r="G103" s="99">
        <v>2022</v>
      </c>
      <c r="H103" s="99" t="s">
        <v>4316</v>
      </c>
      <c r="I103" s="100"/>
      <c r="J103" s="99"/>
      <c r="K103" s="101">
        <v>45746.640416666698</v>
      </c>
      <c r="L103" s="99" t="s">
        <v>4580</v>
      </c>
      <c r="M103" s="99"/>
      <c r="N103" s="99"/>
      <c r="O103" s="99"/>
      <c r="P103" s="99"/>
      <c r="Q103" s="99"/>
      <c r="R103" s="99" t="s">
        <v>4754</v>
      </c>
      <c r="S103" s="99"/>
      <c r="T103" s="99" t="s">
        <v>4535</v>
      </c>
      <c r="U103" s="99" t="s">
        <v>4985</v>
      </c>
      <c r="V103" s="99">
        <v>359</v>
      </c>
      <c r="W103" s="99">
        <v>142.5</v>
      </c>
      <c r="X103" s="99">
        <v>142.5</v>
      </c>
      <c r="Y103" s="99">
        <v>799</v>
      </c>
      <c r="Z103" s="99">
        <v>799</v>
      </c>
      <c r="AA103" s="99"/>
      <c r="AB103" s="99" t="s">
        <v>5062</v>
      </c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  <c r="AN103" s="99"/>
      <c r="AO103" s="99" t="s">
        <v>4539</v>
      </c>
      <c r="AP103" s="99"/>
      <c r="AQ103" s="99">
        <v>0</v>
      </c>
      <c r="AR103" s="99">
        <v>0</v>
      </c>
      <c r="AS103" s="99" t="s">
        <v>4540</v>
      </c>
      <c r="AT103" s="99">
        <v>0</v>
      </c>
      <c r="AU103" s="99">
        <v>0</v>
      </c>
      <c r="AV103" s="99">
        <v>0</v>
      </c>
      <c r="AW103" s="99">
        <v>0</v>
      </c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  <c r="BM103" s="99"/>
      <c r="BN103" s="99"/>
      <c r="BO103" s="99"/>
      <c r="BP103" s="99"/>
      <c r="BQ103" s="99"/>
      <c r="BR103" s="99"/>
      <c r="BS103" s="99"/>
      <c r="BT103" s="99"/>
      <c r="BU103" s="99"/>
      <c r="BV103" s="99"/>
      <c r="BW103" s="99"/>
      <c r="BX103" s="99"/>
      <c r="BY103" s="99"/>
      <c r="BZ103" s="99"/>
      <c r="CA103" s="99"/>
      <c r="CB103" s="99"/>
      <c r="CC103" s="99"/>
      <c r="CD103" s="99"/>
      <c r="CE103" s="99"/>
      <c r="CF103" s="99"/>
      <c r="CG103" s="99"/>
      <c r="CH103" s="99"/>
      <c r="CI103" s="99"/>
      <c r="CJ103" s="99" t="s">
        <v>4836</v>
      </c>
      <c r="CK103" s="99" t="s">
        <v>5063</v>
      </c>
      <c r="CL103" s="99"/>
      <c r="CM103" s="99"/>
      <c r="CN103" s="102"/>
      <c r="CO103" s="99"/>
      <c r="CP103" s="103" t="s">
        <v>4544</v>
      </c>
      <c r="CQ103" s="104"/>
      <c r="CR103" s="104"/>
      <c r="CS103" s="104"/>
      <c r="CT103" s="104"/>
      <c r="CU103" s="105"/>
      <c r="CV103" s="104" t="str">
        <f>FLEET[[#This Row],[Category]]</f>
        <v>Roller</v>
      </c>
      <c r="CW103" s="106" t="str">
        <f t="shared" si="1"/>
        <v>DD-03</v>
      </c>
      <c r="CX10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3" s="106" t="s">
        <v>4577</v>
      </c>
      <c r="DA103" s="106" t="s">
        <v>3586</v>
      </c>
      <c r="DB103" s="106">
        <f>FLEET[[#This Row],[Toll Collection Device Number]]</f>
        <v>0</v>
      </c>
      <c r="DC103" s="106">
        <f>FLEET[[#This Row],[License Plate]]</f>
        <v>0</v>
      </c>
      <c r="DD103" s="111">
        <f>IFERROR(_xlfn.XLOOKUP(FLEET[[#This Row],[ASSET]],Table7[Equip '#],Table7[Rate],),"NON-BILLABLE")</f>
        <v>2500</v>
      </c>
    </row>
    <row r="104" spans="1:108" x14ac:dyDescent="0.25">
      <c r="A104" s="98" t="s">
        <v>4524</v>
      </c>
      <c r="B104" s="99" t="s">
        <v>4525</v>
      </c>
      <c r="C104" s="99" t="s">
        <v>5064</v>
      </c>
      <c r="D104" s="99" t="s">
        <v>4786</v>
      </c>
      <c r="E104" s="99" t="s">
        <v>5065</v>
      </c>
      <c r="F104" s="99" t="s">
        <v>5066</v>
      </c>
      <c r="G104" s="99">
        <v>2018</v>
      </c>
      <c r="H104" s="99" t="s">
        <v>5067</v>
      </c>
      <c r="I104" s="100"/>
      <c r="J104" s="99"/>
      <c r="K104" s="101"/>
      <c r="L104" s="99"/>
      <c r="M104" s="99"/>
      <c r="N104" s="99"/>
      <c r="O104" s="99"/>
      <c r="P104" s="99"/>
      <c r="Q104" s="99"/>
      <c r="R104" s="99"/>
      <c r="S104" s="99"/>
      <c r="T104" s="99" t="s">
        <v>4535</v>
      </c>
      <c r="U104" s="99" t="s">
        <v>4373</v>
      </c>
      <c r="V104" s="99"/>
      <c r="W104" s="99"/>
      <c r="X104" s="99"/>
      <c r="Y104" s="99"/>
      <c r="Z104" s="99"/>
      <c r="AA104" s="99"/>
      <c r="AB104" s="99"/>
      <c r="AC104" s="99"/>
      <c r="AD104" s="99"/>
      <c r="AE104" s="99"/>
      <c r="AF104" s="99"/>
      <c r="AG104" s="99"/>
      <c r="AH104" s="100"/>
      <c r="AI104" s="99"/>
      <c r="AJ104" s="99"/>
      <c r="AK104" s="99"/>
      <c r="AL104" s="99"/>
      <c r="AM104" s="99"/>
      <c r="AN104" s="99"/>
      <c r="AO104" s="99" t="s">
        <v>4539</v>
      </c>
      <c r="AP104" s="99" t="s">
        <v>4639</v>
      </c>
      <c r="AQ104" s="99"/>
      <c r="AR104" s="99">
        <v>0</v>
      </c>
      <c r="AS104" s="99" t="s">
        <v>4540</v>
      </c>
      <c r="AT104" s="99"/>
      <c r="AU104" s="99">
        <v>0</v>
      </c>
      <c r="AV104" s="99">
        <v>0</v>
      </c>
      <c r="AW104" s="99">
        <v>0</v>
      </c>
      <c r="AX104" s="99"/>
      <c r="AY104" s="99"/>
      <c r="AZ104" s="99"/>
      <c r="BA104" s="99"/>
      <c r="BB104" s="99"/>
      <c r="BC104" s="99"/>
      <c r="BD104" s="99"/>
      <c r="BE104" s="99"/>
      <c r="BF104" s="99"/>
      <c r="BG104" s="99"/>
      <c r="BH104" s="99"/>
      <c r="BI104" s="99"/>
      <c r="BJ104" s="99"/>
      <c r="BK104" s="99"/>
      <c r="BL104" s="99"/>
      <c r="BM104" s="99"/>
      <c r="BN104" s="99"/>
      <c r="BO104" s="99"/>
      <c r="BP104" s="99"/>
      <c r="BQ104" s="99"/>
      <c r="BR104" s="99"/>
      <c r="BS104" s="99"/>
      <c r="BT104" s="99"/>
      <c r="BU104" s="99"/>
      <c r="BV104" s="99"/>
      <c r="BW104" s="99"/>
      <c r="BX104" s="99"/>
      <c r="BY104" s="99"/>
      <c r="BZ104" s="99"/>
      <c r="CA104" s="99"/>
      <c r="CB104" s="99"/>
      <c r="CC104" s="99"/>
      <c r="CD104" s="99"/>
      <c r="CE104" s="99"/>
      <c r="CF104" s="99"/>
      <c r="CG104" s="99"/>
      <c r="CH104" s="99"/>
      <c r="CI104" s="99"/>
      <c r="CJ104" s="99"/>
      <c r="CK104" s="99"/>
      <c r="CL104" s="102"/>
      <c r="CM104" s="99"/>
      <c r="CN104" s="102"/>
      <c r="CO104" s="99"/>
      <c r="CP104" s="103" t="s">
        <v>4544</v>
      </c>
      <c r="CQ104" s="104"/>
      <c r="CR104" s="104"/>
      <c r="CS104" s="104"/>
      <c r="CT104" s="104"/>
      <c r="CU104" s="105"/>
      <c r="CV104" s="104" t="str">
        <f>FLEET[[#This Row],[Category]]</f>
        <v>Attachment</v>
      </c>
      <c r="CW104" s="106" t="str">
        <f t="shared" si="1"/>
        <v>Drop hammer</v>
      </c>
      <c r="CX10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4" s="106" t="s">
        <v>4577</v>
      </c>
      <c r="DA104" s="106" t="s">
        <v>5068</v>
      </c>
      <c r="DB104" s="106">
        <f>FLEET[[#This Row],[Toll Collection Device Number]]</f>
        <v>0</v>
      </c>
      <c r="DC104" s="106">
        <f>FLEET[[#This Row],[License Plate]]</f>
        <v>0</v>
      </c>
      <c r="DD104" s="111" t="str">
        <f>IFERROR(_xlfn.XLOOKUP(FLEET[[#This Row],[ASSET]],Table7[Equip '#],Table7[Rate],),"NON-BILLABLE")</f>
        <v>NON-BILLABLE</v>
      </c>
    </row>
    <row r="105" spans="1:108" x14ac:dyDescent="0.25">
      <c r="A105" s="98" t="s">
        <v>4524</v>
      </c>
      <c r="B105" s="99" t="s">
        <v>4525</v>
      </c>
      <c r="C105" s="99" t="s">
        <v>3587</v>
      </c>
      <c r="D105" s="99" t="s">
        <v>4527</v>
      </c>
      <c r="E105" s="99" t="s">
        <v>5069</v>
      </c>
      <c r="F105" s="99" t="s">
        <v>5070</v>
      </c>
      <c r="G105" s="99">
        <v>2017</v>
      </c>
      <c r="H105" s="99" t="s">
        <v>4308</v>
      </c>
      <c r="I105" s="100"/>
      <c r="J105" s="99"/>
      <c r="K105" s="101">
        <v>45746.812349537002</v>
      </c>
      <c r="L105" s="99" t="s">
        <v>4580</v>
      </c>
      <c r="M105" s="99"/>
      <c r="N105" s="99"/>
      <c r="O105" s="99"/>
      <c r="P105" s="99"/>
      <c r="Q105" s="99"/>
      <c r="R105" s="99" t="s">
        <v>5071</v>
      </c>
      <c r="S105" s="99"/>
      <c r="T105" s="99" t="s">
        <v>4535</v>
      </c>
      <c r="U105" s="99" t="s">
        <v>1934</v>
      </c>
      <c r="V105" s="99">
        <v>395</v>
      </c>
      <c r="W105" s="99">
        <v>110295.9</v>
      </c>
      <c r="X105" s="99">
        <v>110295.9</v>
      </c>
      <c r="Y105" s="99">
        <v>10559</v>
      </c>
      <c r="Z105" s="99">
        <v>10559</v>
      </c>
      <c r="AA105" s="99"/>
      <c r="AB105" s="99" t="s">
        <v>5072</v>
      </c>
      <c r="AC105" s="99"/>
      <c r="AD105" s="99" t="s">
        <v>5073</v>
      </c>
      <c r="AE105" s="99" t="s">
        <v>568</v>
      </c>
      <c r="AF105" s="99"/>
      <c r="AG105" s="99"/>
      <c r="AH105" s="99"/>
      <c r="AI105" s="99"/>
      <c r="AJ105" s="99"/>
      <c r="AK105" s="99"/>
      <c r="AL105" s="99"/>
      <c r="AM105" s="99"/>
      <c r="AN105" s="99"/>
      <c r="AO105" s="99" t="s">
        <v>4539</v>
      </c>
      <c r="AP105" s="99"/>
      <c r="AQ105" s="99">
        <v>0</v>
      </c>
      <c r="AR105" s="99">
        <v>0</v>
      </c>
      <c r="AS105" s="99" t="s">
        <v>4540</v>
      </c>
      <c r="AT105" s="99">
        <v>0</v>
      </c>
      <c r="AU105" s="99">
        <v>0</v>
      </c>
      <c r="AV105" s="99">
        <v>0</v>
      </c>
      <c r="AW105" s="99">
        <v>0</v>
      </c>
      <c r="AX105" s="99" t="s">
        <v>5074</v>
      </c>
      <c r="AY105" s="99"/>
      <c r="AZ105" s="99"/>
      <c r="BA105" s="99"/>
      <c r="BB105" s="99"/>
      <c r="BC105" s="99"/>
      <c r="BD105" s="99"/>
      <c r="BE105" s="99"/>
      <c r="BF105" s="99" t="s">
        <v>5075</v>
      </c>
      <c r="BG105" s="99"/>
      <c r="BH105" s="99"/>
      <c r="BI105" s="99"/>
      <c r="BJ105" s="99"/>
      <c r="BK105" s="99"/>
      <c r="BL105" s="99"/>
      <c r="BM105" s="99"/>
      <c r="BN105" s="99"/>
      <c r="BO105" s="99"/>
      <c r="BP105" s="99"/>
      <c r="BQ105" s="99"/>
      <c r="BR105" s="99"/>
      <c r="BS105" s="99"/>
      <c r="BT105" s="99"/>
      <c r="BU105" s="99"/>
      <c r="BV105" s="99"/>
      <c r="BW105" s="99"/>
      <c r="BX105" s="99"/>
      <c r="BY105" s="99"/>
      <c r="BZ105" s="99"/>
      <c r="CA105" s="99"/>
      <c r="CB105" s="99"/>
      <c r="CC105" s="99"/>
      <c r="CD105" s="99"/>
      <c r="CE105" s="99"/>
      <c r="CF105" s="99"/>
      <c r="CG105" s="99"/>
      <c r="CH105" s="99"/>
      <c r="CI105" s="99"/>
      <c r="CJ105" s="99" t="s">
        <v>4914</v>
      </c>
      <c r="CK105" s="99" t="s">
        <v>5076</v>
      </c>
      <c r="CL105" s="102">
        <v>4</v>
      </c>
      <c r="CM105" s="99"/>
      <c r="CN105" s="102"/>
      <c r="CO105" s="99">
        <v>46081</v>
      </c>
      <c r="CP105" s="103" t="s">
        <v>4544</v>
      </c>
      <c r="CQ105" s="104"/>
      <c r="CR105" s="104"/>
      <c r="CS105" s="104"/>
      <c r="CT105" s="104"/>
      <c r="CU105" s="105"/>
      <c r="CV105" s="104" t="str">
        <f>FLEET[[#This Row],[Category]]</f>
        <v>Heavy Truck</v>
      </c>
      <c r="CW105" s="106" t="str">
        <f t="shared" si="1"/>
        <v>DST-01</v>
      </c>
      <c r="CX10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5" s="106" t="s">
        <v>4577</v>
      </c>
      <c r="DA105" s="106" t="s">
        <v>3587</v>
      </c>
      <c r="DB105" s="106" t="str">
        <f>FLEET[[#This Row],[Toll Collection Device Number]]</f>
        <v>NTTA01218621</v>
      </c>
      <c r="DC105" s="106" t="str">
        <f>FLEET[[#This Row],[License Plate]]</f>
        <v>TYS7696</v>
      </c>
      <c r="DD105" s="111">
        <f>IFERROR(_xlfn.XLOOKUP(FLEET[[#This Row],[ASSET]],Table7[Equip '#],Table7[Rate],),"NON-BILLABLE")</f>
        <v>2500</v>
      </c>
    </row>
    <row r="106" spans="1:108" x14ac:dyDescent="0.25">
      <c r="A106" s="98" t="s">
        <v>4524</v>
      </c>
      <c r="B106" s="99" t="s">
        <v>4525</v>
      </c>
      <c r="C106" s="99" t="s">
        <v>5077</v>
      </c>
      <c r="D106" s="99" t="s">
        <v>4527</v>
      </c>
      <c r="E106" s="99" t="s">
        <v>4528</v>
      </c>
      <c r="F106" s="99" t="s">
        <v>5078</v>
      </c>
      <c r="G106" s="99">
        <v>2011</v>
      </c>
      <c r="H106" s="99" t="s">
        <v>4308</v>
      </c>
      <c r="I106" s="100"/>
      <c r="J106" s="99"/>
      <c r="K106" s="101">
        <v>45747.333900463003</v>
      </c>
      <c r="L106" s="99" t="s">
        <v>4556</v>
      </c>
      <c r="M106" s="99"/>
      <c r="N106" s="99"/>
      <c r="O106" s="99"/>
      <c r="P106" s="99"/>
      <c r="Q106" s="99"/>
      <c r="R106" s="99" t="s">
        <v>5079</v>
      </c>
      <c r="S106" s="99"/>
      <c r="T106" s="99" t="s">
        <v>4535</v>
      </c>
      <c r="U106" s="99" t="s">
        <v>4536</v>
      </c>
      <c r="V106" s="99">
        <v>577</v>
      </c>
      <c r="W106" s="99">
        <v>183695.3</v>
      </c>
      <c r="X106" s="99">
        <v>183695.3</v>
      </c>
      <c r="Y106" s="99">
        <v>11173</v>
      </c>
      <c r="Z106" s="99">
        <v>11173</v>
      </c>
      <c r="AA106" s="99"/>
      <c r="AB106" s="99" t="s">
        <v>5080</v>
      </c>
      <c r="AC106" s="99"/>
      <c r="AD106" s="99" t="s">
        <v>5081</v>
      </c>
      <c r="AE106" s="99" t="s">
        <v>568</v>
      </c>
      <c r="AF106" s="99"/>
      <c r="AG106" s="99"/>
      <c r="AH106" s="99" t="s">
        <v>5082</v>
      </c>
      <c r="AI106" s="99"/>
      <c r="AJ106" s="99"/>
      <c r="AK106" s="99"/>
      <c r="AL106" s="99"/>
      <c r="AM106" s="99"/>
      <c r="AN106" s="99"/>
      <c r="AO106" s="99" t="s">
        <v>4539</v>
      </c>
      <c r="AP106" s="99" t="s">
        <v>4639</v>
      </c>
      <c r="AQ106" s="99">
        <v>0</v>
      </c>
      <c r="AR106" s="99">
        <v>0</v>
      </c>
      <c r="AS106" s="99" t="s">
        <v>4540</v>
      </c>
      <c r="AT106" s="99">
        <v>0</v>
      </c>
      <c r="AU106" s="99">
        <v>0</v>
      </c>
      <c r="AV106" s="99">
        <v>0</v>
      </c>
      <c r="AW106" s="99">
        <v>0</v>
      </c>
      <c r="AX106" s="99" t="s">
        <v>5083</v>
      </c>
      <c r="AY106" s="99"/>
      <c r="AZ106" s="99"/>
      <c r="BA106" s="99"/>
      <c r="BB106" s="99"/>
      <c r="BC106" s="99"/>
      <c r="BD106" s="99"/>
      <c r="BE106" s="99"/>
      <c r="BF106" s="99" t="s">
        <v>4598</v>
      </c>
      <c r="BG106" s="99"/>
      <c r="BH106" s="99"/>
      <c r="BI106" s="99"/>
      <c r="BJ106" s="99"/>
      <c r="BK106" s="99"/>
      <c r="BL106" s="99"/>
      <c r="BM106" s="99"/>
      <c r="BN106" s="99"/>
      <c r="BO106" s="99"/>
      <c r="BP106" s="99"/>
      <c r="BQ106" s="99"/>
      <c r="BR106" s="99"/>
      <c r="BS106" s="99"/>
      <c r="BT106" s="99"/>
      <c r="BU106" s="99"/>
      <c r="BV106" s="99"/>
      <c r="BW106" s="99"/>
      <c r="BX106" s="99"/>
      <c r="BY106" s="99"/>
      <c r="BZ106" s="99"/>
      <c r="CA106" s="99"/>
      <c r="CB106" s="99"/>
      <c r="CC106" s="99"/>
      <c r="CD106" s="99"/>
      <c r="CE106" s="99"/>
      <c r="CF106" s="99"/>
      <c r="CG106" s="99"/>
      <c r="CH106" s="99"/>
      <c r="CI106" s="99"/>
      <c r="CJ106" s="99" t="s">
        <v>4542</v>
      </c>
      <c r="CK106" s="99" t="s">
        <v>5084</v>
      </c>
      <c r="CL106" s="102"/>
      <c r="CM106" s="99"/>
      <c r="CN106" s="102"/>
      <c r="CO106" s="99">
        <v>45900</v>
      </c>
      <c r="CP106" s="103" t="s">
        <v>4544</v>
      </c>
      <c r="CQ106" s="104"/>
      <c r="CR106" s="104"/>
      <c r="CS106" s="104"/>
      <c r="CT106" s="104"/>
      <c r="CU106" s="105"/>
      <c r="CV106" s="104" t="str">
        <f>FLEET[[#This Row],[Category]]</f>
        <v>Heavy Truck</v>
      </c>
      <c r="CW106" s="106" t="str">
        <f t="shared" si="1"/>
        <v>DT-01S</v>
      </c>
      <c r="CX10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6" s="106" t="s">
        <v>4577</v>
      </c>
      <c r="DA106" s="106" t="s">
        <v>5077</v>
      </c>
      <c r="DB106" s="106" t="str">
        <f>FLEET[[#This Row],[Toll Collection Device Number]]</f>
        <v>DFW.04161635</v>
      </c>
      <c r="DC106" s="106" t="str">
        <f>FLEET[[#This Row],[License Plate]]</f>
        <v>RBH6594</v>
      </c>
      <c r="DD106" s="111" t="str">
        <f>IFERROR(_xlfn.XLOOKUP(FLEET[[#This Row],[ASSET]],Table7[Equip '#],Table7[Rate],),"NON-BILLABLE")</f>
        <v>NON-BILLABLE</v>
      </c>
    </row>
    <row r="107" spans="1:108" x14ac:dyDescent="0.25">
      <c r="A107" s="98" t="s">
        <v>4524</v>
      </c>
      <c r="B107" s="99" t="s">
        <v>4525</v>
      </c>
      <c r="C107" s="99" t="s">
        <v>85</v>
      </c>
      <c r="D107" s="99" t="s">
        <v>4527</v>
      </c>
      <c r="E107" s="99" t="s">
        <v>4528</v>
      </c>
      <c r="F107" s="99" t="s">
        <v>5085</v>
      </c>
      <c r="G107" s="99">
        <v>2012</v>
      </c>
      <c r="H107" s="99" t="s">
        <v>4317</v>
      </c>
      <c r="I107" s="100" t="s">
        <v>5086</v>
      </c>
      <c r="J107" s="99"/>
      <c r="K107" s="101">
        <v>45746.68</v>
      </c>
      <c r="L107" s="99" t="s">
        <v>4580</v>
      </c>
      <c r="M107" s="99"/>
      <c r="N107" s="99"/>
      <c r="O107" s="99"/>
      <c r="P107" s="99"/>
      <c r="Q107" s="99"/>
      <c r="R107" s="99" t="s">
        <v>5087</v>
      </c>
      <c r="S107" s="99"/>
      <c r="T107" s="99" t="s">
        <v>4535</v>
      </c>
      <c r="U107" s="99" t="s">
        <v>1936</v>
      </c>
      <c r="V107" s="99">
        <v>591</v>
      </c>
      <c r="W107" s="99">
        <v>3142.6</v>
      </c>
      <c r="X107" s="99">
        <v>179969.6</v>
      </c>
      <c r="Y107" s="99">
        <v>727</v>
      </c>
      <c r="Z107" s="99">
        <v>727</v>
      </c>
      <c r="AA107" s="99" t="s">
        <v>5088</v>
      </c>
      <c r="AB107" s="99" t="s">
        <v>5089</v>
      </c>
      <c r="AC107" s="99"/>
      <c r="AD107" s="99" t="s">
        <v>5090</v>
      </c>
      <c r="AE107" s="99" t="s">
        <v>568</v>
      </c>
      <c r="AF107" s="99"/>
      <c r="AG107" s="99"/>
      <c r="AH107" s="99" t="s">
        <v>5091</v>
      </c>
      <c r="AI107" s="99"/>
      <c r="AJ107" s="99"/>
      <c r="AK107" s="99"/>
      <c r="AL107" s="99"/>
      <c r="AM107" s="99"/>
      <c r="AN107" s="99"/>
      <c r="AO107" s="99" t="s">
        <v>4539</v>
      </c>
      <c r="AP107" s="99" t="s">
        <v>4639</v>
      </c>
      <c r="AQ107" s="99">
        <v>0</v>
      </c>
      <c r="AR107" s="99">
        <v>0</v>
      </c>
      <c r="AS107" s="99" t="s">
        <v>4540</v>
      </c>
      <c r="AT107" s="99">
        <v>0</v>
      </c>
      <c r="AU107" s="99">
        <v>0</v>
      </c>
      <c r="AV107" s="99">
        <v>0</v>
      </c>
      <c r="AW107" s="99">
        <v>0</v>
      </c>
      <c r="AX107" s="99" t="s">
        <v>5092</v>
      </c>
      <c r="AY107" s="99" t="s">
        <v>4835</v>
      </c>
      <c r="AZ107" s="99">
        <v>34719</v>
      </c>
      <c r="BA107" s="99">
        <v>0</v>
      </c>
      <c r="BB107" s="99">
        <v>0</v>
      </c>
      <c r="BC107" s="99"/>
      <c r="BD107" s="99"/>
      <c r="BE107" s="99"/>
      <c r="BF107" s="99" t="s">
        <v>4624</v>
      </c>
      <c r="BG107" s="99"/>
      <c r="BH107" s="99"/>
      <c r="BI107" s="99"/>
      <c r="BJ107" s="99"/>
      <c r="BK107" s="99"/>
      <c r="BL107" s="99"/>
      <c r="BM107" s="99"/>
      <c r="BN107" s="99"/>
      <c r="BO107" s="99"/>
      <c r="BP107" s="99"/>
      <c r="BQ107" s="99"/>
      <c r="BR107" s="99"/>
      <c r="BS107" s="99"/>
      <c r="BT107" s="99"/>
      <c r="BU107" s="99"/>
      <c r="BV107" s="99"/>
      <c r="BW107" s="99"/>
      <c r="BX107" s="99"/>
      <c r="BY107" s="99"/>
      <c r="BZ107" s="99"/>
      <c r="CA107" s="99"/>
      <c r="CB107" s="99"/>
      <c r="CC107" s="99"/>
      <c r="CD107" s="99"/>
      <c r="CE107" s="99"/>
      <c r="CF107" s="99"/>
      <c r="CG107" s="99"/>
      <c r="CH107" s="99"/>
      <c r="CI107" s="99"/>
      <c r="CJ107" s="99" t="s">
        <v>4542</v>
      </c>
      <c r="CK107" s="99" t="s">
        <v>5093</v>
      </c>
      <c r="CL107" s="99"/>
      <c r="CM107" s="99"/>
      <c r="CN107" s="102"/>
      <c r="CO107" s="99">
        <v>45961</v>
      </c>
      <c r="CP107" s="103" t="s">
        <v>4696</v>
      </c>
      <c r="CQ107" s="104"/>
      <c r="CR107" s="104"/>
      <c r="CS107" s="104"/>
      <c r="CT107" s="104"/>
      <c r="CU107" s="105"/>
      <c r="CV107" s="104" t="str">
        <f>FLEET[[#This Row],[Category]]</f>
        <v>Medium Truck</v>
      </c>
      <c r="CW107" s="106" t="str">
        <f t="shared" si="1"/>
        <v>DT-07</v>
      </c>
      <c r="CX10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7" s="106" t="s">
        <v>4577</v>
      </c>
      <c r="DA107" s="106" t="s">
        <v>85</v>
      </c>
      <c r="DB107" s="106" t="str">
        <f>FLEET[[#This Row],[Toll Collection Device Number]]</f>
        <v>DFW.01301709</v>
      </c>
      <c r="DC107" s="106" t="str">
        <f>FLEET[[#This Row],[License Plate]]</f>
        <v>MBK9132</v>
      </c>
      <c r="DD107" s="111">
        <f>IFERROR(_xlfn.XLOOKUP(FLEET[[#This Row],[ASSET]],Table7[Equip '#],Table7[Rate],),"NON-BILLABLE")</f>
        <v>1700</v>
      </c>
    </row>
    <row r="108" spans="1:108" x14ac:dyDescent="0.25">
      <c r="A108" s="98" t="s">
        <v>4524</v>
      </c>
      <c r="B108" s="99" t="s">
        <v>4525</v>
      </c>
      <c r="C108" s="99" t="s">
        <v>86</v>
      </c>
      <c r="D108" s="99" t="s">
        <v>4527</v>
      </c>
      <c r="E108" s="99" t="s">
        <v>4528</v>
      </c>
      <c r="F108" s="99" t="s">
        <v>5085</v>
      </c>
      <c r="G108" s="99">
        <v>2013</v>
      </c>
      <c r="H108" s="99" t="s">
        <v>4317</v>
      </c>
      <c r="I108" s="100"/>
      <c r="J108" s="99"/>
      <c r="K108" s="101">
        <v>45746.887986111098</v>
      </c>
      <c r="L108" s="99" t="s">
        <v>4531</v>
      </c>
      <c r="M108" s="99"/>
      <c r="N108" s="99"/>
      <c r="O108" s="99"/>
      <c r="P108" s="99"/>
      <c r="Q108" s="99"/>
      <c r="R108" s="99" t="s">
        <v>4636</v>
      </c>
      <c r="S108" s="99"/>
      <c r="T108" s="99" t="s">
        <v>4535</v>
      </c>
      <c r="U108" s="99" t="s">
        <v>4536</v>
      </c>
      <c r="V108" s="99">
        <v>967</v>
      </c>
      <c r="W108" s="99">
        <v>212932.2</v>
      </c>
      <c r="X108" s="99">
        <v>212932.2</v>
      </c>
      <c r="Y108" s="99">
        <v>2915</v>
      </c>
      <c r="Z108" s="99">
        <v>2915</v>
      </c>
      <c r="AA108" s="99" t="s">
        <v>5094</v>
      </c>
      <c r="AB108" s="99" t="s">
        <v>5095</v>
      </c>
      <c r="AC108" s="99"/>
      <c r="AD108" s="99" t="s">
        <v>5096</v>
      </c>
      <c r="AE108" s="99" t="s">
        <v>568</v>
      </c>
      <c r="AF108" s="99"/>
      <c r="AG108" s="99"/>
      <c r="AH108" s="99"/>
      <c r="AI108" s="99"/>
      <c r="AJ108" s="99"/>
      <c r="AK108" s="99"/>
      <c r="AL108" s="99"/>
      <c r="AM108" s="99"/>
      <c r="AN108" s="99"/>
      <c r="AO108" s="99" t="s">
        <v>4539</v>
      </c>
      <c r="AP108" s="99" t="s">
        <v>4639</v>
      </c>
      <c r="AQ108" s="99">
        <v>0</v>
      </c>
      <c r="AR108" s="99">
        <v>0</v>
      </c>
      <c r="AS108" s="99" t="s">
        <v>4540</v>
      </c>
      <c r="AT108" s="99">
        <v>0</v>
      </c>
      <c r="AU108" s="99">
        <v>0</v>
      </c>
      <c r="AV108" s="99">
        <v>0</v>
      </c>
      <c r="AW108" s="99">
        <v>0</v>
      </c>
      <c r="AX108" s="99" t="s">
        <v>5097</v>
      </c>
      <c r="AY108" s="99" t="s">
        <v>4842</v>
      </c>
      <c r="AZ108" s="99">
        <v>38367.9</v>
      </c>
      <c r="BA108" s="99">
        <v>0</v>
      </c>
      <c r="BB108" s="99">
        <v>0</v>
      </c>
      <c r="BC108" s="99"/>
      <c r="BD108" s="99"/>
      <c r="BE108" s="99"/>
      <c r="BF108" s="99"/>
      <c r="BG108" s="99"/>
      <c r="BH108" s="99"/>
      <c r="BI108" s="99"/>
      <c r="BJ108" s="99"/>
      <c r="BK108" s="99"/>
      <c r="BL108" s="99"/>
      <c r="BM108" s="99"/>
      <c r="BN108" s="99"/>
      <c r="BO108" s="99"/>
      <c r="BP108" s="99"/>
      <c r="BQ108" s="99"/>
      <c r="BR108" s="99"/>
      <c r="BS108" s="99"/>
      <c r="BT108" s="99"/>
      <c r="BU108" s="99"/>
      <c r="BV108" s="99"/>
      <c r="BW108" s="99"/>
      <c r="BX108" s="99"/>
      <c r="BY108" s="99"/>
      <c r="BZ108" s="99"/>
      <c r="CA108" s="99"/>
      <c r="CB108" s="99"/>
      <c r="CC108" s="99"/>
      <c r="CD108" s="99"/>
      <c r="CE108" s="99"/>
      <c r="CF108" s="99"/>
      <c r="CG108" s="99"/>
      <c r="CH108" s="99"/>
      <c r="CI108" s="99"/>
      <c r="CJ108" s="99" t="s">
        <v>4914</v>
      </c>
      <c r="CK108" s="99" t="s">
        <v>5098</v>
      </c>
      <c r="CL108" s="102"/>
      <c r="CM108" s="99"/>
      <c r="CN108" s="102"/>
      <c r="CO108" s="99">
        <v>45839</v>
      </c>
      <c r="CP108" s="103" t="s">
        <v>4696</v>
      </c>
      <c r="CQ108" s="104"/>
      <c r="CR108" s="104"/>
      <c r="CS108" s="104"/>
      <c r="CT108" s="104"/>
      <c r="CU108" s="105"/>
      <c r="CV108" s="104" t="str">
        <f>FLEET[[#This Row],[Category]]</f>
        <v>Medium Truck</v>
      </c>
      <c r="CW108" s="106" t="str">
        <f t="shared" si="1"/>
        <v>DT-08</v>
      </c>
      <c r="CX10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8" s="106" t="s">
        <v>4577</v>
      </c>
      <c r="DA108" s="106" t="s">
        <v>86</v>
      </c>
      <c r="DB108" s="106" t="str">
        <f>FLEET[[#This Row],[Toll Collection Device Number]]</f>
        <v>DNT.12961588</v>
      </c>
      <c r="DC108" s="106" t="str">
        <f>FLEET[[#This Row],[License Plate]]</f>
        <v>KVT9938</v>
      </c>
      <c r="DD108" s="111">
        <f>IFERROR(_xlfn.XLOOKUP(FLEET[[#This Row],[ASSET]],Table7[Equip '#],Table7[Rate],),"NON-BILLABLE")</f>
        <v>1700</v>
      </c>
    </row>
    <row r="109" spans="1:108" x14ac:dyDescent="0.25">
      <c r="A109" s="98" t="s">
        <v>4524</v>
      </c>
      <c r="B109" s="99" t="s">
        <v>4525</v>
      </c>
      <c r="C109" s="99" t="s">
        <v>3740</v>
      </c>
      <c r="D109" s="99" t="s">
        <v>4527</v>
      </c>
      <c r="E109" s="99" t="s">
        <v>5099</v>
      </c>
      <c r="F109" s="99" t="s">
        <v>5100</v>
      </c>
      <c r="G109" s="99">
        <v>2014</v>
      </c>
      <c r="H109" s="99" t="s">
        <v>4308</v>
      </c>
      <c r="I109" s="100"/>
      <c r="J109" s="99"/>
      <c r="K109" s="99">
        <v>45746.451064814799</v>
      </c>
      <c r="L109" s="99" t="s">
        <v>4580</v>
      </c>
      <c r="M109" s="99"/>
      <c r="N109" s="99"/>
      <c r="O109" s="99"/>
      <c r="P109" s="99"/>
      <c r="Q109" s="99"/>
      <c r="R109" s="99" t="s">
        <v>4799</v>
      </c>
      <c r="S109" s="99"/>
      <c r="T109" s="99" t="s">
        <v>4535</v>
      </c>
      <c r="U109" s="99" t="s">
        <v>1936</v>
      </c>
      <c r="V109" s="99">
        <v>352</v>
      </c>
      <c r="W109" s="99">
        <v>79133.2</v>
      </c>
      <c r="X109" s="99">
        <v>79133.2</v>
      </c>
      <c r="Y109" s="99">
        <v>10423</v>
      </c>
      <c r="Z109" s="99">
        <v>10423</v>
      </c>
      <c r="AA109" s="99"/>
      <c r="AB109" s="99" t="s">
        <v>5101</v>
      </c>
      <c r="AC109" s="99" t="s">
        <v>5102</v>
      </c>
      <c r="AD109" s="99" t="s">
        <v>5103</v>
      </c>
      <c r="AE109" s="99" t="s">
        <v>568</v>
      </c>
      <c r="AF109" s="99"/>
      <c r="AG109" s="99"/>
      <c r="AH109" s="99"/>
      <c r="AI109" s="99"/>
      <c r="AJ109" s="99"/>
      <c r="AK109" s="99"/>
      <c r="AL109" s="99"/>
      <c r="AM109" s="99"/>
      <c r="AN109" s="99"/>
      <c r="AO109" s="99" t="s">
        <v>4539</v>
      </c>
      <c r="AP109" s="99"/>
      <c r="AQ109" s="99">
        <v>0</v>
      </c>
      <c r="AR109" s="99">
        <v>0</v>
      </c>
      <c r="AS109" s="99" t="s">
        <v>4540</v>
      </c>
      <c r="AT109" s="99">
        <v>0</v>
      </c>
      <c r="AU109" s="99">
        <v>0</v>
      </c>
      <c r="AV109" s="99">
        <v>0</v>
      </c>
      <c r="AW109" s="99">
        <v>0</v>
      </c>
      <c r="AX109" s="99" t="s">
        <v>5104</v>
      </c>
      <c r="AY109" s="99"/>
      <c r="AZ109" s="99"/>
      <c r="BA109" s="99"/>
      <c r="BB109" s="99"/>
      <c r="BC109" s="99"/>
      <c r="BD109" s="99"/>
      <c r="BE109" s="99"/>
      <c r="BF109" s="99" t="s">
        <v>4624</v>
      </c>
      <c r="BG109" s="99"/>
      <c r="BH109" s="99"/>
      <c r="BI109" s="99"/>
      <c r="BJ109" s="99"/>
      <c r="BK109" s="99"/>
      <c r="BL109" s="99"/>
      <c r="BM109" s="99"/>
      <c r="BN109" s="99"/>
      <c r="BO109" s="99"/>
      <c r="BP109" s="99"/>
      <c r="BQ109" s="99"/>
      <c r="BR109" s="99"/>
      <c r="BS109" s="99"/>
      <c r="BT109" s="99"/>
      <c r="BU109" s="99"/>
      <c r="BV109" s="99"/>
      <c r="BW109" s="99"/>
      <c r="BX109" s="99"/>
      <c r="BY109" s="99"/>
      <c r="BZ109" s="99"/>
      <c r="CA109" s="99"/>
      <c r="CB109" s="99"/>
      <c r="CC109" s="99"/>
      <c r="CD109" s="99"/>
      <c r="CE109" s="99"/>
      <c r="CF109" s="99"/>
      <c r="CG109" s="99"/>
      <c r="CH109" s="99"/>
      <c r="CI109" s="99"/>
      <c r="CJ109" s="99" t="s">
        <v>4914</v>
      </c>
      <c r="CK109" s="99" t="s">
        <v>5105</v>
      </c>
      <c r="CL109" s="99">
        <v>4</v>
      </c>
      <c r="CM109" s="99"/>
      <c r="CN109" s="102"/>
      <c r="CO109" s="99">
        <v>46112</v>
      </c>
      <c r="CP109" s="103" t="s">
        <v>4544</v>
      </c>
      <c r="CQ109" s="104"/>
      <c r="CR109" s="104"/>
      <c r="CS109" s="104"/>
      <c r="CT109" s="104"/>
      <c r="CU109" s="105"/>
      <c r="CV109" s="104" t="str">
        <f>FLEET[[#This Row],[Category]]</f>
        <v>Heavy Truck</v>
      </c>
      <c r="CW109" s="106" t="str">
        <f t="shared" si="1"/>
        <v>DT-11</v>
      </c>
      <c r="CX10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0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09" s="106" t="s">
        <v>4577</v>
      </c>
      <c r="DA109" s="106" t="s">
        <v>3740</v>
      </c>
      <c r="DB109" s="106" t="str">
        <f>FLEET[[#This Row],[Toll Collection Device Number]]</f>
        <v>NTTA01218620</v>
      </c>
      <c r="DC109" s="106" t="str">
        <f>FLEET[[#This Row],[License Plate]]</f>
        <v>1N70710</v>
      </c>
      <c r="DD109" s="111">
        <f>IFERROR(_xlfn.XLOOKUP(FLEET[[#This Row],[ASSET]],Table7[Equip '#],Table7[Rate],),"NON-BILLABLE")</f>
        <v>5000</v>
      </c>
    </row>
    <row r="110" spans="1:108" x14ac:dyDescent="0.25">
      <c r="A110" s="98" t="s">
        <v>4524</v>
      </c>
      <c r="B110" s="99" t="s">
        <v>4525</v>
      </c>
      <c r="C110" s="99" t="s">
        <v>3741</v>
      </c>
      <c r="D110" s="99" t="s">
        <v>4527</v>
      </c>
      <c r="E110" s="99" t="s">
        <v>5069</v>
      </c>
      <c r="F110" s="99" t="s">
        <v>5070</v>
      </c>
      <c r="G110" s="99">
        <v>2019</v>
      </c>
      <c r="H110" s="99" t="s">
        <v>4308</v>
      </c>
      <c r="I110" s="100"/>
      <c r="J110" s="99"/>
      <c r="K110" s="101">
        <v>45746.404814814799</v>
      </c>
      <c r="L110" s="99" t="s">
        <v>4580</v>
      </c>
      <c r="M110" s="99"/>
      <c r="N110" s="99"/>
      <c r="O110" s="99"/>
      <c r="P110" s="99"/>
      <c r="Q110" s="99"/>
      <c r="R110" s="99" t="s">
        <v>4628</v>
      </c>
      <c r="S110" s="99"/>
      <c r="T110" s="99" t="s">
        <v>4535</v>
      </c>
      <c r="U110" s="99" t="s">
        <v>5106</v>
      </c>
      <c r="V110" s="99">
        <v>342</v>
      </c>
      <c r="W110" s="99">
        <v>87975.8</v>
      </c>
      <c r="X110" s="99">
        <v>87975.8</v>
      </c>
      <c r="Y110" s="99">
        <v>7365</v>
      </c>
      <c r="Z110" s="99">
        <v>7365</v>
      </c>
      <c r="AA110" s="99"/>
      <c r="AB110" s="99" t="s">
        <v>5107</v>
      </c>
      <c r="AC110" s="99" t="s">
        <v>5108</v>
      </c>
      <c r="AD110" s="99" t="s">
        <v>5109</v>
      </c>
      <c r="AE110" s="99" t="s">
        <v>568</v>
      </c>
      <c r="AF110" s="99"/>
      <c r="AG110" s="99"/>
      <c r="AH110" s="99"/>
      <c r="AI110" s="99"/>
      <c r="AJ110" s="99"/>
      <c r="AK110" s="99"/>
      <c r="AL110" s="99"/>
      <c r="AM110" s="99"/>
      <c r="AN110" s="99"/>
      <c r="AO110" s="99" t="s">
        <v>4539</v>
      </c>
      <c r="AP110" s="99"/>
      <c r="AQ110" s="99">
        <v>0</v>
      </c>
      <c r="AR110" s="99">
        <v>0</v>
      </c>
      <c r="AS110" s="99" t="s">
        <v>4540</v>
      </c>
      <c r="AT110" s="99">
        <v>0</v>
      </c>
      <c r="AU110" s="99">
        <v>0</v>
      </c>
      <c r="AV110" s="99">
        <v>0</v>
      </c>
      <c r="AW110" s="99">
        <v>0</v>
      </c>
      <c r="AX110" s="99" t="s">
        <v>5110</v>
      </c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  <c r="BM110" s="99"/>
      <c r="BN110" s="99"/>
      <c r="BO110" s="99"/>
      <c r="BP110" s="99"/>
      <c r="BQ110" s="99"/>
      <c r="BR110" s="99"/>
      <c r="BS110" s="99"/>
      <c r="BT110" s="99"/>
      <c r="BU110" s="99"/>
      <c r="BV110" s="99"/>
      <c r="BW110" s="99"/>
      <c r="BX110" s="99"/>
      <c r="BY110" s="99"/>
      <c r="BZ110" s="99"/>
      <c r="CA110" s="99"/>
      <c r="CB110" s="99"/>
      <c r="CC110" s="99"/>
      <c r="CD110" s="99"/>
      <c r="CE110" s="99"/>
      <c r="CF110" s="99"/>
      <c r="CG110" s="99"/>
      <c r="CH110" s="99"/>
      <c r="CI110" s="99"/>
      <c r="CJ110" s="99" t="s">
        <v>4914</v>
      </c>
      <c r="CK110" s="99" t="s">
        <v>5111</v>
      </c>
      <c r="CL110" s="99">
        <v>2</v>
      </c>
      <c r="CM110" s="99"/>
      <c r="CN110" s="102"/>
      <c r="CO110" s="99">
        <v>46142</v>
      </c>
      <c r="CP110" s="103" t="s">
        <v>4544</v>
      </c>
      <c r="CQ110" s="104"/>
      <c r="CR110" s="104"/>
      <c r="CS110" s="104"/>
      <c r="CT110" s="104"/>
      <c r="CU110" s="105"/>
      <c r="CV110" s="104" t="str">
        <f>FLEET[[#This Row],[Category]]</f>
        <v>Heavy Truck</v>
      </c>
      <c r="CW110" s="106" t="str">
        <f t="shared" si="1"/>
        <v>DT-12</v>
      </c>
      <c r="CX1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0" s="106" t="s">
        <v>4577</v>
      </c>
      <c r="DA110" s="106" t="s">
        <v>3741</v>
      </c>
      <c r="DB110" s="106" t="str">
        <f>FLEET[[#This Row],[Toll Collection Device Number]]</f>
        <v>NTTA01099143</v>
      </c>
      <c r="DC110" s="106" t="str">
        <f>FLEET[[#This Row],[License Plate]]</f>
        <v>1N70712</v>
      </c>
      <c r="DD110" s="111">
        <f>IFERROR(_xlfn.XLOOKUP(FLEET[[#This Row],[ASSET]],Table7[Equip '#],Table7[Rate],),"NON-BILLABLE")</f>
        <v>5000</v>
      </c>
    </row>
    <row r="111" spans="1:108" x14ac:dyDescent="0.25">
      <c r="A111" s="98" t="s">
        <v>4524</v>
      </c>
      <c r="B111" s="99" t="s">
        <v>4525</v>
      </c>
      <c r="C111" s="99" t="s">
        <v>3742</v>
      </c>
      <c r="D111" s="99" t="s">
        <v>4527</v>
      </c>
      <c r="E111" s="99" t="s">
        <v>5069</v>
      </c>
      <c r="F111" s="99" t="s">
        <v>5070</v>
      </c>
      <c r="G111" s="99">
        <v>2017</v>
      </c>
      <c r="H111" s="99" t="s">
        <v>4308</v>
      </c>
      <c r="I111" s="100"/>
      <c r="J111" s="99"/>
      <c r="K111" s="101">
        <v>45747.335358796299</v>
      </c>
      <c r="L111" s="99" t="s">
        <v>5112</v>
      </c>
      <c r="M111" s="99"/>
      <c r="N111" s="99"/>
      <c r="O111" s="99"/>
      <c r="P111" s="99"/>
      <c r="Q111" s="99"/>
      <c r="R111" s="99" t="s">
        <v>5113</v>
      </c>
      <c r="S111" s="99"/>
      <c r="T111" s="99" t="s">
        <v>4535</v>
      </c>
      <c r="U111" s="99" t="s">
        <v>4536</v>
      </c>
      <c r="V111" s="99">
        <v>362</v>
      </c>
      <c r="W111" s="99">
        <v>30576.400000000001</v>
      </c>
      <c r="X111" s="99">
        <v>30576.400000000001</v>
      </c>
      <c r="Y111" s="99">
        <v>4298</v>
      </c>
      <c r="Z111" s="99">
        <v>4298</v>
      </c>
      <c r="AA111" s="99"/>
      <c r="AB111" s="99" t="s">
        <v>5114</v>
      </c>
      <c r="AC111" s="99" t="s">
        <v>5115</v>
      </c>
      <c r="AD111" s="99" t="s">
        <v>5116</v>
      </c>
      <c r="AE111" s="99" t="s">
        <v>568</v>
      </c>
      <c r="AF111" s="99"/>
      <c r="AG111" s="99"/>
      <c r="AH111" s="99"/>
      <c r="AI111" s="99"/>
      <c r="AJ111" s="99"/>
      <c r="AK111" s="99"/>
      <c r="AL111" s="99"/>
      <c r="AM111" s="99"/>
      <c r="AN111" s="99"/>
      <c r="AO111" s="99" t="s">
        <v>4539</v>
      </c>
      <c r="AP111" s="99"/>
      <c r="AQ111" s="99">
        <v>0</v>
      </c>
      <c r="AR111" s="99">
        <v>0</v>
      </c>
      <c r="AS111" s="99" t="s">
        <v>4540</v>
      </c>
      <c r="AT111" s="99">
        <v>0</v>
      </c>
      <c r="AU111" s="99">
        <v>0</v>
      </c>
      <c r="AV111" s="99">
        <v>0</v>
      </c>
      <c r="AW111" s="99">
        <v>0</v>
      </c>
      <c r="AX111" s="99" t="s">
        <v>5117</v>
      </c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  <c r="BM111" s="99"/>
      <c r="BN111" s="99"/>
      <c r="BO111" s="99"/>
      <c r="BP111" s="99"/>
      <c r="BQ111" s="99"/>
      <c r="BR111" s="99"/>
      <c r="BS111" s="99"/>
      <c r="BT111" s="99"/>
      <c r="BU111" s="99"/>
      <c r="BV111" s="99"/>
      <c r="BW111" s="99"/>
      <c r="BX111" s="99"/>
      <c r="BY111" s="99"/>
      <c r="BZ111" s="99"/>
      <c r="CA111" s="99"/>
      <c r="CB111" s="99"/>
      <c r="CC111" s="99"/>
      <c r="CD111" s="99"/>
      <c r="CE111" s="99"/>
      <c r="CF111" s="99"/>
      <c r="CG111" s="99"/>
      <c r="CH111" s="99"/>
      <c r="CI111" s="99"/>
      <c r="CJ111" s="99" t="s">
        <v>4914</v>
      </c>
      <c r="CK111" s="99" t="s">
        <v>5118</v>
      </c>
      <c r="CL111" s="99">
        <v>4</v>
      </c>
      <c r="CM111" s="99"/>
      <c r="CN111" s="102"/>
      <c r="CO111" s="99">
        <v>46142</v>
      </c>
      <c r="CP111" s="103" t="s">
        <v>4544</v>
      </c>
      <c r="CQ111" s="104"/>
      <c r="CR111" s="104"/>
      <c r="CS111" s="104"/>
      <c r="CT111" s="104"/>
      <c r="CU111" s="105"/>
      <c r="CV111" s="104" t="str">
        <f>FLEET[[#This Row],[Category]]</f>
        <v>Heavy Truck</v>
      </c>
      <c r="CW111" s="106" t="str">
        <f t="shared" si="1"/>
        <v>DT-13</v>
      </c>
      <c r="CX1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1" s="106" t="s">
        <v>4577</v>
      </c>
      <c r="DA111" s="106" t="s">
        <v>3742</v>
      </c>
      <c r="DB111" s="106" t="str">
        <f>FLEET[[#This Row],[Toll Collection Device Number]]</f>
        <v>NTTA0001651969</v>
      </c>
      <c r="DC111" s="106" t="str">
        <f>FLEET[[#This Row],[License Plate]]</f>
        <v>1N70711</v>
      </c>
      <c r="DD111" s="111">
        <f>IFERROR(_xlfn.XLOOKUP(FLEET[[#This Row],[ASSET]],Table7[Equip '#],Table7[Rate],),"NON-BILLABLE")</f>
        <v>5000</v>
      </c>
    </row>
    <row r="112" spans="1:108" x14ac:dyDescent="0.25">
      <c r="A112" s="98" t="s">
        <v>4524</v>
      </c>
      <c r="B112" s="99" t="s">
        <v>4525</v>
      </c>
      <c r="C112" s="99" t="s">
        <v>4081</v>
      </c>
      <c r="D112" s="99" t="s">
        <v>4300</v>
      </c>
      <c r="E112" s="99" t="s">
        <v>5119</v>
      </c>
      <c r="F112" s="99" t="s">
        <v>5120</v>
      </c>
      <c r="G112" s="99">
        <v>2022</v>
      </c>
      <c r="H112" s="99" t="s">
        <v>4311</v>
      </c>
      <c r="I112" s="100"/>
      <c r="J112" s="99"/>
      <c r="K112" s="101">
        <v>45747.236365740697</v>
      </c>
      <c r="L112" s="99" t="s">
        <v>4580</v>
      </c>
      <c r="M112" s="99"/>
      <c r="N112" s="99"/>
      <c r="O112" s="99"/>
      <c r="P112" s="99"/>
      <c r="Q112" s="99"/>
      <c r="R112" s="99" t="s">
        <v>4620</v>
      </c>
      <c r="S112" s="99"/>
      <c r="T112" s="99" t="s">
        <v>4535</v>
      </c>
      <c r="U112" s="99" t="s">
        <v>4373</v>
      </c>
      <c r="V112" s="99">
        <v>514</v>
      </c>
      <c r="W112" s="99"/>
      <c r="X112" s="99"/>
      <c r="Y112" s="99">
        <v>0</v>
      </c>
      <c r="Z112" s="99">
        <v>0</v>
      </c>
      <c r="AA112" s="99" t="s">
        <v>952</v>
      </c>
      <c r="AB112" s="99" t="s">
        <v>5121</v>
      </c>
      <c r="AC112" s="99" t="s">
        <v>5122</v>
      </c>
      <c r="AD112" s="99" t="s">
        <v>5123</v>
      </c>
      <c r="AE112" s="99" t="s">
        <v>568</v>
      </c>
      <c r="AF112" s="99"/>
      <c r="AG112" s="99"/>
      <c r="AH112" s="99"/>
      <c r="AI112" s="99"/>
      <c r="AJ112" s="99"/>
      <c r="AK112" s="99"/>
      <c r="AL112" s="99"/>
      <c r="AM112" s="99"/>
      <c r="AN112" s="99"/>
      <c r="AO112" s="99" t="s">
        <v>4539</v>
      </c>
      <c r="AP112" s="99" t="s">
        <v>4639</v>
      </c>
      <c r="AQ112" s="99">
        <v>0</v>
      </c>
      <c r="AR112" s="99">
        <v>0</v>
      </c>
      <c r="AS112" s="99" t="s">
        <v>4540</v>
      </c>
      <c r="AT112" s="99">
        <v>0</v>
      </c>
      <c r="AU112" s="99">
        <v>0</v>
      </c>
      <c r="AV112" s="99">
        <v>0</v>
      </c>
      <c r="AW112" s="99">
        <v>0</v>
      </c>
      <c r="AX112" s="99"/>
      <c r="AY112" s="99"/>
      <c r="AZ112" s="99"/>
      <c r="BA112" s="99"/>
      <c r="BB112" s="99"/>
      <c r="BC112" s="99"/>
      <c r="BD112" s="99"/>
      <c r="BE112" s="99"/>
      <c r="BF112" s="99"/>
      <c r="BG112" s="99"/>
      <c r="BH112" s="99"/>
      <c r="BI112" s="99"/>
      <c r="BJ112" s="99"/>
      <c r="BK112" s="99"/>
      <c r="BL112" s="99"/>
      <c r="BM112" s="99"/>
      <c r="BN112" s="99"/>
      <c r="BO112" s="99"/>
      <c r="BP112" s="99"/>
      <c r="BQ112" s="99"/>
      <c r="BR112" s="99"/>
      <c r="BS112" s="99"/>
      <c r="BT112" s="99"/>
      <c r="BU112" s="99"/>
      <c r="BV112" s="99"/>
      <c r="BW112" s="99"/>
      <c r="BX112" s="99"/>
      <c r="BY112" s="99"/>
      <c r="BZ112" s="99"/>
      <c r="CA112" s="99"/>
      <c r="CB112" s="99"/>
      <c r="CC112" s="99"/>
      <c r="CD112" s="99"/>
      <c r="CE112" s="99"/>
      <c r="CF112" s="99"/>
      <c r="CG112" s="99"/>
      <c r="CH112" s="99"/>
      <c r="CI112" s="99"/>
      <c r="CJ112" s="99" t="s">
        <v>4583</v>
      </c>
      <c r="CK112" s="99" t="s">
        <v>5124</v>
      </c>
      <c r="CL112" s="102"/>
      <c r="CM112" s="99"/>
      <c r="CN112" s="102"/>
      <c r="CO112" s="99">
        <v>45688</v>
      </c>
      <c r="CP112" s="103" t="s">
        <v>4544</v>
      </c>
      <c r="CQ112" s="104"/>
      <c r="CR112" s="104"/>
      <c r="CS112" s="104"/>
      <c r="CT112" s="104"/>
      <c r="CU112" s="105"/>
      <c r="CV112" s="104" t="str">
        <f>FLEET[[#This Row],[Category]]</f>
        <v>Cargo Trailer</v>
      </c>
      <c r="CW112" s="106" t="str">
        <f t="shared" si="1"/>
        <v>DTC-??</v>
      </c>
      <c r="CX1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2" s="106" t="s">
        <v>4577</v>
      </c>
      <c r="DA112" s="106" t="s">
        <v>4081</v>
      </c>
      <c r="DB112" s="106">
        <f>FLEET[[#This Row],[Toll Collection Device Number]]</f>
        <v>0</v>
      </c>
      <c r="DC112" s="106" t="str">
        <f>FLEET[[#This Row],[License Plate]]</f>
        <v>913384m</v>
      </c>
      <c r="DD112" s="111" t="str">
        <f>IFERROR(_xlfn.XLOOKUP(FLEET[[#This Row],[ASSET]],Table7[Equip '#],Table7[Rate],),"NON-BILLABLE")</f>
        <v>NON-BILLABLE</v>
      </c>
    </row>
    <row r="113" spans="1:108" x14ac:dyDescent="0.25">
      <c r="A113" s="98" t="s">
        <v>4524</v>
      </c>
      <c r="B113" s="99" t="s">
        <v>4525</v>
      </c>
      <c r="C113" s="99" t="s">
        <v>3727</v>
      </c>
      <c r="D113" s="99" t="s">
        <v>4300</v>
      </c>
      <c r="E113" s="99" t="s">
        <v>5125</v>
      </c>
      <c r="F113" s="99" t="s">
        <v>4579</v>
      </c>
      <c r="G113" s="99">
        <v>2020</v>
      </c>
      <c r="H113" s="99" t="s">
        <v>4311</v>
      </c>
      <c r="I113" s="100"/>
      <c r="J113" s="99"/>
      <c r="K113" s="101">
        <v>45747.238576388903</v>
      </c>
      <c r="L113" s="99" t="s">
        <v>4580</v>
      </c>
      <c r="M113" s="99"/>
      <c r="N113" s="99"/>
      <c r="O113" s="99"/>
      <c r="P113" s="99"/>
      <c r="Q113" s="99"/>
      <c r="R113" s="99" t="s">
        <v>4628</v>
      </c>
      <c r="S113" s="99"/>
      <c r="T113" s="99" t="s">
        <v>4535</v>
      </c>
      <c r="U113" s="99" t="s">
        <v>4373</v>
      </c>
      <c r="V113" s="99">
        <v>514</v>
      </c>
      <c r="W113" s="99"/>
      <c r="X113" s="99"/>
      <c r="Y113" s="99">
        <v>0</v>
      </c>
      <c r="Z113" s="99">
        <v>0</v>
      </c>
      <c r="AA113" s="99" t="s">
        <v>948</v>
      </c>
      <c r="AB113" s="99" t="s">
        <v>5126</v>
      </c>
      <c r="AC113" s="99"/>
      <c r="AD113" s="99" t="s">
        <v>5127</v>
      </c>
      <c r="AE113" s="99" t="s">
        <v>568</v>
      </c>
      <c r="AF113" s="99"/>
      <c r="AG113" s="99"/>
      <c r="AH113" s="100" t="s">
        <v>5128</v>
      </c>
      <c r="AI113" s="99"/>
      <c r="AJ113" s="99"/>
      <c r="AK113" s="99"/>
      <c r="AL113" s="99"/>
      <c r="AM113" s="99"/>
      <c r="AN113" s="99"/>
      <c r="AO113" s="99" t="s">
        <v>4539</v>
      </c>
      <c r="AP113" s="99" t="s">
        <v>4639</v>
      </c>
      <c r="AQ113" s="99">
        <v>0</v>
      </c>
      <c r="AR113" s="99">
        <v>0</v>
      </c>
      <c r="AS113" s="99" t="s">
        <v>4540</v>
      </c>
      <c r="AT113" s="99">
        <v>0</v>
      </c>
      <c r="AU113" s="99">
        <v>0</v>
      </c>
      <c r="AV113" s="99">
        <v>0</v>
      </c>
      <c r="AW113" s="99">
        <v>0</v>
      </c>
      <c r="AX113" s="99"/>
      <c r="AY113" s="99"/>
      <c r="AZ113" s="99"/>
      <c r="BA113" s="99"/>
      <c r="BB113" s="99"/>
      <c r="BC113" s="99"/>
      <c r="BD113" s="99"/>
      <c r="BE113" s="99"/>
      <c r="BF113" s="99"/>
      <c r="BG113" s="99"/>
      <c r="BH113" s="99"/>
      <c r="BI113" s="99"/>
      <c r="BJ113" s="99"/>
      <c r="BK113" s="99"/>
      <c r="BL113" s="99"/>
      <c r="BM113" s="99"/>
      <c r="BN113" s="99"/>
      <c r="BO113" s="99"/>
      <c r="BP113" s="99"/>
      <c r="BQ113" s="99"/>
      <c r="BR113" s="99"/>
      <c r="BS113" s="99"/>
      <c r="BT113" s="99"/>
      <c r="BU113" s="99"/>
      <c r="BV113" s="99"/>
      <c r="BW113" s="99"/>
      <c r="BX113" s="99"/>
      <c r="BY113" s="99"/>
      <c r="BZ113" s="99"/>
      <c r="CA113" s="99"/>
      <c r="CB113" s="99"/>
      <c r="CC113" s="99"/>
      <c r="CD113" s="99"/>
      <c r="CE113" s="99"/>
      <c r="CF113" s="99"/>
      <c r="CG113" s="99"/>
      <c r="CH113" s="99"/>
      <c r="CI113" s="99"/>
      <c r="CJ113" s="99" t="s">
        <v>4583</v>
      </c>
      <c r="CK113" s="99" t="s">
        <v>5129</v>
      </c>
      <c r="CL113" s="99"/>
      <c r="CM113" s="99"/>
      <c r="CN113" s="102"/>
      <c r="CO113" s="99">
        <v>44561</v>
      </c>
      <c r="CP113" s="103" t="s">
        <v>4544</v>
      </c>
      <c r="CQ113" s="104"/>
      <c r="CR113" s="104"/>
      <c r="CS113" s="104"/>
      <c r="CT113" s="104"/>
      <c r="CU113" s="105"/>
      <c r="CV113" s="104" t="str">
        <f>FLEET[[#This Row],[Category]]</f>
        <v>Cargo Trailer</v>
      </c>
      <c r="CW113" s="106" t="str">
        <f t="shared" si="1"/>
        <v>DTC-01</v>
      </c>
      <c r="CX1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3" s="106" t="s">
        <v>4577</v>
      </c>
      <c r="DA113" s="106" t="s">
        <v>3727</v>
      </c>
      <c r="DB113" s="106">
        <f>FLEET[[#This Row],[Toll Collection Device Number]]</f>
        <v>0</v>
      </c>
      <c r="DC113" s="106" t="str">
        <f>FLEET[[#This Row],[License Plate]]</f>
        <v>621195K</v>
      </c>
      <c r="DD113" s="111" t="str">
        <f>IFERROR(_xlfn.XLOOKUP(FLEET[[#This Row],[ASSET]],Table7[Equip '#],Table7[Rate],),"NON-BILLABLE")</f>
        <v>NON-BILLABLE</v>
      </c>
    </row>
    <row r="114" spans="1:108" x14ac:dyDescent="0.25">
      <c r="A114" s="98" t="s">
        <v>4524</v>
      </c>
      <c r="B114" s="99" t="s">
        <v>4525</v>
      </c>
      <c r="C114" s="99" t="s">
        <v>5130</v>
      </c>
      <c r="D114" s="99" t="s">
        <v>4300</v>
      </c>
      <c r="E114" s="99" t="s">
        <v>5131</v>
      </c>
      <c r="F114" s="99" t="s">
        <v>4579</v>
      </c>
      <c r="G114" s="99">
        <v>2021</v>
      </c>
      <c r="H114" s="99" t="s">
        <v>4311</v>
      </c>
      <c r="I114" s="100"/>
      <c r="J114" s="99"/>
      <c r="K114" s="101">
        <v>45747.236122685201</v>
      </c>
      <c r="L114" s="99" t="s">
        <v>4580</v>
      </c>
      <c r="M114" s="99"/>
      <c r="N114" s="99"/>
      <c r="O114" s="99"/>
      <c r="P114" s="99"/>
      <c r="Q114" s="99"/>
      <c r="R114" s="99" t="s">
        <v>4628</v>
      </c>
      <c r="S114" s="99"/>
      <c r="T114" s="99" t="s">
        <v>4535</v>
      </c>
      <c r="U114" s="99" t="s">
        <v>4373</v>
      </c>
      <c r="V114" s="99">
        <v>172</v>
      </c>
      <c r="W114" s="99"/>
      <c r="X114" s="99"/>
      <c r="Y114" s="99">
        <v>0</v>
      </c>
      <c r="Z114" s="99">
        <v>0</v>
      </c>
      <c r="AA114" s="99"/>
      <c r="AB114" s="99" t="s">
        <v>5132</v>
      </c>
      <c r="AC114" s="99"/>
      <c r="AD114" s="99" t="s">
        <v>5133</v>
      </c>
      <c r="AE114" s="99" t="s">
        <v>568</v>
      </c>
      <c r="AF114" s="99"/>
      <c r="AG114" s="99"/>
      <c r="AH114" s="99" t="s">
        <v>5134</v>
      </c>
      <c r="AI114" s="99"/>
      <c r="AJ114" s="99"/>
      <c r="AK114" s="99"/>
      <c r="AL114" s="99"/>
      <c r="AM114" s="99"/>
      <c r="AN114" s="99"/>
      <c r="AO114" s="99" t="s">
        <v>4539</v>
      </c>
      <c r="AP114" s="99" t="s">
        <v>4639</v>
      </c>
      <c r="AQ114" s="99">
        <v>0</v>
      </c>
      <c r="AR114" s="99">
        <v>0</v>
      </c>
      <c r="AS114" s="99" t="s">
        <v>4540</v>
      </c>
      <c r="AT114" s="99">
        <v>0</v>
      </c>
      <c r="AU114" s="99">
        <v>0</v>
      </c>
      <c r="AV114" s="99">
        <v>0</v>
      </c>
      <c r="AW114" s="99">
        <v>0</v>
      </c>
      <c r="AX114" s="99"/>
      <c r="AY114" s="99"/>
      <c r="AZ114" s="99"/>
      <c r="BA114" s="99"/>
      <c r="BB114" s="99"/>
      <c r="BC114" s="99"/>
      <c r="BD114" s="99"/>
      <c r="BE114" s="99"/>
      <c r="BF114" s="99"/>
      <c r="BG114" s="99"/>
      <c r="BH114" s="99"/>
      <c r="BI114" s="99"/>
      <c r="BJ114" s="99"/>
      <c r="BK114" s="99"/>
      <c r="BL114" s="99"/>
      <c r="BM114" s="99"/>
      <c r="BN114" s="99"/>
      <c r="BO114" s="99"/>
      <c r="BP114" s="99"/>
      <c r="BQ114" s="99"/>
      <c r="BR114" s="99"/>
      <c r="BS114" s="99"/>
      <c r="BT114" s="99"/>
      <c r="BU114" s="99"/>
      <c r="BV114" s="99"/>
      <c r="BW114" s="99"/>
      <c r="BX114" s="99"/>
      <c r="BY114" s="99"/>
      <c r="BZ114" s="99"/>
      <c r="CA114" s="99"/>
      <c r="CB114" s="99"/>
      <c r="CC114" s="99"/>
      <c r="CD114" s="99"/>
      <c r="CE114" s="99"/>
      <c r="CF114" s="99"/>
      <c r="CG114" s="99"/>
      <c r="CH114" s="99"/>
      <c r="CI114" s="99"/>
      <c r="CJ114" s="99" t="s">
        <v>4583</v>
      </c>
      <c r="CK114" s="99" t="s">
        <v>5135</v>
      </c>
      <c r="CL114" s="102"/>
      <c r="CM114" s="99"/>
      <c r="CN114" s="102"/>
      <c r="CO114" s="99">
        <v>45961</v>
      </c>
      <c r="CP114" s="103" t="s">
        <v>4544</v>
      </c>
      <c r="CQ114" s="104"/>
      <c r="CR114" s="104"/>
      <c r="CS114" s="104"/>
      <c r="CT114" s="104"/>
      <c r="CU114" s="105"/>
      <c r="CV114" s="104" t="str">
        <f>FLEET[[#This Row],[Category]]</f>
        <v>Cargo Trailer</v>
      </c>
      <c r="CW114" s="106" t="str">
        <f t="shared" si="1"/>
        <v>DTC-01S</v>
      </c>
      <c r="CX1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4" s="106" t="s">
        <v>4577</v>
      </c>
      <c r="DA114" s="106" t="s">
        <v>5130</v>
      </c>
      <c r="DB114" s="106">
        <f>FLEET[[#This Row],[Toll Collection Device Number]]</f>
        <v>0</v>
      </c>
      <c r="DC114" s="106" t="str">
        <f>FLEET[[#This Row],[License Plate]]</f>
        <v>315965M</v>
      </c>
      <c r="DD114" s="111" t="str">
        <f>IFERROR(_xlfn.XLOOKUP(FLEET[[#This Row],[ASSET]],Table7[Equip '#],Table7[Rate],),"NON-BILLABLE")</f>
        <v>NON-BILLABLE</v>
      </c>
    </row>
    <row r="115" spans="1:108" x14ac:dyDescent="0.25">
      <c r="A115" s="98" t="s">
        <v>4524</v>
      </c>
      <c r="B115" s="99" t="s">
        <v>4525</v>
      </c>
      <c r="C115" s="99" t="s">
        <v>5136</v>
      </c>
      <c r="D115" s="99" t="s">
        <v>4300</v>
      </c>
      <c r="E115" s="99" t="s">
        <v>5137</v>
      </c>
      <c r="F115" s="99" t="s">
        <v>4579</v>
      </c>
      <c r="G115" s="99">
        <v>2002</v>
      </c>
      <c r="H115" s="99" t="s">
        <v>4311</v>
      </c>
      <c r="I115" s="100"/>
      <c r="J115" s="99"/>
      <c r="K115" s="101"/>
      <c r="L115" s="99"/>
      <c r="M115" s="99"/>
      <c r="N115" s="99"/>
      <c r="O115" s="99"/>
      <c r="P115" s="99"/>
      <c r="Q115" s="99"/>
      <c r="R115" s="99"/>
      <c r="S115" s="99"/>
      <c r="T115" s="99" t="s">
        <v>4535</v>
      </c>
      <c r="U115" s="99" t="s">
        <v>4373</v>
      </c>
      <c r="V115" s="99"/>
      <c r="W115" s="99"/>
      <c r="X115" s="99"/>
      <c r="Y115" s="99"/>
      <c r="Z115" s="99"/>
      <c r="AA115" s="99"/>
      <c r="AB115" s="99" t="s">
        <v>5138</v>
      </c>
      <c r="AC115" s="99"/>
      <c r="AD115" s="99"/>
      <c r="AE115" s="99" t="s">
        <v>568</v>
      </c>
      <c r="AF115" s="99"/>
      <c r="AG115" s="99"/>
      <c r="AH115" s="99" t="s">
        <v>5139</v>
      </c>
      <c r="AI115" s="99"/>
      <c r="AJ115" s="99"/>
      <c r="AK115" s="99"/>
      <c r="AL115" s="99"/>
      <c r="AM115" s="99"/>
      <c r="AN115" s="99"/>
      <c r="AO115" s="99" t="s">
        <v>4539</v>
      </c>
      <c r="AP115" s="99" t="s">
        <v>4639</v>
      </c>
      <c r="AQ115" s="99"/>
      <c r="AR115" s="99">
        <v>0</v>
      </c>
      <c r="AS115" s="99" t="s">
        <v>4540</v>
      </c>
      <c r="AT115" s="99"/>
      <c r="AU115" s="99">
        <v>0</v>
      </c>
      <c r="AV115" s="99">
        <v>0</v>
      </c>
      <c r="AW115" s="99">
        <v>0</v>
      </c>
      <c r="AX115" s="99"/>
      <c r="AY115" s="99"/>
      <c r="AZ115" s="99"/>
      <c r="BA115" s="99"/>
      <c r="BB115" s="99"/>
      <c r="BC115" s="99"/>
      <c r="BD115" s="99"/>
      <c r="BE115" s="99"/>
      <c r="BF115" s="99"/>
      <c r="BG115" s="99"/>
      <c r="BH115" s="99"/>
      <c r="BI115" s="99"/>
      <c r="BJ115" s="99"/>
      <c r="BK115" s="99"/>
      <c r="BL115" s="99"/>
      <c r="BM115" s="99"/>
      <c r="BN115" s="99"/>
      <c r="BO115" s="99"/>
      <c r="BP115" s="99"/>
      <c r="BQ115" s="99"/>
      <c r="BR115" s="99"/>
      <c r="BS115" s="99"/>
      <c r="BT115" s="99"/>
      <c r="BU115" s="99"/>
      <c r="BV115" s="99"/>
      <c r="BW115" s="99"/>
      <c r="BX115" s="99"/>
      <c r="BY115" s="99"/>
      <c r="BZ115" s="99"/>
      <c r="CA115" s="99"/>
      <c r="CB115" s="99"/>
      <c r="CC115" s="99"/>
      <c r="CD115" s="99"/>
      <c r="CE115" s="99"/>
      <c r="CF115" s="99"/>
      <c r="CG115" s="99"/>
      <c r="CH115" s="99"/>
      <c r="CI115" s="99"/>
      <c r="CJ115" s="99"/>
      <c r="CK115" s="99"/>
      <c r="CL115" s="99"/>
      <c r="CM115" s="99"/>
      <c r="CN115" s="102"/>
      <c r="CO115" s="99"/>
      <c r="CP115" s="103" t="s">
        <v>4544</v>
      </c>
      <c r="CQ115" s="104"/>
      <c r="CR115" s="104"/>
      <c r="CS115" s="104"/>
      <c r="CT115" s="104"/>
      <c r="CU115" s="105"/>
      <c r="CV115" s="104" t="str">
        <f>FLEET[[#This Row],[Category]]</f>
        <v>Cargo Trailer</v>
      </c>
      <c r="CW115" s="106" t="str">
        <f t="shared" si="1"/>
        <v>DTC-02</v>
      </c>
      <c r="CX1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5" s="106" t="s">
        <v>4577</v>
      </c>
      <c r="DA115" s="106" t="s">
        <v>5136</v>
      </c>
      <c r="DB115" s="106">
        <f>FLEET[[#This Row],[Toll Collection Device Number]]</f>
        <v>0</v>
      </c>
      <c r="DC115" s="106">
        <f>FLEET[[#This Row],[License Plate]]</f>
        <v>0</v>
      </c>
      <c r="DD115" s="111" t="str">
        <f>IFERROR(_xlfn.XLOOKUP(FLEET[[#This Row],[ASSET]],Table7[Equip '#],Table7[Rate],),"NON-BILLABLE")</f>
        <v>NON-BILLABLE</v>
      </c>
    </row>
    <row r="116" spans="1:108" x14ac:dyDescent="0.25">
      <c r="A116" s="98" t="s">
        <v>4524</v>
      </c>
      <c r="B116" s="99" t="s">
        <v>4525</v>
      </c>
      <c r="C116" s="99" t="s">
        <v>5140</v>
      </c>
      <c r="D116" s="99" t="s">
        <v>4300</v>
      </c>
      <c r="E116" s="99" t="s">
        <v>5141</v>
      </c>
      <c r="F116" s="99" t="s">
        <v>4579</v>
      </c>
      <c r="G116" s="99">
        <v>2021</v>
      </c>
      <c r="H116" s="99" t="s">
        <v>4311</v>
      </c>
      <c r="I116" s="100"/>
      <c r="J116" s="99"/>
      <c r="K116" s="101">
        <v>45747.236585648097</v>
      </c>
      <c r="L116" s="99" t="s">
        <v>4580</v>
      </c>
      <c r="M116" s="99"/>
      <c r="N116" s="99"/>
      <c r="O116" s="99"/>
      <c r="P116" s="99"/>
      <c r="Q116" s="99"/>
      <c r="R116" s="99" t="s">
        <v>4620</v>
      </c>
      <c r="S116" s="99"/>
      <c r="T116" s="99" t="s">
        <v>4535</v>
      </c>
      <c r="U116" s="99" t="s">
        <v>4373</v>
      </c>
      <c r="V116" s="99">
        <v>261</v>
      </c>
      <c r="W116" s="99"/>
      <c r="X116" s="99"/>
      <c r="Y116" s="99">
        <v>0</v>
      </c>
      <c r="Z116" s="99">
        <v>0</v>
      </c>
      <c r="AA116" s="99" t="s">
        <v>5140</v>
      </c>
      <c r="AB116" s="99" t="s">
        <v>5142</v>
      </c>
      <c r="AC116" s="99"/>
      <c r="AD116" s="99" t="s">
        <v>5143</v>
      </c>
      <c r="AE116" s="99" t="s">
        <v>568</v>
      </c>
      <c r="AF116" s="99"/>
      <c r="AG116" s="99"/>
      <c r="AH116" s="99"/>
      <c r="AI116" s="99"/>
      <c r="AJ116" s="99"/>
      <c r="AK116" s="99"/>
      <c r="AL116" s="99"/>
      <c r="AM116" s="99"/>
      <c r="AN116" s="99"/>
      <c r="AO116" s="99" t="s">
        <v>4539</v>
      </c>
      <c r="AP116" s="99"/>
      <c r="AQ116" s="99">
        <v>0</v>
      </c>
      <c r="AR116" s="99">
        <v>0</v>
      </c>
      <c r="AS116" s="99" t="s">
        <v>4540</v>
      </c>
      <c r="AT116" s="99">
        <v>0</v>
      </c>
      <c r="AU116" s="99">
        <v>0</v>
      </c>
      <c r="AV116" s="99">
        <v>0</v>
      </c>
      <c r="AW116" s="99">
        <v>0</v>
      </c>
      <c r="AX116" s="99"/>
      <c r="AY116" s="99"/>
      <c r="AZ116" s="99"/>
      <c r="BA116" s="99"/>
      <c r="BB116" s="99"/>
      <c r="BC116" s="99"/>
      <c r="BD116" s="99"/>
      <c r="BE116" s="99"/>
      <c r="BF116" s="99" t="s">
        <v>4598</v>
      </c>
      <c r="BG116" s="99"/>
      <c r="BH116" s="99"/>
      <c r="BI116" s="99"/>
      <c r="BJ116" s="99"/>
      <c r="BK116" s="99"/>
      <c r="BL116" s="99"/>
      <c r="BM116" s="99"/>
      <c r="BN116" s="99"/>
      <c r="BO116" s="99"/>
      <c r="BP116" s="99"/>
      <c r="BQ116" s="99"/>
      <c r="BR116" s="99"/>
      <c r="BS116" s="99"/>
      <c r="BT116" s="99"/>
      <c r="BU116" s="99"/>
      <c r="BV116" s="99"/>
      <c r="BW116" s="99"/>
      <c r="BX116" s="99"/>
      <c r="BY116" s="99"/>
      <c r="BZ116" s="99"/>
      <c r="CA116" s="99"/>
      <c r="CB116" s="99"/>
      <c r="CC116" s="99"/>
      <c r="CD116" s="99"/>
      <c r="CE116" s="99"/>
      <c r="CF116" s="99"/>
      <c r="CG116" s="99"/>
      <c r="CH116" s="99"/>
      <c r="CI116" s="99"/>
      <c r="CJ116" s="99" t="s">
        <v>4583</v>
      </c>
      <c r="CK116" s="99" t="s">
        <v>5144</v>
      </c>
      <c r="CL116" s="102"/>
      <c r="CM116" s="99"/>
      <c r="CN116" s="102"/>
      <c r="CO116" s="99">
        <v>45991</v>
      </c>
      <c r="CP116" s="103" t="s">
        <v>4544</v>
      </c>
      <c r="CQ116" s="104"/>
      <c r="CR116" s="104"/>
      <c r="CS116" s="104"/>
      <c r="CT116" s="104"/>
      <c r="CU116" s="105"/>
      <c r="CV116" s="104" t="str">
        <f>FLEET[[#This Row],[Category]]</f>
        <v>Cargo Trailer</v>
      </c>
      <c r="CW116" s="106" t="str">
        <f t="shared" si="1"/>
        <v>DTC-02S</v>
      </c>
      <c r="CX1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6" s="106" t="s">
        <v>4577</v>
      </c>
      <c r="DA116" s="106" t="s">
        <v>5140</v>
      </c>
      <c r="DB116" s="106">
        <f>FLEET[[#This Row],[Toll Collection Device Number]]</f>
        <v>0</v>
      </c>
      <c r="DC116" s="106" t="str">
        <f>FLEET[[#This Row],[License Plate]]</f>
        <v>764824k</v>
      </c>
      <c r="DD116" s="111" t="str">
        <f>IFERROR(_xlfn.XLOOKUP(FLEET[[#This Row],[ASSET]],Table7[Equip '#],Table7[Rate],),"NON-BILLABLE")</f>
        <v>NON-BILLABLE</v>
      </c>
    </row>
    <row r="117" spans="1:108" x14ac:dyDescent="0.25">
      <c r="A117" s="98" t="s">
        <v>4524</v>
      </c>
      <c r="B117" s="99" t="s">
        <v>4525</v>
      </c>
      <c r="C117" s="99" t="s">
        <v>3868</v>
      </c>
      <c r="D117" s="99" t="s">
        <v>4300</v>
      </c>
      <c r="E117" s="99" t="s">
        <v>5131</v>
      </c>
      <c r="F117" s="99" t="s">
        <v>5131</v>
      </c>
      <c r="G117" s="99">
        <v>2020</v>
      </c>
      <c r="H117" s="99" t="s">
        <v>4311</v>
      </c>
      <c r="I117" s="100"/>
      <c r="J117" s="99"/>
      <c r="K117" s="99">
        <v>45747.231979166703</v>
      </c>
      <c r="L117" s="99" t="s">
        <v>4580</v>
      </c>
      <c r="M117" s="99"/>
      <c r="N117" s="99"/>
      <c r="O117" s="99"/>
      <c r="P117" s="99"/>
      <c r="Q117" s="99"/>
      <c r="R117" s="99" t="s">
        <v>4636</v>
      </c>
      <c r="S117" s="99"/>
      <c r="T117" s="99" t="s">
        <v>4535</v>
      </c>
      <c r="U117" s="99" t="s">
        <v>4373</v>
      </c>
      <c r="V117" s="99">
        <v>319</v>
      </c>
      <c r="W117" s="99"/>
      <c r="X117" s="99"/>
      <c r="Y117" s="99">
        <v>0</v>
      </c>
      <c r="Z117" s="99">
        <v>0</v>
      </c>
      <c r="AA117" s="99" t="s">
        <v>5145</v>
      </c>
      <c r="AB117" s="99" t="s">
        <v>5146</v>
      </c>
      <c r="AC117" s="99"/>
      <c r="AD117" s="99" t="s">
        <v>5147</v>
      </c>
      <c r="AE117" s="99" t="s">
        <v>568</v>
      </c>
      <c r="AF117" s="99"/>
      <c r="AG117" s="99"/>
      <c r="AH117" s="100" t="s">
        <v>5148</v>
      </c>
      <c r="AI117" s="99"/>
      <c r="AJ117" s="99"/>
      <c r="AK117" s="99"/>
      <c r="AL117" s="99"/>
      <c r="AM117" s="99"/>
      <c r="AN117" s="99"/>
      <c r="AO117" s="99" t="s">
        <v>4539</v>
      </c>
      <c r="AP117" s="99" t="s">
        <v>4639</v>
      </c>
      <c r="AQ117" s="99">
        <v>0</v>
      </c>
      <c r="AR117" s="99">
        <v>0</v>
      </c>
      <c r="AS117" s="99" t="s">
        <v>4540</v>
      </c>
      <c r="AT117" s="99">
        <v>0</v>
      </c>
      <c r="AU117" s="99">
        <v>0</v>
      </c>
      <c r="AV117" s="99">
        <v>0</v>
      </c>
      <c r="AW117" s="99">
        <v>0</v>
      </c>
      <c r="AX117" s="99"/>
      <c r="AY117" s="99"/>
      <c r="AZ117" s="99"/>
      <c r="BA117" s="99"/>
      <c r="BB117" s="99"/>
      <c r="BC117" s="99"/>
      <c r="BD117" s="99"/>
      <c r="BE117" s="99"/>
      <c r="BF117" s="99"/>
      <c r="BG117" s="99"/>
      <c r="BH117" s="99"/>
      <c r="BI117" s="99"/>
      <c r="BJ117" s="99"/>
      <c r="BK117" s="99"/>
      <c r="BL117" s="99"/>
      <c r="BM117" s="99"/>
      <c r="BN117" s="99"/>
      <c r="BO117" s="99"/>
      <c r="BP117" s="99"/>
      <c r="BQ117" s="99"/>
      <c r="BR117" s="99"/>
      <c r="BS117" s="99"/>
      <c r="BT117" s="99"/>
      <c r="BU117" s="99"/>
      <c r="BV117" s="99"/>
      <c r="BW117" s="99"/>
      <c r="BX117" s="99"/>
      <c r="BY117" s="99"/>
      <c r="BZ117" s="99"/>
      <c r="CA117" s="99"/>
      <c r="CB117" s="99"/>
      <c r="CC117" s="99"/>
      <c r="CD117" s="99"/>
      <c r="CE117" s="99"/>
      <c r="CF117" s="99"/>
      <c r="CG117" s="99"/>
      <c r="CH117" s="99"/>
      <c r="CI117" s="99"/>
      <c r="CJ117" s="99" t="s">
        <v>4583</v>
      </c>
      <c r="CK117" s="99" t="s">
        <v>5149</v>
      </c>
      <c r="CL117" s="99"/>
      <c r="CM117" s="99"/>
      <c r="CN117" s="102"/>
      <c r="CO117" s="99">
        <v>45504</v>
      </c>
      <c r="CP117" s="103" t="s">
        <v>4544</v>
      </c>
      <c r="CQ117" s="104"/>
      <c r="CR117" s="104"/>
      <c r="CS117" s="104"/>
      <c r="CT117" s="104"/>
      <c r="CU117" s="105"/>
      <c r="CV117" s="104" t="str">
        <f>FLEET[[#This Row],[Category]]</f>
        <v>Cargo Trailer</v>
      </c>
      <c r="CW117" s="106" t="str">
        <f t="shared" si="1"/>
        <v>DTC-03</v>
      </c>
      <c r="CX1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7" s="106" t="s">
        <v>4577</v>
      </c>
      <c r="DA117" s="106" t="s">
        <v>3868</v>
      </c>
      <c r="DB117" s="106">
        <f>FLEET[[#This Row],[Toll Collection Device Number]]</f>
        <v>0</v>
      </c>
      <c r="DC117" s="106" t="str">
        <f>FLEET[[#This Row],[License Plate]]</f>
        <v>387938M</v>
      </c>
      <c r="DD117" s="111" t="str">
        <f>IFERROR(_xlfn.XLOOKUP(FLEET[[#This Row],[ASSET]],Table7[Equip '#],Table7[Rate],),"NON-BILLABLE")</f>
        <v>NON-BILLABLE</v>
      </c>
    </row>
    <row r="118" spans="1:108" x14ac:dyDescent="0.25">
      <c r="A118" s="98" t="s">
        <v>4524</v>
      </c>
      <c r="B118" s="99" t="s">
        <v>4525</v>
      </c>
      <c r="C118" s="99" t="s">
        <v>3637</v>
      </c>
      <c r="D118" s="99" t="s">
        <v>4300</v>
      </c>
      <c r="E118" s="99" t="s">
        <v>5150</v>
      </c>
      <c r="F118" s="99" t="s">
        <v>4655</v>
      </c>
      <c r="G118" s="99">
        <v>2022</v>
      </c>
      <c r="H118" s="99" t="s">
        <v>4311</v>
      </c>
      <c r="I118" s="100"/>
      <c r="J118" s="99"/>
      <c r="K118" s="101">
        <v>45747.233101851903</v>
      </c>
      <c r="L118" s="99" t="s">
        <v>4580</v>
      </c>
      <c r="M118" s="99"/>
      <c r="N118" s="99"/>
      <c r="O118" s="99"/>
      <c r="P118" s="99"/>
      <c r="Q118" s="99"/>
      <c r="R118" s="99" t="s">
        <v>4636</v>
      </c>
      <c r="S118" s="99"/>
      <c r="T118" s="99" t="s">
        <v>4535</v>
      </c>
      <c r="U118" s="99" t="s">
        <v>4373</v>
      </c>
      <c r="V118" s="99">
        <v>563</v>
      </c>
      <c r="W118" s="99"/>
      <c r="X118" s="99"/>
      <c r="Y118" s="99">
        <v>0</v>
      </c>
      <c r="Z118" s="99">
        <v>0</v>
      </c>
      <c r="AA118" s="99"/>
      <c r="AB118" s="99" t="s">
        <v>5151</v>
      </c>
      <c r="AC118" s="99"/>
      <c r="AD118" s="99" t="s">
        <v>5152</v>
      </c>
      <c r="AE118" s="99" t="s">
        <v>568</v>
      </c>
      <c r="AF118" s="99"/>
      <c r="AG118" s="99"/>
      <c r="AH118" s="99" t="s">
        <v>5153</v>
      </c>
      <c r="AI118" s="99"/>
      <c r="AJ118" s="99"/>
      <c r="AK118" s="99"/>
      <c r="AL118" s="99"/>
      <c r="AM118" s="99"/>
      <c r="AN118" s="99"/>
      <c r="AO118" s="99" t="s">
        <v>4539</v>
      </c>
      <c r="AP118" s="99" t="s">
        <v>4639</v>
      </c>
      <c r="AQ118" s="99">
        <v>0</v>
      </c>
      <c r="AR118" s="99">
        <v>0</v>
      </c>
      <c r="AS118" s="99" t="s">
        <v>4540</v>
      </c>
      <c r="AT118" s="99">
        <v>0</v>
      </c>
      <c r="AU118" s="99">
        <v>0</v>
      </c>
      <c r="AV118" s="99">
        <v>0</v>
      </c>
      <c r="AW118" s="99">
        <v>0</v>
      </c>
      <c r="AX118" s="99"/>
      <c r="AY118" s="99"/>
      <c r="AZ118" s="99"/>
      <c r="BA118" s="99"/>
      <c r="BB118" s="99"/>
      <c r="BC118" s="99"/>
      <c r="BD118" s="99"/>
      <c r="BE118" s="99"/>
      <c r="BF118" s="99"/>
      <c r="BG118" s="99"/>
      <c r="BH118" s="99"/>
      <c r="BI118" s="99"/>
      <c r="BJ118" s="99"/>
      <c r="BK118" s="99"/>
      <c r="BL118" s="99"/>
      <c r="BM118" s="99"/>
      <c r="BN118" s="99"/>
      <c r="BO118" s="99"/>
      <c r="BP118" s="99"/>
      <c r="BQ118" s="99"/>
      <c r="BR118" s="99"/>
      <c r="BS118" s="99"/>
      <c r="BT118" s="99"/>
      <c r="BU118" s="99"/>
      <c r="BV118" s="99"/>
      <c r="BW118" s="99"/>
      <c r="BX118" s="99"/>
      <c r="BY118" s="99"/>
      <c r="BZ118" s="99"/>
      <c r="CA118" s="99"/>
      <c r="CB118" s="99"/>
      <c r="CC118" s="99"/>
      <c r="CD118" s="99"/>
      <c r="CE118" s="99"/>
      <c r="CF118" s="99"/>
      <c r="CG118" s="99"/>
      <c r="CH118" s="99"/>
      <c r="CI118" s="99"/>
      <c r="CJ118" s="99" t="s">
        <v>4583</v>
      </c>
      <c r="CK118" s="99" t="s">
        <v>5154</v>
      </c>
      <c r="CL118" s="99"/>
      <c r="CM118" s="99"/>
      <c r="CN118" s="102"/>
      <c r="CO118" s="99">
        <v>45777</v>
      </c>
      <c r="CP118" s="103" t="s">
        <v>4544</v>
      </c>
      <c r="CQ118" s="104"/>
      <c r="CR118" s="104"/>
      <c r="CS118" s="104"/>
      <c r="CT118" s="104"/>
      <c r="CU118" s="105"/>
      <c r="CV118" s="104" t="str">
        <f>FLEET[[#This Row],[Category]]</f>
        <v>Cargo Trailer</v>
      </c>
      <c r="CW118" s="106" t="str">
        <f t="shared" si="1"/>
        <v>DTC-04</v>
      </c>
      <c r="CX1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8" s="106" t="s">
        <v>4577</v>
      </c>
      <c r="DA118" s="106" t="s">
        <v>3637</v>
      </c>
      <c r="DB118" s="106">
        <f>FLEET[[#This Row],[Toll Collection Device Number]]</f>
        <v>0</v>
      </c>
      <c r="DC118" s="106" t="str">
        <f>FLEET[[#This Row],[License Plate]]</f>
        <v>798272M</v>
      </c>
      <c r="DD118" s="111" t="str">
        <f>IFERROR(_xlfn.XLOOKUP(FLEET[[#This Row],[ASSET]],Table7[Equip '#],Table7[Rate],),"NON-BILLABLE")</f>
        <v>NON-BILLABLE</v>
      </c>
    </row>
    <row r="119" spans="1:108" x14ac:dyDescent="0.25">
      <c r="A119" s="98" t="s">
        <v>4524</v>
      </c>
      <c r="B119" s="99" t="s">
        <v>4525</v>
      </c>
      <c r="C119" s="99" t="s">
        <v>3543</v>
      </c>
      <c r="D119" s="99" t="s">
        <v>4300</v>
      </c>
      <c r="E119" s="99" t="s">
        <v>5155</v>
      </c>
      <c r="F119" s="99" t="s">
        <v>4579</v>
      </c>
      <c r="G119" s="99">
        <v>2019</v>
      </c>
      <c r="H119" s="99" t="s">
        <v>4311</v>
      </c>
      <c r="I119" s="100"/>
      <c r="J119" s="99"/>
      <c r="K119" s="101">
        <v>45747.238206018497</v>
      </c>
      <c r="L119" s="99" t="s">
        <v>4580</v>
      </c>
      <c r="M119" s="99"/>
      <c r="N119" s="99"/>
      <c r="O119" s="99"/>
      <c r="P119" s="99"/>
      <c r="Q119" s="99"/>
      <c r="R119" s="99" t="s">
        <v>4776</v>
      </c>
      <c r="S119" s="99"/>
      <c r="T119" s="99" t="s">
        <v>4535</v>
      </c>
      <c r="U119" s="99" t="s">
        <v>4373</v>
      </c>
      <c r="V119" s="99">
        <v>261</v>
      </c>
      <c r="W119" s="99"/>
      <c r="X119" s="99"/>
      <c r="Y119" s="99">
        <v>0</v>
      </c>
      <c r="Z119" s="99">
        <v>0</v>
      </c>
      <c r="AA119" s="99" t="s">
        <v>5156</v>
      </c>
      <c r="AB119" s="99" t="s">
        <v>5157</v>
      </c>
      <c r="AC119" s="99"/>
      <c r="AD119" s="99" t="s">
        <v>5158</v>
      </c>
      <c r="AE119" s="99" t="s">
        <v>568</v>
      </c>
      <c r="AF119" s="99"/>
      <c r="AG119" s="99"/>
      <c r="AH119" s="99" t="s">
        <v>5159</v>
      </c>
      <c r="AI119" s="99"/>
      <c r="AJ119" s="99"/>
      <c r="AK119" s="99"/>
      <c r="AL119" s="99"/>
      <c r="AM119" s="99"/>
      <c r="AN119" s="99"/>
      <c r="AO119" s="99" t="s">
        <v>4539</v>
      </c>
      <c r="AP119" s="99" t="s">
        <v>4639</v>
      </c>
      <c r="AQ119" s="99">
        <v>0</v>
      </c>
      <c r="AR119" s="99">
        <v>0</v>
      </c>
      <c r="AS119" s="99" t="s">
        <v>4540</v>
      </c>
      <c r="AT119" s="99">
        <v>0</v>
      </c>
      <c r="AU119" s="99">
        <v>0</v>
      </c>
      <c r="AV119" s="99">
        <v>0</v>
      </c>
      <c r="AW119" s="99">
        <v>0</v>
      </c>
      <c r="AX119" s="99"/>
      <c r="AY119" s="99"/>
      <c r="AZ119" s="99"/>
      <c r="BA119" s="99"/>
      <c r="BB119" s="99"/>
      <c r="BC119" s="99"/>
      <c r="BD119" s="99"/>
      <c r="BE119" s="99"/>
      <c r="BF119" s="99"/>
      <c r="BG119" s="99"/>
      <c r="BH119" s="99"/>
      <c r="BI119" s="99"/>
      <c r="BJ119" s="99"/>
      <c r="BK119" s="99"/>
      <c r="BL119" s="99"/>
      <c r="BM119" s="99"/>
      <c r="BN119" s="99"/>
      <c r="BO119" s="99"/>
      <c r="BP119" s="99"/>
      <c r="BQ119" s="99"/>
      <c r="BR119" s="99"/>
      <c r="BS119" s="99"/>
      <c r="BT119" s="99"/>
      <c r="BU119" s="99"/>
      <c r="BV119" s="99"/>
      <c r="BW119" s="99"/>
      <c r="BX119" s="99"/>
      <c r="BY119" s="99"/>
      <c r="BZ119" s="99"/>
      <c r="CA119" s="99"/>
      <c r="CB119" s="99"/>
      <c r="CC119" s="99"/>
      <c r="CD119" s="99"/>
      <c r="CE119" s="99"/>
      <c r="CF119" s="99"/>
      <c r="CG119" s="99"/>
      <c r="CH119" s="99"/>
      <c r="CI119" s="99"/>
      <c r="CJ119" s="99" t="s">
        <v>4583</v>
      </c>
      <c r="CK119" s="99" t="s">
        <v>5160</v>
      </c>
      <c r="CL119" s="102"/>
      <c r="CM119" s="99"/>
      <c r="CN119" s="102"/>
      <c r="CO119" s="99">
        <v>45657</v>
      </c>
      <c r="CP119" s="103" t="s">
        <v>4544</v>
      </c>
      <c r="CQ119" s="104"/>
      <c r="CR119" s="104"/>
      <c r="CS119" s="104"/>
      <c r="CT119" s="104"/>
      <c r="CU119" s="105"/>
      <c r="CV119" s="104" t="str">
        <f>FLEET[[#This Row],[Category]]</f>
        <v>Cargo Trailer</v>
      </c>
      <c r="CW119" s="106" t="str">
        <f t="shared" si="1"/>
        <v>DTC-05</v>
      </c>
      <c r="CX1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1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19" s="106" t="s">
        <v>4577</v>
      </c>
      <c r="DA119" s="106" t="s">
        <v>3543</v>
      </c>
      <c r="DB119" s="106">
        <f>FLEET[[#This Row],[Toll Collection Device Number]]</f>
        <v>0</v>
      </c>
      <c r="DC119" s="106" t="str">
        <f>FLEET[[#This Row],[License Plate]]</f>
        <v>221560K</v>
      </c>
      <c r="DD119" s="111" t="str">
        <f>IFERROR(_xlfn.XLOOKUP(FLEET[[#This Row],[ASSET]],Table7[Equip '#],Table7[Rate],),"NON-BILLABLE")</f>
        <v>NON-BILLABLE</v>
      </c>
    </row>
    <row r="120" spans="1:108" x14ac:dyDescent="0.25">
      <c r="A120" s="98" t="s">
        <v>4524</v>
      </c>
      <c r="B120" s="99" t="s">
        <v>4525</v>
      </c>
      <c r="C120" s="99" t="s">
        <v>5161</v>
      </c>
      <c r="D120" s="99" t="s">
        <v>4300</v>
      </c>
      <c r="E120" s="99" t="s">
        <v>5162</v>
      </c>
      <c r="F120" s="99" t="s">
        <v>5163</v>
      </c>
      <c r="G120" s="99">
        <v>2017</v>
      </c>
      <c r="H120" s="99" t="s">
        <v>4311</v>
      </c>
      <c r="I120" s="100"/>
      <c r="J120" s="99"/>
      <c r="K120" s="101"/>
      <c r="L120" s="99"/>
      <c r="M120" s="99"/>
      <c r="N120" s="99"/>
      <c r="O120" s="99"/>
      <c r="P120" s="99"/>
      <c r="Q120" s="99"/>
      <c r="R120" s="99"/>
      <c r="S120" s="99"/>
      <c r="T120" s="99" t="s">
        <v>4535</v>
      </c>
      <c r="U120" s="99" t="s">
        <v>4373</v>
      </c>
      <c r="V120" s="99"/>
      <c r="W120" s="99"/>
      <c r="X120" s="99"/>
      <c r="Y120" s="99"/>
      <c r="Z120" s="99"/>
      <c r="AA120" s="99"/>
      <c r="AB120" s="99" t="s">
        <v>5164</v>
      </c>
      <c r="AC120" s="99"/>
      <c r="AD120" s="99"/>
      <c r="AE120" s="99" t="s">
        <v>568</v>
      </c>
      <c r="AF120" s="99"/>
      <c r="AG120" s="99"/>
      <c r="AH120" s="99" t="s">
        <v>5165</v>
      </c>
      <c r="AI120" s="99"/>
      <c r="AJ120" s="99"/>
      <c r="AK120" s="99"/>
      <c r="AL120" s="99"/>
      <c r="AM120" s="99"/>
      <c r="AN120" s="99"/>
      <c r="AO120" s="99" t="s">
        <v>4539</v>
      </c>
      <c r="AP120" s="99" t="s">
        <v>4639</v>
      </c>
      <c r="AQ120" s="99"/>
      <c r="AR120" s="99">
        <v>0</v>
      </c>
      <c r="AS120" s="99" t="s">
        <v>4540</v>
      </c>
      <c r="AT120" s="99"/>
      <c r="AU120" s="99">
        <v>0</v>
      </c>
      <c r="AV120" s="99">
        <v>0</v>
      </c>
      <c r="AW120" s="99">
        <v>0</v>
      </c>
      <c r="AX120" s="99"/>
      <c r="AY120" s="99"/>
      <c r="AZ120" s="99"/>
      <c r="BA120" s="99"/>
      <c r="BB120" s="99"/>
      <c r="BC120" s="99"/>
      <c r="BD120" s="99"/>
      <c r="BE120" s="99"/>
      <c r="BF120" s="99"/>
      <c r="BG120" s="99"/>
      <c r="BH120" s="99"/>
      <c r="BI120" s="99"/>
      <c r="BJ120" s="99"/>
      <c r="BK120" s="99"/>
      <c r="BL120" s="99"/>
      <c r="BM120" s="99"/>
      <c r="BN120" s="99"/>
      <c r="BO120" s="99"/>
      <c r="BP120" s="99"/>
      <c r="BQ120" s="99"/>
      <c r="BR120" s="99"/>
      <c r="BS120" s="99"/>
      <c r="BT120" s="99"/>
      <c r="BU120" s="99"/>
      <c r="BV120" s="99"/>
      <c r="BW120" s="99"/>
      <c r="BX120" s="99"/>
      <c r="BY120" s="99"/>
      <c r="BZ120" s="99"/>
      <c r="CA120" s="99"/>
      <c r="CB120" s="99"/>
      <c r="CC120" s="99"/>
      <c r="CD120" s="99"/>
      <c r="CE120" s="99"/>
      <c r="CF120" s="99"/>
      <c r="CG120" s="99"/>
      <c r="CH120" s="99"/>
      <c r="CI120" s="99"/>
      <c r="CJ120" s="99"/>
      <c r="CK120" s="99"/>
      <c r="CL120" s="99"/>
      <c r="CM120" s="99"/>
      <c r="CN120" s="102"/>
      <c r="CO120" s="99"/>
      <c r="CP120" s="103" t="s">
        <v>4544</v>
      </c>
      <c r="CQ120" s="104"/>
      <c r="CR120" s="104"/>
      <c r="CS120" s="104"/>
      <c r="CT120" s="104"/>
      <c r="CU120" s="105"/>
      <c r="CV120" s="104" t="str">
        <f>FLEET[[#This Row],[Category]]</f>
        <v>Cargo Trailer</v>
      </c>
      <c r="CW120" s="106" t="str">
        <f t="shared" si="1"/>
        <v>DTC-06</v>
      </c>
      <c r="CX1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0" s="106" t="s">
        <v>4577</v>
      </c>
      <c r="DA120" s="106" t="s">
        <v>5161</v>
      </c>
      <c r="DB120" s="106">
        <f>FLEET[[#This Row],[Toll Collection Device Number]]</f>
        <v>0</v>
      </c>
      <c r="DC120" s="106">
        <f>FLEET[[#This Row],[License Plate]]</f>
        <v>0</v>
      </c>
      <c r="DD120" s="111" t="str">
        <f>IFERROR(_xlfn.XLOOKUP(FLEET[[#This Row],[ASSET]],Table7[Equip '#],Table7[Rate],),"NON-BILLABLE")</f>
        <v>NON-BILLABLE</v>
      </c>
    </row>
    <row r="121" spans="1:108" x14ac:dyDescent="0.25">
      <c r="A121" s="98" t="s">
        <v>4524</v>
      </c>
      <c r="B121" s="99" t="s">
        <v>4525</v>
      </c>
      <c r="C121" s="99" t="s">
        <v>3135</v>
      </c>
      <c r="D121" s="99" t="s">
        <v>4300</v>
      </c>
      <c r="E121" s="99" t="s">
        <v>5166</v>
      </c>
      <c r="F121" s="99" t="s">
        <v>4579</v>
      </c>
      <c r="G121" s="99">
        <v>2021</v>
      </c>
      <c r="H121" s="99" t="s">
        <v>4311</v>
      </c>
      <c r="I121" s="100"/>
      <c r="J121" s="99"/>
      <c r="K121" s="99">
        <v>45747.233217592599</v>
      </c>
      <c r="L121" s="99" t="s">
        <v>4580</v>
      </c>
      <c r="M121" s="99"/>
      <c r="N121" s="99"/>
      <c r="O121" s="99"/>
      <c r="P121" s="99"/>
      <c r="Q121" s="99"/>
      <c r="R121" s="99" t="s">
        <v>4776</v>
      </c>
      <c r="S121" s="99"/>
      <c r="T121" s="99" t="s">
        <v>4535</v>
      </c>
      <c r="U121" s="99" t="s">
        <v>4373</v>
      </c>
      <c r="V121" s="99">
        <v>509</v>
      </c>
      <c r="W121" s="99"/>
      <c r="X121" s="99"/>
      <c r="Y121" s="99">
        <v>0</v>
      </c>
      <c r="Z121" s="99">
        <v>0</v>
      </c>
      <c r="AA121" s="99" t="s">
        <v>5167</v>
      </c>
      <c r="AB121" s="99" t="s">
        <v>5168</v>
      </c>
      <c r="AC121" s="99" t="s">
        <v>5169</v>
      </c>
      <c r="AD121" s="99" t="s">
        <v>5170</v>
      </c>
      <c r="AE121" s="99" t="s">
        <v>568</v>
      </c>
      <c r="AF121" s="99"/>
      <c r="AG121" s="99"/>
      <c r="AH121" s="99" t="s">
        <v>5171</v>
      </c>
      <c r="AI121" s="99"/>
      <c r="AJ121" s="99"/>
      <c r="AK121" s="99"/>
      <c r="AL121" s="99"/>
      <c r="AM121" s="99"/>
      <c r="AN121" s="99"/>
      <c r="AO121" s="99" t="s">
        <v>4539</v>
      </c>
      <c r="AP121" s="99" t="s">
        <v>4639</v>
      </c>
      <c r="AQ121" s="99">
        <v>0</v>
      </c>
      <c r="AR121" s="99">
        <v>0</v>
      </c>
      <c r="AS121" s="99" t="s">
        <v>4540</v>
      </c>
      <c r="AT121" s="99">
        <v>0</v>
      </c>
      <c r="AU121" s="99">
        <v>0</v>
      </c>
      <c r="AV121" s="99">
        <v>0</v>
      </c>
      <c r="AW121" s="99">
        <v>0</v>
      </c>
      <c r="AX121" s="99"/>
      <c r="AY121" s="99"/>
      <c r="AZ121" s="99"/>
      <c r="BA121" s="99"/>
      <c r="BB121" s="99"/>
      <c r="BC121" s="99"/>
      <c r="BD121" s="99"/>
      <c r="BE121" s="99"/>
      <c r="BF121" s="99"/>
      <c r="BG121" s="99"/>
      <c r="BH121" s="99"/>
      <c r="BI121" s="99"/>
      <c r="BJ121" s="99"/>
      <c r="BK121" s="99"/>
      <c r="BL121" s="99"/>
      <c r="BM121" s="99"/>
      <c r="BN121" s="99"/>
      <c r="BO121" s="99"/>
      <c r="BP121" s="99"/>
      <c r="BQ121" s="99"/>
      <c r="BR121" s="99"/>
      <c r="BS121" s="99"/>
      <c r="BT121" s="99"/>
      <c r="BU121" s="99"/>
      <c r="BV121" s="99"/>
      <c r="BW121" s="99"/>
      <c r="BX121" s="99"/>
      <c r="BY121" s="99"/>
      <c r="BZ121" s="99"/>
      <c r="CA121" s="99"/>
      <c r="CB121" s="99"/>
      <c r="CC121" s="99"/>
      <c r="CD121" s="99"/>
      <c r="CE121" s="99"/>
      <c r="CF121" s="99"/>
      <c r="CG121" s="99"/>
      <c r="CH121" s="99"/>
      <c r="CI121" s="99"/>
      <c r="CJ121" s="99" t="s">
        <v>4583</v>
      </c>
      <c r="CK121" s="99" t="s">
        <v>5172</v>
      </c>
      <c r="CL121" s="102"/>
      <c r="CM121" s="99"/>
      <c r="CN121" s="102"/>
      <c r="CO121" s="99">
        <v>46022</v>
      </c>
      <c r="CP121" s="103" t="s">
        <v>4544</v>
      </c>
      <c r="CQ121" s="104"/>
      <c r="CR121" s="104"/>
      <c r="CS121" s="104"/>
      <c r="CT121" s="104"/>
      <c r="CU121" s="105"/>
      <c r="CV121" s="104" t="str">
        <f>FLEET[[#This Row],[Category]]</f>
        <v>Cargo Trailer</v>
      </c>
      <c r="CW121" s="106" t="str">
        <f t="shared" si="1"/>
        <v>DTC-09</v>
      </c>
      <c r="CX1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1" s="106" t="s">
        <v>4577</v>
      </c>
      <c r="DA121" s="106" t="s">
        <v>3135</v>
      </c>
      <c r="DB121" s="106">
        <f>FLEET[[#This Row],[Toll Collection Device Number]]</f>
        <v>0</v>
      </c>
      <c r="DC121" s="106" t="str">
        <f>FLEET[[#This Row],[License Plate]]</f>
        <v>167994M</v>
      </c>
      <c r="DD121" s="111" t="str">
        <f>IFERROR(_xlfn.XLOOKUP(FLEET[[#This Row],[ASSET]],Table7[Equip '#],Table7[Rate],),"NON-BILLABLE")</f>
        <v>NON-BILLABLE</v>
      </c>
    </row>
    <row r="122" spans="1:108" x14ac:dyDescent="0.25">
      <c r="A122" s="98" t="s">
        <v>4524</v>
      </c>
      <c r="B122" s="99" t="s">
        <v>4525</v>
      </c>
      <c r="C122" s="99" t="s">
        <v>5173</v>
      </c>
      <c r="D122" s="99" t="s">
        <v>4300</v>
      </c>
      <c r="E122" s="99" t="s">
        <v>5162</v>
      </c>
      <c r="F122" s="99" t="s">
        <v>4579</v>
      </c>
      <c r="G122" s="99">
        <v>2015</v>
      </c>
      <c r="H122" s="99" t="s">
        <v>4311</v>
      </c>
      <c r="I122" s="100"/>
      <c r="J122" s="99"/>
      <c r="K122" s="101"/>
      <c r="L122" s="99"/>
      <c r="M122" s="99"/>
      <c r="N122" s="99"/>
      <c r="O122" s="99"/>
      <c r="P122" s="99"/>
      <c r="Q122" s="99"/>
      <c r="R122" s="99"/>
      <c r="S122" s="99"/>
      <c r="T122" s="99" t="s">
        <v>4535</v>
      </c>
      <c r="U122" s="99" t="s">
        <v>4373</v>
      </c>
      <c r="V122" s="99"/>
      <c r="W122" s="99"/>
      <c r="X122" s="99"/>
      <c r="Y122" s="99"/>
      <c r="Z122" s="99"/>
      <c r="AA122" s="99"/>
      <c r="AB122" s="99" t="s">
        <v>5174</v>
      </c>
      <c r="AC122" s="99"/>
      <c r="AD122" s="99"/>
      <c r="AE122" s="99" t="s">
        <v>568</v>
      </c>
      <c r="AF122" s="99"/>
      <c r="AG122" s="99"/>
      <c r="AH122" s="99" t="s">
        <v>5175</v>
      </c>
      <c r="AI122" s="99"/>
      <c r="AJ122" s="99"/>
      <c r="AK122" s="99"/>
      <c r="AL122" s="99"/>
      <c r="AM122" s="99"/>
      <c r="AN122" s="99"/>
      <c r="AO122" s="99" t="s">
        <v>4539</v>
      </c>
      <c r="AP122" s="99" t="s">
        <v>4639</v>
      </c>
      <c r="AQ122" s="99"/>
      <c r="AR122" s="99">
        <v>0</v>
      </c>
      <c r="AS122" s="99" t="s">
        <v>4540</v>
      </c>
      <c r="AT122" s="99"/>
      <c r="AU122" s="99">
        <v>0</v>
      </c>
      <c r="AV122" s="99">
        <v>0</v>
      </c>
      <c r="AW122" s="99">
        <v>0</v>
      </c>
      <c r="AX122" s="99"/>
      <c r="AY122" s="99"/>
      <c r="AZ122" s="99"/>
      <c r="BA122" s="99"/>
      <c r="BB122" s="99"/>
      <c r="BC122" s="99"/>
      <c r="BD122" s="99"/>
      <c r="BE122" s="99"/>
      <c r="BF122" s="99"/>
      <c r="BG122" s="99"/>
      <c r="BH122" s="99"/>
      <c r="BI122" s="99"/>
      <c r="BJ122" s="99"/>
      <c r="BK122" s="99"/>
      <c r="BL122" s="99"/>
      <c r="BM122" s="99"/>
      <c r="BN122" s="99"/>
      <c r="BO122" s="99"/>
      <c r="BP122" s="99"/>
      <c r="BQ122" s="99"/>
      <c r="BR122" s="99"/>
      <c r="BS122" s="99"/>
      <c r="BT122" s="99"/>
      <c r="BU122" s="99"/>
      <c r="BV122" s="99"/>
      <c r="BW122" s="99"/>
      <c r="BX122" s="99"/>
      <c r="BY122" s="99"/>
      <c r="BZ122" s="99"/>
      <c r="CA122" s="99"/>
      <c r="CB122" s="99"/>
      <c r="CC122" s="99"/>
      <c r="CD122" s="99"/>
      <c r="CE122" s="99"/>
      <c r="CF122" s="99"/>
      <c r="CG122" s="99"/>
      <c r="CH122" s="99"/>
      <c r="CI122" s="99"/>
      <c r="CJ122" s="99"/>
      <c r="CK122" s="99"/>
      <c r="CL122" s="102"/>
      <c r="CM122" s="99"/>
      <c r="CN122" s="102"/>
      <c r="CO122" s="99"/>
      <c r="CP122" s="103" t="s">
        <v>4544</v>
      </c>
      <c r="CQ122" s="104"/>
      <c r="CR122" s="104"/>
      <c r="CS122" s="104"/>
      <c r="CT122" s="104"/>
      <c r="CU122" s="105"/>
      <c r="CV122" s="104" t="str">
        <f>FLEET[[#This Row],[Category]]</f>
        <v>Cargo Trailer</v>
      </c>
      <c r="CW122" s="106" t="str">
        <f t="shared" si="1"/>
        <v>DTC-10</v>
      </c>
      <c r="CX1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2" s="106" t="s">
        <v>4577</v>
      </c>
      <c r="DA122" s="106" t="s">
        <v>5173</v>
      </c>
      <c r="DB122" s="106">
        <f>FLEET[[#This Row],[Toll Collection Device Number]]</f>
        <v>0</v>
      </c>
      <c r="DC122" s="106">
        <f>FLEET[[#This Row],[License Plate]]</f>
        <v>0</v>
      </c>
      <c r="DD122" s="111" t="str">
        <f>IFERROR(_xlfn.XLOOKUP(FLEET[[#This Row],[ASSET]],Table7[Equip '#],Table7[Rate],),"NON-BILLABLE")</f>
        <v>NON-BILLABLE</v>
      </c>
    </row>
    <row r="123" spans="1:108" x14ac:dyDescent="0.25">
      <c r="A123" s="98" t="s">
        <v>4524</v>
      </c>
      <c r="B123" s="99" t="s">
        <v>4525</v>
      </c>
      <c r="C123" s="99" t="s">
        <v>5176</v>
      </c>
      <c r="D123" s="99" t="s">
        <v>4300</v>
      </c>
      <c r="E123" s="99" t="s">
        <v>4579</v>
      </c>
      <c r="F123" s="99" t="s">
        <v>4655</v>
      </c>
      <c r="G123" s="99">
        <v>2018</v>
      </c>
      <c r="H123" s="99" t="s">
        <v>4311</v>
      </c>
      <c r="I123" s="100"/>
      <c r="J123" s="99"/>
      <c r="K123" s="101">
        <v>45747.2330671296</v>
      </c>
      <c r="L123" s="99" t="s">
        <v>4580</v>
      </c>
      <c r="M123" s="99"/>
      <c r="N123" s="99"/>
      <c r="O123" s="99"/>
      <c r="P123" s="99"/>
      <c r="Q123" s="99"/>
      <c r="R123" s="99" t="s">
        <v>4776</v>
      </c>
      <c r="S123" s="99"/>
      <c r="T123" s="99" t="s">
        <v>4535</v>
      </c>
      <c r="U123" s="99" t="s">
        <v>4373</v>
      </c>
      <c r="V123" s="99">
        <v>517</v>
      </c>
      <c r="W123" s="99"/>
      <c r="X123" s="99"/>
      <c r="Y123" s="99">
        <v>0</v>
      </c>
      <c r="Z123" s="99">
        <v>0</v>
      </c>
      <c r="AA123" s="99" t="s">
        <v>5177</v>
      </c>
      <c r="AB123" s="99" t="s">
        <v>5178</v>
      </c>
      <c r="AC123" s="99"/>
      <c r="AD123" s="99" t="s">
        <v>5179</v>
      </c>
      <c r="AE123" s="99" t="s">
        <v>568</v>
      </c>
      <c r="AF123" s="99"/>
      <c r="AG123" s="99"/>
      <c r="AH123" s="99" t="s">
        <v>5180</v>
      </c>
      <c r="AI123" s="99"/>
      <c r="AJ123" s="99"/>
      <c r="AK123" s="99"/>
      <c r="AL123" s="99"/>
      <c r="AM123" s="99"/>
      <c r="AN123" s="99"/>
      <c r="AO123" s="99" t="s">
        <v>4539</v>
      </c>
      <c r="AP123" s="99" t="s">
        <v>4639</v>
      </c>
      <c r="AQ123" s="99">
        <v>0</v>
      </c>
      <c r="AR123" s="99">
        <v>0</v>
      </c>
      <c r="AS123" s="99" t="s">
        <v>4540</v>
      </c>
      <c r="AT123" s="99">
        <v>0</v>
      </c>
      <c r="AU123" s="99">
        <v>0</v>
      </c>
      <c r="AV123" s="99">
        <v>0</v>
      </c>
      <c r="AW123" s="99">
        <v>0</v>
      </c>
      <c r="AX123" s="99"/>
      <c r="AY123" s="99"/>
      <c r="AZ123" s="99"/>
      <c r="BA123" s="99"/>
      <c r="BB123" s="99"/>
      <c r="BC123" s="99"/>
      <c r="BD123" s="99"/>
      <c r="BE123" s="99"/>
      <c r="BF123" s="99"/>
      <c r="BG123" s="99"/>
      <c r="BH123" s="99"/>
      <c r="BI123" s="99"/>
      <c r="BJ123" s="99"/>
      <c r="BK123" s="99"/>
      <c r="BL123" s="99"/>
      <c r="BM123" s="99"/>
      <c r="BN123" s="99"/>
      <c r="BO123" s="99"/>
      <c r="BP123" s="99"/>
      <c r="BQ123" s="99"/>
      <c r="BR123" s="99"/>
      <c r="BS123" s="99"/>
      <c r="BT123" s="99"/>
      <c r="BU123" s="99"/>
      <c r="BV123" s="99"/>
      <c r="BW123" s="99"/>
      <c r="BX123" s="99"/>
      <c r="BY123" s="99"/>
      <c r="BZ123" s="99"/>
      <c r="CA123" s="99"/>
      <c r="CB123" s="99"/>
      <c r="CC123" s="99"/>
      <c r="CD123" s="99"/>
      <c r="CE123" s="99"/>
      <c r="CF123" s="99"/>
      <c r="CG123" s="99"/>
      <c r="CH123" s="99"/>
      <c r="CI123" s="99"/>
      <c r="CJ123" s="99" t="s">
        <v>4583</v>
      </c>
      <c r="CK123" s="99" t="s">
        <v>5181</v>
      </c>
      <c r="CL123" s="99"/>
      <c r="CM123" s="99"/>
      <c r="CN123" s="102"/>
      <c r="CO123" s="99">
        <v>45961</v>
      </c>
      <c r="CP123" s="103" t="s">
        <v>4544</v>
      </c>
      <c r="CQ123" s="104"/>
      <c r="CR123" s="104"/>
      <c r="CS123" s="104"/>
      <c r="CT123" s="104"/>
      <c r="CU123" s="105"/>
      <c r="CV123" s="104" t="str">
        <f>FLEET[[#This Row],[Category]]</f>
        <v>Cargo Trailer</v>
      </c>
      <c r="CW123" s="106" t="str">
        <f t="shared" si="1"/>
        <v>DTC-11</v>
      </c>
      <c r="CX1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123" s="106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123" s="106" t="s">
        <v>5182</v>
      </c>
      <c r="DA123" s="106" t="s">
        <v>3292</v>
      </c>
      <c r="DB123" s="106">
        <f>FLEET[[#This Row],[Toll Collection Device Number]]</f>
        <v>0</v>
      </c>
      <c r="DC123" s="106" t="str">
        <f>FLEET[[#This Row],[License Plate]]</f>
        <v>463253K</v>
      </c>
      <c r="DD123" s="111" t="str">
        <f>IFERROR(_xlfn.XLOOKUP(FLEET[[#This Row],[ASSET]],Table7[Equip '#],Table7[Rate],),"NON-BILLABLE")</f>
        <v>NON-BILLABLE</v>
      </c>
    </row>
    <row r="124" spans="1:108" x14ac:dyDescent="0.25">
      <c r="A124" s="98" t="s">
        <v>4524</v>
      </c>
      <c r="B124" s="99" t="s">
        <v>4525</v>
      </c>
      <c r="C124" s="99" t="s">
        <v>5183</v>
      </c>
      <c r="D124" s="99" t="s">
        <v>4300</v>
      </c>
      <c r="E124" s="99" t="s">
        <v>5162</v>
      </c>
      <c r="F124" s="99" t="s">
        <v>5163</v>
      </c>
      <c r="G124" s="99">
        <v>2020</v>
      </c>
      <c r="H124" s="99" t="s">
        <v>4311</v>
      </c>
      <c r="I124" s="100"/>
      <c r="J124" s="99"/>
      <c r="K124" s="99">
        <v>45747.236134259299</v>
      </c>
      <c r="L124" s="99" t="s">
        <v>4580</v>
      </c>
      <c r="M124" s="99"/>
      <c r="N124" s="99"/>
      <c r="O124" s="99"/>
      <c r="P124" s="99"/>
      <c r="Q124" s="99"/>
      <c r="R124" s="99" t="s">
        <v>4628</v>
      </c>
      <c r="S124" s="99"/>
      <c r="T124" s="99" t="s">
        <v>4535</v>
      </c>
      <c r="U124" s="99" t="s">
        <v>4373</v>
      </c>
      <c r="V124" s="99">
        <v>432</v>
      </c>
      <c r="W124" s="99"/>
      <c r="X124" s="99"/>
      <c r="Y124" s="99">
        <v>0</v>
      </c>
      <c r="Z124" s="99">
        <v>0</v>
      </c>
      <c r="AA124" s="99" t="s">
        <v>943</v>
      </c>
      <c r="AB124" s="99" t="s">
        <v>5184</v>
      </c>
      <c r="AC124" s="99" t="s">
        <v>5185</v>
      </c>
      <c r="AD124" s="99" t="s">
        <v>5186</v>
      </c>
      <c r="AE124" s="99" t="s">
        <v>568</v>
      </c>
      <c r="AF124" s="99"/>
      <c r="AG124" s="99"/>
      <c r="AH124" s="99" t="s">
        <v>5187</v>
      </c>
      <c r="AI124" s="99"/>
      <c r="AJ124" s="99"/>
      <c r="AK124" s="99"/>
      <c r="AL124" s="99"/>
      <c r="AM124" s="99"/>
      <c r="AN124" s="99"/>
      <c r="AO124" s="99" t="s">
        <v>4539</v>
      </c>
      <c r="AP124" s="99" t="s">
        <v>4639</v>
      </c>
      <c r="AQ124" s="99">
        <v>0</v>
      </c>
      <c r="AR124" s="99">
        <v>0</v>
      </c>
      <c r="AS124" s="99" t="s">
        <v>4540</v>
      </c>
      <c r="AT124" s="99">
        <v>0</v>
      </c>
      <c r="AU124" s="99">
        <v>0</v>
      </c>
      <c r="AV124" s="99">
        <v>0</v>
      </c>
      <c r="AW124" s="99">
        <v>0</v>
      </c>
      <c r="AX124" s="99"/>
      <c r="AY124" s="99"/>
      <c r="AZ124" s="99"/>
      <c r="BA124" s="99"/>
      <c r="BB124" s="99"/>
      <c r="BC124" s="99"/>
      <c r="BD124" s="99"/>
      <c r="BE124" s="99"/>
      <c r="BF124" s="99"/>
      <c r="BG124" s="99"/>
      <c r="BH124" s="99"/>
      <c r="BI124" s="99"/>
      <c r="BJ124" s="99"/>
      <c r="BK124" s="99"/>
      <c r="BL124" s="99"/>
      <c r="BM124" s="99"/>
      <c r="BN124" s="99"/>
      <c r="BO124" s="99"/>
      <c r="BP124" s="99"/>
      <c r="BQ124" s="99"/>
      <c r="BR124" s="99"/>
      <c r="BS124" s="99"/>
      <c r="BT124" s="99"/>
      <c r="BU124" s="99"/>
      <c r="BV124" s="99"/>
      <c r="BW124" s="99"/>
      <c r="BX124" s="99"/>
      <c r="BY124" s="99"/>
      <c r="BZ124" s="99"/>
      <c r="CA124" s="99"/>
      <c r="CB124" s="99"/>
      <c r="CC124" s="99"/>
      <c r="CD124" s="99"/>
      <c r="CE124" s="99"/>
      <c r="CF124" s="99"/>
      <c r="CG124" s="99"/>
      <c r="CH124" s="99"/>
      <c r="CI124" s="99"/>
      <c r="CJ124" s="99" t="s">
        <v>4583</v>
      </c>
      <c r="CK124" s="99" t="s">
        <v>5188</v>
      </c>
      <c r="CL124" s="102"/>
      <c r="CM124" s="99"/>
      <c r="CN124" s="102"/>
      <c r="CO124" s="99">
        <v>45596</v>
      </c>
      <c r="CP124" s="103" t="s">
        <v>4544</v>
      </c>
      <c r="CQ124" s="104"/>
      <c r="CR124" s="104"/>
      <c r="CS124" s="104"/>
      <c r="CT124" s="104"/>
      <c r="CU124" s="105"/>
      <c r="CV124" s="104" t="str">
        <f>FLEET[[#This Row],[Category]]</f>
        <v>Cargo Trailer</v>
      </c>
      <c r="CW124" s="106" t="str">
        <f t="shared" si="1"/>
        <v>DTC-12</v>
      </c>
      <c r="CX1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JUAN L. RUIZ</v>
      </c>
      <c r="CY124" s="106" t="str">
        <f>IFERROR(TRIM(MID(FLEET[[#This Row],[Secondary Asset Identifier]], FIND(" - ", FLEET[[#This Row],[Secondary Asset Identifier]]) + 3, LEN(FLEET[[#This Row],[Secondary Asset Identifier]]))),FLEET[[#This Row],[Emp ID]])</f>
        <v>JUAN L. RUIZ</v>
      </c>
      <c r="CZ124" s="106" t="s">
        <v>5189</v>
      </c>
      <c r="DA124" s="106" t="s">
        <v>3346</v>
      </c>
      <c r="DB124" s="106">
        <f>FLEET[[#This Row],[Toll Collection Device Number]]</f>
        <v>0</v>
      </c>
      <c r="DC124" s="106" t="str">
        <f>FLEET[[#This Row],[License Plate]]</f>
        <v>583120K</v>
      </c>
      <c r="DD124" s="111" t="str">
        <f>IFERROR(_xlfn.XLOOKUP(FLEET[[#This Row],[ASSET]],Table7[Equip '#],Table7[Rate],),"NON-BILLABLE")</f>
        <v>NON-BILLABLE</v>
      </c>
    </row>
    <row r="125" spans="1:108" x14ac:dyDescent="0.25">
      <c r="A125" s="98" t="s">
        <v>4524</v>
      </c>
      <c r="B125" s="99" t="s">
        <v>4525</v>
      </c>
      <c r="C125" s="99" t="s">
        <v>3463</v>
      </c>
      <c r="D125" s="99" t="s">
        <v>4300</v>
      </c>
      <c r="E125" s="99" t="s">
        <v>5119</v>
      </c>
      <c r="F125" s="99" t="s">
        <v>5120</v>
      </c>
      <c r="G125" s="99">
        <v>2020</v>
      </c>
      <c r="H125" s="99" t="s">
        <v>4311</v>
      </c>
      <c r="I125" s="100"/>
      <c r="J125" s="99"/>
      <c r="K125" s="101">
        <v>45747.238206018497</v>
      </c>
      <c r="L125" s="99" t="s">
        <v>4580</v>
      </c>
      <c r="M125" s="99"/>
      <c r="N125" s="99"/>
      <c r="O125" s="99"/>
      <c r="P125" s="99"/>
      <c r="Q125" s="99"/>
      <c r="R125" s="99" t="s">
        <v>4628</v>
      </c>
      <c r="S125" s="99"/>
      <c r="T125" s="99" t="s">
        <v>4535</v>
      </c>
      <c r="U125" s="99" t="s">
        <v>4373</v>
      </c>
      <c r="V125" s="99">
        <v>188</v>
      </c>
      <c r="W125" s="99"/>
      <c r="X125" s="99"/>
      <c r="Y125" s="99">
        <v>0</v>
      </c>
      <c r="Z125" s="99">
        <v>0</v>
      </c>
      <c r="AA125" s="99"/>
      <c r="AB125" s="99" t="s">
        <v>5190</v>
      </c>
      <c r="AC125" s="99"/>
      <c r="AD125" s="99"/>
      <c r="AE125" s="99"/>
      <c r="AF125" s="99"/>
      <c r="AG125" s="99"/>
      <c r="AH125" s="99"/>
      <c r="AI125" s="99"/>
      <c r="AJ125" s="99"/>
      <c r="AK125" s="99"/>
      <c r="AL125" s="99"/>
      <c r="AM125" s="99"/>
      <c r="AN125" s="99"/>
      <c r="AO125" s="99" t="s">
        <v>4539</v>
      </c>
      <c r="AP125" s="99"/>
      <c r="AQ125" s="99">
        <v>0</v>
      </c>
      <c r="AR125" s="99">
        <v>0</v>
      </c>
      <c r="AS125" s="99" t="s">
        <v>4540</v>
      </c>
      <c r="AT125" s="99">
        <v>0</v>
      </c>
      <c r="AU125" s="99">
        <v>0</v>
      </c>
      <c r="AV125" s="99">
        <v>0</v>
      </c>
      <c r="AW125" s="99">
        <v>0</v>
      </c>
      <c r="AX125" s="99"/>
      <c r="AY125" s="99"/>
      <c r="AZ125" s="99"/>
      <c r="BA125" s="99"/>
      <c r="BB125" s="99"/>
      <c r="BC125" s="99"/>
      <c r="BD125" s="99"/>
      <c r="BE125" s="99"/>
      <c r="BF125" s="99"/>
      <c r="BG125" s="99"/>
      <c r="BH125" s="99"/>
      <c r="BI125" s="99"/>
      <c r="BJ125" s="99"/>
      <c r="BK125" s="99"/>
      <c r="BL125" s="99"/>
      <c r="BM125" s="99"/>
      <c r="BN125" s="99"/>
      <c r="BO125" s="99"/>
      <c r="BP125" s="99"/>
      <c r="BQ125" s="99"/>
      <c r="BR125" s="99"/>
      <c r="BS125" s="99"/>
      <c r="BT125" s="99"/>
      <c r="BU125" s="99"/>
      <c r="BV125" s="99"/>
      <c r="BW125" s="99"/>
      <c r="BX125" s="99"/>
      <c r="BY125" s="99"/>
      <c r="BZ125" s="99"/>
      <c r="CA125" s="99"/>
      <c r="CB125" s="99"/>
      <c r="CC125" s="99"/>
      <c r="CD125" s="99"/>
      <c r="CE125" s="99"/>
      <c r="CF125" s="99"/>
      <c r="CG125" s="99"/>
      <c r="CH125" s="99"/>
      <c r="CI125" s="99"/>
      <c r="CJ125" s="99" t="s">
        <v>4583</v>
      </c>
      <c r="CK125" s="99" t="s">
        <v>5191</v>
      </c>
      <c r="CL125" s="102"/>
      <c r="CM125" s="99"/>
      <c r="CN125" s="102"/>
      <c r="CO125" s="99"/>
      <c r="CP125" s="103" t="s">
        <v>4544</v>
      </c>
      <c r="CQ125" s="104"/>
      <c r="CR125" s="104"/>
      <c r="CS125" s="104"/>
      <c r="CT125" s="104"/>
      <c r="CU125" s="105"/>
      <c r="CV125" s="104" t="str">
        <f>FLEET[[#This Row],[Category]]</f>
        <v>Cargo Trailer</v>
      </c>
      <c r="CW125" s="106" t="str">
        <f t="shared" si="1"/>
        <v>DTC-18</v>
      </c>
      <c r="CX1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5" s="106" t="s">
        <v>4577</v>
      </c>
      <c r="DA125" s="106" t="s">
        <v>3463</v>
      </c>
      <c r="DB125" s="106">
        <f>FLEET[[#This Row],[Toll Collection Device Number]]</f>
        <v>0</v>
      </c>
      <c r="DC125" s="106">
        <f>FLEET[[#This Row],[License Plate]]</f>
        <v>0</v>
      </c>
      <c r="DD125" s="111" t="str">
        <f>IFERROR(_xlfn.XLOOKUP(FLEET[[#This Row],[ASSET]],Table7[Equip '#],Table7[Rate],),"NON-BILLABLE")</f>
        <v>NON-BILLABLE</v>
      </c>
    </row>
    <row r="126" spans="1:108" x14ac:dyDescent="0.25">
      <c r="A126" s="98" t="s">
        <v>4524</v>
      </c>
      <c r="B126" s="99" t="s">
        <v>4525</v>
      </c>
      <c r="C126" s="99" t="s">
        <v>3338</v>
      </c>
      <c r="D126" s="99" t="s">
        <v>4300</v>
      </c>
      <c r="E126" s="99" t="s">
        <v>5119</v>
      </c>
      <c r="F126" s="99" t="s">
        <v>5192</v>
      </c>
      <c r="G126" s="99">
        <v>2019</v>
      </c>
      <c r="H126" s="99" t="s">
        <v>4311</v>
      </c>
      <c r="I126" s="100"/>
      <c r="J126" s="99"/>
      <c r="K126" s="101">
        <v>45747.236851851798</v>
      </c>
      <c r="L126" s="99" t="s">
        <v>4580</v>
      </c>
      <c r="M126" s="99"/>
      <c r="N126" s="99"/>
      <c r="O126" s="99"/>
      <c r="P126" s="99"/>
      <c r="Q126" s="99"/>
      <c r="R126" s="99" t="s">
        <v>4854</v>
      </c>
      <c r="S126" s="99"/>
      <c r="T126" s="99" t="s">
        <v>4535</v>
      </c>
      <c r="U126" s="99" t="s">
        <v>4373</v>
      </c>
      <c r="V126" s="99">
        <v>517</v>
      </c>
      <c r="W126" s="99"/>
      <c r="X126" s="99"/>
      <c r="Y126" s="99">
        <v>0</v>
      </c>
      <c r="Z126" s="99">
        <v>0</v>
      </c>
      <c r="AA126" s="99" t="s">
        <v>939</v>
      </c>
      <c r="AB126" s="99" t="s">
        <v>5193</v>
      </c>
      <c r="AC126" s="99"/>
      <c r="AD126" s="99" t="s">
        <v>5194</v>
      </c>
      <c r="AE126" s="99" t="s">
        <v>568</v>
      </c>
      <c r="AF126" s="99"/>
      <c r="AG126" s="99"/>
      <c r="AH126" s="99" t="s">
        <v>5195</v>
      </c>
      <c r="AI126" s="99"/>
      <c r="AJ126" s="99"/>
      <c r="AK126" s="99"/>
      <c r="AL126" s="99"/>
      <c r="AM126" s="99"/>
      <c r="AN126" s="99"/>
      <c r="AO126" s="99" t="s">
        <v>4539</v>
      </c>
      <c r="AP126" s="99" t="s">
        <v>4639</v>
      </c>
      <c r="AQ126" s="99">
        <v>0</v>
      </c>
      <c r="AR126" s="99">
        <v>0</v>
      </c>
      <c r="AS126" s="99" t="s">
        <v>4540</v>
      </c>
      <c r="AT126" s="99">
        <v>0</v>
      </c>
      <c r="AU126" s="99">
        <v>0</v>
      </c>
      <c r="AV126" s="99">
        <v>0</v>
      </c>
      <c r="AW126" s="99">
        <v>0</v>
      </c>
      <c r="AX126" s="99"/>
      <c r="AY126" s="99"/>
      <c r="AZ126" s="99"/>
      <c r="BA126" s="99"/>
      <c r="BB126" s="99"/>
      <c r="BC126" s="99"/>
      <c r="BD126" s="99"/>
      <c r="BE126" s="99"/>
      <c r="BF126" s="99"/>
      <c r="BG126" s="99"/>
      <c r="BH126" s="99"/>
      <c r="BI126" s="99"/>
      <c r="BJ126" s="99"/>
      <c r="BK126" s="99"/>
      <c r="BL126" s="99"/>
      <c r="BM126" s="99"/>
      <c r="BN126" s="99"/>
      <c r="BO126" s="99"/>
      <c r="BP126" s="99"/>
      <c r="BQ126" s="99"/>
      <c r="BR126" s="99"/>
      <c r="BS126" s="99"/>
      <c r="BT126" s="99"/>
      <c r="BU126" s="99"/>
      <c r="BV126" s="99"/>
      <c r="BW126" s="99"/>
      <c r="BX126" s="99"/>
      <c r="BY126" s="99"/>
      <c r="BZ126" s="99"/>
      <c r="CA126" s="99"/>
      <c r="CB126" s="99"/>
      <c r="CC126" s="99"/>
      <c r="CD126" s="99"/>
      <c r="CE126" s="99"/>
      <c r="CF126" s="99"/>
      <c r="CG126" s="99"/>
      <c r="CH126" s="99"/>
      <c r="CI126" s="99"/>
      <c r="CJ126" s="99" t="s">
        <v>4583</v>
      </c>
      <c r="CK126" s="99" t="s">
        <v>5196</v>
      </c>
      <c r="CL126" s="99"/>
      <c r="CM126" s="99"/>
      <c r="CN126" s="102"/>
      <c r="CO126" s="99">
        <v>45565</v>
      </c>
      <c r="CP126" s="103" t="s">
        <v>4544</v>
      </c>
      <c r="CQ126" s="104"/>
      <c r="CR126" s="104"/>
      <c r="CS126" s="104"/>
      <c r="CT126" s="104"/>
      <c r="CU126" s="105"/>
      <c r="CV126" s="104" t="str">
        <f>FLEET[[#This Row],[Category]]</f>
        <v>Cargo Trailer</v>
      </c>
      <c r="CW126" s="106" t="str">
        <f t="shared" si="1"/>
        <v>DTC-20</v>
      </c>
      <c r="CX1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6" s="106" t="s">
        <v>4577</v>
      </c>
      <c r="DA126" s="106" t="s">
        <v>3338</v>
      </c>
      <c r="DB126" s="106">
        <f>FLEET[[#This Row],[Toll Collection Device Number]]</f>
        <v>0</v>
      </c>
      <c r="DC126" s="106" t="str">
        <f>FLEET[[#This Row],[License Plate]]</f>
        <v>470647K</v>
      </c>
      <c r="DD126" s="111" t="str">
        <f>IFERROR(_xlfn.XLOOKUP(FLEET[[#This Row],[ASSET]],Table7[Equip '#],Table7[Rate],),"NON-BILLABLE")</f>
        <v>NON-BILLABLE</v>
      </c>
    </row>
    <row r="127" spans="1:108" x14ac:dyDescent="0.25">
      <c r="A127" s="98" t="s">
        <v>4524</v>
      </c>
      <c r="B127" s="99" t="s">
        <v>4525</v>
      </c>
      <c r="C127" s="99" t="s">
        <v>3644</v>
      </c>
      <c r="D127" s="99" t="s">
        <v>4300</v>
      </c>
      <c r="E127" s="99" t="s">
        <v>5125</v>
      </c>
      <c r="F127" s="99" t="s">
        <v>4579</v>
      </c>
      <c r="G127" s="99">
        <v>2020</v>
      </c>
      <c r="H127" s="99" t="s">
        <v>4311</v>
      </c>
      <c r="I127" s="100"/>
      <c r="J127" s="99"/>
      <c r="K127" s="101">
        <v>45747.243113425902</v>
      </c>
      <c r="L127" s="99" t="s">
        <v>4580</v>
      </c>
      <c r="M127" s="99"/>
      <c r="N127" s="99"/>
      <c r="O127" s="99"/>
      <c r="P127" s="99"/>
      <c r="Q127" s="99"/>
      <c r="R127" s="99" t="s">
        <v>4628</v>
      </c>
      <c r="S127" s="99"/>
      <c r="T127" s="99" t="s">
        <v>4535</v>
      </c>
      <c r="U127" s="99" t="s">
        <v>4373</v>
      </c>
      <c r="V127" s="99">
        <v>398</v>
      </c>
      <c r="W127" s="99"/>
      <c r="X127" s="99"/>
      <c r="Y127" s="99">
        <v>0</v>
      </c>
      <c r="Z127" s="99">
        <v>0</v>
      </c>
      <c r="AA127" s="99" t="s">
        <v>3644</v>
      </c>
      <c r="AB127" s="99" t="s">
        <v>5197</v>
      </c>
      <c r="AC127" s="99"/>
      <c r="AD127" s="99" t="s">
        <v>5198</v>
      </c>
      <c r="AE127" s="99" t="s">
        <v>568</v>
      </c>
      <c r="AF127" s="99"/>
      <c r="AG127" s="99"/>
      <c r="AH127" s="99" t="s">
        <v>5199</v>
      </c>
      <c r="AI127" s="99"/>
      <c r="AJ127" s="99"/>
      <c r="AK127" s="99"/>
      <c r="AL127" s="99"/>
      <c r="AM127" s="99"/>
      <c r="AN127" s="99"/>
      <c r="AO127" s="99" t="s">
        <v>4539</v>
      </c>
      <c r="AP127" s="99" t="s">
        <v>4639</v>
      </c>
      <c r="AQ127" s="99">
        <v>0</v>
      </c>
      <c r="AR127" s="99">
        <v>0</v>
      </c>
      <c r="AS127" s="99" t="s">
        <v>4540</v>
      </c>
      <c r="AT127" s="99">
        <v>0</v>
      </c>
      <c r="AU127" s="99">
        <v>0</v>
      </c>
      <c r="AV127" s="99">
        <v>0</v>
      </c>
      <c r="AW127" s="99">
        <v>0</v>
      </c>
      <c r="AX127" s="99"/>
      <c r="AY127" s="99"/>
      <c r="AZ127" s="99"/>
      <c r="BA127" s="99"/>
      <c r="BB127" s="99"/>
      <c r="BC127" s="99"/>
      <c r="BD127" s="99"/>
      <c r="BE127" s="99"/>
      <c r="BF127" s="99"/>
      <c r="BG127" s="99"/>
      <c r="BH127" s="99"/>
      <c r="BI127" s="99"/>
      <c r="BJ127" s="99"/>
      <c r="BK127" s="99"/>
      <c r="BL127" s="99"/>
      <c r="BM127" s="99"/>
      <c r="BN127" s="99"/>
      <c r="BO127" s="99"/>
      <c r="BP127" s="99"/>
      <c r="BQ127" s="99"/>
      <c r="BR127" s="99"/>
      <c r="BS127" s="99"/>
      <c r="BT127" s="99"/>
      <c r="BU127" s="99"/>
      <c r="BV127" s="99"/>
      <c r="BW127" s="99"/>
      <c r="BX127" s="99"/>
      <c r="BY127" s="99"/>
      <c r="BZ127" s="99"/>
      <c r="CA127" s="99"/>
      <c r="CB127" s="99"/>
      <c r="CC127" s="99"/>
      <c r="CD127" s="99"/>
      <c r="CE127" s="99"/>
      <c r="CF127" s="99"/>
      <c r="CG127" s="99"/>
      <c r="CH127" s="99"/>
      <c r="CI127" s="99"/>
      <c r="CJ127" s="99" t="s">
        <v>4583</v>
      </c>
      <c r="CK127" s="99" t="s">
        <v>5200</v>
      </c>
      <c r="CL127" s="99"/>
      <c r="CM127" s="99"/>
      <c r="CN127" s="102"/>
      <c r="CO127" s="99">
        <v>45900</v>
      </c>
      <c r="CP127" s="103" t="s">
        <v>4544</v>
      </c>
      <c r="CQ127" s="104"/>
      <c r="CR127" s="104"/>
      <c r="CS127" s="104"/>
      <c r="CT127" s="104"/>
      <c r="CU127" s="105"/>
      <c r="CV127" s="104" t="str">
        <f>FLEET[[#This Row],[Category]]</f>
        <v>Cargo Trailer</v>
      </c>
      <c r="CW127" s="106" t="str">
        <f t="shared" si="1"/>
        <v>DTC-21</v>
      </c>
      <c r="CX1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7" s="106" t="s">
        <v>4577</v>
      </c>
      <c r="DA127" s="106" t="s">
        <v>3644</v>
      </c>
      <c r="DB127" s="106">
        <f>FLEET[[#This Row],[Toll Collection Device Number]]</f>
        <v>0</v>
      </c>
      <c r="DC127" s="106" t="str">
        <f>FLEET[[#This Row],[License Plate]]</f>
        <v>764100K</v>
      </c>
      <c r="DD127" s="111" t="str">
        <f>IFERROR(_xlfn.XLOOKUP(FLEET[[#This Row],[ASSET]],Table7[Equip '#],Table7[Rate],),"NON-BILLABLE")</f>
        <v>NON-BILLABLE</v>
      </c>
    </row>
    <row r="128" spans="1:108" x14ac:dyDescent="0.25">
      <c r="A128" s="98" t="s">
        <v>4524</v>
      </c>
      <c r="B128" s="99" t="s">
        <v>4525</v>
      </c>
      <c r="C128" s="99" t="s">
        <v>3869</v>
      </c>
      <c r="D128" s="99" t="s">
        <v>4300</v>
      </c>
      <c r="E128" s="99" t="s">
        <v>5166</v>
      </c>
      <c r="F128" s="99" t="s">
        <v>4579</v>
      </c>
      <c r="G128" s="99">
        <v>2021</v>
      </c>
      <c r="H128" s="99" t="s">
        <v>4311</v>
      </c>
      <c r="I128" s="100"/>
      <c r="J128" s="99"/>
      <c r="K128" s="101">
        <v>45747.2347800926</v>
      </c>
      <c r="L128" s="99" t="s">
        <v>4580</v>
      </c>
      <c r="M128" s="99"/>
      <c r="N128" s="99"/>
      <c r="O128" s="99"/>
      <c r="P128" s="99"/>
      <c r="Q128" s="99"/>
      <c r="R128" s="99" t="s">
        <v>4620</v>
      </c>
      <c r="S128" s="99"/>
      <c r="T128" s="99" t="s">
        <v>4535</v>
      </c>
      <c r="U128" s="99" t="s">
        <v>4373</v>
      </c>
      <c r="V128" s="99">
        <v>319</v>
      </c>
      <c r="W128" s="99"/>
      <c r="X128" s="99"/>
      <c r="Y128" s="99">
        <v>0</v>
      </c>
      <c r="Z128" s="99">
        <v>0</v>
      </c>
      <c r="AA128" s="99" t="s">
        <v>3869</v>
      </c>
      <c r="AB128" s="99" t="s">
        <v>5201</v>
      </c>
      <c r="AC128" s="99"/>
      <c r="AD128" s="99" t="s">
        <v>5202</v>
      </c>
      <c r="AE128" s="99" t="s">
        <v>568</v>
      </c>
      <c r="AF128" s="99"/>
      <c r="AG128" s="99"/>
      <c r="AH128" s="99" t="s">
        <v>5203</v>
      </c>
      <c r="AI128" s="99"/>
      <c r="AJ128" s="99"/>
      <c r="AK128" s="99"/>
      <c r="AL128" s="99"/>
      <c r="AM128" s="99"/>
      <c r="AN128" s="99"/>
      <c r="AO128" s="99" t="s">
        <v>4539</v>
      </c>
      <c r="AP128" s="99" t="s">
        <v>4639</v>
      </c>
      <c r="AQ128" s="99">
        <v>0</v>
      </c>
      <c r="AR128" s="99">
        <v>7000</v>
      </c>
      <c r="AS128" s="99" t="s">
        <v>4540</v>
      </c>
      <c r="AT128" s="99">
        <v>0</v>
      </c>
      <c r="AU128" s="99">
        <v>0</v>
      </c>
      <c r="AV128" s="99">
        <v>0</v>
      </c>
      <c r="AW128" s="99">
        <v>0</v>
      </c>
      <c r="AX128" s="99"/>
      <c r="AY128" s="99"/>
      <c r="AZ128" s="99"/>
      <c r="BA128" s="99"/>
      <c r="BB128" s="99"/>
      <c r="BC128" s="99"/>
      <c r="BD128" s="99"/>
      <c r="BE128" s="99"/>
      <c r="BF128" s="99" t="s">
        <v>4624</v>
      </c>
      <c r="BG128" s="99"/>
      <c r="BH128" s="99"/>
      <c r="BI128" s="99"/>
      <c r="BJ128" s="99"/>
      <c r="BK128" s="99"/>
      <c r="BL128" s="99"/>
      <c r="BM128" s="99"/>
      <c r="BN128" s="99"/>
      <c r="BO128" s="99"/>
      <c r="BP128" s="99"/>
      <c r="BQ128" s="99"/>
      <c r="BR128" s="99"/>
      <c r="BS128" s="99"/>
      <c r="BT128" s="99"/>
      <c r="BU128" s="99"/>
      <c r="BV128" s="99"/>
      <c r="BW128" s="99"/>
      <c r="BX128" s="99"/>
      <c r="BY128" s="99"/>
      <c r="BZ128" s="99"/>
      <c r="CA128" s="99"/>
      <c r="CB128" s="99"/>
      <c r="CC128" s="99"/>
      <c r="CD128" s="99"/>
      <c r="CE128" s="99"/>
      <c r="CF128" s="99"/>
      <c r="CG128" s="99"/>
      <c r="CH128" s="99"/>
      <c r="CI128" s="99"/>
      <c r="CJ128" s="99" t="s">
        <v>4583</v>
      </c>
      <c r="CK128" s="99" t="s">
        <v>5204</v>
      </c>
      <c r="CL128" s="102">
        <v>2</v>
      </c>
      <c r="CM128" s="99"/>
      <c r="CN128" s="102"/>
      <c r="CO128" s="99">
        <v>44620</v>
      </c>
      <c r="CP128" s="103" t="s">
        <v>4544</v>
      </c>
      <c r="CQ128" s="104"/>
      <c r="CR128" s="104"/>
      <c r="CS128" s="104"/>
      <c r="CT128" s="104"/>
      <c r="CU128" s="105"/>
      <c r="CV128" s="104" t="str">
        <f>FLEET[[#This Row],[Category]]</f>
        <v>Cargo Trailer</v>
      </c>
      <c r="CW128" s="106" t="str">
        <f t="shared" si="1"/>
        <v>DTC-22</v>
      </c>
      <c r="CX1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8" s="106" t="s">
        <v>4577</v>
      </c>
      <c r="DA128" s="106" t="s">
        <v>3869</v>
      </c>
      <c r="DB128" s="106">
        <f>FLEET[[#This Row],[Toll Collection Device Number]]</f>
        <v>0</v>
      </c>
      <c r="DC128" s="106" t="str">
        <f>FLEET[[#This Row],[License Plate]]</f>
        <v>765218K</v>
      </c>
      <c r="DD128" s="111" t="str">
        <f>IFERROR(_xlfn.XLOOKUP(FLEET[[#This Row],[ASSET]],Table7[Equip '#],Table7[Rate],),"NON-BILLABLE")</f>
        <v>NON-BILLABLE</v>
      </c>
    </row>
    <row r="129" spans="1:108" x14ac:dyDescent="0.25">
      <c r="A129" s="98" t="s">
        <v>4524</v>
      </c>
      <c r="B129" s="99" t="s">
        <v>4525</v>
      </c>
      <c r="C129" s="99" t="s">
        <v>3293</v>
      </c>
      <c r="D129" s="99" t="s">
        <v>4300</v>
      </c>
      <c r="E129" s="99" t="s">
        <v>5119</v>
      </c>
      <c r="F129" s="99" t="s">
        <v>5192</v>
      </c>
      <c r="G129" s="99">
        <v>2020</v>
      </c>
      <c r="H129" s="99" t="s">
        <v>4311</v>
      </c>
      <c r="I129" s="100"/>
      <c r="J129" s="99"/>
      <c r="K129" s="99">
        <v>45728.478483796302</v>
      </c>
      <c r="L129" s="99" t="s">
        <v>4580</v>
      </c>
      <c r="M129" s="99"/>
      <c r="N129" s="99"/>
      <c r="O129" s="99"/>
      <c r="P129" s="99"/>
      <c r="Q129" s="99"/>
      <c r="R129" s="99" t="s">
        <v>5205</v>
      </c>
      <c r="S129" s="99"/>
      <c r="T129" s="99" t="s">
        <v>4535</v>
      </c>
      <c r="U129" s="99" t="s">
        <v>4373</v>
      </c>
      <c r="V129" s="99">
        <v>472</v>
      </c>
      <c r="W129" s="99"/>
      <c r="X129" s="99"/>
      <c r="Y129" s="99">
        <v>0</v>
      </c>
      <c r="Z129" s="99">
        <v>0</v>
      </c>
      <c r="AA129" s="99" t="s">
        <v>3293</v>
      </c>
      <c r="AB129" s="99" t="s">
        <v>5206</v>
      </c>
      <c r="AC129" s="99"/>
      <c r="AD129" s="99" t="s">
        <v>5207</v>
      </c>
      <c r="AE129" s="99" t="s">
        <v>568</v>
      </c>
      <c r="AF129" s="99"/>
      <c r="AG129" s="99"/>
      <c r="AH129" s="99" t="s">
        <v>5208</v>
      </c>
      <c r="AI129" s="99"/>
      <c r="AJ129" s="99"/>
      <c r="AK129" s="99"/>
      <c r="AL129" s="99"/>
      <c r="AM129" s="99"/>
      <c r="AN129" s="99"/>
      <c r="AO129" s="99" t="s">
        <v>4539</v>
      </c>
      <c r="AP129" s="99" t="s">
        <v>4639</v>
      </c>
      <c r="AQ129" s="99">
        <v>0</v>
      </c>
      <c r="AR129" s="99">
        <v>0</v>
      </c>
      <c r="AS129" s="99" t="s">
        <v>4540</v>
      </c>
      <c r="AT129" s="99">
        <v>0</v>
      </c>
      <c r="AU129" s="99">
        <v>0</v>
      </c>
      <c r="AV129" s="99">
        <v>0</v>
      </c>
      <c r="AW129" s="99">
        <v>0</v>
      </c>
      <c r="AX129" s="99"/>
      <c r="AY129" s="99"/>
      <c r="AZ129" s="99"/>
      <c r="BA129" s="99"/>
      <c r="BB129" s="99"/>
      <c r="BC129" s="99"/>
      <c r="BD129" s="99"/>
      <c r="BE129" s="99"/>
      <c r="BF129" s="99"/>
      <c r="BG129" s="99"/>
      <c r="BH129" s="99"/>
      <c r="BI129" s="99"/>
      <c r="BJ129" s="99"/>
      <c r="BK129" s="99"/>
      <c r="BL129" s="99"/>
      <c r="BM129" s="99"/>
      <c r="BN129" s="99"/>
      <c r="BO129" s="99"/>
      <c r="BP129" s="99"/>
      <c r="BQ129" s="99"/>
      <c r="BR129" s="99"/>
      <c r="BS129" s="99"/>
      <c r="BT129" s="99"/>
      <c r="BU129" s="99"/>
      <c r="BV129" s="99"/>
      <c r="BW129" s="99"/>
      <c r="BX129" s="99"/>
      <c r="BY129" s="99"/>
      <c r="BZ129" s="99"/>
      <c r="CA129" s="99"/>
      <c r="CB129" s="99"/>
      <c r="CC129" s="99"/>
      <c r="CD129" s="99"/>
      <c r="CE129" s="99"/>
      <c r="CF129" s="99"/>
      <c r="CG129" s="99"/>
      <c r="CH129" s="99"/>
      <c r="CI129" s="99"/>
      <c r="CJ129" s="99" t="s">
        <v>4583</v>
      </c>
      <c r="CK129" s="99" t="s">
        <v>5209</v>
      </c>
      <c r="CL129" s="99"/>
      <c r="CM129" s="99"/>
      <c r="CN129" s="102"/>
      <c r="CO129" s="99">
        <v>45138</v>
      </c>
      <c r="CP129" s="103" t="s">
        <v>4544</v>
      </c>
      <c r="CQ129" s="104"/>
      <c r="CR129" s="104"/>
      <c r="CS129" s="104"/>
      <c r="CT129" s="104"/>
      <c r="CU129" s="105"/>
      <c r="CV129" s="104" t="str">
        <f>FLEET[[#This Row],[Category]]</f>
        <v>Cargo Trailer</v>
      </c>
      <c r="CW129" s="106" t="str">
        <f t="shared" si="1"/>
        <v>DTC-23</v>
      </c>
      <c r="CX1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2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29" s="106" t="s">
        <v>4577</v>
      </c>
      <c r="DA129" s="106" t="s">
        <v>3293</v>
      </c>
      <c r="DB129" s="106">
        <f>FLEET[[#This Row],[Toll Collection Device Number]]</f>
        <v>0</v>
      </c>
      <c r="DC129" s="106" t="str">
        <f>FLEET[[#This Row],[License Plate]]</f>
        <v>774963K</v>
      </c>
      <c r="DD129" s="111" t="str">
        <f>IFERROR(_xlfn.XLOOKUP(FLEET[[#This Row],[ASSET]],Table7[Equip '#],Table7[Rate],),"NON-BILLABLE")</f>
        <v>NON-BILLABLE</v>
      </c>
    </row>
    <row r="130" spans="1:108" x14ac:dyDescent="0.25">
      <c r="A130" s="98" t="s">
        <v>4524</v>
      </c>
      <c r="B130" s="99" t="s">
        <v>4525</v>
      </c>
      <c r="C130" s="99" t="s">
        <v>3136</v>
      </c>
      <c r="D130" s="99" t="s">
        <v>4300</v>
      </c>
      <c r="E130" s="99" t="s">
        <v>5162</v>
      </c>
      <c r="F130" s="99" t="s">
        <v>4579</v>
      </c>
      <c r="G130" s="99">
        <v>2020</v>
      </c>
      <c r="H130" s="99" t="s">
        <v>4311</v>
      </c>
      <c r="I130" s="100"/>
      <c r="J130" s="99"/>
      <c r="K130" s="101">
        <v>45747.2337037037</v>
      </c>
      <c r="L130" s="99" t="s">
        <v>4580</v>
      </c>
      <c r="M130" s="99"/>
      <c r="N130" s="99"/>
      <c r="O130" s="99"/>
      <c r="P130" s="99"/>
      <c r="Q130" s="99"/>
      <c r="R130" s="99" t="s">
        <v>4808</v>
      </c>
      <c r="S130" s="99"/>
      <c r="T130" s="99" t="s">
        <v>4535</v>
      </c>
      <c r="U130" s="99" t="s">
        <v>4373</v>
      </c>
      <c r="V130" s="99">
        <v>496</v>
      </c>
      <c r="W130" s="99"/>
      <c r="X130" s="99"/>
      <c r="Y130" s="99">
        <v>0</v>
      </c>
      <c r="Z130" s="99">
        <v>0</v>
      </c>
      <c r="AA130" s="99" t="s">
        <v>946</v>
      </c>
      <c r="AB130" s="99" t="s">
        <v>5210</v>
      </c>
      <c r="AC130" s="99"/>
      <c r="AD130" s="99" t="s">
        <v>5211</v>
      </c>
      <c r="AE130" s="99" t="s">
        <v>568</v>
      </c>
      <c r="AF130" s="99"/>
      <c r="AG130" s="99"/>
      <c r="AH130" s="99" t="s">
        <v>5187</v>
      </c>
      <c r="AI130" s="99"/>
      <c r="AJ130" s="99"/>
      <c r="AK130" s="99"/>
      <c r="AL130" s="99"/>
      <c r="AM130" s="99"/>
      <c r="AN130" s="99"/>
      <c r="AO130" s="99" t="s">
        <v>4539</v>
      </c>
      <c r="AP130" s="99" t="s">
        <v>4639</v>
      </c>
      <c r="AQ130" s="99">
        <v>0</v>
      </c>
      <c r="AR130" s="99">
        <v>0</v>
      </c>
      <c r="AS130" s="99" t="s">
        <v>4540</v>
      </c>
      <c r="AT130" s="99">
        <v>0</v>
      </c>
      <c r="AU130" s="99">
        <v>0</v>
      </c>
      <c r="AV130" s="99">
        <v>0</v>
      </c>
      <c r="AW130" s="99">
        <v>0</v>
      </c>
      <c r="AX130" s="99"/>
      <c r="AY130" s="99"/>
      <c r="AZ130" s="99"/>
      <c r="BA130" s="99"/>
      <c r="BB130" s="99"/>
      <c r="BC130" s="99"/>
      <c r="BD130" s="99"/>
      <c r="BE130" s="99"/>
      <c r="BF130" s="99"/>
      <c r="BG130" s="99"/>
      <c r="BH130" s="99"/>
      <c r="BI130" s="99"/>
      <c r="BJ130" s="99"/>
      <c r="BK130" s="99"/>
      <c r="BL130" s="99"/>
      <c r="BM130" s="99"/>
      <c r="BN130" s="99"/>
      <c r="BO130" s="99"/>
      <c r="BP130" s="99"/>
      <c r="BQ130" s="99"/>
      <c r="BR130" s="99"/>
      <c r="BS130" s="99"/>
      <c r="BT130" s="99"/>
      <c r="BU130" s="99"/>
      <c r="BV130" s="99"/>
      <c r="BW130" s="99"/>
      <c r="BX130" s="99"/>
      <c r="BY130" s="99"/>
      <c r="BZ130" s="99"/>
      <c r="CA130" s="99"/>
      <c r="CB130" s="99"/>
      <c r="CC130" s="99"/>
      <c r="CD130" s="99"/>
      <c r="CE130" s="99"/>
      <c r="CF130" s="99"/>
      <c r="CG130" s="99"/>
      <c r="CH130" s="99"/>
      <c r="CI130" s="99"/>
      <c r="CJ130" s="99" t="s">
        <v>4583</v>
      </c>
      <c r="CK130" s="99" t="s">
        <v>5212</v>
      </c>
      <c r="CL130" s="102"/>
      <c r="CM130" s="99"/>
      <c r="CN130" s="102"/>
      <c r="CO130" s="99">
        <v>45657</v>
      </c>
      <c r="CP130" s="103" t="s">
        <v>4544</v>
      </c>
      <c r="CQ130" s="104"/>
      <c r="CR130" s="104"/>
      <c r="CS130" s="104"/>
      <c r="CT130" s="104"/>
      <c r="CU130" s="105"/>
      <c r="CV130" s="104" t="str">
        <f>FLEET[[#This Row],[Category]]</f>
        <v>Cargo Trailer</v>
      </c>
      <c r="CW130" s="106" t="str">
        <f t="shared" ref="CW130:CW193" si="2">TRIM(LEFT($C130, FIND("(", $C130 &amp; "(") - 1))</f>
        <v>DTC-24</v>
      </c>
      <c r="CX1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0" s="106" t="s">
        <v>4577</v>
      </c>
      <c r="DA130" s="106" t="s">
        <v>3136</v>
      </c>
      <c r="DB130" s="106">
        <f>FLEET[[#This Row],[Toll Collection Device Number]]</f>
        <v>0</v>
      </c>
      <c r="DC130" s="106" t="str">
        <f>FLEET[[#This Row],[License Plate]]</f>
        <v>621193K</v>
      </c>
      <c r="DD130" s="111" t="str">
        <f>IFERROR(_xlfn.XLOOKUP(FLEET[[#This Row],[ASSET]],Table7[Equip '#],Table7[Rate],),"NON-BILLABLE")</f>
        <v>NON-BILLABLE</v>
      </c>
    </row>
    <row r="131" spans="1:108" x14ac:dyDescent="0.25">
      <c r="A131" s="98" t="s">
        <v>4524</v>
      </c>
      <c r="B131" s="99" t="s">
        <v>4525</v>
      </c>
      <c r="C131" s="99" t="s">
        <v>5213</v>
      </c>
      <c r="D131" s="99" t="s">
        <v>4300</v>
      </c>
      <c r="E131" s="99" t="s">
        <v>5125</v>
      </c>
      <c r="F131" s="99" t="s">
        <v>4579</v>
      </c>
      <c r="G131" s="99">
        <v>2023</v>
      </c>
      <c r="H131" s="99" t="s">
        <v>4311</v>
      </c>
      <c r="I131" s="100"/>
      <c r="J131" s="99"/>
      <c r="K131" s="101">
        <v>45747.236076388901</v>
      </c>
      <c r="L131" s="99" t="s">
        <v>4580</v>
      </c>
      <c r="M131" s="99"/>
      <c r="N131" s="99"/>
      <c r="O131" s="99"/>
      <c r="P131" s="99"/>
      <c r="Q131" s="99"/>
      <c r="R131" s="99" t="s">
        <v>4636</v>
      </c>
      <c r="S131" s="99"/>
      <c r="T131" s="99" t="s">
        <v>4535</v>
      </c>
      <c r="U131" s="99" t="s">
        <v>4373</v>
      </c>
      <c r="V131" s="99">
        <v>418</v>
      </c>
      <c r="W131" s="99"/>
      <c r="X131" s="99"/>
      <c r="Y131" s="99">
        <v>0</v>
      </c>
      <c r="Z131" s="99">
        <v>0</v>
      </c>
      <c r="AA131" s="99" t="s">
        <v>954</v>
      </c>
      <c r="AB131" s="99" t="s">
        <v>5214</v>
      </c>
      <c r="AC131" s="99"/>
      <c r="AD131" s="99" t="s">
        <v>5215</v>
      </c>
      <c r="AE131" s="99" t="s">
        <v>568</v>
      </c>
      <c r="AF131" s="99"/>
      <c r="AG131" s="99"/>
      <c r="AH131" s="99" t="s">
        <v>5216</v>
      </c>
      <c r="AI131" s="99"/>
      <c r="AJ131" s="99"/>
      <c r="AK131" s="99"/>
      <c r="AL131" s="99"/>
      <c r="AM131" s="99"/>
      <c r="AN131" s="99"/>
      <c r="AO131" s="99" t="s">
        <v>4539</v>
      </c>
      <c r="AP131" s="99" t="s">
        <v>4639</v>
      </c>
      <c r="AQ131" s="99">
        <v>0</v>
      </c>
      <c r="AR131" s="99">
        <v>0</v>
      </c>
      <c r="AS131" s="99" t="s">
        <v>4540</v>
      </c>
      <c r="AT131" s="99">
        <v>0</v>
      </c>
      <c r="AU131" s="99">
        <v>0</v>
      </c>
      <c r="AV131" s="99">
        <v>0</v>
      </c>
      <c r="AW131" s="99">
        <v>0</v>
      </c>
      <c r="AX131" s="99"/>
      <c r="AY131" s="99"/>
      <c r="AZ131" s="99"/>
      <c r="BA131" s="99"/>
      <c r="BB131" s="99"/>
      <c r="BC131" s="99"/>
      <c r="BD131" s="99"/>
      <c r="BE131" s="99"/>
      <c r="BF131" s="99" t="s">
        <v>5217</v>
      </c>
      <c r="BG131" s="99"/>
      <c r="BH131" s="99"/>
      <c r="BI131" s="99"/>
      <c r="BJ131" s="99"/>
      <c r="BK131" s="99"/>
      <c r="BL131" s="99"/>
      <c r="BM131" s="99"/>
      <c r="BN131" s="99"/>
      <c r="BO131" s="99"/>
      <c r="BP131" s="99"/>
      <c r="BQ131" s="99"/>
      <c r="BR131" s="99"/>
      <c r="BS131" s="99"/>
      <c r="BT131" s="99"/>
      <c r="BU131" s="99"/>
      <c r="BV131" s="99"/>
      <c r="BW131" s="99"/>
      <c r="BX131" s="99"/>
      <c r="BY131" s="99"/>
      <c r="BZ131" s="99"/>
      <c r="CA131" s="99"/>
      <c r="CB131" s="99"/>
      <c r="CC131" s="99"/>
      <c r="CD131" s="99"/>
      <c r="CE131" s="99"/>
      <c r="CF131" s="99"/>
      <c r="CG131" s="99"/>
      <c r="CH131" s="99"/>
      <c r="CI131" s="99"/>
      <c r="CJ131" s="99" t="s">
        <v>4583</v>
      </c>
      <c r="CK131" s="99" t="s">
        <v>5218</v>
      </c>
      <c r="CL131" s="99"/>
      <c r="CM131" s="99"/>
      <c r="CN131" s="102"/>
      <c r="CO131" s="99">
        <v>45716</v>
      </c>
      <c r="CP131" s="103" t="s">
        <v>4544</v>
      </c>
      <c r="CQ131" s="104"/>
      <c r="CR131" s="104"/>
      <c r="CS131" s="104"/>
      <c r="CT131" s="104"/>
      <c r="CU131" s="105"/>
      <c r="CV131" s="104" t="str">
        <f>FLEET[[#This Row],[Category]]</f>
        <v>Cargo Trailer</v>
      </c>
      <c r="CW131" s="106" t="str">
        <f t="shared" si="2"/>
        <v>DTC-25</v>
      </c>
      <c r="CX1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131" s="106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131" s="106" t="s">
        <v>5182</v>
      </c>
      <c r="DA131" s="106" t="s">
        <v>3647</v>
      </c>
      <c r="DB131" s="106">
        <f>FLEET[[#This Row],[Toll Collection Device Number]]</f>
        <v>0</v>
      </c>
      <c r="DC131" s="106" t="str">
        <f>FLEET[[#This Row],[License Plate]]</f>
        <v>210281M</v>
      </c>
      <c r="DD131" s="111" t="str">
        <f>IFERROR(_xlfn.XLOOKUP(FLEET[[#This Row],[ASSET]],Table7[Equip '#],Table7[Rate],),"NON-BILLABLE")</f>
        <v>NON-BILLABLE</v>
      </c>
    </row>
    <row r="132" spans="1:108" x14ac:dyDescent="0.25">
      <c r="A132" s="98" t="s">
        <v>4524</v>
      </c>
      <c r="B132" s="99" t="s">
        <v>4525</v>
      </c>
      <c r="C132" s="99" t="s">
        <v>5219</v>
      </c>
      <c r="D132" s="99" t="s">
        <v>4300</v>
      </c>
      <c r="E132" s="99" t="s">
        <v>5162</v>
      </c>
      <c r="F132" s="99" t="s">
        <v>5163</v>
      </c>
      <c r="G132" s="99">
        <v>2018</v>
      </c>
      <c r="H132" s="99" t="s">
        <v>4311</v>
      </c>
      <c r="I132" s="100"/>
      <c r="J132" s="99"/>
      <c r="K132" s="101"/>
      <c r="L132" s="99"/>
      <c r="M132" s="99"/>
      <c r="N132" s="99"/>
      <c r="O132" s="99"/>
      <c r="P132" s="99"/>
      <c r="Q132" s="99"/>
      <c r="R132" s="99"/>
      <c r="S132" s="99"/>
      <c r="T132" s="99" t="s">
        <v>4535</v>
      </c>
      <c r="U132" s="99" t="s">
        <v>4373</v>
      </c>
      <c r="V132" s="99"/>
      <c r="W132" s="99"/>
      <c r="X132" s="99"/>
      <c r="Y132" s="99"/>
      <c r="Z132" s="99"/>
      <c r="AA132" s="99" t="s">
        <v>5219</v>
      </c>
      <c r="AB132" s="99" t="s">
        <v>5220</v>
      </c>
      <c r="AC132" s="99"/>
      <c r="AD132" s="99"/>
      <c r="AE132" s="99" t="s">
        <v>568</v>
      </c>
      <c r="AF132" s="99"/>
      <c r="AG132" s="99"/>
      <c r="AH132" s="99" t="s">
        <v>5221</v>
      </c>
      <c r="AI132" s="99"/>
      <c r="AJ132" s="99"/>
      <c r="AK132" s="99"/>
      <c r="AL132" s="99"/>
      <c r="AM132" s="99"/>
      <c r="AN132" s="99"/>
      <c r="AO132" s="99" t="s">
        <v>4539</v>
      </c>
      <c r="AP132" s="99" t="s">
        <v>4639</v>
      </c>
      <c r="AQ132" s="99"/>
      <c r="AR132" s="99">
        <v>0</v>
      </c>
      <c r="AS132" s="99" t="s">
        <v>4540</v>
      </c>
      <c r="AT132" s="99"/>
      <c r="AU132" s="99">
        <v>0</v>
      </c>
      <c r="AV132" s="99">
        <v>0</v>
      </c>
      <c r="AW132" s="99">
        <v>0</v>
      </c>
      <c r="AX132" s="99"/>
      <c r="AY132" s="99"/>
      <c r="AZ132" s="99"/>
      <c r="BA132" s="99"/>
      <c r="BB132" s="99"/>
      <c r="BC132" s="99"/>
      <c r="BD132" s="99"/>
      <c r="BE132" s="99"/>
      <c r="BF132" s="99"/>
      <c r="BG132" s="99"/>
      <c r="BH132" s="99"/>
      <c r="BI132" s="99"/>
      <c r="BJ132" s="99"/>
      <c r="BK132" s="99"/>
      <c r="BL132" s="99"/>
      <c r="BM132" s="99"/>
      <c r="BN132" s="99"/>
      <c r="BO132" s="99"/>
      <c r="BP132" s="99"/>
      <c r="BQ132" s="99"/>
      <c r="BR132" s="99"/>
      <c r="BS132" s="99"/>
      <c r="BT132" s="99"/>
      <c r="BU132" s="99"/>
      <c r="BV132" s="99"/>
      <c r="BW132" s="99"/>
      <c r="BX132" s="99"/>
      <c r="BY132" s="99"/>
      <c r="BZ132" s="99"/>
      <c r="CA132" s="99"/>
      <c r="CB132" s="99"/>
      <c r="CC132" s="99"/>
      <c r="CD132" s="99"/>
      <c r="CE132" s="99"/>
      <c r="CF132" s="99"/>
      <c r="CG132" s="99"/>
      <c r="CH132" s="99"/>
      <c r="CI132" s="99"/>
      <c r="CJ132" s="99"/>
      <c r="CK132" s="99"/>
      <c r="CL132" s="102"/>
      <c r="CM132" s="99"/>
      <c r="CN132" s="102"/>
      <c r="CO132" s="99"/>
      <c r="CP132" s="103" t="s">
        <v>4544</v>
      </c>
      <c r="CQ132" s="104"/>
      <c r="CR132" s="104"/>
      <c r="CS132" s="104"/>
      <c r="CT132" s="104"/>
      <c r="CU132" s="105"/>
      <c r="CV132" s="104" t="str">
        <f>FLEET[[#This Row],[Category]]</f>
        <v>Cargo Trailer</v>
      </c>
      <c r="CW132" s="106" t="str">
        <f t="shared" si="2"/>
        <v>DTC-27</v>
      </c>
      <c r="CX1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2" s="106" t="s">
        <v>4577</v>
      </c>
      <c r="DA132" s="106" t="s">
        <v>5219</v>
      </c>
      <c r="DB132" s="106">
        <f>FLEET[[#This Row],[Toll Collection Device Number]]</f>
        <v>0</v>
      </c>
      <c r="DC132" s="106">
        <f>FLEET[[#This Row],[License Plate]]</f>
        <v>0</v>
      </c>
      <c r="DD132" s="111" t="str">
        <f>IFERROR(_xlfn.XLOOKUP(FLEET[[#This Row],[ASSET]],Table7[Equip '#],Table7[Rate],),"NON-BILLABLE")</f>
        <v>NON-BILLABLE</v>
      </c>
    </row>
    <row r="133" spans="1:108" x14ac:dyDescent="0.25">
      <c r="A133" s="98" t="s">
        <v>4524</v>
      </c>
      <c r="B133" s="99" t="s">
        <v>4525</v>
      </c>
      <c r="C133" s="99" t="s">
        <v>3847</v>
      </c>
      <c r="D133" s="99" t="s">
        <v>4300</v>
      </c>
      <c r="E133" s="99" t="s">
        <v>5166</v>
      </c>
      <c r="F133" s="99" t="s">
        <v>4579</v>
      </c>
      <c r="G133" s="99">
        <v>2022</v>
      </c>
      <c r="H133" s="99" t="s">
        <v>4311</v>
      </c>
      <c r="I133" s="100"/>
      <c r="J133" s="99"/>
      <c r="K133" s="101">
        <v>45747.238749999997</v>
      </c>
      <c r="L133" s="99" t="s">
        <v>4580</v>
      </c>
      <c r="M133" s="99"/>
      <c r="N133" s="99"/>
      <c r="O133" s="99"/>
      <c r="P133" s="99"/>
      <c r="Q133" s="99"/>
      <c r="R133" s="99" t="s">
        <v>4854</v>
      </c>
      <c r="S133" s="99"/>
      <c r="T133" s="99" t="s">
        <v>4535</v>
      </c>
      <c r="U133" s="99" t="s">
        <v>4373</v>
      </c>
      <c r="V133" s="99">
        <v>345</v>
      </c>
      <c r="W133" s="99"/>
      <c r="X133" s="99"/>
      <c r="Y133" s="99">
        <v>0</v>
      </c>
      <c r="Z133" s="99">
        <v>0</v>
      </c>
      <c r="AA133" s="99" t="s">
        <v>3847</v>
      </c>
      <c r="AB133" s="99" t="s">
        <v>5222</v>
      </c>
      <c r="AC133" s="99" t="s">
        <v>5223</v>
      </c>
      <c r="AD133" s="99" t="s">
        <v>5224</v>
      </c>
      <c r="AE133" s="99" t="s">
        <v>568</v>
      </c>
      <c r="AF133" s="99"/>
      <c r="AG133" s="99"/>
      <c r="AH133" s="99" t="s">
        <v>5225</v>
      </c>
      <c r="AI133" s="99"/>
      <c r="AJ133" s="99"/>
      <c r="AK133" s="99"/>
      <c r="AL133" s="99"/>
      <c r="AM133" s="99"/>
      <c r="AN133" s="99"/>
      <c r="AO133" s="99" t="s">
        <v>4539</v>
      </c>
      <c r="AP133" s="99" t="s">
        <v>4639</v>
      </c>
      <c r="AQ133" s="99">
        <v>0</v>
      </c>
      <c r="AR133" s="99">
        <v>0</v>
      </c>
      <c r="AS133" s="99" t="s">
        <v>4540</v>
      </c>
      <c r="AT133" s="99">
        <v>0</v>
      </c>
      <c r="AU133" s="99">
        <v>0</v>
      </c>
      <c r="AV133" s="99">
        <v>0</v>
      </c>
      <c r="AW133" s="99">
        <v>0</v>
      </c>
      <c r="AX133" s="99" t="s">
        <v>5226</v>
      </c>
      <c r="AY133" s="99"/>
      <c r="AZ133" s="99"/>
      <c r="BA133" s="99"/>
      <c r="BB133" s="99"/>
      <c r="BC133" s="99"/>
      <c r="BD133" s="99"/>
      <c r="BE133" s="99"/>
      <c r="BF133" s="99"/>
      <c r="BG133" s="99"/>
      <c r="BH133" s="99"/>
      <c r="BI133" s="99"/>
      <c r="BJ133" s="99"/>
      <c r="BK133" s="99"/>
      <c r="BL133" s="99"/>
      <c r="BM133" s="99"/>
      <c r="BN133" s="99"/>
      <c r="BO133" s="99"/>
      <c r="BP133" s="99"/>
      <c r="BQ133" s="99"/>
      <c r="BR133" s="99"/>
      <c r="BS133" s="99"/>
      <c r="BT133" s="99"/>
      <c r="BU133" s="99"/>
      <c r="BV133" s="99"/>
      <c r="BW133" s="99"/>
      <c r="BX133" s="99"/>
      <c r="BY133" s="99"/>
      <c r="BZ133" s="99"/>
      <c r="CA133" s="99"/>
      <c r="CB133" s="99"/>
      <c r="CC133" s="99"/>
      <c r="CD133" s="99"/>
      <c r="CE133" s="99"/>
      <c r="CF133" s="99"/>
      <c r="CG133" s="99"/>
      <c r="CH133" s="99"/>
      <c r="CI133" s="99"/>
      <c r="CJ133" s="99" t="s">
        <v>4583</v>
      </c>
      <c r="CK133" s="99" t="s">
        <v>5227</v>
      </c>
      <c r="CL133" s="99">
        <v>2</v>
      </c>
      <c r="CM133" s="99"/>
      <c r="CN133" s="102"/>
      <c r="CO133" s="99">
        <v>45777</v>
      </c>
      <c r="CP133" s="103" t="s">
        <v>4544</v>
      </c>
      <c r="CQ133" s="104"/>
      <c r="CR133" s="104"/>
      <c r="CS133" s="104"/>
      <c r="CT133" s="104"/>
      <c r="CU133" s="105"/>
      <c r="CV133" s="104" t="str">
        <f>FLEET[[#This Row],[Category]]</f>
        <v>Cargo Trailer</v>
      </c>
      <c r="CW133" s="106" t="str">
        <f t="shared" si="2"/>
        <v>DTC-28</v>
      </c>
      <c r="CX1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3" s="106" t="s">
        <v>4577</v>
      </c>
      <c r="DA133" s="106" t="s">
        <v>3847</v>
      </c>
      <c r="DB133" s="106" t="str">
        <f>FLEET[[#This Row],[Toll Collection Device Number]]</f>
        <v>NTTA01323616</v>
      </c>
      <c r="DC133" s="106" t="str">
        <f>FLEET[[#This Row],[License Plate]]</f>
        <v>723596M</v>
      </c>
      <c r="DD133" s="111" t="str">
        <f>IFERROR(_xlfn.XLOOKUP(FLEET[[#This Row],[ASSET]],Table7[Equip '#],Table7[Rate],),"NON-BILLABLE")</f>
        <v>NON-BILLABLE</v>
      </c>
    </row>
    <row r="134" spans="1:108" x14ac:dyDescent="0.25">
      <c r="A134" s="98" t="s">
        <v>4524</v>
      </c>
      <c r="B134" s="99" t="s">
        <v>4525</v>
      </c>
      <c r="C134" s="99" t="s">
        <v>5228</v>
      </c>
      <c r="D134" s="99" t="s">
        <v>4300</v>
      </c>
      <c r="E134" s="99" t="s">
        <v>5166</v>
      </c>
      <c r="F134" s="99" t="s">
        <v>4579</v>
      </c>
      <c r="G134" s="99">
        <v>2022</v>
      </c>
      <c r="H134" s="99" t="s">
        <v>4311</v>
      </c>
      <c r="I134" s="100"/>
      <c r="J134" s="99"/>
      <c r="K134" s="101">
        <v>45746.737986111097</v>
      </c>
      <c r="L134" s="99" t="s">
        <v>4580</v>
      </c>
      <c r="M134" s="99"/>
      <c r="N134" s="99"/>
      <c r="O134" s="99"/>
      <c r="P134" s="99"/>
      <c r="Q134" s="99"/>
      <c r="R134" s="99" t="s">
        <v>5229</v>
      </c>
      <c r="S134" s="99"/>
      <c r="T134" s="99" t="s">
        <v>4535</v>
      </c>
      <c r="U134" s="99" t="s">
        <v>4373</v>
      </c>
      <c r="V134" s="99">
        <v>607</v>
      </c>
      <c r="W134" s="99"/>
      <c r="X134" s="99"/>
      <c r="Y134" s="99">
        <v>0</v>
      </c>
      <c r="Z134" s="99">
        <v>0</v>
      </c>
      <c r="AA134" s="99" t="s">
        <v>3802</v>
      </c>
      <c r="AB134" s="99" t="s">
        <v>5230</v>
      </c>
      <c r="AC134" s="99"/>
      <c r="AD134" s="99" t="s">
        <v>5231</v>
      </c>
      <c r="AE134" s="99" t="s">
        <v>568</v>
      </c>
      <c r="AF134" s="99"/>
      <c r="AG134" s="99"/>
      <c r="AH134" s="99" t="s">
        <v>5232</v>
      </c>
      <c r="AI134" s="99"/>
      <c r="AJ134" s="99"/>
      <c r="AK134" s="99"/>
      <c r="AL134" s="99"/>
      <c r="AM134" s="99"/>
      <c r="AN134" s="99"/>
      <c r="AO134" s="99" t="s">
        <v>4539</v>
      </c>
      <c r="AP134" s="99" t="s">
        <v>4639</v>
      </c>
      <c r="AQ134" s="99">
        <v>0</v>
      </c>
      <c r="AR134" s="99">
        <v>0</v>
      </c>
      <c r="AS134" s="99" t="s">
        <v>4540</v>
      </c>
      <c r="AT134" s="99">
        <v>0</v>
      </c>
      <c r="AU134" s="99">
        <v>0</v>
      </c>
      <c r="AV134" s="99">
        <v>0</v>
      </c>
      <c r="AW134" s="99">
        <v>0</v>
      </c>
      <c r="AX134" s="99"/>
      <c r="AY134" s="99"/>
      <c r="AZ134" s="99"/>
      <c r="BA134" s="99"/>
      <c r="BB134" s="99"/>
      <c r="BC134" s="99"/>
      <c r="BD134" s="99"/>
      <c r="BE134" s="99"/>
      <c r="BF134" s="99"/>
      <c r="BG134" s="99"/>
      <c r="BH134" s="99"/>
      <c r="BI134" s="99"/>
      <c r="BJ134" s="99"/>
      <c r="BK134" s="99"/>
      <c r="BL134" s="99"/>
      <c r="BM134" s="99"/>
      <c r="BN134" s="99"/>
      <c r="BO134" s="99"/>
      <c r="BP134" s="99"/>
      <c r="BQ134" s="99"/>
      <c r="BR134" s="99"/>
      <c r="BS134" s="99"/>
      <c r="BT134" s="99"/>
      <c r="BU134" s="99"/>
      <c r="BV134" s="99"/>
      <c r="BW134" s="99"/>
      <c r="BX134" s="99"/>
      <c r="BY134" s="99"/>
      <c r="BZ134" s="99"/>
      <c r="CA134" s="99"/>
      <c r="CB134" s="99"/>
      <c r="CC134" s="99"/>
      <c r="CD134" s="99"/>
      <c r="CE134" s="99"/>
      <c r="CF134" s="99"/>
      <c r="CG134" s="99"/>
      <c r="CH134" s="99"/>
      <c r="CI134" s="99"/>
      <c r="CJ134" s="99" t="s">
        <v>4583</v>
      </c>
      <c r="CK134" s="99" t="s">
        <v>5233</v>
      </c>
      <c r="CL134" s="99"/>
      <c r="CM134" s="99"/>
      <c r="CN134" s="102"/>
      <c r="CO134" s="99">
        <v>45777</v>
      </c>
      <c r="CP134" s="103" t="s">
        <v>4544</v>
      </c>
      <c r="CQ134" s="104"/>
      <c r="CR134" s="104"/>
      <c r="CS134" s="104"/>
      <c r="CT134" s="104"/>
      <c r="CU134" s="105"/>
      <c r="CV134" s="104" t="str">
        <f>FLEET[[#This Row],[Category]]</f>
        <v>Cargo Trailer</v>
      </c>
      <c r="CW134" s="106" t="str">
        <f t="shared" si="2"/>
        <v>DTC-29</v>
      </c>
      <c r="CX1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ALONSO MIRAMONTES</v>
      </c>
      <c r="CY134" s="106" t="str">
        <f>IFERROR(TRIM(MID(FLEET[[#This Row],[Secondary Asset Identifier]], FIND(" - ", FLEET[[#This Row],[Secondary Asset Identifier]]) + 3, LEN(FLEET[[#This Row],[Secondary Asset Identifier]]))),FLEET[[#This Row],[Emp ID]])</f>
        <v>ALONSO MIRAMONTES</v>
      </c>
      <c r="CZ134" s="106" t="s">
        <v>5234</v>
      </c>
      <c r="DA134" s="106" t="s">
        <v>3802</v>
      </c>
      <c r="DB134" s="106">
        <f>FLEET[[#This Row],[Toll Collection Device Number]]</f>
        <v>0</v>
      </c>
      <c r="DC134" s="106" t="str">
        <f>FLEET[[#This Row],[License Plate]]</f>
        <v>346330M</v>
      </c>
      <c r="DD134" s="111" t="str">
        <f>IFERROR(_xlfn.XLOOKUP(FLEET[[#This Row],[ASSET]],Table7[Equip '#],Table7[Rate],),"NON-BILLABLE")</f>
        <v>NON-BILLABLE</v>
      </c>
    </row>
    <row r="135" spans="1:108" x14ac:dyDescent="0.25">
      <c r="A135" s="98" t="s">
        <v>4524</v>
      </c>
      <c r="B135" s="99" t="s">
        <v>4525</v>
      </c>
      <c r="C135" s="99" t="s">
        <v>3544</v>
      </c>
      <c r="D135" s="99" t="s">
        <v>4300</v>
      </c>
      <c r="E135" s="99" t="s">
        <v>5166</v>
      </c>
      <c r="F135" s="99" t="s">
        <v>4579</v>
      </c>
      <c r="G135" s="99">
        <v>2022</v>
      </c>
      <c r="H135" s="99" t="s">
        <v>4311</v>
      </c>
      <c r="I135" s="100"/>
      <c r="J135" s="99"/>
      <c r="K135" s="101">
        <v>45747.236469907402</v>
      </c>
      <c r="L135" s="99" t="s">
        <v>4580</v>
      </c>
      <c r="M135" s="99"/>
      <c r="N135" s="99"/>
      <c r="O135" s="99"/>
      <c r="P135" s="99"/>
      <c r="Q135" s="99"/>
      <c r="R135" s="99" t="s">
        <v>4620</v>
      </c>
      <c r="S135" s="99"/>
      <c r="T135" s="99" t="s">
        <v>4535</v>
      </c>
      <c r="U135" s="99" t="s">
        <v>4373</v>
      </c>
      <c r="V135" s="99">
        <v>496</v>
      </c>
      <c r="W135" s="99"/>
      <c r="X135" s="99"/>
      <c r="Y135" s="99">
        <v>0</v>
      </c>
      <c r="Z135" s="99">
        <v>0</v>
      </c>
      <c r="AA135" s="99" t="s">
        <v>3544</v>
      </c>
      <c r="AB135" s="99" t="s">
        <v>5235</v>
      </c>
      <c r="AC135" s="99"/>
      <c r="AD135" s="99" t="s">
        <v>5236</v>
      </c>
      <c r="AE135" s="99" t="s">
        <v>568</v>
      </c>
      <c r="AF135" s="99"/>
      <c r="AG135" s="99"/>
      <c r="AH135" s="99" t="s">
        <v>5225</v>
      </c>
      <c r="AI135" s="99"/>
      <c r="AJ135" s="99"/>
      <c r="AK135" s="99"/>
      <c r="AL135" s="99"/>
      <c r="AM135" s="99"/>
      <c r="AN135" s="99"/>
      <c r="AO135" s="99" t="s">
        <v>4539</v>
      </c>
      <c r="AP135" s="99" t="s">
        <v>4639</v>
      </c>
      <c r="AQ135" s="99">
        <v>0</v>
      </c>
      <c r="AR135" s="99">
        <v>0</v>
      </c>
      <c r="AS135" s="99" t="s">
        <v>4540</v>
      </c>
      <c r="AT135" s="99">
        <v>0</v>
      </c>
      <c r="AU135" s="99">
        <v>0</v>
      </c>
      <c r="AV135" s="99">
        <v>0</v>
      </c>
      <c r="AW135" s="99">
        <v>0</v>
      </c>
      <c r="AX135" s="99"/>
      <c r="AY135" s="99"/>
      <c r="AZ135" s="99"/>
      <c r="BA135" s="99"/>
      <c r="BB135" s="99"/>
      <c r="BC135" s="99"/>
      <c r="BD135" s="99"/>
      <c r="BE135" s="99"/>
      <c r="BF135" s="99"/>
      <c r="BG135" s="99"/>
      <c r="BH135" s="99"/>
      <c r="BI135" s="99"/>
      <c r="BJ135" s="99"/>
      <c r="BK135" s="99"/>
      <c r="BL135" s="99"/>
      <c r="BM135" s="99"/>
      <c r="BN135" s="99"/>
      <c r="BO135" s="99"/>
      <c r="BP135" s="99"/>
      <c r="BQ135" s="99"/>
      <c r="BR135" s="99"/>
      <c r="BS135" s="99"/>
      <c r="BT135" s="99"/>
      <c r="BU135" s="99"/>
      <c r="BV135" s="99"/>
      <c r="BW135" s="99"/>
      <c r="BX135" s="99"/>
      <c r="BY135" s="99"/>
      <c r="BZ135" s="99"/>
      <c r="CA135" s="99"/>
      <c r="CB135" s="99"/>
      <c r="CC135" s="99"/>
      <c r="CD135" s="99"/>
      <c r="CE135" s="99"/>
      <c r="CF135" s="99"/>
      <c r="CG135" s="99"/>
      <c r="CH135" s="99"/>
      <c r="CI135" s="99"/>
      <c r="CJ135" s="99" t="s">
        <v>4583</v>
      </c>
      <c r="CK135" s="99" t="s">
        <v>5237</v>
      </c>
      <c r="CL135" s="99"/>
      <c r="CM135" s="99"/>
      <c r="CN135" s="102"/>
      <c r="CO135" s="99">
        <v>45473</v>
      </c>
      <c r="CP135" s="103" t="s">
        <v>4544</v>
      </c>
      <c r="CQ135" s="104"/>
      <c r="CR135" s="104"/>
      <c r="CS135" s="104"/>
      <c r="CT135" s="104"/>
      <c r="CU135" s="105"/>
      <c r="CV135" s="104" t="str">
        <f>FLEET[[#This Row],[Category]]</f>
        <v>Cargo Trailer</v>
      </c>
      <c r="CW135" s="106" t="str">
        <f t="shared" si="2"/>
        <v>DTC-30</v>
      </c>
      <c r="CX1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5" s="106" t="s">
        <v>4577</v>
      </c>
      <c r="DA135" s="106" t="s">
        <v>3544</v>
      </c>
      <c r="DB135" s="106">
        <f>FLEET[[#This Row],[Toll Collection Device Number]]</f>
        <v>0</v>
      </c>
      <c r="DC135" s="106" t="str">
        <f>FLEET[[#This Row],[License Plate]]</f>
        <v>354375m</v>
      </c>
      <c r="DD135" s="111" t="str">
        <f>IFERROR(_xlfn.XLOOKUP(FLEET[[#This Row],[ASSET]],Table7[Equip '#],Table7[Rate],),"NON-BILLABLE")</f>
        <v>NON-BILLABLE</v>
      </c>
    </row>
    <row r="136" spans="1:108" x14ac:dyDescent="0.25">
      <c r="A136" s="98" t="s">
        <v>4524</v>
      </c>
      <c r="B136" s="99" t="s">
        <v>4525</v>
      </c>
      <c r="C136" s="99" t="s">
        <v>3545</v>
      </c>
      <c r="D136" s="99" t="s">
        <v>4300</v>
      </c>
      <c r="E136" s="99" t="s">
        <v>5125</v>
      </c>
      <c r="F136" s="99" t="s">
        <v>4579</v>
      </c>
      <c r="G136" s="99">
        <v>2023</v>
      </c>
      <c r="H136" s="99" t="s">
        <v>4311</v>
      </c>
      <c r="I136" s="100"/>
      <c r="J136" s="99"/>
      <c r="K136" s="101">
        <v>45747.233020833301</v>
      </c>
      <c r="L136" s="99" t="s">
        <v>4580</v>
      </c>
      <c r="M136" s="99"/>
      <c r="N136" s="99"/>
      <c r="O136" s="99"/>
      <c r="P136" s="99"/>
      <c r="Q136" s="99"/>
      <c r="R136" s="99" t="s">
        <v>5238</v>
      </c>
      <c r="S136" s="99"/>
      <c r="T136" s="99" t="s">
        <v>4535</v>
      </c>
      <c r="U136" s="99" t="s">
        <v>4373</v>
      </c>
      <c r="V136" s="99">
        <v>432</v>
      </c>
      <c r="W136" s="99"/>
      <c r="X136" s="99"/>
      <c r="Y136" s="99">
        <v>0</v>
      </c>
      <c r="Z136" s="99">
        <v>0</v>
      </c>
      <c r="AA136" s="99" t="s">
        <v>3545</v>
      </c>
      <c r="AB136" s="99" t="s">
        <v>5239</v>
      </c>
      <c r="AC136" s="99"/>
      <c r="AD136" s="99" t="s">
        <v>5240</v>
      </c>
      <c r="AE136" s="99" t="s">
        <v>568</v>
      </c>
      <c r="AF136" s="99"/>
      <c r="AG136" s="99"/>
      <c r="AH136" s="99" t="s">
        <v>5216</v>
      </c>
      <c r="AI136" s="99"/>
      <c r="AJ136" s="99"/>
      <c r="AK136" s="99"/>
      <c r="AL136" s="99"/>
      <c r="AM136" s="99"/>
      <c r="AN136" s="99"/>
      <c r="AO136" s="99" t="s">
        <v>4539</v>
      </c>
      <c r="AP136" s="99" t="s">
        <v>4639</v>
      </c>
      <c r="AQ136" s="99">
        <v>0</v>
      </c>
      <c r="AR136" s="99">
        <v>0</v>
      </c>
      <c r="AS136" s="99" t="s">
        <v>4540</v>
      </c>
      <c r="AT136" s="99">
        <v>0</v>
      </c>
      <c r="AU136" s="99">
        <v>0</v>
      </c>
      <c r="AV136" s="99">
        <v>0</v>
      </c>
      <c r="AW136" s="99">
        <v>0</v>
      </c>
      <c r="AX136" s="99"/>
      <c r="AY136" s="99"/>
      <c r="AZ136" s="99"/>
      <c r="BA136" s="99"/>
      <c r="BB136" s="99"/>
      <c r="BC136" s="99"/>
      <c r="BD136" s="99"/>
      <c r="BE136" s="99"/>
      <c r="BF136" s="99"/>
      <c r="BG136" s="99"/>
      <c r="BH136" s="99"/>
      <c r="BI136" s="99"/>
      <c r="BJ136" s="99"/>
      <c r="BK136" s="99"/>
      <c r="BL136" s="99"/>
      <c r="BM136" s="99"/>
      <c r="BN136" s="99"/>
      <c r="BO136" s="99"/>
      <c r="BP136" s="99"/>
      <c r="BQ136" s="99"/>
      <c r="BR136" s="99"/>
      <c r="BS136" s="99"/>
      <c r="BT136" s="99"/>
      <c r="BU136" s="99"/>
      <c r="BV136" s="99"/>
      <c r="BW136" s="99"/>
      <c r="BX136" s="99"/>
      <c r="BY136" s="99"/>
      <c r="BZ136" s="99"/>
      <c r="CA136" s="99"/>
      <c r="CB136" s="99"/>
      <c r="CC136" s="99"/>
      <c r="CD136" s="99"/>
      <c r="CE136" s="99"/>
      <c r="CF136" s="99"/>
      <c r="CG136" s="99"/>
      <c r="CH136" s="99"/>
      <c r="CI136" s="99"/>
      <c r="CJ136" s="99" t="s">
        <v>4583</v>
      </c>
      <c r="CK136" s="99" t="s">
        <v>5241</v>
      </c>
      <c r="CL136" s="99"/>
      <c r="CM136" s="99"/>
      <c r="CN136" s="102"/>
      <c r="CO136" s="99">
        <v>45869</v>
      </c>
      <c r="CP136" s="103" t="s">
        <v>4544</v>
      </c>
      <c r="CQ136" s="104"/>
      <c r="CR136" s="104"/>
      <c r="CS136" s="104"/>
      <c r="CT136" s="104"/>
      <c r="CU136" s="105"/>
      <c r="CV136" s="104" t="str">
        <f>FLEET[[#This Row],[Category]]</f>
        <v>Cargo Trailer</v>
      </c>
      <c r="CW136" s="106" t="str">
        <f t="shared" si="2"/>
        <v>DTC-31</v>
      </c>
      <c r="CX1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6" s="106" t="s">
        <v>4577</v>
      </c>
      <c r="DA136" s="106" t="s">
        <v>3545</v>
      </c>
      <c r="DB136" s="106">
        <f>FLEET[[#This Row],[Toll Collection Device Number]]</f>
        <v>0</v>
      </c>
      <c r="DC136" s="106" t="str">
        <f>FLEET[[#This Row],[License Plate]]</f>
        <v>362671M</v>
      </c>
      <c r="DD136" s="111" t="str">
        <f>IFERROR(_xlfn.XLOOKUP(FLEET[[#This Row],[ASSET]],Table7[Equip '#],Table7[Rate],),"NON-BILLABLE")</f>
        <v>NON-BILLABLE</v>
      </c>
    </row>
    <row r="137" spans="1:108" x14ac:dyDescent="0.25">
      <c r="A137" s="98" t="s">
        <v>4524</v>
      </c>
      <c r="B137" s="99" t="s">
        <v>4525</v>
      </c>
      <c r="C137" s="99" t="s">
        <v>3464</v>
      </c>
      <c r="D137" s="99" t="s">
        <v>4300</v>
      </c>
      <c r="E137" s="99" t="s">
        <v>5242</v>
      </c>
      <c r="F137" s="99" t="s">
        <v>5243</v>
      </c>
      <c r="G137" s="99">
        <v>2018</v>
      </c>
      <c r="H137" s="99" t="s">
        <v>4297</v>
      </c>
      <c r="I137" s="100"/>
      <c r="J137" s="99"/>
      <c r="K137" s="101">
        <v>45747.239513888897</v>
      </c>
      <c r="L137" s="99" t="s">
        <v>4580</v>
      </c>
      <c r="M137" s="99"/>
      <c r="N137" s="99"/>
      <c r="O137" s="99"/>
      <c r="P137" s="99"/>
      <c r="Q137" s="99"/>
      <c r="R137" s="99" t="s">
        <v>4628</v>
      </c>
      <c r="S137" s="99"/>
      <c r="T137" s="99" t="s">
        <v>4535</v>
      </c>
      <c r="U137" s="99" t="s">
        <v>4373</v>
      </c>
      <c r="V137" s="99">
        <v>509</v>
      </c>
      <c r="W137" s="99"/>
      <c r="X137" s="99"/>
      <c r="Y137" s="99">
        <v>0</v>
      </c>
      <c r="Z137" s="99">
        <v>0</v>
      </c>
      <c r="AA137" s="99"/>
      <c r="AB137" s="99" t="s">
        <v>5244</v>
      </c>
      <c r="AC137" s="99"/>
      <c r="AD137" s="99" t="s">
        <v>5245</v>
      </c>
      <c r="AE137" s="99" t="s">
        <v>568</v>
      </c>
      <c r="AF137" s="99"/>
      <c r="AG137" s="99"/>
      <c r="AH137" s="99" t="s">
        <v>5246</v>
      </c>
      <c r="AI137" s="99"/>
      <c r="AJ137" s="99"/>
      <c r="AK137" s="99"/>
      <c r="AL137" s="99"/>
      <c r="AM137" s="99"/>
      <c r="AN137" s="99"/>
      <c r="AO137" s="99" t="s">
        <v>4539</v>
      </c>
      <c r="AP137" s="99" t="s">
        <v>4639</v>
      </c>
      <c r="AQ137" s="99">
        <v>0</v>
      </c>
      <c r="AR137" s="99">
        <v>0</v>
      </c>
      <c r="AS137" s="99" t="s">
        <v>4540</v>
      </c>
      <c r="AT137" s="99">
        <v>0</v>
      </c>
      <c r="AU137" s="99">
        <v>0</v>
      </c>
      <c r="AV137" s="99">
        <v>0</v>
      </c>
      <c r="AW137" s="99">
        <v>0</v>
      </c>
      <c r="AX137" s="99"/>
      <c r="AY137" s="99"/>
      <c r="AZ137" s="99"/>
      <c r="BA137" s="99"/>
      <c r="BB137" s="99"/>
      <c r="BC137" s="99"/>
      <c r="BD137" s="99"/>
      <c r="BE137" s="99"/>
      <c r="BF137" s="99"/>
      <c r="BG137" s="99"/>
      <c r="BH137" s="99"/>
      <c r="BI137" s="99"/>
      <c r="BJ137" s="99"/>
      <c r="BK137" s="99"/>
      <c r="BL137" s="99"/>
      <c r="BM137" s="99"/>
      <c r="BN137" s="99"/>
      <c r="BO137" s="99"/>
      <c r="BP137" s="99"/>
      <c r="BQ137" s="99"/>
      <c r="BR137" s="99"/>
      <c r="BS137" s="99"/>
      <c r="BT137" s="99"/>
      <c r="BU137" s="99"/>
      <c r="BV137" s="99"/>
      <c r="BW137" s="99"/>
      <c r="BX137" s="99"/>
      <c r="BY137" s="99"/>
      <c r="BZ137" s="99"/>
      <c r="CA137" s="99"/>
      <c r="CB137" s="99"/>
      <c r="CC137" s="99"/>
      <c r="CD137" s="99"/>
      <c r="CE137" s="99"/>
      <c r="CF137" s="99"/>
      <c r="CG137" s="99"/>
      <c r="CH137" s="99"/>
      <c r="CI137" s="99"/>
      <c r="CJ137" s="99" t="s">
        <v>4583</v>
      </c>
      <c r="CK137" s="99" t="s">
        <v>5247</v>
      </c>
      <c r="CL137" s="99"/>
      <c r="CM137" s="99"/>
      <c r="CN137" s="102"/>
      <c r="CO137" s="99">
        <v>45626</v>
      </c>
      <c r="CP137" s="103" t="s">
        <v>4544</v>
      </c>
      <c r="CQ137" s="104"/>
      <c r="CR137" s="104"/>
      <c r="CS137" s="104"/>
      <c r="CT137" s="104"/>
      <c r="CU137" s="105"/>
      <c r="CV137" s="104" t="str">
        <f>FLEET[[#This Row],[Category]]</f>
        <v>Dump Trailer</v>
      </c>
      <c r="CW137" s="106" t="str">
        <f t="shared" si="2"/>
        <v>DTD-01</v>
      </c>
      <c r="CX1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7" s="106" t="s">
        <v>4577</v>
      </c>
      <c r="DA137" s="106" t="s">
        <v>3464</v>
      </c>
      <c r="DB137" s="106">
        <f>FLEET[[#This Row],[Toll Collection Device Number]]</f>
        <v>0</v>
      </c>
      <c r="DC137" s="106" t="str">
        <f>FLEET[[#This Row],[License Plate]]</f>
        <v>560360K</v>
      </c>
      <c r="DD137" s="111" t="str">
        <f>IFERROR(_xlfn.XLOOKUP(FLEET[[#This Row],[ASSET]],Table7[Equip '#],Table7[Rate],),"NON-BILLABLE")</f>
        <v>NON-BILLABLE</v>
      </c>
    </row>
    <row r="138" spans="1:108" x14ac:dyDescent="0.25">
      <c r="A138" s="98" t="s">
        <v>4524</v>
      </c>
      <c r="B138" s="99" t="s">
        <v>4525</v>
      </c>
      <c r="C138" s="99" t="s">
        <v>5248</v>
      </c>
      <c r="D138" s="99" t="s">
        <v>4300</v>
      </c>
      <c r="E138" s="99" t="s">
        <v>4586</v>
      </c>
      <c r="F138" s="99" t="s">
        <v>4579</v>
      </c>
      <c r="G138" s="99">
        <v>2022</v>
      </c>
      <c r="H138" s="99" t="s">
        <v>4297</v>
      </c>
      <c r="I138" s="100"/>
      <c r="J138" s="99"/>
      <c r="K138" s="101">
        <v>45747.234814814801</v>
      </c>
      <c r="L138" s="99" t="s">
        <v>4580</v>
      </c>
      <c r="M138" s="99"/>
      <c r="N138" s="99"/>
      <c r="O138" s="99"/>
      <c r="P138" s="99"/>
      <c r="Q138" s="99"/>
      <c r="R138" s="99" t="s">
        <v>4628</v>
      </c>
      <c r="S138" s="99"/>
      <c r="T138" s="99" t="s">
        <v>4535</v>
      </c>
      <c r="U138" s="99" t="s">
        <v>4373</v>
      </c>
      <c r="V138" s="99">
        <v>536</v>
      </c>
      <c r="W138" s="99"/>
      <c r="X138" s="99"/>
      <c r="Y138" s="99">
        <v>0</v>
      </c>
      <c r="Z138" s="99">
        <v>0</v>
      </c>
      <c r="AA138" s="99" t="s">
        <v>5248</v>
      </c>
      <c r="AB138" s="99" t="s">
        <v>5249</v>
      </c>
      <c r="AC138" s="99"/>
      <c r="AD138" s="99"/>
      <c r="AE138" s="99" t="s">
        <v>568</v>
      </c>
      <c r="AF138" s="99"/>
      <c r="AG138" s="99"/>
      <c r="AH138" s="100" t="s">
        <v>5250</v>
      </c>
      <c r="AI138" s="99"/>
      <c r="AJ138" s="99"/>
      <c r="AK138" s="99"/>
      <c r="AL138" s="99"/>
      <c r="AM138" s="99"/>
      <c r="AN138" s="99"/>
      <c r="AO138" s="99" t="s">
        <v>4539</v>
      </c>
      <c r="AP138" s="99" t="s">
        <v>4639</v>
      </c>
      <c r="AQ138" s="99"/>
      <c r="AR138" s="99">
        <v>0</v>
      </c>
      <c r="AS138" s="99" t="s">
        <v>4540</v>
      </c>
      <c r="AT138" s="99"/>
      <c r="AU138" s="99">
        <v>0</v>
      </c>
      <c r="AV138" s="99">
        <v>0</v>
      </c>
      <c r="AW138" s="99">
        <v>0</v>
      </c>
      <c r="AX138" s="99"/>
      <c r="AY138" s="99"/>
      <c r="AZ138" s="99"/>
      <c r="BA138" s="99"/>
      <c r="BB138" s="99"/>
      <c r="BC138" s="99"/>
      <c r="BD138" s="99"/>
      <c r="BE138" s="99"/>
      <c r="BF138" s="99"/>
      <c r="BG138" s="99"/>
      <c r="BH138" s="99"/>
      <c r="BI138" s="99"/>
      <c r="BJ138" s="99"/>
      <c r="BK138" s="99"/>
      <c r="BL138" s="99"/>
      <c r="BM138" s="99"/>
      <c r="BN138" s="99"/>
      <c r="BO138" s="99"/>
      <c r="BP138" s="99"/>
      <c r="BQ138" s="99"/>
      <c r="BR138" s="99"/>
      <c r="BS138" s="99"/>
      <c r="BT138" s="99"/>
      <c r="BU138" s="99"/>
      <c r="BV138" s="99"/>
      <c r="BW138" s="99"/>
      <c r="BX138" s="99"/>
      <c r="BY138" s="99"/>
      <c r="BZ138" s="99"/>
      <c r="CA138" s="99"/>
      <c r="CB138" s="99"/>
      <c r="CC138" s="99"/>
      <c r="CD138" s="99"/>
      <c r="CE138" s="99"/>
      <c r="CF138" s="99"/>
      <c r="CG138" s="99"/>
      <c r="CH138" s="99"/>
      <c r="CI138" s="99"/>
      <c r="CJ138" s="99" t="s">
        <v>4583</v>
      </c>
      <c r="CK138" s="99" t="s">
        <v>5251</v>
      </c>
      <c r="CL138" s="102"/>
      <c r="CM138" s="99"/>
      <c r="CN138" s="102"/>
      <c r="CO138" s="99"/>
      <c r="CP138" s="103" t="s">
        <v>4544</v>
      </c>
      <c r="CQ138" s="104"/>
      <c r="CR138" s="104"/>
      <c r="CS138" s="104"/>
      <c r="CT138" s="104"/>
      <c r="CU138" s="105"/>
      <c r="CV138" s="104" t="str">
        <f>FLEET[[#This Row],[Category]]</f>
        <v>Dump Trailer</v>
      </c>
      <c r="CW138" s="106" t="str">
        <f t="shared" si="2"/>
        <v>DTD-01S</v>
      </c>
      <c r="CX1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8" s="106" t="s">
        <v>4577</v>
      </c>
      <c r="DA138" s="106" t="s">
        <v>5248</v>
      </c>
      <c r="DB138" s="106">
        <f>FLEET[[#This Row],[Toll Collection Device Number]]</f>
        <v>0</v>
      </c>
      <c r="DC138" s="106">
        <f>FLEET[[#This Row],[License Plate]]</f>
        <v>0</v>
      </c>
      <c r="DD138" s="111" t="str">
        <f>IFERROR(_xlfn.XLOOKUP(FLEET[[#This Row],[ASSET]],Table7[Equip '#],Table7[Rate],),"NON-BILLABLE")</f>
        <v>NON-BILLABLE</v>
      </c>
    </row>
    <row r="139" spans="1:108" x14ac:dyDescent="0.25">
      <c r="A139" s="98" t="s">
        <v>4524</v>
      </c>
      <c r="B139" s="99" t="s">
        <v>4525</v>
      </c>
      <c r="C139" s="99" t="s">
        <v>3137</v>
      </c>
      <c r="D139" s="99" t="s">
        <v>4300</v>
      </c>
      <c r="E139" s="108" t="s">
        <v>5252</v>
      </c>
      <c r="F139" s="108" t="s">
        <v>4579</v>
      </c>
      <c r="G139" s="108">
        <v>2022</v>
      </c>
      <c r="H139" s="108" t="s">
        <v>4297</v>
      </c>
      <c r="I139" s="100"/>
      <c r="J139" s="99"/>
      <c r="K139" s="99">
        <v>45746.433310185203</v>
      </c>
      <c r="L139" s="99" t="s">
        <v>4580</v>
      </c>
      <c r="M139" s="99"/>
      <c r="N139" s="99"/>
      <c r="O139" s="99"/>
      <c r="P139" s="99"/>
      <c r="Q139" s="99"/>
      <c r="R139" s="99" t="s">
        <v>5253</v>
      </c>
      <c r="S139" s="99"/>
      <c r="T139" s="99" t="s">
        <v>4535</v>
      </c>
      <c r="U139" s="99" t="s">
        <v>4373</v>
      </c>
      <c r="V139" s="99">
        <v>124</v>
      </c>
      <c r="W139" s="99"/>
      <c r="X139" s="99"/>
      <c r="Y139" s="99">
        <v>0</v>
      </c>
      <c r="Z139" s="99">
        <v>0</v>
      </c>
      <c r="AA139" s="99" t="s">
        <v>3137</v>
      </c>
      <c r="AB139" s="99" t="s">
        <v>5254</v>
      </c>
      <c r="AC139" s="99"/>
      <c r="AD139" s="99" t="s">
        <v>5255</v>
      </c>
      <c r="AE139" s="99" t="s">
        <v>568</v>
      </c>
      <c r="AF139" s="99"/>
      <c r="AG139" s="99"/>
      <c r="AH139" s="99" t="s">
        <v>5256</v>
      </c>
      <c r="AI139" s="99"/>
      <c r="AJ139" s="99"/>
      <c r="AK139" s="99"/>
      <c r="AL139" s="99"/>
      <c r="AM139" s="99"/>
      <c r="AN139" s="99"/>
      <c r="AO139" s="99" t="s">
        <v>4539</v>
      </c>
      <c r="AP139" s="99" t="s">
        <v>4639</v>
      </c>
      <c r="AQ139" s="99">
        <v>0</v>
      </c>
      <c r="AR139" s="99">
        <v>0</v>
      </c>
      <c r="AS139" s="99" t="s">
        <v>4540</v>
      </c>
      <c r="AT139" s="99">
        <v>0</v>
      </c>
      <c r="AU139" s="99">
        <v>0</v>
      </c>
      <c r="AV139" s="99">
        <v>0</v>
      </c>
      <c r="AW139" s="99">
        <v>0</v>
      </c>
      <c r="AX139" s="99"/>
      <c r="AY139" s="99"/>
      <c r="AZ139" s="99"/>
      <c r="BA139" s="99"/>
      <c r="BB139" s="99"/>
      <c r="BC139" s="99"/>
      <c r="BD139" s="99"/>
      <c r="BE139" s="99"/>
      <c r="BF139" s="99"/>
      <c r="BG139" s="99"/>
      <c r="BH139" s="99"/>
      <c r="BI139" s="99"/>
      <c r="BJ139" s="99"/>
      <c r="BK139" s="99"/>
      <c r="BL139" s="99"/>
      <c r="BM139" s="99"/>
      <c r="BN139" s="99"/>
      <c r="BO139" s="99"/>
      <c r="BP139" s="99"/>
      <c r="BQ139" s="99"/>
      <c r="BR139" s="99"/>
      <c r="BS139" s="99"/>
      <c r="BT139" s="99"/>
      <c r="BU139" s="99"/>
      <c r="BV139" s="99"/>
      <c r="BW139" s="99"/>
      <c r="BX139" s="99"/>
      <c r="BY139" s="99"/>
      <c r="BZ139" s="99"/>
      <c r="CA139" s="99"/>
      <c r="CB139" s="99"/>
      <c r="CC139" s="99"/>
      <c r="CD139" s="99"/>
      <c r="CE139" s="99"/>
      <c r="CF139" s="99"/>
      <c r="CG139" s="99"/>
      <c r="CH139" s="99"/>
      <c r="CI139" s="99"/>
      <c r="CJ139" s="99" t="s">
        <v>4583</v>
      </c>
      <c r="CK139" s="99" t="s">
        <v>5257</v>
      </c>
      <c r="CL139" s="99"/>
      <c r="CM139" s="99"/>
      <c r="CN139" s="102"/>
      <c r="CO139" s="99">
        <v>45900</v>
      </c>
      <c r="CP139" s="103" t="s">
        <v>4544</v>
      </c>
      <c r="CQ139" s="104"/>
      <c r="CR139" s="104"/>
      <c r="CS139" s="104"/>
      <c r="CT139" s="104"/>
      <c r="CU139" s="105"/>
      <c r="CV139" s="104" t="str">
        <f>FLEET[[#This Row],[Category]]</f>
        <v>Dump Trailer</v>
      </c>
      <c r="CW139" s="106" t="str">
        <f t="shared" si="2"/>
        <v>DTD-02S</v>
      </c>
      <c r="CX1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3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39" s="106" t="s">
        <v>4577</v>
      </c>
      <c r="DA139" s="106" t="s">
        <v>3137</v>
      </c>
      <c r="DB139" s="106">
        <f>FLEET[[#This Row],[Toll Collection Device Number]]</f>
        <v>0</v>
      </c>
      <c r="DC139" s="106" t="str">
        <f>FLEET[[#This Row],[License Plate]]</f>
        <v>968001m</v>
      </c>
      <c r="DD139" s="111" t="str">
        <f>IFERROR(_xlfn.XLOOKUP(FLEET[[#This Row],[ASSET]],Table7[Equip '#],Table7[Rate],),"NON-BILLABLE")</f>
        <v>NON-BILLABLE</v>
      </c>
    </row>
    <row r="140" spans="1:108" x14ac:dyDescent="0.25">
      <c r="A140" s="98" t="s">
        <v>4524</v>
      </c>
      <c r="B140" s="99" t="s">
        <v>4525</v>
      </c>
      <c r="C140" s="99" t="s">
        <v>3728</v>
      </c>
      <c r="D140" s="99" t="s">
        <v>4300</v>
      </c>
      <c r="E140" s="99" t="s">
        <v>4586</v>
      </c>
      <c r="F140" s="99" t="s">
        <v>4579</v>
      </c>
      <c r="G140" s="99">
        <v>2019</v>
      </c>
      <c r="H140" s="99" t="s">
        <v>4299</v>
      </c>
      <c r="I140" s="100"/>
      <c r="J140" s="99"/>
      <c r="K140" s="101">
        <v>45747.234756944403</v>
      </c>
      <c r="L140" s="99" t="s">
        <v>4580</v>
      </c>
      <c r="M140" s="99"/>
      <c r="N140" s="99"/>
      <c r="O140" s="99"/>
      <c r="P140" s="99"/>
      <c r="Q140" s="99"/>
      <c r="R140" s="99" t="s">
        <v>5258</v>
      </c>
      <c r="S140" s="99"/>
      <c r="T140" s="99" t="s">
        <v>4535</v>
      </c>
      <c r="U140" s="99" t="s">
        <v>4373</v>
      </c>
      <c r="V140" s="99">
        <v>389</v>
      </c>
      <c r="W140" s="99"/>
      <c r="X140" s="99"/>
      <c r="Y140" s="99">
        <v>0</v>
      </c>
      <c r="Z140" s="99">
        <v>0</v>
      </c>
      <c r="AA140" s="99" t="s">
        <v>602</v>
      </c>
      <c r="AB140" s="99" t="s">
        <v>5259</v>
      </c>
      <c r="AC140" s="99"/>
      <c r="AD140" s="99" t="s">
        <v>5260</v>
      </c>
      <c r="AE140" s="99" t="s">
        <v>568</v>
      </c>
      <c r="AF140" s="99"/>
      <c r="AG140" s="99"/>
      <c r="AH140" s="99" t="s">
        <v>5261</v>
      </c>
      <c r="AI140" s="99"/>
      <c r="AJ140" s="99"/>
      <c r="AK140" s="99"/>
      <c r="AL140" s="99"/>
      <c r="AM140" s="99"/>
      <c r="AN140" s="99"/>
      <c r="AO140" s="99" t="s">
        <v>4539</v>
      </c>
      <c r="AP140" s="99" t="s">
        <v>4639</v>
      </c>
      <c r="AQ140" s="99">
        <v>0</v>
      </c>
      <c r="AR140" s="99">
        <v>0</v>
      </c>
      <c r="AS140" s="99" t="s">
        <v>4540</v>
      </c>
      <c r="AT140" s="99">
        <v>0</v>
      </c>
      <c r="AU140" s="99">
        <v>0</v>
      </c>
      <c r="AV140" s="99">
        <v>0</v>
      </c>
      <c r="AW140" s="99">
        <v>0</v>
      </c>
      <c r="AX140" s="99"/>
      <c r="AY140" s="99"/>
      <c r="AZ140" s="99"/>
      <c r="BA140" s="99"/>
      <c r="BB140" s="99"/>
      <c r="BC140" s="99"/>
      <c r="BD140" s="99"/>
      <c r="BE140" s="99"/>
      <c r="BF140" s="99"/>
      <c r="BG140" s="99"/>
      <c r="BH140" s="99"/>
      <c r="BI140" s="99"/>
      <c r="BJ140" s="99"/>
      <c r="BK140" s="99"/>
      <c r="BL140" s="99"/>
      <c r="BM140" s="99"/>
      <c r="BN140" s="99"/>
      <c r="BO140" s="99"/>
      <c r="BP140" s="99"/>
      <c r="BQ140" s="99"/>
      <c r="BR140" s="99"/>
      <c r="BS140" s="99"/>
      <c r="BT140" s="99"/>
      <c r="BU140" s="99"/>
      <c r="BV140" s="99"/>
      <c r="BW140" s="99"/>
      <c r="BX140" s="99"/>
      <c r="BY140" s="99"/>
      <c r="BZ140" s="99"/>
      <c r="CA140" s="99"/>
      <c r="CB140" s="99"/>
      <c r="CC140" s="99"/>
      <c r="CD140" s="99"/>
      <c r="CE140" s="99"/>
      <c r="CF140" s="99"/>
      <c r="CG140" s="99"/>
      <c r="CH140" s="99"/>
      <c r="CI140" s="99"/>
      <c r="CJ140" s="99" t="s">
        <v>4583</v>
      </c>
      <c r="CK140" s="99" t="s">
        <v>5262</v>
      </c>
      <c r="CL140" s="99"/>
      <c r="CM140" s="99"/>
      <c r="CN140" s="102"/>
      <c r="CO140" s="99"/>
      <c r="CP140" s="103" t="s">
        <v>4544</v>
      </c>
      <c r="CQ140" s="104"/>
      <c r="CR140" s="104"/>
      <c r="CS140" s="104"/>
      <c r="CT140" s="104"/>
      <c r="CU140" s="105"/>
      <c r="CV140" s="104" t="str">
        <f>FLEET[[#This Row],[Category]]</f>
        <v>Flatbed Trailer</v>
      </c>
      <c r="CW140" s="106" t="str">
        <f t="shared" si="2"/>
        <v>DTF-01</v>
      </c>
      <c r="CX1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0" s="106" t="s">
        <v>4577</v>
      </c>
      <c r="DA140" s="106" t="s">
        <v>3728</v>
      </c>
      <c r="DB140" s="106">
        <f>FLEET[[#This Row],[Toll Collection Device Number]]</f>
        <v>0</v>
      </c>
      <c r="DC140" s="106" t="str">
        <f>FLEET[[#This Row],[License Plate]]</f>
        <v>348665K</v>
      </c>
      <c r="DD140" s="111" t="str">
        <f>IFERROR(_xlfn.XLOOKUP(FLEET[[#This Row],[ASSET]],Table7[Equip '#],Table7[Rate],),"NON-BILLABLE")</f>
        <v>NON-BILLABLE</v>
      </c>
    </row>
    <row r="141" spans="1:108" x14ac:dyDescent="0.25">
      <c r="A141" s="98" t="s">
        <v>4524</v>
      </c>
      <c r="B141" s="99" t="s">
        <v>4525</v>
      </c>
      <c r="C141" s="99" t="s">
        <v>5263</v>
      </c>
      <c r="D141" s="99" t="s">
        <v>4300</v>
      </c>
      <c r="E141" s="99" t="s">
        <v>4586</v>
      </c>
      <c r="F141" s="99" t="s">
        <v>4579</v>
      </c>
      <c r="G141" s="99">
        <v>2022</v>
      </c>
      <c r="H141" s="99" t="s">
        <v>4299</v>
      </c>
      <c r="I141" s="100"/>
      <c r="J141" s="99"/>
      <c r="K141" s="101">
        <v>45747.324791666702</v>
      </c>
      <c r="L141" s="99" t="s">
        <v>4580</v>
      </c>
      <c r="M141" s="99"/>
      <c r="N141" s="99"/>
      <c r="O141" s="99"/>
      <c r="P141" s="99"/>
      <c r="Q141" s="99"/>
      <c r="R141" s="99" t="s">
        <v>5264</v>
      </c>
      <c r="S141" s="99"/>
      <c r="T141" s="99" t="s">
        <v>4535</v>
      </c>
      <c r="U141" s="99" t="s">
        <v>4373</v>
      </c>
      <c r="V141" s="99">
        <v>261</v>
      </c>
      <c r="W141" s="99"/>
      <c r="X141" s="99"/>
      <c r="Y141" s="99">
        <v>0</v>
      </c>
      <c r="Z141" s="99">
        <v>0</v>
      </c>
      <c r="AA141" s="99" t="s">
        <v>5263</v>
      </c>
      <c r="AB141" s="99" t="s">
        <v>5265</v>
      </c>
      <c r="AC141" s="99"/>
      <c r="AD141" s="99" t="s">
        <v>5266</v>
      </c>
      <c r="AE141" s="99" t="s">
        <v>568</v>
      </c>
      <c r="AF141" s="99"/>
      <c r="AG141" s="99"/>
      <c r="AH141" s="99" t="s">
        <v>5267</v>
      </c>
      <c r="AI141" s="99"/>
      <c r="AJ141" s="99"/>
      <c r="AK141" s="99"/>
      <c r="AL141" s="99"/>
      <c r="AM141" s="99"/>
      <c r="AN141" s="99"/>
      <c r="AO141" s="99" t="s">
        <v>4539</v>
      </c>
      <c r="AP141" s="99" t="s">
        <v>4639</v>
      </c>
      <c r="AQ141" s="99">
        <v>0</v>
      </c>
      <c r="AR141" s="99">
        <v>0</v>
      </c>
      <c r="AS141" s="99" t="s">
        <v>4540</v>
      </c>
      <c r="AT141" s="99">
        <v>0</v>
      </c>
      <c r="AU141" s="99">
        <v>0</v>
      </c>
      <c r="AV141" s="99">
        <v>0</v>
      </c>
      <c r="AW141" s="99">
        <v>0</v>
      </c>
      <c r="AX141" s="99" t="s">
        <v>5268</v>
      </c>
      <c r="AY141" s="99"/>
      <c r="AZ141" s="99"/>
      <c r="BA141" s="99"/>
      <c r="BB141" s="99"/>
      <c r="BC141" s="99"/>
      <c r="BD141" s="99"/>
      <c r="BE141" s="99"/>
      <c r="BF141" s="99"/>
      <c r="BG141" s="99"/>
      <c r="BH141" s="99"/>
      <c r="BI141" s="99"/>
      <c r="BJ141" s="99"/>
      <c r="BK141" s="99"/>
      <c r="BL141" s="99"/>
      <c r="BM141" s="99"/>
      <c r="BN141" s="99"/>
      <c r="BO141" s="99"/>
      <c r="BP141" s="99"/>
      <c r="BQ141" s="99"/>
      <c r="BR141" s="99"/>
      <c r="BS141" s="99"/>
      <c r="BT141" s="99"/>
      <c r="BU141" s="99"/>
      <c r="BV141" s="99"/>
      <c r="BW141" s="99"/>
      <c r="BX141" s="99"/>
      <c r="BY141" s="99"/>
      <c r="BZ141" s="99"/>
      <c r="CA141" s="99"/>
      <c r="CB141" s="99"/>
      <c r="CC141" s="99"/>
      <c r="CD141" s="99"/>
      <c r="CE141" s="99"/>
      <c r="CF141" s="99"/>
      <c r="CG141" s="99"/>
      <c r="CH141" s="99"/>
      <c r="CI141" s="99"/>
      <c r="CJ141" s="99" t="s">
        <v>4583</v>
      </c>
      <c r="CK141" s="99" t="s">
        <v>5269</v>
      </c>
      <c r="CL141" s="99">
        <v>2</v>
      </c>
      <c r="CM141" s="99"/>
      <c r="CN141" s="102"/>
      <c r="CO141" s="99">
        <v>45900</v>
      </c>
      <c r="CP141" s="103" t="s">
        <v>4544</v>
      </c>
      <c r="CQ141" s="104"/>
      <c r="CR141" s="104"/>
      <c r="CS141" s="104"/>
      <c r="CT141" s="104"/>
      <c r="CU141" s="105"/>
      <c r="CV141" s="104" t="str">
        <f>FLEET[[#This Row],[Category]]</f>
        <v>Flatbed Trailer</v>
      </c>
      <c r="CW141" s="106" t="str">
        <f t="shared" si="2"/>
        <v>DTF-01S</v>
      </c>
      <c r="CX1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1" s="106" t="s">
        <v>4577</v>
      </c>
      <c r="DA141" s="106" t="s">
        <v>5263</v>
      </c>
      <c r="DB141" s="106" t="str">
        <f>FLEET[[#This Row],[Toll Collection Device Number]]</f>
        <v>NTTA01034611</v>
      </c>
      <c r="DC141" s="106" t="str">
        <f>FLEET[[#This Row],[License Plate]]</f>
        <v>252750M</v>
      </c>
      <c r="DD141" s="111" t="str">
        <f>IFERROR(_xlfn.XLOOKUP(FLEET[[#This Row],[ASSET]],Table7[Equip '#],Table7[Rate],),"NON-BILLABLE")</f>
        <v>NON-BILLABLE</v>
      </c>
    </row>
    <row r="142" spans="1:108" x14ac:dyDescent="0.25">
      <c r="A142" s="98" t="s">
        <v>4524</v>
      </c>
      <c r="B142" s="99" t="s">
        <v>4525</v>
      </c>
      <c r="C142" s="99" t="s">
        <v>5270</v>
      </c>
      <c r="D142" s="99" t="s">
        <v>4300</v>
      </c>
      <c r="E142" s="99" t="s">
        <v>4586</v>
      </c>
      <c r="F142" s="99" t="s">
        <v>4579</v>
      </c>
      <c r="G142" s="99">
        <v>2021</v>
      </c>
      <c r="H142" s="99" t="s">
        <v>4299</v>
      </c>
      <c r="I142" s="100"/>
      <c r="J142" s="99"/>
      <c r="K142" s="101">
        <v>45747.232951388898</v>
      </c>
      <c r="L142" s="99" t="s">
        <v>4580</v>
      </c>
      <c r="M142" s="99"/>
      <c r="N142" s="99"/>
      <c r="O142" s="99"/>
      <c r="P142" s="99"/>
      <c r="Q142" s="99"/>
      <c r="R142" s="99" t="s">
        <v>4628</v>
      </c>
      <c r="S142" s="99"/>
      <c r="T142" s="99" t="s">
        <v>4535</v>
      </c>
      <c r="U142" s="99" t="s">
        <v>4373</v>
      </c>
      <c r="V142" s="99">
        <v>513</v>
      </c>
      <c r="W142" s="99"/>
      <c r="X142" s="99"/>
      <c r="Y142" s="99">
        <v>0</v>
      </c>
      <c r="Z142" s="99">
        <v>0</v>
      </c>
      <c r="AA142" s="99" t="s">
        <v>5270</v>
      </c>
      <c r="AB142" s="99" t="s">
        <v>5271</v>
      </c>
      <c r="AC142" s="99"/>
      <c r="AD142" s="99" t="s">
        <v>5272</v>
      </c>
      <c r="AE142" s="99" t="s">
        <v>568</v>
      </c>
      <c r="AF142" s="99"/>
      <c r="AG142" s="99"/>
      <c r="AH142" s="99" t="s">
        <v>5273</v>
      </c>
      <c r="AI142" s="99"/>
      <c r="AJ142" s="99"/>
      <c r="AK142" s="99"/>
      <c r="AL142" s="99"/>
      <c r="AM142" s="99"/>
      <c r="AN142" s="99"/>
      <c r="AO142" s="99" t="s">
        <v>4539</v>
      </c>
      <c r="AP142" s="99" t="s">
        <v>4639</v>
      </c>
      <c r="AQ142" s="99">
        <v>0</v>
      </c>
      <c r="AR142" s="99">
        <v>0</v>
      </c>
      <c r="AS142" s="99" t="s">
        <v>4540</v>
      </c>
      <c r="AT142" s="99">
        <v>0</v>
      </c>
      <c r="AU142" s="99">
        <v>0</v>
      </c>
      <c r="AV142" s="99">
        <v>0</v>
      </c>
      <c r="AW142" s="99">
        <v>0</v>
      </c>
      <c r="AX142" s="99"/>
      <c r="AY142" s="99"/>
      <c r="AZ142" s="99"/>
      <c r="BA142" s="99"/>
      <c r="BB142" s="99"/>
      <c r="BC142" s="99"/>
      <c r="BD142" s="99"/>
      <c r="BE142" s="99"/>
      <c r="BF142" s="99"/>
      <c r="BG142" s="99"/>
      <c r="BH142" s="99"/>
      <c r="BI142" s="99"/>
      <c r="BJ142" s="99"/>
      <c r="BK142" s="99"/>
      <c r="BL142" s="99"/>
      <c r="BM142" s="99"/>
      <c r="BN142" s="99"/>
      <c r="BO142" s="99"/>
      <c r="BP142" s="99"/>
      <c r="BQ142" s="99"/>
      <c r="BR142" s="99"/>
      <c r="BS142" s="99"/>
      <c r="BT142" s="99"/>
      <c r="BU142" s="99"/>
      <c r="BV142" s="99"/>
      <c r="BW142" s="99"/>
      <c r="BX142" s="99"/>
      <c r="BY142" s="99"/>
      <c r="BZ142" s="99"/>
      <c r="CA142" s="99"/>
      <c r="CB142" s="99"/>
      <c r="CC142" s="99"/>
      <c r="CD142" s="99"/>
      <c r="CE142" s="99"/>
      <c r="CF142" s="99"/>
      <c r="CG142" s="99"/>
      <c r="CH142" s="99"/>
      <c r="CI142" s="99"/>
      <c r="CJ142" s="99" t="s">
        <v>4583</v>
      </c>
      <c r="CK142" s="99" t="s">
        <v>5274</v>
      </c>
      <c r="CL142" s="102"/>
      <c r="CM142" s="99"/>
      <c r="CN142" s="102"/>
      <c r="CO142" s="99">
        <v>45900</v>
      </c>
      <c r="CP142" s="103" t="s">
        <v>4544</v>
      </c>
      <c r="CQ142" s="104"/>
      <c r="CR142" s="104"/>
      <c r="CS142" s="104"/>
      <c r="CT142" s="104"/>
      <c r="CU142" s="105"/>
      <c r="CV142" s="104" t="str">
        <f>FLEET[[#This Row],[Category]]</f>
        <v>Flatbed Trailer</v>
      </c>
      <c r="CW142" s="106" t="str">
        <f t="shared" si="2"/>
        <v>DTF-02S</v>
      </c>
      <c r="CX1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2" s="106" t="s">
        <v>4577</v>
      </c>
      <c r="DA142" s="106" t="s">
        <v>5270</v>
      </c>
      <c r="DB142" s="106">
        <f>FLEET[[#This Row],[Toll Collection Device Number]]</f>
        <v>0</v>
      </c>
      <c r="DC142" s="106" t="str">
        <f>FLEET[[#This Row],[License Plate]]</f>
        <v>875510k</v>
      </c>
      <c r="DD142" s="111" t="str">
        <f>IFERROR(_xlfn.XLOOKUP(FLEET[[#This Row],[ASSET]],Table7[Equip '#],Table7[Rate],),"NON-BILLABLE")</f>
        <v>NON-BILLABLE</v>
      </c>
    </row>
    <row r="143" spans="1:108" x14ac:dyDescent="0.25">
      <c r="A143" s="98" t="s">
        <v>4524</v>
      </c>
      <c r="B143" s="99" t="s">
        <v>4525</v>
      </c>
      <c r="C143" s="99" t="s">
        <v>3648</v>
      </c>
      <c r="D143" s="99" t="s">
        <v>4300</v>
      </c>
      <c r="E143" s="99" t="s">
        <v>4586</v>
      </c>
      <c r="F143" s="99" t="s">
        <v>4579</v>
      </c>
      <c r="G143" s="99">
        <v>2019</v>
      </c>
      <c r="H143" s="99" t="s">
        <v>4299</v>
      </c>
      <c r="I143" s="100"/>
      <c r="J143" s="99"/>
      <c r="K143" s="101">
        <v>45747.236331018503</v>
      </c>
      <c r="L143" s="99" t="s">
        <v>4580</v>
      </c>
      <c r="M143" s="99"/>
      <c r="N143" s="99"/>
      <c r="O143" s="99"/>
      <c r="P143" s="99"/>
      <c r="Q143" s="99"/>
      <c r="R143" s="99" t="s">
        <v>4636</v>
      </c>
      <c r="S143" s="99"/>
      <c r="T143" s="99" t="s">
        <v>4535</v>
      </c>
      <c r="U143" s="99" t="s">
        <v>4373</v>
      </c>
      <c r="V143" s="99">
        <v>396</v>
      </c>
      <c r="W143" s="99"/>
      <c r="X143" s="99"/>
      <c r="Y143" s="99">
        <v>0</v>
      </c>
      <c r="Z143" s="99">
        <v>0</v>
      </c>
      <c r="AA143" s="99" t="s">
        <v>653</v>
      </c>
      <c r="AB143" s="99" t="s">
        <v>5275</v>
      </c>
      <c r="AC143" s="99" t="s">
        <v>5276</v>
      </c>
      <c r="AD143" s="99" t="s">
        <v>5277</v>
      </c>
      <c r="AE143" s="99" t="s">
        <v>568</v>
      </c>
      <c r="AF143" s="99"/>
      <c r="AG143" s="99"/>
      <c r="AH143" s="99" t="s">
        <v>5261</v>
      </c>
      <c r="AI143" s="99"/>
      <c r="AJ143" s="99"/>
      <c r="AK143" s="99"/>
      <c r="AL143" s="99"/>
      <c r="AM143" s="99"/>
      <c r="AN143" s="99"/>
      <c r="AO143" s="99" t="s">
        <v>4539</v>
      </c>
      <c r="AP143" s="99" t="s">
        <v>4639</v>
      </c>
      <c r="AQ143" s="99">
        <v>0</v>
      </c>
      <c r="AR143" s="99">
        <v>0</v>
      </c>
      <c r="AS143" s="99" t="s">
        <v>4540</v>
      </c>
      <c r="AT143" s="99">
        <v>0</v>
      </c>
      <c r="AU143" s="99">
        <v>0</v>
      </c>
      <c r="AV143" s="99">
        <v>0</v>
      </c>
      <c r="AW143" s="99">
        <v>0</v>
      </c>
      <c r="AX143" s="99"/>
      <c r="AY143" s="99"/>
      <c r="AZ143" s="99"/>
      <c r="BA143" s="99"/>
      <c r="BB143" s="99"/>
      <c r="BC143" s="99"/>
      <c r="BD143" s="99"/>
      <c r="BE143" s="99"/>
      <c r="BF143" s="99"/>
      <c r="BG143" s="99"/>
      <c r="BH143" s="99"/>
      <c r="BI143" s="99"/>
      <c r="BJ143" s="99"/>
      <c r="BK143" s="99"/>
      <c r="BL143" s="99"/>
      <c r="BM143" s="99"/>
      <c r="BN143" s="99"/>
      <c r="BO143" s="99"/>
      <c r="BP143" s="99"/>
      <c r="BQ143" s="99"/>
      <c r="BR143" s="99"/>
      <c r="BS143" s="99"/>
      <c r="BT143" s="99"/>
      <c r="BU143" s="99"/>
      <c r="BV143" s="99"/>
      <c r="BW143" s="99"/>
      <c r="BX143" s="99"/>
      <c r="BY143" s="99"/>
      <c r="BZ143" s="99"/>
      <c r="CA143" s="99"/>
      <c r="CB143" s="99"/>
      <c r="CC143" s="99"/>
      <c r="CD143" s="99"/>
      <c r="CE143" s="99"/>
      <c r="CF143" s="99"/>
      <c r="CG143" s="99"/>
      <c r="CH143" s="99"/>
      <c r="CI143" s="99"/>
      <c r="CJ143" s="99" t="s">
        <v>4583</v>
      </c>
      <c r="CK143" s="99" t="s">
        <v>5278</v>
      </c>
      <c r="CL143" s="99"/>
      <c r="CM143" s="99"/>
      <c r="CN143" s="102"/>
      <c r="CO143" s="99">
        <v>45412</v>
      </c>
      <c r="CP143" s="103" t="s">
        <v>4544</v>
      </c>
      <c r="CQ143" s="104"/>
      <c r="CR143" s="104"/>
      <c r="CS143" s="104"/>
      <c r="CT143" s="104"/>
      <c r="CU143" s="105"/>
      <c r="CV143" s="104" t="str">
        <f>FLEET[[#This Row],[Category]]</f>
        <v>Flatbed Trailer</v>
      </c>
      <c r="CW143" s="106" t="str">
        <f t="shared" si="2"/>
        <v>DTF-03</v>
      </c>
      <c r="CX1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3" s="106" t="s">
        <v>4577</v>
      </c>
      <c r="DA143" s="106" t="s">
        <v>3648</v>
      </c>
      <c r="DB143" s="106">
        <f>FLEET[[#This Row],[Toll Collection Device Number]]</f>
        <v>0</v>
      </c>
      <c r="DC143" s="106" t="str">
        <f>FLEET[[#This Row],[License Plate]]</f>
        <v>186498M</v>
      </c>
      <c r="DD143" s="111" t="str">
        <f>IFERROR(_xlfn.XLOOKUP(FLEET[[#This Row],[ASSET]],Table7[Equip '#],Table7[Rate],),"NON-BILLABLE")</f>
        <v>NON-BILLABLE</v>
      </c>
    </row>
    <row r="144" spans="1:108" x14ac:dyDescent="0.25">
      <c r="A144" s="98" t="s">
        <v>4524</v>
      </c>
      <c r="B144" s="99" t="s">
        <v>4525</v>
      </c>
      <c r="C144" s="99" t="s">
        <v>5279</v>
      </c>
      <c r="D144" s="99" t="s">
        <v>4300</v>
      </c>
      <c r="E144" s="99" t="s">
        <v>4586</v>
      </c>
      <c r="F144" s="99" t="s">
        <v>4579</v>
      </c>
      <c r="G144" s="99">
        <v>2021</v>
      </c>
      <c r="H144" s="99" t="s">
        <v>4299</v>
      </c>
      <c r="I144" s="100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 t="s">
        <v>4535</v>
      </c>
      <c r="U144" s="99" t="s">
        <v>4373</v>
      </c>
      <c r="V144" s="99"/>
      <c r="W144" s="99"/>
      <c r="X144" s="99"/>
      <c r="Y144" s="99"/>
      <c r="Z144" s="99"/>
      <c r="AA144" s="99" t="s">
        <v>5279</v>
      </c>
      <c r="AB144" s="99" t="s">
        <v>5280</v>
      </c>
      <c r="AC144" s="99"/>
      <c r="AD144" s="99"/>
      <c r="AE144" s="99" t="s">
        <v>568</v>
      </c>
      <c r="AF144" s="99"/>
      <c r="AG144" s="99"/>
      <c r="AH144" s="99" t="s">
        <v>5273</v>
      </c>
      <c r="AI144" s="99"/>
      <c r="AJ144" s="99"/>
      <c r="AK144" s="99"/>
      <c r="AL144" s="99"/>
      <c r="AM144" s="99"/>
      <c r="AN144" s="99"/>
      <c r="AO144" s="99" t="s">
        <v>4539</v>
      </c>
      <c r="AP144" s="99" t="s">
        <v>4639</v>
      </c>
      <c r="AQ144" s="99"/>
      <c r="AR144" s="99">
        <v>0</v>
      </c>
      <c r="AS144" s="99" t="s">
        <v>4540</v>
      </c>
      <c r="AT144" s="99"/>
      <c r="AU144" s="99">
        <v>0</v>
      </c>
      <c r="AV144" s="99">
        <v>0</v>
      </c>
      <c r="AW144" s="99">
        <v>0</v>
      </c>
      <c r="AX144" s="99"/>
      <c r="AY144" s="99"/>
      <c r="AZ144" s="99"/>
      <c r="BA144" s="99"/>
      <c r="BB144" s="99"/>
      <c r="BC144" s="99"/>
      <c r="BD144" s="99"/>
      <c r="BE144" s="99"/>
      <c r="BF144" s="99"/>
      <c r="BG144" s="99"/>
      <c r="BH144" s="99"/>
      <c r="BI144" s="99"/>
      <c r="BJ144" s="99"/>
      <c r="BK144" s="99"/>
      <c r="BL144" s="99"/>
      <c r="BM144" s="99"/>
      <c r="BN144" s="99"/>
      <c r="BO144" s="99"/>
      <c r="BP144" s="99"/>
      <c r="BQ144" s="99"/>
      <c r="BR144" s="99"/>
      <c r="BS144" s="99"/>
      <c r="BT144" s="99"/>
      <c r="BU144" s="99"/>
      <c r="BV144" s="99"/>
      <c r="BW144" s="99"/>
      <c r="BX144" s="99"/>
      <c r="BY144" s="99"/>
      <c r="BZ144" s="99"/>
      <c r="CA144" s="99"/>
      <c r="CB144" s="99"/>
      <c r="CC144" s="99"/>
      <c r="CD144" s="99"/>
      <c r="CE144" s="99"/>
      <c r="CF144" s="99"/>
      <c r="CG144" s="99"/>
      <c r="CH144" s="99"/>
      <c r="CI144" s="99"/>
      <c r="CJ144" s="99"/>
      <c r="CK144" s="99"/>
      <c r="CL144" s="99"/>
      <c r="CM144" s="99"/>
      <c r="CN144" s="102"/>
      <c r="CO144" s="99"/>
      <c r="CP144" s="103" t="s">
        <v>4544</v>
      </c>
      <c r="CQ144" s="104"/>
      <c r="CR144" s="104"/>
      <c r="CS144" s="104"/>
      <c r="CT144" s="104"/>
      <c r="CU144" s="105"/>
      <c r="CV144" s="104" t="str">
        <f>FLEET[[#This Row],[Category]]</f>
        <v>Flatbed Trailer</v>
      </c>
      <c r="CW144" s="106" t="str">
        <f t="shared" si="2"/>
        <v>DTF-03S</v>
      </c>
      <c r="CX1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4" s="106" t="s">
        <v>4577</v>
      </c>
      <c r="DA144" s="106" t="s">
        <v>5279</v>
      </c>
      <c r="DB144" s="106">
        <f>FLEET[[#This Row],[Toll Collection Device Number]]</f>
        <v>0</v>
      </c>
      <c r="DC144" s="106">
        <f>FLEET[[#This Row],[License Plate]]</f>
        <v>0</v>
      </c>
      <c r="DD144" s="111" t="str">
        <f>IFERROR(_xlfn.XLOOKUP(FLEET[[#This Row],[ASSET]],Table7[Equip '#],Table7[Rate],),"NON-BILLABLE")</f>
        <v>NON-BILLABLE</v>
      </c>
    </row>
    <row r="145" spans="1:108" x14ac:dyDescent="0.25">
      <c r="A145" s="98" t="s">
        <v>4524</v>
      </c>
      <c r="B145" s="99" t="s">
        <v>4525</v>
      </c>
      <c r="C145" s="99" t="s">
        <v>5281</v>
      </c>
      <c r="D145" s="99" t="s">
        <v>4300</v>
      </c>
      <c r="E145" s="99" t="s">
        <v>4586</v>
      </c>
      <c r="F145" s="99" t="s">
        <v>4586</v>
      </c>
      <c r="G145" s="99">
        <v>2021</v>
      </c>
      <c r="H145" s="99" t="s">
        <v>4299</v>
      </c>
      <c r="I145" s="100"/>
      <c r="J145" s="99"/>
      <c r="K145" s="101">
        <v>45746.979745370401</v>
      </c>
      <c r="L145" s="99" t="s">
        <v>4580</v>
      </c>
      <c r="M145" s="99"/>
      <c r="N145" s="99"/>
      <c r="O145" s="99"/>
      <c r="P145" s="99"/>
      <c r="Q145" s="99"/>
      <c r="R145" s="99" t="s">
        <v>4620</v>
      </c>
      <c r="S145" s="99"/>
      <c r="T145" s="99" t="s">
        <v>4535</v>
      </c>
      <c r="U145" s="99" t="s">
        <v>4373</v>
      </c>
      <c r="V145" s="99">
        <v>362</v>
      </c>
      <c r="W145" s="99"/>
      <c r="X145" s="99"/>
      <c r="Y145" s="99">
        <v>0</v>
      </c>
      <c r="Z145" s="99">
        <v>0</v>
      </c>
      <c r="AA145" s="99"/>
      <c r="AB145" s="99" t="s">
        <v>5280</v>
      </c>
      <c r="AC145" s="99"/>
      <c r="AD145" s="99" t="s">
        <v>5282</v>
      </c>
      <c r="AE145" s="99" t="s">
        <v>568</v>
      </c>
      <c r="AF145" s="99"/>
      <c r="AG145" s="99"/>
      <c r="AH145" s="99"/>
      <c r="AI145" s="99"/>
      <c r="AJ145" s="99"/>
      <c r="AK145" s="99"/>
      <c r="AL145" s="99"/>
      <c r="AM145" s="99"/>
      <c r="AN145" s="99"/>
      <c r="AO145" s="99" t="s">
        <v>4539</v>
      </c>
      <c r="AP145" s="99"/>
      <c r="AQ145" s="99">
        <v>0</v>
      </c>
      <c r="AR145" s="99">
        <v>0</v>
      </c>
      <c r="AS145" s="99" t="s">
        <v>4540</v>
      </c>
      <c r="AT145" s="99">
        <v>0</v>
      </c>
      <c r="AU145" s="99">
        <v>0</v>
      </c>
      <c r="AV145" s="99">
        <v>0</v>
      </c>
      <c r="AW145" s="99">
        <v>0</v>
      </c>
      <c r="AX145" s="99"/>
      <c r="AY145" s="99"/>
      <c r="AZ145" s="99"/>
      <c r="BA145" s="99"/>
      <c r="BB145" s="99"/>
      <c r="BC145" s="99"/>
      <c r="BD145" s="99"/>
      <c r="BE145" s="99"/>
      <c r="BF145" s="99"/>
      <c r="BG145" s="99"/>
      <c r="BH145" s="99"/>
      <c r="BI145" s="99"/>
      <c r="BJ145" s="99"/>
      <c r="BK145" s="99"/>
      <c r="BL145" s="99"/>
      <c r="BM145" s="99"/>
      <c r="BN145" s="99"/>
      <c r="BO145" s="99"/>
      <c r="BP145" s="99"/>
      <c r="BQ145" s="99"/>
      <c r="BR145" s="99"/>
      <c r="BS145" s="99"/>
      <c r="BT145" s="99"/>
      <c r="BU145" s="99"/>
      <c r="BV145" s="99"/>
      <c r="BW145" s="99"/>
      <c r="BX145" s="99"/>
      <c r="BY145" s="99"/>
      <c r="BZ145" s="99"/>
      <c r="CA145" s="99"/>
      <c r="CB145" s="99"/>
      <c r="CC145" s="99"/>
      <c r="CD145" s="99"/>
      <c r="CE145" s="99"/>
      <c r="CF145" s="99"/>
      <c r="CG145" s="99"/>
      <c r="CH145" s="99"/>
      <c r="CI145" s="99"/>
      <c r="CJ145" s="99" t="s">
        <v>4583</v>
      </c>
      <c r="CK145" s="99" t="s">
        <v>5283</v>
      </c>
      <c r="CL145" s="102"/>
      <c r="CM145" s="99"/>
      <c r="CN145" s="102"/>
      <c r="CO145" s="99">
        <v>45535</v>
      </c>
      <c r="CP145" s="103" t="s">
        <v>4544</v>
      </c>
      <c r="CQ145" s="104"/>
      <c r="CR145" s="104"/>
      <c r="CS145" s="104"/>
      <c r="CT145" s="104"/>
      <c r="CU145" s="105"/>
      <c r="CV145" s="104" t="str">
        <f>FLEET[[#This Row],[Category]]</f>
        <v>Flatbed Trailer</v>
      </c>
      <c r="CW145" s="106" t="str">
        <f t="shared" si="2"/>
        <v>DTF-03S</v>
      </c>
      <c r="CX1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14T</v>
      </c>
      <c r="CY145" s="106" t="str">
        <f>IFERROR(TRIM(MID(FLEET[[#This Row],[Secondary Asset Identifier]], FIND(" - ", FLEET[[#This Row],[Secondary Asset Identifier]]) + 3, LEN(FLEET[[#This Row],[Secondary Asset Identifier]]))),FLEET[[#This Row],[Emp ID]])</f>
        <v>14T</v>
      </c>
      <c r="CZ145" s="106" t="s">
        <v>5284</v>
      </c>
      <c r="DA145" s="106" t="s">
        <v>5279</v>
      </c>
      <c r="DB145" s="106">
        <f>FLEET[[#This Row],[Toll Collection Device Number]]</f>
        <v>0</v>
      </c>
      <c r="DC145" s="106" t="str">
        <f>FLEET[[#This Row],[License Plate]]</f>
        <v>765225k</v>
      </c>
      <c r="DD145" s="111" t="str">
        <f>IFERROR(_xlfn.XLOOKUP(FLEET[[#This Row],[ASSET]],Table7[Equip '#],Table7[Rate],),"NON-BILLABLE")</f>
        <v>NON-BILLABLE</v>
      </c>
    </row>
    <row r="146" spans="1:108" x14ac:dyDescent="0.25">
      <c r="A146" s="98" t="s">
        <v>4524</v>
      </c>
      <c r="B146" s="99" t="s">
        <v>4525</v>
      </c>
      <c r="C146" s="99" t="s">
        <v>3649</v>
      </c>
      <c r="D146" s="99" t="s">
        <v>4300</v>
      </c>
      <c r="E146" s="99" t="s">
        <v>4586</v>
      </c>
      <c r="F146" s="99" t="s">
        <v>4579</v>
      </c>
      <c r="G146" s="99">
        <v>2017</v>
      </c>
      <c r="H146" s="99" t="s">
        <v>4299</v>
      </c>
      <c r="I146" s="100"/>
      <c r="J146" s="99"/>
      <c r="K146" s="101">
        <v>45745.9843287037</v>
      </c>
      <c r="L146" s="99" t="s">
        <v>4580</v>
      </c>
      <c r="M146" s="99"/>
      <c r="N146" s="99"/>
      <c r="O146" s="99"/>
      <c r="P146" s="99"/>
      <c r="Q146" s="99"/>
      <c r="R146" s="99" t="s">
        <v>5285</v>
      </c>
      <c r="S146" s="99"/>
      <c r="T146" s="99" t="s">
        <v>4535</v>
      </c>
      <c r="U146" s="99" t="s">
        <v>4373</v>
      </c>
      <c r="V146" s="99">
        <v>514</v>
      </c>
      <c r="W146" s="99"/>
      <c r="X146" s="99"/>
      <c r="Y146" s="99">
        <v>0</v>
      </c>
      <c r="Z146" s="99">
        <v>0</v>
      </c>
      <c r="AA146" s="99" t="s">
        <v>3649</v>
      </c>
      <c r="AB146" s="99" t="s">
        <v>5286</v>
      </c>
      <c r="AC146" s="99" t="s">
        <v>5287</v>
      </c>
      <c r="AD146" s="99" t="s">
        <v>5288</v>
      </c>
      <c r="AE146" s="99" t="s">
        <v>568</v>
      </c>
      <c r="AF146" s="99"/>
      <c r="AG146" s="99"/>
      <c r="AH146" s="99" t="s">
        <v>5289</v>
      </c>
      <c r="AI146" s="99"/>
      <c r="AJ146" s="99"/>
      <c r="AK146" s="99"/>
      <c r="AL146" s="99"/>
      <c r="AM146" s="99"/>
      <c r="AN146" s="99"/>
      <c r="AO146" s="99" t="s">
        <v>4539</v>
      </c>
      <c r="AP146" s="99" t="s">
        <v>4639</v>
      </c>
      <c r="AQ146" s="99">
        <v>0</v>
      </c>
      <c r="AR146" s="99">
        <v>0</v>
      </c>
      <c r="AS146" s="99" t="s">
        <v>4540</v>
      </c>
      <c r="AT146" s="99">
        <v>0</v>
      </c>
      <c r="AU146" s="99">
        <v>0</v>
      </c>
      <c r="AV146" s="99">
        <v>0</v>
      </c>
      <c r="AW146" s="99">
        <v>0</v>
      </c>
      <c r="AX146" s="99" t="s">
        <v>5290</v>
      </c>
      <c r="AY146" s="99"/>
      <c r="AZ146" s="99"/>
      <c r="BA146" s="99"/>
      <c r="BB146" s="99"/>
      <c r="BC146" s="99"/>
      <c r="BD146" s="99"/>
      <c r="BE146" s="99"/>
      <c r="BF146" s="99"/>
      <c r="BG146" s="99"/>
      <c r="BH146" s="99"/>
      <c r="BI146" s="99"/>
      <c r="BJ146" s="99"/>
      <c r="BK146" s="99"/>
      <c r="BL146" s="99"/>
      <c r="BM146" s="99"/>
      <c r="BN146" s="99"/>
      <c r="BO146" s="99"/>
      <c r="BP146" s="99"/>
      <c r="BQ146" s="99"/>
      <c r="BR146" s="99"/>
      <c r="BS146" s="99"/>
      <c r="BT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 t="s">
        <v>4583</v>
      </c>
      <c r="CK146" s="99" t="s">
        <v>5291</v>
      </c>
      <c r="CL146" s="99"/>
      <c r="CM146" s="99"/>
      <c r="CN146" s="102"/>
      <c r="CO146" s="99">
        <v>45930</v>
      </c>
      <c r="CP146" s="103" t="s">
        <v>4544</v>
      </c>
      <c r="CQ146" s="104"/>
      <c r="CR146" s="104"/>
      <c r="CS146" s="104"/>
      <c r="CT146" s="104"/>
      <c r="CU146" s="105"/>
      <c r="CV146" s="104" t="str">
        <f>FLEET[[#This Row],[Category]]</f>
        <v>Flatbed Trailer</v>
      </c>
      <c r="CW146" s="106" t="str">
        <f t="shared" si="2"/>
        <v>DTF-04</v>
      </c>
      <c r="CX1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6" s="106" t="s">
        <v>4577</v>
      </c>
      <c r="DA146" s="106" t="s">
        <v>3649</v>
      </c>
      <c r="DB146" s="106" t="str">
        <f>FLEET[[#This Row],[Toll Collection Device Number]]</f>
        <v>NTTA00932581</v>
      </c>
      <c r="DC146" s="106" t="str">
        <f>FLEET[[#This Row],[License Plate]]</f>
        <v>925216M</v>
      </c>
      <c r="DD146" s="111" t="str">
        <f>IFERROR(_xlfn.XLOOKUP(FLEET[[#This Row],[ASSET]],Table7[Equip '#],Table7[Rate],),"NON-BILLABLE")</f>
        <v>NON-BILLABLE</v>
      </c>
    </row>
    <row r="147" spans="1:108" x14ac:dyDescent="0.25">
      <c r="A147" s="98" t="s">
        <v>4524</v>
      </c>
      <c r="B147" s="99" t="s">
        <v>4525</v>
      </c>
      <c r="C147" s="99" t="s">
        <v>3395</v>
      </c>
      <c r="D147" s="99" t="s">
        <v>4300</v>
      </c>
      <c r="E147" s="99" t="s">
        <v>4586</v>
      </c>
      <c r="F147" s="99" t="s">
        <v>4579</v>
      </c>
      <c r="G147" s="99">
        <v>2020</v>
      </c>
      <c r="H147" s="99" t="s">
        <v>4299</v>
      </c>
      <c r="I147" s="100"/>
      <c r="J147" s="99"/>
      <c r="K147" s="101">
        <v>45747.2354513889</v>
      </c>
      <c r="L147" s="99" t="s">
        <v>4580</v>
      </c>
      <c r="M147" s="99"/>
      <c r="N147" s="99"/>
      <c r="O147" s="99"/>
      <c r="P147" s="99"/>
      <c r="Q147" s="99"/>
      <c r="R147" s="99" t="s">
        <v>4656</v>
      </c>
      <c r="S147" s="99"/>
      <c r="T147" s="99" t="s">
        <v>4535</v>
      </c>
      <c r="U147" s="99" t="s">
        <v>4373</v>
      </c>
      <c r="V147" s="99">
        <v>536</v>
      </c>
      <c r="W147" s="99"/>
      <c r="X147" s="99"/>
      <c r="Y147" s="99">
        <v>0</v>
      </c>
      <c r="Z147" s="99">
        <v>0</v>
      </c>
      <c r="AA147" s="99" t="s">
        <v>662</v>
      </c>
      <c r="AB147" s="99" t="s">
        <v>5292</v>
      </c>
      <c r="AC147" s="99"/>
      <c r="AD147" s="99" t="s">
        <v>5293</v>
      </c>
      <c r="AE147" s="99" t="s">
        <v>568</v>
      </c>
      <c r="AF147" s="99"/>
      <c r="AG147" s="99"/>
      <c r="AH147" s="99" t="s">
        <v>5294</v>
      </c>
      <c r="AI147" s="99"/>
      <c r="AJ147" s="99"/>
      <c r="AK147" s="99"/>
      <c r="AL147" s="99"/>
      <c r="AM147" s="99"/>
      <c r="AN147" s="99"/>
      <c r="AO147" s="99" t="s">
        <v>4539</v>
      </c>
      <c r="AP147" s="99" t="s">
        <v>4639</v>
      </c>
      <c r="AQ147" s="99">
        <v>0</v>
      </c>
      <c r="AR147" s="99">
        <v>0</v>
      </c>
      <c r="AS147" s="99" t="s">
        <v>4540</v>
      </c>
      <c r="AT147" s="99">
        <v>0</v>
      </c>
      <c r="AU147" s="99">
        <v>0</v>
      </c>
      <c r="AV147" s="99">
        <v>0</v>
      </c>
      <c r="AW147" s="99">
        <v>0</v>
      </c>
      <c r="AX147" s="99"/>
      <c r="AY147" s="99"/>
      <c r="AZ147" s="99"/>
      <c r="BA147" s="99"/>
      <c r="BB147" s="99"/>
      <c r="BC147" s="99"/>
      <c r="BD147" s="99"/>
      <c r="BE147" s="99"/>
      <c r="BF147" s="99"/>
      <c r="BG147" s="99"/>
      <c r="BH147" s="99"/>
      <c r="BI147" s="99"/>
      <c r="BJ147" s="99"/>
      <c r="BK147" s="99"/>
      <c r="BL147" s="99"/>
      <c r="BM147" s="99"/>
      <c r="BN147" s="99"/>
      <c r="BO147" s="99"/>
      <c r="BP147" s="99"/>
      <c r="BQ147" s="99"/>
      <c r="BR147" s="99"/>
      <c r="BS147" s="99"/>
      <c r="BT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 t="s">
        <v>4583</v>
      </c>
      <c r="CK147" s="99" t="s">
        <v>5295</v>
      </c>
      <c r="CL147" s="102"/>
      <c r="CM147" s="99"/>
      <c r="CN147" s="102"/>
      <c r="CO147" s="99"/>
      <c r="CP147" s="103" t="s">
        <v>4544</v>
      </c>
      <c r="CQ147" s="104"/>
      <c r="CR147" s="104"/>
      <c r="CS147" s="104"/>
      <c r="CT147" s="104"/>
      <c r="CU147" s="105"/>
      <c r="CV147" s="104" t="str">
        <f>FLEET[[#This Row],[Category]]</f>
        <v>Flatbed Trailer</v>
      </c>
      <c r="CW147" s="106" t="str">
        <f t="shared" si="2"/>
        <v>DTF-05</v>
      </c>
      <c r="CX1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4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47" s="106" t="s">
        <v>4577</v>
      </c>
      <c r="DA147" s="106" t="s">
        <v>3395</v>
      </c>
      <c r="DB147" s="106">
        <f>FLEET[[#This Row],[Toll Collection Device Number]]</f>
        <v>0</v>
      </c>
      <c r="DC147" s="106" t="str">
        <f>FLEET[[#This Row],[License Plate]]</f>
        <v>721751J</v>
      </c>
      <c r="DD147" s="111" t="str">
        <f>IFERROR(_xlfn.XLOOKUP(FLEET[[#This Row],[ASSET]],Table7[Equip '#],Table7[Rate],),"NON-BILLABLE")</f>
        <v>NON-BILLABLE</v>
      </c>
    </row>
    <row r="148" spans="1:108" x14ac:dyDescent="0.25">
      <c r="A148" s="98" t="s">
        <v>4524</v>
      </c>
      <c r="B148" s="99" t="s">
        <v>4525</v>
      </c>
      <c r="C148" s="99" t="s">
        <v>5296</v>
      </c>
      <c r="D148" s="99" t="s">
        <v>4300</v>
      </c>
      <c r="E148" s="99" t="s">
        <v>4586</v>
      </c>
      <c r="F148" s="99" t="s">
        <v>4579</v>
      </c>
      <c r="G148" s="99">
        <v>2020</v>
      </c>
      <c r="H148" s="99" t="s">
        <v>4299</v>
      </c>
      <c r="I148" s="100"/>
      <c r="J148" s="99"/>
      <c r="K148" s="101">
        <v>45747.232314814799</v>
      </c>
      <c r="L148" s="99" t="s">
        <v>4580</v>
      </c>
      <c r="M148" s="99"/>
      <c r="N148" s="99"/>
      <c r="O148" s="99"/>
      <c r="P148" s="99"/>
      <c r="Q148" s="99"/>
      <c r="R148" s="99" t="s">
        <v>5238</v>
      </c>
      <c r="S148" s="99"/>
      <c r="T148" s="99" t="s">
        <v>4535</v>
      </c>
      <c r="U148" s="99" t="s">
        <v>4373</v>
      </c>
      <c r="V148" s="99">
        <v>514</v>
      </c>
      <c r="W148" s="99"/>
      <c r="X148" s="99"/>
      <c r="Y148" s="99">
        <v>0</v>
      </c>
      <c r="Z148" s="99">
        <v>0</v>
      </c>
      <c r="AA148" s="99" t="s">
        <v>5297</v>
      </c>
      <c r="AB148" s="99" t="s">
        <v>5298</v>
      </c>
      <c r="AC148" s="99"/>
      <c r="AD148" s="99" t="s">
        <v>5299</v>
      </c>
      <c r="AE148" s="99" t="s">
        <v>568</v>
      </c>
      <c r="AF148" s="99"/>
      <c r="AG148" s="99"/>
      <c r="AH148" s="99" t="s">
        <v>5300</v>
      </c>
      <c r="AI148" s="99"/>
      <c r="AJ148" s="99"/>
      <c r="AK148" s="99"/>
      <c r="AL148" s="99"/>
      <c r="AM148" s="99"/>
      <c r="AN148" s="99"/>
      <c r="AO148" s="99" t="s">
        <v>4539</v>
      </c>
      <c r="AP148" s="99" t="s">
        <v>4639</v>
      </c>
      <c r="AQ148" s="99">
        <v>0</v>
      </c>
      <c r="AR148" s="99">
        <v>0</v>
      </c>
      <c r="AS148" s="99" t="s">
        <v>4540</v>
      </c>
      <c r="AT148" s="99">
        <v>0</v>
      </c>
      <c r="AU148" s="99">
        <v>0</v>
      </c>
      <c r="AV148" s="99">
        <v>0</v>
      </c>
      <c r="AW148" s="99">
        <v>0</v>
      </c>
      <c r="AX148" s="99"/>
      <c r="AY148" s="99"/>
      <c r="AZ148" s="99"/>
      <c r="BA148" s="99"/>
      <c r="BB148" s="99"/>
      <c r="BC148" s="99"/>
      <c r="BD148" s="99"/>
      <c r="BE148" s="99"/>
      <c r="BF148" s="99"/>
      <c r="BG148" s="99"/>
      <c r="BH148" s="99"/>
      <c r="BI148" s="99"/>
      <c r="BJ148" s="99"/>
      <c r="BK148" s="99"/>
      <c r="BL148" s="99"/>
      <c r="BM148" s="99"/>
      <c r="BN148" s="99"/>
      <c r="BO148" s="99"/>
      <c r="BP148" s="99"/>
      <c r="BQ148" s="99"/>
      <c r="BR148" s="99"/>
      <c r="BS148" s="99"/>
      <c r="BT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 t="s">
        <v>4583</v>
      </c>
      <c r="CK148" s="99" t="s">
        <v>5301</v>
      </c>
      <c r="CL148" s="102"/>
      <c r="CM148" s="99"/>
      <c r="CN148" s="102"/>
      <c r="CO148" s="99">
        <v>45961</v>
      </c>
      <c r="CP148" s="103" t="s">
        <v>4544</v>
      </c>
      <c r="CQ148" s="104"/>
      <c r="CR148" s="104"/>
      <c r="CS148" s="104"/>
      <c r="CT148" s="104"/>
      <c r="CU148" s="105"/>
      <c r="CV148" s="104" t="str">
        <f>FLEET[[#This Row],[Category]]</f>
        <v>Flatbed Trailer</v>
      </c>
      <c r="CW148" s="106" t="str">
        <f t="shared" si="2"/>
        <v>DTF-06</v>
      </c>
      <c r="CX1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JESUS LOPEZ SOTO</v>
      </c>
      <c r="CY148" s="106" t="str">
        <f>IFERROR(TRIM(MID(FLEET[[#This Row],[Secondary Asset Identifier]], FIND(" - ", FLEET[[#This Row],[Secondary Asset Identifier]]) + 3, LEN(FLEET[[#This Row],[Secondary Asset Identifier]]))),FLEET[[#This Row],[Emp ID]])</f>
        <v>JESUS LOPEZ SOTO</v>
      </c>
      <c r="CZ148" s="106" t="s">
        <v>5297</v>
      </c>
      <c r="DA148" s="106" t="s">
        <v>3465</v>
      </c>
      <c r="DB148" s="106">
        <f>FLEET[[#This Row],[Toll Collection Device Number]]</f>
        <v>0</v>
      </c>
      <c r="DC148" s="106" t="str">
        <f>FLEET[[#This Row],[License Plate]]</f>
        <v>779261M</v>
      </c>
      <c r="DD148" s="111" t="str">
        <f>IFERROR(_xlfn.XLOOKUP(FLEET[[#This Row],[ASSET]],Table7[Equip '#],Table7[Rate],),"NON-BILLABLE")</f>
        <v>NON-BILLABLE</v>
      </c>
    </row>
    <row r="149" spans="1:108" x14ac:dyDescent="0.25">
      <c r="A149" s="98" t="s">
        <v>4524</v>
      </c>
      <c r="B149" s="99" t="s">
        <v>4525</v>
      </c>
      <c r="C149" s="99" t="s">
        <v>3650</v>
      </c>
      <c r="D149" s="99" t="s">
        <v>4300</v>
      </c>
      <c r="E149" s="108" t="s">
        <v>4586</v>
      </c>
      <c r="F149" s="108" t="s">
        <v>4579</v>
      </c>
      <c r="G149" s="108">
        <v>2018</v>
      </c>
      <c r="H149" s="108" t="s">
        <v>4299</v>
      </c>
      <c r="I149" s="100"/>
      <c r="J149" s="99"/>
      <c r="K149" s="99">
        <v>45747.236817129597</v>
      </c>
      <c r="L149" s="99" t="s">
        <v>4580</v>
      </c>
      <c r="M149" s="99"/>
      <c r="N149" s="99"/>
      <c r="O149" s="99"/>
      <c r="P149" s="99"/>
      <c r="Q149" s="99"/>
      <c r="R149" s="99" t="s">
        <v>4628</v>
      </c>
      <c r="S149" s="99"/>
      <c r="T149" s="99" t="s">
        <v>4535</v>
      </c>
      <c r="U149" s="99" t="s">
        <v>4373</v>
      </c>
      <c r="V149" s="99">
        <v>397</v>
      </c>
      <c r="W149" s="99"/>
      <c r="X149" s="99"/>
      <c r="Y149" s="99">
        <v>0</v>
      </c>
      <c r="Z149" s="99">
        <v>0</v>
      </c>
      <c r="AA149" s="99" t="s">
        <v>5302</v>
      </c>
      <c r="AB149" s="99" t="s">
        <v>5303</v>
      </c>
      <c r="AC149" s="99"/>
      <c r="AD149" s="99" t="s">
        <v>5304</v>
      </c>
      <c r="AE149" s="99" t="s">
        <v>568</v>
      </c>
      <c r="AF149" s="99"/>
      <c r="AG149" s="99"/>
      <c r="AH149" s="99" t="s">
        <v>5305</v>
      </c>
      <c r="AI149" s="99"/>
      <c r="AJ149" s="99"/>
      <c r="AK149" s="99"/>
      <c r="AL149" s="99"/>
      <c r="AM149" s="99"/>
      <c r="AN149" s="99"/>
      <c r="AO149" s="99" t="s">
        <v>4539</v>
      </c>
      <c r="AP149" s="99" t="s">
        <v>4639</v>
      </c>
      <c r="AQ149" s="99">
        <v>0</v>
      </c>
      <c r="AR149" s="99">
        <v>0</v>
      </c>
      <c r="AS149" s="99" t="s">
        <v>4540</v>
      </c>
      <c r="AT149" s="99">
        <v>0</v>
      </c>
      <c r="AU149" s="99">
        <v>0</v>
      </c>
      <c r="AV149" s="99">
        <v>0</v>
      </c>
      <c r="AW149" s="99">
        <v>0</v>
      </c>
      <c r="AX149" s="99"/>
      <c r="AY149" s="99"/>
      <c r="AZ149" s="99"/>
      <c r="BA149" s="99"/>
      <c r="BB149" s="99"/>
      <c r="BC149" s="99"/>
      <c r="BD149" s="99"/>
      <c r="BE149" s="99"/>
      <c r="BF149" s="99"/>
      <c r="BG149" s="99"/>
      <c r="BH149" s="99"/>
      <c r="BI149" s="99"/>
      <c r="BJ149" s="99"/>
      <c r="BK149" s="99"/>
      <c r="BL149" s="99"/>
      <c r="BM149" s="99"/>
      <c r="BN149" s="99"/>
      <c r="BO149" s="99"/>
      <c r="BP149" s="99"/>
      <c r="BQ149" s="99"/>
      <c r="BR149" s="99"/>
      <c r="BS149" s="99"/>
      <c r="BT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 t="s">
        <v>4583</v>
      </c>
      <c r="CK149" s="99" t="s">
        <v>5306</v>
      </c>
      <c r="CL149" s="99"/>
      <c r="CM149" s="99"/>
      <c r="CN149" s="102"/>
      <c r="CO149" s="99">
        <v>43860</v>
      </c>
      <c r="CP149" s="103" t="s">
        <v>4544</v>
      </c>
      <c r="CQ149" s="104"/>
      <c r="CR149" s="104"/>
      <c r="CS149" s="104"/>
      <c r="CT149" s="104"/>
      <c r="CU149" s="105"/>
      <c r="CV149" s="104" t="str">
        <f>FLEET[[#This Row],[Category]]</f>
        <v>Flatbed Trailer</v>
      </c>
      <c r="CW149" s="106" t="str">
        <f t="shared" si="2"/>
        <v>DTF-09</v>
      </c>
      <c r="CX1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10T-07</v>
      </c>
      <c r="CY149" s="106" t="str">
        <f>IFERROR(TRIM(MID(FLEET[[#This Row],[Secondary Asset Identifier]], FIND(" - ", FLEET[[#This Row],[Secondary Asset Identifier]]) + 3, LEN(FLEET[[#This Row],[Secondary Asset Identifier]]))),FLEET[[#This Row],[Emp ID]])</f>
        <v>FOUNDATION</v>
      </c>
      <c r="CZ149" s="106" t="s">
        <v>597</v>
      </c>
      <c r="DA149" s="106" t="s">
        <v>3650</v>
      </c>
      <c r="DB149" s="106">
        <f>FLEET[[#This Row],[Toll Collection Device Number]]</f>
        <v>0</v>
      </c>
      <c r="DC149" s="106" t="str">
        <f>FLEET[[#This Row],[License Plate]]</f>
        <v>243737K</v>
      </c>
      <c r="DD149" s="111" t="str">
        <f>IFERROR(_xlfn.XLOOKUP(FLEET[[#This Row],[ASSET]],Table7[Equip '#],Table7[Rate],),"NON-BILLABLE")</f>
        <v>NON-BILLABLE</v>
      </c>
    </row>
    <row r="150" spans="1:108" x14ac:dyDescent="0.25">
      <c r="A150" s="98" t="s">
        <v>4524</v>
      </c>
      <c r="B150" s="99" t="s">
        <v>4525</v>
      </c>
      <c r="C150" s="99" t="s">
        <v>3729</v>
      </c>
      <c r="D150" s="99" t="s">
        <v>4300</v>
      </c>
      <c r="E150" s="99" t="s">
        <v>4586</v>
      </c>
      <c r="F150" s="99" t="s">
        <v>4579</v>
      </c>
      <c r="G150" s="99">
        <v>2021</v>
      </c>
      <c r="H150" s="99" t="s">
        <v>4299</v>
      </c>
      <c r="I150" s="100"/>
      <c r="J150" s="99"/>
      <c r="K150" s="101">
        <v>45747.233101851903</v>
      </c>
      <c r="L150" s="99" t="s">
        <v>4580</v>
      </c>
      <c r="M150" s="99"/>
      <c r="N150" s="99"/>
      <c r="O150" s="99"/>
      <c r="P150" s="99"/>
      <c r="Q150" s="99"/>
      <c r="R150" s="99" t="s">
        <v>5307</v>
      </c>
      <c r="S150" s="99"/>
      <c r="T150" s="99" t="s">
        <v>4535</v>
      </c>
      <c r="U150" s="99" t="s">
        <v>4373</v>
      </c>
      <c r="V150" s="99">
        <v>391</v>
      </c>
      <c r="W150" s="99"/>
      <c r="X150" s="99"/>
      <c r="Y150" s="99">
        <v>0</v>
      </c>
      <c r="Z150" s="99">
        <v>0</v>
      </c>
      <c r="AA150" s="99" t="s">
        <v>3729</v>
      </c>
      <c r="AB150" s="99" t="s">
        <v>5308</v>
      </c>
      <c r="AC150" s="99" t="s">
        <v>5309</v>
      </c>
      <c r="AD150" s="99" t="s">
        <v>5310</v>
      </c>
      <c r="AE150" s="99" t="s">
        <v>568</v>
      </c>
      <c r="AF150" s="99"/>
      <c r="AG150" s="99"/>
      <c r="AH150" s="99" t="s">
        <v>5273</v>
      </c>
      <c r="AI150" s="99"/>
      <c r="AJ150" s="99"/>
      <c r="AK150" s="99"/>
      <c r="AL150" s="99"/>
      <c r="AM150" s="99"/>
      <c r="AN150" s="99"/>
      <c r="AO150" s="99" t="s">
        <v>4539</v>
      </c>
      <c r="AP150" s="99" t="s">
        <v>4639</v>
      </c>
      <c r="AQ150" s="99">
        <v>0</v>
      </c>
      <c r="AR150" s="99">
        <v>0</v>
      </c>
      <c r="AS150" s="99" t="s">
        <v>4540</v>
      </c>
      <c r="AT150" s="99">
        <v>0</v>
      </c>
      <c r="AU150" s="99">
        <v>0</v>
      </c>
      <c r="AV150" s="99">
        <v>0</v>
      </c>
      <c r="AW150" s="99">
        <v>0</v>
      </c>
      <c r="AX150" s="99"/>
      <c r="AY150" s="99"/>
      <c r="AZ150" s="99"/>
      <c r="BA150" s="99"/>
      <c r="BB150" s="99"/>
      <c r="BC150" s="99"/>
      <c r="BD150" s="99"/>
      <c r="BE150" s="99"/>
      <c r="BF150" s="99"/>
      <c r="BG150" s="99"/>
      <c r="BH150" s="99"/>
      <c r="BI150" s="99"/>
      <c r="BJ150" s="99"/>
      <c r="BK150" s="99"/>
      <c r="BL150" s="99"/>
      <c r="BM150" s="99"/>
      <c r="BN150" s="99"/>
      <c r="BO150" s="99"/>
      <c r="BP150" s="99"/>
      <c r="BQ150" s="99"/>
      <c r="BR150" s="99"/>
      <c r="BS150" s="99"/>
      <c r="BT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 t="s">
        <v>4583</v>
      </c>
      <c r="CK150" s="99" t="s">
        <v>5311</v>
      </c>
      <c r="CL150" s="102"/>
      <c r="CM150" s="99"/>
      <c r="CN150" s="102"/>
      <c r="CO150" s="99">
        <v>44985</v>
      </c>
      <c r="CP150" s="103" t="s">
        <v>4544</v>
      </c>
      <c r="CQ150" s="104"/>
      <c r="CR150" s="104"/>
      <c r="CS150" s="104"/>
      <c r="CT150" s="104"/>
      <c r="CU150" s="105"/>
      <c r="CV150" s="104" t="str">
        <f>FLEET[[#This Row],[Category]]</f>
        <v>Flatbed Trailer</v>
      </c>
      <c r="CW150" s="106" t="str">
        <f t="shared" si="2"/>
        <v>DTF-10</v>
      </c>
      <c r="CX1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0" s="106" t="s">
        <v>4577</v>
      </c>
      <c r="DA150" s="106" t="s">
        <v>3729</v>
      </c>
      <c r="DB150" s="106">
        <f>FLEET[[#This Row],[Toll Collection Device Number]]</f>
        <v>0</v>
      </c>
      <c r="DC150" s="106" t="str">
        <f>FLEET[[#This Row],[License Plate]]</f>
        <v>186496M</v>
      </c>
      <c r="DD150" s="111" t="str">
        <f>IFERROR(_xlfn.XLOOKUP(FLEET[[#This Row],[ASSET]],Table7[Equip '#],Table7[Rate],),"NON-BILLABLE")</f>
        <v>NON-BILLABLE</v>
      </c>
    </row>
    <row r="151" spans="1:108" x14ac:dyDescent="0.25">
      <c r="A151" s="98" t="s">
        <v>4524</v>
      </c>
      <c r="B151" s="99" t="s">
        <v>4525</v>
      </c>
      <c r="C151" s="99" t="s">
        <v>5312</v>
      </c>
      <c r="D151" s="99" t="s">
        <v>4300</v>
      </c>
      <c r="E151" s="99" t="s">
        <v>4586</v>
      </c>
      <c r="F151" s="99" t="s">
        <v>4579</v>
      </c>
      <c r="G151" s="99">
        <v>2022</v>
      </c>
      <c r="H151" s="99" t="s">
        <v>4299</v>
      </c>
      <c r="I151" s="100"/>
      <c r="J151" s="99"/>
      <c r="K151" s="101">
        <v>45747.233576388899</v>
      </c>
      <c r="L151" s="99" t="s">
        <v>4580</v>
      </c>
      <c r="M151" s="99"/>
      <c r="N151" s="99"/>
      <c r="O151" s="99"/>
      <c r="P151" s="99"/>
      <c r="Q151" s="99"/>
      <c r="R151" s="99" t="s">
        <v>4636</v>
      </c>
      <c r="S151" s="99"/>
      <c r="T151" s="99" t="s">
        <v>4535</v>
      </c>
      <c r="U151" s="99" t="s">
        <v>4373</v>
      </c>
      <c r="V151" s="99">
        <v>397</v>
      </c>
      <c r="W151" s="99"/>
      <c r="X151" s="99"/>
      <c r="Y151" s="99">
        <v>0</v>
      </c>
      <c r="Z151" s="99">
        <v>0</v>
      </c>
      <c r="AA151" s="99" t="s">
        <v>5313</v>
      </c>
      <c r="AB151" s="99" t="s">
        <v>5314</v>
      </c>
      <c r="AC151" s="99"/>
      <c r="AD151" s="99" t="s">
        <v>5315</v>
      </c>
      <c r="AE151" s="99" t="s">
        <v>568</v>
      </c>
      <c r="AF151" s="99"/>
      <c r="AG151" s="99"/>
      <c r="AH151" s="99" t="s">
        <v>5316</v>
      </c>
      <c r="AI151" s="99"/>
      <c r="AJ151" s="99"/>
      <c r="AK151" s="99"/>
      <c r="AL151" s="99"/>
      <c r="AM151" s="99"/>
      <c r="AN151" s="99"/>
      <c r="AO151" s="99" t="s">
        <v>4539</v>
      </c>
      <c r="AP151" s="99" t="s">
        <v>4639</v>
      </c>
      <c r="AQ151" s="99">
        <v>0</v>
      </c>
      <c r="AR151" s="99">
        <v>0</v>
      </c>
      <c r="AS151" s="99" t="s">
        <v>4540</v>
      </c>
      <c r="AT151" s="99">
        <v>0</v>
      </c>
      <c r="AU151" s="99">
        <v>0</v>
      </c>
      <c r="AV151" s="99">
        <v>0</v>
      </c>
      <c r="AW151" s="99">
        <v>0</v>
      </c>
      <c r="AX151" s="99" t="s">
        <v>5317</v>
      </c>
      <c r="AY151" s="99"/>
      <c r="AZ151" s="99"/>
      <c r="BA151" s="99"/>
      <c r="BB151" s="99"/>
      <c r="BC151" s="99"/>
      <c r="BD151" s="99"/>
      <c r="BE151" s="99"/>
      <c r="BF151" s="99" t="s">
        <v>5318</v>
      </c>
      <c r="BG151" s="99"/>
      <c r="BH151" s="99"/>
      <c r="BI151" s="99"/>
      <c r="BJ151" s="99"/>
      <c r="BK151" s="99"/>
      <c r="BL151" s="99"/>
      <c r="BM151" s="99"/>
      <c r="BN151" s="99"/>
      <c r="BO151" s="99"/>
      <c r="BP151" s="99"/>
      <c r="BQ151" s="99"/>
      <c r="BR151" s="99"/>
      <c r="BS151" s="99"/>
      <c r="BT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 t="s">
        <v>4583</v>
      </c>
      <c r="CK151" s="99" t="s">
        <v>5319</v>
      </c>
      <c r="CL151" s="99">
        <v>2</v>
      </c>
      <c r="CM151" s="99"/>
      <c r="CN151" s="102"/>
      <c r="CO151" s="99">
        <v>45747</v>
      </c>
      <c r="CP151" s="103" t="s">
        <v>4544</v>
      </c>
      <c r="CQ151" s="104"/>
      <c r="CR151" s="104"/>
      <c r="CS151" s="104"/>
      <c r="CT151" s="104"/>
      <c r="CU151" s="105"/>
      <c r="CV151" s="104" t="str">
        <f>FLEET[[#This Row],[Category]]</f>
        <v>Flatbed Trailer</v>
      </c>
      <c r="CW151" s="106" t="str">
        <f t="shared" si="2"/>
        <v>DTF-11</v>
      </c>
      <c r="CX1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HECTOR J. CLAUDIO</v>
      </c>
      <c r="CY151" s="106" t="str">
        <f>IFERROR(TRIM(MID(FLEET[[#This Row],[Secondary Asset Identifier]], FIND(" - ", FLEET[[#This Row],[Secondary Asset Identifier]]) + 3, LEN(FLEET[[#This Row],[Secondary Asset Identifier]]))),FLEET[[#This Row],[Emp ID]])</f>
        <v>HECTOR J. CLAUDIO</v>
      </c>
      <c r="CZ151" s="106" t="s">
        <v>5313</v>
      </c>
      <c r="DA151" s="106" t="s">
        <v>3651</v>
      </c>
      <c r="DB151" s="106" t="str">
        <f>FLEET[[#This Row],[Toll Collection Device Number]]</f>
        <v>NTTA 0000387708</v>
      </c>
      <c r="DC151" s="106" t="str">
        <f>FLEET[[#This Row],[License Plate]]</f>
        <v>372716M</v>
      </c>
      <c r="DD151" s="111" t="str">
        <f>IFERROR(_xlfn.XLOOKUP(FLEET[[#This Row],[ASSET]],Table7[Equip '#],Table7[Rate],),"NON-BILLABLE")</f>
        <v>NON-BILLABLE</v>
      </c>
    </row>
    <row r="152" spans="1:108" x14ac:dyDescent="0.25">
      <c r="A152" s="98" t="s">
        <v>4524</v>
      </c>
      <c r="B152" s="99" t="s">
        <v>4525</v>
      </c>
      <c r="C152" s="99" t="s">
        <v>3334</v>
      </c>
      <c r="D152" s="99" t="s">
        <v>4300</v>
      </c>
      <c r="E152" s="99" t="s">
        <v>4586</v>
      </c>
      <c r="F152" s="99" t="s">
        <v>4579</v>
      </c>
      <c r="G152" s="99">
        <v>2022</v>
      </c>
      <c r="H152" s="99" t="s">
        <v>4299</v>
      </c>
      <c r="I152" s="100"/>
      <c r="J152" s="99"/>
      <c r="K152" s="101">
        <v>45747.234409722201</v>
      </c>
      <c r="L152" s="99" t="s">
        <v>4580</v>
      </c>
      <c r="M152" s="99"/>
      <c r="N152" s="99"/>
      <c r="O152" s="99"/>
      <c r="P152" s="99"/>
      <c r="Q152" s="99"/>
      <c r="R152" s="99" t="s">
        <v>4776</v>
      </c>
      <c r="S152" s="99"/>
      <c r="T152" s="99" t="s">
        <v>4535</v>
      </c>
      <c r="U152" s="99" t="s">
        <v>4373</v>
      </c>
      <c r="V152" s="99">
        <v>506</v>
      </c>
      <c r="W152" s="99"/>
      <c r="X152" s="99"/>
      <c r="Y152" s="99">
        <v>0</v>
      </c>
      <c r="Z152" s="99">
        <v>0</v>
      </c>
      <c r="AA152" s="99" t="s">
        <v>672</v>
      </c>
      <c r="AB152" s="99" t="s">
        <v>5320</v>
      </c>
      <c r="AC152" s="99"/>
      <c r="AD152" s="99" t="s">
        <v>5321</v>
      </c>
      <c r="AE152" s="99" t="s">
        <v>568</v>
      </c>
      <c r="AF152" s="99"/>
      <c r="AG152" s="99"/>
      <c r="AH152" s="99" t="s">
        <v>5267</v>
      </c>
      <c r="AI152" s="99"/>
      <c r="AJ152" s="99"/>
      <c r="AK152" s="99"/>
      <c r="AL152" s="99"/>
      <c r="AM152" s="99"/>
      <c r="AN152" s="99"/>
      <c r="AO152" s="99" t="s">
        <v>4539</v>
      </c>
      <c r="AP152" s="99" t="s">
        <v>4639</v>
      </c>
      <c r="AQ152" s="99">
        <v>0</v>
      </c>
      <c r="AR152" s="99">
        <v>0</v>
      </c>
      <c r="AS152" s="99" t="s">
        <v>4540</v>
      </c>
      <c r="AT152" s="99">
        <v>0</v>
      </c>
      <c r="AU152" s="99">
        <v>0</v>
      </c>
      <c r="AV152" s="99">
        <v>0</v>
      </c>
      <c r="AW152" s="99">
        <v>0</v>
      </c>
      <c r="AX152" s="99"/>
      <c r="AY152" s="99"/>
      <c r="AZ152" s="99"/>
      <c r="BA152" s="99"/>
      <c r="BB152" s="99"/>
      <c r="BC152" s="99"/>
      <c r="BD152" s="99"/>
      <c r="BE152" s="99"/>
      <c r="BF152" s="99"/>
      <c r="BG152" s="99"/>
      <c r="BH152" s="99"/>
      <c r="BI152" s="99"/>
      <c r="BJ152" s="99"/>
      <c r="BK152" s="99"/>
      <c r="BL152" s="99"/>
      <c r="BM152" s="99"/>
      <c r="BN152" s="99"/>
      <c r="BO152" s="99"/>
      <c r="BP152" s="99"/>
      <c r="BQ152" s="99"/>
      <c r="BR152" s="99"/>
      <c r="BS152" s="99"/>
      <c r="BT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 t="s">
        <v>4583</v>
      </c>
      <c r="CK152" s="99" t="s">
        <v>5322</v>
      </c>
      <c r="CL152" s="102"/>
      <c r="CM152" s="99"/>
      <c r="CN152" s="102"/>
      <c r="CO152" s="99"/>
      <c r="CP152" s="103" t="s">
        <v>4544</v>
      </c>
      <c r="CQ152" s="104"/>
      <c r="CR152" s="104"/>
      <c r="CS152" s="104"/>
      <c r="CT152" s="104"/>
      <c r="CU152" s="105"/>
      <c r="CV152" s="104" t="str">
        <f>FLEET[[#This Row],[Category]]</f>
        <v>Flatbed Trailer</v>
      </c>
      <c r="CW152" s="106" t="str">
        <f t="shared" si="2"/>
        <v>DTF-12</v>
      </c>
      <c r="CX1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2" s="106" t="s">
        <v>4577</v>
      </c>
      <c r="DA152" s="106" t="s">
        <v>3334</v>
      </c>
      <c r="DB152" s="106">
        <f>FLEET[[#This Row],[Toll Collection Device Number]]</f>
        <v>0</v>
      </c>
      <c r="DC152" s="106" t="str">
        <f>FLEET[[#This Row],[License Plate]]</f>
        <v>159733M</v>
      </c>
      <c r="DD152" s="111" t="str">
        <f>IFERROR(_xlfn.XLOOKUP(FLEET[[#This Row],[ASSET]],Table7[Equip '#],Table7[Rate],),"NON-BILLABLE")</f>
        <v>NON-BILLABLE</v>
      </c>
    </row>
    <row r="153" spans="1:108" x14ac:dyDescent="0.25">
      <c r="A153" s="98" t="s">
        <v>4524</v>
      </c>
      <c r="B153" s="99" t="s">
        <v>4525</v>
      </c>
      <c r="C153" s="99" t="s">
        <v>3652</v>
      </c>
      <c r="D153" s="99" t="s">
        <v>4300</v>
      </c>
      <c r="E153" s="99" t="s">
        <v>4586</v>
      </c>
      <c r="F153" s="99" t="s">
        <v>4579</v>
      </c>
      <c r="G153" s="99">
        <v>2009</v>
      </c>
      <c r="H153" s="99" t="s">
        <v>4299</v>
      </c>
      <c r="I153" s="100"/>
      <c r="J153" s="99"/>
      <c r="K153" s="101">
        <v>45747.236087963</v>
      </c>
      <c r="L153" s="99" t="s">
        <v>4580</v>
      </c>
      <c r="M153" s="99"/>
      <c r="N153" s="99"/>
      <c r="O153" s="99"/>
      <c r="P153" s="99"/>
      <c r="Q153" s="99"/>
      <c r="R153" s="99" t="s">
        <v>4620</v>
      </c>
      <c r="S153" s="99"/>
      <c r="T153" s="99" t="s">
        <v>4535</v>
      </c>
      <c r="U153" s="99" t="s">
        <v>4373</v>
      </c>
      <c r="V153" s="99">
        <v>514</v>
      </c>
      <c r="W153" s="99"/>
      <c r="X153" s="99"/>
      <c r="Y153" s="99">
        <v>0</v>
      </c>
      <c r="Z153" s="99">
        <v>0</v>
      </c>
      <c r="AA153" s="99" t="s">
        <v>603</v>
      </c>
      <c r="AB153" s="99" t="s">
        <v>5323</v>
      </c>
      <c r="AC153" s="99"/>
      <c r="AD153" s="99" t="s">
        <v>5324</v>
      </c>
      <c r="AE153" s="99" t="s">
        <v>568</v>
      </c>
      <c r="AF153" s="99"/>
      <c r="AG153" s="99"/>
      <c r="AH153" s="99" t="s">
        <v>5325</v>
      </c>
      <c r="AI153" s="99"/>
      <c r="AJ153" s="99"/>
      <c r="AK153" s="99"/>
      <c r="AL153" s="99"/>
      <c r="AM153" s="99"/>
      <c r="AN153" s="99"/>
      <c r="AO153" s="99" t="s">
        <v>4539</v>
      </c>
      <c r="AP153" s="99" t="s">
        <v>4639</v>
      </c>
      <c r="AQ153" s="99">
        <v>0</v>
      </c>
      <c r="AR153" s="99">
        <v>0</v>
      </c>
      <c r="AS153" s="99" t="s">
        <v>4540</v>
      </c>
      <c r="AT153" s="99">
        <v>0</v>
      </c>
      <c r="AU153" s="99">
        <v>0</v>
      </c>
      <c r="AV153" s="99">
        <v>0</v>
      </c>
      <c r="AW153" s="99">
        <v>0</v>
      </c>
      <c r="AX153" s="99"/>
      <c r="AY153" s="99"/>
      <c r="AZ153" s="99"/>
      <c r="BA153" s="99"/>
      <c r="BB153" s="99"/>
      <c r="BC153" s="99"/>
      <c r="BD153" s="99"/>
      <c r="BE153" s="99"/>
      <c r="BF153" s="99"/>
      <c r="BG153" s="99"/>
      <c r="BH153" s="99"/>
      <c r="BI153" s="99"/>
      <c r="BJ153" s="99"/>
      <c r="BK153" s="99"/>
      <c r="BL153" s="99"/>
      <c r="BM153" s="99"/>
      <c r="BN153" s="99"/>
      <c r="BO153" s="99"/>
      <c r="BP153" s="99"/>
      <c r="BQ153" s="99"/>
      <c r="BR153" s="99"/>
      <c r="BS153" s="99"/>
      <c r="BT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 t="s">
        <v>4583</v>
      </c>
      <c r="CK153" s="99" t="s">
        <v>5326</v>
      </c>
      <c r="CL153" s="99"/>
      <c r="CM153" s="99"/>
      <c r="CN153" s="102"/>
      <c r="CO153" s="99"/>
      <c r="CP153" s="103" t="s">
        <v>4544</v>
      </c>
      <c r="CQ153" s="104"/>
      <c r="CR153" s="104"/>
      <c r="CS153" s="104"/>
      <c r="CT153" s="104"/>
      <c r="CU153" s="105"/>
      <c r="CV153" s="104" t="str">
        <f>FLEET[[#This Row],[Category]]</f>
        <v>Flatbed Trailer</v>
      </c>
      <c r="CW153" s="106" t="str">
        <f t="shared" si="2"/>
        <v>DTF-13</v>
      </c>
      <c r="CX1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3" s="106" t="s">
        <v>4577</v>
      </c>
      <c r="DA153" s="106" t="s">
        <v>3652</v>
      </c>
      <c r="DB153" s="106">
        <f>FLEET[[#This Row],[Toll Collection Device Number]]</f>
        <v>0</v>
      </c>
      <c r="DC153" s="106" t="str">
        <f>FLEET[[#This Row],[License Plate]]</f>
        <v>348666K</v>
      </c>
      <c r="DD153" s="111" t="str">
        <f>IFERROR(_xlfn.XLOOKUP(FLEET[[#This Row],[ASSET]],Table7[Equip '#],Table7[Rate],),"NON-BILLABLE")</f>
        <v>NON-BILLABLE</v>
      </c>
    </row>
    <row r="154" spans="1:108" x14ac:dyDescent="0.25">
      <c r="A154" s="98" t="s">
        <v>4524</v>
      </c>
      <c r="B154" s="99" t="s">
        <v>4525</v>
      </c>
      <c r="C154" s="99" t="s">
        <v>5327</v>
      </c>
      <c r="D154" s="99" t="s">
        <v>4300</v>
      </c>
      <c r="E154" s="99" t="s">
        <v>4586</v>
      </c>
      <c r="F154" s="99" t="s">
        <v>4579</v>
      </c>
      <c r="G154" s="99">
        <v>2020</v>
      </c>
      <c r="H154" s="99" t="s">
        <v>4299</v>
      </c>
      <c r="I154" s="100"/>
      <c r="J154" s="99"/>
      <c r="K154" s="101"/>
      <c r="L154" s="99"/>
      <c r="M154" s="99"/>
      <c r="N154" s="99"/>
      <c r="O154" s="99"/>
      <c r="P154" s="99"/>
      <c r="Q154" s="99"/>
      <c r="R154" s="99"/>
      <c r="S154" s="99"/>
      <c r="T154" s="99" t="s">
        <v>4535</v>
      </c>
      <c r="U154" s="99" t="s">
        <v>4373</v>
      </c>
      <c r="V154" s="99"/>
      <c r="W154" s="99"/>
      <c r="X154" s="99"/>
      <c r="Y154" s="99"/>
      <c r="Z154" s="99"/>
      <c r="AA154" s="99" t="s">
        <v>665</v>
      </c>
      <c r="AB154" s="99" t="s">
        <v>5328</v>
      </c>
      <c r="AC154" s="99"/>
      <c r="AD154" s="99"/>
      <c r="AE154" s="99" t="s">
        <v>568</v>
      </c>
      <c r="AF154" s="99"/>
      <c r="AG154" s="99"/>
      <c r="AH154" s="99" t="s">
        <v>5294</v>
      </c>
      <c r="AI154" s="99"/>
      <c r="AJ154" s="99"/>
      <c r="AK154" s="99"/>
      <c r="AL154" s="99"/>
      <c r="AM154" s="99"/>
      <c r="AN154" s="99"/>
      <c r="AO154" s="99" t="s">
        <v>4539</v>
      </c>
      <c r="AP154" s="99" t="s">
        <v>4639</v>
      </c>
      <c r="AQ154" s="99">
        <v>0</v>
      </c>
      <c r="AR154" s="99">
        <v>0</v>
      </c>
      <c r="AS154" s="99" t="s">
        <v>4540</v>
      </c>
      <c r="AT154" s="99">
        <v>0</v>
      </c>
      <c r="AU154" s="99">
        <v>0</v>
      </c>
      <c r="AV154" s="99">
        <v>0</v>
      </c>
      <c r="AW154" s="99">
        <v>0</v>
      </c>
      <c r="AX154" s="99"/>
      <c r="AY154" s="99"/>
      <c r="AZ154" s="99"/>
      <c r="BA154" s="99"/>
      <c r="BB154" s="99"/>
      <c r="BC154" s="99"/>
      <c r="BD154" s="99"/>
      <c r="BE154" s="99"/>
      <c r="BF154" s="99"/>
      <c r="BG154" s="99"/>
      <c r="BH154" s="99"/>
      <c r="BI154" s="99"/>
      <c r="BJ154" s="99"/>
      <c r="BK154" s="99"/>
      <c r="BL154" s="99"/>
      <c r="BM154" s="99"/>
      <c r="BN154" s="99"/>
      <c r="BO154" s="99"/>
      <c r="BP154" s="99"/>
      <c r="BQ154" s="99"/>
      <c r="BR154" s="99"/>
      <c r="BS154" s="99"/>
      <c r="BT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  <c r="CL154" s="99"/>
      <c r="CM154" s="99"/>
      <c r="CN154" s="102"/>
      <c r="CO154" s="99"/>
      <c r="CP154" s="103" t="s">
        <v>4544</v>
      </c>
      <c r="CQ154" s="104"/>
      <c r="CR154" s="104"/>
      <c r="CS154" s="104"/>
      <c r="CT154" s="104"/>
      <c r="CU154" s="105"/>
      <c r="CV154" s="104" t="str">
        <f>FLEET[[#This Row],[Category]]</f>
        <v>Flatbed Trailer</v>
      </c>
      <c r="CW154" s="106" t="str">
        <f t="shared" si="2"/>
        <v>DTF-14</v>
      </c>
      <c r="CX1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4" s="106" t="s">
        <v>4577</v>
      </c>
      <c r="DA154" s="106" t="s">
        <v>5327</v>
      </c>
      <c r="DB154" s="106">
        <f>FLEET[[#This Row],[Toll Collection Device Number]]</f>
        <v>0</v>
      </c>
      <c r="DC154" s="106">
        <f>FLEET[[#This Row],[License Plate]]</f>
        <v>0</v>
      </c>
      <c r="DD154" s="111" t="str">
        <f>IFERROR(_xlfn.XLOOKUP(FLEET[[#This Row],[ASSET]],Table7[Equip '#],Table7[Rate],),"NON-BILLABLE")</f>
        <v>NON-BILLABLE</v>
      </c>
    </row>
    <row r="155" spans="1:108" x14ac:dyDescent="0.25">
      <c r="A155" s="98" t="s">
        <v>4524</v>
      </c>
      <c r="B155" s="99" t="s">
        <v>4525</v>
      </c>
      <c r="C155" s="99" t="s">
        <v>3335</v>
      </c>
      <c r="D155" s="99" t="s">
        <v>4300</v>
      </c>
      <c r="E155" s="99" t="s">
        <v>4586</v>
      </c>
      <c r="F155" s="99" t="s">
        <v>4579</v>
      </c>
      <c r="G155" s="99">
        <v>2016</v>
      </c>
      <c r="H155" s="99" t="s">
        <v>4299</v>
      </c>
      <c r="I155" s="100"/>
      <c r="J155" s="99"/>
      <c r="K155" s="101">
        <v>45747.235798611102</v>
      </c>
      <c r="L155" s="99" t="s">
        <v>4580</v>
      </c>
      <c r="M155" s="99"/>
      <c r="N155" s="99"/>
      <c r="O155" s="99"/>
      <c r="P155" s="99"/>
      <c r="Q155" s="99"/>
      <c r="R155" s="99" t="s">
        <v>4776</v>
      </c>
      <c r="S155" s="99"/>
      <c r="T155" s="99" t="s">
        <v>4535</v>
      </c>
      <c r="U155" s="99" t="s">
        <v>4373</v>
      </c>
      <c r="V155" s="99">
        <v>290</v>
      </c>
      <c r="W155" s="99"/>
      <c r="X155" s="99"/>
      <c r="Y155" s="99">
        <v>0</v>
      </c>
      <c r="Z155" s="99">
        <v>0</v>
      </c>
      <c r="AA155" s="99" t="s">
        <v>627</v>
      </c>
      <c r="AB155" s="99" t="s">
        <v>5329</v>
      </c>
      <c r="AC155" s="99"/>
      <c r="AD155" s="99" t="s">
        <v>5330</v>
      </c>
      <c r="AE155" s="99" t="s">
        <v>568</v>
      </c>
      <c r="AF155" s="99"/>
      <c r="AG155" s="99"/>
      <c r="AH155" s="99" t="s">
        <v>5331</v>
      </c>
      <c r="AI155" s="99"/>
      <c r="AJ155" s="99"/>
      <c r="AK155" s="99"/>
      <c r="AL155" s="99"/>
      <c r="AM155" s="99"/>
      <c r="AN155" s="99"/>
      <c r="AO155" s="99" t="s">
        <v>4539</v>
      </c>
      <c r="AP155" s="99" t="s">
        <v>4639</v>
      </c>
      <c r="AQ155" s="99">
        <v>0</v>
      </c>
      <c r="AR155" s="99">
        <v>0</v>
      </c>
      <c r="AS155" s="99" t="s">
        <v>4540</v>
      </c>
      <c r="AT155" s="99">
        <v>0</v>
      </c>
      <c r="AU155" s="99">
        <v>0</v>
      </c>
      <c r="AV155" s="99">
        <v>0</v>
      </c>
      <c r="AW155" s="99">
        <v>0</v>
      </c>
      <c r="AX155" s="99" t="s">
        <v>5332</v>
      </c>
      <c r="AY155" s="99"/>
      <c r="AZ155" s="99"/>
      <c r="BA155" s="99"/>
      <c r="BB155" s="99"/>
      <c r="BC155" s="99"/>
      <c r="BD155" s="99"/>
      <c r="BE155" s="99"/>
      <c r="BF155" s="99"/>
      <c r="BG155" s="99"/>
      <c r="BH155" s="99"/>
      <c r="BI155" s="99"/>
      <c r="BJ155" s="99"/>
      <c r="BK155" s="99"/>
      <c r="BL155" s="99"/>
      <c r="BM155" s="99"/>
      <c r="BN155" s="99"/>
      <c r="BO155" s="99"/>
      <c r="BP155" s="99"/>
      <c r="BQ155" s="99"/>
      <c r="BR155" s="99"/>
      <c r="BS155" s="99"/>
      <c r="BT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 t="s">
        <v>4583</v>
      </c>
      <c r="CK155" s="99" t="s">
        <v>5333</v>
      </c>
      <c r="CL155" s="99">
        <v>2</v>
      </c>
      <c r="CM155" s="99"/>
      <c r="CN155" s="102"/>
      <c r="CO155" s="99">
        <v>45473</v>
      </c>
      <c r="CP155" s="103" t="s">
        <v>4544</v>
      </c>
      <c r="CQ155" s="104"/>
      <c r="CR155" s="104"/>
      <c r="CS155" s="104"/>
      <c r="CT155" s="104"/>
      <c r="CU155" s="105"/>
      <c r="CV155" s="104" t="str">
        <f>FLEET[[#This Row],[Category]]</f>
        <v>Flatbed Trailer</v>
      </c>
      <c r="CW155" s="106" t="str">
        <f t="shared" si="2"/>
        <v>DTF-15</v>
      </c>
      <c r="CX1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5" s="106" t="s">
        <v>4577</v>
      </c>
      <c r="DA155" s="106" t="s">
        <v>3335</v>
      </c>
      <c r="DB155" s="106" t="str">
        <f>FLEET[[#This Row],[Toll Collection Device Number]]</f>
        <v>NTTA01228230</v>
      </c>
      <c r="DC155" s="106" t="str">
        <f>FLEET[[#This Row],[License Plate]]</f>
        <v>387697M</v>
      </c>
      <c r="DD155" s="111" t="str">
        <f>IFERROR(_xlfn.XLOOKUP(FLEET[[#This Row],[ASSET]],Table7[Equip '#],Table7[Rate],),"NON-BILLABLE")</f>
        <v>NON-BILLABLE</v>
      </c>
    </row>
    <row r="156" spans="1:108" x14ac:dyDescent="0.25">
      <c r="A156" s="98" t="s">
        <v>4524</v>
      </c>
      <c r="B156" s="99" t="s">
        <v>4525</v>
      </c>
      <c r="C156" s="99" t="s">
        <v>5334</v>
      </c>
      <c r="D156" s="99" t="s">
        <v>4300</v>
      </c>
      <c r="E156" s="99" t="s">
        <v>4586</v>
      </c>
      <c r="F156" s="99" t="s">
        <v>4579</v>
      </c>
      <c r="G156" s="99">
        <v>2022</v>
      </c>
      <c r="H156" s="99" t="s">
        <v>4299</v>
      </c>
      <c r="I156" s="100"/>
      <c r="J156" s="99"/>
      <c r="K156" s="101">
        <v>45747.238414351901</v>
      </c>
      <c r="L156" s="99" t="s">
        <v>4580</v>
      </c>
      <c r="M156" s="99"/>
      <c r="N156" s="99"/>
      <c r="O156" s="99"/>
      <c r="P156" s="99"/>
      <c r="Q156" s="99"/>
      <c r="R156" s="99" t="s">
        <v>4620</v>
      </c>
      <c r="S156" s="99"/>
      <c r="T156" s="99" t="s">
        <v>4535</v>
      </c>
      <c r="U156" s="99" t="s">
        <v>4373</v>
      </c>
      <c r="V156" s="99">
        <v>514</v>
      </c>
      <c r="W156" s="99"/>
      <c r="X156" s="99"/>
      <c r="Y156" s="99">
        <v>0</v>
      </c>
      <c r="Z156" s="99">
        <v>0</v>
      </c>
      <c r="AA156" s="99" t="s">
        <v>5335</v>
      </c>
      <c r="AB156" s="99" t="s">
        <v>5336</v>
      </c>
      <c r="AC156" s="99"/>
      <c r="AD156" s="99" t="s">
        <v>5337</v>
      </c>
      <c r="AE156" s="99" t="s">
        <v>568</v>
      </c>
      <c r="AF156" s="99"/>
      <c r="AG156" s="99"/>
      <c r="AH156" s="99" t="s">
        <v>5338</v>
      </c>
      <c r="AI156" s="99"/>
      <c r="AJ156" s="99"/>
      <c r="AK156" s="99"/>
      <c r="AL156" s="99"/>
      <c r="AM156" s="99"/>
      <c r="AN156" s="99"/>
      <c r="AO156" s="99" t="s">
        <v>4539</v>
      </c>
      <c r="AP156" s="99" t="s">
        <v>4639</v>
      </c>
      <c r="AQ156" s="99">
        <v>0</v>
      </c>
      <c r="AR156" s="99">
        <v>0</v>
      </c>
      <c r="AS156" s="99" t="s">
        <v>4540</v>
      </c>
      <c r="AT156" s="99">
        <v>0</v>
      </c>
      <c r="AU156" s="99">
        <v>0</v>
      </c>
      <c r="AV156" s="99">
        <v>0</v>
      </c>
      <c r="AW156" s="99">
        <v>0</v>
      </c>
      <c r="AX156" s="99"/>
      <c r="AY156" s="99"/>
      <c r="AZ156" s="99"/>
      <c r="BA156" s="99"/>
      <c r="BB156" s="99"/>
      <c r="BC156" s="99"/>
      <c r="BD156" s="99"/>
      <c r="BE156" s="99"/>
      <c r="BF156" s="99"/>
      <c r="BG156" s="99"/>
      <c r="BH156" s="99"/>
      <c r="BI156" s="99"/>
      <c r="BJ156" s="99"/>
      <c r="BK156" s="99"/>
      <c r="BL156" s="99"/>
      <c r="BM156" s="99"/>
      <c r="BN156" s="99"/>
      <c r="BO156" s="99"/>
      <c r="BP156" s="99"/>
      <c r="BQ156" s="99"/>
      <c r="BR156" s="99"/>
      <c r="BS156" s="99"/>
      <c r="BT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 t="s">
        <v>4583</v>
      </c>
      <c r="CK156" s="99" t="s">
        <v>5339</v>
      </c>
      <c r="CL156" s="99"/>
      <c r="CM156" s="99"/>
      <c r="CN156" s="102"/>
      <c r="CO156" s="99">
        <v>45322</v>
      </c>
      <c r="CP156" s="103" t="s">
        <v>4544</v>
      </c>
      <c r="CQ156" s="104"/>
      <c r="CR156" s="104"/>
      <c r="CS156" s="104"/>
      <c r="CT156" s="104"/>
      <c r="CU156" s="105"/>
      <c r="CV156" s="104" t="str">
        <f>FLEET[[#This Row],[Category]]</f>
        <v>Flatbed Trailer</v>
      </c>
      <c r="CW156" s="106" t="str">
        <f t="shared" si="2"/>
        <v>DTF-16</v>
      </c>
      <c r="CX156" s="106"/>
      <c r="CY156" s="106"/>
      <c r="CZ156" s="106"/>
      <c r="DA156" s="106" t="s">
        <v>3336</v>
      </c>
      <c r="DB156" s="106">
        <f>FLEET[[#This Row],[Toll Collection Device Number]]</f>
        <v>0</v>
      </c>
      <c r="DC156" s="106" t="str">
        <f>FLEET[[#This Row],[License Plate]]</f>
        <v>672270 M</v>
      </c>
      <c r="DD156" s="111" t="str">
        <f>IFERROR(_xlfn.XLOOKUP(FLEET[[#This Row],[ASSET]],Table7[Equip '#],Table7[Rate],),"NON-BILLABLE")</f>
        <v>NON-BILLABLE</v>
      </c>
    </row>
    <row r="157" spans="1:108" x14ac:dyDescent="0.25">
      <c r="A157" s="98" t="s">
        <v>4524</v>
      </c>
      <c r="B157" s="99" t="s">
        <v>4525</v>
      </c>
      <c r="C157" s="99" t="s">
        <v>5340</v>
      </c>
      <c r="D157" s="99" t="s">
        <v>4300</v>
      </c>
      <c r="E157" s="99" t="s">
        <v>4586</v>
      </c>
      <c r="F157" s="99" t="s">
        <v>4579</v>
      </c>
      <c r="G157" s="99">
        <v>2022</v>
      </c>
      <c r="H157" s="99" t="s">
        <v>4299</v>
      </c>
      <c r="I157" s="100"/>
      <c r="J157" s="99"/>
      <c r="K157" s="101">
        <v>45747.231377314798</v>
      </c>
      <c r="L157" s="99" t="s">
        <v>4580</v>
      </c>
      <c r="M157" s="99"/>
      <c r="N157" s="99"/>
      <c r="O157" s="99"/>
      <c r="P157" s="99"/>
      <c r="Q157" s="99"/>
      <c r="R157" s="99" t="s">
        <v>4854</v>
      </c>
      <c r="S157" s="99"/>
      <c r="T157" s="99" t="s">
        <v>4535</v>
      </c>
      <c r="U157" s="99" t="s">
        <v>4373</v>
      </c>
      <c r="V157" s="99">
        <v>513</v>
      </c>
      <c r="W157" s="99"/>
      <c r="X157" s="99"/>
      <c r="Y157" s="99">
        <v>0</v>
      </c>
      <c r="Z157" s="99">
        <v>0</v>
      </c>
      <c r="AA157" s="99" t="s">
        <v>5341</v>
      </c>
      <c r="AB157" s="99" t="s">
        <v>5342</v>
      </c>
      <c r="AC157" s="99"/>
      <c r="AD157" s="99" t="s">
        <v>5343</v>
      </c>
      <c r="AE157" s="99" t="s">
        <v>568</v>
      </c>
      <c r="AF157" s="99"/>
      <c r="AG157" s="99"/>
      <c r="AH157" s="99" t="s">
        <v>5267</v>
      </c>
      <c r="AI157" s="99"/>
      <c r="AJ157" s="99"/>
      <c r="AK157" s="99"/>
      <c r="AL157" s="99"/>
      <c r="AM157" s="99"/>
      <c r="AN157" s="99"/>
      <c r="AO157" s="99" t="s">
        <v>4539</v>
      </c>
      <c r="AP157" s="99" t="s">
        <v>4639</v>
      </c>
      <c r="AQ157" s="99">
        <v>0</v>
      </c>
      <c r="AR157" s="99">
        <v>0</v>
      </c>
      <c r="AS157" s="99" t="s">
        <v>4540</v>
      </c>
      <c r="AT157" s="99">
        <v>0</v>
      </c>
      <c r="AU157" s="99">
        <v>0</v>
      </c>
      <c r="AV157" s="99">
        <v>0</v>
      </c>
      <c r="AW157" s="99">
        <v>0</v>
      </c>
      <c r="AX157" s="99"/>
      <c r="AY157" s="99"/>
      <c r="AZ157" s="99"/>
      <c r="BA157" s="99"/>
      <c r="BB157" s="99"/>
      <c r="BC157" s="99"/>
      <c r="BD157" s="99"/>
      <c r="BE157" s="99"/>
      <c r="BF157" s="99"/>
      <c r="BG157" s="99"/>
      <c r="BH157" s="99"/>
      <c r="BI157" s="99"/>
      <c r="BJ157" s="99"/>
      <c r="BK157" s="99"/>
      <c r="BL157" s="99"/>
      <c r="BM157" s="99"/>
      <c r="BN157" s="99"/>
      <c r="BO157" s="99"/>
      <c r="BP157" s="99"/>
      <c r="BQ157" s="99"/>
      <c r="BR157" s="99"/>
      <c r="BS157" s="99"/>
      <c r="BT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 t="s">
        <v>4583</v>
      </c>
      <c r="CK157" s="99" t="s">
        <v>5344</v>
      </c>
      <c r="CL157" s="102"/>
      <c r="CM157" s="99"/>
      <c r="CN157" s="102"/>
      <c r="CO157" s="99">
        <v>45716</v>
      </c>
      <c r="CP157" s="103" t="s">
        <v>4544</v>
      </c>
      <c r="CQ157" s="104"/>
      <c r="CR157" s="104"/>
      <c r="CS157" s="104"/>
      <c r="CT157" s="104"/>
      <c r="CU157" s="105"/>
      <c r="CV157" s="104" t="str">
        <f>FLEET[[#This Row],[Category]]</f>
        <v>Flatbed Trailer</v>
      </c>
      <c r="CW157" s="106" t="str">
        <f t="shared" si="2"/>
        <v>DTF-17</v>
      </c>
      <c r="CX1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14T-32</v>
      </c>
      <c r="CY157" s="106" t="str">
        <f>IFERROR(TRIM(MID(FLEET[[#This Row],[Secondary Asset Identifier]], FIND(" - ", FLEET[[#This Row],[Secondary Asset Identifier]]) + 3, LEN(FLEET[[#This Row],[Secondary Asset Identifier]]))),FLEET[[#This Row],[Emp ID]])</f>
        <v>SALVADOR</v>
      </c>
      <c r="CZ157" s="106" t="s">
        <v>677</v>
      </c>
      <c r="DA157" s="106" t="s">
        <v>3466</v>
      </c>
      <c r="DB157" s="106">
        <f>FLEET[[#This Row],[Toll Collection Device Number]]</f>
        <v>0</v>
      </c>
      <c r="DC157" s="106" t="str">
        <f>FLEET[[#This Row],[License Plate]]</f>
        <v>519191M</v>
      </c>
      <c r="DD157" s="111" t="str">
        <f>IFERROR(_xlfn.XLOOKUP(FLEET[[#This Row],[ASSET]],Table7[Equip '#],Table7[Rate],),"NON-BILLABLE")</f>
        <v>NON-BILLABLE</v>
      </c>
    </row>
    <row r="158" spans="1:108" x14ac:dyDescent="0.25">
      <c r="A158" s="98" t="s">
        <v>4524</v>
      </c>
      <c r="B158" s="99" t="s">
        <v>4525</v>
      </c>
      <c r="C158" s="99" t="s">
        <v>3680</v>
      </c>
      <c r="D158" s="99" t="s">
        <v>4300</v>
      </c>
      <c r="E158" s="99" t="s">
        <v>4586</v>
      </c>
      <c r="F158" s="99" t="s">
        <v>4579</v>
      </c>
      <c r="G158" s="99">
        <v>2020</v>
      </c>
      <c r="H158" s="99" t="s">
        <v>4299</v>
      </c>
      <c r="I158" s="100"/>
      <c r="J158" s="99"/>
      <c r="K158" s="101">
        <v>45747.232175925899</v>
      </c>
      <c r="L158" s="99" t="s">
        <v>4580</v>
      </c>
      <c r="M158" s="99"/>
      <c r="N158" s="99"/>
      <c r="O158" s="99"/>
      <c r="P158" s="99"/>
      <c r="Q158" s="99"/>
      <c r="R158" s="99" t="s">
        <v>4854</v>
      </c>
      <c r="S158" s="99"/>
      <c r="T158" s="99" t="s">
        <v>4535</v>
      </c>
      <c r="U158" s="99" t="s">
        <v>4373</v>
      </c>
      <c r="V158" s="99">
        <v>75</v>
      </c>
      <c r="W158" s="99"/>
      <c r="X158" s="99"/>
      <c r="Y158" s="99">
        <v>0</v>
      </c>
      <c r="Z158" s="99">
        <v>0</v>
      </c>
      <c r="AA158" s="99" t="s">
        <v>663</v>
      </c>
      <c r="AB158" s="99" t="s">
        <v>5345</v>
      </c>
      <c r="AC158" s="99"/>
      <c r="AD158" s="99" t="s">
        <v>5346</v>
      </c>
      <c r="AE158" s="99" t="s">
        <v>568</v>
      </c>
      <c r="AF158" s="99"/>
      <c r="AG158" s="99"/>
      <c r="AH158" s="99" t="s">
        <v>5294</v>
      </c>
      <c r="AI158" s="99"/>
      <c r="AJ158" s="99"/>
      <c r="AK158" s="99"/>
      <c r="AL158" s="99"/>
      <c r="AM158" s="99"/>
      <c r="AN158" s="99"/>
      <c r="AO158" s="99" t="s">
        <v>4539</v>
      </c>
      <c r="AP158" s="99" t="s">
        <v>4639</v>
      </c>
      <c r="AQ158" s="99">
        <v>0</v>
      </c>
      <c r="AR158" s="99">
        <v>0</v>
      </c>
      <c r="AS158" s="99" t="s">
        <v>4540</v>
      </c>
      <c r="AT158" s="99">
        <v>0</v>
      </c>
      <c r="AU158" s="99">
        <v>0</v>
      </c>
      <c r="AV158" s="99">
        <v>0</v>
      </c>
      <c r="AW158" s="99">
        <v>0</v>
      </c>
      <c r="AX158" s="99" t="s">
        <v>5347</v>
      </c>
      <c r="AY158" s="99"/>
      <c r="AZ158" s="99"/>
      <c r="BA158" s="99"/>
      <c r="BB158" s="99"/>
      <c r="BC158" s="99"/>
      <c r="BD158" s="99"/>
      <c r="BE158" s="99"/>
      <c r="BF158" s="99"/>
      <c r="BG158" s="99"/>
      <c r="BH158" s="99"/>
      <c r="BI158" s="99"/>
      <c r="BJ158" s="99"/>
      <c r="BK158" s="99"/>
      <c r="BL158" s="99"/>
      <c r="BM158" s="99"/>
      <c r="BN158" s="99"/>
      <c r="BO158" s="99"/>
      <c r="BP158" s="99"/>
      <c r="BQ158" s="99"/>
      <c r="BR158" s="99"/>
      <c r="BS158" s="99"/>
      <c r="BT158" s="99"/>
      <c r="BU158" s="99"/>
      <c r="BV158" s="99"/>
      <c r="BW158" s="99"/>
      <c r="BX158" s="99"/>
      <c r="BY158" s="99"/>
      <c r="BZ158" s="99"/>
      <c r="CA158" s="99"/>
      <c r="CB158" s="99"/>
      <c r="CC158" s="99"/>
      <c r="CD158" s="99"/>
      <c r="CE158" s="99"/>
      <c r="CF158" s="99"/>
      <c r="CG158" s="99"/>
      <c r="CH158" s="99"/>
      <c r="CI158" s="99"/>
      <c r="CJ158" s="99" t="s">
        <v>4583</v>
      </c>
      <c r="CK158" s="99" t="s">
        <v>5348</v>
      </c>
      <c r="CL158" s="99">
        <v>2</v>
      </c>
      <c r="CM158" s="99"/>
      <c r="CN158" s="102"/>
      <c r="CO158" s="99"/>
      <c r="CP158" s="103" t="s">
        <v>4544</v>
      </c>
      <c r="CQ158" s="104"/>
      <c r="CR158" s="104"/>
      <c r="CS158" s="104"/>
      <c r="CT158" s="104"/>
      <c r="CU158" s="105"/>
      <c r="CV158" s="104" t="str">
        <f>FLEET[[#This Row],[Category]]</f>
        <v>Flatbed Trailer</v>
      </c>
      <c r="CW158" s="106" t="str">
        <f t="shared" si="2"/>
        <v>DTF-18</v>
      </c>
      <c r="CX1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8" s="106" t="s">
        <v>4577</v>
      </c>
      <c r="DA158" s="106" t="s">
        <v>3680</v>
      </c>
      <c r="DB158" s="106" t="str">
        <f>FLEET[[#This Row],[Toll Collection Device Number]]</f>
        <v>NTTA0000632354</v>
      </c>
      <c r="DC158" s="106" t="str">
        <f>FLEET[[#This Row],[License Plate]]</f>
        <v>145631m</v>
      </c>
      <c r="DD158" s="111" t="str">
        <f>IFERROR(_xlfn.XLOOKUP(FLEET[[#This Row],[ASSET]],Table7[Equip '#],Table7[Rate],),"NON-BILLABLE")</f>
        <v>NON-BILLABLE</v>
      </c>
    </row>
    <row r="159" spans="1:108" x14ac:dyDescent="0.25">
      <c r="A159" s="98" t="s">
        <v>4524</v>
      </c>
      <c r="B159" s="99" t="s">
        <v>4525</v>
      </c>
      <c r="C159" s="99" t="s">
        <v>3546</v>
      </c>
      <c r="D159" s="99" t="s">
        <v>4300</v>
      </c>
      <c r="E159" s="99" t="s">
        <v>4586</v>
      </c>
      <c r="F159" s="99" t="s">
        <v>4579</v>
      </c>
      <c r="G159" s="99">
        <v>2019</v>
      </c>
      <c r="H159" s="99" t="s">
        <v>4299</v>
      </c>
      <c r="I159" s="100"/>
      <c r="J159" s="99"/>
      <c r="K159" s="101">
        <v>45747.237175925897</v>
      </c>
      <c r="L159" s="99" t="s">
        <v>4580</v>
      </c>
      <c r="M159" s="99"/>
      <c r="N159" s="99"/>
      <c r="O159" s="99"/>
      <c r="P159" s="99"/>
      <c r="Q159" s="99"/>
      <c r="R159" s="99" t="s">
        <v>4628</v>
      </c>
      <c r="S159" s="99"/>
      <c r="T159" s="99" t="s">
        <v>4535</v>
      </c>
      <c r="U159" s="99" t="s">
        <v>4373</v>
      </c>
      <c r="V159" s="99">
        <v>119</v>
      </c>
      <c r="W159" s="99"/>
      <c r="X159" s="99"/>
      <c r="Y159" s="99">
        <v>0</v>
      </c>
      <c r="Z159" s="99">
        <v>0</v>
      </c>
      <c r="AA159" s="99" t="s">
        <v>643</v>
      </c>
      <c r="AB159" s="99" t="s">
        <v>5349</v>
      </c>
      <c r="AC159" s="99"/>
      <c r="AD159" s="99" t="s">
        <v>5350</v>
      </c>
      <c r="AE159" s="99" t="s">
        <v>568</v>
      </c>
      <c r="AF159" s="99"/>
      <c r="AG159" s="99"/>
      <c r="AH159" s="99" t="s">
        <v>5351</v>
      </c>
      <c r="AI159" s="99"/>
      <c r="AJ159" s="99"/>
      <c r="AK159" s="99"/>
      <c r="AL159" s="99"/>
      <c r="AM159" s="99"/>
      <c r="AN159" s="99"/>
      <c r="AO159" s="99" t="s">
        <v>4539</v>
      </c>
      <c r="AP159" s="99" t="s">
        <v>4639</v>
      </c>
      <c r="AQ159" s="99">
        <v>0</v>
      </c>
      <c r="AR159" s="99">
        <v>0</v>
      </c>
      <c r="AS159" s="99" t="s">
        <v>4540</v>
      </c>
      <c r="AT159" s="99">
        <v>0</v>
      </c>
      <c r="AU159" s="99">
        <v>0</v>
      </c>
      <c r="AV159" s="99">
        <v>0</v>
      </c>
      <c r="AW159" s="99">
        <v>0</v>
      </c>
      <c r="AX159" s="99"/>
      <c r="AY159" s="99"/>
      <c r="AZ159" s="99"/>
      <c r="BA159" s="99"/>
      <c r="BB159" s="99"/>
      <c r="BC159" s="99"/>
      <c r="BD159" s="99"/>
      <c r="BE159" s="99"/>
      <c r="BF159" s="99"/>
      <c r="BG159" s="99"/>
      <c r="BH159" s="99"/>
      <c r="BI159" s="99"/>
      <c r="BJ159" s="99"/>
      <c r="BK159" s="99"/>
      <c r="BL159" s="99"/>
      <c r="BM159" s="99"/>
      <c r="BN159" s="99"/>
      <c r="BO159" s="99"/>
      <c r="BP159" s="99"/>
      <c r="BQ159" s="99"/>
      <c r="BR159" s="99"/>
      <c r="BS159" s="99"/>
      <c r="BT159" s="99"/>
      <c r="BU159" s="99"/>
      <c r="BV159" s="99"/>
      <c r="BW159" s="99"/>
      <c r="BX159" s="99"/>
      <c r="BY159" s="99"/>
      <c r="BZ159" s="99"/>
      <c r="CA159" s="99"/>
      <c r="CB159" s="99"/>
      <c r="CC159" s="99"/>
      <c r="CD159" s="99"/>
      <c r="CE159" s="99"/>
      <c r="CF159" s="99"/>
      <c r="CG159" s="99"/>
      <c r="CH159" s="99"/>
      <c r="CI159" s="99"/>
      <c r="CJ159" s="99" t="s">
        <v>4583</v>
      </c>
      <c r="CK159" s="99" t="s">
        <v>5352</v>
      </c>
      <c r="CL159" s="99"/>
      <c r="CM159" s="99"/>
      <c r="CN159" s="102"/>
      <c r="CO159" s="99">
        <v>45930</v>
      </c>
      <c r="CP159" s="103" t="s">
        <v>4544</v>
      </c>
      <c r="CQ159" s="104"/>
      <c r="CR159" s="104"/>
      <c r="CS159" s="104"/>
      <c r="CT159" s="104"/>
      <c r="CU159" s="105"/>
      <c r="CV159" s="104" t="str">
        <f>FLEET[[#This Row],[Category]]</f>
        <v>Flatbed Trailer</v>
      </c>
      <c r="CW159" s="106" t="str">
        <f t="shared" si="2"/>
        <v>DTF-19</v>
      </c>
      <c r="CX1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5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59" s="106" t="s">
        <v>4577</v>
      </c>
      <c r="DA159" s="106" t="s">
        <v>3546</v>
      </c>
      <c r="DB159" s="106">
        <f>FLEET[[#This Row],[Toll Collection Device Number]]</f>
        <v>0</v>
      </c>
      <c r="DC159" s="106" t="str">
        <f>FLEET[[#This Row],[License Plate]]</f>
        <v>372078K</v>
      </c>
      <c r="DD159" s="111" t="str">
        <f>IFERROR(_xlfn.XLOOKUP(FLEET[[#This Row],[ASSET]],Table7[Equip '#],Table7[Rate],),"NON-BILLABLE")</f>
        <v>NON-BILLABLE</v>
      </c>
    </row>
    <row r="160" spans="1:108" x14ac:dyDescent="0.25">
      <c r="A160" s="98" t="s">
        <v>4524</v>
      </c>
      <c r="B160" s="99" t="s">
        <v>4525</v>
      </c>
      <c r="C160" s="99" t="s">
        <v>4127</v>
      </c>
      <c r="D160" s="99" t="s">
        <v>4300</v>
      </c>
      <c r="E160" s="99" t="s">
        <v>4586</v>
      </c>
      <c r="F160" s="99" t="s">
        <v>4579</v>
      </c>
      <c r="G160" s="99">
        <v>2019</v>
      </c>
      <c r="H160" s="99" t="s">
        <v>4299</v>
      </c>
      <c r="I160" s="100"/>
      <c r="J160" s="99"/>
      <c r="K160" s="101">
        <v>45747.2332986111</v>
      </c>
      <c r="L160" s="99" t="s">
        <v>4580</v>
      </c>
      <c r="M160" s="99"/>
      <c r="N160" s="99"/>
      <c r="O160" s="99"/>
      <c r="P160" s="99"/>
      <c r="Q160" s="99"/>
      <c r="R160" s="99" t="s">
        <v>4628</v>
      </c>
      <c r="S160" s="99"/>
      <c r="T160" s="99" t="s">
        <v>4535</v>
      </c>
      <c r="U160" s="99" t="s">
        <v>4373</v>
      </c>
      <c r="V160" s="99">
        <v>165</v>
      </c>
      <c r="W160" s="99"/>
      <c r="X160" s="99"/>
      <c r="Y160" s="99">
        <v>0</v>
      </c>
      <c r="Z160" s="99">
        <v>0</v>
      </c>
      <c r="AA160" s="99" t="s">
        <v>645</v>
      </c>
      <c r="AB160" s="99" t="s">
        <v>5353</v>
      </c>
      <c r="AC160" s="99"/>
      <c r="AD160" s="99"/>
      <c r="AE160" s="99" t="s">
        <v>568</v>
      </c>
      <c r="AF160" s="99"/>
      <c r="AG160" s="99"/>
      <c r="AH160" s="99" t="s">
        <v>5261</v>
      </c>
      <c r="AI160" s="99"/>
      <c r="AJ160" s="99"/>
      <c r="AK160" s="99"/>
      <c r="AL160" s="99"/>
      <c r="AM160" s="99"/>
      <c r="AN160" s="99"/>
      <c r="AO160" s="99" t="s">
        <v>4539</v>
      </c>
      <c r="AP160" s="99" t="s">
        <v>4639</v>
      </c>
      <c r="AQ160" s="99">
        <v>0</v>
      </c>
      <c r="AR160" s="99">
        <v>0</v>
      </c>
      <c r="AS160" s="99" t="s">
        <v>4540</v>
      </c>
      <c r="AT160" s="99">
        <v>0</v>
      </c>
      <c r="AU160" s="99">
        <v>0</v>
      </c>
      <c r="AV160" s="99">
        <v>0</v>
      </c>
      <c r="AW160" s="99">
        <v>0</v>
      </c>
      <c r="AX160" s="99"/>
      <c r="AY160" s="99"/>
      <c r="AZ160" s="99"/>
      <c r="BA160" s="99"/>
      <c r="BB160" s="99"/>
      <c r="BC160" s="99"/>
      <c r="BD160" s="99"/>
      <c r="BE160" s="99"/>
      <c r="BF160" s="99"/>
      <c r="BG160" s="99"/>
      <c r="BH160" s="99"/>
      <c r="BI160" s="99"/>
      <c r="BJ160" s="99"/>
      <c r="BK160" s="99"/>
      <c r="BL160" s="99"/>
      <c r="BM160" s="99"/>
      <c r="BN160" s="99"/>
      <c r="BO160" s="99"/>
      <c r="BP160" s="99"/>
      <c r="BQ160" s="99"/>
      <c r="BR160" s="99"/>
      <c r="BS160" s="99"/>
      <c r="BT160" s="99"/>
      <c r="BU160" s="99"/>
      <c r="BV160" s="99"/>
      <c r="BW160" s="99"/>
      <c r="BX160" s="99"/>
      <c r="BY160" s="99"/>
      <c r="BZ160" s="99"/>
      <c r="CA160" s="99"/>
      <c r="CB160" s="99"/>
      <c r="CC160" s="99"/>
      <c r="CD160" s="99"/>
      <c r="CE160" s="99"/>
      <c r="CF160" s="99"/>
      <c r="CG160" s="99"/>
      <c r="CH160" s="99"/>
      <c r="CI160" s="99"/>
      <c r="CJ160" s="99" t="s">
        <v>4583</v>
      </c>
      <c r="CK160" s="99" t="s">
        <v>5354</v>
      </c>
      <c r="CL160" s="99"/>
      <c r="CM160" s="99"/>
      <c r="CN160" s="102"/>
      <c r="CO160" s="99">
        <v>44804</v>
      </c>
      <c r="CP160" s="103" t="s">
        <v>4544</v>
      </c>
      <c r="CQ160" s="104"/>
      <c r="CR160" s="104"/>
      <c r="CS160" s="104"/>
      <c r="CT160" s="104"/>
      <c r="CU160" s="105"/>
      <c r="CV160" s="104" t="str">
        <f>FLEET[[#This Row],[Category]]</f>
        <v>Flatbed Trailer</v>
      </c>
      <c r="CW160" s="106" t="str">
        <f t="shared" si="2"/>
        <v>DTF-20</v>
      </c>
      <c r="CX1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0" s="106" t="s">
        <v>4577</v>
      </c>
      <c r="DA160" s="106" t="s">
        <v>4127</v>
      </c>
      <c r="DB160" s="106">
        <f>FLEET[[#This Row],[Toll Collection Device Number]]</f>
        <v>0</v>
      </c>
      <c r="DC160" s="106">
        <f>FLEET[[#This Row],[License Plate]]</f>
        <v>0</v>
      </c>
      <c r="DD160" s="111" t="str">
        <f>IFERROR(_xlfn.XLOOKUP(FLEET[[#This Row],[ASSET]],Table7[Equip '#],Table7[Rate],),"NON-BILLABLE")</f>
        <v>NON-BILLABLE</v>
      </c>
    </row>
    <row r="161" spans="1:108" ht="36" x14ac:dyDescent="0.25">
      <c r="A161" s="98" t="s">
        <v>4524</v>
      </c>
      <c r="B161" s="99" t="s">
        <v>4525</v>
      </c>
      <c r="C161" s="99" t="s">
        <v>3467</v>
      </c>
      <c r="D161" s="99" t="s">
        <v>4300</v>
      </c>
      <c r="E161" s="99" t="s">
        <v>4586</v>
      </c>
      <c r="F161" s="99" t="s">
        <v>4627</v>
      </c>
      <c r="G161" s="99">
        <v>2021</v>
      </c>
      <c r="H161" s="99" t="s">
        <v>4299</v>
      </c>
      <c r="I161" s="100"/>
      <c r="J161" s="99"/>
      <c r="K161" s="101">
        <v>45747.235879629603</v>
      </c>
      <c r="L161" s="99" t="s">
        <v>4580</v>
      </c>
      <c r="M161" s="99"/>
      <c r="N161" s="99"/>
      <c r="O161" s="99"/>
      <c r="P161" s="99"/>
      <c r="Q161" s="99"/>
      <c r="R161" s="99" t="s">
        <v>4620</v>
      </c>
      <c r="S161" s="99"/>
      <c r="T161" s="99" t="s">
        <v>4535</v>
      </c>
      <c r="U161" s="99" t="s">
        <v>4373</v>
      </c>
      <c r="V161" s="99">
        <v>514</v>
      </c>
      <c r="W161" s="99"/>
      <c r="X161" s="99"/>
      <c r="Y161" s="99">
        <v>0</v>
      </c>
      <c r="Z161" s="99">
        <v>0</v>
      </c>
      <c r="AA161" s="99" t="s">
        <v>3467</v>
      </c>
      <c r="AB161" s="99" t="s">
        <v>5355</v>
      </c>
      <c r="AC161" s="99" t="s">
        <v>5356</v>
      </c>
      <c r="AD161" s="99" t="s">
        <v>5357</v>
      </c>
      <c r="AE161" s="99" t="s">
        <v>568</v>
      </c>
      <c r="AF161" s="99"/>
      <c r="AG161" s="99"/>
      <c r="AH161" s="100" t="s">
        <v>5358</v>
      </c>
      <c r="AI161" s="99"/>
      <c r="AJ161" s="99"/>
      <c r="AK161" s="99"/>
      <c r="AL161" s="99"/>
      <c r="AM161" s="99"/>
      <c r="AN161" s="99"/>
      <c r="AO161" s="99" t="s">
        <v>4539</v>
      </c>
      <c r="AP161" s="99" t="s">
        <v>4639</v>
      </c>
      <c r="AQ161" s="99">
        <v>0</v>
      </c>
      <c r="AR161" s="99">
        <v>0</v>
      </c>
      <c r="AS161" s="99" t="s">
        <v>4540</v>
      </c>
      <c r="AT161" s="99">
        <v>0</v>
      </c>
      <c r="AU161" s="99">
        <v>0</v>
      </c>
      <c r="AV161" s="99">
        <v>0</v>
      </c>
      <c r="AW161" s="99">
        <v>0</v>
      </c>
      <c r="AX161" s="99"/>
      <c r="AY161" s="99"/>
      <c r="AZ161" s="99"/>
      <c r="BA161" s="99"/>
      <c r="BB161" s="99"/>
      <c r="BC161" s="99"/>
      <c r="BD161" s="99"/>
      <c r="BE161" s="99"/>
      <c r="BF161" s="99"/>
      <c r="BG161" s="99"/>
      <c r="BH161" s="99"/>
      <c r="BI161" s="99"/>
      <c r="BJ161" s="99"/>
      <c r="BK161" s="99"/>
      <c r="BL161" s="99"/>
      <c r="BM161" s="99"/>
      <c r="BN161" s="99"/>
      <c r="BO161" s="99"/>
      <c r="BP161" s="99"/>
      <c r="BQ161" s="99"/>
      <c r="BR161" s="99"/>
      <c r="BS161" s="99"/>
      <c r="BT161" s="99"/>
      <c r="BU161" s="99"/>
      <c r="BV161" s="99"/>
      <c r="BW161" s="99"/>
      <c r="BX161" s="99"/>
      <c r="BY161" s="99"/>
      <c r="BZ161" s="99"/>
      <c r="CA161" s="99"/>
      <c r="CB161" s="99"/>
      <c r="CC161" s="99"/>
      <c r="CD161" s="99"/>
      <c r="CE161" s="99"/>
      <c r="CF161" s="99"/>
      <c r="CG161" s="99"/>
      <c r="CH161" s="99"/>
      <c r="CI161" s="99"/>
      <c r="CJ161" s="99" t="s">
        <v>4583</v>
      </c>
      <c r="CK161" s="99" t="s">
        <v>5359</v>
      </c>
      <c r="CL161" s="102"/>
      <c r="CM161" s="99"/>
      <c r="CN161" s="102"/>
      <c r="CO161" s="99">
        <v>43890</v>
      </c>
      <c r="CP161" s="103" t="s">
        <v>4544</v>
      </c>
      <c r="CQ161" s="104"/>
      <c r="CR161" s="104"/>
      <c r="CS161" s="104"/>
      <c r="CT161" s="104"/>
      <c r="CU161" s="105"/>
      <c r="CV161" s="104" t="str">
        <f>FLEET[[#This Row],[Category]]</f>
        <v>Flatbed Trailer</v>
      </c>
      <c r="CW161" s="106" t="str">
        <f t="shared" si="2"/>
        <v>DTF-21</v>
      </c>
      <c r="CX1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1" s="106" t="s">
        <v>4577</v>
      </c>
      <c r="DA161" s="106" t="s">
        <v>3467</v>
      </c>
      <c r="DB161" s="106">
        <f>FLEET[[#This Row],[Toll Collection Device Number]]</f>
        <v>0</v>
      </c>
      <c r="DC161" s="106" t="str">
        <f>FLEET[[#This Row],[License Plate]]</f>
        <v>765223K</v>
      </c>
      <c r="DD161" s="111" t="str">
        <f>IFERROR(_xlfn.XLOOKUP(FLEET[[#This Row],[ASSET]],Table7[Equip '#],Table7[Rate],),"NON-BILLABLE")</f>
        <v>NON-BILLABLE</v>
      </c>
    </row>
    <row r="162" spans="1:108" x14ac:dyDescent="0.25">
      <c r="A162" s="98" t="s">
        <v>4524</v>
      </c>
      <c r="B162" s="99" t="s">
        <v>4525</v>
      </c>
      <c r="C162" s="99" t="s">
        <v>3653</v>
      </c>
      <c r="D162" s="99" t="s">
        <v>4300</v>
      </c>
      <c r="E162" s="99" t="s">
        <v>4586</v>
      </c>
      <c r="F162" s="99" t="s">
        <v>4579</v>
      </c>
      <c r="G162" s="99">
        <v>2018</v>
      </c>
      <c r="H162" s="99" t="s">
        <v>4299</v>
      </c>
      <c r="I162" s="100"/>
      <c r="J162" s="99"/>
      <c r="K162" s="101">
        <v>45747.231550925899</v>
      </c>
      <c r="L162" s="99" t="s">
        <v>4580</v>
      </c>
      <c r="M162" s="99"/>
      <c r="N162" s="99"/>
      <c r="O162" s="99"/>
      <c r="P162" s="99"/>
      <c r="Q162" s="99"/>
      <c r="R162" s="99" t="s">
        <v>5360</v>
      </c>
      <c r="S162" s="99"/>
      <c r="T162" s="99" t="s">
        <v>4535</v>
      </c>
      <c r="U162" s="99" t="s">
        <v>4373</v>
      </c>
      <c r="V162" s="99">
        <v>424</v>
      </c>
      <c r="W162" s="99"/>
      <c r="X162" s="99"/>
      <c r="Y162" s="99">
        <v>0</v>
      </c>
      <c r="Z162" s="99">
        <v>0</v>
      </c>
      <c r="AA162" s="99" t="s">
        <v>635</v>
      </c>
      <c r="AB162" s="99" t="s">
        <v>5361</v>
      </c>
      <c r="AC162" s="99"/>
      <c r="AD162" s="99" t="s">
        <v>5362</v>
      </c>
      <c r="AE162" s="99" t="s">
        <v>568</v>
      </c>
      <c r="AF162" s="99"/>
      <c r="AG162" s="99"/>
      <c r="AH162" s="99" t="s">
        <v>5305</v>
      </c>
      <c r="AI162" s="99"/>
      <c r="AJ162" s="99"/>
      <c r="AK162" s="99"/>
      <c r="AL162" s="99"/>
      <c r="AM162" s="99"/>
      <c r="AN162" s="99"/>
      <c r="AO162" s="99" t="s">
        <v>4539</v>
      </c>
      <c r="AP162" s="99" t="s">
        <v>4639</v>
      </c>
      <c r="AQ162" s="99">
        <v>0</v>
      </c>
      <c r="AR162" s="99">
        <v>0</v>
      </c>
      <c r="AS162" s="99" t="s">
        <v>4540</v>
      </c>
      <c r="AT162" s="99">
        <v>0</v>
      </c>
      <c r="AU162" s="99">
        <v>0</v>
      </c>
      <c r="AV162" s="99">
        <v>0</v>
      </c>
      <c r="AW162" s="99">
        <v>0</v>
      </c>
      <c r="AX162" s="99" t="s">
        <v>5363</v>
      </c>
      <c r="AY162" s="99"/>
      <c r="AZ162" s="99"/>
      <c r="BA162" s="99"/>
      <c r="BB162" s="99"/>
      <c r="BC162" s="99"/>
      <c r="BD162" s="99"/>
      <c r="BE162" s="99"/>
      <c r="BF162" s="99"/>
      <c r="BG162" s="99"/>
      <c r="BH162" s="99"/>
      <c r="BI162" s="99"/>
      <c r="BJ162" s="99"/>
      <c r="BK162" s="99"/>
      <c r="BL162" s="99"/>
      <c r="BM162" s="99"/>
      <c r="BN162" s="99"/>
      <c r="BO162" s="99"/>
      <c r="BP162" s="99"/>
      <c r="BQ162" s="99"/>
      <c r="BR162" s="99"/>
      <c r="BS162" s="99"/>
      <c r="BT162" s="99"/>
      <c r="BU162" s="99"/>
      <c r="BV162" s="99"/>
      <c r="BW162" s="99"/>
      <c r="BX162" s="99"/>
      <c r="BY162" s="99"/>
      <c r="BZ162" s="99"/>
      <c r="CA162" s="99"/>
      <c r="CB162" s="99"/>
      <c r="CC162" s="99"/>
      <c r="CD162" s="99"/>
      <c r="CE162" s="99"/>
      <c r="CF162" s="99"/>
      <c r="CG162" s="99"/>
      <c r="CH162" s="99"/>
      <c r="CI162" s="99"/>
      <c r="CJ162" s="99" t="s">
        <v>4583</v>
      </c>
      <c r="CK162" s="99" t="s">
        <v>5364</v>
      </c>
      <c r="CL162" s="99">
        <v>2</v>
      </c>
      <c r="CM162" s="99"/>
      <c r="CN162" s="102"/>
      <c r="CO162" s="99">
        <v>45900</v>
      </c>
      <c r="CP162" s="103" t="s">
        <v>4544</v>
      </c>
      <c r="CQ162" s="104"/>
      <c r="CR162" s="104"/>
      <c r="CS162" s="104"/>
      <c r="CT162" s="104"/>
      <c r="CU162" s="105"/>
      <c r="CV162" s="104" t="str">
        <f>FLEET[[#This Row],[Category]]</f>
        <v>Flatbed Trailer</v>
      </c>
      <c r="CW162" s="106" t="str">
        <f t="shared" si="2"/>
        <v>DTF-22</v>
      </c>
      <c r="CX1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2" s="106" t="s">
        <v>4577</v>
      </c>
      <c r="DA162" s="106" t="s">
        <v>3653</v>
      </c>
      <c r="DB162" s="106" t="str">
        <f>FLEET[[#This Row],[Toll Collection Device Number]]</f>
        <v>DFW.03147761</v>
      </c>
      <c r="DC162" s="106" t="str">
        <f>FLEET[[#This Row],[License Plate]]</f>
        <v>470239K</v>
      </c>
      <c r="DD162" s="111" t="str">
        <f>IFERROR(_xlfn.XLOOKUP(FLEET[[#This Row],[ASSET]],Table7[Equip '#],Table7[Rate],),"NON-BILLABLE")</f>
        <v>NON-BILLABLE</v>
      </c>
    </row>
    <row r="163" spans="1:108" x14ac:dyDescent="0.25">
      <c r="A163" s="98" t="s">
        <v>4524</v>
      </c>
      <c r="B163" s="99" t="s">
        <v>4525</v>
      </c>
      <c r="C163" s="99" t="s">
        <v>3168</v>
      </c>
      <c r="D163" s="99" t="s">
        <v>4829</v>
      </c>
      <c r="E163" s="99" t="s">
        <v>5365</v>
      </c>
      <c r="F163" s="99" t="s">
        <v>5366</v>
      </c>
      <c r="G163" s="99">
        <v>2022</v>
      </c>
      <c r="H163" s="99" t="s">
        <v>5367</v>
      </c>
      <c r="I163" s="100"/>
      <c r="J163" s="99"/>
      <c r="K163" s="101">
        <v>45746.366354166697</v>
      </c>
      <c r="L163" s="99" t="s">
        <v>4580</v>
      </c>
      <c r="M163" s="99"/>
      <c r="N163" s="99"/>
      <c r="O163" s="99"/>
      <c r="P163" s="99"/>
      <c r="Q163" s="99"/>
      <c r="R163" s="99" t="s">
        <v>4628</v>
      </c>
      <c r="S163" s="99"/>
      <c r="T163" s="99" t="s">
        <v>4535</v>
      </c>
      <c r="U163" s="99" t="s">
        <v>4350</v>
      </c>
      <c r="V163" s="99">
        <v>965</v>
      </c>
      <c r="W163" s="99">
        <v>3967.6</v>
      </c>
      <c r="X163" s="99">
        <v>3967.6</v>
      </c>
      <c r="Y163" s="99">
        <v>18079</v>
      </c>
      <c r="Z163" s="99">
        <v>18079</v>
      </c>
      <c r="AA163" s="99"/>
      <c r="AB163" s="99" t="s">
        <v>5368</v>
      </c>
      <c r="AC163" s="99"/>
      <c r="AD163" s="99"/>
      <c r="AE163" s="99"/>
      <c r="AF163" s="99"/>
      <c r="AG163" s="99"/>
      <c r="AH163" s="99"/>
      <c r="AI163" s="99"/>
      <c r="AJ163" s="99"/>
      <c r="AK163" s="99"/>
      <c r="AL163" s="99"/>
      <c r="AM163" s="99"/>
      <c r="AN163" s="99"/>
      <c r="AO163" s="99" t="s">
        <v>4539</v>
      </c>
      <c r="AP163" s="99" t="s">
        <v>4639</v>
      </c>
      <c r="AQ163" s="99"/>
      <c r="AR163" s="99">
        <v>0</v>
      </c>
      <c r="AS163" s="99" t="s">
        <v>4540</v>
      </c>
      <c r="AT163" s="99"/>
      <c r="AU163" s="99">
        <v>0</v>
      </c>
      <c r="AV163" s="99">
        <v>0</v>
      </c>
      <c r="AW163" s="99">
        <v>0</v>
      </c>
      <c r="AX163" s="99"/>
      <c r="AY163" s="99"/>
      <c r="AZ163" s="99"/>
      <c r="BA163" s="99"/>
      <c r="BB163" s="99"/>
      <c r="BC163" s="99"/>
      <c r="BD163" s="99"/>
      <c r="BE163" s="99"/>
      <c r="BF163" s="99"/>
      <c r="BG163" s="99"/>
      <c r="BH163" s="99"/>
      <c r="BI163" s="99"/>
      <c r="BJ163" s="99"/>
      <c r="BK163" s="99"/>
      <c r="BL163" s="99"/>
      <c r="BM163" s="99"/>
      <c r="BN163" s="99"/>
      <c r="BO163" s="99"/>
      <c r="BP163" s="99"/>
      <c r="BQ163" s="99"/>
      <c r="BR163" s="99"/>
      <c r="BS163" s="99"/>
      <c r="BT163" s="99"/>
      <c r="BU163" s="99"/>
      <c r="BV163" s="99"/>
      <c r="BW163" s="99"/>
      <c r="BX163" s="99"/>
      <c r="BY163" s="99"/>
      <c r="BZ163" s="99"/>
      <c r="CA163" s="99"/>
      <c r="CB163" s="99"/>
      <c r="CC163" s="99"/>
      <c r="CD163" s="99"/>
      <c r="CE163" s="99"/>
      <c r="CF163" s="99"/>
      <c r="CG163" s="99"/>
      <c r="CH163" s="99"/>
      <c r="CI163" s="99"/>
      <c r="CJ163" s="99" t="s">
        <v>4836</v>
      </c>
      <c r="CK163" s="99" t="s">
        <v>5369</v>
      </c>
      <c r="CL163" s="99"/>
      <c r="CM163" s="99"/>
      <c r="CN163" s="102"/>
      <c r="CO163" s="99"/>
      <c r="CP163" s="103" t="s">
        <v>4544</v>
      </c>
      <c r="CQ163" s="104"/>
      <c r="CR163" s="104"/>
      <c r="CS163" s="104"/>
      <c r="CT163" s="104"/>
      <c r="CU163" s="105"/>
      <c r="CV163" s="104" t="str">
        <f>FLEET[[#This Row],[Category]]</f>
        <v>Generator</v>
      </c>
      <c r="CW163" s="106" t="str">
        <f t="shared" si="2"/>
        <v>DTG-01</v>
      </c>
      <c r="CX1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3" s="106" t="s">
        <v>4577</v>
      </c>
      <c r="DA163" s="106" t="s">
        <v>3168</v>
      </c>
      <c r="DB163" s="106">
        <f>FLEET[[#This Row],[Toll Collection Device Number]]</f>
        <v>0</v>
      </c>
      <c r="DC163" s="106">
        <f>FLEET[[#This Row],[License Plate]]</f>
        <v>0</v>
      </c>
      <c r="DD163" s="111" t="str">
        <f>IFERROR(_xlfn.XLOOKUP(FLEET[[#This Row],[ASSET]],Table7[Equip '#],Table7[Rate],),"NON-BILLABLE")</f>
        <v>NON-BILLABLE</v>
      </c>
    </row>
    <row r="164" spans="1:108" x14ac:dyDescent="0.25">
      <c r="A164" s="98" t="s">
        <v>4524</v>
      </c>
      <c r="B164" s="99" t="s">
        <v>4525</v>
      </c>
      <c r="C164" s="99" t="s">
        <v>3169</v>
      </c>
      <c r="D164" s="99" t="s">
        <v>4829</v>
      </c>
      <c r="E164" s="99" t="s">
        <v>4830</v>
      </c>
      <c r="F164" s="99" t="s">
        <v>5370</v>
      </c>
      <c r="G164" s="99">
        <v>2013</v>
      </c>
      <c r="H164" s="99" t="s">
        <v>5367</v>
      </c>
      <c r="I164" s="100"/>
      <c r="J164" s="99"/>
      <c r="K164" s="101">
        <v>45746.456111111103</v>
      </c>
      <c r="L164" s="99" t="s">
        <v>4580</v>
      </c>
      <c r="M164" s="99"/>
      <c r="N164" s="99"/>
      <c r="O164" s="99"/>
      <c r="P164" s="99"/>
      <c r="Q164" s="99"/>
      <c r="R164" s="99" t="s">
        <v>4628</v>
      </c>
      <c r="S164" s="99"/>
      <c r="T164" s="99" t="s">
        <v>4535</v>
      </c>
      <c r="U164" s="99" t="s">
        <v>1936</v>
      </c>
      <c r="V164" s="99">
        <v>810</v>
      </c>
      <c r="W164" s="99">
        <v>68.7</v>
      </c>
      <c r="X164" s="99">
        <v>68.7</v>
      </c>
      <c r="Y164" s="99">
        <v>2473</v>
      </c>
      <c r="Z164" s="99">
        <v>2473</v>
      </c>
      <c r="AA164" s="99"/>
      <c r="AB164" s="99" t="s">
        <v>5371</v>
      </c>
      <c r="AC164" s="99" t="s">
        <v>5372</v>
      </c>
      <c r="AD164" s="99"/>
      <c r="AE164" s="99"/>
      <c r="AF164" s="99"/>
      <c r="AG164" s="99"/>
      <c r="AH164" s="99" t="s">
        <v>5373</v>
      </c>
      <c r="AI164" s="99"/>
      <c r="AJ164" s="99"/>
      <c r="AK164" s="99"/>
      <c r="AL164" s="99"/>
      <c r="AM164" s="99"/>
      <c r="AN164" s="99"/>
      <c r="AO164" s="99" t="s">
        <v>4539</v>
      </c>
      <c r="AP164" s="99" t="s">
        <v>4639</v>
      </c>
      <c r="AQ164" s="99"/>
      <c r="AR164" s="99">
        <v>0</v>
      </c>
      <c r="AS164" s="99" t="s">
        <v>4540</v>
      </c>
      <c r="AT164" s="99"/>
      <c r="AU164" s="99">
        <v>0</v>
      </c>
      <c r="AV164" s="99">
        <v>0</v>
      </c>
      <c r="AW164" s="99">
        <v>0</v>
      </c>
      <c r="AX164" s="99"/>
      <c r="AY164" s="99"/>
      <c r="AZ164" s="99"/>
      <c r="BA164" s="99"/>
      <c r="BB164" s="99"/>
      <c r="BC164" s="99"/>
      <c r="BD164" s="99"/>
      <c r="BE164" s="99"/>
      <c r="BF164" s="99"/>
      <c r="BG164" s="99"/>
      <c r="BH164" s="99"/>
      <c r="BI164" s="99"/>
      <c r="BJ164" s="99"/>
      <c r="BK164" s="99"/>
      <c r="BL164" s="99"/>
      <c r="BM164" s="99"/>
      <c r="BN164" s="99"/>
      <c r="BO164" s="99"/>
      <c r="BP164" s="99"/>
      <c r="BQ164" s="99"/>
      <c r="BR164" s="99"/>
      <c r="BS164" s="99"/>
      <c r="BT164" s="99"/>
      <c r="BU164" s="99"/>
      <c r="BV164" s="99"/>
      <c r="BW164" s="99"/>
      <c r="BX164" s="99"/>
      <c r="BY164" s="99"/>
      <c r="BZ164" s="99"/>
      <c r="CA164" s="99"/>
      <c r="CB164" s="99"/>
      <c r="CC164" s="99"/>
      <c r="CD164" s="99"/>
      <c r="CE164" s="99"/>
      <c r="CF164" s="99"/>
      <c r="CG164" s="99"/>
      <c r="CH164" s="99"/>
      <c r="CI164" s="99"/>
      <c r="CJ164" s="99" t="s">
        <v>4836</v>
      </c>
      <c r="CK164" s="99" t="s">
        <v>5374</v>
      </c>
      <c r="CL164" s="102"/>
      <c r="CM164" s="99"/>
      <c r="CN164" s="102"/>
      <c r="CO164" s="99"/>
      <c r="CP164" s="103" t="s">
        <v>4544</v>
      </c>
      <c r="CQ164" s="104"/>
      <c r="CR164" s="104"/>
      <c r="CS164" s="104"/>
      <c r="CT164" s="104"/>
      <c r="CU164" s="105"/>
      <c r="CV164" s="104" t="str">
        <f>FLEET[[#This Row],[Category]]</f>
        <v>Generator</v>
      </c>
      <c r="CW164" s="106" t="str">
        <f t="shared" si="2"/>
        <v>DTG-02</v>
      </c>
      <c r="CX1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4" s="106" t="s">
        <v>4577</v>
      </c>
      <c r="DA164" s="106" t="s">
        <v>3169</v>
      </c>
      <c r="DB164" s="106">
        <f>FLEET[[#This Row],[Toll Collection Device Number]]</f>
        <v>0</v>
      </c>
      <c r="DC164" s="106">
        <f>FLEET[[#This Row],[License Plate]]</f>
        <v>0</v>
      </c>
      <c r="DD164" s="111" t="str">
        <f>IFERROR(_xlfn.XLOOKUP(FLEET[[#This Row],[ASSET]],Table7[Equip '#],Table7[Rate],),"NON-BILLABLE")</f>
        <v>NON-BILLABLE</v>
      </c>
    </row>
    <row r="165" spans="1:108" x14ac:dyDescent="0.25">
      <c r="A165" s="98" t="s">
        <v>4524</v>
      </c>
      <c r="B165" s="99" t="s">
        <v>4525</v>
      </c>
      <c r="C165" s="99" t="s">
        <v>3170</v>
      </c>
      <c r="D165" s="99" t="s">
        <v>4829</v>
      </c>
      <c r="E165" s="99" t="s">
        <v>5375</v>
      </c>
      <c r="F165" s="99" t="s">
        <v>5376</v>
      </c>
      <c r="G165" s="99">
        <v>2014</v>
      </c>
      <c r="H165" s="99" t="s">
        <v>5367</v>
      </c>
      <c r="I165" s="100"/>
      <c r="J165" s="99"/>
      <c r="K165" s="101">
        <v>45746.458703703698</v>
      </c>
      <c r="L165" s="99" t="s">
        <v>4580</v>
      </c>
      <c r="M165" s="99"/>
      <c r="N165" s="99"/>
      <c r="O165" s="99"/>
      <c r="P165" s="99"/>
      <c r="Q165" s="99"/>
      <c r="R165" s="99" t="s">
        <v>4628</v>
      </c>
      <c r="S165" s="99"/>
      <c r="T165" s="99" t="s">
        <v>4535</v>
      </c>
      <c r="U165" s="99" t="s">
        <v>1936</v>
      </c>
      <c r="V165" s="99">
        <v>965</v>
      </c>
      <c r="W165" s="99">
        <v>26785.200000000001</v>
      </c>
      <c r="X165" s="99">
        <v>26785.200000000001</v>
      </c>
      <c r="Y165" s="99">
        <v>28608</v>
      </c>
      <c r="Z165" s="99">
        <v>28608</v>
      </c>
      <c r="AA165" s="99"/>
      <c r="AB165" s="99" t="s">
        <v>5377</v>
      </c>
      <c r="AC165" s="99"/>
      <c r="AD165" s="99"/>
      <c r="AE165" s="99"/>
      <c r="AF165" s="99"/>
      <c r="AG165" s="99"/>
      <c r="AH165" s="99" t="s">
        <v>5378</v>
      </c>
      <c r="AI165" s="99"/>
      <c r="AJ165" s="99"/>
      <c r="AK165" s="99"/>
      <c r="AL165" s="99"/>
      <c r="AM165" s="99"/>
      <c r="AN165" s="99"/>
      <c r="AO165" s="99" t="s">
        <v>4539</v>
      </c>
      <c r="AP165" s="99" t="s">
        <v>4639</v>
      </c>
      <c r="AQ165" s="99"/>
      <c r="AR165" s="99">
        <v>0</v>
      </c>
      <c r="AS165" s="99" t="s">
        <v>4540</v>
      </c>
      <c r="AT165" s="99"/>
      <c r="AU165" s="99">
        <v>0</v>
      </c>
      <c r="AV165" s="99">
        <v>0</v>
      </c>
      <c r="AW165" s="99">
        <v>0</v>
      </c>
      <c r="AX165" s="99"/>
      <c r="AY165" s="99"/>
      <c r="AZ165" s="99"/>
      <c r="BA165" s="99"/>
      <c r="BB165" s="99"/>
      <c r="BC165" s="99"/>
      <c r="BD165" s="99"/>
      <c r="BE165" s="99"/>
      <c r="BF165" s="99"/>
      <c r="BG165" s="99"/>
      <c r="BH165" s="99"/>
      <c r="BI165" s="99"/>
      <c r="BJ165" s="99"/>
      <c r="BK165" s="99"/>
      <c r="BL165" s="99"/>
      <c r="BM165" s="99"/>
      <c r="BN165" s="99"/>
      <c r="BO165" s="99"/>
      <c r="BP165" s="99"/>
      <c r="BQ165" s="99"/>
      <c r="BR165" s="99"/>
      <c r="BS165" s="99"/>
      <c r="BT165" s="99"/>
      <c r="BU165" s="99"/>
      <c r="BV165" s="99"/>
      <c r="BW165" s="99"/>
      <c r="BX165" s="99"/>
      <c r="BY165" s="99"/>
      <c r="BZ165" s="99"/>
      <c r="CA165" s="99"/>
      <c r="CB165" s="99"/>
      <c r="CC165" s="99"/>
      <c r="CD165" s="99"/>
      <c r="CE165" s="99"/>
      <c r="CF165" s="99"/>
      <c r="CG165" s="99"/>
      <c r="CH165" s="99"/>
      <c r="CI165" s="99"/>
      <c r="CJ165" s="99" t="s">
        <v>4836</v>
      </c>
      <c r="CK165" s="99" t="s">
        <v>5379</v>
      </c>
      <c r="CL165" s="99"/>
      <c r="CM165" s="99"/>
      <c r="CN165" s="102"/>
      <c r="CO165" s="99"/>
      <c r="CP165" s="103" t="s">
        <v>4544</v>
      </c>
      <c r="CQ165" s="104"/>
      <c r="CR165" s="104"/>
      <c r="CS165" s="104"/>
      <c r="CT165" s="104"/>
      <c r="CU165" s="105"/>
      <c r="CV165" s="104" t="str">
        <f>FLEET[[#This Row],[Category]]</f>
        <v>Generator</v>
      </c>
      <c r="CW165" s="106" t="str">
        <f t="shared" si="2"/>
        <v>DTG-03</v>
      </c>
      <c r="CX1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5" s="106" t="s">
        <v>4577</v>
      </c>
      <c r="DA165" s="106" t="s">
        <v>3170</v>
      </c>
      <c r="DB165" s="106">
        <f>FLEET[[#This Row],[Toll Collection Device Number]]</f>
        <v>0</v>
      </c>
      <c r="DC165" s="106">
        <f>FLEET[[#This Row],[License Plate]]</f>
        <v>0</v>
      </c>
      <c r="DD165" s="111" t="str">
        <f>IFERROR(_xlfn.XLOOKUP(FLEET[[#This Row],[ASSET]],Table7[Equip '#],Table7[Rate],),"NON-BILLABLE")</f>
        <v>NON-BILLABLE</v>
      </c>
    </row>
    <row r="166" spans="1:108" x14ac:dyDescent="0.25">
      <c r="A166" s="98" t="s">
        <v>4524</v>
      </c>
      <c r="B166" s="99" t="s">
        <v>4525</v>
      </c>
      <c r="C166" s="99" t="s">
        <v>4265</v>
      </c>
      <c r="D166" s="99" t="s">
        <v>4300</v>
      </c>
      <c r="E166" s="99" t="s">
        <v>5380</v>
      </c>
      <c r="F166" s="99" t="s">
        <v>5381</v>
      </c>
      <c r="G166" s="99">
        <v>2024</v>
      </c>
      <c r="H166" s="99" t="s">
        <v>4297</v>
      </c>
      <c r="I166" s="100"/>
      <c r="J166" s="99"/>
      <c r="K166" s="101">
        <v>45747.2319907407</v>
      </c>
      <c r="L166" s="99" t="s">
        <v>4580</v>
      </c>
      <c r="M166" s="99"/>
      <c r="N166" s="99"/>
      <c r="O166" s="99"/>
      <c r="P166" s="99"/>
      <c r="Q166" s="99"/>
      <c r="R166" s="99" t="s">
        <v>4628</v>
      </c>
      <c r="S166" s="99"/>
      <c r="T166" s="99" t="s">
        <v>4535</v>
      </c>
      <c r="U166" s="99" t="s">
        <v>4373</v>
      </c>
      <c r="V166" s="99">
        <v>31</v>
      </c>
      <c r="W166" s="99"/>
      <c r="X166" s="99"/>
      <c r="Y166" s="99">
        <v>0</v>
      </c>
      <c r="Z166" s="99">
        <v>0</v>
      </c>
      <c r="AA166" s="99" t="s">
        <v>4265</v>
      </c>
      <c r="AB166" s="99" t="s">
        <v>5382</v>
      </c>
      <c r="AC166" s="99"/>
      <c r="AD166" s="99" t="s">
        <v>5383</v>
      </c>
      <c r="AE166" s="99" t="s">
        <v>568</v>
      </c>
      <c r="AF166" s="99"/>
      <c r="AG166" s="99"/>
      <c r="AH166" s="99"/>
      <c r="AI166" s="99"/>
      <c r="AJ166" s="99"/>
      <c r="AK166" s="99"/>
      <c r="AL166" s="99"/>
      <c r="AM166" s="99"/>
      <c r="AN166" s="99"/>
      <c r="AO166" s="99" t="s">
        <v>4539</v>
      </c>
      <c r="AP166" s="99"/>
      <c r="AQ166" s="99">
        <v>0</v>
      </c>
      <c r="AR166" s="99">
        <v>0</v>
      </c>
      <c r="AS166" s="99" t="s">
        <v>4540</v>
      </c>
      <c r="AT166" s="99">
        <v>0</v>
      </c>
      <c r="AU166" s="99">
        <v>0</v>
      </c>
      <c r="AV166" s="99">
        <v>0</v>
      </c>
      <c r="AW166" s="99">
        <v>0</v>
      </c>
      <c r="AX166" s="99" t="s">
        <v>5384</v>
      </c>
      <c r="AY166" s="99"/>
      <c r="AZ166" s="99"/>
      <c r="BA166" s="99"/>
      <c r="BB166" s="99"/>
      <c r="BC166" s="99"/>
      <c r="BD166" s="99"/>
      <c r="BE166" s="99"/>
      <c r="BF166" s="99" t="s">
        <v>4624</v>
      </c>
      <c r="BG166" s="99"/>
      <c r="BH166" s="99"/>
      <c r="BI166" s="99"/>
      <c r="BJ166" s="99"/>
      <c r="BK166" s="99"/>
      <c r="BL166" s="99"/>
      <c r="BM166" s="99"/>
      <c r="BN166" s="99"/>
      <c r="BO166" s="99"/>
      <c r="BP166" s="99"/>
      <c r="BQ166" s="99"/>
      <c r="BR166" s="99"/>
      <c r="BS166" s="99"/>
      <c r="BT166" s="99"/>
      <c r="BU166" s="99"/>
      <c r="BV166" s="99"/>
      <c r="BW166" s="99"/>
      <c r="BX166" s="99"/>
      <c r="BY166" s="99"/>
      <c r="BZ166" s="99"/>
      <c r="CA166" s="99"/>
      <c r="CB166" s="99"/>
      <c r="CC166" s="99"/>
      <c r="CD166" s="99"/>
      <c r="CE166" s="99"/>
      <c r="CF166" s="99"/>
      <c r="CG166" s="99"/>
      <c r="CH166" s="99"/>
      <c r="CI166" s="99"/>
      <c r="CJ166" s="99" t="s">
        <v>4583</v>
      </c>
      <c r="CK166" s="99" t="s">
        <v>5385</v>
      </c>
      <c r="CL166" s="99">
        <v>4</v>
      </c>
      <c r="CM166" s="99"/>
      <c r="CN166" s="102"/>
      <c r="CO166" s="99">
        <v>46053</v>
      </c>
      <c r="CP166" s="103" t="s">
        <v>4544</v>
      </c>
      <c r="CQ166" s="104"/>
      <c r="CR166" s="104"/>
      <c r="CS166" s="104"/>
      <c r="CT166" s="104"/>
      <c r="CU166" s="105"/>
      <c r="CV166" s="104" t="str">
        <f>FLEET[[#This Row],[Category]]</f>
        <v>Dump Trailer</v>
      </c>
      <c r="CW166" s="106" t="str">
        <f t="shared" si="2"/>
        <v>EDT-01</v>
      </c>
      <c r="CX1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6" s="106" t="s">
        <v>4577</v>
      </c>
      <c r="DA166" s="106" t="s">
        <v>4265</v>
      </c>
      <c r="DB166" s="106" t="str">
        <f>FLEET[[#This Row],[Toll Collection Device Number]]</f>
        <v>NTTA0001702137</v>
      </c>
      <c r="DC166" s="106" t="str">
        <f>FLEET[[#This Row],[License Plate]]</f>
        <v>257C576</v>
      </c>
      <c r="DD166" s="111">
        <f>IFERROR(_xlfn.XLOOKUP(FLEET[[#This Row],[ASSET]],Table7[Equip '#],Table7[Rate],),"NON-BILLABLE")</f>
        <v>1200</v>
      </c>
    </row>
    <row r="167" spans="1:108" x14ac:dyDescent="0.25">
      <c r="A167" s="98" t="s">
        <v>4524</v>
      </c>
      <c r="B167" s="99" t="s">
        <v>4525</v>
      </c>
      <c r="C167" s="99" t="s">
        <v>4266</v>
      </c>
      <c r="D167" s="99" t="s">
        <v>4300</v>
      </c>
      <c r="E167" s="99" t="s">
        <v>5380</v>
      </c>
      <c r="F167" s="99" t="s">
        <v>5381</v>
      </c>
      <c r="G167" s="99">
        <v>2025</v>
      </c>
      <c r="H167" s="99" t="s">
        <v>4297</v>
      </c>
      <c r="I167" s="100"/>
      <c r="J167" s="99"/>
      <c r="K167" s="101">
        <v>45747.2394444444</v>
      </c>
      <c r="L167" s="99" t="s">
        <v>4580</v>
      </c>
      <c r="M167" s="99"/>
      <c r="N167" s="99"/>
      <c r="O167" s="99"/>
      <c r="P167" s="99"/>
      <c r="Q167" s="99"/>
      <c r="R167" s="99" t="s">
        <v>4628</v>
      </c>
      <c r="S167" s="99"/>
      <c r="T167" s="99" t="s">
        <v>4535</v>
      </c>
      <c r="U167" s="99" t="s">
        <v>4373</v>
      </c>
      <c r="V167" s="99">
        <v>31</v>
      </c>
      <c r="W167" s="99"/>
      <c r="X167" s="99"/>
      <c r="Y167" s="99">
        <v>0</v>
      </c>
      <c r="Z167" s="99">
        <v>0</v>
      </c>
      <c r="AA167" s="99" t="s">
        <v>4266</v>
      </c>
      <c r="AB167" s="99" t="s">
        <v>5386</v>
      </c>
      <c r="AC167" s="99"/>
      <c r="AD167" s="99" t="s">
        <v>5387</v>
      </c>
      <c r="AE167" s="99" t="s">
        <v>568</v>
      </c>
      <c r="AF167" s="99"/>
      <c r="AG167" s="99"/>
      <c r="AH167" s="99"/>
      <c r="AI167" s="99"/>
      <c r="AJ167" s="99"/>
      <c r="AK167" s="99"/>
      <c r="AL167" s="99"/>
      <c r="AM167" s="99"/>
      <c r="AN167" s="99"/>
      <c r="AO167" s="99" t="s">
        <v>4539</v>
      </c>
      <c r="AP167" s="99"/>
      <c r="AQ167" s="99">
        <v>0</v>
      </c>
      <c r="AR167" s="99">
        <v>0</v>
      </c>
      <c r="AS167" s="99" t="s">
        <v>4540</v>
      </c>
      <c r="AT167" s="99">
        <v>0</v>
      </c>
      <c r="AU167" s="99">
        <v>0</v>
      </c>
      <c r="AV167" s="99">
        <v>0</v>
      </c>
      <c r="AW167" s="99">
        <v>0</v>
      </c>
      <c r="AX167" s="99" t="s">
        <v>5388</v>
      </c>
      <c r="AY167" s="99"/>
      <c r="AZ167" s="99"/>
      <c r="BA167" s="99"/>
      <c r="BB167" s="99"/>
      <c r="BC167" s="99"/>
      <c r="BD167" s="99"/>
      <c r="BE167" s="99"/>
      <c r="BF167" s="99" t="s">
        <v>5389</v>
      </c>
      <c r="BG167" s="99"/>
      <c r="BH167" s="99"/>
      <c r="BI167" s="99"/>
      <c r="BJ167" s="99"/>
      <c r="BK167" s="99"/>
      <c r="BL167" s="99"/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 t="s">
        <v>4583</v>
      </c>
      <c r="CK167" s="99" t="s">
        <v>5390</v>
      </c>
      <c r="CL167" s="102">
        <v>4</v>
      </c>
      <c r="CM167" s="99"/>
      <c r="CN167" s="102"/>
      <c r="CO167" s="99">
        <v>46053</v>
      </c>
      <c r="CP167" s="103" t="s">
        <v>4544</v>
      </c>
      <c r="CQ167" s="104"/>
      <c r="CR167" s="104"/>
      <c r="CS167" s="104"/>
      <c r="CT167" s="104"/>
      <c r="CU167" s="105"/>
      <c r="CV167" s="104" t="str">
        <f>FLEET[[#This Row],[Category]]</f>
        <v>Dump Trailer</v>
      </c>
      <c r="CW167" s="106" t="str">
        <f t="shared" si="2"/>
        <v>EDT-02</v>
      </c>
      <c r="CX1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7" s="106" t="s">
        <v>4577</v>
      </c>
      <c r="DA167" s="106" t="s">
        <v>4266</v>
      </c>
      <c r="DB167" s="106" t="str">
        <f>FLEET[[#This Row],[Toll Collection Device Number]]</f>
        <v>NTTA0001702136</v>
      </c>
      <c r="DC167" s="106" t="str">
        <f>FLEET[[#This Row],[License Plate]]</f>
        <v>257C569</v>
      </c>
      <c r="DD167" s="111">
        <f>IFERROR(_xlfn.XLOOKUP(FLEET[[#This Row],[ASSET]],Table7[Equip '#],Table7[Rate],),"NON-BILLABLE")</f>
        <v>1200</v>
      </c>
    </row>
    <row r="168" spans="1:108" x14ac:dyDescent="0.25">
      <c r="A168" s="98" t="s">
        <v>4524</v>
      </c>
      <c r="B168" s="99" t="s">
        <v>4525</v>
      </c>
      <c r="C168" s="99" t="s">
        <v>4267</v>
      </c>
      <c r="D168" s="99" t="s">
        <v>4300</v>
      </c>
      <c r="E168" s="99" t="s">
        <v>5380</v>
      </c>
      <c r="F168" s="99" t="s">
        <v>5381</v>
      </c>
      <c r="G168" s="99">
        <v>2025</v>
      </c>
      <c r="H168" s="99" t="s">
        <v>4297</v>
      </c>
      <c r="I168" s="100"/>
      <c r="J168" s="99"/>
      <c r="K168" s="101">
        <v>45747.234050925901</v>
      </c>
      <c r="L168" s="99" t="s">
        <v>4580</v>
      </c>
      <c r="M168" s="99"/>
      <c r="N168" s="99"/>
      <c r="O168" s="99"/>
      <c r="P168" s="99"/>
      <c r="Q168" s="99"/>
      <c r="R168" s="99" t="s">
        <v>4628</v>
      </c>
      <c r="S168" s="99"/>
      <c r="T168" s="99" t="s">
        <v>4535</v>
      </c>
      <c r="U168" s="99" t="s">
        <v>4373</v>
      </c>
      <c r="V168" s="99">
        <v>31</v>
      </c>
      <c r="W168" s="99"/>
      <c r="X168" s="99"/>
      <c r="Y168" s="99">
        <v>0</v>
      </c>
      <c r="Z168" s="99">
        <v>0</v>
      </c>
      <c r="AA168" s="99" t="s">
        <v>4267</v>
      </c>
      <c r="AB168" s="99" t="s">
        <v>5391</v>
      </c>
      <c r="AC168" s="99"/>
      <c r="AD168" s="99" t="s">
        <v>5392</v>
      </c>
      <c r="AE168" s="99" t="s">
        <v>568</v>
      </c>
      <c r="AF168" s="99"/>
      <c r="AG168" s="99"/>
      <c r="AH168" s="99"/>
      <c r="AI168" s="99"/>
      <c r="AJ168" s="99"/>
      <c r="AK168" s="99"/>
      <c r="AL168" s="99"/>
      <c r="AM168" s="99"/>
      <c r="AN168" s="99"/>
      <c r="AO168" s="99" t="s">
        <v>4539</v>
      </c>
      <c r="AP168" s="99"/>
      <c r="AQ168" s="99">
        <v>0</v>
      </c>
      <c r="AR168" s="99">
        <v>0</v>
      </c>
      <c r="AS168" s="99" t="s">
        <v>4540</v>
      </c>
      <c r="AT168" s="99">
        <v>0</v>
      </c>
      <c r="AU168" s="99">
        <v>0</v>
      </c>
      <c r="AV168" s="99">
        <v>0</v>
      </c>
      <c r="AW168" s="99">
        <v>0</v>
      </c>
      <c r="AX168" s="99" t="s">
        <v>5393</v>
      </c>
      <c r="AY168" s="99" t="s">
        <v>5394</v>
      </c>
      <c r="AZ168" s="99">
        <v>47344.38</v>
      </c>
      <c r="BA168" s="99"/>
      <c r="BB168" s="99"/>
      <c r="BC168" s="99"/>
      <c r="BD168" s="99"/>
      <c r="BE168" s="99"/>
      <c r="BF168" s="99" t="s">
        <v>5389</v>
      </c>
      <c r="BG168" s="99"/>
      <c r="BH168" s="99"/>
      <c r="BI168" s="99"/>
      <c r="BJ168" s="99"/>
      <c r="BK168" s="99"/>
      <c r="BL168" s="99"/>
      <c r="BM168" s="99"/>
      <c r="BN168" s="99"/>
      <c r="BO168" s="99"/>
      <c r="BP168" s="99"/>
      <c r="BQ168" s="99"/>
      <c r="BR168" s="99"/>
      <c r="BS168" s="99"/>
      <c r="BT168" s="99"/>
      <c r="BU168" s="99"/>
      <c r="BV168" s="99"/>
      <c r="BW168" s="99"/>
      <c r="BX168" s="99"/>
      <c r="BY168" s="99"/>
      <c r="BZ168" s="99"/>
      <c r="CA168" s="99"/>
      <c r="CB168" s="99"/>
      <c r="CC168" s="99"/>
      <c r="CD168" s="99"/>
      <c r="CE168" s="99"/>
      <c r="CF168" s="99"/>
      <c r="CG168" s="99"/>
      <c r="CH168" s="99"/>
      <c r="CI168" s="99"/>
      <c r="CJ168" s="99" t="s">
        <v>4583</v>
      </c>
      <c r="CK168" s="99" t="s">
        <v>5395</v>
      </c>
      <c r="CL168" s="99">
        <v>4</v>
      </c>
      <c r="CM168" s="99"/>
      <c r="CN168" s="102"/>
      <c r="CO168" s="99">
        <v>46053</v>
      </c>
      <c r="CP168" s="103" t="s">
        <v>4544</v>
      </c>
      <c r="CQ168" s="104"/>
      <c r="CR168" s="104"/>
      <c r="CS168" s="104"/>
      <c r="CT168" s="104"/>
      <c r="CU168" s="105"/>
      <c r="CV168" s="104" t="str">
        <f>FLEET[[#This Row],[Category]]</f>
        <v>Dump Trailer</v>
      </c>
      <c r="CW168" s="106" t="str">
        <f t="shared" si="2"/>
        <v>EDT-03</v>
      </c>
      <c r="CX1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8" s="106" t="s">
        <v>4577</v>
      </c>
      <c r="DA168" s="106" t="s">
        <v>4267</v>
      </c>
      <c r="DB168" s="106" t="str">
        <f>FLEET[[#This Row],[Toll Collection Device Number]]</f>
        <v>NTTA001702134</v>
      </c>
      <c r="DC168" s="106" t="str">
        <f>FLEET[[#This Row],[License Plate]]</f>
        <v>257C570</v>
      </c>
      <c r="DD168" s="111">
        <f>IFERROR(_xlfn.XLOOKUP(FLEET[[#This Row],[ASSET]],Table7[Equip '#],Table7[Rate],),"NON-BILLABLE")</f>
        <v>1200</v>
      </c>
    </row>
    <row r="169" spans="1:108" x14ac:dyDescent="0.25">
      <c r="A169" s="98" t="s">
        <v>4524</v>
      </c>
      <c r="B169" s="99" t="s">
        <v>4525</v>
      </c>
      <c r="C169" s="99" t="s">
        <v>4268</v>
      </c>
      <c r="D169" s="99" t="s">
        <v>4300</v>
      </c>
      <c r="E169" s="99" t="s">
        <v>5380</v>
      </c>
      <c r="F169" s="99" t="s">
        <v>5381</v>
      </c>
      <c r="G169" s="99">
        <v>2025</v>
      </c>
      <c r="H169" s="99" t="s">
        <v>4297</v>
      </c>
      <c r="I169" s="100"/>
      <c r="J169" s="99"/>
      <c r="K169" s="101">
        <v>45747.234398148103</v>
      </c>
      <c r="L169" s="99" t="s">
        <v>4580</v>
      </c>
      <c r="M169" s="99"/>
      <c r="N169" s="99"/>
      <c r="O169" s="99"/>
      <c r="P169" s="99"/>
      <c r="Q169" s="99"/>
      <c r="R169" s="99" t="s">
        <v>4628</v>
      </c>
      <c r="S169" s="99"/>
      <c r="T169" s="99" t="s">
        <v>4535</v>
      </c>
      <c r="U169" s="99" t="s">
        <v>4373</v>
      </c>
      <c r="V169" s="99">
        <v>31</v>
      </c>
      <c r="W169" s="99"/>
      <c r="X169" s="99"/>
      <c r="Y169" s="99">
        <v>0</v>
      </c>
      <c r="Z169" s="99">
        <v>0</v>
      </c>
      <c r="AA169" s="99" t="s">
        <v>4268</v>
      </c>
      <c r="AB169" s="99" t="s">
        <v>5396</v>
      </c>
      <c r="AC169" s="99"/>
      <c r="AD169" s="99" t="s">
        <v>5397</v>
      </c>
      <c r="AE169" s="99" t="s">
        <v>568</v>
      </c>
      <c r="AF169" s="99"/>
      <c r="AG169" s="99"/>
      <c r="AH169" s="100" t="s">
        <v>5398</v>
      </c>
      <c r="AI169" s="99"/>
      <c r="AJ169" s="99"/>
      <c r="AK169" s="99"/>
      <c r="AL169" s="99"/>
      <c r="AM169" s="99"/>
      <c r="AN169" s="99"/>
      <c r="AO169" s="99" t="s">
        <v>4539</v>
      </c>
      <c r="AP169" s="99"/>
      <c r="AQ169" s="99">
        <v>0</v>
      </c>
      <c r="AR169" s="99">
        <v>0</v>
      </c>
      <c r="AS169" s="99" t="s">
        <v>4540</v>
      </c>
      <c r="AT169" s="99">
        <v>0</v>
      </c>
      <c r="AU169" s="99">
        <v>0</v>
      </c>
      <c r="AV169" s="99">
        <v>0</v>
      </c>
      <c r="AW169" s="99">
        <v>0</v>
      </c>
      <c r="AX169" s="99" t="s">
        <v>5399</v>
      </c>
      <c r="AY169" s="99" t="s">
        <v>5394</v>
      </c>
      <c r="AZ169" s="99">
        <v>47344.38</v>
      </c>
      <c r="BA169" s="99"/>
      <c r="BB169" s="99"/>
      <c r="BC169" s="99"/>
      <c r="BD169" s="99"/>
      <c r="BE169" s="99"/>
      <c r="BF169" s="99" t="s">
        <v>5389</v>
      </c>
      <c r="BG169" s="99"/>
      <c r="BH169" s="99"/>
      <c r="BI169" s="99"/>
      <c r="BJ169" s="99"/>
      <c r="BK169" s="99"/>
      <c r="BL169" s="99"/>
      <c r="BM169" s="99"/>
      <c r="BN169" s="99"/>
      <c r="BO169" s="99"/>
      <c r="BP169" s="99"/>
      <c r="BQ169" s="99"/>
      <c r="BR169" s="99"/>
      <c r="BS169" s="99"/>
      <c r="BT169" s="99"/>
      <c r="BU169" s="99"/>
      <c r="BV169" s="99"/>
      <c r="BW169" s="99"/>
      <c r="BX169" s="99"/>
      <c r="BY169" s="99"/>
      <c r="BZ169" s="99"/>
      <c r="CA169" s="99"/>
      <c r="CB169" s="99"/>
      <c r="CC169" s="99"/>
      <c r="CD169" s="99"/>
      <c r="CE169" s="99"/>
      <c r="CF169" s="99"/>
      <c r="CG169" s="99"/>
      <c r="CH169" s="99"/>
      <c r="CI169" s="99"/>
      <c r="CJ169" s="99" t="s">
        <v>4583</v>
      </c>
      <c r="CK169" s="99" t="s">
        <v>5400</v>
      </c>
      <c r="CL169" s="99">
        <v>4</v>
      </c>
      <c r="CM169" s="99"/>
      <c r="CN169" s="102"/>
      <c r="CO169" s="99">
        <v>46053</v>
      </c>
      <c r="CP169" s="103" t="s">
        <v>4544</v>
      </c>
      <c r="CQ169" s="104"/>
      <c r="CR169" s="104"/>
      <c r="CS169" s="104"/>
      <c r="CT169" s="104"/>
      <c r="CU169" s="105"/>
      <c r="CV169" s="104" t="str">
        <f>FLEET[[#This Row],[Category]]</f>
        <v>Dump Trailer</v>
      </c>
      <c r="CW169" s="106" t="str">
        <f t="shared" si="2"/>
        <v>EDT-04</v>
      </c>
      <c r="CX1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16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169" s="106" t="s">
        <v>4577</v>
      </c>
      <c r="DA169" s="106" t="s">
        <v>4268</v>
      </c>
      <c r="DB169" s="106" t="str">
        <f>FLEET[[#This Row],[Toll Collection Device Number]]</f>
        <v>NTTA0001702135</v>
      </c>
      <c r="DC169" s="106" t="str">
        <f>FLEET[[#This Row],[License Plate]]</f>
        <v>257C575</v>
      </c>
      <c r="DD169" s="111">
        <f>IFERROR(_xlfn.XLOOKUP(FLEET[[#This Row],[ASSET]],Table7[Equip '#],Table7[Rate],),"NON-BILLABLE")</f>
        <v>1200</v>
      </c>
    </row>
    <row r="170" spans="1:108" x14ac:dyDescent="0.25">
      <c r="A170" s="98" t="s">
        <v>4524</v>
      </c>
      <c r="B170" s="99" t="s">
        <v>4525</v>
      </c>
      <c r="C170" s="99" t="s">
        <v>5401</v>
      </c>
      <c r="D170" s="99" t="s">
        <v>4527</v>
      </c>
      <c r="E170" s="99" t="s">
        <v>4570</v>
      </c>
      <c r="F170" s="99" t="s">
        <v>5402</v>
      </c>
      <c r="G170" s="99">
        <v>2022</v>
      </c>
      <c r="H170" s="99" t="s">
        <v>4319</v>
      </c>
      <c r="I170" s="100" t="s">
        <v>5403</v>
      </c>
      <c r="J170" s="99"/>
      <c r="K170" s="101">
        <v>45747.332534722198</v>
      </c>
      <c r="L170" s="99" t="s">
        <v>4531</v>
      </c>
      <c r="M170" s="99"/>
      <c r="N170" s="99"/>
      <c r="O170" s="99"/>
      <c r="P170" s="99"/>
      <c r="Q170" s="99"/>
      <c r="R170" s="99" t="s">
        <v>5404</v>
      </c>
      <c r="S170" s="99" t="s">
        <v>5405</v>
      </c>
      <c r="T170" s="99" t="s">
        <v>4535</v>
      </c>
      <c r="U170" s="99" t="s">
        <v>4536</v>
      </c>
      <c r="V170" s="99">
        <v>340</v>
      </c>
      <c r="W170" s="99">
        <v>30205.599999999999</v>
      </c>
      <c r="X170" s="99">
        <v>30205.599999999999</v>
      </c>
      <c r="Y170" s="99">
        <v>2008</v>
      </c>
      <c r="Z170" s="99">
        <v>2008</v>
      </c>
      <c r="AA170" s="99" t="s">
        <v>5406</v>
      </c>
      <c r="AB170" s="99" t="s">
        <v>5407</v>
      </c>
      <c r="AC170" s="99"/>
      <c r="AD170" s="99" t="s">
        <v>5408</v>
      </c>
      <c r="AE170" s="99" t="s">
        <v>568</v>
      </c>
      <c r="AF170" s="99"/>
      <c r="AG170" s="99"/>
      <c r="AH170" s="99" t="s">
        <v>5409</v>
      </c>
      <c r="AI170" s="99"/>
      <c r="AJ170" s="99"/>
      <c r="AK170" s="99"/>
      <c r="AL170" s="99"/>
      <c r="AM170" s="99"/>
      <c r="AN170" s="99"/>
      <c r="AO170" s="99" t="s">
        <v>4539</v>
      </c>
      <c r="AP170" s="99" t="s">
        <v>4639</v>
      </c>
      <c r="AQ170" s="99">
        <v>0</v>
      </c>
      <c r="AR170" s="99">
        <v>0</v>
      </c>
      <c r="AS170" s="99" t="s">
        <v>4540</v>
      </c>
      <c r="AT170" s="99">
        <v>0</v>
      </c>
      <c r="AU170" s="99">
        <v>0</v>
      </c>
      <c r="AV170" s="99">
        <v>0</v>
      </c>
      <c r="AW170" s="99">
        <v>0</v>
      </c>
      <c r="AX170" s="99" t="s">
        <v>5410</v>
      </c>
      <c r="AY170" s="99"/>
      <c r="AZ170" s="99">
        <v>0</v>
      </c>
      <c r="BA170" s="99">
        <v>0</v>
      </c>
      <c r="BB170" s="99">
        <v>0</v>
      </c>
      <c r="BC170" s="99"/>
      <c r="BD170" s="99"/>
      <c r="BE170" s="99"/>
      <c r="BF170" s="99" t="s">
        <v>5411</v>
      </c>
      <c r="BG170" s="99"/>
      <c r="BH170" s="99"/>
      <c r="BI170" s="99"/>
      <c r="BJ170" s="99"/>
      <c r="BK170" s="99"/>
      <c r="BL170" s="99"/>
      <c r="BM170" s="99"/>
      <c r="BN170" s="99"/>
      <c r="BO170" s="99"/>
      <c r="BP170" s="99"/>
      <c r="BQ170" s="99"/>
      <c r="BR170" s="99"/>
      <c r="BS170" s="99"/>
      <c r="BT170" s="99"/>
      <c r="BU170" s="99"/>
      <c r="BV170" s="99"/>
      <c r="BW170" s="99"/>
      <c r="BX170" s="99"/>
      <c r="BY170" s="99"/>
      <c r="BZ170" s="99"/>
      <c r="CA170" s="99"/>
      <c r="CB170" s="99"/>
      <c r="CC170" s="99"/>
      <c r="CD170" s="99"/>
      <c r="CE170" s="99"/>
      <c r="CF170" s="99"/>
      <c r="CG170" s="99"/>
      <c r="CH170" s="99"/>
      <c r="CI170" s="99"/>
      <c r="CJ170" s="99" t="s">
        <v>4542</v>
      </c>
      <c r="CK170" s="99" t="s">
        <v>5412</v>
      </c>
      <c r="CL170" s="102"/>
      <c r="CM170" s="99"/>
      <c r="CN170" s="102"/>
      <c r="CO170" s="99">
        <v>46022</v>
      </c>
      <c r="CP170" s="103" t="s">
        <v>4696</v>
      </c>
      <c r="CQ170" s="104"/>
      <c r="CR170" s="104"/>
      <c r="CS170" s="104"/>
      <c r="CT170" s="104"/>
      <c r="CU170" s="105"/>
      <c r="CV170" s="104" t="str">
        <f>FLEET[[#This Row],[Category]]</f>
        <v>Pickup Truck</v>
      </c>
      <c r="CW170" s="106" t="str">
        <f t="shared" si="2"/>
        <v>ET-01</v>
      </c>
      <c r="CX1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210074</v>
      </c>
      <c r="CY170" s="106" t="str">
        <f>IFERROR(TRIM(MID(FLEET[[#This Row],[Secondary Asset Identifier]], FIND(" - ", FLEET[[#This Row],[Secondary Asset Identifier]]) + 3, LEN(FLEET[[#This Row],[Secondary Asset Identifier]]))),FLEET[[#This Row],[Emp ID]])</f>
        <v>Martinez Alvarez, Saul</v>
      </c>
      <c r="CZ170" s="106" t="s">
        <v>5413</v>
      </c>
      <c r="DA170" s="106" t="s">
        <v>3083</v>
      </c>
      <c r="DB170" s="106" t="str">
        <f>FLEET[[#This Row],[Toll Collection Device Number]]</f>
        <v>DFW.05253814</v>
      </c>
      <c r="DC170" s="106" t="str">
        <f>FLEET[[#This Row],[License Plate]]</f>
        <v>SZN3946</v>
      </c>
      <c r="DD170" s="111">
        <f>IFERROR(_xlfn.XLOOKUP(FLEET[[#This Row],[ASSET]],Table7[Equip '#],Table7[Rate],),"NON-BILLABLE")</f>
        <v>1300</v>
      </c>
    </row>
    <row r="171" spans="1:108" x14ac:dyDescent="0.25">
      <c r="A171" s="98" t="s">
        <v>4524</v>
      </c>
      <c r="B171" s="99" t="s">
        <v>4525</v>
      </c>
      <c r="C171" s="99" t="s">
        <v>5414</v>
      </c>
      <c r="D171" s="99" t="s">
        <v>4527</v>
      </c>
      <c r="E171" s="99" t="s">
        <v>4570</v>
      </c>
      <c r="F171" s="99" t="s">
        <v>5402</v>
      </c>
      <c r="G171" s="99">
        <v>2022</v>
      </c>
      <c r="H171" s="99" t="s">
        <v>4319</v>
      </c>
      <c r="I171" s="100" t="s">
        <v>5415</v>
      </c>
      <c r="J171" s="99"/>
      <c r="K171" s="101">
        <v>45747.3360763889</v>
      </c>
      <c r="L171" s="99" t="s">
        <v>4556</v>
      </c>
      <c r="M171" s="99"/>
      <c r="N171" s="99"/>
      <c r="O171" s="99"/>
      <c r="P171" s="99"/>
      <c r="Q171" s="99"/>
      <c r="R171" s="99" t="s">
        <v>5416</v>
      </c>
      <c r="S171" s="99" t="s">
        <v>5417</v>
      </c>
      <c r="T171" s="99" t="s">
        <v>4535</v>
      </c>
      <c r="U171" s="99" t="s">
        <v>4536</v>
      </c>
      <c r="V171" s="99">
        <v>579</v>
      </c>
      <c r="W171" s="99">
        <v>38556.699999999997</v>
      </c>
      <c r="X171" s="99">
        <v>38556.699999999997</v>
      </c>
      <c r="Y171" s="99">
        <v>1347</v>
      </c>
      <c r="Z171" s="99">
        <v>1347</v>
      </c>
      <c r="AA171" s="99" t="s">
        <v>5418</v>
      </c>
      <c r="AB171" s="99" t="s">
        <v>5419</v>
      </c>
      <c r="AC171" s="99"/>
      <c r="AD171" s="99" t="s">
        <v>5420</v>
      </c>
      <c r="AE171" s="99" t="s">
        <v>568</v>
      </c>
      <c r="AF171" s="99"/>
      <c r="AG171" s="99"/>
      <c r="AH171" s="99" t="s">
        <v>5421</v>
      </c>
      <c r="AI171" s="99"/>
      <c r="AJ171" s="99"/>
      <c r="AK171" s="99"/>
      <c r="AL171" s="99"/>
      <c r="AM171" s="99"/>
      <c r="AN171" s="99"/>
      <c r="AO171" s="99" t="s">
        <v>4539</v>
      </c>
      <c r="AP171" s="99" t="s">
        <v>4639</v>
      </c>
      <c r="AQ171" s="99">
        <v>0</v>
      </c>
      <c r="AR171" s="99">
        <v>6800</v>
      </c>
      <c r="AS171" s="99" t="s">
        <v>4540</v>
      </c>
      <c r="AT171" s="99">
        <v>0</v>
      </c>
      <c r="AU171" s="99">
        <v>0</v>
      </c>
      <c r="AV171" s="99">
        <v>0</v>
      </c>
      <c r="AW171" s="99">
        <v>0</v>
      </c>
      <c r="AX171" s="99" t="s">
        <v>5422</v>
      </c>
      <c r="AY171" s="99"/>
      <c r="AZ171" s="99">
        <v>0</v>
      </c>
      <c r="BA171" s="99">
        <v>0</v>
      </c>
      <c r="BB171" s="99">
        <v>0</v>
      </c>
      <c r="BC171" s="99"/>
      <c r="BD171" s="99"/>
      <c r="BE171" s="99"/>
      <c r="BF171" s="99" t="s">
        <v>5423</v>
      </c>
      <c r="BG171" s="99"/>
      <c r="BH171" s="99"/>
      <c r="BI171" s="99"/>
      <c r="BJ171" s="99"/>
      <c r="BK171" s="99"/>
      <c r="BL171" s="99"/>
      <c r="BM171" s="99"/>
      <c r="BN171" s="99"/>
      <c r="BO171" s="99"/>
      <c r="BP171" s="99"/>
      <c r="BQ171" s="99"/>
      <c r="BR171" s="99"/>
      <c r="BS171" s="99"/>
      <c r="BT171" s="99"/>
      <c r="BU171" s="99"/>
      <c r="BV171" s="99"/>
      <c r="BW171" s="99"/>
      <c r="BX171" s="99"/>
      <c r="BY171" s="99"/>
      <c r="BZ171" s="99"/>
      <c r="CA171" s="99"/>
      <c r="CB171" s="99"/>
      <c r="CC171" s="99"/>
      <c r="CD171" s="99"/>
      <c r="CE171" s="99"/>
      <c r="CF171" s="99"/>
      <c r="CG171" s="99"/>
      <c r="CH171" s="99"/>
      <c r="CI171" s="99"/>
      <c r="CJ171" s="99" t="s">
        <v>4542</v>
      </c>
      <c r="CK171" s="99" t="s">
        <v>5424</v>
      </c>
      <c r="CL171" s="99">
        <v>2</v>
      </c>
      <c r="CM171" s="99"/>
      <c r="CN171" s="102"/>
      <c r="CO171" s="99">
        <v>45991</v>
      </c>
      <c r="CP171" s="103" t="s">
        <v>4696</v>
      </c>
      <c r="CQ171" s="104"/>
      <c r="CR171" s="104"/>
      <c r="CS171" s="104"/>
      <c r="CT171" s="104"/>
      <c r="CU171" s="105"/>
      <c r="CV171" s="104" t="str">
        <f>FLEET[[#This Row],[Category]]</f>
        <v>Pickup Truck</v>
      </c>
      <c r="CW171" s="106" t="str">
        <f t="shared" si="2"/>
        <v>ET-02</v>
      </c>
      <c r="CX1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210091</v>
      </c>
      <c r="CY171" s="106" t="str">
        <f>IFERROR(TRIM(MID(FLEET[[#This Row],[Secondary Asset Identifier]], FIND(" - ", FLEET[[#This Row],[Secondary Asset Identifier]]) + 3, LEN(FLEET[[#This Row],[Secondary Asset Identifier]]))),FLEET[[#This Row],[Emp ID]])</f>
        <v>HARDIMON, ANTHONY J</v>
      </c>
      <c r="CZ171" s="106" t="s">
        <v>5425</v>
      </c>
      <c r="DA171" s="106" t="s">
        <v>3084</v>
      </c>
      <c r="DB171" s="106" t="str">
        <f>FLEET[[#This Row],[Toll Collection Device Number]]</f>
        <v>DFW.05253815</v>
      </c>
      <c r="DC171" s="106" t="str">
        <f>FLEET[[#This Row],[License Plate]]</f>
        <v>SMG9358</v>
      </c>
      <c r="DD171" s="111">
        <f>IFERROR(_xlfn.XLOOKUP(FLEET[[#This Row],[ASSET]],Table7[Equip '#],Table7[Rate],),"NON-BILLABLE")</f>
        <v>1300</v>
      </c>
    </row>
    <row r="172" spans="1:108" x14ac:dyDescent="0.25">
      <c r="A172" s="98" t="s">
        <v>4524</v>
      </c>
      <c r="B172" s="99" t="s">
        <v>4525</v>
      </c>
      <c r="C172" s="99" t="s">
        <v>5426</v>
      </c>
      <c r="D172" s="99" t="s">
        <v>4527</v>
      </c>
      <c r="E172" s="99" t="s">
        <v>4570</v>
      </c>
      <c r="F172" s="99" t="s">
        <v>5402</v>
      </c>
      <c r="G172" s="99">
        <v>2022</v>
      </c>
      <c r="H172" s="99" t="s">
        <v>4319</v>
      </c>
      <c r="I172" s="100" t="s">
        <v>5403</v>
      </c>
      <c r="J172" s="99"/>
      <c r="K172" s="101">
        <v>45747.306840277801</v>
      </c>
      <c r="L172" s="99" t="s">
        <v>4531</v>
      </c>
      <c r="M172" s="99"/>
      <c r="N172" s="99"/>
      <c r="O172" s="99"/>
      <c r="P172" s="99"/>
      <c r="Q172" s="99"/>
      <c r="R172" s="99" t="s">
        <v>4799</v>
      </c>
      <c r="S172" s="99"/>
      <c r="T172" s="99" t="s">
        <v>4535</v>
      </c>
      <c r="U172" s="99" t="s">
        <v>4536</v>
      </c>
      <c r="V172" s="99">
        <v>583</v>
      </c>
      <c r="W172" s="99">
        <v>65730.7</v>
      </c>
      <c r="X172" s="99">
        <v>65730.7</v>
      </c>
      <c r="Y172" s="99">
        <v>2328</v>
      </c>
      <c r="Z172" s="99">
        <v>2328</v>
      </c>
      <c r="AA172" s="99" t="s">
        <v>5427</v>
      </c>
      <c r="AB172" s="99" t="s">
        <v>5428</v>
      </c>
      <c r="AC172" s="99"/>
      <c r="AD172" s="99" t="s">
        <v>5429</v>
      </c>
      <c r="AE172" s="99" t="s">
        <v>568</v>
      </c>
      <c r="AF172" s="99"/>
      <c r="AG172" s="99"/>
      <c r="AH172" s="99" t="s">
        <v>5409</v>
      </c>
      <c r="AI172" s="99"/>
      <c r="AJ172" s="99"/>
      <c r="AK172" s="99"/>
      <c r="AL172" s="99"/>
      <c r="AM172" s="99"/>
      <c r="AN172" s="99"/>
      <c r="AO172" s="99" t="s">
        <v>4539</v>
      </c>
      <c r="AP172" s="99" t="s">
        <v>4639</v>
      </c>
      <c r="AQ172" s="99">
        <v>0</v>
      </c>
      <c r="AR172" s="99">
        <v>6800</v>
      </c>
      <c r="AS172" s="99" t="s">
        <v>4540</v>
      </c>
      <c r="AT172" s="99">
        <v>0</v>
      </c>
      <c r="AU172" s="99">
        <v>0</v>
      </c>
      <c r="AV172" s="99">
        <v>0</v>
      </c>
      <c r="AW172" s="99">
        <v>0</v>
      </c>
      <c r="AX172" s="99" t="s">
        <v>5430</v>
      </c>
      <c r="AY172" s="99"/>
      <c r="AZ172" s="99">
        <v>0</v>
      </c>
      <c r="BA172" s="99">
        <v>0</v>
      </c>
      <c r="BB172" s="99">
        <v>0</v>
      </c>
      <c r="BC172" s="99"/>
      <c r="BD172" s="99"/>
      <c r="BE172" s="99"/>
      <c r="BF172" s="99" t="s">
        <v>5431</v>
      </c>
      <c r="BG172" s="99"/>
      <c r="BH172" s="99"/>
      <c r="BI172" s="99"/>
      <c r="BJ172" s="99"/>
      <c r="BK172" s="99"/>
      <c r="BL172" s="99"/>
      <c r="BM172" s="99"/>
      <c r="BN172" s="99"/>
      <c r="BO172" s="99"/>
      <c r="BP172" s="99"/>
      <c r="BQ172" s="99"/>
      <c r="BR172" s="99"/>
      <c r="BS172" s="99"/>
      <c r="BT172" s="99"/>
      <c r="BU172" s="99"/>
      <c r="BV172" s="99"/>
      <c r="BW172" s="99"/>
      <c r="BX172" s="99"/>
      <c r="BY172" s="99"/>
      <c r="BZ172" s="99"/>
      <c r="CA172" s="99"/>
      <c r="CB172" s="99"/>
      <c r="CC172" s="99"/>
      <c r="CD172" s="99"/>
      <c r="CE172" s="99"/>
      <c r="CF172" s="99"/>
      <c r="CG172" s="99"/>
      <c r="CH172" s="99"/>
      <c r="CI172" s="99"/>
      <c r="CJ172" s="99" t="s">
        <v>4542</v>
      </c>
      <c r="CK172" s="99" t="s">
        <v>5432</v>
      </c>
      <c r="CL172" s="99">
        <v>2</v>
      </c>
      <c r="CM172" s="99"/>
      <c r="CN172" s="102"/>
      <c r="CO172" s="99">
        <v>45991</v>
      </c>
      <c r="CP172" s="103" t="s">
        <v>4696</v>
      </c>
      <c r="CQ172" s="104"/>
      <c r="CR172" s="104"/>
      <c r="CS172" s="104"/>
      <c r="CT172" s="104"/>
      <c r="CU172" s="105"/>
      <c r="CV172" s="104" t="str">
        <f>FLEET[[#This Row],[Category]]</f>
        <v>Pickup Truck</v>
      </c>
      <c r="CW172" s="106" t="str">
        <f t="shared" si="2"/>
        <v>ET-03</v>
      </c>
      <c r="CX1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410032</v>
      </c>
      <c r="CY172" s="106" t="str">
        <f>IFERROR(TRIM(MID(FLEET[[#This Row],[Secondary Asset Identifier]], FIND(" - ", FLEET[[#This Row],[Secondary Asset Identifier]]) + 3, LEN(FLEET[[#This Row],[Secondary Asset Identifier]]))),FLEET[[#This Row],[Emp ID]])</f>
        <v>Andrade, Manuel</v>
      </c>
      <c r="CZ172" s="106" t="s">
        <v>5433</v>
      </c>
      <c r="DA172" s="106" t="s">
        <v>3085</v>
      </c>
      <c r="DB172" s="106" t="str">
        <f>FLEET[[#This Row],[Toll Collection Device Number]]</f>
        <v>DFW.05253816</v>
      </c>
      <c r="DC172" s="106" t="str">
        <f>FLEET[[#This Row],[License Plate]]</f>
        <v>SLR5182</v>
      </c>
      <c r="DD172" s="111">
        <f>IFERROR(_xlfn.XLOOKUP(FLEET[[#This Row],[ASSET]],Table7[Equip '#],Table7[Rate],),"NON-BILLABLE")</f>
        <v>1300</v>
      </c>
    </row>
    <row r="173" spans="1:108" x14ac:dyDescent="0.25">
      <c r="A173" s="98" t="s">
        <v>4524</v>
      </c>
      <c r="B173" s="99" t="s">
        <v>4525</v>
      </c>
      <c r="C173" s="99" t="s">
        <v>5434</v>
      </c>
      <c r="D173" s="99" t="s">
        <v>4527</v>
      </c>
      <c r="E173" s="99" t="s">
        <v>4570</v>
      </c>
      <c r="F173" s="99" t="s">
        <v>5402</v>
      </c>
      <c r="G173" s="99">
        <v>2022</v>
      </c>
      <c r="H173" s="99" t="s">
        <v>4319</v>
      </c>
      <c r="I173" s="100" t="s">
        <v>5403</v>
      </c>
      <c r="J173" s="99"/>
      <c r="K173" s="101">
        <v>45747.332118055601</v>
      </c>
      <c r="L173" s="99" t="s">
        <v>4531</v>
      </c>
      <c r="M173" s="99"/>
      <c r="N173" s="99"/>
      <c r="O173" s="99"/>
      <c r="P173" s="99"/>
      <c r="Q173" s="99"/>
      <c r="R173" s="99" t="s">
        <v>4620</v>
      </c>
      <c r="S173" s="99"/>
      <c r="T173" s="99" t="s">
        <v>4535</v>
      </c>
      <c r="U173" s="99" t="s">
        <v>4536</v>
      </c>
      <c r="V173" s="99">
        <v>597</v>
      </c>
      <c r="W173" s="99">
        <v>25682.5</v>
      </c>
      <c r="X173" s="99">
        <v>26276.5</v>
      </c>
      <c r="Y173" s="99">
        <v>2560</v>
      </c>
      <c r="Z173" s="99">
        <v>2560</v>
      </c>
      <c r="AA173" s="99" t="s">
        <v>5435</v>
      </c>
      <c r="AB173" s="99" t="s">
        <v>5436</v>
      </c>
      <c r="AC173" s="99"/>
      <c r="AD173" s="99" t="s">
        <v>5437</v>
      </c>
      <c r="AE173" s="99" t="s">
        <v>568</v>
      </c>
      <c r="AF173" s="99"/>
      <c r="AG173" s="99"/>
      <c r="AH173" s="99" t="s">
        <v>5438</v>
      </c>
      <c r="AI173" s="99"/>
      <c r="AJ173" s="99"/>
      <c r="AK173" s="99"/>
      <c r="AL173" s="99"/>
      <c r="AM173" s="99"/>
      <c r="AN173" s="99"/>
      <c r="AO173" s="99" t="s">
        <v>4539</v>
      </c>
      <c r="AP173" s="99" t="s">
        <v>4639</v>
      </c>
      <c r="AQ173" s="99">
        <v>0</v>
      </c>
      <c r="AR173" s="99">
        <v>6800</v>
      </c>
      <c r="AS173" s="99" t="s">
        <v>4540</v>
      </c>
      <c r="AT173" s="99">
        <v>0</v>
      </c>
      <c r="AU173" s="99">
        <v>0</v>
      </c>
      <c r="AV173" s="99">
        <v>0</v>
      </c>
      <c r="AW173" s="99">
        <v>0</v>
      </c>
      <c r="AX173" s="99" t="s">
        <v>5439</v>
      </c>
      <c r="AY173" s="99"/>
      <c r="AZ173" s="99"/>
      <c r="BA173" s="99"/>
      <c r="BB173" s="99"/>
      <c r="BC173" s="99"/>
      <c r="BD173" s="99"/>
      <c r="BE173" s="99"/>
      <c r="BF173" s="99" t="s">
        <v>5411</v>
      </c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 t="s">
        <v>4542</v>
      </c>
      <c r="CK173" s="99" t="s">
        <v>5440</v>
      </c>
      <c r="CL173" s="102">
        <v>2</v>
      </c>
      <c r="CM173" s="99"/>
      <c r="CN173" s="102"/>
      <c r="CO173" s="99">
        <v>45991</v>
      </c>
      <c r="CP173" s="103" t="s">
        <v>4544</v>
      </c>
      <c r="CQ173" s="104"/>
      <c r="CR173" s="104"/>
      <c r="CS173" s="104"/>
      <c r="CT173" s="104"/>
      <c r="CU173" s="105"/>
      <c r="CV173" s="104" t="str">
        <f>FLEET[[#This Row],[Category]]</f>
        <v>Pickup Truck</v>
      </c>
      <c r="CW173" s="106" t="str">
        <f t="shared" si="2"/>
        <v>ET-04</v>
      </c>
      <c r="CX1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210071</v>
      </c>
      <c r="CY173" s="106" t="str">
        <f>IFERROR(TRIM(MID(FLEET[[#This Row],[Secondary Asset Identifier]], FIND(" - ", FLEET[[#This Row],[Secondary Asset Identifier]]) + 3, LEN(FLEET[[#This Row],[Secondary Asset Identifier]]))),FLEET[[#This Row],[Emp ID]])</f>
        <v>Ehimhen, Gerald A</v>
      </c>
      <c r="CZ173" s="106" t="s">
        <v>5441</v>
      </c>
      <c r="DA173" s="106" t="s">
        <v>3086</v>
      </c>
      <c r="DB173" s="106" t="str">
        <f>FLEET[[#This Row],[Toll Collection Device Number]]</f>
        <v>DFW.05253817</v>
      </c>
      <c r="DC173" s="106" t="str">
        <f>FLEET[[#This Row],[License Plate]]</f>
        <v>SLR8446</v>
      </c>
      <c r="DD173" s="111">
        <f>IFERROR(_xlfn.XLOOKUP(FLEET[[#This Row],[ASSET]],Table7[Equip '#],Table7[Rate],),"NON-BILLABLE")</f>
        <v>1300</v>
      </c>
    </row>
    <row r="174" spans="1:108" x14ac:dyDescent="0.25">
      <c r="A174" s="98" t="s">
        <v>4524</v>
      </c>
      <c r="B174" s="99" t="s">
        <v>4525</v>
      </c>
      <c r="C174" s="99" t="s">
        <v>5442</v>
      </c>
      <c r="D174" s="99" t="s">
        <v>4527</v>
      </c>
      <c r="E174" s="99" t="s">
        <v>4570</v>
      </c>
      <c r="F174" s="99" t="s">
        <v>5402</v>
      </c>
      <c r="G174" s="99">
        <v>2022</v>
      </c>
      <c r="H174" s="99" t="s">
        <v>4319</v>
      </c>
      <c r="I174" s="100" t="s">
        <v>5403</v>
      </c>
      <c r="J174" s="99"/>
      <c r="K174" s="101">
        <v>45746.700451388897</v>
      </c>
      <c r="L174" s="99" t="s">
        <v>4580</v>
      </c>
      <c r="M174" s="99"/>
      <c r="N174" s="99"/>
      <c r="O174" s="99"/>
      <c r="P174" s="99"/>
      <c r="Q174" s="99"/>
      <c r="R174" s="99" t="s">
        <v>4549</v>
      </c>
      <c r="S174" s="99"/>
      <c r="T174" s="99" t="s">
        <v>4535</v>
      </c>
      <c r="U174" s="99" t="s">
        <v>5443</v>
      </c>
      <c r="V174" s="99">
        <v>587</v>
      </c>
      <c r="W174" s="99">
        <v>65452.5</v>
      </c>
      <c r="X174" s="99">
        <v>65452.5</v>
      </c>
      <c r="Y174" s="99">
        <v>3205</v>
      </c>
      <c r="Z174" s="99">
        <v>3205</v>
      </c>
      <c r="AA174" s="99" t="s">
        <v>5444</v>
      </c>
      <c r="AB174" s="99" t="s">
        <v>5445</v>
      </c>
      <c r="AC174" s="99"/>
      <c r="AD174" s="99" t="s">
        <v>5446</v>
      </c>
      <c r="AE174" s="99" t="s">
        <v>568</v>
      </c>
      <c r="AF174" s="99"/>
      <c r="AG174" s="99"/>
      <c r="AH174" s="99" t="s">
        <v>5447</v>
      </c>
      <c r="AI174" s="99"/>
      <c r="AJ174" s="99"/>
      <c r="AK174" s="99"/>
      <c r="AL174" s="99"/>
      <c r="AM174" s="99"/>
      <c r="AN174" s="99"/>
      <c r="AO174" s="99" t="s">
        <v>4539</v>
      </c>
      <c r="AP174" s="99" t="s">
        <v>4639</v>
      </c>
      <c r="AQ174" s="99">
        <v>0</v>
      </c>
      <c r="AR174" s="99">
        <v>6800</v>
      </c>
      <c r="AS174" s="99" t="s">
        <v>4540</v>
      </c>
      <c r="AT174" s="99">
        <v>0</v>
      </c>
      <c r="AU174" s="99">
        <v>0</v>
      </c>
      <c r="AV174" s="99">
        <v>0</v>
      </c>
      <c r="AW174" s="99">
        <v>0</v>
      </c>
      <c r="AX174" s="99" t="s">
        <v>5448</v>
      </c>
      <c r="AY174" s="99"/>
      <c r="AZ174" s="99">
        <v>0</v>
      </c>
      <c r="BA174" s="99">
        <v>0</v>
      </c>
      <c r="BB174" s="99">
        <v>0</v>
      </c>
      <c r="BC174" s="99"/>
      <c r="BD174" s="99"/>
      <c r="BE174" s="99"/>
      <c r="BF174" s="99" t="s">
        <v>5449</v>
      </c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 t="s">
        <v>4542</v>
      </c>
      <c r="CK174" s="99" t="s">
        <v>5450</v>
      </c>
      <c r="CL174" s="99">
        <v>2</v>
      </c>
      <c r="CM174" s="99"/>
      <c r="CN174" s="102"/>
      <c r="CO174" s="99">
        <v>45991</v>
      </c>
      <c r="CP174" s="103" t="s">
        <v>4696</v>
      </c>
      <c r="CQ174" s="104"/>
      <c r="CR174" s="104"/>
      <c r="CS174" s="104"/>
      <c r="CT174" s="104"/>
      <c r="CU174" s="105"/>
      <c r="CV174" s="104" t="str">
        <f>FLEET[[#This Row],[Category]]</f>
        <v>Pickup Truck</v>
      </c>
      <c r="CW174" s="106" t="str">
        <f t="shared" si="2"/>
        <v>ET-05</v>
      </c>
      <c r="CX1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74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74" s="106" t="s">
        <v>5444</v>
      </c>
      <c r="DA174" s="106" t="s">
        <v>3087</v>
      </c>
      <c r="DB174" s="106" t="str">
        <f>FLEET[[#This Row],[Toll Collection Device Number]]</f>
        <v>DFW.05253818</v>
      </c>
      <c r="DC174" s="106" t="str">
        <f>FLEET[[#This Row],[License Plate]]</f>
        <v>SLR8447</v>
      </c>
      <c r="DD174" s="111">
        <f>IFERROR(_xlfn.XLOOKUP(FLEET[[#This Row],[ASSET]],Table7[Equip '#],Table7[Rate],),"NON-BILLABLE")</f>
        <v>1300</v>
      </c>
    </row>
    <row r="175" spans="1:108" x14ac:dyDescent="0.25">
      <c r="A175" s="98" t="s">
        <v>4524</v>
      </c>
      <c r="B175" s="99" t="s">
        <v>4525</v>
      </c>
      <c r="C175" s="99" t="s">
        <v>5451</v>
      </c>
      <c r="D175" s="99" t="s">
        <v>4527</v>
      </c>
      <c r="E175" s="99" t="s">
        <v>4570</v>
      </c>
      <c r="F175" s="99" t="s">
        <v>5402</v>
      </c>
      <c r="G175" s="99">
        <v>2022</v>
      </c>
      <c r="H175" s="99" t="s">
        <v>4319</v>
      </c>
      <c r="I175" s="100" t="s">
        <v>5403</v>
      </c>
      <c r="J175" s="99"/>
      <c r="K175" s="101">
        <v>45747.297002314801</v>
      </c>
      <c r="L175" s="99" t="s">
        <v>4531</v>
      </c>
      <c r="M175" s="99"/>
      <c r="N175" s="99"/>
      <c r="O175" s="99"/>
      <c r="P175" s="99"/>
      <c r="Q175" s="99"/>
      <c r="R175" s="99" t="s">
        <v>5452</v>
      </c>
      <c r="S175" s="99"/>
      <c r="T175" s="99" t="s">
        <v>4535</v>
      </c>
      <c r="U175" s="99" t="s">
        <v>4536</v>
      </c>
      <c r="V175" s="99">
        <v>584</v>
      </c>
      <c r="W175" s="99">
        <v>47643.3</v>
      </c>
      <c r="X175" s="99">
        <v>47643.3</v>
      </c>
      <c r="Y175" s="99">
        <v>2024</v>
      </c>
      <c r="Z175" s="99">
        <v>2024</v>
      </c>
      <c r="AA175" s="99" t="s">
        <v>5453</v>
      </c>
      <c r="AB175" s="99" t="s">
        <v>5454</v>
      </c>
      <c r="AC175" s="99"/>
      <c r="AD175" s="99" t="s">
        <v>5455</v>
      </c>
      <c r="AE175" s="99" t="s">
        <v>568</v>
      </c>
      <c r="AF175" s="99"/>
      <c r="AG175" s="99"/>
      <c r="AH175" s="100" t="s">
        <v>5447</v>
      </c>
      <c r="AI175" s="99"/>
      <c r="AJ175" s="99"/>
      <c r="AK175" s="99"/>
      <c r="AL175" s="99"/>
      <c r="AM175" s="99"/>
      <c r="AN175" s="99"/>
      <c r="AO175" s="99" t="s">
        <v>4539</v>
      </c>
      <c r="AP175" s="99" t="s">
        <v>4639</v>
      </c>
      <c r="AQ175" s="99">
        <v>0</v>
      </c>
      <c r="AR175" s="99">
        <v>6800</v>
      </c>
      <c r="AS175" s="99" t="s">
        <v>4540</v>
      </c>
      <c r="AT175" s="99">
        <v>0</v>
      </c>
      <c r="AU175" s="99">
        <v>0</v>
      </c>
      <c r="AV175" s="99">
        <v>0</v>
      </c>
      <c r="AW175" s="99">
        <v>0</v>
      </c>
      <c r="AX175" s="99" t="s">
        <v>5456</v>
      </c>
      <c r="AY175" s="99"/>
      <c r="AZ175" s="99">
        <v>0</v>
      </c>
      <c r="BA175" s="99">
        <v>0</v>
      </c>
      <c r="BB175" s="99">
        <v>0</v>
      </c>
      <c r="BC175" s="99"/>
      <c r="BD175" s="99"/>
      <c r="BE175" s="99"/>
      <c r="BF175" s="99" t="s">
        <v>5457</v>
      </c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 t="s">
        <v>4542</v>
      </c>
      <c r="CK175" s="99" t="s">
        <v>5458</v>
      </c>
      <c r="CL175" s="102">
        <v>2</v>
      </c>
      <c r="CM175" s="99"/>
      <c r="CN175" s="102"/>
      <c r="CO175" s="99">
        <v>45991</v>
      </c>
      <c r="CP175" s="103" t="s">
        <v>4696</v>
      </c>
      <c r="CQ175" s="104"/>
      <c r="CR175" s="104"/>
      <c r="CS175" s="104"/>
      <c r="CT175" s="104"/>
      <c r="CU175" s="105"/>
      <c r="CV175" s="104" t="str">
        <f>FLEET[[#This Row],[Category]]</f>
        <v>Pickup Truck</v>
      </c>
      <c r="CW175" s="106" t="str">
        <f t="shared" si="2"/>
        <v>ET-06</v>
      </c>
      <c r="CX1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310008</v>
      </c>
      <c r="CY175" s="106" t="str">
        <f>IFERROR(TRIM(MID(FLEET[[#This Row],[Secondary Asset Identifier]], FIND(" - ", FLEET[[#This Row],[Secondary Asset Identifier]]) + 3, LEN(FLEET[[#This Row],[Secondary Asset Identifier]]))),FLEET[[#This Row],[Emp ID]])</f>
        <v>Rodriguez Perez, Esteban</v>
      </c>
      <c r="CZ175" s="106" t="s">
        <v>5459</v>
      </c>
      <c r="DA175" s="106" t="s">
        <v>3088</v>
      </c>
      <c r="DB175" s="106" t="str">
        <f>FLEET[[#This Row],[Toll Collection Device Number]]</f>
        <v>DFW.05253819</v>
      </c>
      <c r="DC175" s="106" t="str">
        <f>FLEET[[#This Row],[License Plate]]</f>
        <v>SLR8445</v>
      </c>
      <c r="DD175" s="111">
        <f>IFERROR(_xlfn.XLOOKUP(FLEET[[#This Row],[ASSET]],Table7[Equip '#],Table7[Rate],),"NON-BILLABLE")</f>
        <v>1300</v>
      </c>
    </row>
    <row r="176" spans="1:108" x14ac:dyDescent="0.25">
      <c r="A176" s="98" t="s">
        <v>4524</v>
      </c>
      <c r="B176" s="99" t="s">
        <v>4525</v>
      </c>
      <c r="C176" s="99" t="s">
        <v>5460</v>
      </c>
      <c r="D176" s="99" t="s">
        <v>4527</v>
      </c>
      <c r="E176" s="99" t="s">
        <v>4570</v>
      </c>
      <c r="F176" s="99" t="s">
        <v>5402</v>
      </c>
      <c r="G176" s="99">
        <v>2022</v>
      </c>
      <c r="H176" s="99" t="s">
        <v>4319</v>
      </c>
      <c r="I176" s="100" t="s">
        <v>5403</v>
      </c>
      <c r="J176" s="99"/>
      <c r="K176" s="101">
        <v>45747.286192129599</v>
      </c>
      <c r="L176" s="99" t="s">
        <v>4531</v>
      </c>
      <c r="M176" s="99"/>
      <c r="N176" s="99"/>
      <c r="O176" s="99"/>
      <c r="P176" s="99"/>
      <c r="Q176" s="99"/>
      <c r="R176" s="99" t="s">
        <v>4620</v>
      </c>
      <c r="S176" s="99"/>
      <c r="T176" s="99" t="s">
        <v>4535</v>
      </c>
      <c r="U176" s="99" t="s">
        <v>4536</v>
      </c>
      <c r="V176" s="99">
        <v>320</v>
      </c>
      <c r="W176" s="99">
        <v>44009.3</v>
      </c>
      <c r="X176" s="99">
        <v>44009.3</v>
      </c>
      <c r="Y176" s="99">
        <v>2425</v>
      </c>
      <c r="Z176" s="99">
        <v>2425</v>
      </c>
      <c r="AA176" s="99" t="s">
        <v>5461</v>
      </c>
      <c r="AB176" s="99" t="s">
        <v>5462</v>
      </c>
      <c r="AC176" s="99"/>
      <c r="AD176" s="99" t="s">
        <v>5463</v>
      </c>
      <c r="AE176" s="99" t="s">
        <v>568</v>
      </c>
      <c r="AF176" s="99"/>
      <c r="AG176" s="99"/>
      <c r="AH176" s="99" t="s">
        <v>5447</v>
      </c>
      <c r="AI176" s="99"/>
      <c r="AJ176" s="99"/>
      <c r="AK176" s="99"/>
      <c r="AL176" s="99"/>
      <c r="AM176" s="99"/>
      <c r="AN176" s="99"/>
      <c r="AO176" s="99" t="s">
        <v>4539</v>
      </c>
      <c r="AP176" s="99" t="s">
        <v>4639</v>
      </c>
      <c r="AQ176" s="99">
        <v>0</v>
      </c>
      <c r="AR176" s="99">
        <v>6800</v>
      </c>
      <c r="AS176" s="99" t="s">
        <v>4540</v>
      </c>
      <c r="AT176" s="99">
        <v>0</v>
      </c>
      <c r="AU176" s="99">
        <v>0</v>
      </c>
      <c r="AV176" s="99">
        <v>0</v>
      </c>
      <c r="AW176" s="99">
        <v>0</v>
      </c>
      <c r="AX176" s="99" t="s">
        <v>5464</v>
      </c>
      <c r="AY176" s="99"/>
      <c r="AZ176" s="99">
        <v>0</v>
      </c>
      <c r="BA176" s="99">
        <v>0</v>
      </c>
      <c r="BB176" s="99">
        <v>0</v>
      </c>
      <c r="BC176" s="99"/>
      <c r="BD176" s="99"/>
      <c r="BE176" s="99"/>
      <c r="BF176" s="99" t="s">
        <v>5411</v>
      </c>
      <c r="BG176" s="99"/>
      <c r="BH176" s="99"/>
      <c r="BI176" s="99"/>
      <c r="BJ176" s="99"/>
      <c r="BK176" s="99"/>
      <c r="BL176" s="99"/>
      <c r="BM176" s="99"/>
      <c r="BN176" s="99"/>
      <c r="BO176" s="99"/>
      <c r="BP176" s="99"/>
      <c r="BQ176" s="99"/>
      <c r="BR176" s="99"/>
      <c r="BS176" s="99"/>
      <c r="BT176" s="99"/>
      <c r="BU176" s="99"/>
      <c r="BV176" s="99"/>
      <c r="BW176" s="99"/>
      <c r="BX176" s="99"/>
      <c r="BY176" s="99"/>
      <c r="BZ176" s="99"/>
      <c r="CA176" s="99"/>
      <c r="CB176" s="99"/>
      <c r="CC176" s="99"/>
      <c r="CD176" s="99"/>
      <c r="CE176" s="99"/>
      <c r="CF176" s="99"/>
      <c r="CG176" s="99"/>
      <c r="CH176" s="99"/>
      <c r="CI176" s="99"/>
      <c r="CJ176" s="99" t="s">
        <v>4542</v>
      </c>
      <c r="CK176" s="99" t="s">
        <v>5465</v>
      </c>
      <c r="CL176" s="102">
        <v>2</v>
      </c>
      <c r="CM176" s="99"/>
      <c r="CN176" s="102"/>
      <c r="CO176" s="99">
        <v>46022</v>
      </c>
      <c r="CP176" s="103" t="s">
        <v>4696</v>
      </c>
      <c r="CQ176" s="104"/>
      <c r="CR176" s="104"/>
      <c r="CS176" s="104"/>
      <c r="CT176" s="104"/>
      <c r="CU176" s="105"/>
      <c r="CV176" s="104" t="str">
        <f>FLEET[[#This Row],[Category]]</f>
        <v>Pickup Truck</v>
      </c>
      <c r="CW176" s="106" t="str">
        <f t="shared" si="2"/>
        <v>ET-07</v>
      </c>
      <c r="CX1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210090</v>
      </c>
      <c r="CY176" s="106" t="str">
        <f>IFERROR(TRIM(MID(FLEET[[#This Row],[Secondary Asset Identifier]], FIND(" - ", FLEET[[#This Row],[Secondary Asset Identifier]]) + 3, LEN(FLEET[[#This Row],[Secondary Asset Identifier]]))),FLEET[[#This Row],[Emp ID]])</f>
        <v>HAYS, PAXTON C</v>
      </c>
      <c r="CZ176" s="106" t="s">
        <v>5466</v>
      </c>
      <c r="DA176" s="106" t="s">
        <v>3089</v>
      </c>
      <c r="DB176" s="106" t="str">
        <f>FLEET[[#This Row],[Toll Collection Device Number]]</f>
        <v>DFW.05253820</v>
      </c>
      <c r="DC176" s="106" t="str">
        <f>FLEET[[#This Row],[License Plate]]</f>
        <v>SNZ6646</v>
      </c>
      <c r="DD176" s="111">
        <f>IFERROR(_xlfn.XLOOKUP(FLEET[[#This Row],[ASSET]],Table7[Equip '#],Table7[Rate],),"NON-BILLABLE")</f>
        <v>1300</v>
      </c>
    </row>
    <row r="177" spans="1:108" x14ac:dyDescent="0.25">
      <c r="A177" s="98" t="s">
        <v>4524</v>
      </c>
      <c r="B177" s="99" t="s">
        <v>4525</v>
      </c>
      <c r="C177" s="99" t="s">
        <v>5467</v>
      </c>
      <c r="D177" s="99" t="s">
        <v>4527</v>
      </c>
      <c r="E177" s="99" t="s">
        <v>4570</v>
      </c>
      <c r="F177" s="99" t="s">
        <v>5402</v>
      </c>
      <c r="G177" s="99">
        <v>2022</v>
      </c>
      <c r="H177" s="99" t="s">
        <v>4319</v>
      </c>
      <c r="I177" s="100" t="s">
        <v>5403</v>
      </c>
      <c r="J177" s="99"/>
      <c r="K177" s="101">
        <v>45747.308634259301</v>
      </c>
      <c r="L177" s="99" t="s">
        <v>4531</v>
      </c>
      <c r="M177" s="99"/>
      <c r="N177" s="99"/>
      <c r="O177" s="99"/>
      <c r="P177" s="99"/>
      <c r="Q177" s="99"/>
      <c r="R177" s="99" t="s">
        <v>4776</v>
      </c>
      <c r="S177" s="99" t="s">
        <v>5468</v>
      </c>
      <c r="T177" s="99" t="s">
        <v>4535</v>
      </c>
      <c r="U177" s="99" t="s">
        <v>4536</v>
      </c>
      <c r="V177" s="99">
        <v>592</v>
      </c>
      <c r="W177" s="99">
        <v>34039.699999999997</v>
      </c>
      <c r="X177" s="99">
        <v>34039.699999999997</v>
      </c>
      <c r="Y177" s="99">
        <v>2216</v>
      </c>
      <c r="Z177" s="99">
        <v>2216</v>
      </c>
      <c r="AA177" s="99" t="s">
        <v>5469</v>
      </c>
      <c r="AB177" s="99" t="s">
        <v>5470</v>
      </c>
      <c r="AC177" s="99"/>
      <c r="AD177" s="99" t="s">
        <v>5471</v>
      </c>
      <c r="AE177" s="99" t="s">
        <v>568</v>
      </c>
      <c r="AF177" s="99"/>
      <c r="AG177" s="99"/>
      <c r="AH177" s="99" t="s">
        <v>5409</v>
      </c>
      <c r="AI177" s="99"/>
      <c r="AJ177" s="99"/>
      <c r="AK177" s="99"/>
      <c r="AL177" s="99"/>
      <c r="AM177" s="99"/>
      <c r="AN177" s="99"/>
      <c r="AO177" s="99" t="s">
        <v>4539</v>
      </c>
      <c r="AP177" s="99" t="s">
        <v>4639</v>
      </c>
      <c r="AQ177" s="99">
        <v>0</v>
      </c>
      <c r="AR177" s="99">
        <v>6800</v>
      </c>
      <c r="AS177" s="99" t="s">
        <v>4540</v>
      </c>
      <c r="AT177" s="99">
        <v>0</v>
      </c>
      <c r="AU177" s="99">
        <v>0</v>
      </c>
      <c r="AV177" s="99">
        <v>0</v>
      </c>
      <c r="AW177" s="99">
        <v>0</v>
      </c>
      <c r="AX177" s="99" t="s">
        <v>5472</v>
      </c>
      <c r="AY177" s="99"/>
      <c r="AZ177" s="99">
        <v>0</v>
      </c>
      <c r="BA177" s="99">
        <v>0</v>
      </c>
      <c r="BB177" s="99">
        <v>0</v>
      </c>
      <c r="BC177" s="99"/>
      <c r="BD177" s="99"/>
      <c r="BE177" s="99"/>
      <c r="BF177" s="99" t="s">
        <v>5411</v>
      </c>
      <c r="BG177" s="99"/>
      <c r="BH177" s="99"/>
      <c r="BI177" s="99"/>
      <c r="BJ177" s="99"/>
      <c r="BK177" s="99"/>
      <c r="BL177" s="99"/>
      <c r="BM177" s="99"/>
      <c r="BN177" s="99"/>
      <c r="BO177" s="99"/>
      <c r="BP177" s="99"/>
      <c r="BQ177" s="99"/>
      <c r="BR177" s="99"/>
      <c r="BS177" s="99"/>
      <c r="BT177" s="99"/>
      <c r="BU177" s="99"/>
      <c r="BV177" s="99"/>
      <c r="BW177" s="99"/>
      <c r="BX177" s="99"/>
      <c r="BY177" s="99"/>
      <c r="BZ177" s="99"/>
      <c r="CA177" s="99"/>
      <c r="CB177" s="99"/>
      <c r="CC177" s="99"/>
      <c r="CD177" s="99"/>
      <c r="CE177" s="99"/>
      <c r="CF177" s="99"/>
      <c r="CG177" s="99"/>
      <c r="CH177" s="99"/>
      <c r="CI177" s="99"/>
      <c r="CJ177" s="99" t="s">
        <v>4542</v>
      </c>
      <c r="CK177" s="99" t="s">
        <v>5473</v>
      </c>
      <c r="CL177" s="102">
        <v>2</v>
      </c>
      <c r="CM177" s="99"/>
      <c r="CN177" s="102"/>
      <c r="CO177" s="99">
        <v>45991</v>
      </c>
      <c r="CP177" s="103" t="s">
        <v>4696</v>
      </c>
      <c r="CQ177" s="104"/>
      <c r="CR177" s="104"/>
      <c r="CS177" s="104"/>
      <c r="CT177" s="104"/>
      <c r="CU177" s="105"/>
      <c r="CV177" s="104" t="str">
        <f>FLEET[[#This Row],[Category]]</f>
        <v>Pickup Truck</v>
      </c>
      <c r="CW177" s="106" t="str">
        <f t="shared" si="2"/>
        <v>ET-08</v>
      </c>
      <c r="CX1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210068</v>
      </c>
      <c r="CY177" s="106" t="str">
        <f>IFERROR(TRIM(MID(FLEET[[#This Row],[Secondary Asset Identifier]], FIND(" - ", FLEET[[#This Row],[Secondary Asset Identifier]]) + 3, LEN(FLEET[[#This Row],[Secondary Asset Identifier]]))),FLEET[[#This Row],[Emp ID]])</f>
        <v>Martinez, Jorge L</v>
      </c>
      <c r="CZ177" s="106" t="s">
        <v>5474</v>
      </c>
      <c r="DA177" s="106" t="s">
        <v>3090</v>
      </c>
      <c r="DB177" s="106" t="str">
        <f>FLEET[[#This Row],[Toll Collection Device Number]]</f>
        <v>DFW.05253821</v>
      </c>
      <c r="DC177" s="106" t="str">
        <f>FLEET[[#This Row],[License Plate]]</f>
        <v>SMG9357</v>
      </c>
      <c r="DD177" s="111">
        <f>IFERROR(_xlfn.XLOOKUP(FLEET[[#This Row],[ASSET]],Table7[Equip '#],Table7[Rate],),"NON-BILLABLE")</f>
        <v>1300</v>
      </c>
    </row>
    <row r="178" spans="1:108" x14ac:dyDescent="0.25">
      <c r="A178" s="98" t="s">
        <v>4524</v>
      </c>
      <c r="B178" s="99" t="s">
        <v>4525</v>
      </c>
      <c r="C178" s="99" t="s">
        <v>5475</v>
      </c>
      <c r="D178" s="99" t="s">
        <v>4527</v>
      </c>
      <c r="E178" s="99" t="s">
        <v>4570</v>
      </c>
      <c r="F178" s="99" t="s">
        <v>5402</v>
      </c>
      <c r="G178" s="99">
        <v>2022</v>
      </c>
      <c r="H178" s="99" t="s">
        <v>4319</v>
      </c>
      <c r="I178" s="100" t="s">
        <v>5403</v>
      </c>
      <c r="J178" s="99"/>
      <c r="K178" s="101">
        <v>45747.3359375</v>
      </c>
      <c r="L178" s="99" t="s">
        <v>4556</v>
      </c>
      <c r="M178" s="99"/>
      <c r="N178" s="99"/>
      <c r="O178" s="99"/>
      <c r="P178" s="99"/>
      <c r="Q178" s="99"/>
      <c r="R178" s="99" t="s">
        <v>5476</v>
      </c>
      <c r="S178" s="99" t="s">
        <v>5477</v>
      </c>
      <c r="T178" s="99" t="s">
        <v>4535</v>
      </c>
      <c r="U178" s="99" t="s">
        <v>4536</v>
      </c>
      <c r="V178" s="99">
        <v>580</v>
      </c>
      <c r="W178" s="99">
        <v>74713</v>
      </c>
      <c r="X178" s="99">
        <v>74713</v>
      </c>
      <c r="Y178" s="99">
        <v>3224</v>
      </c>
      <c r="Z178" s="99">
        <v>3224</v>
      </c>
      <c r="AA178" s="99" t="s">
        <v>5478</v>
      </c>
      <c r="AB178" s="99" t="s">
        <v>5479</v>
      </c>
      <c r="AC178" s="99"/>
      <c r="AD178" s="99" t="s">
        <v>5480</v>
      </c>
      <c r="AE178" s="99" t="s">
        <v>568</v>
      </c>
      <c r="AF178" s="99"/>
      <c r="AG178" s="99"/>
      <c r="AH178" s="100" t="s">
        <v>5409</v>
      </c>
      <c r="AI178" s="99"/>
      <c r="AJ178" s="99"/>
      <c r="AK178" s="99"/>
      <c r="AL178" s="99"/>
      <c r="AM178" s="99"/>
      <c r="AN178" s="99"/>
      <c r="AO178" s="99" t="s">
        <v>4539</v>
      </c>
      <c r="AP178" s="99" t="s">
        <v>4639</v>
      </c>
      <c r="AQ178" s="99">
        <v>0</v>
      </c>
      <c r="AR178" s="99">
        <v>6800</v>
      </c>
      <c r="AS178" s="99" t="s">
        <v>4540</v>
      </c>
      <c r="AT178" s="99">
        <v>0</v>
      </c>
      <c r="AU178" s="99">
        <v>0</v>
      </c>
      <c r="AV178" s="99">
        <v>0</v>
      </c>
      <c r="AW178" s="99">
        <v>0</v>
      </c>
      <c r="AX178" s="99" t="s">
        <v>5481</v>
      </c>
      <c r="AY178" s="99"/>
      <c r="AZ178" s="99">
        <v>0</v>
      </c>
      <c r="BA178" s="99">
        <v>0</v>
      </c>
      <c r="BB178" s="99">
        <v>0</v>
      </c>
      <c r="BC178" s="99"/>
      <c r="BD178" s="99"/>
      <c r="BE178" s="99"/>
      <c r="BF178" s="99" t="s">
        <v>5482</v>
      </c>
      <c r="BG178" s="99"/>
      <c r="BH178" s="99"/>
      <c r="BI178" s="99"/>
      <c r="BJ178" s="99"/>
      <c r="BK178" s="99"/>
      <c r="BL178" s="99"/>
      <c r="BM178" s="99"/>
      <c r="BN178" s="99"/>
      <c r="BO178" s="99"/>
      <c r="BP178" s="99"/>
      <c r="BQ178" s="99"/>
      <c r="BR178" s="99"/>
      <c r="BS178" s="99"/>
      <c r="BT178" s="99"/>
      <c r="BU178" s="99"/>
      <c r="BV178" s="99"/>
      <c r="BW178" s="99"/>
      <c r="BX178" s="99"/>
      <c r="BY178" s="99"/>
      <c r="BZ178" s="99"/>
      <c r="CA178" s="99"/>
      <c r="CB178" s="99"/>
      <c r="CC178" s="99"/>
      <c r="CD178" s="99"/>
      <c r="CE178" s="99"/>
      <c r="CF178" s="99"/>
      <c r="CG178" s="99"/>
      <c r="CH178" s="99"/>
      <c r="CI178" s="99"/>
      <c r="CJ178" s="99" t="s">
        <v>4542</v>
      </c>
      <c r="CK178" s="99" t="s">
        <v>5483</v>
      </c>
      <c r="CL178" s="102">
        <v>2</v>
      </c>
      <c r="CM178" s="99"/>
      <c r="CN178" s="102"/>
      <c r="CO178" s="99">
        <v>45961</v>
      </c>
      <c r="CP178" s="103" t="s">
        <v>4696</v>
      </c>
      <c r="CQ178" s="104"/>
      <c r="CR178" s="104"/>
      <c r="CS178" s="104"/>
      <c r="CT178" s="104"/>
      <c r="CU178" s="105"/>
      <c r="CV178" s="104" t="str">
        <f>FLEET[[#This Row],[Category]]</f>
        <v>Pickup Truck</v>
      </c>
      <c r="CW178" s="106" t="str">
        <f t="shared" si="2"/>
        <v>ET-09</v>
      </c>
      <c r="CX1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210036</v>
      </c>
      <c r="CY178" s="106" t="str">
        <f>IFERROR(TRIM(MID(FLEET[[#This Row],[Secondary Asset Identifier]], FIND(" - ", FLEET[[#This Row],[Secondary Asset Identifier]]) + 3, LEN(FLEET[[#This Row],[Secondary Asset Identifier]]))),FLEET[[#This Row],[Emp ID]])</f>
        <v>Ramirez, Jose C</v>
      </c>
      <c r="CZ178" s="106" t="s">
        <v>5484</v>
      </c>
      <c r="DA178" s="106" t="s">
        <v>3091</v>
      </c>
      <c r="DB178" s="106" t="str">
        <f>FLEET[[#This Row],[Toll Collection Device Number]]</f>
        <v>DFW.05253740</v>
      </c>
      <c r="DC178" s="106" t="str">
        <f>FLEET[[#This Row],[License Plate]]</f>
        <v>SKN5862</v>
      </c>
      <c r="DD178" s="111">
        <f>IFERROR(_xlfn.XLOOKUP(FLEET[[#This Row],[ASSET]],Table7[Equip '#],Table7[Rate],),"NON-BILLABLE")</f>
        <v>1300</v>
      </c>
    </row>
    <row r="179" spans="1:108" x14ac:dyDescent="0.25">
      <c r="A179" s="98" t="s">
        <v>4524</v>
      </c>
      <c r="B179" s="99" t="s">
        <v>4525</v>
      </c>
      <c r="C179" s="99" t="s">
        <v>5485</v>
      </c>
      <c r="D179" s="99" t="s">
        <v>4527</v>
      </c>
      <c r="E179" s="99" t="s">
        <v>4570</v>
      </c>
      <c r="F179" s="99" t="s">
        <v>5402</v>
      </c>
      <c r="G179" s="99">
        <v>2022</v>
      </c>
      <c r="H179" s="99" t="s">
        <v>4319</v>
      </c>
      <c r="I179" s="100" t="s">
        <v>5403</v>
      </c>
      <c r="J179" s="99"/>
      <c r="K179" s="101">
        <v>45747.332442129598</v>
      </c>
      <c r="L179" s="99" t="s">
        <v>4531</v>
      </c>
      <c r="M179" s="99"/>
      <c r="N179" s="99"/>
      <c r="O179" s="99"/>
      <c r="P179" s="99"/>
      <c r="Q179" s="99"/>
      <c r="R179" s="99" t="s">
        <v>5486</v>
      </c>
      <c r="S179" s="99" t="s">
        <v>5487</v>
      </c>
      <c r="T179" s="99" t="s">
        <v>4535</v>
      </c>
      <c r="U179" s="99" t="s">
        <v>4536</v>
      </c>
      <c r="V179" s="99">
        <v>587</v>
      </c>
      <c r="W179" s="99">
        <v>48390.3</v>
      </c>
      <c r="X179" s="99">
        <v>48390.3</v>
      </c>
      <c r="Y179" s="99">
        <v>2425</v>
      </c>
      <c r="Z179" s="99">
        <v>2425</v>
      </c>
      <c r="AA179" s="99" t="s">
        <v>5488</v>
      </c>
      <c r="AB179" s="99" t="s">
        <v>5489</v>
      </c>
      <c r="AC179" s="99"/>
      <c r="AD179" s="99" t="s">
        <v>5490</v>
      </c>
      <c r="AE179" s="99" t="s">
        <v>568</v>
      </c>
      <c r="AF179" s="99"/>
      <c r="AG179" s="99"/>
      <c r="AH179" s="99" t="s">
        <v>5491</v>
      </c>
      <c r="AI179" s="99"/>
      <c r="AJ179" s="99"/>
      <c r="AK179" s="99"/>
      <c r="AL179" s="99"/>
      <c r="AM179" s="99"/>
      <c r="AN179" s="99"/>
      <c r="AO179" s="99" t="s">
        <v>4539</v>
      </c>
      <c r="AP179" s="99" t="s">
        <v>4639</v>
      </c>
      <c r="AQ179" s="99">
        <v>0</v>
      </c>
      <c r="AR179" s="99">
        <v>6800</v>
      </c>
      <c r="AS179" s="99" t="s">
        <v>4540</v>
      </c>
      <c r="AT179" s="99">
        <v>0</v>
      </c>
      <c r="AU179" s="99">
        <v>0</v>
      </c>
      <c r="AV179" s="99">
        <v>0</v>
      </c>
      <c r="AW179" s="99">
        <v>0</v>
      </c>
      <c r="AX179" s="99" t="s">
        <v>5492</v>
      </c>
      <c r="AY179" s="99"/>
      <c r="AZ179" s="99">
        <v>0</v>
      </c>
      <c r="BA179" s="99">
        <v>0</v>
      </c>
      <c r="BB179" s="99">
        <v>0</v>
      </c>
      <c r="BC179" s="99"/>
      <c r="BD179" s="99"/>
      <c r="BE179" s="99"/>
      <c r="BF179" s="99" t="s">
        <v>5493</v>
      </c>
      <c r="BG179" s="99"/>
      <c r="BH179" s="99"/>
      <c r="BI179" s="99"/>
      <c r="BJ179" s="99"/>
      <c r="BK179" s="99"/>
      <c r="BL179" s="99"/>
      <c r="BM179" s="99"/>
      <c r="BN179" s="99"/>
      <c r="BO179" s="99"/>
      <c r="BP179" s="99"/>
      <c r="BQ179" s="99"/>
      <c r="BR179" s="99"/>
      <c r="BS179" s="99"/>
      <c r="BT179" s="99"/>
      <c r="BU179" s="99"/>
      <c r="BV179" s="99"/>
      <c r="BW179" s="99"/>
      <c r="BX179" s="99"/>
      <c r="BY179" s="99"/>
      <c r="BZ179" s="99"/>
      <c r="CA179" s="99"/>
      <c r="CB179" s="99"/>
      <c r="CC179" s="99"/>
      <c r="CD179" s="99"/>
      <c r="CE179" s="99"/>
      <c r="CF179" s="99"/>
      <c r="CG179" s="99"/>
      <c r="CH179" s="99"/>
      <c r="CI179" s="99"/>
      <c r="CJ179" s="99" t="s">
        <v>4542</v>
      </c>
      <c r="CK179" s="99" t="s">
        <v>5494</v>
      </c>
      <c r="CL179" s="99">
        <v>2</v>
      </c>
      <c r="CM179" s="99"/>
      <c r="CN179" s="102"/>
      <c r="CO179" s="99">
        <v>45961</v>
      </c>
      <c r="CP179" s="103" t="s">
        <v>4696</v>
      </c>
      <c r="CQ179" s="104"/>
      <c r="CR179" s="104"/>
      <c r="CS179" s="104"/>
      <c r="CT179" s="104"/>
      <c r="CU179" s="105"/>
      <c r="CV179" s="104" t="str">
        <f>FLEET[[#This Row],[Category]]</f>
        <v>Pickup Truck</v>
      </c>
      <c r="CW179" s="106" t="str">
        <f t="shared" si="2"/>
        <v>ET-10</v>
      </c>
      <c r="CX1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410033</v>
      </c>
      <c r="CY179" s="106" t="str">
        <f>IFERROR(TRIM(MID(FLEET[[#This Row],[Secondary Asset Identifier]], FIND(" - ", FLEET[[#This Row],[Secondary Asset Identifier]]) + 3, LEN(FLEET[[#This Row],[Secondary Asset Identifier]]))),FLEET[[#This Row],[Emp ID]])</f>
        <v>Medina-Rodriguez, Jesus A</v>
      </c>
      <c r="CZ179" s="106" t="s">
        <v>5495</v>
      </c>
      <c r="DA179" s="106" t="s">
        <v>3092</v>
      </c>
      <c r="DB179" s="106" t="str">
        <f>FLEET[[#This Row],[Toll Collection Device Number]]</f>
        <v>DFW.05253822</v>
      </c>
      <c r="DC179" s="106" t="str">
        <f>FLEET[[#This Row],[License Plate]]</f>
        <v>SKN5868</v>
      </c>
      <c r="DD179" s="111">
        <f>IFERROR(_xlfn.XLOOKUP(FLEET[[#This Row],[ASSET]],Table7[Equip '#],Table7[Rate],),"NON-BILLABLE")</f>
        <v>1300</v>
      </c>
    </row>
    <row r="180" spans="1:108" x14ac:dyDescent="0.25">
      <c r="A180" s="98" t="s">
        <v>4524</v>
      </c>
      <c r="B180" s="99" t="s">
        <v>4525</v>
      </c>
      <c r="C180" s="99" t="s">
        <v>5496</v>
      </c>
      <c r="D180" s="99" t="s">
        <v>4527</v>
      </c>
      <c r="E180" s="99" t="s">
        <v>4570</v>
      </c>
      <c r="F180" s="99" t="s">
        <v>5402</v>
      </c>
      <c r="G180" s="99">
        <v>2022</v>
      </c>
      <c r="H180" s="99" t="s">
        <v>4319</v>
      </c>
      <c r="I180" s="100" t="s">
        <v>5403</v>
      </c>
      <c r="J180" s="99"/>
      <c r="K180" s="101">
        <v>45747.322037037004</v>
      </c>
      <c r="L180" s="99" t="s">
        <v>4531</v>
      </c>
      <c r="M180" s="99"/>
      <c r="N180" s="99"/>
      <c r="O180" s="99"/>
      <c r="P180" s="99"/>
      <c r="Q180" s="99"/>
      <c r="R180" s="99" t="s">
        <v>5497</v>
      </c>
      <c r="S180" s="99" t="s">
        <v>5498</v>
      </c>
      <c r="T180" s="99" t="s">
        <v>4535</v>
      </c>
      <c r="U180" s="99" t="s">
        <v>4536</v>
      </c>
      <c r="V180" s="99">
        <v>320</v>
      </c>
      <c r="W180" s="99">
        <v>30874.7</v>
      </c>
      <c r="X180" s="99">
        <v>31696.7</v>
      </c>
      <c r="Y180" s="99">
        <v>1693</v>
      </c>
      <c r="Z180" s="99">
        <v>1693</v>
      </c>
      <c r="AA180" s="99" t="s">
        <v>5499</v>
      </c>
      <c r="AB180" s="99" t="s">
        <v>5500</v>
      </c>
      <c r="AC180" s="99"/>
      <c r="AD180" s="99" t="s">
        <v>5501</v>
      </c>
      <c r="AE180" s="99" t="s">
        <v>568</v>
      </c>
      <c r="AF180" s="99"/>
      <c r="AG180" s="99"/>
      <c r="AH180" s="99" t="s">
        <v>5409</v>
      </c>
      <c r="AI180" s="99"/>
      <c r="AJ180" s="99"/>
      <c r="AK180" s="99"/>
      <c r="AL180" s="99"/>
      <c r="AM180" s="99"/>
      <c r="AN180" s="99"/>
      <c r="AO180" s="99" t="s">
        <v>4539</v>
      </c>
      <c r="AP180" s="99" t="s">
        <v>4639</v>
      </c>
      <c r="AQ180" s="99">
        <v>0</v>
      </c>
      <c r="AR180" s="99">
        <v>6800</v>
      </c>
      <c r="AS180" s="99" t="s">
        <v>4540</v>
      </c>
      <c r="AT180" s="99">
        <v>0</v>
      </c>
      <c r="AU180" s="99">
        <v>0</v>
      </c>
      <c r="AV180" s="99">
        <v>0</v>
      </c>
      <c r="AW180" s="99">
        <v>0</v>
      </c>
      <c r="AX180" s="99" t="s">
        <v>5502</v>
      </c>
      <c r="AY180" s="99"/>
      <c r="AZ180" s="99">
        <v>0</v>
      </c>
      <c r="BA180" s="99">
        <v>0</v>
      </c>
      <c r="BB180" s="99">
        <v>0</v>
      </c>
      <c r="BC180" s="99"/>
      <c r="BD180" s="99"/>
      <c r="BE180" s="99"/>
      <c r="BF180" s="99" t="s">
        <v>4624</v>
      </c>
      <c r="BG180" s="99"/>
      <c r="BH180" s="99"/>
      <c r="BI180" s="99"/>
      <c r="BJ180" s="99"/>
      <c r="BK180" s="99"/>
      <c r="BL180" s="99"/>
      <c r="BM180" s="99"/>
      <c r="BN180" s="99"/>
      <c r="BO180" s="99"/>
      <c r="BP180" s="99"/>
      <c r="BQ180" s="99"/>
      <c r="BR180" s="99"/>
      <c r="BS180" s="99"/>
      <c r="BT180" s="99"/>
      <c r="BU180" s="99"/>
      <c r="BV180" s="99"/>
      <c r="BW180" s="99"/>
      <c r="BX180" s="99"/>
      <c r="BY180" s="99"/>
      <c r="BZ180" s="99"/>
      <c r="CA180" s="99"/>
      <c r="CB180" s="99"/>
      <c r="CC180" s="99"/>
      <c r="CD180" s="99"/>
      <c r="CE180" s="99"/>
      <c r="CF180" s="99"/>
      <c r="CG180" s="99"/>
      <c r="CH180" s="99"/>
      <c r="CI180" s="99"/>
      <c r="CJ180" s="99" t="s">
        <v>4542</v>
      </c>
      <c r="CK180" s="99" t="s">
        <v>5503</v>
      </c>
      <c r="CL180" s="99">
        <v>2</v>
      </c>
      <c r="CM180" s="99"/>
      <c r="CN180" s="102"/>
      <c r="CO180" s="99">
        <v>45961</v>
      </c>
      <c r="CP180" s="103" t="s">
        <v>4696</v>
      </c>
      <c r="CQ180" s="104"/>
      <c r="CR180" s="104"/>
      <c r="CS180" s="104"/>
      <c r="CT180" s="104"/>
      <c r="CU180" s="105"/>
      <c r="CV180" s="104" t="str">
        <f>FLEET[[#This Row],[Category]]</f>
        <v>Pickup Truck</v>
      </c>
      <c r="CW180" s="106" t="str">
        <f t="shared" si="2"/>
        <v>ET-11</v>
      </c>
      <c r="CX1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210089</v>
      </c>
      <c r="CY180" s="106" t="str">
        <f>IFERROR(TRIM(MID(FLEET[[#This Row],[Secondary Asset Identifier]], FIND(" - ", FLEET[[#This Row],[Secondary Asset Identifier]]) + 3, LEN(FLEET[[#This Row],[Secondary Asset Identifier]]))),FLEET[[#This Row],[Emp ID]])</f>
        <v>Guerrero Jr, Roberto</v>
      </c>
      <c r="CZ180" s="106" t="s">
        <v>5504</v>
      </c>
      <c r="DA180" s="106" t="s">
        <v>3093</v>
      </c>
      <c r="DB180" s="106" t="str">
        <f>FLEET[[#This Row],[Toll Collection Device Number]]</f>
        <v>DFW.05253741</v>
      </c>
      <c r="DC180" s="106" t="str">
        <f>FLEET[[#This Row],[License Plate]]</f>
        <v>SKN5864</v>
      </c>
      <c r="DD180" s="111">
        <f>IFERROR(_xlfn.XLOOKUP(FLEET[[#This Row],[ASSET]],Table7[Equip '#],Table7[Rate],),"NON-BILLABLE")</f>
        <v>1300</v>
      </c>
    </row>
    <row r="181" spans="1:108" x14ac:dyDescent="0.25">
      <c r="A181" s="98" t="s">
        <v>4524</v>
      </c>
      <c r="B181" s="99" t="s">
        <v>4525</v>
      </c>
      <c r="C181" s="99" t="s">
        <v>5505</v>
      </c>
      <c r="D181" s="99" t="s">
        <v>4527</v>
      </c>
      <c r="E181" s="99" t="s">
        <v>4570</v>
      </c>
      <c r="F181" s="99" t="s">
        <v>5402</v>
      </c>
      <c r="G181" s="99">
        <v>2022</v>
      </c>
      <c r="H181" s="99" t="s">
        <v>4319</v>
      </c>
      <c r="I181" s="100" t="s">
        <v>5403</v>
      </c>
      <c r="J181" s="99"/>
      <c r="K181" s="101">
        <v>45742.421053240701</v>
      </c>
      <c r="L181" s="99" t="s">
        <v>4904</v>
      </c>
      <c r="M181" s="99"/>
      <c r="N181" s="99"/>
      <c r="O181" s="99"/>
      <c r="P181" s="99"/>
      <c r="Q181" s="99"/>
      <c r="R181" s="99" t="s">
        <v>5506</v>
      </c>
      <c r="S181" s="99" t="s">
        <v>5507</v>
      </c>
      <c r="T181" s="99" t="s">
        <v>4535</v>
      </c>
      <c r="U181" s="99" t="s">
        <v>5106</v>
      </c>
      <c r="V181" s="99">
        <v>471</v>
      </c>
      <c r="W181" s="99">
        <v>58237.9</v>
      </c>
      <c r="X181" s="99">
        <v>58237.9</v>
      </c>
      <c r="Y181" s="99">
        <v>3153</v>
      </c>
      <c r="Z181" s="99">
        <v>3153</v>
      </c>
      <c r="AA181" s="99" t="s">
        <v>5508</v>
      </c>
      <c r="AB181" s="99" t="s">
        <v>5509</v>
      </c>
      <c r="AC181" s="99"/>
      <c r="AD181" s="99" t="s">
        <v>5510</v>
      </c>
      <c r="AE181" s="99" t="s">
        <v>568</v>
      </c>
      <c r="AF181" s="99"/>
      <c r="AG181" s="99"/>
      <c r="AH181" s="99" t="s">
        <v>5409</v>
      </c>
      <c r="AI181" s="99"/>
      <c r="AJ181" s="99"/>
      <c r="AK181" s="99"/>
      <c r="AL181" s="99"/>
      <c r="AM181" s="99"/>
      <c r="AN181" s="99"/>
      <c r="AO181" s="99" t="s">
        <v>4539</v>
      </c>
      <c r="AP181" s="99" t="s">
        <v>4639</v>
      </c>
      <c r="AQ181" s="99">
        <v>0</v>
      </c>
      <c r="AR181" s="99">
        <v>6800</v>
      </c>
      <c r="AS181" s="99" t="s">
        <v>4540</v>
      </c>
      <c r="AT181" s="99">
        <v>0</v>
      </c>
      <c r="AU181" s="99">
        <v>0</v>
      </c>
      <c r="AV181" s="99">
        <v>0</v>
      </c>
      <c r="AW181" s="99">
        <v>0</v>
      </c>
      <c r="AX181" s="99" t="s">
        <v>5511</v>
      </c>
      <c r="AY181" s="99"/>
      <c r="AZ181" s="99">
        <v>0</v>
      </c>
      <c r="BA181" s="99">
        <v>0</v>
      </c>
      <c r="BB181" s="99">
        <v>0</v>
      </c>
      <c r="BC181" s="99"/>
      <c r="BD181" s="99"/>
      <c r="BE181" s="99"/>
      <c r="BF181" s="99" t="s">
        <v>5411</v>
      </c>
      <c r="BG181" s="99"/>
      <c r="BH181" s="99"/>
      <c r="BI181" s="99"/>
      <c r="BJ181" s="99"/>
      <c r="BK181" s="99"/>
      <c r="BL181" s="99"/>
      <c r="BM181" s="99"/>
      <c r="BN181" s="99"/>
      <c r="BO181" s="99"/>
      <c r="BP181" s="99"/>
      <c r="BQ181" s="99"/>
      <c r="BR181" s="99"/>
      <c r="BS181" s="99"/>
      <c r="BT181" s="99"/>
      <c r="BU181" s="99"/>
      <c r="BV181" s="99"/>
      <c r="BW181" s="99"/>
      <c r="BX181" s="99"/>
      <c r="BY181" s="99"/>
      <c r="BZ181" s="99"/>
      <c r="CA181" s="99"/>
      <c r="CB181" s="99"/>
      <c r="CC181" s="99"/>
      <c r="CD181" s="99"/>
      <c r="CE181" s="99"/>
      <c r="CF181" s="99"/>
      <c r="CG181" s="99"/>
      <c r="CH181" s="99"/>
      <c r="CI181" s="99"/>
      <c r="CJ181" s="99" t="s">
        <v>4542</v>
      </c>
      <c r="CK181" s="99" t="s">
        <v>5512</v>
      </c>
      <c r="CL181" s="99">
        <v>2</v>
      </c>
      <c r="CM181" s="99"/>
      <c r="CN181" s="102"/>
      <c r="CO181" s="99">
        <v>45961</v>
      </c>
      <c r="CP181" s="103" t="s">
        <v>4696</v>
      </c>
      <c r="CQ181" s="104"/>
      <c r="CR181" s="104"/>
      <c r="CS181" s="104"/>
      <c r="CT181" s="104"/>
      <c r="CU181" s="105"/>
      <c r="CV181" s="104" t="str">
        <f>FLEET[[#This Row],[Category]]</f>
        <v>Pickup Truck</v>
      </c>
      <c r="CW181" s="106" t="str">
        <f t="shared" si="2"/>
        <v>ET-12</v>
      </c>
      <c r="CX1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210031</v>
      </c>
      <c r="CY181" s="106" t="str">
        <f>IFERROR(TRIM(MID(FLEET[[#This Row],[Secondary Asset Identifier]], FIND(" - ", FLEET[[#This Row],[Secondary Asset Identifier]]) + 3, LEN(FLEET[[#This Row],[Secondary Asset Identifier]]))),FLEET[[#This Row],[Emp ID]])</f>
        <v>Zuniga, Alberto</v>
      </c>
      <c r="CZ181" s="106" t="s">
        <v>5513</v>
      </c>
      <c r="DA181" s="106" t="s">
        <v>3094</v>
      </c>
      <c r="DB181" s="106" t="str">
        <f>FLEET[[#This Row],[Toll Collection Device Number]]</f>
        <v>DFW.05253743</v>
      </c>
      <c r="DC181" s="106" t="str">
        <f>FLEET[[#This Row],[License Plate]]</f>
        <v>SKN5869</v>
      </c>
      <c r="DD181" s="111">
        <f>IFERROR(_xlfn.XLOOKUP(FLEET[[#This Row],[ASSET]],Table7[Equip '#],Table7[Rate],),"NON-BILLABLE")</f>
        <v>1300</v>
      </c>
    </row>
    <row r="182" spans="1:108" x14ac:dyDescent="0.25">
      <c r="A182" s="98" t="s">
        <v>4524</v>
      </c>
      <c r="B182" s="99" t="s">
        <v>4525</v>
      </c>
      <c r="C182" s="99" t="s">
        <v>5514</v>
      </c>
      <c r="D182" s="99" t="s">
        <v>4527</v>
      </c>
      <c r="E182" s="99" t="s">
        <v>4570</v>
      </c>
      <c r="F182" s="99" t="s">
        <v>5402</v>
      </c>
      <c r="G182" s="99">
        <v>2022</v>
      </c>
      <c r="H182" s="99" t="s">
        <v>4319</v>
      </c>
      <c r="I182" s="100" t="s">
        <v>5403</v>
      </c>
      <c r="J182" s="99"/>
      <c r="K182" s="99">
        <v>45746.558888888903</v>
      </c>
      <c r="L182" s="99" t="s">
        <v>4580</v>
      </c>
      <c r="M182" s="99"/>
      <c r="N182" s="99"/>
      <c r="O182" s="99"/>
      <c r="P182" s="99"/>
      <c r="Q182" s="99"/>
      <c r="R182" s="99" t="s">
        <v>4533</v>
      </c>
      <c r="S182" s="99"/>
      <c r="T182" s="99" t="s">
        <v>4535</v>
      </c>
      <c r="U182" s="99" t="s">
        <v>5443</v>
      </c>
      <c r="V182" s="99">
        <v>592</v>
      </c>
      <c r="W182" s="99">
        <v>40659.599999999999</v>
      </c>
      <c r="X182" s="99">
        <v>40659.599999999999</v>
      </c>
      <c r="Y182" s="99">
        <v>2488</v>
      </c>
      <c r="Z182" s="99">
        <v>2488</v>
      </c>
      <c r="AA182" s="99" t="s">
        <v>5515</v>
      </c>
      <c r="AB182" s="99" t="s">
        <v>5516</v>
      </c>
      <c r="AC182" s="99"/>
      <c r="AD182" s="99" t="s">
        <v>5517</v>
      </c>
      <c r="AE182" s="99" t="s">
        <v>568</v>
      </c>
      <c r="AF182" s="99"/>
      <c r="AG182" s="99"/>
      <c r="AH182" s="100" t="s">
        <v>5409</v>
      </c>
      <c r="AI182" s="99"/>
      <c r="AJ182" s="99"/>
      <c r="AK182" s="99"/>
      <c r="AL182" s="99"/>
      <c r="AM182" s="99"/>
      <c r="AN182" s="99"/>
      <c r="AO182" s="99" t="s">
        <v>4539</v>
      </c>
      <c r="AP182" s="99" t="s">
        <v>4639</v>
      </c>
      <c r="AQ182" s="99">
        <v>0</v>
      </c>
      <c r="AR182" s="99">
        <v>0</v>
      </c>
      <c r="AS182" s="99" t="s">
        <v>4540</v>
      </c>
      <c r="AT182" s="99">
        <v>0</v>
      </c>
      <c r="AU182" s="99">
        <v>0</v>
      </c>
      <c r="AV182" s="99">
        <v>0</v>
      </c>
      <c r="AW182" s="99">
        <v>0</v>
      </c>
      <c r="AX182" s="99" t="s">
        <v>5518</v>
      </c>
      <c r="AY182" s="99"/>
      <c r="AZ182" s="99">
        <v>0</v>
      </c>
      <c r="BA182" s="99">
        <v>0</v>
      </c>
      <c r="BB182" s="99">
        <v>0</v>
      </c>
      <c r="BC182" s="99"/>
      <c r="BD182" s="99"/>
      <c r="BE182" s="99"/>
      <c r="BF182" s="99" t="s">
        <v>4624</v>
      </c>
      <c r="BG182" s="99"/>
      <c r="BH182" s="99"/>
      <c r="BI182" s="99"/>
      <c r="BJ182" s="99"/>
      <c r="BK182" s="99"/>
      <c r="BL182" s="99"/>
      <c r="BM182" s="99"/>
      <c r="BN182" s="99"/>
      <c r="BO182" s="99"/>
      <c r="BP182" s="99"/>
      <c r="BQ182" s="99"/>
      <c r="BR182" s="99"/>
      <c r="BS182" s="99"/>
      <c r="BT182" s="99"/>
      <c r="BU182" s="99"/>
      <c r="BV182" s="99"/>
      <c r="BW182" s="99"/>
      <c r="BX182" s="99"/>
      <c r="BY182" s="99"/>
      <c r="BZ182" s="99"/>
      <c r="CA182" s="99"/>
      <c r="CB182" s="99"/>
      <c r="CC182" s="99"/>
      <c r="CD182" s="99"/>
      <c r="CE182" s="99"/>
      <c r="CF182" s="99"/>
      <c r="CG182" s="99"/>
      <c r="CH182" s="99"/>
      <c r="CI182" s="99"/>
      <c r="CJ182" s="99" t="s">
        <v>4542</v>
      </c>
      <c r="CK182" s="99" t="s">
        <v>5519</v>
      </c>
      <c r="CL182" s="99">
        <v>2</v>
      </c>
      <c r="CM182" s="99"/>
      <c r="CN182" s="102"/>
      <c r="CO182" s="99">
        <v>45961</v>
      </c>
      <c r="CP182" s="103" t="s">
        <v>4696</v>
      </c>
      <c r="CQ182" s="104"/>
      <c r="CR182" s="104"/>
      <c r="CS182" s="104"/>
      <c r="CT182" s="104"/>
      <c r="CU182" s="105"/>
      <c r="CV182" s="104" t="str">
        <f>FLEET[[#This Row],[Category]]</f>
        <v>Pickup Truck</v>
      </c>
      <c r="CW182" s="106" t="str">
        <f t="shared" si="2"/>
        <v>ET-13</v>
      </c>
      <c r="CX1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82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82" s="106" t="s">
        <v>5515</v>
      </c>
      <c r="DA182" s="106" t="s">
        <v>3095</v>
      </c>
      <c r="DB182" s="106" t="str">
        <f>FLEET[[#This Row],[Toll Collection Device Number]]</f>
        <v>DFW.05253742</v>
      </c>
      <c r="DC182" s="106" t="str">
        <f>FLEET[[#This Row],[License Plate]]</f>
        <v>SKN5863</v>
      </c>
      <c r="DD182" s="111">
        <f>IFERROR(_xlfn.XLOOKUP(FLEET[[#This Row],[ASSET]],Table7[Equip '#],Table7[Rate],),"NON-BILLABLE")</f>
        <v>1300</v>
      </c>
    </row>
    <row r="183" spans="1:108" x14ac:dyDescent="0.25">
      <c r="A183" s="98" t="s">
        <v>4524</v>
      </c>
      <c r="B183" s="99" t="s">
        <v>4525</v>
      </c>
      <c r="C183" s="99" t="s">
        <v>5520</v>
      </c>
      <c r="D183" s="99" t="s">
        <v>4527</v>
      </c>
      <c r="E183" s="99" t="s">
        <v>4570</v>
      </c>
      <c r="F183" s="99" t="s">
        <v>5402</v>
      </c>
      <c r="G183" s="99">
        <v>2022</v>
      </c>
      <c r="H183" s="99" t="s">
        <v>4319</v>
      </c>
      <c r="I183" s="100" t="s">
        <v>5403</v>
      </c>
      <c r="J183" s="99"/>
      <c r="K183" s="101">
        <v>45747.283506944397</v>
      </c>
      <c r="L183" s="99" t="s">
        <v>4531</v>
      </c>
      <c r="M183" s="99"/>
      <c r="N183" s="99"/>
      <c r="O183" s="99"/>
      <c r="P183" s="99"/>
      <c r="Q183" s="99"/>
      <c r="R183" s="99" t="s">
        <v>5521</v>
      </c>
      <c r="S183" s="99"/>
      <c r="T183" s="99" t="s">
        <v>4535</v>
      </c>
      <c r="U183" s="99" t="s">
        <v>4536</v>
      </c>
      <c r="V183" s="99">
        <v>591</v>
      </c>
      <c r="W183" s="99">
        <v>55511.7</v>
      </c>
      <c r="X183" s="99">
        <v>56357.7</v>
      </c>
      <c r="Y183" s="99">
        <v>2199</v>
      </c>
      <c r="Z183" s="99">
        <v>2199</v>
      </c>
      <c r="AA183" s="99" t="s">
        <v>5522</v>
      </c>
      <c r="AB183" s="99" t="s">
        <v>5523</v>
      </c>
      <c r="AC183" s="99"/>
      <c r="AD183" s="99" t="s">
        <v>5524</v>
      </c>
      <c r="AE183" s="99" t="s">
        <v>568</v>
      </c>
      <c r="AF183" s="99"/>
      <c r="AG183" s="99"/>
      <c r="AH183" s="99" t="s">
        <v>5409</v>
      </c>
      <c r="AI183" s="99"/>
      <c r="AJ183" s="99"/>
      <c r="AK183" s="99"/>
      <c r="AL183" s="99"/>
      <c r="AM183" s="99"/>
      <c r="AN183" s="99"/>
      <c r="AO183" s="99" t="s">
        <v>4539</v>
      </c>
      <c r="AP183" s="99" t="s">
        <v>4639</v>
      </c>
      <c r="AQ183" s="99">
        <v>0</v>
      </c>
      <c r="AR183" s="99">
        <v>6800</v>
      </c>
      <c r="AS183" s="99" t="s">
        <v>4540</v>
      </c>
      <c r="AT183" s="99">
        <v>0</v>
      </c>
      <c r="AU183" s="99">
        <v>0</v>
      </c>
      <c r="AV183" s="99">
        <v>0</v>
      </c>
      <c r="AW183" s="99">
        <v>0</v>
      </c>
      <c r="AX183" s="99" t="s">
        <v>5525</v>
      </c>
      <c r="AY183" s="99"/>
      <c r="AZ183" s="99">
        <v>0</v>
      </c>
      <c r="BA183" s="99">
        <v>0</v>
      </c>
      <c r="BB183" s="99">
        <v>0</v>
      </c>
      <c r="BC183" s="99"/>
      <c r="BD183" s="99"/>
      <c r="BE183" s="99"/>
      <c r="BF183" s="99" t="s">
        <v>5526</v>
      </c>
      <c r="BG183" s="99"/>
      <c r="BH183" s="99"/>
      <c r="BI183" s="99"/>
      <c r="BJ183" s="99"/>
      <c r="BK183" s="99"/>
      <c r="BL183" s="99"/>
      <c r="BM183" s="99"/>
      <c r="BN183" s="99"/>
      <c r="BO183" s="99"/>
      <c r="BP183" s="99"/>
      <c r="BQ183" s="99"/>
      <c r="BR183" s="99"/>
      <c r="BS183" s="99"/>
      <c r="BT183" s="99"/>
      <c r="BU183" s="99"/>
      <c r="BV183" s="99"/>
      <c r="BW183" s="99"/>
      <c r="BX183" s="99"/>
      <c r="BY183" s="99"/>
      <c r="BZ183" s="99"/>
      <c r="CA183" s="99"/>
      <c r="CB183" s="99"/>
      <c r="CC183" s="99"/>
      <c r="CD183" s="99"/>
      <c r="CE183" s="99"/>
      <c r="CF183" s="99"/>
      <c r="CG183" s="99"/>
      <c r="CH183" s="99"/>
      <c r="CI183" s="99"/>
      <c r="CJ183" s="99" t="s">
        <v>4542</v>
      </c>
      <c r="CK183" s="99" t="s">
        <v>5527</v>
      </c>
      <c r="CL183" s="102">
        <v>2</v>
      </c>
      <c r="CM183" s="99"/>
      <c r="CN183" s="102"/>
      <c r="CO183" s="99">
        <v>45961</v>
      </c>
      <c r="CP183" s="103" t="s">
        <v>4696</v>
      </c>
      <c r="CQ183" s="104"/>
      <c r="CR183" s="104"/>
      <c r="CS183" s="104"/>
      <c r="CT183" s="104"/>
      <c r="CU183" s="105"/>
      <c r="CV183" s="104" t="str">
        <f>FLEET[[#This Row],[Category]]</f>
        <v>Pickup Truck</v>
      </c>
      <c r="CW183" s="106" t="str">
        <f t="shared" si="2"/>
        <v>ET-14</v>
      </c>
      <c r="CX1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210076</v>
      </c>
      <c r="CY183" s="106" t="str">
        <f>IFERROR(TRIM(MID(FLEET[[#This Row],[Secondary Asset Identifier]], FIND(" - ", FLEET[[#This Row],[Secondary Asset Identifier]]) + 3, LEN(FLEET[[#This Row],[Secondary Asset Identifier]]))),FLEET[[#This Row],[Emp ID]])</f>
        <v>Kocmick, Caleb S</v>
      </c>
      <c r="CZ183" s="106" t="s">
        <v>5528</v>
      </c>
      <c r="DA183" s="106" t="s">
        <v>3096</v>
      </c>
      <c r="DB183" s="106" t="str">
        <f>FLEET[[#This Row],[Toll Collection Device Number]]</f>
        <v>DFW.05253823</v>
      </c>
      <c r="DC183" s="106" t="str">
        <f>FLEET[[#This Row],[License Plate]]</f>
        <v>SKN5867</v>
      </c>
      <c r="DD183" s="111">
        <f>IFERROR(_xlfn.XLOOKUP(FLEET[[#This Row],[ASSET]],Table7[Equip '#],Table7[Rate],),"NON-BILLABLE")</f>
        <v>1300</v>
      </c>
    </row>
    <row r="184" spans="1:108" x14ac:dyDescent="0.25">
      <c r="A184" s="98" t="s">
        <v>4524</v>
      </c>
      <c r="B184" s="99" t="s">
        <v>4525</v>
      </c>
      <c r="C184" s="99" t="s">
        <v>5529</v>
      </c>
      <c r="D184" s="99" t="s">
        <v>4527</v>
      </c>
      <c r="E184" s="99" t="s">
        <v>4570</v>
      </c>
      <c r="F184" s="99" t="s">
        <v>5402</v>
      </c>
      <c r="G184" s="99">
        <v>2022</v>
      </c>
      <c r="H184" s="99" t="s">
        <v>4319</v>
      </c>
      <c r="I184" s="100" t="s">
        <v>5403</v>
      </c>
      <c r="J184" s="99"/>
      <c r="K184" s="101">
        <v>45747.334664351903</v>
      </c>
      <c r="L184" s="99" t="s">
        <v>4556</v>
      </c>
      <c r="M184" s="99"/>
      <c r="N184" s="99"/>
      <c r="O184" s="99"/>
      <c r="P184" s="99"/>
      <c r="Q184" s="99"/>
      <c r="R184" s="99" t="s">
        <v>5530</v>
      </c>
      <c r="S184" s="99"/>
      <c r="T184" s="99" t="s">
        <v>4535</v>
      </c>
      <c r="U184" s="99" t="s">
        <v>4536</v>
      </c>
      <c r="V184" s="99">
        <v>597</v>
      </c>
      <c r="W184" s="99">
        <v>37867.4</v>
      </c>
      <c r="X184" s="99">
        <v>37867.4</v>
      </c>
      <c r="Y184" s="99">
        <v>1903</v>
      </c>
      <c r="Z184" s="99">
        <v>1903</v>
      </c>
      <c r="AA184" s="99" t="s">
        <v>5531</v>
      </c>
      <c r="AB184" s="99" t="s">
        <v>5532</v>
      </c>
      <c r="AC184" s="99"/>
      <c r="AD184" s="99" t="s">
        <v>5533</v>
      </c>
      <c r="AE184" s="99" t="s">
        <v>568</v>
      </c>
      <c r="AF184" s="99"/>
      <c r="AG184" s="99"/>
      <c r="AH184" s="99" t="s">
        <v>5534</v>
      </c>
      <c r="AI184" s="99"/>
      <c r="AJ184" s="99"/>
      <c r="AK184" s="99"/>
      <c r="AL184" s="99"/>
      <c r="AM184" s="99"/>
      <c r="AN184" s="99"/>
      <c r="AO184" s="99" t="s">
        <v>4539</v>
      </c>
      <c r="AP184" s="99" t="s">
        <v>4639</v>
      </c>
      <c r="AQ184" s="99">
        <v>0</v>
      </c>
      <c r="AR184" s="99">
        <v>6800</v>
      </c>
      <c r="AS184" s="99" t="s">
        <v>4540</v>
      </c>
      <c r="AT184" s="99">
        <v>0</v>
      </c>
      <c r="AU184" s="99">
        <v>0</v>
      </c>
      <c r="AV184" s="99">
        <v>0</v>
      </c>
      <c r="AW184" s="99">
        <v>0</v>
      </c>
      <c r="AX184" s="99" t="s">
        <v>5535</v>
      </c>
      <c r="AY184" s="99"/>
      <c r="AZ184" s="99"/>
      <c r="BA184" s="99"/>
      <c r="BB184" s="99"/>
      <c r="BC184" s="99"/>
      <c r="BD184" s="99"/>
      <c r="BE184" s="99"/>
      <c r="BF184" s="99" t="s">
        <v>4624</v>
      </c>
      <c r="BG184" s="99"/>
      <c r="BH184" s="99"/>
      <c r="BI184" s="99"/>
      <c r="BJ184" s="99"/>
      <c r="BK184" s="99"/>
      <c r="BL184" s="99"/>
      <c r="BM184" s="99"/>
      <c r="BN184" s="99"/>
      <c r="BO184" s="99"/>
      <c r="BP184" s="99"/>
      <c r="BQ184" s="99"/>
      <c r="BR184" s="99"/>
      <c r="BS184" s="99"/>
      <c r="BT184" s="99"/>
      <c r="BU184" s="99"/>
      <c r="BV184" s="99"/>
      <c r="BW184" s="99"/>
      <c r="BX184" s="99"/>
      <c r="BY184" s="99"/>
      <c r="BZ184" s="99"/>
      <c r="CA184" s="99"/>
      <c r="CB184" s="99"/>
      <c r="CC184" s="99"/>
      <c r="CD184" s="99"/>
      <c r="CE184" s="99"/>
      <c r="CF184" s="99"/>
      <c r="CG184" s="99"/>
      <c r="CH184" s="99"/>
      <c r="CI184" s="99"/>
      <c r="CJ184" s="99" t="s">
        <v>4542</v>
      </c>
      <c r="CK184" s="99" t="s">
        <v>5536</v>
      </c>
      <c r="CL184" s="99">
        <v>2</v>
      </c>
      <c r="CM184" s="99"/>
      <c r="CN184" s="102"/>
      <c r="CO184" s="99">
        <v>45961</v>
      </c>
      <c r="CP184" s="103" t="s">
        <v>4544</v>
      </c>
      <c r="CQ184" s="104"/>
      <c r="CR184" s="104"/>
      <c r="CS184" s="104"/>
      <c r="CT184" s="104"/>
      <c r="CU184" s="105"/>
      <c r="CV184" s="104" t="str">
        <f>FLEET[[#This Row],[Category]]</f>
        <v>Pickup Truck</v>
      </c>
      <c r="CW184" s="106" t="str">
        <f t="shared" si="2"/>
        <v>ET-15</v>
      </c>
      <c r="CX1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230021</v>
      </c>
      <c r="CY184" s="106" t="str">
        <f>IFERROR(TRIM(MID(FLEET[[#This Row],[Secondary Asset Identifier]], FIND(" - ", FLEET[[#This Row],[Secondary Asset Identifier]]) + 3, LEN(FLEET[[#This Row],[Secondary Asset Identifier]]))),FLEET[[#This Row],[Emp ID]])</f>
        <v>Eclavea, Carlos H</v>
      </c>
      <c r="CZ184" s="106" t="s">
        <v>5537</v>
      </c>
      <c r="DA184" s="106" t="s">
        <v>3097</v>
      </c>
      <c r="DB184" s="106" t="str">
        <f>FLEET[[#This Row],[Toll Collection Device Number]]</f>
        <v>DFW.05253824</v>
      </c>
      <c r="DC184" s="106" t="str">
        <f>FLEET[[#This Row],[License Plate]]</f>
        <v>SKN5861</v>
      </c>
      <c r="DD184" s="111">
        <f>IFERROR(_xlfn.XLOOKUP(FLEET[[#This Row],[ASSET]],Table7[Equip '#],Table7[Rate],),"NON-BILLABLE")</f>
        <v>1300</v>
      </c>
    </row>
    <row r="185" spans="1:108" x14ac:dyDescent="0.25">
      <c r="A185" s="98" t="s">
        <v>4524</v>
      </c>
      <c r="B185" s="99" t="s">
        <v>4525</v>
      </c>
      <c r="C185" s="99" t="s">
        <v>5538</v>
      </c>
      <c r="D185" s="99" t="s">
        <v>4527</v>
      </c>
      <c r="E185" s="99" t="s">
        <v>4570</v>
      </c>
      <c r="F185" s="99" t="s">
        <v>5402</v>
      </c>
      <c r="G185" s="99">
        <v>2022</v>
      </c>
      <c r="H185" s="99" t="s">
        <v>4319</v>
      </c>
      <c r="I185" s="100" t="s">
        <v>5403</v>
      </c>
      <c r="J185" s="99"/>
      <c r="K185" s="101">
        <v>45747.304768518501</v>
      </c>
      <c r="L185" s="99" t="s">
        <v>4531</v>
      </c>
      <c r="M185" s="99"/>
      <c r="N185" s="99"/>
      <c r="O185" s="99"/>
      <c r="P185" s="99"/>
      <c r="Q185" s="99"/>
      <c r="R185" s="99" t="s">
        <v>4799</v>
      </c>
      <c r="S185" s="99" t="s">
        <v>5487</v>
      </c>
      <c r="T185" s="99" t="s">
        <v>4535</v>
      </c>
      <c r="U185" s="99" t="s">
        <v>4536</v>
      </c>
      <c r="V185" s="99">
        <v>584</v>
      </c>
      <c r="W185" s="99">
        <v>50868.800000000003</v>
      </c>
      <c r="X185" s="99">
        <v>50868.800000000003</v>
      </c>
      <c r="Y185" s="99">
        <v>1852</v>
      </c>
      <c r="Z185" s="99">
        <v>1852</v>
      </c>
      <c r="AA185" s="99" t="s">
        <v>5539</v>
      </c>
      <c r="AB185" s="99" t="s">
        <v>5540</v>
      </c>
      <c r="AC185" s="99"/>
      <c r="AD185" s="99" t="s">
        <v>5541</v>
      </c>
      <c r="AE185" s="99" t="s">
        <v>568</v>
      </c>
      <c r="AF185" s="99"/>
      <c r="AG185" s="99"/>
      <c r="AH185" s="99" t="s">
        <v>5409</v>
      </c>
      <c r="AI185" s="99"/>
      <c r="AJ185" s="99"/>
      <c r="AK185" s="99"/>
      <c r="AL185" s="99"/>
      <c r="AM185" s="99"/>
      <c r="AN185" s="99"/>
      <c r="AO185" s="99" t="s">
        <v>4539</v>
      </c>
      <c r="AP185" s="99" t="s">
        <v>4639</v>
      </c>
      <c r="AQ185" s="99">
        <v>0</v>
      </c>
      <c r="AR185" s="99">
        <v>6800</v>
      </c>
      <c r="AS185" s="99" t="s">
        <v>4540</v>
      </c>
      <c r="AT185" s="99">
        <v>0</v>
      </c>
      <c r="AU185" s="99">
        <v>0</v>
      </c>
      <c r="AV185" s="99">
        <v>0</v>
      </c>
      <c r="AW185" s="99">
        <v>0</v>
      </c>
      <c r="AX185" s="99" t="s">
        <v>5542</v>
      </c>
      <c r="AY185" s="99"/>
      <c r="AZ185" s="99">
        <v>0</v>
      </c>
      <c r="BA185" s="99">
        <v>0</v>
      </c>
      <c r="BB185" s="99">
        <v>0</v>
      </c>
      <c r="BC185" s="99"/>
      <c r="BD185" s="99"/>
      <c r="BE185" s="99"/>
      <c r="BF185" s="99" t="s">
        <v>5543</v>
      </c>
      <c r="BG185" s="99"/>
      <c r="BH185" s="99"/>
      <c r="BI185" s="99"/>
      <c r="BJ185" s="99"/>
      <c r="BK185" s="99"/>
      <c r="BL185" s="99"/>
      <c r="BM185" s="99"/>
      <c r="BN185" s="99"/>
      <c r="BO185" s="99"/>
      <c r="BP185" s="99"/>
      <c r="BQ185" s="99"/>
      <c r="BR185" s="99"/>
      <c r="BS185" s="99"/>
      <c r="BT185" s="99"/>
      <c r="BU185" s="99"/>
      <c r="BV185" s="99"/>
      <c r="BW185" s="99"/>
      <c r="BX185" s="99"/>
      <c r="BY185" s="99"/>
      <c r="BZ185" s="99"/>
      <c r="CA185" s="99"/>
      <c r="CB185" s="99"/>
      <c r="CC185" s="99"/>
      <c r="CD185" s="99"/>
      <c r="CE185" s="99"/>
      <c r="CF185" s="99"/>
      <c r="CG185" s="99"/>
      <c r="CH185" s="99"/>
      <c r="CI185" s="99"/>
      <c r="CJ185" s="99" t="s">
        <v>4542</v>
      </c>
      <c r="CK185" s="99" t="s">
        <v>5544</v>
      </c>
      <c r="CL185" s="102">
        <v>2</v>
      </c>
      <c r="CM185" s="99"/>
      <c r="CN185" s="102"/>
      <c r="CO185" s="99">
        <v>45961</v>
      </c>
      <c r="CP185" s="103" t="s">
        <v>4696</v>
      </c>
      <c r="CQ185" s="104"/>
      <c r="CR185" s="104"/>
      <c r="CS185" s="104"/>
      <c r="CT185" s="104"/>
      <c r="CU185" s="105"/>
      <c r="CV185" s="104" t="str">
        <f>FLEET[[#This Row],[Category]]</f>
        <v>Pickup Truck</v>
      </c>
      <c r="CW185" s="106" t="str">
        <f t="shared" si="2"/>
        <v>ET-16</v>
      </c>
      <c r="CX1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240165</v>
      </c>
      <c r="CY185" s="106" t="str">
        <f>IFERROR(TRIM(MID(FLEET[[#This Row],[Secondary Asset Identifier]], FIND(" - ", FLEET[[#This Row],[Secondary Asset Identifier]]) + 3, LEN(FLEET[[#This Row],[Secondary Asset Identifier]]))),FLEET[[#This Row],[Emp ID]])</f>
        <v>Murcia Orellana, Luis E</v>
      </c>
      <c r="CZ185" s="106" t="s">
        <v>5545</v>
      </c>
      <c r="DA185" s="106" t="s">
        <v>3098</v>
      </c>
      <c r="DB185" s="106" t="str">
        <f>FLEET[[#This Row],[Toll Collection Device Number]]</f>
        <v>DFW.05253825</v>
      </c>
      <c r="DC185" s="106" t="str">
        <f>FLEET[[#This Row],[License Plate]]</f>
        <v>SKN5865</v>
      </c>
      <c r="DD185" s="111">
        <f>IFERROR(_xlfn.XLOOKUP(FLEET[[#This Row],[ASSET]],Table7[Equip '#],Table7[Rate],),"NON-BILLABLE")</f>
        <v>1300</v>
      </c>
    </row>
    <row r="186" spans="1:108" x14ac:dyDescent="0.25">
      <c r="A186" s="98" t="s">
        <v>4524</v>
      </c>
      <c r="B186" s="99" t="s">
        <v>4525</v>
      </c>
      <c r="C186" s="99" t="s">
        <v>5546</v>
      </c>
      <c r="D186" s="99" t="s">
        <v>4527</v>
      </c>
      <c r="E186" s="99" t="s">
        <v>4570</v>
      </c>
      <c r="F186" s="99" t="s">
        <v>5402</v>
      </c>
      <c r="G186" s="99">
        <v>2022</v>
      </c>
      <c r="H186" s="99" t="s">
        <v>4319</v>
      </c>
      <c r="I186" s="100" t="s">
        <v>5403</v>
      </c>
      <c r="J186" s="99"/>
      <c r="K186" s="101">
        <v>45747.3300115741</v>
      </c>
      <c r="L186" s="99" t="s">
        <v>4531</v>
      </c>
      <c r="M186" s="99"/>
      <c r="N186" s="99"/>
      <c r="O186" s="99"/>
      <c r="P186" s="99"/>
      <c r="Q186" s="99"/>
      <c r="R186" s="99" t="s">
        <v>4533</v>
      </c>
      <c r="S186" s="99" t="s">
        <v>5547</v>
      </c>
      <c r="T186" s="99" t="s">
        <v>4535</v>
      </c>
      <c r="U186" s="99" t="s">
        <v>4536</v>
      </c>
      <c r="V186" s="99">
        <v>597</v>
      </c>
      <c r="W186" s="99">
        <v>14905.9</v>
      </c>
      <c r="X186" s="99">
        <v>14905.9</v>
      </c>
      <c r="Y186" s="99">
        <v>663</v>
      </c>
      <c r="Z186" s="99">
        <v>663</v>
      </c>
      <c r="AA186" s="99" t="s">
        <v>5548</v>
      </c>
      <c r="AB186" s="99" t="s">
        <v>5549</v>
      </c>
      <c r="AC186" s="99"/>
      <c r="AD186" s="99" t="s">
        <v>5550</v>
      </c>
      <c r="AE186" s="99" t="s">
        <v>568</v>
      </c>
      <c r="AF186" s="99"/>
      <c r="AG186" s="99"/>
      <c r="AH186" s="100" t="s">
        <v>5534</v>
      </c>
      <c r="AI186" s="99"/>
      <c r="AJ186" s="99"/>
      <c r="AK186" s="99"/>
      <c r="AL186" s="99"/>
      <c r="AM186" s="99"/>
      <c r="AN186" s="99"/>
      <c r="AO186" s="99" t="s">
        <v>4539</v>
      </c>
      <c r="AP186" s="99" t="s">
        <v>4639</v>
      </c>
      <c r="AQ186" s="99">
        <v>0</v>
      </c>
      <c r="AR186" s="99">
        <v>6800</v>
      </c>
      <c r="AS186" s="99" t="s">
        <v>4540</v>
      </c>
      <c r="AT186" s="99">
        <v>0</v>
      </c>
      <c r="AU186" s="99">
        <v>0</v>
      </c>
      <c r="AV186" s="99">
        <v>0</v>
      </c>
      <c r="AW186" s="99">
        <v>0</v>
      </c>
      <c r="AX186" s="99" t="s">
        <v>5551</v>
      </c>
      <c r="AY186" s="99"/>
      <c r="AZ186" s="99"/>
      <c r="BA186" s="99"/>
      <c r="BB186" s="99"/>
      <c r="BC186" s="99"/>
      <c r="BD186" s="99"/>
      <c r="BE186" s="99"/>
      <c r="BF186" s="99" t="s">
        <v>5552</v>
      </c>
      <c r="BG186" s="99"/>
      <c r="BH186" s="99"/>
      <c r="BI186" s="99"/>
      <c r="BJ186" s="99"/>
      <c r="BK186" s="99"/>
      <c r="BL186" s="99"/>
      <c r="BM186" s="99"/>
      <c r="BN186" s="99"/>
      <c r="BO186" s="99"/>
      <c r="BP186" s="99"/>
      <c r="BQ186" s="99"/>
      <c r="BR186" s="99"/>
      <c r="BS186" s="99"/>
      <c r="BT186" s="99"/>
      <c r="BU186" s="99"/>
      <c r="BV186" s="99"/>
      <c r="BW186" s="99"/>
      <c r="BX186" s="99"/>
      <c r="BY186" s="99"/>
      <c r="BZ186" s="99"/>
      <c r="CA186" s="99"/>
      <c r="CB186" s="99"/>
      <c r="CC186" s="99"/>
      <c r="CD186" s="99"/>
      <c r="CE186" s="99"/>
      <c r="CF186" s="99"/>
      <c r="CG186" s="99"/>
      <c r="CH186" s="99"/>
      <c r="CI186" s="99"/>
      <c r="CJ186" s="99" t="s">
        <v>4542</v>
      </c>
      <c r="CK186" s="99" t="s">
        <v>5553</v>
      </c>
      <c r="CL186" s="99">
        <v>2</v>
      </c>
      <c r="CM186" s="99"/>
      <c r="CN186" s="102"/>
      <c r="CO186" s="99">
        <v>45596</v>
      </c>
      <c r="CP186" s="103" t="s">
        <v>4544</v>
      </c>
      <c r="CQ186" s="104"/>
      <c r="CR186" s="104"/>
      <c r="CS186" s="104"/>
      <c r="CT186" s="104"/>
      <c r="CU186" s="105"/>
      <c r="CV186" s="104" t="str">
        <f>FLEET[[#This Row],[Category]]</f>
        <v>Pickup Truck</v>
      </c>
      <c r="CW186" s="106" t="str">
        <f t="shared" si="2"/>
        <v>ET-17</v>
      </c>
      <c r="CX1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820003</v>
      </c>
      <c r="CY186" s="106" t="str">
        <f>IFERROR(TRIM(MID(FLEET[[#This Row],[Secondary Asset Identifier]], FIND(" - ", FLEET[[#This Row],[Secondary Asset Identifier]]) + 3, LEN(FLEET[[#This Row],[Secondary Asset Identifier]]))),FLEET[[#This Row],[Emp ID]])</f>
        <v>Link, Cooper E</v>
      </c>
      <c r="CZ186" s="106" t="s">
        <v>5554</v>
      </c>
      <c r="DA186" s="106" t="s">
        <v>3099</v>
      </c>
      <c r="DB186" s="106" t="str">
        <f>FLEET[[#This Row],[Toll Collection Device Number]]</f>
        <v>DFW.05253826</v>
      </c>
      <c r="DC186" s="106" t="str">
        <f>FLEET[[#This Row],[License Plate]]</f>
        <v>SKN5866</v>
      </c>
      <c r="DD186" s="111">
        <f>IFERROR(_xlfn.XLOOKUP(FLEET[[#This Row],[ASSET]],Table7[Equip '#],Table7[Rate],),"NON-BILLABLE")</f>
        <v>1300</v>
      </c>
    </row>
    <row r="187" spans="1:108" x14ac:dyDescent="0.25">
      <c r="A187" s="98" t="s">
        <v>4524</v>
      </c>
      <c r="B187" s="99" t="s">
        <v>4525</v>
      </c>
      <c r="C187" s="99" t="s">
        <v>5555</v>
      </c>
      <c r="D187" s="99" t="s">
        <v>4527</v>
      </c>
      <c r="E187" s="99" t="s">
        <v>4570</v>
      </c>
      <c r="F187" s="99" t="s">
        <v>5402</v>
      </c>
      <c r="G187" s="99">
        <v>2022</v>
      </c>
      <c r="H187" s="99" t="s">
        <v>4319</v>
      </c>
      <c r="I187" s="100" t="s">
        <v>5403</v>
      </c>
      <c r="J187" s="99"/>
      <c r="K187" s="101">
        <v>45747.286203703698</v>
      </c>
      <c r="L187" s="99" t="s">
        <v>4531</v>
      </c>
      <c r="M187" s="99"/>
      <c r="N187" s="99"/>
      <c r="O187" s="99"/>
      <c r="P187" s="99"/>
      <c r="Q187" s="99"/>
      <c r="R187" s="99" t="s">
        <v>4628</v>
      </c>
      <c r="S187" s="99" t="s">
        <v>5556</v>
      </c>
      <c r="T187" s="99" t="s">
        <v>4535</v>
      </c>
      <c r="U187" s="99" t="s">
        <v>4536</v>
      </c>
      <c r="V187" s="99">
        <v>591</v>
      </c>
      <c r="W187" s="99">
        <v>26793.3</v>
      </c>
      <c r="X187" s="99">
        <v>26793.3</v>
      </c>
      <c r="Y187" s="99">
        <v>1164</v>
      </c>
      <c r="Z187" s="99">
        <v>1164</v>
      </c>
      <c r="AA187" s="99" t="s">
        <v>5557</v>
      </c>
      <c r="AB187" s="99" t="s">
        <v>5558</v>
      </c>
      <c r="AC187" s="99"/>
      <c r="AD187" s="99" t="s">
        <v>5559</v>
      </c>
      <c r="AE187" s="99" t="s">
        <v>568</v>
      </c>
      <c r="AF187" s="99"/>
      <c r="AG187" s="99"/>
      <c r="AH187" s="99" t="s">
        <v>5409</v>
      </c>
      <c r="AI187" s="99"/>
      <c r="AJ187" s="99"/>
      <c r="AK187" s="99"/>
      <c r="AL187" s="99"/>
      <c r="AM187" s="99"/>
      <c r="AN187" s="99"/>
      <c r="AO187" s="99" t="s">
        <v>4539</v>
      </c>
      <c r="AP187" s="99" t="s">
        <v>4639</v>
      </c>
      <c r="AQ187" s="99">
        <v>0</v>
      </c>
      <c r="AR187" s="99">
        <v>6800</v>
      </c>
      <c r="AS187" s="99" t="s">
        <v>4540</v>
      </c>
      <c r="AT187" s="99">
        <v>0</v>
      </c>
      <c r="AU187" s="99">
        <v>0</v>
      </c>
      <c r="AV187" s="99">
        <v>0</v>
      </c>
      <c r="AW187" s="99">
        <v>0</v>
      </c>
      <c r="AX187" s="99" t="s">
        <v>5560</v>
      </c>
      <c r="AY187" s="99"/>
      <c r="AZ187" s="99">
        <v>0</v>
      </c>
      <c r="BA187" s="99">
        <v>0</v>
      </c>
      <c r="BB187" s="99">
        <v>0</v>
      </c>
      <c r="BC187" s="99"/>
      <c r="BD187" s="99"/>
      <c r="BE187" s="99"/>
      <c r="BF187" s="99" t="s">
        <v>5561</v>
      </c>
      <c r="BG187" s="99"/>
      <c r="BH187" s="99"/>
      <c r="BI187" s="99"/>
      <c r="BJ187" s="99"/>
      <c r="BK187" s="99"/>
      <c r="BL187" s="99"/>
      <c r="BM187" s="99"/>
      <c r="BN187" s="99"/>
      <c r="BO187" s="99"/>
      <c r="BP187" s="99"/>
      <c r="BQ187" s="99"/>
      <c r="BR187" s="99"/>
      <c r="BS187" s="99"/>
      <c r="BT187" s="99"/>
      <c r="BU187" s="99"/>
      <c r="BV187" s="99"/>
      <c r="BW187" s="99"/>
      <c r="BX187" s="99"/>
      <c r="BY187" s="99"/>
      <c r="BZ187" s="99"/>
      <c r="CA187" s="99"/>
      <c r="CB187" s="99"/>
      <c r="CC187" s="99"/>
      <c r="CD187" s="99"/>
      <c r="CE187" s="99"/>
      <c r="CF187" s="99"/>
      <c r="CG187" s="99"/>
      <c r="CH187" s="99"/>
      <c r="CI187" s="99"/>
      <c r="CJ187" s="99" t="s">
        <v>4542</v>
      </c>
      <c r="CK187" s="99" t="s">
        <v>5562</v>
      </c>
      <c r="CL187" s="99">
        <v>2</v>
      </c>
      <c r="CM187" s="99"/>
      <c r="CN187" s="102"/>
      <c r="CO187" s="99">
        <v>46053</v>
      </c>
      <c r="CP187" s="103" t="s">
        <v>4696</v>
      </c>
      <c r="CQ187" s="104"/>
      <c r="CR187" s="104"/>
      <c r="CS187" s="104"/>
      <c r="CT187" s="104"/>
      <c r="CU187" s="105"/>
      <c r="CV187" s="104" t="str">
        <f>FLEET[[#This Row],[Category]]</f>
        <v>Pickup Truck</v>
      </c>
      <c r="CW187" s="106" t="str">
        <f t="shared" si="2"/>
        <v>ET-18</v>
      </c>
      <c r="CX1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800057</v>
      </c>
      <c r="CY187" s="106" t="str">
        <f>IFERROR(TRIM(MID(FLEET[[#This Row],[Secondary Asset Identifier]], FIND(" - ", FLEET[[#This Row],[Secondary Asset Identifier]]) + 3, LEN(FLEET[[#This Row],[Secondary Asset Identifier]]))),FLEET[[#This Row],[Emp ID]])</f>
        <v>Moore, Jesse A</v>
      </c>
      <c r="CZ187" s="106" t="s">
        <v>5563</v>
      </c>
      <c r="DA187" s="106" t="s">
        <v>3100</v>
      </c>
      <c r="DB187" s="106" t="str">
        <f>FLEET[[#This Row],[Toll Collection Device Number]]</f>
        <v>DFW.05272116</v>
      </c>
      <c r="DC187" s="106" t="str">
        <f>FLEET[[#This Row],[License Plate]]</f>
        <v>SRD1031</v>
      </c>
      <c r="DD187" s="111">
        <f>IFERROR(_xlfn.XLOOKUP(FLEET[[#This Row],[ASSET]],Table7[Equip '#],Table7[Rate],),"NON-BILLABLE")</f>
        <v>1300</v>
      </c>
    </row>
    <row r="188" spans="1:108" x14ac:dyDescent="0.25">
      <c r="A188" s="98" t="s">
        <v>4524</v>
      </c>
      <c r="B188" s="99" t="s">
        <v>4525</v>
      </c>
      <c r="C188" s="99" t="s">
        <v>5564</v>
      </c>
      <c r="D188" s="99" t="s">
        <v>4527</v>
      </c>
      <c r="E188" s="99" t="s">
        <v>4570</v>
      </c>
      <c r="F188" s="99" t="s">
        <v>5402</v>
      </c>
      <c r="G188" s="99">
        <v>2022</v>
      </c>
      <c r="H188" s="99" t="s">
        <v>4319</v>
      </c>
      <c r="I188" s="100" t="s">
        <v>5403</v>
      </c>
      <c r="J188" s="99"/>
      <c r="K188" s="101">
        <v>45747.336111111101</v>
      </c>
      <c r="L188" s="99" t="s">
        <v>4556</v>
      </c>
      <c r="M188" s="99"/>
      <c r="N188" s="99"/>
      <c r="O188" s="99"/>
      <c r="P188" s="99"/>
      <c r="Q188" s="99"/>
      <c r="R188" s="99" t="s">
        <v>5565</v>
      </c>
      <c r="S188" s="99" t="s">
        <v>5566</v>
      </c>
      <c r="T188" s="99" t="s">
        <v>4535</v>
      </c>
      <c r="U188" s="99" t="s">
        <v>4536</v>
      </c>
      <c r="V188" s="99">
        <v>598</v>
      </c>
      <c r="W188" s="99">
        <v>72662.7</v>
      </c>
      <c r="X188" s="99">
        <v>72662.7</v>
      </c>
      <c r="Y188" s="99">
        <v>2684</v>
      </c>
      <c r="Z188" s="99">
        <v>2684</v>
      </c>
      <c r="AA188" s="99" t="s">
        <v>5567</v>
      </c>
      <c r="AB188" s="99" t="s">
        <v>5568</v>
      </c>
      <c r="AC188" s="99"/>
      <c r="AD188" s="99" t="s">
        <v>5569</v>
      </c>
      <c r="AE188" s="99" t="s">
        <v>568</v>
      </c>
      <c r="AF188" s="99"/>
      <c r="AG188" s="99"/>
      <c r="AH188" s="99" t="s">
        <v>5534</v>
      </c>
      <c r="AI188" s="99"/>
      <c r="AJ188" s="99"/>
      <c r="AK188" s="99"/>
      <c r="AL188" s="99"/>
      <c r="AM188" s="99"/>
      <c r="AN188" s="99"/>
      <c r="AO188" s="99" t="s">
        <v>4539</v>
      </c>
      <c r="AP188" s="99" t="s">
        <v>4639</v>
      </c>
      <c r="AQ188" s="99">
        <v>0</v>
      </c>
      <c r="AR188" s="99">
        <v>6800</v>
      </c>
      <c r="AS188" s="99" t="s">
        <v>4540</v>
      </c>
      <c r="AT188" s="99">
        <v>0</v>
      </c>
      <c r="AU188" s="99">
        <v>0</v>
      </c>
      <c r="AV188" s="99">
        <v>0</v>
      </c>
      <c r="AW188" s="99">
        <v>0</v>
      </c>
      <c r="AX188" s="99" t="s">
        <v>5570</v>
      </c>
      <c r="AY188" s="99"/>
      <c r="AZ188" s="99"/>
      <c r="BA188" s="99"/>
      <c r="BB188" s="99"/>
      <c r="BC188" s="99"/>
      <c r="BD188" s="99"/>
      <c r="BE188" s="99"/>
      <c r="BF188" s="99" t="s">
        <v>5482</v>
      </c>
      <c r="BG188" s="99"/>
      <c r="BH188" s="99"/>
      <c r="BI188" s="99"/>
      <c r="BJ188" s="99"/>
      <c r="BK188" s="99"/>
      <c r="BL188" s="99"/>
      <c r="BM188" s="99"/>
      <c r="BN188" s="99"/>
      <c r="BO188" s="99"/>
      <c r="BP188" s="99"/>
      <c r="BQ188" s="99"/>
      <c r="BR188" s="99"/>
      <c r="BS188" s="99"/>
      <c r="BT188" s="99"/>
      <c r="BU188" s="99"/>
      <c r="BV188" s="99"/>
      <c r="BW188" s="99"/>
      <c r="BX188" s="99"/>
      <c r="BY188" s="99"/>
      <c r="BZ188" s="99"/>
      <c r="CA188" s="99"/>
      <c r="CB188" s="99"/>
      <c r="CC188" s="99"/>
      <c r="CD188" s="99"/>
      <c r="CE188" s="99"/>
      <c r="CF188" s="99"/>
      <c r="CG188" s="99"/>
      <c r="CH188" s="99"/>
      <c r="CI188" s="99"/>
      <c r="CJ188" s="99" t="s">
        <v>4542</v>
      </c>
      <c r="CK188" s="99" t="s">
        <v>5571</v>
      </c>
      <c r="CL188" s="102">
        <v>2</v>
      </c>
      <c r="CM188" s="99"/>
      <c r="CN188" s="102"/>
      <c r="CO188" s="99">
        <v>46053</v>
      </c>
      <c r="CP188" s="103" t="s">
        <v>4544</v>
      </c>
      <c r="CQ188" s="104"/>
      <c r="CR188" s="104"/>
      <c r="CS188" s="104"/>
      <c r="CT188" s="104"/>
      <c r="CU188" s="105"/>
      <c r="CV188" s="104" t="str">
        <f>FLEET[[#This Row],[Category]]</f>
        <v>Pickup Truck</v>
      </c>
      <c r="CW188" s="106" t="str">
        <f t="shared" si="2"/>
        <v>ET-19</v>
      </c>
      <c r="CX1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Osiel Salaices</v>
      </c>
      <c r="CY188" s="106" t="str">
        <f>IFERROR(TRIM(MID(FLEET[[#This Row],[Secondary Asset Identifier]], FIND(" - ", FLEET[[#This Row],[Secondary Asset Identifier]]) + 3, LEN(FLEET[[#This Row],[Secondary Asset Identifier]]))),FLEET[[#This Row],[Emp ID]])</f>
        <v>Osiel Salaices</v>
      </c>
      <c r="CZ188" s="106" t="s">
        <v>5567</v>
      </c>
      <c r="DA188" s="106" t="s">
        <v>3101</v>
      </c>
      <c r="DB188" s="106" t="str">
        <f>FLEET[[#This Row],[Toll Collection Device Number]]</f>
        <v>DFW.05272117</v>
      </c>
      <c r="DC188" s="106" t="str">
        <f>FLEET[[#This Row],[License Plate]]</f>
        <v>SRD1030</v>
      </c>
      <c r="DD188" s="111">
        <f>IFERROR(_xlfn.XLOOKUP(FLEET[[#This Row],[ASSET]],Table7[Equip '#],Table7[Rate],),"NON-BILLABLE")</f>
        <v>1300</v>
      </c>
    </row>
    <row r="189" spans="1:108" x14ac:dyDescent="0.25">
      <c r="A189" s="98" t="s">
        <v>4524</v>
      </c>
      <c r="B189" s="99" t="s">
        <v>4525</v>
      </c>
      <c r="C189" s="99" t="s">
        <v>5572</v>
      </c>
      <c r="D189" s="99" t="s">
        <v>4527</v>
      </c>
      <c r="E189" s="99" t="s">
        <v>4570</v>
      </c>
      <c r="F189" s="99" t="s">
        <v>5402</v>
      </c>
      <c r="G189" s="99">
        <v>2022</v>
      </c>
      <c r="H189" s="99" t="s">
        <v>4319</v>
      </c>
      <c r="I189" s="100" t="s">
        <v>5403</v>
      </c>
      <c r="J189" s="99"/>
      <c r="K189" s="101">
        <v>45747.2894675926</v>
      </c>
      <c r="L189" s="99" t="s">
        <v>4531</v>
      </c>
      <c r="M189" s="99"/>
      <c r="N189" s="99"/>
      <c r="O189" s="99"/>
      <c r="P189" s="99"/>
      <c r="Q189" s="99"/>
      <c r="R189" s="99" t="s">
        <v>4799</v>
      </c>
      <c r="S189" s="99" t="s">
        <v>5573</v>
      </c>
      <c r="T189" s="99" t="s">
        <v>4535</v>
      </c>
      <c r="U189" s="99" t="s">
        <v>4536</v>
      </c>
      <c r="V189" s="99">
        <v>587</v>
      </c>
      <c r="W189" s="99">
        <v>87632.5</v>
      </c>
      <c r="X189" s="99">
        <v>88695.5</v>
      </c>
      <c r="Y189" s="99">
        <v>3865</v>
      </c>
      <c r="Z189" s="99">
        <v>3865</v>
      </c>
      <c r="AA189" s="99" t="s">
        <v>5574</v>
      </c>
      <c r="AB189" s="99" t="s">
        <v>5575</v>
      </c>
      <c r="AC189" s="99" t="s">
        <v>5576</v>
      </c>
      <c r="AD189" s="99" t="s">
        <v>5577</v>
      </c>
      <c r="AE189" s="99" t="s">
        <v>568</v>
      </c>
      <c r="AF189" s="99"/>
      <c r="AG189" s="99"/>
      <c r="AH189" s="99" t="s">
        <v>5578</v>
      </c>
      <c r="AI189" s="99"/>
      <c r="AJ189" s="99"/>
      <c r="AK189" s="99"/>
      <c r="AL189" s="99"/>
      <c r="AM189" s="99"/>
      <c r="AN189" s="99"/>
      <c r="AO189" s="99" t="s">
        <v>4539</v>
      </c>
      <c r="AP189" s="99" t="s">
        <v>4639</v>
      </c>
      <c r="AQ189" s="99">
        <v>0</v>
      </c>
      <c r="AR189" s="99">
        <v>6800</v>
      </c>
      <c r="AS189" s="99" t="s">
        <v>4540</v>
      </c>
      <c r="AT189" s="99">
        <v>0</v>
      </c>
      <c r="AU189" s="99">
        <v>0</v>
      </c>
      <c r="AV189" s="99">
        <v>0</v>
      </c>
      <c r="AW189" s="99">
        <v>0</v>
      </c>
      <c r="AX189" s="99" t="s">
        <v>5579</v>
      </c>
      <c r="AY189" s="99"/>
      <c r="AZ189" s="99">
        <v>0</v>
      </c>
      <c r="BA189" s="99">
        <v>0</v>
      </c>
      <c r="BB189" s="99">
        <v>0</v>
      </c>
      <c r="BC189" s="99"/>
      <c r="BD189" s="99"/>
      <c r="BE189" s="99"/>
      <c r="BF189" s="99" t="s">
        <v>5493</v>
      </c>
      <c r="BG189" s="99"/>
      <c r="BH189" s="99"/>
      <c r="BI189" s="99"/>
      <c r="BJ189" s="99"/>
      <c r="BK189" s="99"/>
      <c r="BL189" s="99"/>
      <c r="BM189" s="99"/>
      <c r="BN189" s="99"/>
      <c r="BO189" s="99"/>
      <c r="BP189" s="99"/>
      <c r="BQ189" s="99"/>
      <c r="BR189" s="99"/>
      <c r="BS189" s="99"/>
      <c r="BT189" s="99"/>
      <c r="BU189" s="99"/>
      <c r="BV189" s="99"/>
      <c r="BW189" s="99"/>
      <c r="BX189" s="99"/>
      <c r="BY189" s="99"/>
      <c r="BZ189" s="99"/>
      <c r="CA189" s="99"/>
      <c r="CB189" s="99"/>
      <c r="CC189" s="99"/>
      <c r="CD189" s="99"/>
      <c r="CE189" s="99"/>
      <c r="CF189" s="99"/>
      <c r="CG189" s="99"/>
      <c r="CH189" s="99"/>
      <c r="CI189" s="99"/>
      <c r="CJ189" s="99" t="s">
        <v>4542</v>
      </c>
      <c r="CK189" s="99" t="s">
        <v>5580</v>
      </c>
      <c r="CL189" s="99">
        <v>2</v>
      </c>
      <c r="CM189" s="99"/>
      <c r="CN189" s="102"/>
      <c r="CO189" s="99">
        <v>46022</v>
      </c>
      <c r="CP189" s="103" t="s">
        <v>4696</v>
      </c>
      <c r="CQ189" s="104"/>
      <c r="CR189" s="104"/>
      <c r="CS189" s="104"/>
      <c r="CT189" s="104"/>
      <c r="CU189" s="105"/>
      <c r="CV189" s="104" t="str">
        <f>FLEET[[#This Row],[Category]]</f>
        <v>Pickup Truck</v>
      </c>
      <c r="CW189" s="106" t="str">
        <f t="shared" si="2"/>
        <v>ET-20</v>
      </c>
      <c r="CX1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RAM 1500</v>
      </c>
      <c r="CY189" s="106" t="str">
        <f>IFERROR(TRIM(MID(FLEET[[#This Row],[Secondary Asset Identifier]], FIND(" - ", FLEET[[#This Row],[Secondary Asset Identifier]]) + 3, LEN(FLEET[[#This Row],[Secondary Asset Identifier]]))),FLEET[[#This Row],[Emp ID]])</f>
        <v>OPEN RAM 1500</v>
      </c>
      <c r="CZ189" s="106" t="s">
        <v>5574</v>
      </c>
      <c r="DA189" s="106" t="s">
        <v>3178</v>
      </c>
      <c r="DB189" s="106" t="str">
        <f>FLEET[[#This Row],[Toll Collection Device Number]]</f>
        <v>DFW.05313115</v>
      </c>
      <c r="DC189" s="106" t="str">
        <f>FLEET[[#This Row],[License Plate]]</f>
        <v>VZF5498</v>
      </c>
      <c r="DD189" s="111">
        <f>IFERROR(_xlfn.XLOOKUP(FLEET[[#This Row],[ASSET]],Table7[Equip '#],Table7[Rate],),"NON-BILLABLE")</f>
        <v>1300</v>
      </c>
    </row>
    <row r="190" spans="1:108" x14ac:dyDescent="0.25">
      <c r="A190" s="98" t="s">
        <v>4524</v>
      </c>
      <c r="B190" s="99" t="s">
        <v>4525</v>
      </c>
      <c r="C190" s="99" t="s">
        <v>5581</v>
      </c>
      <c r="D190" s="99" t="s">
        <v>4527</v>
      </c>
      <c r="E190" s="99" t="s">
        <v>4570</v>
      </c>
      <c r="F190" s="99" t="s">
        <v>5402</v>
      </c>
      <c r="G190" s="99">
        <v>2022</v>
      </c>
      <c r="H190" s="99" t="s">
        <v>4319</v>
      </c>
      <c r="I190" s="100" t="s">
        <v>5403</v>
      </c>
      <c r="J190" s="99"/>
      <c r="K190" s="101">
        <v>45746.608784722201</v>
      </c>
      <c r="L190" s="99" t="s">
        <v>4580</v>
      </c>
      <c r="M190" s="99"/>
      <c r="N190" s="99"/>
      <c r="O190" s="99"/>
      <c r="P190" s="99"/>
      <c r="Q190" s="99"/>
      <c r="R190" s="99" t="s">
        <v>4533</v>
      </c>
      <c r="S190" s="99"/>
      <c r="T190" s="99" t="s">
        <v>4535</v>
      </c>
      <c r="U190" s="99" t="s">
        <v>5106</v>
      </c>
      <c r="V190" s="99">
        <v>591</v>
      </c>
      <c r="W190" s="99">
        <v>21596</v>
      </c>
      <c r="X190" s="99">
        <v>21596</v>
      </c>
      <c r="Y190" s="99">
        <v>2948</v>
      </c>
      <c r="Z190" s="99">
        <v>2948</v>
      </c>
      <c r="AA190" s="99" t="s">
        <v>5444</v>
      </c>
      <c r="AB190" s="99" t="s">
        <v>5582</v>
      </c>
      <c r="AC190" s="99"/>
      <c r="AD190" s="99" t="s">
        <v>5583</v>
      </c>
      <c r="AE190" s="99" t="s">
        <v>568</v>
      </c>
      <c r="AF190" s="99"/>
      <c r="AG190" s="99"/>
      <c r="AH190" s="99" t="s">
        <v>5584</v>
      </c>
      <c r="AI190" s="99"/>
      <c r="AJ190" s="99"/>
      <c r="AK190" s="99"/>
      <c r="AL190" s="99"/>
      <c r="AM190" s="99"/>
      <c r="AN190" s="99"/>
      <c r="AO190" s="99" t="s">
        <v>4539</v>
      </c>
      <c r="AP190" s="99" t="s">
        <v>4639</v>
      </c>
      <c r="AQ190" s="99">
        <v>0</v>
      </c>
      <c r="AR190" s="99">
        <v>7100</v>
      </c>
      <c r="AS190" s="99" t="s">
        <v>4540</v>
      </c>
      <c r="AT190" s="99">
        <v>0</v>
      </c>
      <c r="AU190" s="99">
        <v>0</v>
      </c>
      <c r="AV190" s="99">
        <v>0</v>
      </c>
      <c r="AW190" s="99">
        <v>0</v>
      </c>
      <c r="AX190" s="99" t="s">
        <v>5585</v>
      </c>
      <c r="AY190" s="99"/>
      <c r="AZ190" s="99">
        <v>0</v>
      </c>
      <c r="BA190" s="99">
        <v>0</v>
      </c>
      <c r="BB190" s="99">
        <v>0</v>
      </c>
      <c r="BC190" s="99"/>
      <c r="BD190" s="99"/>
      <c r="BE190" s="99"/>
      <c r="BF190" s="99" t="s">
        <v>5552</v>
      </c>
      <c r="BG190" s="99"/>
      <c r="BH190" s="99"/>
      <c r="BI190" s="99"/>
      <c r="BJ190" s="99"/>
      <c r="BK190" s="99"/>
      <c r="BL190" s="99"/>
      <c r="BM190" s="99"/>
      <c r="BN190" s="99"/>
      <c r="BO190" s="99"/>
      <c r="BP190" s="99"/>
      <c r="BQ190" s="99"/>
      <c r="BR190" s="99"/>
      <c r="BS190" s="99"/>
      <c r="BT190" s="99"/>
      <c r="BU190" s="99"/>
      <c r="BV190" s="99"/>
      <c r="BW190" s="99"/>
      <c r="BX190" s="99"/>
      <c r="BY190" s="99"/>
      <c r="BZ190" s="99"/>
      <c r="CA190" s="99"/>
      <c r="CB190" s="99"/>
      <c r="CC190" s="99"/>
      <c r="CD190" s="99"/>
      <c r="CE190" s="99"/>
      <c r="CF190" s="99"/>
      <c r="CG190" s="99"/>
      <c r="CH190" s="99"/>
      <c r="CI190" s="99"/>
      <c r="CJ190" s="99" t="s">
        <v>4542</v>
      </c>
      <c r="CK190" s="99" t="s">
        <v>5586</v>
      </c>
      <c r="CL190" s="99">
        <v>2</v>
      </c>
      <c r="CM190" s="99"/>
      <c r="CN190" s="102"/>
      <c r="CO190" s="99">
        <v>46081</v>
      </c>
      <c r="CP190" s="103" t="s">
        <v>4696</v>
      </c>
      <c r="CQ190" s="104"/>
      <c r="CR190" s="104"/>
      <c r="CS190" s="104"/>
      <c r="CT190" s="104"/>
      <c r="CU190" s="105"/>
      <c r="CV190" s="104" t="str">
        <f>FLEET[[#This Row],[Category]]</f>
        <v>Pickup Truck</v>
      </c>
      <c r="CW190" s="106" t="str">
        <f t="shared" si="2"/>
        <v>ET-21</v>
      </c>
      <c r="CX1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190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190" s="106" t="s">
        <v>5444</v>
      </c>
      <c r="DA190" s="106" t="s">
        <v>3191</v>
      </c>
      <c r="DB190" s="106" t="str">
        <f>FLEET[[#This Row],[Toll Collection Device Number]]</f>
        <v>DFW.05469928</v>
      </c>
      <c r="DC190" s="106" t="str">
        <f>FLEET[[#This Row],[License Plate]]</f>
        <v>SWW3563</v>
      </c>
      <c r="DD190" s="111">
        <f>IFERROR(_xlfn.XLOOKUP(FLEET[[#This Row],[ASSET]],Table7[Equip '#],Table7[Rate],),"NON-BILLABLE")</f>
        <v>1300</v>
      </c>
    </row>
    <row r="191" spans="1:108" x14ac:dyDescent="0.25">
      <c r="A191" s="98" t="s">
        <v>4524</v>
      </c>
      <c r="B191" s="99" t="s">
        <v>4525</v>
      </c>
      <c r="C191" s="99" t="s">
        <v>5587</v>
      </c>
      <c r="D191" s="99" t="s">
        <v>4527</v>
      </c>
      <c r="E191" s="99" t="s">
        <v>4528</v>
      </c>
      <c r="F191" s="99" t="s">
        <v>5588</v>
      </c>
      <c r="G191" s="99">
        <v>2023</v>
      </c>
      <c r="H191" s="99" t="s">
        <v>4319</v>
      </c>
      <c r="I191" s="100"/>
      <c r="J191" s="99"/>
      <c r="K191" s="101">
        <v>45747.296574074098</v>
      </c>
      <c r="L191" s="99" t="s">
        <v>4531</v>
      </c>
      <c r="M191" s="99"/>
      <c r="N191" s="99"/>
      <c r="O191" s="99"/>
      <c r="P191" s="99"/>
      <c r="Q191" s="99"/>
      <c r="R191" s="99" t="s">
        <v>5589</v>
      </c>
      <c r="S191" s="99"/>
      <c r="T191" s="99" t="s">
        <v>4535</v>
      </c>
      <c r="U191" s="99" t="s">
        <v>4536</v>
      </c>
      <c r="V191" s="99">
        <v>13</v>
      </c>
      <c r="W191" s="99">
        <v>27075.5</v>
      </c>
      <c r="X191" s="99">
        <v>26961.5</v>
      </c>
      <c r="Y191" s="99">
        <v>1792</v>
      </c>
      <c r="Z191" s="99">
        <v>1792</v>
      </c>
      <c r="AA191" s="99" t="s">
        <v>5590</v>
      </c>
      <c r="AB191" s="99" t="s">
        <v>5591</v>
      </c>
      <c r="AC191" s="99"/>
      <c r="AD191" s="99" t="s">
        <v>5592</v>
      </c>
      <c r="AE191" s="99" t="s">
        <v>568</v>
      </c>
      <c r="AF191" s="99"/>
      <c r="AG191" s="99"/>
      <c r="AH191" s="99"/>
      <c r="AI191" s="99"/>
      <c r="AJ191" s="99"/>
      <c r="AK191" s="99"/>
      <c r="AL191" s="99"/>
      <c r="AM191" s="99"/>
      <c r="AN191" s="99"/>
      <c r="AO191" s="99" t="s">
        <v>4539</v>
      </c>
      <c r="AP191" s="99" t="s">
        <v>4639</v>
      </c>
      <c r="AQ191" s="99">
        <v>0</v>
      </c>
      <c r="AR191" s="99">
        <v>0</v>
      </c>
      <c r="AS191" s="99" t="s">
        <v>4540</v>
      </c>
      <c r="AT191" s="99">
        <v>0</v>
      </c>
      <c r="AU191" s="99">
        <v>0</v>
      </c>
      <c r="AV191" s="99">
        <v>0</v>
      </c>
      <c r="AW191" s="99">
        <v>0</v>
      </c>
      <c r="AX191" s="99" t="s">
        <v>5593</v>
      </c>
      <c r="AY191" s="99"/>
      <c r="AZ191" s="99"/>
      <c r="BA191" s="99"/>
      <c r="BB191" s="99"/>
      <c r="BC191" s="99"/>
      <c r="BD191" s="99"/>
      <c r="BE191" s="99"/>
      <c r="BF191" s="99" t="s">
        <v>5217</v>
      </c>
      <c r="BG191" s="99"/>
      <c r="BH191" s="99"/>
      <c r="BI191" s="99"/>
      <c r="BJ191" s="99"/>
      <c r="BK191" s="99"/>
      <c r="BL191" s="99"/>
      <c r="BM191" s="99"/>
      <c r="BN191" s="99"/>
      <c r="BO191" s="99"/>
      <c r="BP191" s="99"/>
      <c r="BQ191" s="99"/>
      <c r="BR191" s="99"/>
      <c r="BS191" s="99"/>
      <c r="BT191" s="99"/>
      <c r="BU191" s="99"/>
      <c r="BV191" s="99"/>
      <c r="BW191" s="99"/>
      <c r="BX191" s="99"/>
      <c r="BY191" s="99"/>
      <c r="BZ191" s="99"/>
      <c r="CA191" s="99"/>
      <c r="CB191" s="99"/>
      <c r="CC191" s="99"/>
      <c r="CD191" s="99"/>
      <c r="CE191" s="99"/>
      <c r="CF191" s="99"/>
      <c r="CG191" s="99"/>
      <c r="CH191" s="99"/>
      <c r="CI191" s="99"/>
      <c r="CJ191" s="99" t="s">
        <v>4542</v>
      </c>
      <c r="CK191" s="99" t="s">
        <v>5594</v>
      </c>
      <c r="CL191" s="99">
        <v>2</v>
      </c>
      <c r="CM191" s="99"/>
      <c r="CN191" s="102"/>
      <c r="CO191" s="99">
        <v>45900</v>
      </c>
      <c r="CP191" s="103" t="s">
        <v>4544</v>
      </c>
      <c r="CQ191" s="104"/>
      <c r="CR191" s="104"/>
      <c r="CS191" s="104"/>
      <c r="CT191" s="104"/>
      <c r="CU191" s="105"/>
      <c r="CV191" s="104" t="str">
        <f>FLEET[[#This Row],[Category]]</f>
        <v>Pickup Truck</v>
      </c>
      <c r="CW191" s="106" t="str">
        <f t="shared" si="2"/>
        <v>ET-22</v>
      </c>
      <c r="CX1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240122</v>
      </c>
      <c r="CY191" s="106" t="str">
        <f>IFERROR(TRIM(MID(FLEET[[#This Row],[Secondary Asset Identifier]], FIND(" - ", FLEET[[#This Row],[Secondary Asset Identifier]]) + 3, LEN(FLEET[[#This Row],[Secondary Asset Identifier]]))),FLEET[[#This Row],[Emp ID]])</f>
        <v>Lopez, Juan</v>
      </c>
      <c r="CZ191" s="106" t="s">
        <v>5595</v>
      </c>
      <c r="DA191" s="106" t="s">
        <v>3347</v>
      </c>
      <c r="DB191" s="106" t="str">
        <f>FLEET[[#This Row],[Toll Collection Device Number]]</f>
        <v>DFW.06271006</v>
      </c>
      <c r="DC191" s="106" t="str">
        <f>FLEET[[#This Row],[License Plate]]</f>
        <v>TLD7261</v>
      </c>
      <c r="DD191" s="111">
        <f>IFERROR(_xlfn.XLOOKUP(FLEET[[#This Row],[ASSET]],Table7[Equip '#],Table7[Rate],),"NON-BILLABLE")</f>
        <v>2000</v>
      </c>
    </row>
    <row r="192" spans="1:108" x14ac:dyDescent="0.25">
      <c r="A192" s="98" t="s">
        <v>4524</v>
      </c>
      <c r="B192" s="99" t="s">
        <v>4525</v>
      </c>
      <c r="C192" s="99" t="s">
        <v>5596</v>
      </c>
      <c r="D192" s="99" t="s">
        <v>4527</v>
      </c>
      <c r="E192" s="99" t="s">
        <v>4528</v>
      </c>
      <c r="F192" s="99" t="s">
        <v>5588</v>
      </c>
      <c r="G192" s="99">
        <v>2023</v>
      </c>
      <c r="H192" s="99" t="s">
        <v>4319</v>
      </c>
      <c r="I192" s="100"/>
      <c r="J192" s="99"/>
      <c r="K192" s="101">
        <v>45747.334212962996</v>
      </c>
      <c r="L192" s="99" t="s">
        <v>4556</v>
      </c>
      <c r="M192" s="99"/>
      <c r="N192" s="99"/>
      <c r="O192" s="99"/>
      <c r="P192" s="99"/>
      <c r="Q192" s="99"/>
      <c r="R192" s="99" t="s">
        <v>5597</v>
      </c>
      <c r="S192" s="99" t="s">
        <v>5598</v>
      </c>
      <c r="T192" s="99" t="s">
        <v>4535</v>
      </c>
      <c r="U192" s="99" t="s">
        <v>4536</v>
      </c>
      <c r="V192" s="99">
        <v>543</v>
      </c>
      <c r="W192" s="99">
        <v>62108.5</v>
      </c>
      <c r="X192" s="99">
        <v>62108.5</v>
      </c>
      <c r="Y192" s="99">
        <v>2589</v>
      </c>
      <c r="Z192" s="99">
        <v>2589</v>
      </c>
      <c r="AA192" s="99" t="s">
        <v>5599</v>
      </c>
      <c r="AB192" s="99" t="s">
        <v>5600</v>
      </c>
      <c r="AC192" s="99"/>
      <c r="AD192" s="99" t="s">
        <v>5601</v>
      </c>
      <c r="AE192" s="99" t="s">
        <v>568</v>
      </c>
      <c r="AF192" s="99"/>
      <c r="AG192" s="99"/>
      <c r="AH192" s="100"/>
      <c r="AI192" s="99"/>
      <c r="AJ192" s="99"/>
      <c r="AK192" s="99"/>
      <c r="AL192" s="99"/>
      <c r="AM192" s="99"/>
      <c r="AN192" s="99"/>
      <c r="AO192" s="99" t="s">
        <v>4539</v>
      </c>
      <c r="AP192" s="99" t="s">
        <v>4639</v>
      </c>
      <c r="AQ192" s="99">
        <v>0</v>
      </c>
      <c r="AR192" s="99">
        <v>0</v>
      </c>
      <c r="AS192" s="99" t="s">
        <v>4540</v>
      </c>
      <c r="AT192" s="99">
        <v>0</v>
      </c>
      <c r="AU192" s="99">
        <v>0</v>
      </c>
      <c r="AV192" s="99">
        <v>0</v>
      </c>
      <c r="AW192" s="99">
        <v>0</v>
      </c>
      <c r="AX192" s="99" t="s">
        <v>5602</v>
      </c>
      <c r="AY192" s="99"/>
      <c r="AZ192" s="99"/>
      <c r="BA192" s="99"/>
      <c r="BB192" s="99"/>
      <c r="BC192" s="99"/>
      <c r="BD192" s="99"/>
      <c r="BE192" s="99"/>
      <c r="BF192" s="99" t="s">
        <v>5603</v>
      </c>
      <c r="BG192" s="99"/>
      <c r="BH192" s="99"/>
      <c r="BI192" s="99"/>
      <c r="BJ192" s="99"/>
      <c r="BK192" s="99"/>
      <c r="BL192" s="99"/>
      <c r="BM192" s="99"/>
      <c r="BN192" s="99"/>
      <c r="BO192" s="99"/>
      <c r="BP192" s="99"/>
      <c r="BQ192" s="99"/>
      <c r="BR192" s="99"/>
      <c r="BS192" s="99"/>
      <c r="BT192" s="99"/>
      <c r="BU192" s="99"/>
      <c r="BV192" s="99"/>
      <c r="BW192" s="99"/>
      <c r="BX192" s="99"/>
      <c r="BY192" s="99"/>
      <c r="BZ192" s="99"/>
      <c r="CA192" s="99"/>
      <c r="CB192" s="99"/>
      <c r="CC192" s="99"/>
      <c r="CD192" s="99"/>
      <c r="CE192" s="99"/>
      <c r="CF192" s="99"/>
      <c r="CG192" s="99"/>
      <c r="CH192" s="99"/>
      <c r="CI192" s="99"/>
      <c r="CJ192" s="99" t="s">
        <v>4542</v>
      </c>
      <c r="CK192" s="99" t="s">
        <v>5604</v>
      </c>
      <c r="CL192" s="102"/>
      <c r="CM192" s="99"/>
      <c r="CN192" s="102"/>
      <c r="CO192" s="99">
        <v>45900</v>
      </c>
      <c r="CP192" s="103" t="s">
        <v>4544</v>
      </c>
      <c r="CQ192" s="104"/>
      <c r="CR192" s="104"/>
      <c r="CS192" s="104"/>
      <c r="CT192" s="104"/>
      <c r="CU192" s="105"/>
      <c r="CV192" s="104" t="str">
        <f>FLEET[[#This Row],[Category]]</f>
        <v>Pickup Truck</v>
      </c>
      <c r="CW192" s="106" t="str">
        <f t="shared" si="2"/>
        <v>ET-23</v>
      </c>
      <c r="CX19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240072</v>
      </c>
      <c r="CY192" s="106" t="str">
        <f>IFERROR(TRIM(MID(FLEET[[#This Row],[Secondary Asset Identifier]], FIND(" - ", FLEET[[#This Row],[Secondary Asset Identifier]]) + 3, LEN(FLEET[[#This Row],[Secondary Asset Identifier]]))),FLEET[[#This Row],[Emp ID]])</f>
        <v>Rivera, Jose J</v>
      </c>
      <c r="CZ192" s="106" t="s">
        <v>5605</v>
      </c>
      <c r="DA192" s="106" t="s">
        <v>3348</v>
      </c>
      <c r="DB192" s="106" t="str">
        <f>FLEET[[#This Row],[Toll Collection Device Number]]</f>
        <v>DFW.06271007</v>
      </c>
      <c r="DC192" s="106" t="str">
        <f>FLEET[[#This Row],[License Plate]]</f>
        <v>TLD7258</v>
      </c>
      <c r="DD192" s="111">
        <f>IFERROR(_xlfn.XLOOKUP(FLEET[[#This Row],[ASSET]],Table7[Equip '#],Table7[Rate],),"NON-BILLABLE")</f>
        <v>2000</v>
      </c>
    </row>
    <row r="193" spans="1:108" x14ac:dyDescent="0.25">
      <c r="A193" s="98" t="s">
        <v>4524</v>
      </c>
      <c r="B193" s="99" t="s">
        <v>4525</v>
      </c>
      <c r="C193" s="99" t="s">
        <v>5606</v>
      </c>
      <c r="D193" s="99" t="s">
        <v>4527</v>
      </c>
      <c r="E193" s="99" t="s">
        <v>4528</v>
      </c>
      <c r="F193" s="99" t="s">
        <v>5588</v>
      </c>
      <c r="G193" s="99">
        <v>2023</v>
      </c>
      <c r="H193" s="99" t="s">
        <v>4319</v>
      </c>
      <c r="I193" s="100"/>
      <c r="J193" s="99"/>
      <c r="K193" s="101">
        <v>45747.295636574097</v>
      </c>
      <c r="L193" s="99" t="s">
        <v>4531</v>
      </c>
      <c r="M193" s="99"/>
      <c r="N193" s="99"/>
      <c r="O193" s="99"/>
      <c r="P193" s="99"/>
      <c r="Q193" s="99"/>
      <c r="R193" s="99" t="s">
        <v>5607</v>
      </c>
      <c r="S193" s="99" t="s">
        <v>5608</v>
      </c>
      <c r="T193" s="99" t="s">
        <v>4535</v>
      </c>
      <c r="U193" s="99" t="s">
        <v>4536</v>
      </c>
      <c r="V193" s="99">
        <v>543</v>
      </c>
      <c r="W193" s="99">
        <v>32138.7</v>
      </c>
      <c r="X193" s="99">
        <v>32138.7</v>
      </c>
      <c r="Y193" s="99">
        <v>2281</v>
      </c>
      <c r="Z193" s="99">
        <v>2281</v>
      </c>
      <c r="AA193" s="99" t="s">
        <v>5609</v>
      </c>
      <c r="AB193" s="99" t="s">
        <v>5610</v>
      </c>
      <c r="AC193" s="99"/>
      <c r="AD193" s="99" t="s">
        <v>5611</v>
      </c>
      <c r="AE193" s="99" t="s">
        <v>568</v>
      </c>
      <c r="AF193" s="99"/>
      <c r="AG193" s="99"/>
      <c r="AH193" s="99"/>
      <c r="AI193" s="99"/>
      <c r="AJ193" s="99"/>
      <c r="AK193" s="99"/>
      <c r="AL193" s="99"/>
      <c r="AM193" s="99"/>
      <c r="AN193" s="99"/>
      <c r="AO193" s="99" t="s">
        <v>4539</v>
      </c>
      <c r="AP193" s="99" t="s">
        <v>4639</v>
      </c>
      <c r="AQ193" s="99">
        <v>0</v>
      </c>
      <c r="AR193" s="99">
        <v>0</v>
      </c>
      <c r="AS193" s="99" t="s">
        <v>4540</v>
      </c>
      <c r="AT193" s="99">
        <v>0</v>
      </c>
      <c r="AU193" s="99">
        <v>0</v>
      </c>
      <c r="AV193" s="99">
        <v>0</v>
      </c>
      <c r="AW193" s="99">
        <v>0</v>
      </c>
      <c r="AX193" s="99" t="s">
        <v>5612</v>
      </c>
      <c r="AY193" s="99"/>
      <c r="AZ193" s="99"/>
      <c r="BA193" s="99"/>
      <c r="BB193" s="99"/>
      <c r="BC193" s="99"/>
      <c r="BD193" s="99"/>
      <c r="BE193" s="99"/>
      <c r="BF193" s="99" t="s">
        <v>5613</v>
      </c>
      <c r="BG193" s="99"/>
      <c r="BH193" s="99"/>
      <c r="BI193" s="99"/>
      <c r="BJ193" s="99"/>
      <c r="BK193" s="99"/>
      <c r="BL193" s="99"/>
      <c r="BM193" s="99"/>
      <c r="BN193" s="99"/>
      <c r="BO193" s="99"/>
      <c r="BP193" s="99"/>
      <c r="BQ193" s="99"/>
      <c r="BR193" s="99"/>
      <c r="BS193" s="99"/>
      <c r="BT193" s="99"/>
      <c r="BU193" s="99"/>
      <c r="BV193" s="99"/>
      <c r="BW193" s="99"/>
      <c r="BX193" s="99"/>
      <c r="BY193" s="99"/>
      <c r="BZ193" s="99"/>
      <c r="CA193" s="99"/>
      <c r="CB193" s="99"/>
      <c r="CC193" s="99"/>
      <c r="CD193" s="99"/>
      <c r="CE193" s="99"/>
      <c r="CF193" s="99"/>
      <c r="CG193" s="99"/>
      <c r="CH193" s="99"/>
      <c r="CI193" s="99"/>
      <c r="CJ193" s="99" t="s">
        <v>4542</v>
      </c>
      <c r="CK193" s="99" t="s">
        <v>5614</v>
      </c>
      <c r="CL193" s="99">
        <v>2</v>
      </c>
      <c r="CM193" s="99"/>
      <c r="CN193" s="102"/>
      <c r="CO193" s="99">
        <v>45900</v>
      </c>
      <c r="CP193" s="103" t="s">
        <v>4544</v>
      </c>
      <c r="CQ193" s="104"/>
      <c r="CR193" s="104"/>
      <c r="CS193" s="104"/>
      <c r="CT193" s="104"/>
      <c r="CU193" s="105"/>
      <c r="CV193" s="104" t="str">
        <f>FLEET[[#This Row],[Category]]</f>
        <v>Pickup Truck</v>
      </c>
      <c r="CW193" s="106" t="str">
        <f t="shared" si="2"/>
        <v>ET-24</v>
      </c>
      <c r="CX19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240696</v>
      </c>
      <c r="CY193" s="106" t="str">
        <f>IFERROR(TRIM(MID(FLEET[[#This Row],[Secondary Asset Identifier]], FIND(" - ", FLEET[[#This Row],[Secondary Asset Identifier]]) + 3, LEN(FLEET[[#This Row],[Secondary Asset Identifier]]))),FLEET[[#This Row],[Emp ID]])</f>
        <v>Malette, Troy S</v>
      </c>
      <c r="CZ193" s="106" t="s">
        <v>5615</v>
      </c>
      <c r="DA193" s="106" t="s">
        <v>3349</v>
      </c>
      <c r="DB193" s="106" t="str">
        <f>FLEET[[#This Row],[Toll Collection Device Number]]</f>
        <v>DFW.06271008</v>
      </c>
      <c r="DC193" s="106" t="str">
        <f>FLEET[[#This Row],[License Plate]]</f>
        <v>TLD7259</v>
      </c>
      <c r="DD193" s="111">
        <f>IFERROR(_xlfn.XLOOKUP(FLEET[[#This Row],[ASSET]],Table7[Equip '#],Table7[Rate],),"NON-BILLABLE")</f>
        <v>2000</v>
      </c>
    </row>
    <row r="194" spans="1:108" x14ac:dyDescent="0.25">
      <c r="A194" s="98" t="s">
        <v>4524</v>
      </c>
      <c r="B194" s="99" t="s">
        <v>4525</v>
      </c>
      <c r="C194" s="99" t="s">
        <v>5616</v>
      </c>
      <c r="D194" s="99" t="s">
        <v>4527</v>
      </c>
      <c r="E194" s="99" t="s">
        <v>4528</v>
      </c>
      <c r="F194" s="99" t="s">
        <v>5588</v>
      </c>
      <c r="G194" s="99">
        <v>2023</v>
      </c>
      <c r="H194" s="99" t="s">
        <v>4319</v>
      </c>
      <c r="I194" s="100"/>
      <c r="J194" s="99"/>
      <c r="K194" s="101">
        <v>45747.335150462997</v>
      </c>
      <c r="L194" s="99" t="s">
        <v>5617</v>
      </c>
      <c r="M194" s="99"/>
      <c r="N194" s="99"/>
      <c r="O194" s="99"/>
      <c r="P194" s="99"/>
      <c r="Q194" s="99"/>
      <c r="R194" s="99" t="s">
        <v>5618</v>
      </c>
      <c r="S194" s="99" t="s">
        <v>5619</v>
      </c>
      <c r="T194" s="99" t="s">
        <v>4535</v>
      </c>
      <c r="U194" s="99" t="s">
        <v>4536</v>
      </c>
      <c r="V194" s="99">
        <v>313</v>
      </c>
      <c r="W194" s="99">
        <v>31683.3</v>
      </c>
      <c r="X194" s="99">
        <v>31683.3</v>
      </c>
      <c r="Y194" s="99">
        <v>1996</v>
      </c>
      <c r="Z194" s="99">
        <v>1996</v>
      </c>
      <c r="AA194" s="99" t="s">
        <v>5620</v>
      </c>
      <c r="AB194" s="99" t="s">
        <v>5621</v>
      </c>
      <c r="AC194" s="99"/>
      <c r="AD194" s="99" t="s">
        <v>5622</v>
      </c>
      <c r="AE194" s="99" t="s">
        <v>568</v>
      </c>
      <c r="AF194" s="99"/>
      <c r="AG194" s="99"/>
      <c r="AH194" s="99"/>
      <c r="AI194" s="99"/>
      <c r="AJ194" s="99"/>
      <c r="AK194" s="99"/>
      <c r="AL194" s="99"/>
      <c r="AM194" s="99"/>
      <c r="AN194" s="99"/>
      <c r="AO194" s="99" t="s">
        <v>4539</v>
      </c>
      <c r="AP194" s="99" t="s">
        <v>4639</v>
      </c>
      <c r="AQ194" s="99">
        <v>0</v>
      </c>
      <c r="AR194" s="99">
        <v>0</v>
      </c>
      <c r="AS194" s="99" t="s">
        <v>4540</v>
      </c>
      <c r="AT194" s="99">
        <v>0</v>
      </c>
      <c r="AU194" s="99">
        <v>0</v>
      </c>
      <c r="AV194" s="99">
        <v>0</v>
      </c>
      <c r="AW194" s="99">
        <v>0</v>
      </c>
      <c r="AX194" s="99" t="s">
        <v>5623</v>
      </c>
      <c r="AY194" s="99"/>
      <c r="AZ194" s="99"/>
      <c r="BA194" s="99"/>
      <c r="BB194" s="99"/>
      <c r="BC194" s="99"/>
      <c r="BD194" s="99"/>
      <c r="BE194" s="99"/>
      <c r="BF194" s="99" t="s">
        <v>5603</v>
      </c>
      <c r="BG194" s="99"/>
      <c r="BH194" s="99"/>
      <c r="BI194" s="99"/>
      <c r="BJ194" s="99"/>
      <c r="BK194" s="99"/>
      <c r="BL194" s="99"/>
      <c r="BM194" s="99"/>
      <c r="BN194" s="99"/>
      <c r="BO194" s="99"/>
      <c r="BP194" s="99"/>
      <c r="BQ194" s="99"/>
      <c r="BR194" s="99"/>
      <c r="BS194" s="99"/>
      <c r="BT194" s="99"/>
      <c r="BU194" s="99"/>
      <c r="BV194" s="99"/>
      <c r="BW194" s="99"/>
      <c r="BX194" s="99"/>
      <c r="BY194" s="99"/>
      <c r="BZ194" s="99"/>
      <c r="CA194" s="99"/>
      <c r="CB194" s="99"/>
      <c r="CC194" s="99"/>
      <c r="CD194" s="99"/>
      <c r="CE194" s="99"/>
      <c r="CF194" s="99"/>
      <c r="CG194" s="99"/>
      <c r="CH194" s="99"/>
      <c r="CI194" s="99"/>
      <c r="CJ194" s="99" t="s">
        <v>4542</v>
      </c>
      <c r="CK194" s="99" t="s">
        <v>5624</v>
      </c>
      <c r="CL194" s="99">
        <v>2</v>
      </c>
      <c r="CM194" s="99"/>
      <c r="CN194" s="102"/>
      <c r="CO194" s="99">
        <v>45900</v>
      </c>
      <c r="CP194" s="103" t="s">
        <v>4544</v>
      </c>
      <c r="CQ194" s="104"/>
      <c r="CR194" s="104"/>
      <c r="CS194" s="104"/>
      <c r="CT194" s="104"/>
      <c r="CU194" s="105"/>
      <c r="CV194" s="104" t="str">
        <f>FLEET[[#This Row],[Category]]</f>
        <v>Pickup Truck</v>
      </c>
      <c r="CW194" s="106" t="str">
        <f t="shared" ref="CW194:CW257" si="3">TRIM(LEFT($C194, FIND("(", $C194 &amp; "(") - 1))</f>
        <v>ET-25</v>
      </c>
      <c r="CX19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240448</v>
      </c>
      <c r="CY194" s="106" t="str">
        <f>IFERROR(TRIM(MID(FLEET[[#This Row],[Secondary Asset Identifier]], FIND(" - ", FLEET[[#This Row],[Secondary Asset Identifier]]) + 3, LEN(FLEET[[#This Row],[Secondary Asset Identifier]]))),FLEET[[#This Row],[Emp ID]])</f>
        <v>Lozano Acosta, Alejandro</v>
      </c>
      <c r="CZ194" s="106" t="s">
        <v>5625</v>
      </c>
      <c r="DA194" s="106" t="s">
        <v>3350</v>
      </c>
      <c r="DB194" s="106" t="str">
        <f>FLEET[[#This Row],[Toll Collection Device Number]]</f>
        <v>DFW.06271009</v>
      </c>
      <c r="DC194" s="106" t="str">
        <f>FLEET[[#This Row],[License Plate]]</f>
        <v>TLD7260</v>
      </c>
      <c r="DD194" s="111">
        <f>IFERROR(_xlfn.XLOOKUP(FLEET[[#This Row],[ASSET]],Table7[Equip '#],Table7[Rate],),"NON-BILLABLE")</f>
        <v>2000</v>
      </c>
    </row>
    <row r="195" spans="1:108" x14ac:dyDescent="0.25">
      <c r="A195" s="98" t="s">
        <v>4524</v>
      </c>
      <c r="B195" s="99" t="s">
        <v>4525</v>
      </c>
      <c r="C195" s="99" t="s">
        <v>5626</v>
      </c>
      <c r="D195" s="99" t="s">
        <v>4527</v>
      </c>
      <c r="E195" s="99" t="s">
        <v>4528</v>
      </c>
      <c r="F195" s="99" t="s">
        <v>5588</v>
      </c>
      <c r="G195" s="99">
        <v>2024</v>
      </c>
      <c r="H195" s="99" t="s">
        <v>4319</v>
      </c>
      <c r="I195" s="100" t="s">
        <v>5627</v>
      </c>
      <c r="J195" s="99"/>
      <c r="K195" s="99">
        <v>45746.806180555599</v>
      </c>
      <c r="L195" s="99" t="s">
        <v>4580</v>
      </c>
      <c r="M195" s="99"/>
      <c r="N195" s="99"/>
      <c r="O195" s="99"/>
      <c r="P195" s="99"/>
      <c r="Q195" s="99"/>
      <c r="R195" s="99" t="s">
        <v>5628</v>
      </c>
      <c r="S195" s="99" t="s">
        <v>5629</v>
      </c>
      <c r="T195" s="99" t="s">
        <v>4535</v>
      </c>
      <c r="U195" s="99" t="s">
        <v>5630</v>
      </c>
      <c r="V195" s="99">
        <v>51</v>
      </c>
      <c r="W195" s="99">
        <v>36818.699999999997</v>
      </c>
      <c r="X195" s="99">
        <v>36818.699999999997</v>
      </c>
      <c r="Y195" s="99">
        <v>2113</v>
      </c>
      <c r="Z195" s="99">
        <v>2113</v>
      </c>
      <c r="AA195" s="99" t="s">
        <v>5631</v>
      </c>
      <c r="AB195" s="99" t="s">
        <v>5632</v>
      </c>
      <c r="AC195" s="99"/>
      <c r="AD195" s="99" t="s">
        <v>5633</v>
      </c>
      <c r="AE195" s="99" t="s">
        <v>568</v>
      </c>
      <c r="AF195" s="99"/>
      <c r="AG195" s="99"/>
      <c r="AH195" s="99" t="s">
        <v>5634</v>
      </c>
      <c r="AI195" s="99"/>
      <c r="AJ195" s="99"/>
      <c r="AK195" s="99"/>
      <c r="AL195" s="99"/>
      <c r="AM195" s="99"/>
      <c r="AN195" s="99"/>
      <c r="AO195" s="99" t="s">
        <v>4539</v>
      </c>
      <c r="AP195" s="99"/>
      <c r="AQ195" s="99">
        <v>0</v>
      </c>
      <c r="AR195" s="99">
        <v>0</v>
      </c>
      <c r="AS195" s="99" t="s">
        <v>4540</v>
      </c>
      <c r="AT195" s="99">
        <v>0</v>
      </c>
      <c r="AU195" s="99">
        <v>0</v>
      </c>
      <c r="AV195" s="99">
        <v>0</v>
      </c>
      <c r="AW195" s="99">
        <v>0</v>
      </c>
      <c r="AX195" s="99" t="s">
        <v>5635</v>
      </c>
      <c r="AY195" s="99"/>
      <c r="AZ195" s="99"/>
      <c r="BA195" s="99"/>
      <c r="BB195" s="99"/>
      <c r="BC195" s="99"/>
      <c r="BD195" s="99"/>
      <c r="BE195" s="99"/>
      <c r="BF195" s="99" t="s">
        <v>5217</v>
      </c>
      <c r="BG195" s="99"/>
      <c r="BH195" s="99"/>
      <c r="BI195" s="99"/>
      <c r="BJ195" s="99"/>
      <c r="BK195" s="99"/>
      <c r="BL195" s="99"/>
      <c r="BM195" s="99"/>
      <c r="BN195" s="99"/>
      <c r="BO195" s="99"/>
      <c r="BP195" s="99"/>
      <c r="BQ195" s="99"/>
      <c r="BR195" s="99"/>
      <c r="BS195" s="99"/>
      <c r="BT195" s="99"/>
      <c r="BU195" s="99"/>
      <c r="BV195" s="99"/>
      <c r="BW195" s="99"/>
      <c r="BX195" s="99"/>
      <c r="BY195" s="99"/>
      <c r="BZ195" s="99"/>
      <c r="CA195" s="99"/>
      <c r="CB195" s="99"/>
      <c r="CC195" s="99"/>
      <c r="CD195" s="99"/>
      <c r="CE195" s="99"/>
      <c r="CF195" s="99"/>
      <c r="CG195" s="99"/>
      <c r="CH195" s="99"/>
      <c r="CI195" s="99"/>
      <c r="CJ195" s="99" t="s">
        <v>4542</v>
      </c>
      <c r="CK195" s="99" t="s">
        <v>5636</v>
      </c>
      <c r="CL195" s="99">
        <v>2</v>
      </c>
      <c r="CM195" s="99"/>
      <c r="CN195" s="102"/>
      <c r="CO195" s="99">
        <v>46112</v>
      </c>
      <c r="CP195" s="103" t="s">
        <v>4544</v>
      </c>
      <c r="CQ195" s="104"/>
      <c r="CR195" s="104"/>
      <c r="CS195" s="104"/>
      <c r="CT195" s="104"/>
      <c r="CU195" s="105"/>
      <c r="CV195" s="104" t="str">
        <f>FLEET[[#This Row],[Category]]</f>
        <v>Pickup Truck</v>
      </c>
      <c r="CW195" s="106" t="str">
        <f t="shared" si="3"/>
        <v>ET-26</v>
      </c>
      <c r="CX19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240075</v>
      </c>
      <c r="CY195" s="106" t="str">
        <f>IFERROR(TRIM(MID(FLEET[[#This Row],[Secondary Asset Identifier]], FIND(" - ", FLEET[[#This Row],[Secondary Asset Identifier]]) + 3, LEN(FLEET[[#This Row],[Secondary Asset Identifier]]))),FLEET[[#This Row],[Emp ID]])</f>
        <v>Rodriguez, Juan P</v>
      </c>
      <c r="CZ195" s="106" t="s">
        <v>5637</v>
      </c>
      <c r="DA195" s="106" t="s">
        <v>3638</v>
      </c>
      <c r="DB195" s="106" t="str">
        <f>FLEET[[#This Row],[Toll Collection Device Number]]</f>
        <v>NTTA00129099</v>
      </c>
      <c r="DC195" s="106" t="str">
        <f>FLEET[[#This Row],[License Plate]]</f>
        <v>TYL6357</v>
      </c>
      <c r="DD195" s="111">
        <f>IFERROR(_xlfn.XLOOKUP(FLEET[[#This Row],[ASSET]],Table7[Equip '#],Table7[Rate],),"NON-BILLABLE")</f>
        <v>2000</v>
      </c>
    </row>
    <row r="196" spans="1:108" x14ac:dyDescent="0.25">
      <c r="A196" s="98" t="s">
        <v>4524</v>
      </c>
      <c r="B196" s="99" t="s">
        <v>4525</v>
      </c>
      <c r="C196" s="99" t="s">
        <v>5638</v>
      </c>
      <c r="D196" s="99" t="s">
        <v>4527</v>
      </c>
      <c r="E196" s="99" t="s">
        <v>4528</v>
      </c>
      <c r="F196" s="99" t="s">
        <v>5588</v>
      </c>
      <c r="G196" s="99">
        <v>2024</v>
      </c>
      <c r="H196" s="99" t="s">
        <v>4319</v>
      </c>
      <c r="I196" s="100"/>
      <c r="J196" s="99"/>
      <c r="K196" s="101">
        <v>45747.3336458333</v>
      </c>
      <c r="L196" s="99" t="s">
        <v>4556</v>
      </c>
      <c r="M196" s="99"/>
      <c r="N196" s="99"/>
      <c r="O196" s="99"/>
      <c r="P196" s="99"/>
      <c r="Q196" s="99"/>
      <c r="R196" s="99" t="s">
        <v>5229</v>
      </c>
      <c r="S196" s="99"/>
      <c r="T196" s="99" t="s">
        <v>4535</v>
      </c>
      <c r="U196" s="99" t="s">
        <v>4536</v>
      </c>
      <c r="V196" s="99">
        <v>135</v>
      </c>
      <c r="W196" s="99">
        <v>20416.599999999999</v>
      </c>
      <c r="X196" s="99">
        <v>20416.599999999999</v>
      </c>
      <c r="Y196" s="99">
        <v>1186</v>
      </c>
      <c r="Z196" s="99">
        <v>1186</v>
      </c>
      <c r="AA196" s="99" t="s">
        <v>5639</v>
      </c>
      <c r="AB196" s="99" t="s">
        <v>5640</v>
      </c>
      <c r="AC196" s="99"/>
      <c r="AD196" s="99" t="s">
        <v>5641</v>
      </c>
      <c r="AE196" s="99" t="s">
        <v>568</v>
      </c>
      <c r="AF196" s="99"/>
      <c r="AG196" s="99"/>
      <c r="AH196" s="99" t="s">
        <v>5642</v>
      </c>
      <c r="AI196" s="99"/>
      <c r="AJ196" s="99"/>
      <c r="AK196" s="99"/>
      <c r="AL196" s="99"/>
      <c r="AM196" s="99"/>
      <c r="AN196" s="99"/>
      <c r="AO196" s="99" t="s">
        <v>4539</v>
      </c>
      <c r="AP196" s="99"/>
      <c r="AQ196" s="99">
        <v>0</v>
      </c>
      <c r="AR196" s="99">
        <v>0</v>
      </c>
      <c r="AS196" s="99" t="s">
        <v>4540</v>
      </c>
      <c r="AT196" s="99">
        <v>0</v>
      </c>
      <c r="AU196" s="99">
        <v>0</v>
      </c>
      <c r="AV196" s="99">
        <v>0</v>
      </c>
      <c r="AW196" s="99">
        <v>0</v>
      </c>
      <c r="AX196" s="99" t="s">
        <v>5643</v>
      </c>
      <c r="AY196" s="99" t="s">
        <v>5644</v>
      </c>
      <c r="AZ196" s="99">
        <v>61431.62</v>
      </c>
      <c r="BA196" s="99"/>
      <c r="BB196" s="99"/>
      <c r="BC196" s="99"/>
      <c r="BD196" s="99" t="s">
        <v>5645</v>
      </c>
      <c r="BE196" s="99"/>
      <c r="BF196" s="99" t="s">
        <v>5217</v>
      </c>
      <c r="BG196" s="99"/>
      <c r="BH196" s="99"/>
      <c r="BI196" s="99"/>
      <c r="BJ196" s="99"/>
      <c r="BK196" s="99"/>
      <c r="BL196" s="99"/>
      <c r="BM196" s="99"/>
      <c r="BN196" s="99"/>
      <c r="BO196" s="99"/>
      <c r="BP196" s="99"/>
      <c r="BQ196" s="99"/>
      <c r="BR196" s="99"/>
      <c r="BS196" s="99"/>
      <c r="BT196" s="99"/>
      <c r="BU196" s="99"/>
      <c r="BV196" s="99"/>
      <c r="BW196" s="99"/>
      <c r="BX196" s="99"/>
      <c r="BY196" s="99"/>
      <c r="BZ196" s="99"/>
      <c r="CA196" s="99"/>
      <c r="CB196" s="99"/>
      <c r="CC196" s="99"/>
      <c r="CD196" s="99"/>
      <c r="CE196" s="99"/>
      <c r="CF196" s="99"/>
      <c r="CG196" s="99"/>
      <c r="CH196" s="99"/>
      <c r="CI196" s="99"/>
      <c r="CJ196" s="99" t="s">
        <v>4542</v>
      </c>
      <c r="CK196" s="99" t="s">
        <v>5646</v>
      </c>
      <c r="CL196" s="99">
        <v>2</v>
      </c>
      <c r="CM196" s="99"/>
      <c r="CN196" s="102"/>
      <c r="CO196" s="99">
        <v>46081</v>
      </c>
      <c r="CP196" s="103" t="s">
        <v>4544</v>
      </c>
      <c r="CQ196" s="104"/>
      <c r="CR196" s="104"/>
      <c r="CS196" s="104"/>
      <c r="CT196" s="104"/>
      <c r="CU196" s="105"/>
      <c r="CV196" s="104" t="str">
        <f>FLEET[[#This Row],[Category]]</f>
        <v>Pickup Truck</v>
      </c>
      <c r="CW196" s="106" t="str">
        <f t="shared" si="3"/>
        <v>ET-27</v>
      </c>
      <c r="CX19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240442</v>
      </c>
      <c r="CY196" s="106" t="str">
        <f>IFERROR(TRIM(MID(FLEET[[#This Row],[Secondary Asset Identifier]], FIND(" - ", FLEET[[#This Row],[Secondary Asset Identifier]]) + 3, LEN(FLEET[[#This Row],[Secondary Asset Identifier]]))),FLEET[[#This Row],[Emp ID]])</f>
        <v>Miramontes, Alonso</v>
      </c>
      <c r="CZ196" s="106" t="s">
        <v>5647</v>
      </c>
      <c r="DA196" s="106" t="s">
        <v>3639</v>
      </c>
      <c r="DB196" s="106" t="str">
        <f>FLEET[[#This Row],[Toll Collection Device Number]]</f>
        <v>NTTA00249234</v>
      </c>
      <c r="DC196" s="106" t="str">
        <f>FLEET[[#This Row],[License Plate]]</f>
        <v>TTY6406</v>
      </c>
      <c r="DD196" s="111">
        <f>IFERROR(_xlfn.XLOOKUP(FLEET[[#This Row],[ASSET]],Table7[Equip '#],Table7[Rate],),"NON-BILLABLE")</f>
        <v>2000</v>
      </c>
    </row>
    <row r="197" spans="1:108" x14ac:dyDescent="0.25">
      <c r="A197" s="98" t="s">
        <v>4524</v>
      </c>
      <c r="B197" s="99" t="s">
        <v>4525</v>
      </c>
      <c r="C197" s="99" t="s">
        <v>5648</v>
      </c>
      <c r="D197" s="99" t="s">
        <v>4527</v>
      </c>
      <c r="E197" s="99" t="s">
        <v>4528</v>
      </c>
      <c r="F197" s="99" t="s">
        <v>5588</v>
      </c>
      <c r="G197" s="99">
        <v>2024</v>
      </c>
      <c r="H197" s="99" t="s">
        <v>4319</v>
      </c>
      <c r="I197" s="100"/>
      <c r="J197" s="99"/>
      <c r="K197" s="101">
        <v>45747.325312499997</v>
      </c>
      <c r="L197" s="99" t="s">
        <v>4556</v>
      </c>
      <c r="M197" s="99"/>
      <c r="N197" s="99"/>
      <c r="O197" s="99"/>
      <c r="P197" s="99"/>
      <c r="Q197" s="99"/>
      <c r="R197" s="99" t="s">
        <v>5649</v>
      </c>
      <c r="S197" s="99"/>
      <c r="T197" s="99" t="s">
        <v>4535</v>
      </c>
      <c r="U197" s="99" t="s">
        <v>4536</v>
      </c>
      <c r="V197" s="99">
        <v>114</v>
      </c>
      <c r="W197" s="99">
        <v>54187</v>
      </c>
      <c r="X197" s="99">
        <v>54187</v>
      </c>
      <c r="Y197" s="99">
        <v>2431</v>
      </c>
      <c r="Z197" s="99">
        <v>2431</v>
      </c>
      <c r="AA197" s="99" t="s">
        <v>5650</v>
      </c>
      <c r="AB197" s="99" t="s">
        <v>5651</v>
      </c>
      <c r="AC197" s="99"/>
      <c r="AD197" s="99" t="s">
        <v>5652</v>
      </c>
      <c r="AE197" s="99" t="s">
        <v>568</v>
      </c>
      <c r="AF197" s="99"/>
      <c r="AG197" s="99"/>
      <c r="AH197" s="99"/>
      <c r="AI197" s="99"/>
      <c r="AJ197" s="99"/>
      <c r="AK197" s="99"/>
      <c r="AL197" s="99"/>
      <c r="AM197" s="99"/>
      <c r="AN197" s="99"/>
      <c r="AO197" s="99" t="s">
        <v>4539</v>
      </c>
      <c r="AP197" s="99"/>
      <c r="AQ197" s="99">
        <v>0</v>
      </c>
      <c r="AR197" s="99">
        <v>0</v>
      </c>
      <c r="AS197" s="99" t="s">
        <v>4540</v>
      </c>
      <c r="AT197" s="99">
        <v>0</v>
      </c>
      <c r="AU197" s="99">
        <v>0</v>
      </c>
      <c r="AV197" s="99">
        <v>0</v>
      </c>
      <c r="AW197" s="99">
        <v>0</v>
      </c>
      <c r="AX197" s="99" t="s">
        <v>5653</v>
      </c>
      <c r="AY197" s="99" t="s">
        <v>5644</v>
      </c>
      <c r="AZ197" s="99"/>
      <c r="BA197" s="99"/>
      <c r="BB197" s="99"/>
      <c r="BC197" s="99"/>
      <c r="BD197" s="99"/>
      <c r="BE197" s="99"/>
      <c r="BF197" s="99" t="s">
        <v>5654</v>
      </c>
      <c r="BG197" s="99"/>
      <c r="BH197" s="99"/>
      <c r="BI197" s="99"/>
      <c r="BJ197" s="99"/>
      <c r="BK197" s="99"/>
      <c r="BL197" s="99"/>
      <c r="BM197" s="99"/>
      <c r="BN197" s="99"/>
      <c r="BO197" s="99"/>
      <c r="BP197" s="99"/>
      <c r="BQ197" s="99"/>
      <c r="BR197" s="99"/>
      <c r="BS197" s="99"/>
      <c r="BT197" s="99"/>
      <c r="BU197" s="99"/>
      <c r="BV197" s="99"/>
      <c r="BW197" s="99"/>
      <c r="BX197" s="99"/>
      <c r="BY197" s="99"/>
      <c r="BZ197" s="99"/>
      <c r="CA197" s="99"/>
      <c r="CB197" s="99"/>
      <c r="CC197" s="99"/>
      <c r="CD197" s="99"/>
      <c r="CE197" s="99"/>
      <c r="CF197" s="99"/>
      <c r="CG197" s="99"/>
      <c r="CH197" s="99"/>
      <c r="CI197" s="99"/>
      <c r="CJ197" s="99" t="s">
        <v>4542</v>
      </c>
      <c r="CK197" s="99" t="s">
        <v>5655</v>
      </c>
      <c r="CL197" s="102">
        <v>2</v>
      </c>
      <c r="CM197" s="99"/>
      <c r="CN197" s="102"/>
      <c r="CO197" s="99">
        <v>46112</v>
      </c>
      <c r="CP197" s="103" t="s">
        <v>4544</v>
      </c>
      <c r="CQ197" s="104"/>
      <c r="CR197" s="104"/>
      <c r="CS197" s="104"/>
      <c r="CT197" s="104"/>
      <c r="CU197" s="105"/>
      <c r="CV197" s="104" t="str">
        <f>FLEET[[#This Row],[Category]]</f>
        <v>Pickup Truck</v>
      </c>
      <c r="CW197" s="106" t="str">
        <f t="shared" si="3"/>
        <v>ET-28</v>
      </c>
      <c r="CX19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240607</v>
      </c>
      <c r="CY197" s="106" t="str">
        <f>IFERROR(TRIM(MID(FLEET[[#This Row],[Secondary Asset Identifier]], FIND(" - ", FLEET[[#This Row],[Secondary Asset Identifier]]) + 3, LEN(FLEET[[#This Row],[Secondary Asset Identifier]]))),FLEET[[#This Row],[Emp ID]])</f>
        <v>Flores, Jorge L</v>
      </c>
      <c r="CZ197" s="106" t="s">
        <v>5656</v>
      </c>
      <c r="DA197" s="106" t="s">
        <v>3664</v>
      </c>
      <c r="DB197" s="106" t="str">
        <f>FLEET[[#This Row],[Toll Collection Device Number]]</f>
        <v>NTTA00129100</v>
      </c>
      <c r="DC197" s="106" t="str">
        <f>FLEET[[#This Row],[License Plate]]</f>
        <v>TYL6355</v>
      </c>
      <c r="DD197" s="111">
        <f>IFERROR(_xlfn.XLOOKUP(FLEET[[#This Row],[ASSET]],Table7[Equip '#],Table7[Rate],),"NON-BILLABLE")</f>
        <v>2000</v>
      </c>
    </row>
    <row r="198" spans="1:108" x14ac:dyDescent="0.25">
      <c r="A198" s="98" t="s">
        <v>4524</v>
      </c>
      <c r="B198" s="99" t="s">
        <v>4525</v>
      </c>
      <c r="C198" s="99" t="s">
        <v>5657</v>
      </c>
      <c r="D198" s="99" t="s">
        <v>4527</v>
      </c>
      <c r="E198" s="99" t="s">
        <v>4528</v>
      </c>
      <c r="F198" s="99" t="s">
        <v>5588</v>
      </c>
      <c r="G198" s="99">
        <v>2024</v>
      </c>
      <c r="H198" s="99" t="s">
        <v>4319</v>
      </c>
      <c r="I198" s="100" t="s">
        <v>5627</v>
      </c>
      <c r="J198" s="99"/>
      <c r="K198" s="101">
        <v>45747.3352199074</v>
      </c>
      <c r="L198" s="99" t="s">
        <v>4556</v>
      </c>
      <c r="M198" s="99"/>
      <c r="N198" s="99"/>
      <c r="O198" s="99"/>
      <c r="P198" s="99"/>
      <c r="Q198" s="99"/>
      <c r="R198" s="99" t="s">
        <v>5658</v>
      </c>
      <c r="S198" s="99"/>
      <c r="T198" s="99" t="s">
        <v>4535</v>
      </c>
      <c r="U198" s="99" t="s">
        <v>4536</v>
      </c>
      <c r="V198" s="99">
        <v>395</v>
      </c>
      <c r="W198" s="99">
        <v>34966.5</v>
      </c>
      <c r="X198" s="99">
        <v>34966.5</v>
      </c>
      <c r="Y198" s="99">
        <v>2087</v>
      </c>
      <c r="Z198" s="99">
        <v>2087</v>
      </c>
      <c r="AA198" s="99" t="s">
        <v>5335</v>
      </c>
      <c r="AB198" s="99" t="s">
        <v>5659</v>
      </c>
      <c r="AC198" s="99"/>
      <c r="AD198" s="99" t="s">
        <v>5660</v>
      </c>
      <c r="AE198" s="99" t="s">
        <v>568</v>
      </c>
      <c r="AF198" s="99"/>
      <c r="AG198" s="99"/>
      <c r="AH198" s="99"/>
      <c r="AI198" s="99"/>
      <c r="AJ198" s="99"/>
      <c r="AK198" s="99"/>
      <c r="AL198" s="99"/>
      <c r="AM198" s="99"/>
      <c r="AN198" s="99"/>
      <c r="AO198" s="99" t="s">
        <v>4539</v>
      </c>
      <c r="AP198" s="99"/>
      <c r="AQ198" s="99">
        <v>0</v>
      </c>
      <c r="AR198" s="99">
        <v>0</v>
      </c>
      <c r="AS198" s="99" t="s">
        <v>4540</v>
      </c>
      <c r="AT198" s="99">
        <v>0</v>
      </c>
      <c r="AU198" s="99">
        <v>0</v>
      </c>
      <c r="AV198" s="99">
        <v>0</v>
      </c>
      <c r="AW198" s="99">
        <v>0</v>
      </c>
      <c r="AX198" s="99" t="s">
        <v>5661</v>
      </c>
      <c r="AY198" s="99"/>
      <c r="AZ198" s="99"/>
      <c r="BA198" s="99"/>
      <c r="BB198" s="99"/>
      <c r="BC198" s="99"/>
      <c r="BD198" s="99"/>
      <c r="BE198" s="99"/>
      <c r="BF198" s="99" t="s">
        <v>5217</v>
      </c>
      <c r="BG198" s="99"/>
      <c r="BH198" s="99"/>
      <c r="BI198" s="99"/>
      <c r="BJ198" s="99"/>
      <c r="BK198" s="99"/>
      <c r="BL198" s="99"/>
      <c r="BM198" s="99"/>
      <c r="BN198" s="99"/>
      <c r="BO198" s="99"/>
      <c r="BP198" s="99"/>
      <c r="BQ198" s="99"/>
      <c r="BR198" s="99"/>
      <c r="BS198" s="99"/>
      <c r="BT198" s="99"/>
      <c r="BU198" s="99"/>
      <c r="BV198" s="99"/>
      <c r="BW198" s="99"/>
      <c r="BX198" s="99"/>
      <c r="BY198" s="99"/>
      <c r="BZ198" s="99"/>
      <c r="CA198" s="99"/>
      <c r="CB198" s="99"/>
      <c r="CC198" s="99"/>
      <c r="CD198" s="99"/>
      <c r="CE198" s="99"/>
      <c r="CF198" s="99"/>
      <c r="CG198" s="99"/>
      <c r="CH198" s="99"/>
      <c r="CI198" s="99"/>
      <c r="CJ198" s="99" t="s">
        <v>4542</v>
      </c>
      <c r="CK198" s="99" t="s">
        <v>5662</v>
      </c>
      <c r="CL198" s="99">
        <v>2</v>
      </c>
      <c r="CM198" s="99"/>
      <c r="CN198" s="102"/>
      <c r="CO198" s="99">
        <v>46112</v>
      </c>
      <c r="CP198" s="103" t="s">
        <v>4544</v>
      </c>
      <c r="CQ198" s="104"/>
      <c r="CR198" s="104"/>
      <c r="CS198" s="104"/>
      <c r="CT198" s="104"/>
      <c r="CU198" s="105"/>
      <c r="CV198" s="104" t="str">
        <f>FLEET[[#This Row],[Category]]</f>
        <v>Pickup Truck</v>
      </c>
      <c r="CW198" s="106" t="str">
        <f t="shared" si="3"/>
        <v>ET-29</v>
      </c>
      <c r="CX19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240067</v>
      </c>
      <c r="CY198" s="106" t="str">
        <f>IFERROR(TRIM(MID(FLEET[[#This Row],[Secondary Asset Identifier]], FIND(" - ", FLEET[[#This Row],[Secondary Asset Identifier]]) + 3, LEN(FLEET[[#This Row],[Secondary Asset Identifier]]))),FLEET[[#This Row],[Emp ID]])</f>
        <v>Rangel, Jose M</v>
      </c>
      <c r="CZ198" s="106" t="s">
        <v>5663</v>
      </c>
      <c r="DA198" s="106" t="s">
        <v>3665</v>
      </c>
      <c r="DB198" s="106" t="str">
        <f>FLEET[[#This Row],[Toll Collection Device Number]]</f>
        <v>NTTA00129101</v>
      </c>
      <c r="DC198" s="106" t="str">
        <f>FLEET[[#This Row],[License Plate]]</f>
        <v>TYL6354</v>
      </c>
      <c r="DD198" s="111">
        <f>IFERROR(_xlfn.XLOOKUP(FLEET[[#This Row],[ASSET]],Table7[Equip '#],Table7[Rate],),"NON-BILLABLE")</f>
        <v>2000</v>
      </c>
    </row>
    <row r="199" spans="1:108" x14ac:dyDescent="0.25">
      <c r="A199" s="98" t="s">
        <v>4524</v>
      </c>
      <c r="B199" s="99" t="s">
        <v>4525</v>
      </c>
      <c r="C199" s="99" t="s">
        <v>5664</v>
      </c>
      <c r="D199" s="99" t="s">
        <v>4527</v>
      </c>
      <c r="E199" s="99" t="s">
        <v>4528</v>
      </c>
      <c r="F199" s="99" t="s">
        <v>5588</v>
      </c>
      <c r="G199" s="99">
        <v>2024</v>
      </c>
      <c r="H199" s="99" t="s">
        <v>4319</v>
      </c>
      <c r="I199" s="100" t="s">
        <v>5627</v>
      </c>
      <c r="J199" s="99"/>
      <c r="K199" s="101">
        <v>45747.104166666701</v>
      </c>
      <c r="L199" s="99" t="s">
        <v>4531</v>
      </c>
      <c r="M199" s="99"/>
      <c r="N199" s="99"/>
      <c r="O199" s="99"/>
      <c r="P199" s="99"/>
      <c r="Q199" s="99"/>
      <c r="R199" s="99" t="s">
        <v>5665</v>
      </c>
      <c r="S199" s="99" t="s">
        <v>5666</v>
      </c>
      <c r="T199" s="99" t="s">
        <v>4535</v>
      </c>
      <c r="U199" s="99" t="s">
        <v>4536</v>
      </c>
      <c r="V199" s="99">
        <v>408</v>
      </c>
      <c r="W199" s="99">
        <v>38544.300000000003</v>
      </c>
      <c r="X199" s="99">
        <v>38544.300000000003</v>
      </c>
      <c r="Y199" s="99">
        <v>2902</v>
      </c>
      <c r="Z199" s="99">
        <v>2902</v>
      </c>
      <c r="AA199" s="99" t="s">
        <v>5667</v>
      </c>
      <c r="AB199" s="99" t="s">
        <v>5668</v>
      </c>
      <c r="AC199" s="99"/>
      <c r="AD199" s="99" t="s">
        <v>5669</v>
      </c>
      <c r="AE199" s="99" t="s">
        <v>568</v>
      </c>
      <c r="AF199" s="99"/>
      <c r="AG199" s="99"/>
      <c r="AH199" s="99" t="s">
        <v>5670</v>
      </c>
      <c r="AI199" s="99"/>
      <c r="AJ199" s="99"/>
      <c r="AK199" s="99"/>
      <c r="AL199" s="99"/>
      <c r="AM199" s="99"/>
      <c r="AN199" s="99"/>
      <c r="AO199" s="99" t="s">
        <v>4539</v>
      </c>
      <c r="AP199" s="99"/>
      <c r="AQ199" s="99">
        <v>0</v>
      </c>
      <c r="AR199" s="99">
        <v>0</v>
      </c>
      <c r="AS199" s="99" t="s">
        <v>4540</v>
      </c>
      <c r="AT199" s="99">
        <v>0</v>
      </c>
      <c r="AU199" s="99">
        <v>0</v>
      </c>
      <c r="AV199" s="99">
        <v>0</v>
      </c>
      <c r="AW199" s="99">
        <v>0</v>
      </c>
      <c r="AX199" s="99" t="s">
        <v>5671</v>
      </c>
      <c r="AY199" s="99" t="s">
        <v>5672</v>
      </c>
      <c r="AZ199" s="99">
        <v>61431.63</v>
      </c>
      <c r="BA199" s="99"/>
      <c r="BB199" s="99"/>
      <c r="BC199" s="99"/>
      <c r="BD199" s="99"/>
      <c r="BE199" s="99"/>
      <c r="BF199" s="99" t="s">
        <v>5217</v>
      </c>
      <c r="BG199" s="99"/>
      <c r="BH199" s="99"/>
      <c r="BI199" s="99"/>
      <c r="BJ199" s="99"/>
      <c r="BK199" s="99"/>
      <c r="BL199" s="99"/>
      <c r="BM199" s="99"/>
      <c r="BN199" s="99"/>
      <c r="BO199" s="99"/>
      <c r="BP199" s="99"/>
      <c r="BQ199" s="99"/>
      <c r="BR199" s="99"/>
      <c r="BS199" s="99"/>
      <c r="BT199" s="99"/>
      <c r="BU199" s="99"/>
      <c r="BV199" s="99"/>
      <c r="BW199" s="99"/>
      <c r="BX199" s="99"/>
      <c r="BY199" s="99"/>
      <c r="BZ199" s="99"/>
      <c r="CA199" s="99"/>
      <c r="CB199" s="99"/>
      <c r="CC199" s="99"/>
      <c r="CD199" s="99"/>
      <c r="CE199" s="99"/>
      <c r="CF199" s="99"/>
      <c r="CG199" s="99"/>
      <c r="CH199" s="99"/>
      <c r="CI199" s="99"/>
      <c r="CJ199" s="99" t="s">
        <v>4542</v>
      </c>
      <c r="CK199" s="99" t="s">
        <v>5673</v>
      </c>
      <c r="CL199" s="99">
        <v>2</v>
      </c>
      <c r="CM199" s="99"/>
      <c r="CN199" s="102"/>
      <c r="CO199" s="99">
        <v>46112</v>
      </c>
      <c r="CP199" s="103" t="s">
        <v>4544</v>
      </c>
      <c r="CQ199" s="104"/>
      <c r="CR199" s="104"/>
      <c r="CS199" s="104"/>
      <c r="CT199" s="104"/>
      <c r="CU199" s="105"/>
      <c r="CV199" s="104" t="str">
        <f>FLEET[[#This Row],[Category]]</f>
        <v>Pickup Truck</v>
      </c>
      <c r="CW199" s="106" t="str">
        <f t="shared" si="3"/>
        <v>ET-30</v>
      </c>
      <c r="CX19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240080</v>
      </c>
      <c r="CY199" s="106" t="str">
        <f>IFERROR(TRIM(MID(FLEET[[#This Row],[Secondary Asset Identifier]], FIND(" - ", FLEET[[#This Row],[Secondary Asset Identifier]]) + 3, LEN(FLEET[[#This Row],[Secondary Asset Identifier]]))),FLEET[[#This Row],[Emp ID]])</f>
        <v>Ruiz, Juan L</v>
      </c>
      <c r="CZ199" s="106" t="s">
        <v>5674</v>
      </c>
      <c r="DA199" s="106" t="s">
        <v>3640</v>
      </c>
      <c r="DB199" s="106" t="str">
        <f>FLEET[[#This Row],[Toll Collection Device Number]]</f>
        <v>NTTA00353773</v>
      </c>
      <c r="DC199" s="106" t="str">
        <f>FLEET[[#This Row],[License Plate]]</f>
        <v>TYL6365</v>
      </c>
      <c r="DD199" s="111">
        <f>IFERROR(_xlfn.XLOOKUP(FLEET[[#This Row],[ASSET]],Table7[Equip '#],Table7[Rate],),"NON-BILLABLE")</f>
        <v>2000</v>
      </c>
    </row>
    <row r="200" spans="1:108" x14ac:dyDescent="0.25">
      <c r="A200" s="98" t="s">
        <v>4524</v>
      </c>
      <c r="B200" s="99" t="s">
        <v>4525</v>
      </c>
      <c r="C200" s="99" t="s">
        <v>5675</v>
      </c>
      <c r="D200" s="99" t="s">
        <v>4527</v>
      </c>
      <c r="E200" s="99" t="s">
        <v>4528</v>
      </c>
      <c r="F200" s="99" t="s">
        <v>5588</v>
      </c>
      <c r="G200" s="99">
        <v>2024</v>
      </c>
      <c r="H200" s="99" t="s">
        <v>4319</v>
      </c>
      <c r="I200" s="100" t="s">
        <v>5627</v>
      </c>
      <c r="J200" s="99"/>
      <c r="K200" s="101">
        <v>45746.794826388897</v>
      </c>
      <c r="L200" s="99" t="s">
        <v>4580</v>
      </c>
      <c r="M200" s="99"/>
      <c r="N200" s="99"/>
      <c r="O200" s="99"/>
      <c r="P200" s="99"/>
      <c r="Q200" s="99"/>
      <c r="R200" s="99" t="s">
        <v>5676</v>
      </c>
      <c r="S200" s="99"/>
      <c r="T200" s="99" t="s">
        <v>4535</v>
      </c>
      <c r="U200" s="99" t="s">
        <v>1937</v>
      </c>
      <c r="V200" s="99">
        <v>405</v>
      </c>
      <c r="W200" s="99">
        <v>29824</v>
      </c>
      <c r="X200" s="99">
        <v>29824</v>
      </c>
      <c r="Y200" s="99">
        <v>2992</v>
      </c>
      <c r="Z200" s="99">
        <v>2992</v>
      </c>
      <c r="AA200" s="99" t="s">
        <v>5677</v>
      </c>
      <c r="AB200" s="99" t="s">
        <v>5678</v>
      </c>
      <c r="AC200" s="99"/>
      <c r="AD200" s="99" t="s">
        <v>5679</v>
      </c>
      <c r="AE200" s="99" t="s">
        <v>568</v>
      </c>
      <c r="AF200" s="99"/>
      <c r="AG200" s="99"/>
      <c r="AH200" s="99" t="s">
        <v>5680</v>
      </c>
      <c r="AI200" s="99"/>
      <c r="AJ200" s="99"/>
      <c r="AK200" s="99"/>
      <c r="AL200" s="99"/>
      <c r="AM200" s="99"/>
      <c r="AN200" s="99"/>
      <c r="AO200" s="99" t="s">
        <v>4539</v>
      </c>
      <c r="AP200" s="99"/>
      <c r="AQ200" s="99">
        <v>0</v>
      </c>
      <c r="AR200" s="99">
        <v>0</v>
      </c>
      <c r="AS200" s="99" t="s">
        <v>4540</v>
      </c>
      <c r="AT200" s="99">
        <v>0</v>
      </c>
      <c r="AU200" s="99">
        <v>0</v>
      </c>
      <c r="AV200" s="99">
        <v>0</v>
      </c>
      <c r="AW200" s="99">
        <v>0</v>
      </c>
      <c r="AX200" s="99" t="s">
        <v>5681</v>
      </c>
      <c r="AY200" s="99" t="s">
        <v>5672</v>
      </c>
      <c r="AZ200" s="99">
        <v>61431.63</v>
      </c>
      <c r="BA200" s="99"/>
      <c r="BB200" s="99"/>
      <c r="BC200" s="99"/>
      <c r="BD200" s="99"/>
      <c r="BE200" s="99"/>
      <c r="BF200" s="99" t="s">
        <v>5217</v>
      </c>
      <c r="BG200" s="99"/>
      <c r="BH200" s="99"/>
      <c r="BI200" s="99"/>
      <c r="BJ200" s="99"/>
      <c r="BK200" s="99"/>
      <c r="BL200" s="99"/>
      <c r="BM200" s="99"/>
      <c r="BN200" s="99"/>
      <c r="BO200" s="99"/>
      <c r="BP200" s="99"/>
      <c r="BQ200" s="99"/>
      <c r="BR200" s="99"/>
      <c r="BS200" s="99"/>
      <c r="BT200" s="99"/>
      <c r="BU200" s="99"/>
      <c r="BV200" s="99"/>
      <c r="BW200" s="99"/>
      <c r="BX200" s="99"/>
      <c r="BY200" s="99"/>
      <c r="BZ200" s="99"/>
      <c r="CA200" s="99"/>
      <c r="CB200" s="99"/>
      <c r="CC200" s="99"/>
      <c r="CD200" s="99"/>
      <c r="CE200" s="99"/>
      <c r="CF200" s="99"/>
      <c r="CG200" s="99"/>
      <c r="CH200" s="99"/>
      <c r="CI200" s="99"/>
      <c r="CJ200" s="99" t="s">
        <v>4542</v>
      </c>
      <c r="CK200" s="99" t="s">
        <v>5682</v>
      </c>
      <c r="CL200" s="102">
        <v>2</v>
      </c>
      <c r="CM200" s="99"/>
      <c r="CN200" s="102"/>
      <c r="CO200" s="99">
        <v>46112</v>
      </c>
      <c r="CP200" s="103" t="s">
        <v>4544</v>
      </c>
      <c r="CQ200" s="104"/>
      <c r="CR200" s="104"/>
      <c r="CS200" s="104"/>
      <c r="CT200" s="104"/>
      <c r="CU200" s="105"/>
      <c r="CV200" s="104" t="str">
        <f>FLEET[[#This Row],[Category]]</f>
        <v>Pickup Truck</v>
      </c>
      <c r="CW200" s="106" t="str">
        <f t="shared" si="3"/>
        <v>ET-31</v>
      </c>
      <c r="CX20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240624</v>
      </c>
      <c r="CY200" s="106" t="str">
        <f>IFERROR(TRIM(MID(FLEET[[#This Row],[Secondary Asset Identifier]], FIND(" - ", FLEET[[#This Row],[Secondary Asset Identifier]]) + 3, LEN(FLEET[[#This Row],[Secondary Asset Identifier]]))),FLEET[[#This Row],[Emp ID]])</f>
        <v>Vazquez De La Cruz, Ramiro</v>
      </c>
      <c r="CZ200" s="106" t="s">
        <v>5683</v>
      </c>
      <c r="DA200" s="106" t="s">
        <v>3641</v>
      </c>
      <c r="DB200" s="106" t="str">
        <f>FLEET[[#This Row],[Toll Collection Device Number]]</f>
        <v>NTTA00129102</v>
      </c>
      <c r="DC200" s="106" t="str">
        <f>FLEET[[#This Row],[License Plate]]</f>
        <v>TYH2972</v>
      </c>
      <c r="DD200" s="111">
        <f>IFERROR(_xlfn.XLOOKUP(FLEET[[#This Row],[ASSET]],Table7[Equip '#],Table7[Rate],),"NON-BILLABLE")</f>
        <v>2000</v>
      </c>
    </row>
    <row r="201" spans="1:108" x14ac:dyDescent="0.25">
      <c r="A201" s="98" t="s">
        <v>4524</v>
      </c>
      <c r="B201" s="99" t="s">
        <v>4525</v>
      </c>
      <c r="C201" s="99" t="s">
        <v>5684</v>
      </c>
      <c r="D201" s="99" t="s">
        <v>4527</v>
      </c>
      <c r="E201" s="99" t="s">
        <v>4528</v>
      </c>
      <c r="F201" s="99" t="s">
        <v>5588</v>
      </c>
      <c r="G201" s="99">
        <v>2024</v>
      </c>
      <c r="H201" s="99" t="s">
        <v>4319</v>
      </c>
      <c r="I201" s="100" t="s">
        <v>5627</v>
      </c>
      <c r="J201" s="99"/>
      <c r="K201" s="101">
        <v>45747.335868055598</v>
      </c>
      <c r="L201" s="99" t="s">
        <v>4556</v>
      </c>
      <c r="M201" s="99"/>
      <c r="N201" s="99"/>
      <c r="O201" s="99"/>
      <c r="P201" s="99"/>
      <c r="Q201" s="99"/>
      <c r="R201" s="99" t="s">
        <v>5685</v>
      </c>
      <c r="S201" s="99" t="s">
        <v>5686</v>
      </c>
      <c r="T201" s="99" t="s">
        <v>4535</v>
      </c>
      <c r="U201" s="99" t="s">
        <v>4536</v>
      </c>
      <c r="V201" s="99">
        <v>408</v>
      </c>
      <c r="W201" s="99">
        <v>39078.6</v>
      </c>
      <c r="X201" s="99">
        <v>39078.6</v>
      </c>
      <c r="Y201" s="99">
        <v>1760</v>
      </c>
      <c r="Z201" s="99">
        <v>1760</v>
      </c>
      <c r="AA201" s="99" t="s">
        <v>5687</v>
      </c>
      <c r="AB201" s="99" t="s">
        <v>5688</v>
      </c>
      <c r="AC201" s="99"/>
      <c r="AD201" s="99" t="s">
        <v>5689</v>
      </c>
      <c r="AE201" s="99" t="s">
        <v>568</v>
      </c>
      <c r="AF201" s="99"/>
      <c r="AG201" s="99"/>
      <c r="AH201" s="99"/>
      <c r="AI201" s="99"/>
      <c r="AJ201" s="99"/>
      <c r="AK201" s="99"/>
      <c r="AL201" s="99"/>
      <c r="AM201" s="99"/>
      <c r="AN201" s="99"/>
      <c r="AO201" s="99" t="s">
        <v>4539</v>
      </c>
      <c r="AP201" s="99"/>
      <c r="AQ201" s="99">
        <v>0</v>
      </c>
      <c r="AR201" s="99">
        <v>0</v>
      </c>
      <c r="AS201" s="99" t="s">
        <v>4540</v>
      </c>
      <c r="AT201" s="99">
        <v>0</v>
      </c>
      <c r="AU201" s="99">
        <v>0</v>
      </c>
      <c r="AV201" s="99">
        <v>0</v>
      </c>
      <c r="AW201" s="99">
        <v>0</v>
      </c>
      <c r="AX201" s="99" t="s">
        <v>5690</v>
      </c>
      <c r="AY201" s="99"/>
      <c r="AZ201" s="99"/>
      <c r="BA201" s="99"/>
      <c r="BB201" s="99"/>
      <c r="BC201" s="99"/>
      <c r="BD201" s="99"/>
      <c r="BE201" s="99"/>
      <c r="BF201" s="99" t="s">
        <v>5691</v>
      </c>
      <c r="BG201" s="99"/>
      <c r="BH201" s="99"/>
      <c r="BI201" s="99"/>
      <c r="BJ201" s="99"/>
      <c r="BK201" s="99"/>
      <c r="BL201" s="99"/>
      <c r="BM201" s="99"/>
      <c r="BN201" s="99"/>
      <c r="BO201" s="99"/>
      <c r="BP201" s="99"/>
      <c r="BQ201" s="99"/>
      <c r="BR201" s="99"/>
      <c r="BS201" s="99"/>
      <c r="BT201" s="99"/>
      <c r="BU201" s="99"/>
      <c r="BV201" s="99"/>
      <c r="BW201" s="99"/>
      <c r="BX201" s="99"/>
      <c r="BY201" s="99"/>
      <c r="BZ201" s="99"/>
      <c r="CA201" s="99"/>
      <c r="CB201" s="99"/>
      <c r="CC201" s="99"/>
      <c r="CD201" s="99"/>
      <c r="CE201" s="99"/>
      <c r="CF201" s="99"/>
      <c r="CG201" s="99"/>
      <c r="CH201" s="99"/>
      <c r="CI201" s="99"/>
      <c r="CJ201" s="99" t="s">
        <v>4542</v>
      </c>
      <c r="CK201" s="99" t="s">
        <v>5692</v>
      </c>
      <c r="CL201" s="102">
        <v>2</v>
      </c>
      <c r="CM201" s="99"/>
      <c r="CN201" s="102"/>
      <c r="CO201" s="99">
        <v>46112</v>
      </c>
      <c r="CP201" s="103" t="s">
        <v>4544</v>
      </c>
      <c r="CQ201" s="104"/>
      <c r="CR201" s="104"/>
      <c r="CS201" s="104"/>
      <c r="CT201" s="104"/>
      <c r="CU201" s="105"/>
      <c r="CV201" s="104" t="str">
        <f>FLEET[[#This Row],[Category]]</f>
        <v>Pickup Truck</v>
      </c>
      <c r="CW201" s="106" t="str">
        <f t="shared" si="3"/>
        <v>ET-32</v>
      </c>
      <c r="CX20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440061</v>
      </c>
      <c r="CY201" s="106" t="str">
        <f>IFERROR(TRIM(MID(FLEET[[#This Row],[Secondary Asset Identifier]], FIND(" - ", FLEET[[#This Row],[Secondary Asset Identifier]]) + 3, LEN(FLEET[[#This Row],[Secondary Asset Identifier]]))),FLEET[[#This Row],[Emp ID]])</f>
        <v>Garcia-Andrade, Uriel</v>
      </c>
      <c r="CZ201" s="106" t="s">
        <v>5693</v>
      </c>
      <c r="DA201" s="106" t="s">
        <v>3642</v>
      </c>
      <c r="DB201" s="106" t="str">
        <f>FLEET[[#This Row],[Toll Collection Device Number]]</f>
        <v>NTTA00129103</v>
      </c>
      <c r="DC201" s="106" t="str">
        <f>FLEET[[#This Row],[License Plate]]</f>
        <v>TYL6356</v>
      </c>
      <c r="DD201" s="111">
        <f>IFERROR(_xlfn.XLOOKUP(FLEET[[#This Row],[ASSET]],Table7[Equip '#],Table7[Rate],),"NON-BILLABLE")</f>
        <v>2000</v>
      </c>
    </row>
    <row r="202" spans="1:108" x14ac:dyDescent="0.25">
      <c r="A202" s="98" t="s">
        <v>4524</v>
      </c>
      <c r="B202" s="99" t="s">
        <v>4525</v>
      </c>
      <c r="C202" s="99" t="s">
        <v>5694</v>
      </c>
      <c r="D202" s="99" t="s">
        <v>4527</v>
      </c>
      <c r="E202" s="99" t="s">
        <v>4528</v>
      </c>
      <c r="F202" s="99" t="s">
        <v>5588</v>
      </c>
      <c r="G202" s="99">
        <v>2024</v>
      </c>
      <c r="H202" s="99" t="s">
        <v>4319</v>
      </c>
      <c r="I202" s="100"/>
      <c r="J202" s="99"/>
      <c r="K202" s="101">
        <v>45747.285555555602</v>
      </c>
      <c r="L202" s="99" t="s">
        <v>4531</v>
      </c>
      <c r="M202" s="99"/>
      <c r="N202" s="99"/>
      <c r="O202" s="99"/>
      <c r="P202" s="99"/>
      <c r="Q202" s="99"/>
      <c r="R202" s="99" t="s">
        <v>5695</v>
      </c>
      <c r="S202" s="99"/>
      <c r="T202" s="99" t="s">
        <v>4535</v>
      </c>
      <c r="U202" s="99" t="s">
        <v>4536</v>
      </c>
      <c r="V202" s="99">
        <v>395</v>
      </c>
      <c r="W202" s="99">
        <v>31056.6</v>
      </c>
      <c r="X202" s="99">
        <v>31056.6</v>
      </c>
      <c r="Y202" s="99">
        <v>1664</v>
      </c>
      <c r="Z202" s="99">
        <v>1664</v>
      </c>
      <c r="AA202" s="99" t="s">
        <v>5696</v>
      </c>
      <c r="AB202" s="99" t="s">
        <v>5697</v>
      </c>
      <c r="AC202" s="99"/>
      <c r="AD202" s="99" t="s">
        <v>5698</v>
      </c>
      <c r="AE202" s="99" t="s">
        <v>568</v>
      </c>
      <c r="AF202" s="99"/>
      <c r="AG202" s="99"/>
      <c r="AH202" s="99"/>
      <c r="AI202" s="99"/>
      <c r="AJ202" s="99"/>
      <c r="AK202" s="99"/>
      <c r="AL202" s="99"/>
      <c r="AM202" s="99"/>
      <c r="AN202" s="99"/>
      <c r="AO202" s="99" t="s">
        <v>4539</v>
      </c>
      <c r="AP202" s="99"/>
      <c r="AQ202" s="99">
        <v>0</v>
      </c>
      <c r="AR202" s="99">
        <v>0</v>
      </c>
      <c r="AS202" s="99" t="s">
        <v>4540</v>
      </c>
      <c r="AT202" s="99">
        <v>0</v>
      </c>
      <c r="AU202" s="99">
        <v>0</v>
      </c>
      <c r="AV202" s="99">
        <v>0</v>
      </c>
      <c r="AW202" s="99">
        <v>0</v>
      </c>
      <c r="AX202" s="99" t="s">
        <v>5699</v>
      </c>
      <c r="AY202" s="99"/>
      <c r="AZ202" s="99"/>
      <c r="BA202" s="99"/>
      <c r="BB202" s="99"/>
      <c r="BC202" s="99"/>
      <c r="BD202" s="99"/>
      <c r="BE202" s="99"/>
      <c r="BF202" s="99" t="s">
        <v>5700</v>
      </c>
      <c r="BG202" s="99"/>
      <c r="BH202" s="99"/>
      <c r="BI202" s="99"/>
      <c r="BJ202" s="99"/>
      <c r="BK202" s="99"/>
      <c r="BL202" s="99"/>
      <c r="BM202" s="99"/>
      <c r="BN202" s="99"/>
      <c r="BO202" s="99"/>
      <c r="BP202" s="99"/>
      <c r="BQ202" s="99"/>
      <c r="BR202" s="99"/>
      <c r="BS202" s="99"/>
      <c r="BT202" s="99"/>
      <c r="BU202" s="99"/>
      <c r="BV202" s="99"/>
      <c r="BW202" s="99"/>
      <c r="BX202" s="99"/>
      <c r="BY202" s="99"/>
      <c r="BZ202" s="99"/>
      <c r="CA202" s="99"/>
      <c r="CB202" s="99"/>
      <c r="CC202" s="99"/>
      <c r="CD202" s="99"/>
      <c r="CE202" s="99"/>
      <c r="CF202" s="99"/>
      <c r="CG202" s="99"/>
      <c r="CH202" s="99"/>
      <c r="CI202" s="99"/>
      <c r="CJ202" s="99" t="s">
        <v>4542</v>
      </c>
      <c r="CK202" s="99" t="s">
        <v>5701</v>
      </c>
      <c r="CL202" s="99">
        <v>2</v>
      </c>
      <c r="CM202" s="99"/>
      <c r="CN202" s="102"/>
      <c r="CO202" s="99">
        <v>46112</v>
      </c>
      <c r="CP202" s="103" t="s">
        <v>4544</v>
      </c>
      <c r="CQ202" s="104"/>
      <c r="CR202" s="104"/>
      <c r="CS202" s="104"/>
      <c r="CT202" s="104"/>
      <c r="CU202" s="105"/>
      <c r="CV202" s="104" t="str">
        <f>FLEET[[#This Row],[Category]]</f>
        <v>Pickup Truck</v>
      </c>
      <c r="CW202" s="106" t="str">
        <f t="shared" si="3"/>
        <v>ET-33</v>
      </c>
      <c r="CX20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240049</v>
      </c>
      <c r="CY202" s="106" t="str">
        <f>IFERROR(TRIM(MID(FLEET[[#This Row],[Secondary Asset Identifier]], FIND(" - ", FLEET[[#This Row],[Secondary Asset Identifier]]) + 3, LEN(FLEET[[#This Row],[Secondary Asset Identifier]]))),FLEET[[#This Row],[Emp ID]])</f>
        <v>Lopez Lira, Jose P</v>
      </c>
      <c r="CZ202" s="106" t="s">
        <v>5702</v>
      </c>
      <c r="DA202" s="106" t="s">
        <v>3666</v>
      </c>
      <c r="DB202" s="106" t="str">
        <f>FLEET[[#This Row],[Toll Collection Device Number]]</f>
        <v>NTTA00129104</v>
      </c>
      <c r="DC202" s="106" t="str">
        <f>FLEET[[#This Row],[License Plate]]</f>
        <v>TYL6358</v>
      </c>
      <c r="DD202" s="111">
        <f>IFERROR(_xlfn.XLOOKUP(FLEET[[#This Row],[ASSET]],Table7[Equip '#],Table7[Rate],),"NON-BILLABLE")</f>
        <v>2000</v>
      </c>
    </row>
    <row r="203" spans="1:108" x14ac:dyDescent="0.25">
      <c r="A203" s="98" t="s">
        <v>4524</v>
      </c>
      <c r="B203" s="99" t="s">
        <v>4525</v>
      </c>
      <c r="C203" s="99" t="s">
        <v>5703</v>
      </c>
      <c r="D203" s="99" t="s">
        <v>4527</v>
      </c>
      <c r="E203" s="99" t="s">
        <v>4528</v>
      </c>
      <c r="F203" s="99" t="s">
        <v>5588</v>
      </c>
      <c r="G203" s="99">
        <v>2024</v>
      </c>
      <c r="H203" s="99" t="s">
        <v>4319</v>
      </c>
      <c r="I203" s="100" t="s">
        <v>5627</v>
      </c>
      <c r="J203" s="99"/>
      <c r="K203" s="101">
        <v>45747.332708333299</v>
      </c>
      <c r="L203" s="99" t="s">
        <v>4531</v>
      </c>
      <c r="M203" s="99"/>
      <c r="N203" s="99"/>
      <c r="O203" s="99"/>
      <c r="P203" s="99"/>
      <c r="Q203" s="99"/>
      <c r="R203" s="99" t="s">
        <v>5704</v>
      </c>
      <c r="S203" s="99"/>
      <c r="T203" s="99" t="s">
        <v>4535</v>
      </c>
      <c r="U203" s="99" t="s">
        <v>4536</v>
      </c>
      <c r="V203" s="99">
        <v>65</v>
      </c>
      <c r="W203" s="99">
        <v>51496</v>
      </c>
      <c r="X203" s="99">
        <v>51496</v>
      </c>
      <c r="Y203" s="99">
        <v>2758</v>
      </c>
      <c r="Z203" s="99">
        <v>2758</v>
      </c>
      <c r="AA203" s="99" t="s">
        <v>5705</v>
      </c>
      <c r="AB203" s="99" t="s">
        <v>5706</v>
      </c>
      <c r="AC203" s="99" t="s">
        <v>5707</v>
      </c>
      <c r="AD203" s="99" t="s">
        <v>5708</v>
      </c>
      <c r="AE203" s="99" t="s">
        <v>568</v>
      </c>
      <c r="AF203" s="99"/>
      <c r="AG203" s="99"/>
      <c r="AH203" s="99"/>
      <c r="AI203" s="99"/>
      <c r="AJ203" s="99"/>
      <c r="AK203" s="99"/>
      <c r="AL203" s="99"/>
      <c r="AM203" s="99"/>
      <c r="AN203" s="99"/>
      <c r="AO203" s="99" t="s">
        <v>4539</v>
      </c>
      <c r="AP203" s="99"/>
      <c r="AQ203" s="99">
        <v>0</v>
      </c>
      <c r="AR203" s="99">
        <v>0</v>
      </c>
      <c r="AS203" s="99" t="s">
        <v>4540</v>
      </c>
      <c r="AT203" s="99">
        <v>0</v>
      </c>
      <c r="AU203" s="99">
        <v>0</v>
      </c>
      <c r="AV203" s="99">
        <v>0</v>
      </c>
      <c r="AW203" s="99">
        <v>0</v>
      </c>
      <c r="AX203" s="99" t="s">
        <v>5709</v>
      </c>
      <c r="AY203" s="99" t="s">
        <v>5644</v>
      </c>
      <c r="AZ203" s="99">
        <v>61431.63</v>
      </c>
      <c r="BA203" s="99"/>
      <c r="BB203" s="99"/>
      <c r="BC203" s="99"/>
      <c r="BD203" s="99"/>
      <c r="BE203" s="99"/>
      <c r="BF203" s="99" t="s">
        <v>5691</v>
      </c>
      <c r="BG203" s="99"/>
      <c r="BH203" s="99"/>
      <c r="BI203" s="99"/>
      <c r="BJ203" s="99"/>
      <c r="BK203" s="99"/>
      <c r="BL203" s="99"/>
      <c r="BM203" s="99"/>
      <c r="BN203" s="99"/>
      <c r="BO203" s="99"/>
      <c r="BP203" s="99"/>
      <c r="BQ203" s="99"/>
      <c r="BR203" s="99"/>
      <c r="BS203" s="99"/>
      <c r="BT203" s="99"/>
      <c r="BU203" s="99"/>
      <c r="BV203" s="99"/>
      <c r="BW203" s="99"/>
      <c r="BX203" s="99"/>
      <c r="BY203" s="99"/>
      <c r="BZ203" s="99"/>
      <c r="CA203" s="99"/>
      <c r="CB203" s="99"/>
      <c r="CC203" s="99"/>
      <c r="CD203" s="99"/>
      <c r="CE203" s="99"/>
      <c r="CF203" s="99"/>
      <c r="CG203" s="99"/>
      <c r="CH203" s="99"/>
      <c r="CI203" s="99"/>
      <c r="CJ203" s="99" t="s">
        <v>4542</v>
      </c>
      <c r="CK203" s="99" t="s">
        <v>5710</v>
      </c>
      <c r="CL203" s="102">
        <v>2</v>
      </c>
      <c r="CM203" s="99"/>
      <c r="CN203" s="102"/>
      <c r="CO203" s="99">
        <v>46112</v>
      </c>
      <c r="CP203" s="103" t="s">
        <v>4544</v>
      </c>
      <c r="CQ203" s="104"/>
      <c r="CR203" s="104"/>
      <c r="CS203" s="104"/>
      <c r="CT203" s="104"/>
      <c r="CU203" s="105"/>
      <c r="CV203" s="104" t="str">
        <f>FLEET[[#This Row],[Category]]</f>
        <v>Pickup Truck</v>
      </c>
      <c r="CW203" s="106" t="str">
        <f t="shared" si="3"/>
        <v>ET-34</v>
      </c>
      <c r="CX20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440273</v>
      </c>
      <c r="CY203" s="106" t="str">
        <f>IFERROR(TRIM(MID(FLEET[[#This Row],[Secondary Asset Identifier]], FIND(" - ", FLEET[[#This Row],[Secondary Asset Identifier]]) + 3, LEN(FLEET[[#This Row],[Secondary Asset Identifier]]))),FLEET[[#This Row],[Emp ID]])</f>
        <v>Reyes, Aureliano</v>
      </c>
      <c r="CZ203" s="106" t="s">
        <v>5711</v>
      </c>
      <c r="DA203" s="106" t="s">
        <v>3643</v>
      </c>
      <c r="DB203" s="106" t="str">
        <f>FLEET[[#This Row],[Toll Collection Device Number]]</f>
        <v>NTTA00353776</v>
      </c>
      <c r="DC203" s="106" t="str">
        <f>FLEET[[#This Row],[License Plate]]</f>
        <v>TYL6368</v>
      </c>
      <c r="DD203" s="111">
        <f>IFERROR(_xlfn.XLOOKUP(FLEET[[#This Row],[ASSET]],Table7[Equip '#],Table7[Rate],),"NON-BILLABLE")</f>
        <v>2000</v>
      </c>
    </row>
    <row r="204" spans="1:108" x14ac:dyDescent="0.25">
      <c r="A204" s="98" t="s">
        <v>4524</v>
      </c>
      <c r="B204" s="99" t="s">
        <v>4525</v>
      </c>
      <c r="C204" s="99" t="s">
        <v>5712</v>
      </c>
      <c r="D204" s="99" t="s">
        <v>4527</v>
      </c>
      <c r="E204" s="99" t="s">
        <v>4528</v>
      </c>
      <c r="F204" s="99" t="s">
        <v>5588</v>
      </c>
      <c r="G204" s="99">
        <v>2024</v>
      </c>
      <c r="H204" s="99" t="s">
        <v>4319</v>
      </c>
      <c r="I204" s="100" t="s">
        <v>5627</v>
      </c>
      <c r="J204" s="99"/>
      <c r="K204" s="101">
        <v>45747.326828703699</v>
      </c>
      <c r="L204" s="99" t="s">
        <v>4531</v>
      </c>
      <c r="M204" s="99"/>
      <c r="N204" s="99"/>
      <c r="O204" s="99"/>
      <c r="P204" s="99"/>
      <c r="Q204" s="99"/>
      <c r="R204" s="99" t="s">
        <v>5713</v>
      </c>
      <c r="S204" s="99"/>
      <c r="T204" s="99" t="s">
        <v>4535</v>
      </c>
      <c r="U204" s="99" t="s">
        <v>4536</v>
      </c>
      <c r="V204" s="99">
        <v>377</v>
      </c>
      <c r="W204" s="99">
        <v>25836.400000000001</v>
      </c>
      <c r="X204" s="99">
        <v>25836.400000000001</v>
      </c>
      <c r="Y204" s="99">
        <v>1897</v>
      </c>
      <c r="Z204" s="99">
        <v>1897</v>
      </c>
      <c r="AA204" s="99" t="s">
        <v>5714</v>
      </c>
      <c r="AB204" s="99" t="s">
        <v>5715</v>
      </c>
      <c r="AC204" s="99"/>
      <c r="AD204" s="99" t="s">
        <v>5716</v>
      </c>
      <c r="AE204" s="99" t="s">
        <v>568</v>
      </c>
      <c r="AF204" s="99"/>
      <c r="AG204" s="99"/>
      <c r="AH204" s="99" t="s">
        <v>5717</v>
      </c>
      <c r="AI204" s="99"/>
      <c r="AJ204" s="99"/>
      <c r="AK204" s="99"/>
      <c r="AL204" s="99"/>
      <c r="AM204" s="99"/>
      <c r="AN204" s="99"/>
      <c r="AO204" s="99" t="s">
        <v>4539</v>
      </c>
      <c r="AP204" s="99"/>
      <c r="AQ204" s="99">
        <v>0</v>
      </c>
      <c r="AR204" s="99">
        <v>0</v>
      </c>
      <c r="AS204" s="99" t="s">
        <v>4540</v>
      </c>
      <c r="AT204" s="99">
        <v>0</v>
      </c>
      <c r="AU204" s="99">
        <v>0</v>
      </c>
      <c r="AV204" s="99">
        <v>0</v>
      </c>
      <c r="AW204" s="99">
        <v>0</v>
      </c>
      <c r="AX204" s="99" t="s">
        <v>5718</v>
      </c>
      <c r="AY204" s="99" t="s">
        <v>5644</v>
      </c>
      <c r="AZ204" s="99"/>
      <c r="BA204" s="99"/>
      <c r="BB204" s="99"/>
      <c r="BC204" s="99"/>
      <c r="BD204" s="99"/>
      <c r="BE204" s="99"/>
      <c r="BF204" s="99" t="s">
        <v>5217</v>
      </c>
      <c r="BG204" s="99"/>
      <c r="BH204" s="99"/>
      <c r="BI204" s="99"/>
      <c r="BJ204" s="99"/>
      <c r="BK204" s="99"/>
      <c r="BL204" s="99"/>
      <c r="BM204" s="99"/>
      <c r="BN204" s="99"/>
      <c r="BO204" s="99"/>
      <c r="BP204" s="99"/>
      <c r="BQ204" s="99"/>
      <c r="BR204" s="99"/>
      <c r="BS204" s="99"/>
      <c r="BT204" s="99"/>
      <c r="BU204" s="99"/>
      <c r="BV204" s="99"/>
      <c r="BW204" s="99"/>
      <c r="BX204" s="99"/>
      <c r="BY204" s="99"/>
      <c r="BZ204" s="99"/>
      <c r="CA204" s="99"/>
      <c r="CB204" s="99"/>
      <c r="CC204" s="99"/>
      <c r="CD204" s="99"/>
      <c r="CE204" s="99"/>
      <c r="CF204" s="99"/>
      <c r="CG204" s="99"/>
      <c r="CH204" s="99"/>
      <c r="CI204" s="99"/>
      <c r="CJ204" s="99" t="s">
        <v>4542</v>
      </c>
      <c r="CK204" s="99" t="s">
        <v>5719</v>
      </c>
      <c r="CL204" s="99">
        <v>2</v>
      </c>
      <c r="CM204" s="99"/>
      <c r="CN204" s="102"/>
      <c r="CO204" s="99">
        <v>46112</v>
      </c>
      <c r="CP204" s="103" t="s">
        <v>4544</v>
      </c>
      <c r="CQ204" s="104"/>
      <c r="CR204" s="104"/>
      <c r="CS204" s="104"/>
      <c r="CT204" s="104"/>
      <c r="CU204" s="105"/>
      <c r="CV204" s="104" t="str">
        <f>FLEET[[#This Row],[Category]]</f>
        <v>Pickup Truck</v>
      </c>
      <c r="CW204" s="106" t="str">
        <f t="shared" si="3"/>
        <v>ET-35</v>
      </c>
      <c r="CX20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240050</v>
      </c>
      <c r="CY204" s="106" t="str">
        <f>IFERROR(TRIM(MID(FLEET[[#This Row],[Secondary Asset Identifier]], FIND(" - ", FLEET[[#This Row],[Secondary Asset Identifier]]) + 3, LEN(FLEET[[#This Row],[Secondary Asset Identifier]]))),FLEET[[#This Row],[Emp ID]])</f>
        <v>Lopez Soto, Jesus</v>
      </c>
      <c r="CZ204" s="106" t="s">
        <v>5720</v>
      </c>
      <c r="DA204" s="106" t="s">
        <v>3667</v>
      </c>
      <c r="DB204" s="106" t="str">
        <f>FLEET[[#This Row],[Toll Collection Device Number]]</f>
        <v>NTTA00353775</v>
      </c>
      <c r="DC204" s="106" t="str">
        <f>FLEET[[#This Row],[License Plate]]</f>
        <v>TYL6367</v>
      </c>
      <c r="DD204" s="111">
        <f>IFERROR(_xlfn.XLOOKUP(FLEET[[#This Row],[ASSET]],Table7[Equip '#],Table7[Rate],),"NON-BILLABLE")</f>
        <v>2000</v>
      </c>
    </row>
    <row r="205" spans="1:108" x14ac:dyDescent="0.25">
      <c r="A205" s="98" t="s">
        <v>4524</v>
      </c>
      <c r="B205" s="99" t="s">
        <v>4525</v>
      </c>
      <c r="C205" s="99" t="s">
        <v>5721</v>
      </c>
      <c r="D205" s="99" t="s">
        <v>4527</v>
      </c>
      <c r="E205" s="99" t="s">
        <v>4528</v>
      </c>
      <c r="F205" s="99" t="s">
        <v>5588</v>
      </c>
      <c r="G205" s="99">
        <v>2024</v>
      </c>
      <c r="H205" s="99" t="s">
        <v>4319</v>
      </c>
      <c r="I205" s="100" t="s">
        <v>5627</v>
      </c>
      <c r="J205" s="99"/>
      <c r="K205" s="101">
        <v>45739.627719907403</v>
      </c>
      <c r="L205" s="99" t="s">
        <v>4531</v>
      </c>
      <c r="M205" s="99"/>
      <c r="N205" s="99"/>
      <c r="O205" s="99"/>
      <c r="P205" s="99"/>
      <c r="Q205" s="99"/>
      <c r="R205" s="99" t="s">
        <v>5722</v>
      </c>
      <c r="S205" s="99"/>
      <c r="T205" s="99" t="s">
        <v>4535</v>
      </c>
      <c r="U205" s="99" t="s">
        <v>5630</v>
      </c>
      <c r="V205" s="99">
        <v>184</v>
      </c>
      <c r="W205" s="99">
        <v>50143.5</v>
      </c>
      <c r="X205" s="99">
        <v>50143.5</v>
      </c>
      <c r="Y205" s="99">
        <v>2246</v>
      </c>
      <c r="Z205" s="99">
        <v>2246</v>
      </c>
      <c r="AA205" s="99" t="s">
        <v>5723</v>
      </c>
      <c r="AB205" s="99" t="s">
        <v>5724</v>
      </c>
      <c r="AC205" s="99"/>
      <c r="AD205" s="99" t="s">
        <v>5725</v>
      </c>
      <c r="AE205" s="99" t="s">
        <v>568</v>
      </c>
      <c r="AF205" s="99"/>
      <c r="AG205" s="99"/>
      <c r="AH205" s="99"/>
      <c r="AI205" s="99"/>
      <c r="AJ205" s="99"/>
      <c r="AK205" s="99"/>
      <c r="AL205" s="99"/>
      <c r="AM205" s="99"/>
      <c r="AN205" s="99"/>
      <c r="AO205" s="99" t="s">
        <v>4539</v>
      </c>
      <c r="AP205" s="99"/>
      <c r="AQ205" s="99">
        <v>0</v>
      </c>
      <c r="AR205" s="99">
        <v>0</v>
      </c>
      <c r="AS205" s="99" t="s">
        <v>4540</v>
      </c>
      <c r="AT205" s="99">
        <v>0</v>
      </c>
      <c r="AU205" s="99">
        <v>0</v>
      </c>
      <c r="AV205" s="99">
        <v>0</v>
      </c>
      <c r="AW205" s="99">
        <v>0</v>
      </c>
      <c r="AX205" s="99" t="s">
        <v>5726</v>
      </c>
      <c r="AY205" s="99"/>
      <c r="AZ205" s="99"/>
      <c r="BA205" s="99"/>
      <c r="BB205" s="99"/>
      <c r="BC205" s="99"/>
      <c r="BD205" s="99"/>
      <c r="BE205" s="99"/>
      <c r="BF205" s="99"/>
      <c r="BG205" s="99"/>
      <c r="BH205" s="99"/>
      <c r="BI205" s="99"/>
      <c r="BJ205" s="99"/>
      <c r="BK205" s="99"/>
      <c r="BL205" s="99"/>
      <c r="BM205" s="99"/>
      <c r="BN205" s="99"/>
      <c r="BO205" s="99"/>
      <c r="BP205" s="99"/>
      <c r="BQ205" s="99"/>
      <c r="BR205" s="99"/>
      <c r="BS205" s="99"/>
      <c r="BT205" s="99"/>
      <c r="BU205" s="99"/>
      <c r="BV205" s="99"/>
      <c r="BW205" s="99"/>
      <c r="BX205" s="99"/>
      <c r="BY205" s="99"/>
      <c r="BZ205" s="99"/>
      <c r="CA205" s="99"/>
      <c r="CB205" s="99"/>
      <c r="CC205" s="99"/>
      <c r="CD205" s="99"/>
      <c r="CE205" s="99"/>
      <c r="CF205" s="99"/>
      <c r="CG205" s="99"/>
      <c r="CH205" s="99"/>
      <c r="CI205" s="99"/>
      <c r="CJ205" s="99" t="s">
        <v>4542</v>
      </c>
      <c r="CK205" s="99" t="s">
        <v>5727</v>
      </c>
      <c r="CL205" s="99">
        <v>2</v>
      </c>
      <c r="CM205" s="99"/>
      <c r="CN205" s="102"/>
      <c r="CO205" s="99">
        <v>46112</v>
      </c>
      <c r="CP205" s="103" t="s">
        <v>4544</v>
      </c>
      <c r="CQ205" s="104"/>
      <c r="CR205" s="104"/>
      <c r="CS205" s="104"/>
      <c r="CT205" s="104"/>
      <c r="CU205" s="105"/>
      <c r="CV205" s="104" t="str">
        <f>FLEET[[#This Row],[Category]]</f>
        <v>Pickup Truck</v>
      </c>
      <c r="CW205" s="106" t="str">
        <f t="shared" si="3"/>
        <v>ET-36</v>
      </c>
      <c r="CX20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440072</v>
      </c>
      <c r="CY205" s="106" t="str">
        <f>IFERROR(TRIM(MID(FLEET[[#This Row],[Secondary Asset Identifier]], FIND(" - ", FLEET[[#This Row],[Secondary Asset Identifier]]) + 3, LEN(FLEET[[#This Row],[Secondary Asset Identifier]]))),FLEET[[#This Row],[Emp ID]])</f>
        <v>Gonzalez, Alonzo</v>
      </c>
      <c r="CZ205" s="106" t="s">
        <v>5728</v>
      </c>
      <c r="DA205" s="106" t="s">
        <v>3645</v>
      </c>
      <c r="DB205" s="106" t="str">
        <f>FLEET[[#This Row],[Toll Collection Device Number]]</f>
        <v>NTTA00129105</v>
      </c>
      <c r="DC205" s="106" t="str">
        <f>FLEET[[#This Row],[License Plate]]</f>
        <v>TYH2973</v>
      </c>
      <c r="DD205" s="111">
        <f>IFERROR(_xlfn.XLOOKUP(FLEET[[#This Row],[ASSET]],Table7[Equip '#],Table7[Rate],),"NON-BILLABLE")</f>
        <v>2000</v>
      </c>
    </row>
    <row r="206" spans="1:108" x14ac:dyDescent="0.25">
      <c r="A206" s="98" t="s">
        <v>4524</v>
      </c>
      <c r="B206" s="99" t="s">
        <v>4525</v>
      </c>
      <c r="C206" s="99" t="s">
        <v>5729</v>
      </c>
      <c r="D206" s="99" t="s">
        <v>4527</v>
      </c>
      <c r="E206" s="99" t="s">
        <v>4528</v>
      </c>
      <c r="F206" s="99" t="s">
        <v>5588</v>
      </c>
      <c r="G206" s="99">
        <v>2024</v>
      </c>
      <c r="H206" s="99" t="s">
        <v>4319</v>
      </c>
      <c r="I206" s="100" t="s">
        <v>5627</v>
      </c>
      <c r="J206" s="99"/>
      <c r="K206" s="101">
        <v>45747.312384259298</v>
      </c>
      <c r="L206" s="99" t="s">
        <v>4531</v>
      </c>
      <c r="M206" s="99"/>
      <c r="N206" s="99"/>
      <c r="O206" s="99"/>
      <c r="P206" s="99"/>
      <c r="Q206" s="99"/>
      <c r="R206" s="99" t="s">
        <v>5040</v>
      </c>
      <c r="S206" s="99" t="s">
        <v>5730</v>
      </c>
      <c r="T206" s="99" t="s">
        <v>4535</v>
      </c>
      <c r="U206" s="99" t="s">
        <v>4536</v>
      </c>
      <c r="V206" s="99">
        <v>180</v>
      </c>
      <c r="W206" s="99">
        <v>37537.5</v>
      </c>
      <c r="X206" s="99">
        <v>37537.5</v>
      </c>
      <c r="Y206" s="99">
        <v>2208</v>
      </c>
      <c r="Z206" s="99">
        <v>2208</v>
      </c>
      <c r="AA206" s="99" t="s">
        <v>5731</v>
      </c>
      <c r="AB206" s="99" t="s">
        <v>5732</v>
      </c>
      <c r="AC206" s="99" t="s">
        <v>5733</v>
      </c>
      <c r="AD206" s="99" t="s">
        <v>5734</v>
      </c>
      <c r="AE206" s="99" t="s">
        <v>568</v>
      </c>
      <c r="AF206" s="99"/>
      <c r="AG206" s="99"/>
      <c r="AH206" s="99"/>
      <c r="AI206" s="99"/>
      <c r="AJ206" s="99"/>
      <c r="AK206" s="99"/>
      <c r="AL206" s="99"/>
      <c r="AM206" s="99"/>
      <c r="AN206" s="99"/>
      <c r="AO206" s="99" t="s">
        <v>4539</v>
      </c>
      <c r="AP206" s="99"/>
      <c r="AQ206" s="99">
        <v>0</v>
      </c>
      <c r="AR206" s="99">
        <v>0</v>
      </c>
      <c r="AS206" s="99" t="s">
        <v>4540</v>
      </c>
      <c r="AT206" s="99">
        <v>0</v>
      </c>
      <c r="AU206" s="99">
        <v>0</v>
      </c>
      <c r="AV206" s="99">
        <v>0</v>
      </c>
      <c r="AW206" s="99">
        <v>0</v>
      </c>
      <c r="AX206" s="99" t="s">
        <v>5735</v>
      </c>
      <c r="AY206" s="99"/>
      <c r="AZ206" s="99"/>
      <c r="BA206" s="99"/>
      <c r="BB206" s="99"/>
      <c r="BC206" s="99"/>
      <c r="BD206" s="99"/>
      <c r="BE206" s="99"/>
      <c r="BF206" s="99" t="s">
        <v>5217</v>
      </c>
      <c r="BG206" s="99"/>
      <c r="BH206" s="99"/>
      <c r="BI206" s="99"/>
      <c r="BJ206" s="99"/>
      <c r="BK206" s="99"/>
      <c r="BL206" s="99"/>
      <c r="BM206" s="99"/>
      <c r="BN206" s="99"/>
      <c r="BO206" s="99"/>
      <c r="BP206" s="99"/>
      <c r="BQ206" s="99"/>
      <c r="BR206" s="99"/>
      <c r="BS206" s="99"/>
      <c r="BT206" s="99"/>
      <c r="BU206" s="99"/>
      <c r="BV206" s="99"/>
      <c r="BW206" s="99"/>
      <c r="BX206" s="99"/>
      <c r="BY206" s="99"/>
      <c r="BZ206" s="99"/>
      <c r="CA206" s="99"/>
      <c r="CB206" s="99"/>
      <c r="CC206" s="99"/>
      <c r="CD206" s="99"/>
      <c r="CE206" s="99"/>
      <c r="CF206" s="99"/>
      <c r="CG206" s="99"/>
      <c r="CH206" s="99"/>
      <c r="CI206" s="99"/>
      <c r="CJ206" s="99" t="s">
        <v>4542</v>
      </c>
      <c r="CK206" s="99" t="s">
        <v>5736</v>
      </c>
      <c r="CL206" s="99">
        <v>2</v>
      </c>
      <c r="CM206" s="99"/>
      <c r="CN206" s="102"/>
      <c r="CO206" s="99">
        <v>46112</v>
      </c>
      <c r="CP206" s="103" t="s">
        <v>4544</v>
      </c>
      <c r="CQ206" s="104"/>
      <c r="CR206" s="104"/>
      <c r="CS206" s="104"/>
      <c r="CT206" s="104"/>
      <c r="CU206" s="105"/>
      <c r="CV206" s="104" t="str">
        <f>FLEET[[#This Row],[Category]]</f>
        <v>Pickup Truck</v>
      </c>
      <c r="CW206" s="106" t="str">
        <f t="shared" si="3"/>
        <v>ET-37</v>
      </c>
      <c r="CX20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240348</v>
      </c>
      <c r="CY206" s="106" t="str">
        <f>IFERROR(TRIM(MID(FLEET[[#This Row],[Secondary Asset Identifier]], FIND(" - ", FLEET[[#This Row],[Secondary Asset Identifier]]) + 3, LEN(FLEET[[#This Row],[Secondary Asset Identifier]]))),FLEET[[#This Row],[Emp ID]])</f>
        <v>Ibarra, Sabino</v>
      </c>
      <c r="CZ206" s="106" t="s">
        <v>5737</v>
      </c>
      <c r="DA206" s="106" t="s">
        <v>3646</v>
      </c>
      <c r="DB206" s="106" t="str">
        <f>FLEET[[#This Row],[Toll Collection Device Number]]</f>
        <v>NTA00353774</v>
      </c>
      <c r="DC206" s="106" t="str">
        <f>FLEET[[#This Row],[License Plate]]</f>
        <v>TYL6369</v>
      </c>
      <c r="DD206" s="111">
        <f>IFERROR(_xlfn.XLOOKUP(FLEET[[#This Row],[ASSET]],Table7[Equip '#],Table7[Rate],),"NON-BILLABLE")</f>
        <v>2000</v>
      </c>
    </row>
    <row r="207" spans="1:108" x14ac:dyDescent="0.25">
      <c r="A207" s="98" t="s">
        <v>4524</v>
      </c>
      <c r="B207" s="99" t="s">
        <v>4525</v>
      </c>
      <c r="C207" s="99" t="s">
        <v>5738</v>
      </c>
      <c r="D207" s="99" t="s">
        <v>4527</v>
      </c>
      <c r="E207" s="99" t="s">
        <v>4528</v>
      </c>
      <c r="F207" s="99" t="s">
        <v>4529</v>
      </c>
      <c r="G207" s="99">
        <v>2024</v>
      </c>
      <c r="H207" s="99" t="s">
        <v>4319</v>
      </c>
      <c r="I207" s="100"/>
      <c r="J207" s="99"/>
      <c r="K207" s="101">
        <v>45746.7957523148</v>
      </c>
      <c r="L207" s="99" t="s">
        <v>4531</v>
      </c>
      <c r="M207" s="99"/>
      <c r="N207" s="99"/>
      <c r="O207" s="99"/>
      <c r="P207" s="99"/>
      <c r="Q207" s="99"/>
      <c r="R207" s="99" t="s">
        <v>5739</v>
      </c>
      <c r="S207" s="99" t="s">
        <v>5740</v>
      </c>
      <c r="T207" s="99" t="s">
        <v>4535</v>
      </c>
      <c r="U207" s="99" t="s">
        <v>4536</v>
      </c>
      <c r="V207" s="99">
        <v>354</v>
      </c>
      <c r="W207" s="99">
        <v>20748.2</v>
      </c>
      <c r="X207" s="99">
        <v>20748.2</v>
      </c>
      <c r="Y207" s="99">
        <v>865</v>
      </c>
      <c r="Z207" s="99">
        <v>865</v>
      </c>
      <c r="AA207" s="99" t="s">
        <v>5741</v>
      </c>
      <c r="AB207" s="99" t="s">
        <v>5742</v>
      </c>
      <c r="AC207" s="99"/>
      <c r="AD207" s="99" t="s">
        <v>5743</v>
      </c>
      <c r="AE207" s="99" t="s">
        <v>568</v>
      </c>
      <c r="AF207" s="99"/>
      <c r="AG207" s="99"/>
      <c r="AH207" s="99"/>
      <c r="AI207" s="99"/>
      <c r="AJ207" s="99"/>
      <c r="AK207" s="99"/>
      <c r="AL207" s="99"/>
      <c r="AM207" s="99"/>
      <c r="AN207" s="99"/>
      <c r="AO207" s="99" t="s">
        <v>4539</v>
      </c>
      <c r="AP207" s="99"/>
      <c r="AQ207" s="99">
        <v>0</v>
      </c>
      <c r="AR207" s="99">
        <v>0</v>
      </c>
      <c r="AS207" s="99" t="s">
        <v>4540</v>
      </c>
      <c r="AT207" s="99">
        <v>0</v>
      </c>
      <c r="AU207" s="99">
        <v>0</v>
      </c>
      <c r="AV207" s="99">
        <v>0</v>
      </c>
      <c r="AW207" s="99">
        <v>0</v>
      </c>
      <c r="AX207" s="99" t="s">
        <v>5744</v>
      </c>
      <c r="AY207" s="99"/>
      <c r="AZ207" s="99"/>
      <c r="BA207" s="99"/>
      <c r="BB207" s="99"/>
      <c r="BC207" s="99"/>
      <c r="BD207" s="99"/>
      <c r="BE207" s="99"/>
      <c r="BF207" s="99" t="s">
        <v>5745</v>
      </c>
      <c r="BG207" s="99"/>
      <c r="BH207" s="99"/>
      <c r="BI207" s="99"/>
      <c r="BJ207" s="99"/>
      <c r="BK207" s="99"/>
      <c r="BL207" s="99"/>
      <c r="BM207" s="99"/>
      <c r="BN207" s="99"/>
      <c r="BO207" s="99"/>
      <c r="BP207" s="99"/>
      <c r="BQ207" s="99"/>
      <c r="BR207" s="99"/>
      <c r="BS207" s="99"/>
      <c r="BT207" s="99"/>
      <c r="BU207" s="99"/>
      <c r="BV207" s="99"/>
      <c r="BW207" s="99"/>
      <c r="BX207" s="99"/>
      <c r="BY207" s="99"/>
      <c r="BZ207" s="99"/>
      <c r="CA207" s="99"/>
      <c r="CB207" s="99"/>
      <c r="CC207" s="99"/>
      <c r="CD207" s="99"/>
      <c r="CE207" s="99"/>
      <c r="CF207" s="99"/>
      <c r="CG207" s="99"/>
      <c r="CH207" s="99"/>
      <c r="CI207" s="99"/>
      <c r="CJ207" s="99" t="s">
        <v>4542</v>
      </c>
      <c r="CK207" s="99" t="s">
        <v>5746</v>
      </c>
      <c r="CL207" s="99">
        <v>2</v>
      </c>
      <c r="CM207" s="99"/>
      <c r="CN207" s="102"/>
      <c r="CO207" s="99">
        <v>46142</v>
      </c>
      <c r="CP207" s="103" t="s">
        <v>4544</v>
      </c>
      <c r="CQ207" s="104"/>
      <c r="CR207" s="104"/>
      <c r="CS207" s="104"/>
      <c r="CT207" s="104"/>
      <c r="CU207" s="105"/>
      <c r="CV207" s="104" t="str">
        <f>FLEET[[#This Row],[Category]]</f>
        <v>Pickup Truck</v>
      </c>
      <c r="CW207" s="106" t="str">
        <f t="shared" si="3"/>
        <v>ET-38</v>
      </c>
      <c r="CX20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210078</v>
      </c>
      <c r="CY207" s="106" t="str">
        <f>IFERROR(TRIM(MID(FLEET[[#This Row],[Secondary Asset Identifier]], FIND(" - ", FLEET[[#This Row],[Secondary Asset Identifier]]) + 3, LEN(FLEET[[#This Row],[Secondary Asset Identifier]]))),FLEET[[#This Row],[Emp ID]])</f>
        <v>Padgett, Caleb L</v>
      </c>
      <c r="CZ207" s="106" t="s">
        <v>5747</v>
      </c>
      <c r="DA207" s="106" t="s">
        <v>3783</v>
      </c>
      <c r="DB207" s="106" t="str">
        <f>FLEET[[#This Row],[Toll Collection Device Number]]</f>
        <v>NTTA00423966</v>
      </c>
      <c r="DC207" s="106" t="str">
        <f>FLEET[[#This Row],[License Plate]]</f>
        <v>TYG9299</v>
      </c>
      <c r="DD207" s="111">
        <f>IFERROR(_xlfn.XLOOKUP(FLEET[[#This Row],[ASSET]],Table7[Equip '#],Table7[Rate],),"NON-BILLABLE")</f>
        <v>1300</v>
      </c>
    </row>
    <row r="208" spans="1:108" x14ac:dyDescent="0.25">
      <c r="A208" s="98" t="s">
        <v>4524</v>
      </c>
      <c r="B208" s="99" t="s">
        <v>4525</v>
      </c>
      <c r="C208" s="99" t="s">
        <v>5748</v>
      </c>
      <c r="D208" s="99" t="s">
        <v>4527</v>
      </c>
      <c r="E208" s="99" t="s">
        <v>4528</v>
      </c>
      <c r="F208" s="99" t="s">
        <v>4529</v>
      </c>
      <c r="G208" s="99">
        <v>2024</v>
      </c>
      <c r="H208" s="99" t="s">
        <v>4319</v>
      </c>
      <c r="I208" s="100"/>
      <c r="J208" s="99"/>
      <c r="K208" s="101">
        <v>45747.335752314801</v>
      </c>
      <c r="L208" s="99" t="s">
        <v>5112</v>
      </c>
      <c r="M208" s="99"/>
      <c r="N208" s="99"/>
      <c r="O208" s="99"/>
      <c r="P208" s="99"/>
      <c r="Q208" s="99"/>
      <c r="R208" s="99" t="s">
        <v>4808</v>
      </c>
      <c r="S208" s="99"/>
      <c r="T208" s="99" t="s">
        <v>4535</v>
      </c>
      <c r="U208" s="99" t="s">
        <v>4536</v>
      </c>
      <c r="V208" s="99">
        <v>381</v>
      </c>
      <c r="W208" s="99">
        <v>26082.3</v>
      </c>
      <c r="X208" s="99">
        <v>26082.3</v>
      </c>
      <c r="Y208" s="99">
        <v>1380</v>
      </c>
      <c r="Z208" s="99">
        <v>1380</v>
      </c>
      <c r="AA208" s="99" t="s">
        <v>5749</v>
      </c>
      <c r="AB208" s="99" t="s">
        <v>5750</v>
      </c>
      <c r="AC208" s="99"/>
      <c r="AD208" s="99" t="s">
        <v>5751</v>
      </c>
      <c r="AE208" s="99" t="s">
        <v>568</v>
      </c>
      <c r="AF208" s="99"/>
      <c r="AG208" s="99"/>
      <c r="AH208" s="99"/>
      <c r="AI208" s="99"/>
      <c r="AJ208" s="99"/>
      <c r="AK208" s="99"/>
      <c r="AL208" s="99"/>
      <c r="AM208" s="99"/>
      <c r="AN208" s="99"/>
      <c r="AO208" s="99" t="s">
        <v>4539</v>
      </c>
      <c r="AP208" s="99"/>
      <c r="AQ208" s="99">
        <v>0</v>
      </c>
      <c r="AR208" s="99">
        <v>0</v>
      </c>
      <c r="AS208" s="99" t="s">
        <v>4540</v>
      </c>
      <c r="AT208" s="99">
        <v>0</v>
      </c>
      <c r="AU208" s="99">
        <v>0</v>
      </c>
      <c r="AV208" s="99">
        <v>0</v>
      </c>
      <c r="AW208" s="99">
        <v>0</v>
      </c>
      <c r="AX208" s="99" t="s">
        <v>5752</v>
      </c>
      <c r="AY208" s="99"/>
      <c r="AZ208" s="99"/>
      <c r="BA208" s="99"/>
      <c r="BB208" s="99"/>
      <c r="BC208" s="99"/>
      <c r="BD208" s="99"/>
      <c r="BE208" s="99"/>
      <c r="BF208" s="99" t="s">
        <v>4624</v>
      </c>
      <c r="BG208" s="99"/>
      <c r="BH208" s="99"/>
      <c r="BI208" s="99"/>
      <c r="BJ208" s="99"/>
      <c r="BK208" s="99"/>
      <c r="BL208" s="99"/>
      <c r="BM208" s="99"/>
      <c r="BN208" s="99"/>
      <c r="BO208" s="99"/>
      <c r="BP208" s="99"/>
      <c r="BQ208" s="99"/>
      <c r="BR208" s="99"/>
      <c r="BS208" s="99"/>
      <c r="BT208" s="99"/>
      <c r="BU208" s="99"/>
      <c r="BV208" s="99"/>
      <c r="BW208" s="99"/>
      <c r="BX208" s="99"/>
      <c r="BY208" s="99"/>
      <c r="BZ208" s="99"/>
      <c r="CA208" s="99"/>
      <c r="CB208" s="99"/>
      <c r="CC208" s="99"/>
      <c r="CD208" s="99"/>
      <c r="CE208" s="99"/>
      <c r="CF208" s="99"/>
      <c r="CG208" s="99"/>
      <c r="CH208" s="99"/>
      <c r="CI208" s="99"/>
      <c r="CJ208" s="99" t="s">
        <v>4542</v>
      </c>
      <c r="CK208" s="99" t="s">
        <v>5753</v>
      </c>
      <c r="CL208" s="99">
        <v>2</v>
      </c>
      <c r="CM208" s="99"/>
      <c r="CN208" s="102"/>
      <c r="CO208" s="99">
        <v>46142</v>
      </c>
      <c r="CP208" s="103" t="s">
        <v>4544</v>
      </c>
      <c r="CQ208" s="104"/>
      <c r="CR208" s="104"/>
      <c r="CS208" s="104"/>
      <c r="CT208" s="104"/>
      <c r="CU208" s="105"/>
      <c r="CV208" s="104" t="str">
        <f>FLEET[[#This Row],[Category]]</f>
        <v>Pickup Truck</v>
      </c>
      <c r="CW208" s="106" t="str">
        <f t="shared" si="3"/>
        <v>ET-39</v>
      </c>
      <c r="CX20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210069</v>
      </c>
      <c r="CY208" s="106" t="str">
        <f>IFERROR(TRIM(MID(FLEET[[#This Row],[Secondary Asset Identifier]], FIND(" - ", FLEET[[#This Row],[Secondary Asset Identifier]]) + 3, LEN(FLEET[[#This Row],[Secondary Asset Identifier]]))),FLEET[[#This Row],[Emp ID]])</f>
        <v>Terrazas Melendez, Jose R</v>
      </c>
      <c r="CZ208" s="106" t="s">
        <v>5754</v>
      </c>
      <c r="DA208" s="106" t="s">
        <v>3803</v>
      </c>
      <c r="DB208" s="106" t="str">
        <f>FLEET[[#This Row],[Toll Collection Device Number]]</f>
        <v>NTTA00443299</v>
      </c>
      <c r="DC208" s="106" t="str">
        <f>FLEET[[#This Row],[License Plate]]</f>
        <v>VDY3381</v>
      </c>
      <c r="DD208" s="111">
        <f>IFERROR(_xlfn.XLOOKUP(FLEET[[#This Row],[ASSET]],Table7[Equip '#],Table7[Rate],),"NON-BILLABLE")</f>
        <v>1300</v>
      </c>
    </row>
    <row r="209" spans="1:108" x14ac:dyDescent="0.25">
      <c r="A209" s="98" t="s">
        <v>4524</v>
      </c>
      <c r="B209" s="99" t="s">
        <v>4525</v>
      </c>
      <c r="C209" s="99" t="s">
        <v>5755</v>
      </c>
      <c r="D209" s="99" t="s">
        <v>4527</v>
      </c>
      <c r="E209" s="108" t="s">
        <v>4528</v>
      </c>
      <c r="F209" s="108" t="s">
        <v>5756</v>
      </c>
      <c r="G209" s="108">
        <v>2024</v>
      </c>
      <c r="H209" s="108" t="s">
        <v>4319</v>
      </c>
      <c r="I209" s="100"/>
      <c r="J209" s="99"/>
      <c r="K209" s="99">
        <v>45747.257013888899</v>
      </c>
      <c r="L209" s="99" t="s">
        <v>4531</v>
      </c>
      <c r="M209" s="99"/>
      <c r="N209" s="99"/>
      <c r="O209" s="99"/>
      <c r="P209" s="99"/>
      <c r="Q209" s="99"/>
      <c r="R209" s="99" t="s">
        <v>4717</v>
      </c>
      <c r="S209" s="99"/>
      <c r="T209" s="99" t="s">
        <v>4535</v>
      </c>
      <c r="U209" s="99" t="s">
        <v>4536</v>
      </c>
      <c r="V209" s="99">
        <v>311</v>
      </c>
      <c r="W209" s="99">
        <v>13206.1</v>
      </c>
      <c r="X209" s="99">
        <v>13206.1</v>
      </c>
      <c r="Y209" s="99">
        <v>702</v>
      </c>
      <c r="Z209" s="99">
        <v>702</v>
      </c>
      <c r="AA209" s="99" t="s">
        <v>5757</v>
      </c>
      <c r="AB209" s="99" t="s">
        <v>5758</v>
      </c>
      <c r="AC209" s="99" t="s">
        <v>5759</v>
      </c>
      <c r="AD209" s="99" t="s">
        <v>5760</v>
      </c>
      <c r="AE209" s="99" t="s">
        <v>568</v>
      </c>
      <c r="AF209" s="99"/>
      <c r="AG209" s="99"/>
      <c r="AH209" s="99" t="s">
        <v>5761</v>
      </c>
      <c r="AI209" s="99"/>
      <c r="AJ209" s="99"/>
      <c r="AK209" s="99"/>
      <c r="AL209" s="99"/>
      <c r="AM209" s="99"/>
      <c r="AN209" s="99"/>
      <c r="AO209" s="99" t="s">
        <v>4539</v>
      </c>
      <c r="AP209" s="99"/>
      <c r="AQ209" s="99">
        <v>0</v>
      </c>
      <c r="AR209" s="99">
        <v>0</v>
      </c>
      <c r="AS209" s="99" t="s">
        <v>4540</v>
      </c>
      <c r="AT209" s="99">
        <v>0</v>
      </c>
      <c r="AU209" s="99">
        <v>0</v>
      </c>
      <c r="AV209" s="99">
        <v>0</v>
      </c>
      <c r="AW209" s="99">
        <v>0</v>
      </c>
      <c r="AX209" s="99" t="s">
        <v>5762</v>
      </c>
      <c r="AY209" s="99"/>
      <c r="AZ209" s="99"/>
      <c r="BA209" s="99"/>
      <c r="BB209" s="99"/>
      <c r="BC209" s="99"/>
      <c r="BD209" s="99" t="s">
        <v>5645</v>
      </c>
      <c r="BE209" s="99"/>
      <c r="BF209" s="99" t="s">
        <v>5763</v>
      </c>
      <c r="BG209" s="99"/>
      <c r="BH209" s="99"/>
      <c r="BI209" s="99"/>
      <c r="BJ209" s="99"/>
      <c r="BK209" s="99"/>
      <c r="BL209" s="99"/>
      <c r="BM209" s="99"/>
      <c r="BN209" s="99"/>
      <c r="BO209" s="99"/>
      <c r="BP209" s="99"/>
      <c r="BQ209" s="99"/>
      <c r="BR209" s="99"/>
      <c r="BS209" s="99"/>
      <c r="BT209" s="99"/>
      <c r="BU209" s="99"/>
      <c r="BV209" s="99"/>
      <c r="BW209" s="99"/>
      <c r="BX209" s="99"/>
      <c r="BY209" s="99"/>
      <c r="BZ209" s="99"/>
      <c r="CA209" s="99"/>
      <c r="CB209" s="99"/>
      <c r="CC209" s="99"/>
      <c r="CD209" s="99"/>
      <c r="CE209" s="99"/>
      <c r="CF209" s="99"/>
      <c r="CG209" s="99"/>
      <c r="CH209" s="99"/>
      <c r="CI209" s="99"/>
      <c r="CJ209" s="99" t="s">
        <v>4542</v>
      </c>
      <c r="CK209" s="99" t="s">
        <v>5764</v>
      </c>
      <c r="CL209" s="99">
        <v>2</v>
      </c>
      <c r="CM209" s="99"/>
      <c r="CN209" s="102"/>
      <c r="CO209" s="99">
        <v>45808</v>
      </c>
      <c r="CP209" s="103" t="s">
        <v>4544</v>
      </c>
      <c r="CQ209" s="104"/>
      <c r="CR209" s="104"/>
      <c r="CS209" s="104"/>
      <c r="CT209" s="104"/>
      <c r="CU209" s="105"/>
      <c r="CV209" s="104" t="str">
        <f>FLEET[[#This Row],[Category]]</f>
        <v>Pickup Truck</v>
      </c>
      <c r="CW209" s="106" t="str">
        <f t="shared" si="3"/>
        <v>ET-41</v>
      </c>
      <c r="CX20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240801</v>
      </c>
      <c r="CY209" s="106" t="str">
        <f>IFERROR(TRIM(MID(FLEET[[#This Row],[Secondary Asset Identifier]], FIND(" - ", FLEET[[#This Row],[Secondary Asset Identifier]]) + 3, LEN(FLEET[[#This Row],[Secondary Asset Identifier]]))),FLEET[[#This Row],[Emp ID]])</f>
        <v>Hampton, Justin D</v>
      </c>
      <c r="CZ209" s="106" t="s">
        <v>5765</v>
      </c>
      <c r="DA209" s="106" t="s">
        <v>3873</v>
      </c>
      <c r="DB209" s="106" t="str">
        <f>FLEET[[#This Row],[Toll Collection Device Number]]</f>
        <v>NTTA0000628913</v>
      </c>
      <c r="DC209" s="106" t="str">
        <f>FLEET[[#This Row],[License Plate]]</f>
        <v>VDW7662</v>
      </c>
      <c r="DD209" s="111">
        <f>IFERROR(_xlfn.XLOOKUP(FLEET[[#This Row],[ASSET]],Table7[Equip '#],Table7[Rate],),"NON-BILLABLE")</f>
        <v>1300</v>
      </c>
    </row>
    <row r="210" spans="1:108" x14ac:dyDescent="0.25">
      <c r="A210" s="98" t="s">
        <v>4524</v>
      </c>
      <c r="B210" s="99" t="s">
        <v>4525</v>
      </c>
      <c r="C210" s="99" t="s">
        <v>5766</v>
      </c>
      <c r="D210" s="99" t="s">
        <v>4527</v>
      </c>
      <c r="E210" s="99" t="s">
        <v>4528</v>
      </c>
      <c r="F210" s="99" t="s">
        <v>5756</v>
      </c>
      <c r="G210" s="99">
        <v>2024</v>
      </c>
      <c r="H210" s="99" t="s">
        <v>4319</v>
      </c>
      <c r="I210" s="100"/>
      <c r="J210" s="99"/>
      <c r="K210" s="101">
        <v>45743.596354166701</v>
      </c>
      <c r="L210" s="99" t="s">
        <v>4904</v>
      </c>
      <c r="M210" s="99"/>
      <c r="N210" s="99"/>
      <c r="O210" s="99"/>
      <c r="P210" s="99"/>
      <c r="Q210" s="99"/>
      <c r="R210" s="99" t="s">
        <v>5767</v>
      </c>
      <c r="S210" s="99" t="s">
        <v>5768</v>
      </c>
      <c r="T210" s="99" t="s">
        <v>4535</v>
      </c>
      <c r="U210" s="99" t="s">
        <v>1936</v>
      </c>
      <c r="V210" s="99">
        <v>128</v>
      </c>
      <c r="W210" s="99">
        <v>9154.1</v>
      </c>
      <c r="X210" s="99">
        <v>9154.1</v>
      </c>
      <c r="Y210" s="99">
        <v>541</v>
      </c>
      <c r="Z210" s="99">
        <v>541</v>
      </c>
      <c r="AA210" s="99" t="s">
        <v>5769</v>
      </c>
      <c r="AB210" s="99" t="s">
        <v>5770</v>
      </c>
      <c r="AC210" s="99" t="s">
        <v>5771</v>
      </c>
      <c r="AD210" s="99" t="s">
        <v>5772</v>
      </c>
      <c r="AE210" s="99" t="s">
        <v>568</v>
      </c>
      <c r="AF210" s="99"/>
      <c r="AG210" s="99"/>
      <c r="AH210" s="99"/>
      <c r="AI210" s="99"/>
      <c r="AJ210" s="99"/>
      <c r="AK210" s="99"/>
      <c r="AL210" s="99"/>
      <c r="AM210" s="99"/>
      <c r="AN210" s="99"/>
      <c r="AO210" s="99" t="s">
        <v>4539</v>
      </c>
      <c r="AP210" s="99"/>
      <c r="AQ210" s="99">
        <v>0</v>
      </c>
      <c r="AR210" s="99">
        <v>0</v>
      </c>
      <c r="AS210" s="99" t="s">
        <v>4540</v>
      </c>
      <c r="AT210" s="99">
        <v>0</v>
      </c>
      <c r="AU210" s="99">
        <v>0</v>
      </c>
      <c r="AV210" s="99">
        <v>0</v>
      </c>
      <c r="AW210" s="99">
        <v>0</v>
      </c>
      <c r="AX210" s="99" t="s">
        <v>5773</v>
      </c>
      <c r="AY210" s="99"/>
      <c r="AZ210" s="99"/>
      <c r="BA210" s="99"/>
      <c r="BB210" s="99"/>
      <c r="BC210" s="99"/>
      <c r="BD210" s="99"/>
      <c r="BE210" s="99"/>
      <c r="BF210" s="99" t="s">
        <v>5411</v>
      </c>
      <c r="BG210" s="99"/>
      <c r="BH210" s="99"/>
      <c r="BI210" s="99"/>
      <c r="BJ210" s="99"/>
      <c r="BK210" s="99"/>
      <c r="BL210" s="99"/>
      <c r="BM210" s="99"/>
      <c r="BN210" s="99"/>
      <c r="BO210" s="99"/>
      <c r="BP210" s="99"/>
      <c r="BQ210" s="99"/>
      <c r="BR210" s="99"/>
      <c r="BS210" s="99"/>
      <c r="BT210" s="99"/>
      <c r="BU210" s="99"/>
      <c r="BV210" s="99"/>
      <c r="BW210" s="99"/>
      <c r="BX210" s="99"/>
      <c r="BY210" s="99"/>
      <c r="BZ210" s="99"/>
      <c r="CA210" s="99"/>
      <c r="CB210" s="99"/>
      <c r="CC210" s="99"/>
      <c r="CD210" s="99"/>
      <c r="CE210" s="99"/>
      <c r="CF210" s="99"/>
      <c r="CG210" s="99"/>
      <c r="CH210" s="99"/>
      <c r="CI210" s="99"/>
      <c r="CJ210" s="99" t="s">
        <v>4542</v>
      </c>
      <c r="CK210" s="99" t="s">
        <v>5774</v>
      </c>
      <c r="CL210" s="99">
        <v>2</v>
      </c>
      <c r="CM210" s="99"/>
      <c r="CN210" s="102"/>
      <c r="CO210" s="99">
        <v>46173</v>
      </c>
      <c r="CP210" s="103" t="s">
        <v>4544</v>
      </c>
      <c r="CQ210" s="104"/>
      <c r="CR210" s="104"/>
      <c r="CS210" s="104"/>
      <c r="CT210" s="104"/>
      <c r="CU210" s="105"/>
      <c r="CV210" s="104" t="str">
        <f>FLEET[[#This Row],[Category]]</f>
        <v>Pickup Truck</v>
      </c>
      <c r="CW210" s="106" t="str">
        <f t="shared" si="3"/>
        <v>ET-42</v>
      </c>
      <c r="CX2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210048</v>
      </c>
      <c r="CY210" s="106" t="str">
        <f>IFERROR(TRIM(MID(FLEET[[#This Row],[Secondary Asset Identifier]], FIND(" - ", FLEET[[#This Row],[Secondary Asset Identifier]]) + 3, LEN(FLEET[[#This Row],[Secondary Asset Identifier]]))),FLEET[[#This Row],[Emp ID]])</f>
        <v>Berjes Ruiz, Juan C</v>
      </c>
      <c r="CZ210" s="106" t="s">
        <v>5775</v>
      </c>
      <c r="DA210" s="106" t="s">
        <v>3882</v>
      </c>
      <c r="DB210" s="106" t="str">
        <f>FLEET[[#This Row],[Toll Collection Device Number]]</f>
        <v>NTTA0000855646</v>
      </c>
      <c r="DC210" s="106" t="str">
        <f>FLEET[[#This Row],[License Plate]]</f>
        <v>VHT7834</v>
      </c>
      <c r="DD210" s="111">
        <f>IFERROR(_xlfn.XLOOKUP(FLEET[[#This Row],[ASSET]],Table7[Equip '#],Table7[Rate],),"NON-BILLABLE")</f>
        <v>1300</v>
      </c>
    </row>
    <row r="211" spans="1:108" x14ac:dyDescent="0.25">
      <c r="A211" s="98" t="s">
        <v>4524</v>
      </c>
      <c r="B211" s="99" t="s">
        <v>4525</v>
      </c>
      <c r="C211" s="99" t="s">
        <v>5776</v>
      </c>
      <c r="D211" s="99" t="s">
        <v>4527</v>
      </c>
      <c r="E211" s="99" t="s">
        <v>4528</v>
      </c>
      <c r="F211" s="99" t="s">
        <v>5777</v>
      </c>
      <c r="G211" s="99">
        <v>2024</v>
      </c>
      <c r="H211" s="99" t="s">
        <v>4319</v>
      </c>
      <c r="I211" s="100"/>
      <c r="J211" s="99"/>
      <c r="K211" s="101">
        <v>45747.076041666704</v>
      </c>
      <c r="L211" s="99" t="s">
        <v>4531</v>
      </c>
      <c r="M211" s="99"/>
      <c r="N211" s="99"/>
      <c r="O211" s="99"/>
      <c r="P211" s="99"/>
      <c r="Q211" s="99"/>
      <c r="R211" s="99" t="s">
        <v>5778</v>
      </c>
      <c r="S211" s="99"/>
      <c r="T211" s="99" t="s">
        <v>4535</v>
      </c>
      <c r="U211" s="99" t="s">
        <v>4536</v>
      </c>
      <c r="V211" s="99">
        <v>137</v>
      </c>
      <c r="W211" s="99">
        <v>16745</v>
      </c>
      <c r="X211" s="99">
        <v>16901</v>
      </c>
      <c r="Y211" s="99">
        <v>578</v>
      </c>
      <c r="Z211" s="99">
        <v>578</v>
      </c>
      <c r="AA211" s="99" t="s">
        <v>5779</v>
      </c>
      <c r="AB211" s="99" t="s">
        <v>5780</v>
      </c>
      <c r="AC211" s="99" t="s">
        <v>5781</v>
      </c>
      <c r="AD211" s="99" t="s">
        <v>5782</v>
      </c>
      <c r="AE211" s="99" t="s">
        <v>568</v>
      </c>
      <c r="AF211" s="99"/>
      <c r="AG211" s="99"/>
      <c r="AH211" s="99" t="s">
        <v>5783</v>
      </c>
      <c r="AI211" s="99"/>
      <c r="AJ211" s="99"/>
      <c r="AK211" s="99"/>
      <c r="AL211" s="99"/>
      <c r="AM211" s="99"/>
      <c r="AN211" s="99"/>
      <c r="AO211" s="99" t="s">
        <v>4539</v>
      </c>
      <c r="AP211" s="99"/>
      <c r="AQ211" s="99">
        <v>0</v>
      </c>
      <c r="AR211" s="99">
        <v>0</v>
      </c>
      <c r="AS211" s="99" t="s">
        <v>4540</v>
      </c>
      <c r="AT211" s="99">
        <v>0</v>
      </c>
      <c r="AU211" s="99">
        <v>0</v>
      </c>
      <c r="AV211" s="99">
        <v>0</v>
      </c>
      <c r="AW211" s="99">
        <v>0</v>
      </c>
      <c r="AX211" s="99" t="s">
        <v>5784</v>
      </c>
      <c r="AY211" s="99"/>
      <c r="AZ211" s="99"/>
      <c r="BA211" s="99"/>
      <c r="BB211" s="99"/>
      <c r="BC211" s="99"/>
      <c r="BD211" s="99"/>
      <c r="BE211" s="99"/>
      <c r="BF211" s="99" t="s">
        <v>5785</v>
      </c>
      <c r="BG211" s="99"/>
      <c r="BH211" s="99"/>
      <c r="BI211" s="99"/>
      <c r="BJ211" s="99"/>
      <c r="BK211" s="99"/>
      <c r="BL211" s="99"/>
      <c r="BM211" s="99"/>
      <c r="BN211" s="99"/>
      <c r="BO211" s="99"/>
      <c r="BP211" s="99"/>
      <c r="BQ211" s="99"/>
      <c r="BR211" s="99"/>
      <c r="BS211" s="99"/>
      <c r="BT211" s="99"/>
      <c r="BU211" s="99"/>
      <c r="BV211" s="99"/>
      <c r="BW211" s="99"/>
      <c r="BX211" s="99"/>
      <c r="BY211" s="99"/>
      <c r="BZ211" s="99"/>
      <c r="CA211" s="99"/>
      <c r="CB211" s="99"/>
      <c r="CC211" s="99"/>
      <c r="CD211" s="99"/>
      <c r="CE211" s="99"/>
      <c r="CF211" s="99"/>
      <c r="CG211" s="99"/>
      <c r="CH211" s="99"/>
      <c r="CI211" s="99"/>
      <c r="CJ211" s="99" t="s">
        <v>4542</v>
      </c>
      <c r="CK211" s="99" t="s">
        <v>5786</v>
      </c>
      <c r="CL211" s="102">
        <v>2</v>
      </c>
      <c r="CM211" s="99"/>
      <c r="CN211" s="102"/>
      <c r="CO211" s="99">
        <v>46203</v>
      </c>
      <c r="CP211" s="103" t="s">
        <v>4544</v>
      </c>
      <c r="CQ211" s="104"/>
      <c r="CR211" s="104"/>
      <c r="CS211" s="104"/>
      <c r="CT211" s="104"/>
      <c r="CU211" s="105"/>
      <c r="CV211" s="104" t="str">
        <f>FLEET[[#This Row],[Category]]</f>
        <v>Pickup Truck</v>
      </c>
      <c r="CW211" s="106" t="str">
        <f t="shared" si="3"/>
        <v>ET-43</v>
      </c>
      <c r="CX2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210088</v>
      </c>
      <c r="CY211" s="106" t="str">
        <f>IFERROR(TRIM(MID(FLEET[[#This Row],[Secondary Asset Identifier]], FIND(" - ", FLEET[[#This Row],[Secondary Asset Identifier]]) + 3, LEN(FLEET[[#This Row],[Secondary Asset Identifier]]))),FLEET[[#This Row],[Emp ID]])</f>
        <v>Giebelhaus, Eric STX</v>
      </c>
      <c r="CZ211" s="106" t="s">
        <v>5787</v>
      </c>
      <c r="DA211" s="106" t="s">
        <v>3908</v>
      </c>
      <c r="DB211" s="106" t="str">
        <f>FLEET[[#This Row],[Toll Collection Device Number]]</f>
        <v>NTTA00875886</v>
      </c>
      <c r="DC211" s="106" t="str">
        <f>FLEET[[#This Row],[License Plate]]</f>
        <v>VJB5195</v>
      </c>
      <c r="DD211" s="111">
        <f>IFERROR(_xlfn.XLOOKUP(FLEET[[#This Row],[ASSET]],Table7[Equip '#],Table7[Rate],),"NON-BILLABLE")</f>
        <v>1300</v>
      </c>
    </row>
    <row r="212" spans="1:108" ht="24" x14ac:dyDescent="0.25">
      <c r="A212" s="98" t="s">
        <v>4524</v>
      </c>
      <c r="B212" s="99" t="s">
        <v>4525</v>
      </c>
      <c r="C212" s="99" t="s">
        <v>5788</v>
      </c>
      <c r="D212" s="99" t="s">
        <v>4829</v>
      </c>
      <c r="E212" s="99" t="s">
        <v>4830</v>
      </c>
      <c r="F212" s="99" t="s">
        <v>5789</v>
      </c>
      <c r="G212" s="99">
        <v>2015</v>
      </c>
      <c r="H212" s="99" t="s">
        <v>2471</v>
      </c>
      <c r="I212" s="100" t="s">
        <v>5790</v>
      </c>
      <c r="J212" s="99"/>
      <c r="K212" s="99">
        <v>45747.335740740702</v>
      </c>
      <c r="L212" s="99" t="s">
        <v>5791</v>
      </c>
      <c r="M212" s="99"/>
      <c r="N212" s="99"/>
      <c r="O212" s="99"/>
      <c r="P212" s="99"/>
      <c r="Q212" s="99"/>
      <c r="R212" s="99" t="s">
        <v>5079</v>
      </c>
      <c r="S212" s="99"/>
      <c r="T212" s="99" t="s">
        <v>4535</v>
      </c>
      <c r="U212" s="99" t="s">
        <v>1936</v>
      </c>
      <c r="V212" s="99">
        <v>809</v>
      </c>
      <c r="W212" s="99">
        <v>116.9</v>
      </c>
      <c r="X212" s="99">
        <v>116.9</v>
      </c>
      <c r="Y212" s="99">
        <v>2272</v>
      </c>
      <c r="Z212" s="99">
        <v>2272</v>
      </c>
      <c r="AA212" s="99"/>
      <c r="AB212" s="99" t="s">
        <v>5792</v>
      </c>
      <c r="AC212" s="99"/>
      <c r="AD212" s="99"/>
      <c r="AE212" s="99"/>
      <c r="AF212" s="99"/>
      <c r="AG212" s="99"/>
      <c r="AH212" s="100"/>
      <c r="AI212" s="99"/>
      <c r="AJ212" s="99"/>
      <c r="AK212" s="99"/>
      <c r="AL212" s="99"/>
      <c r="AM212" s="99"/>
      <c r="AN212" s="99"/>
      <c r="AO212" s="99" t="s">
        <v>4539</v>
      </c>
      <c r="AP212" s="99" t="s">
        <v>4639</v>
      </c>
      <c r="AQ212" s="99"/>
      <c r="AR212" s="99">
        <v>0</v>
      </c>
      <c r="AS212" s="99" t="s">
        <v>4540</v>
      </c>
      <c r="AT212" s="99"/>
      <c r="AU212" s="99">
        <v>0</v>
      </c>
      <c r="AV212" s="99">
        <v>0</v>
      </c>
      <c r="AW212" s="99">
        <v>0</v>
      </c>
      <c r="AX212" s="99"/>
      <c r="AY212" s="99" t="s">
        <v>4899</v>
      </c>
      <c r="AZ212" s="99">
        <v>21500</v>
      </c>
      <c r="BA212" s="99">
        <v>0</v>
      </c>
      <c r="BB212" s="99">
        <v>0</v>
      </c>
      <c r="BC212" s="99"/>
      <c r="BD212" s="99"/>
      <c r="BE212" s="99"/>
      <c r="BF212" s="99" t="s">
        <v>4598</v>
      </c>
      <c r="BG212" s="99"/>
      <c r="BH212" s="99"/>
      <c r="BI212" s="99"/>
      <c r="BJ212" s="99"/>
      <c r="BK212" s="99"/>
      <c r="BL212" s="99"/>
      <c r="BM212" s="99"/>
      <c r="BN212" s="99"/>
      <c r="BO212" s="99"/>
      <c r="BP212" s="99"/>
      <c r="BQ212" s="99"/>
      <c r="BR212" s="99"/>
      <c r="BS212" s="99"/>
      <c r="BT212" s="99"/>
      <c r="BU212" s="99"/>
      <c r="BV212" s="99"/>
      <c r="BW212" s="99"/>
      <c r="BX212" s="99"/>
      <c r="BY212" s="99"/>
      <c r="BZ212" s="99"/>
      <c r="CA212" s="99"/>
      <c r="CB212" s="99"/>
      <c r="CC212" s="99"/>
      <c r="CD212" s="99"/>
      <c r="CE212" s="99"/>
      <c r="CF212" s="99"/>
      <c r="CG212" s="99"/>
      <c r="CH212" s="99"/>
      <c r="CI212" s="99"/>
      <c r="CJ212" s="99" t="s">
        <v>4836</v>
      </c>
      <c r="CK212" s="99" t="s">
        <v>5793</v>
      </c>
      <c r="CL212" s="99"/>
      <c r="CM212" s="99"/>
      <c r="CN212" s="102"/>
      <c r="CO212" s="99"/>
      <c r="CP212" s="103" t="s">
        <v>4696</v>
      </c>
      <c r="CQ212" s="104"/>
      <c r="CR212" s="104"/>
      <c r="CS212" s="104"/>
      <c r="CT212" s="104"/>
      <c r="CU212" s="105"/>
      <c r="CV212" s="104" t="str">
        <f>FLEET[[#This Row],[Category]]</f>
        <v>Excavator</v>
      </c>
      <c r="CW212" s="106" t="str">
        <f t="shared" si="3"/>
        <v>EX-01S</v>
      </c>
      <c r="CX2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2" s="106" t="s">
        <v>4577</v>
      </c>
      <c r="DA212" s="106" t="s">
        <v>5788</v>
      </c>
      <c r="DB212" s="106">
        <f>FLEET[[#This Row],[Toll Collection Device Number]]</f>
        <v>0</v>
      </c>
      <c r="DC212" s="106">
        <f>FLEET[[#This Row],[License Plate]]</f>
        <v>0</v>
      </c>
      <c r="DD212" s="111" t="str">
        <f>IFERROR(_xlfn.XLOOKUP(FLEET[[#This Row],[ASSET]],Table7[Equip '#],Table7[Rate],),"NON-BILLABLE")</f>
        <v>NON-BILLABLE</v>
      </c>
    </row>
    <row r="213" spans="1:108" ht="24" x14ac:dyDescent="0.25">
      <c r="A213" s="98" t="s">
        <v>4524</v>
      </c>
      <c r="B213" s="99" t="s">
        <v>4525</v>
      </c>
      <c r="C213" s="99" t="s">
        <v>5794</v>
      </c>
      <c r="D213" s="99" t="s">
        <v>4829</v>
      </c>
      <c r="E213" s="99" t="s">
        <v>5023</v>
      </c>
      <c r="F213" s="99" t="s">
        <v>5795</v>
      </c>
      <c r="G213" s="99"/>
      <c r="H213" s="99" t="s">
        <v>2471</v>
      </c>
      <c r="I213" s="100" t="s">
        <v>5790</v>
      </c>
      <c r="J213" s="99"/>
      <c r="K213" s="101">
        <v>45746.967604166697</v>
      </c>
      <c r="L213" s="99" t="s">
        <v>4580</v>
      </c>
      <c r="M213" s="99"/>
      <c r="N213" s="99"/>
      <c r="O213" s="99"/>
      <c r="P213" s="99"/>
      <c r="Q213" s="99"/>
      <c r="R213" s="99" t="s">
        <v>4628</v>
      </c>
      <c r="S213" s="99"/>
      <c r="T213" s="99" t="s">
        <v>4535</v>
      </c>
      <c r="U213" s="99" t="s">
        <v>5106</v>
      </c>
      <c r="V213" s="99">
        <v>270</v>
      </c>
      <c r="W213" s="99">
        <v>3845.9</v>
      </c>
      <c r="X213" s="99">
        <v>3845.9</v>
      </c>
      <c r="Y213" s="99">
        <v>4010</v>
      </c>
      <c r="Z213" s="99">
        <v>4010</v>
      </c>
      <c r="AA213" s="99"/>
      <c r="AB213" s="99" t="s">
        <v>5796</v>
      </c>
      <c r="AC213" s="99"/>
      <c r="AD213" s="99"/>
      <c r="AE213" s="99"/>
      <c r="AF213" s="99"/>
      <c r="AG213" s="99"/>
      <c r="AH213" s="99"/>
      <c r="AI213" s="99"/>
      <c r="AJ213" s="99"/>
      <c r="AK213" s="99"/>
      <c r="AL213" s="99"/>
      <c r="AM213" s="99"/>
      <c r="AN213" s="99"/>
      <c r="AO213" s="99" t="s">
        <v>4539</v>
      </c>
      <c r="AP213" s="99" t="s">
        <v>4639</v>
      </c>
      <c r="AQ213" s="99">
        <v>0</v>
      </c>
      <c r="AR213" s="99">
        <v>0</v>
      </c>
      <c r="AS213" s="99" t="s">
        <v>4540</v>
      </c>
      <c r="AT213" s="99">
        <v>0</v>
      </c>
      <c r="AU213" s="99">
        <v>0</v>
      </c>
      <c r="AV213" s="99">
        <v>0</v>
      </c>
      <c r="AW213" s="99">
        <v>0</v>
      </c>
      <c r="AX213" s="99"/>
      <c r="AY213" s="99"/>
      <c r="AZ213" s="99">
        <v>0</v>
      </c>
      <c r="BA213" s="99">
        <v>0</v>
      </c>
      <c r="BB213" s="99">
        <v>0</v>
      </c>
      <c r="BC213" s="99"/>
      <c r="BD213" s="99"/>
      <c r="BE213" s="99"/>
      <c r="BF213" s="99" t="s">
        <v>4598</v>
      </c>
      <c r="BG213" s="99"/>
      <c r="BH213" s="99"/>
      <c r="BI213" s="99"/>
      <c r="BJ213" s="99"/>
      <c r="BK213" s="99"/>
      <c r="BL213" s="99"/>
      <c r="BM213" s="99"/>
      <c r="BN213" s="99"/>
      <c r="BO213" s="99"/>
      <c r="BP213" s="99"/>
      <c r="BQ213" s="99"/>
      <c r="BR213" s="99"/>
      <c r="BS213" s="99"/>
      <c r="BT213" s="99"/>
      <c r="BU213" s="99"/>
      <c r="BV213" s="99"/>
      <c r="BW213" s="99"/>
      <c r="BX213" s="99"/>
      <c r="BY213" s="99"/>
      <c r="BZ213" s="99"/>
      <c r="CA213" s="99"/>
      <c r="CB213" s="99"/>
      <c r="CC213" s="99"/>
      <c r="CD213" s="99"/>
      <c r="CE213" s="99"/>
      <c r="CF213" s="99"/>
      <c r="CG213" s="99"/>
      <c r="CH213" s="99"/>
      <c r="CI213" s="99"/>
      <c r="CJ213" s="99" t="s">
        <v>4836</v>
      </c>
      <c r="CK213" s="99" t="s">
        <v>5797</v>
      </c>
      <c r="CL213" s="102"/>
      <c r="CM213" s="99"/>
      <c r="CN213" s="102"/>
      <c r="CO213" s="99"/>
      <c r="CP213" s="103" t="s">
        <v>4696</v>
      </c>
      <c r="CQ213" s="104"/>
      <c r="CR213" s="104"/>
      <c r="CS213" s="104"/>
      <c r="CT213" s="104"/>
      <c r="CU213" s="105"/>
      <c r="CV213" s="104" t="str">
        <f>FLEET[[#This Row],[Category]]</f>
        <v>Excavator</v>
      </c>
      <c r="CW213" s="106" t="str">
        <f t="shared" si="3"/>
        <v>EX-02S</v>
      </c>
      <c r="CX2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3" s="106" t="s">
        <v>4577</v>
      </c>
      <c r="DA213" s="106" t="s">
        <v>5794</v>
      </c>
      <c r="DB213" s="106">
        <f>FLEET[[#This Row],[Toll Collection Device Number]]</f>
        <v>0</v>
      </c>
      <c r="DC213" s="106">
        <f>FLEET[[#This Row],[License Plate]]</f>
        <v>0</v>
      </c>
      <c r="DD213" s="111" t="str">
        <f>IFERROR(_xlfn.XLOOKUP(FLEET[[#This Row],[ASSET]],Table7[Equip '#],Table7[Rate],),"NON-BILLABLE")</f>
        <v>NON-BILLABLE</v>
      </c>
    </row>
    <row r="214" spans="1:108" ht="24" x14ac:dyDescent="0.25">
      <c r="A214" s="98" t="s">
        <v>4524</v>
      </c>
      <c r="B214" s="99" t="s">
        <v>4525</v>
      </c>
      <c r="C214" s="99" t="s">
        <v>33</v>
      </c>
      <c r="D214" s="99" t="s">
        <v>4829</v>
      </c>
      <c r="E214" s="99" t="s">
        <v>5023</v>
      </c>
      <c r="F214" s="99" t="s">
        <v>5798</v>
      </c>
      <c r="G214" s="99"/>
      <c r="H214" s="99" t="s">
        <v>2471</v>
      </c>
      <c r="I214" s="100" t="s">
        <v>5799</v>
      </c>
      <c r="J214" s="99"/>
      <c r="K214" s="101"/>
      <c r="L214" s="99"/>
      <c r="M214" s="99"/>
      <c r="N214" s="99"/>
      <c r="O214" s="99"/>
      <c r="P214" s="99"/>
      <c r="Q214" s="99"/>
      <c r="R214" s="99"/>
      <c r="S214" s="99"/>
      <c r="T214" s="99" t="s">
        <v>4535</v>
      </c>
      <c r="U214" s="99" t="s">
        <v>4373</v>
      </c>
      <c r="V214" s="99"/>
      <c r="W214" s="99"/>
      <c r="X214" s="99"/>
      <c r="Y214" s="99"/>
      <c r="Z214" s="99"/>
      <c r="AA214" s="99" t="s">
        <v>5800</v>
      </c>
      <c r="AB214" s="99" t="s">
        <v>5801</v>
      </c>
      <c r="AC214" s="99"/>
      <c r="AD214" s="99"/>
      <c r="AE214" s="99"/>
      <c r="AF214" s="99"/>
      <c r="AG214" s="99"/>
      <c r="AH214" s="99"/>
      <c r="AI214" s="99"/>
      <c r="AJ214" s="99"/>
      <c r="AK214" s="99"/>
      <c r="AL214" s="99"/>
      <c r="AM214" s="99"/>
      <c r="AN214" s="99"/>
      <c r="AO214" s="99" t="s">
        <v>4539</v>
      </c>
      <c r="AP214" s="99" t="s">
        <v>4639</v>
      </c>
      <c r="AQ214" s="99">
        <v>0</v>
      </c>
      <c r="AR214" s="99">
        <v>0</v>
      </c>
      <c r="AS214" s="99" t="s">
        <v>4540</v>
      </c>
      <c r="AT214" s="99">
        <v>0</v>
      </c>
      <c r="AU214" s="99">
        <v>0</v>
      </c>
      <c r="AV214" s="99">
        <v>0</v>
      </c>
      <c r="AW214" s="99">
        <v>0</v>
      </c>
      <c r="AX214" s="99"/>
      <c r="AY214" s="99"/>
      <c r="AZ214" s="99">
        <v>0</v>
      </c>
      <c r="BA214" s="99">
        <v>0</v>
      </c>
      <c r="BB214" s="99">
        <v>0</v>
      </c>
      <c r="BC214" s="99"/>
      <c r="BD214" s="99"/>
      <c r="BE214" s="99"/>
      <c r="BF214" s="99"/>
      <c r="BG214" s="99"/>
      <c r="BH214" s="99"/>
      <c r="BI214" s="99"/>
      <c r="BJ214" s="99"/>
      <c r="BK214" s="99"/>
      <c r="BL214" s="99"/>
      <c r="BM214" s="99"/>
      <c r="BN214" s="99"/>
      <c r="BO214" s="99"/>
      <c r="BP214" s="99"/>
      <c r="BQ214" s="99"/>
      <c r="BR214" s="99"/>
      <c r="BS214" s="99"/>
      <c r="BT214" s="99"/>
      <c r="BU214" s="99"/>
      <c r="BV214" s="99"/>
      <c r="BW214" s="99"/>
      <c r="BX214" s="99"/>
      <c r="BY214" s="99"/>
      <c r="BZ214" s="99"/>
      <c r="CA214" s="99"/>
      <c r="CB214" s="99"/>
      <c r="CC214" s="99"/>
      <c r="CD214" s="99"/>
      <c r="CE214" s="99"/>
      <c r="CF214" s="99"/>
      <c r="CG214" s="99"/>
      <c r="CH214" s="99"/>
      <c r="CI214" s="99"/>
      <c r="CJ214" s="99"/>
      <c r="CK214" s="99"/>
      <c r="CL214" s="102"/>
      <c r="CM214" s="99"/>
      <c r="CN214" s="102"/>
      <c r="CO214" s="99"/>
      <c r="CP214" s="103" t="s">
        <v>4696</v>
      </c>
      <c r="CQ214" s="104"/>
      <c r="CR214" s="104"/>
      <c r="CS214" s="104"/>
      <c r="CT214" s="104"/>
      <c r="CU214" s="105"/>
      <c r="CV214" s="104" t="str">
        <f>FLEET[[#This Row],[Category]]</f>
        <v>Excavator</v>
      </c>
      <c r="CW214" s="106" t="str">
        <f t="shared" si="3"/>
        <v>EX-04</v>
      </c>
      <c r="CX2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4" s="106" t="s">
        <v>4577</v>
      </c>
      <c r="DA214" s="106" t="s">
        <v>33</v>
      </c>
      <c r="DB214" s="106">
        <f>FLEET[[#This Row],[Toll Collection Device Number]]</f>
        <v>0</v>
      </c>
      <c r="DC214" s="106">
        <f>FLEET[[#This Row],[License Plate]]</f>
        <v>0</v>
      </c>
      <c r="DD214" s="111">
        <f>IFERROR(_xlfn.XLOOKUP(FLEET[[#This Row],[ASSET]],Table7[Equip '#],Table7[Rate],),"NON-BILLABLE")</f>
        <v>5000</v>
      </c>
    </row>
    <row r="215" spans="1:108" x14ac:dyDescent="0.25">
      <c r="A215" s="98" t="s">
        <v>4524</v>
      </c>
      <c r="B215" s="99" t="s">
        <v>4525</v>
      </c>
      <c r="C215" s="99" t="s">
        <v>5802</v>
      </c>
      <c r="D215" s="99" t="s">
        <v>4829</v>
      </c>
      <c r="E215" s="108" t="s">
        <v>4830</v>
      </c>
      <c r="F215" s="108" t="s">
        <v>5803</v>
      </c>
      <c r="G215" s="108">
        <v>2024</v>
      </c>
      <c r="H215" s="108" t="s">
        <v>2471</v>
      </c>
      <c r="I215" s="100"/>
      <c r="J215" s="99"/>
      <c r="K215" s="99">
        <v>45747.334502314799</v>
      </c>
      <c r="L215" s="99" t="s">
        <v>4580</v>
      </c>
      <c r="M215" s="99"/>
      <c r="N215" s="99"/>
      <c r="O215" s="99"/>
      <c r="P215" s="99"/>
      <c r="Q215" s="99"/>
      <c r="R215" s="99" t="s">
        <v>5804</v>
      </c>
      <c r="S215" s="99"/>
      <c r="T215" s="99" t="s">
        <v>4535</v>
      </c>
      <c r="U215" s="99" t="s">
        <v>1936</v>
      </c>
      <c r="V215" s="99">
        <v>262</v>
      </c>
      <c r="W215" s="99">
        <v>17.3</v>
      </c>
      <c r="X215" s="99">
        <v>17.3</v>
      </c>
      <c r="Y215" s="99">
        <v>247</v>
      </c>
      <c r="Z215" s="99">
        <v>247</v>
      </c>
      <c r="AA215" s="99"/>
      <c r="AB215" s="99" t="s">
        <v>5805</v>
      </c>
      <c r="AC215" s="99"/>
      <c r="AD215" s="99"/>
      <c r="AE215" s="99"/>
      <c r="AF215" s="99"/>
      <c r="AG215" s="99"/>
      <c r="AH215" s="99"/>
      <c r="AI215" s="99"/>
      <c r="AJ215" s="99"/>
      <c r="AK215" s="99"/>
      <c r="AL215" s="99"/>
      <c r="AM215" s="99"/>
      <c r="AN215" s="99"/>
      <c r="AO215" s="99" t="s">
        <v>4539</v>
      </c>
      <c r="AP215" s="99"/>
      <c r="AQ215" s="99">
        <v>0</v>
      </c>
      <c r="AR215" s="99">
        <v>0</v>
      </c>
      <c r="AS215" s="99" t="s">
        <v>4540</v>
      </c>
      <c r="AT215" s="99">
        <v>0</v>
      </c>
      <c r="AU215" s="99">
        <v>0</v>
      </c>
      <c r="AV215" s="99">
        <v>0</v>
      </c>
      <c r="AW215" s="99">
        <v>0</v>
      </c>
      <c r="AX215" s="99"/>
      <c r="AY215" s="99"/>
      <c r="AZ215" s="99"/>
      <c r="BA215" s="99"/>
      <c r="BB215" s="99"/>
      <c r="BC215" s="99"/>
      <c r="BD215" s="99"/>
      <c r="BE215" s="99"/>
      <c r="BF215" s="99"/>
      <c r="BG215" s="99"/>
      <c r="BH215" s="99"/>
      <c r="BI215" s="99"/>
      <c r="BJ215" s="99"/>
      <c r="BK215" s="99"/>
      <c r="BL215" s="99"/>
      <c r="BM215" s="99"/>
      <c r="BN215" s="99"/>
      <c r="BO215" s="99"/>
      <c r="BP215" s="99"/>
      <c r="BQ215" s="99"/>
      <c r="BR215" s="99"/>
      <c r="BS215" s="99"/>
      <c r="BT215" s="99"/>
      <c r="BU215" s="99"/>
      <c r="BV215" s="99"/>
      <c r="BW215" s="99"/>
      <c r="BX215" s="99"/>
      <c r="BY215" s="99"/>
      <c r="BZ215" s="99"/>
      <c r="CA215" s="99"/>
      <c r="CB215" s="99"/>
      <c r="CC215" s="99"/>
      <c r="CD215" s="99"/>
      <c r="CE215" s="99"/>
      <c r="CF215" s="99"/>
      <c r="CG215" s="99"/>
      <c r="CH215" s="99"/>
      <c r="CI215" s="99"/>
      <c r="CJ215" s="99" t="s">
        <v>4836</v>
      </c>
      <c r="CK215" s="99" t="s">
        <v>5806</v>
      </c>
      <c r="CL215" s="99"/>
      <c r="CM215" s="99"/>
      <c r="CN215" s="102"/>
      <c r="CO215" s="99"/>
      <c r="CP215" s="103" t="s">
        <v>4544</v>
      </c>
      <c r="CQ215" s="104"/>
      <c r="CR215" s="104"/>
      <c r="CS215" s="104"/>
      <c r="CT215" s="104"/>
      <c r="CU215" s="105"/>
      <c r="CV215" s="104" t="str">
        <f>FLEET[[#This Row],[Category]]</f>
        <v>Excavator</v>
      </c>
      <c r="CW215" s="106" t="str">
        <f t="shared" si="3"/>
        <v>EX-04S</v>
      </c>
      <c r="CX2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5" s="106" t="s">
        <v>4577</v>
      </c>
      <c r="DA215" s="106" t="s">
        <v>5802</v>
      </c>
      <c r="DB215" s="106">
        <f>FLEET[[#This Row],[Toll Collection Device Number]]</f>
        <v>0</v>
      </c>
      <c r="DC215" s="106">
        <f>FLEET[[#This Row],[License Plate]]</f>
        <v>0</v>
      </c>
      <c r="DD215" s="111" t="str">
        <f>IFERROR(_xlfn.XLOOKUP(FLEET[[#This Row],[ASSET]],Table7[Equip '#],Table7[Rate],),"NON-BILLABLE")</f>
        <v>NON-BILLABLE</v>
      </c>
    </row>
    <row r="216" spans="1:108" ht="24" x14ac:dyDescent="0.25">
      <c r="A216" s="98" t="s">
        <v>4524</v>
      </c>
      <c r="B216" s="99" t="s">
        <v>4525</v>
      </c>
      <c r="C216" s="99" t="s">
        <v>34</v>
      </c>
      <c r="D216" s="99" t="s">
        <v>4829</v>
      </c>
      <c r="E216" s="99" t="s">
        <v>4830</v>
      </c>
      <c r="F216" s="99" t="s">
        <v>5807</v>
      </c>
      <c r="G216" s="99">
        <v>2010</v>
      </c>
      <c r="H216" s="99" t="s">
        <v>2471</v>
      </c>
      <c r="I216" s="100" t="s">
        <v>5799</v>
      </c>
      <c r="J216" s="99"/>
      <c r="K216" s="101">
        <v>45746.594537037003</v>
      </c>
      <c r="L216" s="99" t="s">
        <v>4580</v>
      </c>
      <c r="M216" s="99"/>
      <c r="N216" s="99"/>
      <c r="O216" s="99"/>
      <c r="P216" s="99"/>
      <c r="Q216" s="99"/>
      <c r="R216" s="99" t="s">
        <v>4628</v>
      </c>
      <c r="S216" s="99"/>
      <c r="T216" s="99" t="s">
        <v>4535</v>
      </c>
      <c r="U216" s="99" t="s">
        <v>1936</v>
      </c>
      <c r="V216" s="99">
        <v>963</v>
      </c>
      <c r="W216" s="99">
        <v>74.099999999999994</v>
      </c>
      <c r="X216" s="99">
        <v>74.099999999999994</v>
      </c>
      <c r="Y216" s="99">
        <v>3103</v>
      </c>
      <c r="Z216" s="99">
        <v>3103</v>
      </c>
      <c r="AA216" s="99" t="s">
        <v>5808</v>
      </c>
      <c r="AB216" s="99" t="s">
        <v>5809</v>
      </c>
      <c r="AC216" s="99"/>
      <c r="AD216" s="99"/>
      <c r="AE216" s="99"/>
      <c r="AF216" s="99"/>
      <c r="AG216" s="99"/>
      <c r="AH216" s="99"/>
      <c r="AI216" s="99"/>
      <c r="AJ216" s="99"/>
      <c r="AK216" s="99"/>
      <c r="AL216" s="99"/>
      <c r="AM216" s="99"/>
      <c r="AN216" s="99"/>
      <c r="AO216" s="99" t="s">
        <v>4539</v>
      </c>
      <c r="AP216" s="99" t="s">
        <v>4639</v>
      </c>
      <c r="AQ216" s="99"/>
      <c r="AR216" s="99">
        <v>0</v>
      </c>
      <c r="AS216" s="99" t="s">
        <v>4540</v>
      </c>
      <c r="AT216" s="99"/>
      <c r="AU216" s="99">
        <v>0</v>
      </c>
      <c r="AV216" s="99">
        <v>0</v>
      </c>
      <c r="AW216" s="99">
        <v>0</v>
      </c>
      <c r="AX216" s="99"/>
      <c r="AY216" s="99" t="s">
        <v>4876</v>
      </c>
      <c r="AZ216" s="99">
        <v>193670</v>
      </c>
      <c r="BA216" s="99">
        <v>0</v>
      </c>
      <c r="BB216" s="99">
        <v>0</v>
      </c>
      <c r="BC216" s="99"/>
      <c r="BD216" s="99"/>
      <c r="BE216" s="99"/>
      <c r="BF216" s="99"/>
      <c r="BG216" s="99"/>
      <c r="BH216" s="99"/>
      <c r="BI216" s="99"/>
      <c r="BJ216" s="99"/>
      <c r="BK216" s="99"/>
      <c r="BL216" s="99"/>
      <c r="BM216" s="99"/>
      <c r="BN216" s="99"/>
      <c r="BO216" s="99"/>
      <c r="BP216" s="99"/>
      <c r="BQ216" s="99"/>
      <c r="BR216" s="99"/>
      <c r="BS216" s="99"/>
      <c r="BT216" s="99"/>
      <c r="BU216" s="99"/>
      <c r="BV216" s="99"/>
      <c r="BW216" s="99"/>
      <c r="BX216" s="99"/>
      <c r="BY216" s="99"/>
      <c r="BZ216" s="99"/>
      <c r="CA216" s="99"/>
      <c r="CB216" s="99"/>
      <c r="CC216" s="99"/>
      <c r="CD216" s="99"/>
      <c r="CE216" s="99"/>
      <c r="CF216" s="99"/>
      <c r="CG216" s="99"/>
      <c r="CH216" s="99"/>
      <c r="CI216" s="99"/>
      <c r="CJ216" s="99" t="s">
        <v>4836</v>
      </c>
      <c r="CK216" s="99" t="s">
        <v>5810</v>
      </c>
      <c r="CL216" s="99"/>
      <c r="CM216" s="99"/>
      <c r="CN216" s="102"/>
      <c r="CO216" s="99"/>
      <c r="CP216" s="103" t="s">
        <v>4696</v>
      </c>
      <c r="CQ216" s="104"/>
      <c r="CR216" s="104"/>
      <c r="CS216" s="104"/>
      <c r="CT216" s="104"/>
      <c r="CU216" s="105"/>
      <c r="CV216" s="104" t="str">
        <f>FLEET[[#This Row],[Category]]</f>
        <v>Excavator</v>
      </c>
      <c r="CW216" s="106" t="str">
        <f t="shared" si="3"/>
        <v>EX-15</v>
      </c>
      <c r="CX2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6" s="106" t="s">
        <v>4577</v>
      </c>
      <c r="DA216" s="106" t="s">
        <v>34</v>
      </c>
      <c r="DB216" s="106">
        <f>FLEET[[#This Row],[Toll Collection Device Number]]</f>
        <v>0</v>
      </c>
      <c r="DC216" s="106">
        <f>FLEET[[#This Row],[License Plate]]</f>
        <v>0</v>
      </c>
      <c r="DD216" s="111">
        <f>IFERROR(_xlfn.XLOOKUP(FLEET[[#This Row],[ASSET]],Table7[Equip '#],Table7[Rate],),"NON-BILLABLE")</f>
        <v>5000</v>
      </c>
    </row>
    <row r="217" spans="1:108" ht="24" x14ac:dyDescent="0.25">
      <c r="A217" s="98" t="s">
        <v>4524</v>
      </c>
      <c r="B217" s="99" t="s">
        <v>4525</v>
      </c>
      <c r="C217" s="99" t="s">
        <v>183</v>
      </c>
      <c r="D217" s="99" t="s">
        <v>4829</v>
      </c>
      <c r="E217" s="99" t="s">
        <v>5023</v>
      </c>
      <c r="F217" s="99" t="s">
        <v>5811</v>
      </c>
      <c r="G217" s="99">
        <v>2012</v>
      </c>
      <c r="H217" s="99" t="s">
        <v>2471</v>
      </c>
      <c r="I217" s="100" t="s">
        <v>5799</v>
      </c>
      <c r="J217" s="99"/>
      <c r="K217" s="101">
        <v>45726.5231712963</v>
      </c>
      <c r="L217" s="99" t="s">
        <v>5812</v>
      </c>
      <c r="M217" s="99"/>
      <c r="N217" s="99"/>
      <c r="O217" s="99"/>
      <c r="P217" s="99"/>
      <c r="Q217" s="99"/>
      <c r="R217" s="99" t="s">
        <v>5813</v>
      </c>
      <c r="S217" s="99"/>
      <c r="T217" s="99" t="s">
        <v>4535</v>
      </c>
      <c r="U217" s="99" t="s">
        <v>4995</v>
      </c>
      <c r="V217" s="99">
        <v>971</v>
      </c>
      <c r="W217" s="99">
        <v>9392</v>
      </c>
      <c r="X217" s="99">
        <v>9392</v>
      </c>
      <c r="Y217" s="99">
        <v>9719</v>
      </c>
      <c r="Z217" s="99">
        <v>9719</v>
      </c>
      <c r="AA217" s="99" t="s">
        <v>5814</v>
      </c>
      <c r="AB217" s="99" t="s">
        <v>5815</v>
      </c>
      <c r="AC217" s="99"/>
      <c r="AD217" s="99"/>
      <c r="AE217" s="99"/>
      <c r="AF217" s="99"/>
      <c r="AG217" s="99"/>
      <c r="AH217" s="99"/>
      <c r="AI217" s="99"/>
      <c r="AJ217" s="99"/>
      <c r="AK217" s="99"/>
      <c r="AL217" s="99"/>
      <c r="AM217" s="99"/>
      <c r="AN217" s="99"/>
      <c r="AO217" s="99" t="s">
        <v>4539</v>
      </c>
      <c r="AP217" s="99" t="s">
        <v>4639</v>
      </c>
      <c r="AQ217" s="99"/>
      <c r="AR217" s="99">
        <v>0</v>
      </c>
      <c r="AS217" s="99" t="s">
        <v>4540</v>
      </c>
      <c r="AT217" s="99"/>
      <c r="AU217" s="99">
        <v>0</v>
      </c>
      <c r="AV217" s="99">
        <v>0</v>
      </c>
      <c r="AW217" s="99">
        <v>0</v>
      </c>
      <c r="AX217" s="99"/>
      <c r="AY217" s="99" t="s">
        <v>5816</v>
      </c>
      <c r="AZ217" s="99">
        <v>150000</v>
      </c>
      <c r="BA217" s="99">
        <v>0</v>
      </c>
      <c r="BB217" s="99">
        <v>0</v>
      </c>
      <c r="BC217" s="99"/>
      <c r="BD217" s="99"/>
      <c r="BE217" s="99"/>
      <c r="BF217" s="99"/>
      <c r="BG217" s="99"/>
      <c r="BH217" s="99"/>
      <c r="BI217" s="99"/>
      <c r="BJ217" s="99"/>
      <c r="BK217" s="99"/>
      <c r="BL217" s="99"/>
      <c r="BM217" s="99"/>
      <c r="BN217" s="99"/>
      <c r="BO217" s="99"/>
      <c r="BP217" s="99"/>
      <c r="BQ217" s="99"/>
      <c r="BR217" s="99"/>
      <c r="BS217" s="99"/>
      <c r="BT217" s="99"/>
      <c r="BU217" s="99"/>
      <c r="BV217" s="99"/>
      <c r="BW217" s="99"/>
      <c r="BX217" s="99"/>
      <c r="BY217" s="99"/>
      <c r="BZ217" s="99"/>
      <c r="CA217" s="99"/>
      <c r="CB217" s="99"/>
      <c r="CC217" s="99"/>
      <c r="CD217" s="99"/>
      <c r="CE217" s="99"/>
      <c r="CF217" s="99"/>
      <c r="CG217" s="99"/>
      <c r="CH217" s="99"/>
      <c r="CI217" s="99"/>
      <c r="CJ217" s="99" t="s">
        <v>4836</v>
      </c>
      <c r="CK217" s="99" t="s">
        <v>5817</v>
      </c>
      <c r="CL217" s="99"/>
      <c r="CM217" s="99"/>
      <c r="CN217" s="102"/>
      <c r="CO217" s="99"/>
      <c r="CP217" s="103" t="s">
        <v>4696</v>
      </c>
      <c r="CQ217" s="104"/>
      <c r="CR217" s="104"/>
      <c r="CS217" s="104"/>
      <c r="CT217" s="104"/>
      <c r="CU217" s="105"/>
      <c r="CV217" s="104" t="str">
        <f>FLEET[[#This Row],[Category]]</f>
        <v>Excavator</v>
      </c>
      <c r="CW217" s="106" t="str">
        <f t="shared" si="3"/>
        <v>EX-21</v>
      </c>
      <c r="CX2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7" s="106" t="s">
        <v>4577</v>
      </c>
      <c r="DA217" s="106" t="s">
        <v>183</v>
      </c>
      <c r="DB217" s="106">
        <f>FLEET[[#This Row],[Toll Collection Device Number]]</f>
        <v>0</v>
      </c>
      <c r="DC217" s="106">
        <f>FLEET[[#This Row],[License Plate]]</f>
        <v>0</v>
      </c>
      <c r="DD217" s="111">
        <f>IFERROR(_xlfn.XLOOKUP(FLEET[[#This Row],[ASSET]],Table7[Equip '#],Table7[Rate],),"NON-BILLABLE")</f>
        <v>5000</v>
      </c>
    </row>
    <row r="218" spans="1:108" ht="24" x14ac:dyDescent="0.25">
      <c r="A218" s="98" t="s">
        <v>4524</v>
      </c>
      <c r="B218" s="99" t="s">
        <v>4525</v>
      </c>
      <c r="C218" s="99" t="s">
        <v>184</v>
      </c>
      <c r="D218" s="99" t="s">
        <v>4829</v>
      </c>
      <c r="E218" s="99" t="s">
        <v>4830</v>
      </c>
      <c r="F218" s="99" t="s">
        <v>5818</v>
      </c>
      <c r="G218" s="99">
        <v>2011</v>
      </c>
      <c r="H218" s="99" t="s">
        <v>2471</v>
      </c>
      <c r="I218" s="100" t="s">
        <v>5799</v>
      </c>
      <c r="J218" s="99"/>
      <c r="K218" s="101">
        <v>45746.593171296299</v>
      </c>
      <c r="L218" s="99" t="s">
        <v>4580</v>
      </c>
      <c r="M218" s="99"/>
      <c r="N218" s="99"/>
      <c r="O218" s="99"/>
      <c r="P218" s="99"/>
      <c r="Q218" s="99"/>
      <c r="R218" s="99" t="s">
        <v>4587</v>
      </c>
      <c r="S218" s="99"/>
      <c r="T218" s="99" t="s">
        <v>4535</v>
      </c>
      <c r="U218" s="99" t="s">
        <v>1934</v>
      </c>
      <c r="V218" s="99">
        <v>969</v>
      </c>
      <c r="W218" s="99">
        <v>5075.1000000000004</v>
      </c>
      <c r="X218" s="99">
        <v>5075.1000000000004</v>
      </c>
      <c r="Y218" s="99">
        <v>5745</v>
      </c>
      <c r="Z218" s="99">
        <v>5745</v>
      </c>
      <c r="AA218" s="99" t="s">
        <v>5819</v>
      </c>
      <c r="AB218" s="99" t="s">
        <v>5820</v>
      </c>
      <c r="AC218" s="99"/>
      <c r="AD218" s="99"/>
      <c r="AE218" s="99"/>
      <c r="AF218" s="99"/>
      <c r="AG218" s="99"/>
      <c r="AH218" s="99"/>
      <c r="AI218" s="99"/>
      <c r="AJ218" s="99"/>
      <c r="AK218" s="99"/>
      <c r="AL218" s="99"/>
      <c r="AM218" s="99"/>
      <c r="AN218" s="99"/>
      <c r="AO218" s="99" t="s">
        <v>4539</v>
      </c>
      <c r="AP218" s="99" t="s">
        <v>4639</v>
      </c>
      <c r="AQ218" s="99"/>
      <c r="AR218" s="99">
        <v>0</v>
      </c>
      <c r="AS218" s="99" t="s">
        <v>4540</v>
      </c>
      <c r="AT218" s="99"/>
      <c r="AU218" s="99">
        <v>0</v>
      </c>
      <c r="AV218" s="99">
        <v>0</v>
      </c>
      <c r="AW218" s="99">
        <v>0</v>
      </c>
      <c r="AX218" s="99"/>
      <c r="AY218" s="99" t="s">
        <v>4885</v>
      </c>
      <c r="AZ218" s="99">
        <v>100647</v>
      </c>
      <c r="BA218" s="99">
        <v>0</v>
      </c>
      <c r="BB218" s="99">
        <v>0</v>
      </c>
      <c r="BC218" s="99"/>
      <c r="BD218" s="99"/>
      <c r="BE218" s="99"/>
      <c r="BF218" s="99"/>
      <c r="BG218" s="99"/>
      <c r="BH218" s="99"/>
      <c r="BI218" s="99"/>
      <c r="BJ218" s="99"/>
      <c r="BK218" s="99"/>
      <c r="BL218" s="99"/>
      <c r="BM218" s="99"/>
      <c r="BN218" s="99"/>
      <c r="BO218" s="99"/>
      <c r="BP218" s="99"/>
      <c r="BQ218" s="99"/>
      <c r="BR218" s="99"/>
      <c r="BS218" s="99"/>
      <c r="BT218" s="99"/>
      <c r="BU218" s="99"/>
      <c r="BV218" s="99"/>
      <c r="BW218" s="99"/>
      <c r="BX218" s="99"/>
      <c r="BY218" s="99"/>
      <c r="BZ218" s="99"/>
      <c r="CA218" s="99"/>
      <c r="CB218" s="99"/>
      <c r="CC218" s="99"/>
      <c r="CD218" s="99"/>
      <c r="CE218" s="99"/>
      <c r="CF218" s="99"/>
      <c r="CG218" s="99"/>
      <c r="CH218" s="99"/>
      <c r="CI218" s="99"/>
      <c r="CJ218" s="99" t="s">
        <v>4836</v>
      </c>
      <c r="CK218" s="99" t="s">
        <v>5821</v>
      </c>
      <c r="CL218" s="102"/>
      <c r="CM218" s="99"/>
      <c r="CN218" s="102"/>
      <c r="CO218" s="99"/>
      <c r="CP218" s="103" t="s">
        <v>4696</v>
      </c>
      <c r="CQ218" s="104"/>
      <c r="CR218" s="104"/>
      <c r="CS218" s="104"/>
      <c r="CT218" s="104"/>
      <c r="CU218" s="105"/>
      <c r="CV218" s="104" t="str">
        <f>FLEET[[#This Row],[Category]]</f>
        <v>Excavator</v>
      </c>
      <c r="CW218" s="106" t="str">
        <f t="shared" si="3"/>
        <v>EX-30</v>
      </c>
      <c r="CX2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8" s="106" t="s">
        <v>4577</v>
      </c>
      <c r="DA218" s="106" t="s">
        <v>184</v>
      </c>
      <c r="DB218" s="106">
        <f>FLEET[[#This Row],[Toll Collection Device Number]]</f>
        <v>0</v>
      </c>
      <c r="DC218" s="106">
        <f>FLEET[[#This Row],[License Plate]]</f>
        <v>0</v>
      </c>
      <c r="DD218" s="111">
        <f>IFERROR(_xlfn.XLOOKUP(FLEET[[#This Row],[ASSET]],Table7[Equip '#],Table7[Rate],),"NON-BILLABLE")</f>
        <v>5000</v>
      </c>
    </row>
    <row r="219" spans="1:108" ht="24" x14ac:dyDescent="0.25">
      <c r="A219" s="98" t="s">
        <v>4524</v>
      </c>
      <c r="B219" s="99" t="s">
        <v>4525</v>
      </c>
      <c r="C219" s="99" t="s">
        <v>36</v>
      </c>
      <c r="D219" s="99" t="s">
        <v>4829</v>
      </c>
      <c r="E219" s="99" t="s">
        <v>5822</v>
      </c>
      <c r="F219" s="99" t="s">
        <v>5823</v>
      </c>
      <c r="G219" s="99">
        <v>2013</v>
      </c>
      <c r="H219" s="99" t="s">
        <v>2471</v>
      </c>
      <c r="I219" s="100" t="s">
        <v>5790</v>
      </c>
      <c r="J219" s="99"/>
      <c r="K219" s="101">
        <v>45747.306608796302</v>
      </c>
      <c r="L219" s="99" t="s">
        <v>4853</v>
      </c>
      <c r="M219" s="99"/>
      <c r="N219" s="99"/>
      <c r="O219" s="99"/>
      <c r="P219" s="99"/>
      <c r="Q219" s="99"/>
      <c r="R219" s="99" t="s">
        <v>5824</v>
      </c>
      <c r="S219" s="99"/>
      <c r="T219" s="99" t="s">
        <v>4535</v>
      </c>
      <c r="U219" s="99" t="s">
        <v>4536</v>
      </c>
      <c r="V219" s="99">
        <v>966</v>
      </c>
      <c r="W219" s="99">
        <v>124.2</v>
      </c>
      <c r="X219" s="99">
        <v>124.2</v>
      </c>
      <c r="Y219" s="99">
        <v>6001</v>
      </c>
      <c r="Z219" s="99">
        <v>6001</v>
      </c>
      <c r="AA219" s="99" t="s">
        <v>5825</v>
      </c>
      <c r="AB219" s="99" t="s">
        <v>5826</v>
      </c>
      <c r="AC219" s="99"/>
      <c r="AD219" s="99"/>
      <c r="AE219" s="99"/>
      <c r="AF219" s="99"/>
      <c r="AG219" s="99"/>
      <c r="AH219" s="99" t="s">
        <v>5827</v>
      </c>
      <c r="AI219" s="99"/>
      <c r="AJ219" s="99"/>
      <c r="AK219" s="99"/>
      <c r="AL219" s="99"/>
      <c r="AM219" s="99"/>
      <c r="AN219" s="99"/>
      <c r="AO219" s="99" t="s">
        <v>4539</v>
      </c>
      <c r="AP219" s="99" t="s">
        <v>4639</v>
      </c>
      <c r="AQ219" s="99"/>
      <c r="AR219" s="99">
        <v>0</v>
      </c>
      <c r="AS219" s="99" t="s">
        <v>4540</v>
      </c>
      <c r="AT219" s="99"/>
      <c r="AU219" s="99">
        <v>0</v>
      </c>
      <c r="AV219" s="99">
        <v>0</v>
      </c>
      <c r="AW219" s="99">
        <v>0</v>
      </c>
      <c r="AX219" s="99"/>
      <c r="AY219" s="99" t="s">
        <v>4885</v>
      </c>
      <c r="AZ219" s="99">
        <v>57553.2</v>
      </c>
      <c r="BA219" s="99">
        <v>0</v>
      </c>
      <c r="BB219" s="99">
        <v>0</v>
      </c>
      <c r="BC219" s="99"/>
      <c r="BD219" s="99"/>
      <c r="BE219" s="99"/>
      <c r="BF219" s="99"/>
      <c r="BG219" s="99"/>
      <c r="BH219" s="99"/>
      <c r="BI219" s="99"/>
      <c r="BJ219" s="99"/>
      <c r="BK219" s="99"/>
      <c r="BL219" s="99"/>
      <c r="BM219" s="99"/>
      <c r="BN219" s="99"/>
      <c r="BO219" s="99"/>
      <c r="BP219" s="99"/>
      <c r="BQ219" s="99"/>
      <c r="BR219" s="99"/>
      <c r="BS219" s="99"/>
      <c r="BT219" s="99"/>
      <c r="BU219" s="99"/>
      <c r="BV219" s="99"/>
      <c r="BW219" s="99"/>
      <c r="BX219" s="99"/>
      <c r="BY219" s="99"/>
      <c r="BZ219" s="99"/>
      <c r="CA219" s="99"/>
      <c r="CB219" s="99"/>
      <c r="CC219" s="99"/>
      <c r="CD219" s="99"/>
      <c r="CE219" s="99"/>
      <c r="CF219" s="99"/>
      <c r="CG219" s="99"/>
      <c r="CH219" s="99"/>
      <c r="CI219" s="99"/>
      <c r="CJ219" s="99" t="s">
        <v>4836</v>
      </c>
      <c r="CK219" s="99" t="s">
        <v>5828</v>
      </c>
      <c r="CL219" s="102"/>
      <c r="CM219" s="99"/>
      <c r="CN219" s="102"/>
      <c r="CO219" s="99"/>
      <c r="CP219" s="103" t="s">
        <v>4696</v>
      </c>
      <c r="CQ219" s="104"/>
      <c r="CR219" s="104"/>
      <c r="CS219" s="104"/>
      <c r="CT219" s="104"/>
      <c r="CU219" s="105"/>
      <c r="CV219" s="104" t="str">
        <f>FLEET[[#This Row],[Category]]</f>
        <v>Excavator</v>
      </c>
      <c r="CW219" s="106" t="str">
        <f t="shared" si="3"/>
        <v>EX-31</v>
      </c>
      <c r="CX2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1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19" s="106" t="s">
        <v>4577</v>
      </c>
      <c r="DA219" s="106" t="s">
        <v>36</v>
      </c>
      <c r="DB219" s="106">
        <f>FLEET[[#This Row],[Toll Collection Device Number]]</f>
        <v>0</v>
      </c>
      <c r="DC219" s="106">
        <f>FLEET[[#This Row],[License Plate]]</f>
        <v>0</v>
      </c>
      <c r="DD219" s="111">
        <f>IFERROR(_xlfn.XLOOKUP(FLEET[[#This Row],[ASSET]],Table7[Equip '#],Table7[Rate],),"NON-BILLABLE")</f>
        <v>3000</v>
      </c>
    </row>
    <row r="220" spans="1:108" ht="24" x14ac:dyDescent="0.25">
      <c r="A220" s="98" t="s">
        <v>4524</v>
      </c>
      <c r="B220" s="99" t="s">
        <v>4525</v>
      </c>
      <c r="C220" s="99" t="s">
        <v>37</v>
      </c>
      <c r="D220" s="99" t="s">
        <v>4829</v>
      </c>
      <c r="E220" s="99" t="s">
        <v>5023</v>
      </c>
      <c r="F220" s="99" t="s">
        <v>5811</v>
      </c>
      <c r="G220" s="99">
        <v>2014</v>
      </c>
      <c r="H220" s="99" t="s">
        <v>2471</v>
      </c>
      <c r="I220" s="100" t="s">
        <v>5799</v>
      </c>
      <c r="J220" s="99"/>
      <c r="K220" s="101">
        <v>45747.323888888903</v>
      </c>
      <c r="L220" s="99" t="s">
        <v>4531</v>
      </c>
      <c r="M220" s="99"/>
      <c r="N220" s="99"/>
      <c r="O220" s="99"/>
      <c r="P220" s="99"/>
      <c r="Q220" s="99"/>
      <c r="R220" s="99" t="s">
        <v>5829</v>
      </c>
      <c r="S220" s="99"/>
      <c r="T220" s="99" t="s">
        <v>4535</v>
      </c>
      <c r="U220" s="99" t="s">
        <v>4536</v>
      </c>
      <c r="V220" s="99">
        <v>967</v>
      </c>
      <c r="W220" s="99">
        <v>170</v>
      </c>
      <c r="X220" s="99">
        <v>170</v>
      </c>
      <c r="Y220" s="99">
        <v>6549</v>
      </c>
      <c r="Z220" s="99">
        <v>6549</v>
      </c>
      <c r="AA220" s="99" t="s">
        <v>5830</v>
      </c>
      <c r="AB220" s="99" t="s">
        <v>5831</v>
      </c>
      <c r="AC220" s="99"/>
      <c r="AD220" s="99"/>
      <c r="AE220" s="99"/>
      <c r="AF220" s="99"/>
      <c r="AG220" s="99"/>
      <c r="AH220" s="99"/>
      <c r="AI220" s="99"/>
      <c r="AJ220" s="99"/>
      <c r="AK220" s="99"/>
      <c r="AL220" s="99"/>
      <c r="AM220" s="99"/>
      <c r="AN220" s="99"/>
      <c r="AO220" s="99" t="s">
        <v>4539</v>
      </c>
      <c r="AP220" s="99" t="s">
        <v>4639</v>
      </c>
      <c r="AQ220" s="99"/>
      <c r="AR220" s="99">
        <v>0</v>
      </c>
      <c r="AS220" s="99" t="s">
        <v>4540</v>
      </c>
      <c r="AT220" s="99"/>
      <c r="AU220" s="99">
        <v>0</v>
      </c>
      <c r="AV220" s="99">
        <v>0</v>
      </c>
      <c r="AW220" s="99">
        <v>0</v>
      </c>
      <c r="AX220" s="99"/>
      <c r="AY220" s="99" t="s">
        <v>4835</v>
      </c>
      <c r="AZ220" s="99">
        <v>113360.8</v>
      </c>
      <c r="BA220" s="99">
        <v>0</v>
      </c>
      <c r="BB220" s="99">
        <v>0</v>
      </c>
      <c r="BC220" s="99"/>
      <c r="BD220" s="99"/>
      <c r="BE220" s="99"/>
      <c r="BF220" s="99"/>
      <c r="BG220" s="99"/>
      <c r="BH220" s="99"/>
      <c r="BI220" s="99"/>
      <c r="BJ220" s="99"/>
      <c r="BK220" s="99"/>
      <c r="BL220" s="99"/>
      <c r="BM220" s="99"/>
      <c r="BN220" s="99"/>
      <c r="BO220" s="99"/>
      <c r="BP220" s="99"/>
      <c r="BQ220" s="99"/>
      <c r="BR220" s="99"/>
      <c r="BS220" s="99"/>
      <c r="BT220" s="99"/>
      <c r="BU220" s="99"/>
      <c r="BV220" s="99"/>
      <c r="BW220" s="99"/>
      <c r="BX220" s="99"/>
      <c r="BY220" s="99"/>
      <c r="BZ220" s="99"/>
      <c r="CA220" s="99"/>
      <c r="CB220" s="99"/>
      <c r="CC220" s="99"/>
      <c r="CD220" s="99"/>
      <c r="CE220" s="99"/>
      <c r="CF220" s="99"/>
      <c r="CG220" s="99"/>
      <c r="CH220" s="99"/>
      <c r="CI220" s="99"/>
      <c r="CJ220" s="99" t="s">
        <v>4836</v>
      </c>
      <c r="CK220" s="99" t="s">
        <v>5832</v>
      </c>
      <c r="CL220" s="99"/>
      <c r="CM220" s="99"/>
      <c r="CN220" s="102"/>
      <c r="CO220" s="99"/>
      <c r="CP220" s="103" t="s">
        <v>4696</v>
      </c>
      <c r="CQ220" s="104"/>
      <c r="CR220" s="104"/>
      <c r="CS220" s="104"/>
      <c r="CT220" s="104"/>
      <c r="CU220" s="105"/>
      <c r="CV220" s="104" t="str">
        <f>FLEET[[#This Row],[Category]]</f>
        <v>Excavator</v>
      </c>
      <c r="CW220" s="106" t="str">
        <f t="shared" si="3"/>
        <v>EX-34</v>
      </c>
      <c r="CX2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0" s="106" t="s">
        <v>4577</v>
      </c>
      <c r="DA220" s="106" t="s">
        <v>37</v>
      </c>
      <c r="DB220" s="106">
        <f>FLEET[[#This Row],[Toll Collection Device Number]]</f>
        <v>0</v>
      </c>
      <c r="DC220" s="106">
        <f>FLEET[[#This Row],[License Plate]]</f>
        <v>0</v>
      </c>
      <c r="DD220" s="111">
        <f>IFERROR(_xlfn.XLOOKUP(FLEET[[#This Row],[ASSET]],Table7[Equip '#],Table7[Rate],),"NON-BILLABLE")</f>
        <v>5000</v>
      </c>
    </row>
    <row r="221" spans="1:108" ht="24" x14ac:dyDescent="0.25">
      <c r="A221" s="98" t="s">
        <v>4524</v>
      </c>
      <c r="B221" s="99" t="s">
        <v>4525</v>
      </c>
      <c r="C221" s="99" t="s">
        <v>243</v>
      </c>
      <c r="D221" s="99" t="s">
        <v>4829</v>
      </c>
      <c r="E221" s="99" t="s">
        <v>5822</v>
      </c>
      <c r="F221" s="99" t="s">
        <v>5823</v>
      </c>
      <c r="G221" s="99">
        <v>2013</v>
      </c>
      <c r="H221" s="99" t="s">
        <v>2471</v>
      </c>
      <c r="I221" s="100" t="s">
        <v>5790</v>
      </c>
      <c r="J221" s="99"/>
      <c r="K221" s="99">
        <v>45747.324456018498</v>
      </c>
      <c r="L221" s="99" t="s">
        <v>4853</v>
      </c>
      <c r="M221" s="99"/>
      <c r="N221" s="99"/>
      <c r="O221" s="99"/>
      <c r="P221" s="99"/>
      <c r="Q221" s="99"/>
      <c r="R221" s="99" t="s">
        <v>5833</v>
      </c>
      <c r="S221" s="99"/>
      <c r="T221" s="99" t="s">
        <v>4535</v>
      </c>
      <c r="U221" s="99" t="s">
        <v>4536</v>
      </c>
      <c r="V221" s="99">
        <v>962</v>
      </c>
      <c r="W221" s="99">
        <v>4423</v>
      </c>
      <c r="X221" s="99">
        <v>4423</v>
      </c>
      <c r="Y221" s="99">
        <v>4585</v>
      </c>
      <c r="Z221" s="99">
        <v>4606</v>
      </c>
      <c r="AA221" s="99" t="s">
        <v>5834</v>
      </c>
      <c r="AB221" s="99" t="s">
        <v>5835</v>
      </c>
      <c r="AC221" s="99"/>
      <c r="AD221" s="99"/>
      <c r="AE221" s="99"/>
      <c r="AF221" s="99"/>
      <c r="AG221" s="99"/>
      <c r="AH221" s="99"/>
      <c r="AI221" s="99"/>
      <c r="AJ221" s="99"/>
      <c r="AK221" s="99"/>
      <c r="AL221" s="99"/>
      <c r="AM221" s="99"/>
      <c r="AN221" s="99"/>
      <c r="AO221" s="99" t="s">
        <v>4539</v>
      </c>
      <c r="AP221" s="99" t="s">
        <v>4639</v>
      </c>
      <c r="AQ221" s="99"/>
      <c r="AR221" s="99">
        <v>0</v>
      </c>
      <c r="AS221" s="99" t="s">
        <v>4540</v>
      </c>
      <c r="AT221" s="99"/>
      <c r="AU221" s="99">
        <v>0</v>
      </c>
      <c r="AV221" s="99">
        <v>0</v>
      </c>
      <c r="AW221" s="99">
        <v>0</v>
      </c>
      <c r="AX221" s="99"/>
      <c r="AY221" s="99" t="s">
        <v>4835</v>
      </c>
      <c r="AZ221" s="99">
        <v>64000</v>
      </c>
      <c r="BA221" s="99">
        <v>0</v>
      </c>
      <c r="BB221" s="99">
        <v>0</v>
      </c>
      <c r="BC221" s="99"/>
      <c r="BD221" s="99"/>
      <c r="BE221" s="99"/>
      <c r="BF221" s="99"/>
      <c r="BG221" s="99"/>
      <c r="BH221" s="99"/>
      <c r="BI221" s="99"/>
      <c r="BJ221" s="99"/>
      <c r="BK221" s="99"/>
      <c r="BL221" s="99"/>
      <c r="BM221" s="99"/>
      <c r="BN221" s="99"/>
      <c r="BO221" s="99"/>
      <c r="BP221" s="99"/>
      <c r="BQ221" s="99"/>
      <c r="BR221" s="99"/>
      <c r="BS221" s="99"/>
      <c r="BT221" s="99"/>
      <c r="BU221" s="99"/>
      <c r="BV221" s="99"/>
      <c r="BW221" s="99"/>
      <c r="BX221" s="99"/>
      <c r="BY221" s="99"/>
      <c r="BZ221" s="99"/>
      <c r="CA221" s="99"/>
      <c r="CB221" s="99"/>
      <c r="CC221" s="99"/>
      <c r="CD221" s="99"/>
      <c r="CE221" s="99"/>
      <c r="CF221" s="99"/>
      <c r="CG221" s="99"/>
      <c r="CH221" s="99"/>
      <c r="CI221" s="99"/>
      <c r="CJ221" s="99" t="s">
        <v>4836</v>
      </c>
      <c r="CK221" s="99" t="s">
        <v>5836</v>
      </c>
      <c r="CL221" s="99"/>
      <c r="CM221" s="99"/>
      <c r="CN221" s="102"/>
      <c r="CO221" s="99"/>
      <c r="CP221" s="103" t="s">
        <v>4696</v>
      </c>
      <c r="CQ221" s="104"/>
      <c r="CR221" s="104"/>
      <c r="CS221" s="104"/>
      <c r="CT221" s="104"/>
      <c r="CU221" s="105"/>
      <c r="CV221" s="104" t="str">
        <f>FLEET[[#This Row],[Category]]</f>
        <v>Excavator</v>
      </c>
      <c r="CW221" s="106" t="str">
        <f t="shared" si="3"/>
        <v>EX-38</v>
      </c>
      <c r="CX2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1" s="106" t="s">
        <v>4577</v>
      </c>
      <c r="DA221" s="106" t="s">
        <v>243</v>
      </c>
      <c r="DB221" s="106">
        <f>FLEET[[#This Row],[Toll Collection Device Number]]</f>
        <v>0</v>
      </c>
      <c r="DC221" s="106">
        <f>FLEET[[#This Row],[License Plate]]</f>
        <v>0</v>
      </c>
      <c r="DD221" s="111">
        <f>IFERROR(_xlfn.XLOOKUP(FLEET[[#This Row],[ASSET]],Table7[Equip '#],Table7[Rate],),"NON-BILLABLE")</f>
        <v>3000</v>
      </c>
    </row>
    <row r="222" spans="1:108" ht="24" x14ac:dyDescent="0.25">
      <c r="A222" s="98" t="s">
        <v>4524</v>
      </c>
      <c r="B222" s="99" t="s">
        <v>4525</v>
      </c>
      <c r="C222" s="99" t="s">
        <v>38</v>
      </c>
      <c r="D222" s="99" t="s">
        <v>4829</v>
      </c>
      <c r="E222" s="99" t="s">
        <v>5023</v>
      </c>
      <c r="F222" s="99" t="s">
        <v>5837</v>
      </c>
      <c r="G222" s="99">
        <v>2014</v>
      </c>
      <c r="H222" s="99" t="s">
        <v>2471</v>
      </c>
      <c r="I222" s="100" t="s">
        <v>5799</v>
      </c>
      <c r="J222" s="99"/>
      <c r="K222" s="99">
        <v>45746.913449074098</v>
      </c>
      <c r="L222" s="99" t="s">
        <v>4531</v>
      </c>
      <c r="M222" s="99"/>
      <c r="N222" s="99"/>
      <c r="O222" s="99"/>
      <c r="P222" s="99"/>
      <c r="Q222" s="99"/>
      <c r="R222" s="99" t="s">
        <v>4636</v>
      </c>
      <c r="S222" s="99"/>
      <c r="T222" s="99" t="s">
        <v>4535</v>
      </c>
      <c r="U222" s="99" t="s">
        <v>4536</v>
      </c>
      <c r="V222" s="99">
        <v>967</v>
      </c>
      <c r="W222" s="99">
        <v>65.2</v>
      </c>
      <c r="X222" s="99">
        <v>65.2</v>
      </c>
      <c r="Y222" s="99">
        <v>6636</v>
      </c>
      <c r="Z222" s="99">
        <v>6636</v>
      </c>
      <c r="AA222" s="99" t="s">
        <v>5838</v>
      </c>
      <c r="AB222" s="99" t="s">
        <v>5839</v>
      </c>
      <c r="AC222" s="99"/>
      <c r="AD222" s="99"/>
      <c r="AE222" s="99"/>
      <c r="AF222" s="99"/>
      <c r="AG222" s="99"/>
      <c r="AH222" s="99"/>
      <c r="AI222" s="99"/>
      <c r="AJ222" s="99"/>
      <c r="AK222" s="99"/>
      <c r="AL222" s="99"/>
      <c r="AM222" s="99"/>
      <c r="AN222" s="99"/>
      <c r="AO222" s="99" t="s">
        <v>4539</v>
      </c>
      <c r="AP222" s="99" t="s">
        <v>4639</v>
      </c>
      <c r="AQ222" s="99"/>
      <c r="AR222" s="99">
        <v>0</v>
      </c>
      <c r="AS222" s="99" t="s">
        <v>4540</v>
      </c>
      <c r="AT222" s="99"/>
      <c r="AU222" s="99">
        <v>0</v>
      </c>
      <c r="AV222" s="99">
        <v>0</v>
      </c>
      <c r="AW222" s="99">
        <v>0</v>
      </c>
      <c r="AX222" s="99"/>
      <c r="AY222" s="99" t="s">
        <v>4842</v>
      </c>
      <c r="AZ222" s="99">
        <v>170183.5</v>
      </c>
      <c r="BA222" s="99">
        <v>0</v>
      </c>
      <c r="BB222" s="99">
        <v>0</v>
      </c>
      <c r="BC222" s="99"/>
      <c r="BD222" s="99"/>
      <c r="BE222" s="99"/>
      <c r="BF222" s="99"/>
      <c r="BG222" s="99"/>
      <c r="BH222" s="99"/>
      <c r="BI222" s="99"/>
      <c r="BJ222" s="99"/>
      <c r="BK222" s="99"/>
      <c r="BL222" s="99"/>
      <c r="BM222" s="99"/>
      <c r="BN222" s="99"/>
      <c r="BO222" s="99"/>
      <c r="BP222" s="99"/>
      <c r="BQ222" s="99"/>
      <c r="BR222" s="99"/>
      <c r="BS222" s="99"/>
      <c r="BT222" s="99"/>
      <c r="BU222" s="99"/>
      <c r="BV222" s="99"/>
      <c r="BW222" s="99"/>
      <c r="BX222" s="99"/>
      <c r="BY222" s="99"/>
      <c r="BZ222" s="99"/>
      <c r="CA222" s="99"/>
      <c r="CB222" s="99"/>
      <c r="CC222" s="99"/>
      <c r="CD222" s="99"/>
      <c r="CE222" s="99"/>
      <c r="CF222" s="99"/>
      <c r="CG222" s="99"/>
      <c r="CH222" s="99"/>
      <c r="CI222" s="99"/>
      <c r="CJ222" s="99" t="s">
        <v>4836</v>
      </c>
      <c r="CK222" s="99" t="s">
        <v>5840</v>
      </c>
      <c r="CL222" s="99"/>
      <c r="CM222" s="99"/>
      <c r="CN222" s="102"/>
      <c r="CO222" s="99"/>
      <c r="CP222" s="103" t="s">
        <v>4696</v>
      </c>
      <c r="CQ222" s="104"/>
      <c r="CR222" s="104"/>
      <c r="CS222" s="104"/>
      <c r="CT222" s="104"/>
      <c r="CU222" s="105"/>
      <c r="CV222" s="104" t="str">
        <f>FLEET[[#This Row],[Category]]</f>
        <v>Excavator</v>
      </c>
      <c r="CW222" s="106" t="str">
        <f t="shared" si="3"/>
        <v>EX-40</v>
      </c>
      <c r="CX2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2" s="106" t="s">
        <v>4577</v>
      </c>
      <c r="DA222" s="106" t="s">
        <v>38</v>
      </c>
      <c r="DB222" s="106">
        <f>FLEET[[#This Row],[Toll Collection Device Number]]</f>
        <v>0</v>
      </c>
      <c r="DC222" s="106">
        <f>FLEET[[#This Row],[License Plate]]</f>
        <v>0</v>
      </c>
      <c r="DD222" s="111">
        <f>IFERROR(_xlfn.XLOOKUP(FLEET[[#This Row],[ASSET]],Table7[Equip '#],Table7[Rate],),"NON-BILLABLE")</f>
        <v>5000</v>
      </c>
    </row>
    <row r="223" spans="1:108" ht="24" x14ac:dyDescent="0.25">
      <c r="A223" s="98" t="s">
        <v>4524</v>
      </c>
      <c r="B223" s="99" t="s">
        <v>4525</v>
      </c>
      <c r="C223" s="99" t="s">
        <v>40</v>
      </c>
      <c r="D223" s="99" t="s">
        <v>4829</v>
      </c>
      <c r="E223" s="99" t="s">
        <v>4830</v>
      </c>
      <c r="F223" s="99" t="s">
        <v>5841</v>
      </c>
      <c r="G223" s="99">
        <v>2013</v>
      </c>
      <c r="H223" s="99" t="s">
        <v>2471</v>
      </c>
      <c r="I223" s="100" t="s">
        <v>5790</v>
      </c>
      <c r="J223" s="99"/>
      <c r="K223" s="101">
        <v>45747.325219907398</v>
      </c>
      <c r="L223" s="99" t="s">
        <v>4853</v>
      </c>
      <c r="M223" s="99"/>
      <c r="N223" s="99"/>
      <c r="O223" s="99"/>
      <c r="P223" s="99"/>
      <c r="Q223" s="99"/>
      <c r="R223" s="99" t="s">
        <v>5842</v>
      </c>
      <c r="S223" s="99"/>
      <c r="T223" s="99" t="s">
        <v>4535</v>
      </c>
      <c r="U223" s="99" t="s">
        <v>4536</v>
      </c>
      <c r="V223" s="99">
        <v>967</v>
      </c>
      <c r="W223" s="99">
        <v>103.9</v>
      </c>
      <c r="X223" s="99">
        <v>103.9</v>
      </c>
      <c r="Y223" s="99">
        <v>8254</v>
      </c>
      <c r="Z223" s="99">
        <v>8254</v>
      </c>
      <c r="AA223" s="99" t="s">
        <v>5843</v>
      </c>
      <c r="AB223" s="99" t="s">
        <v>5844</v>
      </c>
      <c r="AC223" s="99"/>
      <c r="AD223" s="99"/>
      <c r="AE223" s="99"/>
      <c r="AF223" s="99"/>
      <c r="AG223" s="99"/>
      <c r="AH223" s="99"/>
      <c r="AI223" s="99"/>
      <c r="AJ223" s="99"/>
      <c r="AK223" s="99"/>
      <c r="AL223" s="99"/>
      <c r="AM223" s="99"/>
      <c r="AN223" s="99"/>
      <c r="AO223" s="99" t="s">
        <v>4539</v>
      </c>
      <c r="AP223" s="99" t="s">
        <v>4639</v>
      </c>
      <c r="AQ223" s="99"/>
      <c r="AR223" s="99">
        <v>0</v>
      </c>
      <c r="AS223" s="99" t="s">
        <v>4540</v>
      </c>
      <c r="AT223" s="99"/>
      <c r="AU223" s="99">
        <v>0</v>
      </c>
      <c r="AV223" s="99">
        <v>0</v>
      </c>
      <c r="AW223" s="99">
        <v>0</v>
      </c>
      <c r="AX223" s="99"/>
      <c r="AY223" s="99" t="s">
        <v>4842</v>
      </c>
      <c r="AZ223" s="99">
        <v>53050</v>
      </c>
      <c r="BA223" s="99">
        <v>0</v>
      </c>
      <c r="BB223" s="99">
        <v>0</v>
      </c>
      <c r="BC223" s="99"/>
      <c r="BD223" s="99"/>
      <c r="BE223" s="99"/>
      <c r="BF223" s="99"/>
      <c r="BG223" s="99"/>
      <c r="BH223" s="99"/>
      <c r="BI223" s="99"/>
      <c r="BJ223" s="99"/>
      <c r="BK223" s="99"/>
      <c r="BL223" s="99"/>
      <c r="BM223" s="99"/>
      <c r="BN223" s="99"/>
      <c r="BO223" s="99"/>
      <c r="BP223" s="99"/>
      <c r="BQ223" s="99"/>
      <c r="BR223" s="99"/>
      <c r="BS223" s="99"/>
      <c r="BT223" s="99"/>
      <c r="BU223" s="99"/>
      <c r="BV223" s="99"/>
      <c r="BW223" s="99"/>
      <c r="BX223" s="99"/>
      <c r="BY223" s="99"/>
      <c r="BZ223" s="99"/>
      <c r="CA223" s="99"/>
      <c r="CB223" s="99"/>
      <c r="CC223" s="99"/>
      <c r="CD223" s="99"/>
      <c r="CE223" s="99"/>
      <c r="CF223" s="99"/>
      <c r="CG223" s="99"/>
      <c r="CH223" s="99"/>
      <c r="CI223" s="99"/>
      <c r="CJ223" s="99" t="s">
        <v>4836</v>
      </c>
      <c r="CK223" s="99" t="s">
        <v>5845</v>
      </c>
      <c r="CL223" s="102"/>
      <c r="CM223" s="99"/>
      <c r="CN223" s="102"/>
      <c r="CO223" s="99"/>
      <c r="CP223" s="103" t="s">
        <v>4696</v>
      </c>
      <c r="CQ223" s="104"/>
      <c r="CR223" s="104"/>
      <c r="CS223" s="104"/>
      <c r="CT223" s="104"/>
      <c r="CU223" s="105"/>
      <c r="CV223" s="104" t="str">
        <f>FLEET[[#This Row],[Category]]</f>
        <v>Excavator</v>
      </c>
      <c r="CW223" s="106" t="str">
        <f t="shared" si="3"/>
        <v>EX-41</v>
      </c>
      <c r="CX2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3" s="106" t="s">
        <v>4577</v>
      </c>
      <c r="DA223" s="106" t="s">
        <v>40</v>
      </c>
      <c r="DB223" s="106">
        <f>FLEET[[#This Row],[Toll Collection Device Number]]</f>
        <v>0</v>
      </c>
      <c r="DC223" s="106">
        <f>FLEET[[#This Row],[License Plate]]</f>
        <v>0</v>
      </c>
      <c r="DD223" s="111">
        <f>IFERROR(_xlfn.XLOOKUP(FLEET[[#This Row],[ASSET]],Table7[Equip '#],Table7[Rate],),"NON-BILLABLE")</f>
        <v>3000</v>
      </c>
    </row>
    <row r="224" spans="1:108" ht="24" x14ac:dyDescent="0.25">
      <c r="A224" s="98" t="s">
        <v>4524</v>
      </c>
      <c r="B224" s="99" t="s">
        <v>4525</v>
      </c>
      <c r="C224" s="99" t="s">
        <v>185</v>
      </c>
      <c r="D224" s="99" t="s">
        <v>4829</v>
      </c>
      <c r="E224" s="99" t="s">
        <v>5023</v>
      </c>
      <c r="F224" s="99" t="s">
        <v>5846</v>
      </c>
      <c r="G224" s="99">
        <v>2015</v>
      </c>
      <c r="H224" s="99" t="s">
        <v>2471</v>
      </c>
      <c r="I224" s="100" t="s">
        <v>5790</v>
      </c>
      <c r="J224" s="99"/>
      <c r="K224" s="101">
        <v>45746.689467592601</v>
      </c>
      <c r="L224" s="99" t="s">
        <v>4580</v>
      </c>
      <c r="M224" s="99"/>
      <c r="N224" s="99"/>
      <c r="O224" s="99"/>
      <c r="P224" s="99"/>
      <c r="Q224" s="99"/>
      <c r="R224" s="99" t="s">
        <v>4628</v>
      </c>
      <c r="S224" s="99"/>
      <c r="T224" s="99" t="s">
        <v>4535</v>
      </c>
      <c r="U224" s="99" t="s">
        <v>1934</v>
      </c>
      <c r="V224" s="99">
        <v>971</v>
      </c>
      <c r="W224" s="99">
        <v>6258</v>
      </c>
      <c r="X224" s="99">
        <v>6258</v>
      </c>
      <c r="Y224" s="99">
        <v>6502</v>
      </c>
      <c r="Z224" s="99">
        <v>6502</v>
      </c>
      <c r="AA224" s="99" t="s">
        <v>5847</v>
      </c>
      <c r="AB224" s="99" t="s">
        <v>5848</v>
      </c>
      <c r="AC224" s="99"/>
      <c r="AD224" s="99"/>
      <c r="AE224" s="99"/>
      <c r="AF224" s="99"/>
      <c r="AG224" s="99"/>
      <c r="AH224" s="99"/>
      <c r="AI224" s="99"/>
      <c r="AJ224" s="99"/>
      <c r="AK224" s="99"/>
      <c r="AL224" s="99"/>
      <c r="AM224" s="99"/>
      <c r="AN224" s="99"/>
      <c r="AO224" s="99" t="s">
        <v>4539</v>
      </c>
      <c r="AP224" s="99" t="s">
        <v>4639</v>
      </c>
      <c r="AQ224" s="99"/>
      <c r="AR224" s="99">
        <v>0</v>
      </c>
      <c r="AS224" s="99" t="s">
        <v>4540</v>
      </c>
      <c r="AT224" s="99"/>
      <c r="AU224" s="99">
        <v>0</v>
      </c>
      <c r="AV224" s="99">
        <v>0</v>
      </c>
      <c r="AW224" s="99">
        <v>0</v>
      </c>
      <c r="AX224" s="99"/>
      <c r="AY224" s="99" t="s">
        <v>4842</v>
      </c>
      <c r="AZ224" s="99">
        <v>54430.3</v>
      </c>
      <c r="BA224" s="99">
        <v>0</v>
      </c>
      <c r="BB224" s="99">
        <v>0</v>
      </c>
      <c r="BC224" s="99"/>
      <c r="BD224" s="99"/>
      <c r="BE224" s="99"/>
      <c r="BF224" s="99"/>
      <c r="BG224" s="99"/>
      <c r="BH224" s="99"/>
      <c r="BI224" s="99"/>
      <c r="BJ224" s="99"/>
      <c r="BK224" s="99"/>
      <c r="BL224" s="99"/>
      <c r="BM224" s="99"/>
      <c r="BN224" s="99"/>
      <c r="BO224" s="99"/>
      <c r="BP224" s="99"/>
      <c r="BQ224" s="99"/>
      <c r="BR224" s="99"/>
      <c r="BS224" s="99"/>
      <c r="BT224" s="99"/>
      <c r="BU224" s="99"/>
      <c r="BV224" s="99"/>
      <c r="BW224" s="99"/>
      <c r="BX224" s="99"/>
      <c r="BY224" s="99"/>
      <c r="BZ224" s="99"/>
      <c r="CA224" s="99"/>
      <c r="CB224" s="99"/>
      <c r="CC224" s="99"/>
      <c r="CD224" s="99"/>
      <c r="CE224" s="99"/>
      <c r="CF224" s="99"/>
      <c r="CG224" s="99"/>
      <c r="CH224" s="99"/>
      <c r="CI224" s="99"/>
      <c r="CJ224" s="99" t="s">
        <v>4836</v>
      </c>
      <c r="CK224" s="99" t="s">
        <v>5849</v>
      </c>
      <c r="CL224" s="99"/>
      <c r="CM224" s="99"/>
      <c r="CN224" s="102"/>
      <c r="CO224" s="99"/>
      <c r="CP224" s="103" t="s">
        <v>4696</v>
      </c>
      <c r="CQ224" s="104"/>
      <c r="CR224" s="104"/>
      <c r="CS224" s="104"/>
      <c r="CT224" s="104"/>
      <c r="CU224" s="105"/>
      <c r="CV224" s="104" t="str">
        <f>FLEET[[#This Row],[Category]]</f>
        <v>Excavator</v>
      </c>
      <c r="CW224" s="106" t="str">
        <f t="shared" si="3"/>
        <v>EX-42</v>
      </c>
      <c r="CX2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4" s="106" t="s">
        <v>4577</v>
      </c>
      <c r="DA224" s="106" t="s">
        <v>185</v>
      </c>
      <c r="DB224" s="106">
        <f>FLEET[[#This Row],[Toll Collection Device Number]]</f>
        <v>0</v>
      </c>
      <c r="DC224" s="106">
        <f>FLEET[[#This Row],[License Plate]]</f>
        <v>0</v>
      </c>
      <c r="DD224" s="111">
        <f>IFERROR(_xlfn.XLOOKUP(FLEET[[#This Row],[ASSET]],Table7[Equip '#],Table7[Rate],),"NON-BILLABLE")</f>
        <v>3000</v>
      </c>
    </row>
    <row r="225" spans="1:108" ht="24" x14ac:dyDescent="0.25">
      <c r="A225" s="98" t="s">
        <v>4524</v>
      </c>
      <c r="B225" s="99" t="s">
        <v>4525</v>
      </c>
      <c r="C225" s="99" t="s">
        <v>41</v>
      </c>
      <c r="D225" s="99" t="s">
        <v>4829</v>
      </c>
      <c r="E225" s="99" t="s">
        <v>4830</v>
      </c>
      <c r="F225" s="99" t="s">
        <v>5850</v>
      </c>
      <c r="G225" s="99">
        <v>2017</v>
      </c>
      <c r="H225" s="99" t="s">
        <v>2471</v>
      </c>
      <c r="I225" s="100" t="s">
        <v>5790</v>
      </c>
      <c r="J225" s="99"/>
      <c r="K225" s="101">
        <v>45746.662523148101</v>
      </c>
      <c r="L225" s="99" t="s">
        <v>4580</v>
      </c>
      <c r="M225" s="99"/>
      <c r="N225" s="99"/>
      <c r="O225" s="99"/>
      <c r="P225" s="99"/>
      <c r="Q225" s="99"/>
      <c r="R225" s="99" t="s">
        <v>5851</v>
      </c>
      <c r="S225" s="99"/>
      <c r="T225" s="99" t="s">
        <v>4535</v>
      </c>
      <c r="U225" s="99" t="s">
        <v>1936</v>
      </c>
      <c r="V225" s="99">
        <v>143</v>
      </c>
      <c r="W225" s="99">
        <v>142.5</v>
      </c>
      <c r="X225" s="99">
        <v>142.5</v>
      </c>
      <c r="Y225" s="99">
        <v>4670</v>
      </c>
      <c r="Z225" s="99">
        <v>4670</v>
      </c>
      <c r="AA225" s="99"/>
      <c r="AB225" s="99" t="s">
        <v>5852</v>
      </c>
      <c r="AC225" s="99"/>
      <c r="AD225" s="99"/>
      <c r="AE225" s="99"/>
      <c r="AF225" s="99"/>
      <c r="AG225" s="99"/>
      <c r="AH225" s="99"/>
      <c r="AI225" s="99"/>
      <c r="AJ225" s="99"/>
      <c r="AK225" s="99"/>
      <c r="AL225" s="99"/>
      <c r="AM225" s="99"/>
      <c r="AN225" s="99"/>
      <c r="AO225" s="99" t="s">
        <v>4539</v>
      </c>
      <c r="AP225" s="99" t="s">
        <v>4639</v>
      </c>
      <c r="AQ225" s="99"/>
      <c r="AR225" s="99">
        <v>0</v>
      </c>
      <c r="AS225" s="99" t="s">
        <v>4540</v>
      </c>
      <c r="AT225" s="99"/>
      <c r="AU225" s="99">
        <v>0</v>
      </c>
      <c r="AV225" s="99">
        <v>0</v>
      </c>
      <c r="AW225" s="99">
        <v>0</v>
      </c>
      <c r="AX225" s="99"/>
      <c r="AY225" s="99" t="s">
        <v>4893</v>
      </c>
      <c r="AZ225" s="99">
        <v>77687.399999999994</v>
      </c>
      <c r="BA225" s="99">
        <v>0</v>
      </c>
      <c r="BB225" s="99">
        <v>0</v>
      </c>
      <c r="BC225" s="99"/>
      <c r="BD225" s="99"/>
      <c r="BE225" s="99"/>
      <c r="BF225" s="99"/>
      <c r="BG225" s="99"/>
      <c r="BH225" s="99"/>
      <c r="BI225" s="99"/>
      <c r="BJ225" s="99"/>
      <c r="BK225" s="99"/>
      <c r="BL225" s="99"/>
      <c r="BM225" s="99"/>
      <c r="BN225" s="99"/>
      <c r="BO225" s="99"/>
      <c r="BP225" s="99"/>
      <c r="BQ225" s="99"/>
      <c r="BR225" s="99"/>
      <c r="BS225" s="99"/>
      <c r="BT225" s="99"/>
      <c r="BU225" s="99"/>
      <c r="BV225" s="99"/>
      <c r="BW225" s="99"/>
      <c r="BX225" s="99"/>
      <c r="BY225" s="99"/>
      <c r="BZ225" s="99"/>
      <c r="CA225" s="99"/>
      <c r="CB225" s="99"/>
      <c r="CC225" s="99"/>
      <c r="CD225" s="99"/>
      <c r="CE225" s="99"/>
      <c r="CF225" s="99"/>
      <c r="CG225" s="99"/>
      <c r="CH225" s="99"/>
      <c r="CI225" s="99"/>
      <c r="CJ225" s="99" t="s">
        <v>4836</v>
      </c>
      <c r="CK225" s="99" t="s">
        <v>5853</v>
      </c>
      <c r="CL225" s="102"/>
      <c r="CM225" s="99"/>
      <c r="CN225" s="102"/>
      <c r="CO225" s="99"/>
      <c r="CP225" s="103" t="s">
        <v>4696</v>
      </c>
      <c r="CQ225" s="104"/>
      <c r="CR225" s="104"/>
      <c r="CS225" s="104"/>
      <c r="CT225" s="104"/>
      <c r="CU225" s="105"/>
      <c r="CV225" s="104" t="str">
        <f>FLEET[[#This Row],[Category]]</f>
        <v>Excavator</v>
      </c>
      <c r="CW225" s="106" t="str">
        <f t="shared" si="3"/>
        <v>EX-51</v>
      </c>
      <c r="CX2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5" s="106" t="s">
        <v>4577</v>
      </c>
      <c r="DA225" s="106" t="s">
        <v>41</v>
      </c>
      <c r="DB225" s="106">
        <f>FLEET[[#This Row],[Toll Collection Device Number]]</f>
        <v>0</v>
      </c>
      <c r="DC225" s="106">
        <f>FLEET[[#This Row],[License Plate]]</f>
        <v>0</v>
      </c>
      <c r="DD225" s="111">
        <f>IFERROR(_xlfn.XLOOKUP(FLEET[[#This Row],[ASSET]],Table7[Equip '#],Table7[Rate],),"NON-BILLABLE")</f>
        <v>3000</v>
      </c>
    </row>
    <row r="226" spans="1:108" ht="24" x14ac:dyDescent="0.25">
      <c r="A226" s="98" t="s">
        <v>4524</v>
      </c>
      <c r="B226" s="99" t="s">
        <v>4525</v>
      </c>
      <c r="C226" s="99" t="s">
        <v>186</v>
      </c>
      <c r="D226" s="99" t="s">
        <v>4829</v>
      </c>
      <c r="E226" s="99" t="s">
        <v>5023</v>
      </c>
      <c r="F226" s="99" t="s">
        <v>5846</v>
      </c>
      <c r="G226" s="99">
        <v>2018</v>
      </c>
      <c r="H226" s="99" t="s">
        <v>2471</v>
      </c>
      <c r="I226" s="100" t="s">
        <v>5790</v>
      </c>
      <c r="J226" s="99"/>
      <c r="K226" s="101">
        <v>45747.3284837963</v>
      </c>
      <c r="L226" s="99" t="s">
        <v>4853</v>
      </c>
      <c r="M226" s="99"/>
      <c r="N226" s="99"/>
      <c r="O226" s="99"/>
      <c r="P226" s="99"/>
      <c r="Q226" s="99"/>
      <c r="R226" s="99" t="s">
        <v>5040</v>
      </c>
      <c r="S226" s="99"/>
      <c r="T226" s="99" t="s">
        <v>4535</v>
      </c>
      <c r="U226" s="99" t="s">
        <v>4536</v>
      </c>
      <c r="V226" s="99">
        <v>543</v>
      </c>
      <c r="W226" s="99">
        <v>173.5</v>
      </c>
      <c r="X226" s="99">
        <v>173.5</v>
      </c>
      <c r="Y226" s="99">
        <v>4402</v>
      </c>
      <c r="Z226" s="99">
        <v>4402</v>
      </c>
      <c r="AA226" s="99"/>
      <c r="AB226" s="99" t="s">
        <v>5854</v>
      </c>
      <c r="AC226" s="99"/>
      <c r="AD226" s="99"/>
      <c r="AE226" s="99"/>
      <c r="AF226" s="99"/>
      <c r="AG226" s="99"/>
      <c r="AH226" s="99"/>
      <c r="AI226" s="99"/>
      <c r="AJ226" s="99"/>
      <c r="AK226" s="99"/>
      <c r="AL226" s="99"/>
      <c r="AM226" s="99"/>
      <c r="AN226" s="99"/>
      <c r="AO226" s="99" t="s">
        <v>4539</v>
      </c>
      <c r="AP226" s="99" t="s">
        <v>4639</v>
      </c>
      <c r="AQ226" s="99"/>
      <c r="AR226" s="99">
        <v>0</v>
      </c>
      <c r="AS226" s="99" t="s">
        <v>4540</v>
      </c>
      <c r="AT226" s="99"/>
      <c r="AU226" s="99">
        <v>0</v>
      </c>
      <c r="AV226" s="99">
        <v>0</v>
      </c>
      <c r="AW226" s="99">
        <v>0</v>
      </c>
      <c r="AX226" s="99"/>
      <c r="AY226" s="99" t="s">
        <v>5855</v>
      </c>
      <c r="AZ226" s="99">
        <v>74168.5</v>
      </c>
      <c r="BA226" s="99">
        <v>0</v>
      </c>
      <c r="BB226" s="99">
        <v>0</v>
      </c>
      <c r="BC226" s="99"/>
      <c r="BD226" s="99"/>
      <c r="BE226" s="99"/>
      <c r="BF226" s="99"/>
      <c r="BG226" s="99"/>
      <c r="BH226" s="99"/>
      <c r="BI226" s="99"/>
      <c r="BJ226" s="99"/>
      <c r="BK226" s="99"/>
      <c r="BL226" s="99"/>
      <c r="BM226" s="99"/>
      <c r="BN226" s="99"/>
      <c r="BO226" s="99"/>
      <c r="BP226" s="99"/>
      <c r="BQ226" s="99"/>
      <c r="BR226" s="99"/>
      <c r="BS226" s="99"/>
      <c r="BT226" s="99"/>
      <c r="BU226" s="99"/>
      <c r="BV226" s="99"/>
      <c r="BW226" s="99"/>
      <c r="BX226" s="99"/>
      <c r="BY226" s="99"/>
      <c r="BZ226" s="99"/>
      <c r="CA226" s="99"/>
      <c r="CB226" s="99"/>
      <c r="CC226" s="99"/>
      <c r="CD226" s="99"/>
      <c r="CE226" s="99"/>
      <c r="CF226" s="99"/>
      <c r="CG226" s="99"/>
      <c r="CH226" s="99"/>
      <c r="CI226" s="99"/>
      <c r="CJ226" s="99" t="s">
        <v>4836</v>
      </c>
      <c r="CK226" s="99" t="s">
        <v>5856</v>
      </c>
      <c r="CL226" s="102"/>
      <c r="CM226" s="99"/>
      <c r="CN226" s="102"/>
      <c r="CO226" s="99"/>
      <c r="CP226" s="103" t="s">
        <v>4696</v>
      </c>
      <c r="CQ226" s="104"/>
      <c r="CR226" s="104"/>
      <c r="CS226" s="104"/>
      <c r="CT226" s="104"/>
      <c r="CU226" s="105"/>
      <c r="CV226" s="104" t="str">
        <f>FLEET[[#This Row],[Category]]</f>
        <v>Excavator</v>
      </c>
      <c r="CW226" s="106" t="str">
        <f t="shared" si="3"/>
        <v>EX-52</v>
      </c>
      <c r="CX2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6" s="106" t="s">
        <v>4577</v>
      </c>
      <c r="DA226" s="106" t="s">
        <v>186</v>
      </c>
      <c r="DB226" s="106">
        <f>FLEET[[#This Row],[Toll Collection Device Number]]</f>
        <v>0</v>
      </c>
      <c r="DC226" s="106">
        <f>FLEET[[#This Row],[License Plate]]</f>
        <v>0</v>
      </c>
      <c r="DD226" s="111">
        <f>IFERROR(_xlfn.XLOOKUP(FLEET[[#This Row],[ASSET]],Table7[Equip '#],Table7[Rate],),"NON-BILLABLE")</f>
        <v>3000</v>
      </c>
    </row>
    <row r="227" spans="1:108" ht="24" x14ac:dyDescent="0.25">
      <c r="A227" s="98" t="s">
        <v>4524</v>
      </c>
      <c r="B227" s="99" t="s">
        <v>4525</v>
      </c>
      <c r="C227" s="99" t="s">
        <v>42</v>
      </c>
      <c r="D227" s="99" t="s">
        <v>4829</v>
      </c>
      <c r="E227" s="99" t="s">
        <v>4830</v>
      </c>
      <c r="F227" s="99" t="s">
        <v>5850</v>
      </c>
      <c r="G227" s="99">
        <v>2018</v>
      </c>
      <c r="H227" s="99" t="s">
        <v>2471</v>
      </c>
      <c r="I227" s="100" t="s">
        <v>5790</v>
      </c>
      <c r="J227" s="99"/>
      <c r="K227" s="101">
        <v>45746.476851851898</v>
      </c>
      <c r="L227" s="99" t="s">
        <v>4580</v>
      </c>
      <c r="M227" s="99"/>
      <c r="N227" s="99"/>
      <c r="O227" s="99"/>
      <c r="P227" s="99"/>
      <c r="Q227" s="99"/>
      <c r="R227" s="99" t="s">
        <v>4628</v>
      </c>
      <c r="S227" s="99"/>
      <c r="T227" s="99" t="s">
        <v>4535</v>
      </c>
      <c r="U227" s="99" t="s">
        <v>1936</v>
      </c>
      <c r="V227" s="99">
        <v>961</v>
      </c>
      <c r="W227" s="99">
        <v>78.599999999999994</v>
      </c>
      <c r="X227" s="99">
        <v>78.599999999999994</v>
      </c>
      <c r="Y227" s="99">
        <v>3768</v>
      </c>
      <c r="Z227" s="99">
        <v>3768</v>
      </c>
      <c r="AA227" s="99"/>
      <c r="AB227" s="99" t="s">
        <v>5857</v>
      </c>
      <c r="AC227" s="99"/>
      <c r="AD227" s="99"/>
      <c r="AE227" s="99"/>
      <c r="AF227" s="99"/>
      <c r="AG227" s="99"/>
      <c r="AH227" s="100"/>
      <c r="AI227" s="99"/>
      <c r="AJ227" s="99"/>
      <c r="AK227" s="99"/>
      <c r="AL227" s="99"/>
      <c r="AM227" s="99"/>
      <c r="AN227" s="99"/>
      <c r="AO227" s="99" t="s">
        <v>4539</v>
      </c>
      <c r="AP227" s="99" t="s">
        <v>4639</v>
      </c>
      <c r="AQ227" s="99"/>
      <c r="AR227" s="99">
        <v>0</v>
      </c>
      <c r="AS227" s="99" t="s">
        <v>4540</v>
      </c>
      <c r="AT227" s="99"/>
      <c r="AU227" s="99">
        <v>0</v>
      </c>
      <c r="AV227" s="99">
        <v>0</v>
      </c>
      <c r="AW227" s="99">
        <v>0</v>
      </c>
      <c r="AX227" s="99"/>
      <c r="AY227" s="99"/>
      <c r="AZ227" s="99">
        <v>0</v>
      </c>
      <c r="BA227" s="99">
        <v>0</v>
      </c>
      <c r="BB227" s="99">
        <v>0</v>
      </c>
      <c r="BC227" s="99"/>
      <c r="BD227" s="99"/>
      <c r="BE227" s="99"/>
      <c r="BF227" s="99"/>
      <c r="BG227" s="99"/>
      <c r="BH227" s="99"/>
      <c r="BI227" s="99"/>
      <c r="BJ227" s="99"/>
      <c r="BK227" s="99"/>
      <c r="BL227" s="99"/>
      <c r="BM227" s="99"/>
      <c r="BN227" s="99"/>
      <c r="BO227" s="99"/>
      <c r="BP227" s="99"/>
      <c r="BQ227" s="99"/>
      <c r="BR227" s="99"/>
      <c r="BS227" s="99"/>
      <c r="BT227" s="99"/>
      <c r="BU227" s="99"/>
      <c r="BV227" s="99"/>
      <c r="BW227" s="99"/>
      <c r="BX227" s="99"/>
      <c r="BY227" s="99"/>
      <c r="BZ227" s="99"/>
      <c r="CA227" s="99"/>
      <c r="CB227" s="99"/>
      <c r="CC227" s="99"/>
      <c r="CD227" s="99"/>
      <c r="CE227" s="99"/>
      <c r="CF227" s="99"/>
      <c r="CG227" s="99"/>
      <c r="CH227" s="99"/>
      <c r="CI227" s="99"/>
      <c r="CJ227" s="99" t="s">
        <v>4836</v>
      </c>
      <c r="CK227" s="99" t="s">
        <v>5858</v>
      </c>
      <c r="CL227" s="102"/>
      <c r="CM227" s="99"/>
      <c r="CN227" s="102"/>
      <c r="CO227" s="99"/>
      <c r="CP227" s="103" t="s">
        <v>4696</v>
      </c>
      <c r="CQ227" s="104"/>
      <c r="CR227" s="104"/>
      <c r="CS227" s="104"/>
      <c r="CT227" s="104"/>
      <c r="CU227" s="105"/>
      <c r="CV227" s="104" t="str">
        <f>FLEET[[#This Row],[Category]]</f>
        <v>Excavator</v>
      </c>
      <c r="CW227" s="106" t="str">
        <f t="shared" si="3"/>
        <v>EX-53</v>
      </c>
      <c r="CX2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7" s="106" t="s">
        <v>4577</v>
      </c>
      <c r="DA227" s="106" t="s">
        <v>42</v>
      </c>
      <c r="DB227" s="106">
        <f>FLEET[[#This Row],[Toll Collection Device Number]]</f>
        <v>0</v>
      </c>
      <c r="DC227" s="106">
        <f>FLEET[[#This Row],[License Plate]]</f>
        <v>0</v>
      </c>
      <c r="DD227" s="111">
        <f>IFERROR(_xlfn.XLOOKUP(FLEET[[#This Row],[ASSET]],Table7[Equip '#],Table7[Rate],),"NON-BILLABLE")</f>
        <v>3000</v>
      </c>
    </row>
    <row r="228" spans="1:108" ht="24" x14ac:dyDescent="0.25">
      <c r="A228" s="98" t="s">
        <v>4524</v>
      </c>
      <c r="B228" s="99" t="s">
        <v>4525</v>
      </c>
      <c r="C228" s="99" t="s">
        <v>244</v>
      </c>
      <c r="D228" s="99" t="s">
        <v>4829</v>
      </c>
      <c r="E228" s="99" t="s">
        <v>4830</v>
      </c>
      <c r="F228" s="99" t="s">
        <v>5859</v>
      </c>
      <c r="G228" s="99">
        <v>2015</v>
      </c>
      <c r="H228" s="99" t="s">
        <v>2471</v>
      </c>
      <c r="I228" s="100" t="s">
        <v>5799</v>
      </c>
      <c r="J228" s="99"/>
      <c r="K228" s="101">
        <v>45746.6898842593</v>
      </c>
      <c r="L228" s="99" t="s">
        <v>4580</v>
      </c>
      <c r="M228" s="99"/>
      <c r="N228" s="99"/>
      <c r="O228" s="99"/>
      <c r="P228" s="99"/>
      <c r="Q228" s="99"/>
      <c r="R228" s="99" t="s">
        <v>4656</v>
      </c>
      <c r="S228" s="99"/>
      <c r="T228" s="99" t="s">
        <v>4535</v>
      </c>
      <c r="U228" s="99" t="s">
        <v>1934</v>
      </c>
      <c r="V228" s="99">
        <v>962</v>
      </c>
      <c r="W228" s="99">
        <v>205.6</v>
      </c>
      <c r="X228" s="99">
        <v>205.6</v>
      </c>
      <c r="Y228" s="99">
        <v>6917</v>
      </c>
      <c r="Z228" s="99">
        <v>6917</v>
      </c>
      <c r="AA228" s="99"/>
      <c r="AB228" s="99" t="s">
        <v>5860</v>
      </c>
      <c r="AC228" s="99"/>
      <c r="AD228" s="99"/>
      <c r="AE228" s="99"/>
      <c r="AF228" s="99"/>
      <c r="AG228" s="99"/>
      <c r="AH228" s="99"/>
      <c r="AI228" s="99"/>
      <c r="AJ228" s="99"/>
      <c r="AK228" s="99"/>
      <c r="AL228" s="99"/>
      <c r="AM228" s="99"/>
      <c r="AN228" s="99"/>
      <c r="AO228" s="99" t="s">
        <v>4539</v>
      </c>
      <c r="AP228" s="99" t="s">
        <v>4639</v>
      </c>
      <c r="AQ228" s="99"/>
      <c r="AR228" s="99">
        <v>0</v>
      </c>
      <c r="AS228" s="99" t="s">
        <v>4540</v>
      </c>
      <c r="AT228" s="99"/>
      <c r="AU228" s="99">
        <v>0</v>
      </c>
      <c r="AV228" s="99">
        <v>0</v>
      </c>
      <c r="AW228" s="99">
        <v>0</v>
      </c>
      <c r="AX228" s="99"/>
      <c r="AY228" s="99" t="s">
        <v>5861</v>
      </c>
      <c r="AZ228" s="99">
        <v>103271</v>
      </c>
      <c r="BA228" s="99">
        <v>0</v>
      </c>
      <c r="BB228" s="99">
        <v>0</v>
      </c>
      <c r="BC228" s="99"/>
      <c r="BD228" s="99"/>
      <c r="BE228" s="99"/>
      <c r="BF228" s="99"/>
      <c r="BG228" s="99"/>
      <c r="BH228" s="99"/>
      <c r="BI228" s="99"/>
      <c r="BJ228" s="99"/>
      <c r="BK228" s="99"/>
      <c r="BL228" s="99"/>
      <c r="BM228" s="99"/>
      <c r="BN228" s="99"/>
      <c r="BO228" s="99"/>
      <c r="BP228" s="99"/>
      <c r="BQ228" s="99"/>
      <c r="BR228" s="99"/>
      <c r="BS228" s="99"/>
      <c r="BT228" s="99"/>
      <c r="BU228" s="99"/>
      <c r="BV228" s="99"/>
      <c r="BW228" s="99"/>
      <c r="BX228" s="99"/>
      <c r="BY228" s="99"/>
      <c r="BZ228" s="99"/>
      <c r="CA228" s="99"/>
      <c r="CB228" s="99"/>
      <c r="CC228" s="99"/>
      <c r="CD228" s="99"/>
      <c r="CE228" s="99"/>
      <c r="CF228" s="99"/>
      <c r="CG228" s="99"/>
      <c r="CH228" s="99"/>
      <c r="CI228" s="99"/>
      <c r="CJ228" s="99" t="s">
        <v>4836</v>
      </c>
      <c r="CK228" s="99" t="s">
        <v>5862</v>
      </c>
      <c r="CL228" s="99"/>
      <c r="CM228" s="99"/>
      <c r="CN228" s="102"/>
      <c r="CO228" s="99"/>
      <c r="CP228" s="103" t="s">
        <v>4696</v>
      </c>
      <c r="CQ228" s="104"/>
      <c r="CR228" s="104"/>
      <c r="CS228" s="104"/>
      <c r="CT228" s="104"/>
      <c r="CU228" s="105"/>
      <c r="CV228" s="104" t="str">
        <f>FLEET[[#This Row],[Category]]</f>
        <v>Excavator</v>
      </c>
      <c r="CW228" s="106" t="str">
        <f t="shared" si="3"/>
        <v>EX-54</v>
      </c>
      <c r="CX2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8" s="106" t="s">
        <v>4577</v>
      </c>
      <c r="DA228" s="106" t="s">
        <v>244</v>
      </c>
      <c r="DB228" s="106">
        <f>FLEET[[#This Row],[Toll Collection Device Number]]</f>
        <v>0</v>
      </c>
      <c r="DC228" s="106">
        <f>FLEET[[#This Row],[License Plate]]</f>
        <v>0</v>
      </c>
      <c r="DD228" s="111">
        <f>IFERROR(_xlfn.XLOOKUP(FLEET[[#This Row],[ASSET]],Table7[Equip '#],Table7[Rate],),"NON-BILLABLE")</f>
        <v>5000</v>
      </c>
    </row>
    <row r="229" spans="1:108" ht="24" x14ac:dyDescent="0.25">
      <c r="A229" s="98" t="s">
        <v>4524</v>
      </c>
      <c r="B229" s="99" t="s">
        <v>4525</v>
      </c>
      <c r="C229" s="99" t="s">
        <v>43</v>
      </c>
      <c r="D229" s="99" t="s">
        <v>4829</v>
      </c>
      <c r="E229" s="99" t="s">
        <v>4830</v>
      </c>
      <c r="F229" s="99" t="s">
        <v>5863</v>
      </c>
      <c r="G229" s="99">
        <v>2015</v>
      </c>
      <c r="H229" s="99" t="s">
        <v>2471</v>
      </c>
      <c r="I229" s="100" t="s">
        <v>5799</v>
      </c>
      <c r="J229" s="99"/>
      <c r="K229" s="99">
        <v>45747.316527777803</v>
      </c>
      <c r="L229" s="99" t="s">
        <v>4853</v>
      </c>
      <c r="M229" s="99"/>
      <c r="N229" s="99"/>
      <c r="O229" s="99"/>
      <c r="P229" s="99"/>
      <c r="Q229" s="99"/>
      <c r="R229" s="99" t="s">
        <v>4572</v>
      </c>
      <c r="S229" s="99"/>
      <c r="T229" s="99" t="s">
        <v>4535</v>
      </c>
      <c r="U229" s="99" t="s">
        <v>4536</v>
      </c>
      <c r="V229" s="99">
        <v>298</v>
      </c>
      <c r="W229" s="99">
        <v>160.30000000000001</v>
      </c>
      <c r="X229" s="99">
        <v>160.30000000000001</v>
      </c>
      <c r="Y229" s="99">
        <v>7028</v>
      </c>
      <c r="Z229" s="99">
        <v>7028</v>
      </c>
      <c r="AA229" s="99"/>
      <c r="AB229" s="99" t="s">
        <v>5864</v>
      </c>
      <c r="AC229" s="99"/>
      <c r="AD229" s="99"/>
      <c r="AE229" s="99"/>
      <c r="AF229" s="99"/>
      <c r="AG229" s="99"/>
      <c r="AH229" s="99"/>
      <c r="AI229" s="99"/>
      <c r="AJ229" s="99"/>
      <c r="AK229" s="99"/>
      <c r="AL229" s="99"/>
      <c r="AM229" s="99"/>
      <c r="AN229" s="99"/>
      <c r="AO229" s="99" t="s">
        <v>4539</v>
      </c>
      <c r="AP229" s="99" t="s">
        <v>4639</v>
      </c>
      <c r="AQ229" s="99">
        <v>0</v>
      </c>
      <c r="AR229" s="99">
        <v>0</v>
      </c>
      <c r="AS229" s="99" t="s">
        <v>4540</v>
      </c>
      <c r="AT229" s="99">
        <v>0</v>
      </c>
      <c r="AU229" s="99">
        <v>0</v>
      </c>
      <c r="AV229" s="99">
        <v>0</v>
      </c>
      <c r="AW229" s="99">
        <v>0</v>
      </c>
      <c r="AX229" s="99"/>
      <c r="AY229" s="99" t="s">
        <v>5865</v>
      </c>
      <c r="AZ229" s="99">
        <v>94683.9</v>
      </c>
      <c r="BA229" s="99">
        <v>0</v>
      </c>
      <c r="BB229" s="99">
        <v>0</v>
      </c>
      <c r="BC229" s="99"/>
      <c r="BD229" s="99"/>
      <c r="BE229" s="99"/>
      <c r="BF229" s="99"/>
      <c r="BG229" s="99"/>
      <c r="BH229" s="99"/>
      <c r="BI229" s="99"/>
      <c r="BJ229" s="99"/>
      <c r="BK229" s="99"/>
      <c r="BL229" s="99"/>
      <c r="BM229" s="99"/>
      <c r="BN229" s="99"/>
      <c r="BO229" s="99"/>
      <c r="BP229" s="99"/>
      <c r="BQ229" s="99"/>
      <c r="BR229" s="99"/>
      <c r="BS229" s="99"/>
      <c r="BT229" s="99"/>
      <c r="BU229" s="99"/>
      <c r="BV229" s="99"/>
      <c r="BW229" s="99"/>
      <c r="BX229" s="99"/>
      <c r="BY229" s="99"/>
      <c r="BZ229" s="99"/>
      <c r="CA229" s="99"/>
      <c r="CB229" s="99"/>
      <c r="CC229" s="99"/>
      <c r="CD229" s="99"/>
      <c r="CE229" s="99"/>
      <c r="CF229" s="99"/>
      <c r="CG229" s="99"/>
      <c r="CH229" s="99"/>
      <c r="CI229" s="99"/>
      <c r="CJ229" s="99" t="s">
        <v>4836</v>
      </c>
      <c r="CK229" s="99" t="s">
        <v>5866</v>
      </c>
      <c r="CL229" s="99"/>
      <c r="CM229" s="99"/>
      <c r="CN229" s="102"/>
      <c r="CO229" s="99"/>
      <c r="CP229" s="103" t="s">
        <v>4696</v>
      </c>
      <c r="CQ229" s="104"/>
      <c r="CR229" s="104"/>
      <c r="CS229" s="104"/>
      <c r="CT229" s="104"/>
      <c r="CU229" s="105"/>
      <c r="CV229" s="104" t="str">
        <f>FLEET[[#This Row],[Category]]</f>
        <v>Excavator</v>
      </c>
      <c r="CW229" s="106" t="str">
        <f t="shared" si="3"/>
        <v>EX-55</v>
      </c>
      <c r="CX2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2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29" s="106" t="s">
        <v>4577</v>
      </c>
      <c r="DA229" s="106" t="s">
        <v>43</v>
      </c>
      <c r="DB229" s="106">
        <f>FLEET[[#This Row],[Toll Collection Device Number]]</f>
        <v>0</v>
      </c>
      <c r="DC229" s="106">
        <f>FLEET[[#This Row],[License Plate]]</f>
        <v>0</v>
      </c>
      <c r="DD229" s="111">
        <f>IFERROR(_xlfn.XLOOKUP(FLEET[[#This Row],[ASSET]],Table7[Equip '#],Table7[Rate],),"NON-BILLABLE")</f>
        <v>5000</v>
      </c>
    </row>
    <row r="230" spans="1:108" ht="24" x14ac:dyDescent="0.25">
      <c r="A230" s="98" t="s">
        <v>4524</v>
      </c>
      <c r="B230" s="99" t="s">
        <v>4525</v>
      </c>
      <c r="C230" s="99" t="s">
        <v>187</v>
      </c>
      <c r="D230" s="99" t="s">
        <v>4829</v>
      </c>
      <c r="E230" s="99" t="s">
        <v>5023</v>
      </c>
      <c r="F230" s="99" t="s">
        <v>5811</v>
      </c>
      <c r="G230" s="99">
        <v>2016</v>
      </c>
      <c r="H230" s="99" t="s">
        <v>2471</v>
      </c>
      <c r="I230" s="100" t="s">
        <v>5799</v>
      </c>
      <c r="J230" s="99"/>
      <c r="K230" s="101">
        <v>45746.616793981499</v>
      </c>
      <c r="L230" s="99" t="s">
        <v>4580</v>
      </c>
      <c r="M230" s="99"/>
      <c r="N230" s="99"/>
      <c r="O230" s="99"/>
      <c r="P230" s="99"/>
      <c r="Q230" s="99"/>
      <c r="R230" s="99" t="s">
        <v>4628</v>
      </c>
      <c r="S230" s="99"/>
      <c r="T230" s="99" t="s">
        <v>4535</v>
      </c>
      <c r="U230" s="99" t="s">
        <v>1934</v>
      </c>
      <c r="V230" s="99">
        <v>971</v>
      </c>
      <c r="W230" s="99">
        <v>7005.4</v>
      </c>
      <c r="X230" s="99">
        <v>7005.4</v>
      </c>
      <c r="Y230" s="99">
        <v>7308</v>
      </c>
      <c r="Z230" s="99">
        <v>7308</v>
      </c>
      <c r="AA230" s="99"/>
      <c r="AB230" s="99" t="s">
        <v>5867</v>
      </c>
      <c r="AC230" s="99"/>
      <c r="AD230" s="99"/>
      <c r="AE230" s="99"/>
      <c r="AF230" s="99"/>
      <c r="AG230" s="99"/>
      <c r="AH230" s="99"/>
      <c r="AI230" s="99"/>
      <c r="AJ230" s="99"/>
      <c r="AK230" s="99"/>
      <c r="AL230" s="99"/>
      <c r="AM230" s="99"/>
      <c r="AN230" s="99"/>
      <c r="AO230" s="99" t="s">
        <v>4539</v>
      </c>
      <c r="AP230" s="99" t="s">
        <v>4639</v>
      </c>
      <c r="AQ230" s="99"/>
      <c r="AR230" s="99">
        <v>0</v>
      </c>
      <c r="AS230" s="99" t="s">
        <v>4540</v>
      </c>
      <c r="AT230" s="99"/>
      <c r="AU230" s="99">
        <v>0</v>
      </c>
      <c r="AV230" s="99">
        <v>0</v>
      </c>
      <c r="AW230" s="99">
        <v>0</v>
      </c>
      <c r="AX230" s="99"/>
      <c r="AY230" s="99"/>
      <c r="AZ230" s="99">
        <v>0</v>
      </c>
      <c r="BA230" s="99">
        <v>0</v>
      </c>
      <c r="BB230" s="99">
        <v>0</v>
      </c>
      <c r="BC230" s="99"/>
      <c r="BD230" s="99"/>
      <c r="BE230" s="99"/>
      <c r="BF230" s="99"/>
      <c r="BG230" s="99"/>
      <c r="BH230" s="99"/>
      <c r="BI230" s="99"/>
      <c r="BJ230" s="99"/>
      <c r="BK230" s="99"/>
      <c r="BL230" s="99"/>
      <c r="BM230" s="99"/>
      <c r="BN230" s="99"/>
      <c r="BO230" s="99"/>
      <c r="BP230" s="99"/>
      <c r="BQ230" s="99"/>
      <c r="BR230" s="99"/>
      <c r="BS230" s="99"/>
      <c r="BT230" s="99"/>
      <c r="BU230" s="99"/>
      <c r="BV230" s="99"/>
      <c r="BW230" s="99"/>
      <c r="BX230" s="99"/>
      <c r="BY230" s="99"/>
      <c r="BZ230" s="99"/>
      <c r="CA230" s="99"/>
      <c r="CB230" s="99"/>
      <c r="CC230" s="99"/>
      <c r="CD230" s="99"/>
      <c r="CE230" s="99"/>
      <c r="CF230" s="99"/>
      <c r="CG230" s="99"/>
      <c r="CH230" s="99"/>
      <c r="CI230" s="99"/>
      <c r="CJ230" s="99" t="s">
        <v>4836</v>
      </c>
      <c r="CK230" s="99" t="s">
        <v>5868</v>
      </c>
      <c r="CL230" s="102"/>
      <c r="CM230" s="99"/>
      <c r="CN230" s="102"/>
      <c r="CO230" s="99"/>
      <c r="CP230" s="103" t="s">
        <v>4696</v>
      </c>
      <c r="CQ230" s="104"/>
      <c r="CR230" s="104"/>
      <c r="CS230" s="104"/>
      <c r="CT230" s="104"/>
      <c r="CU230" s="105"/>
      <c r="CV230" s="104" t="str">
        <f>FLEET[[#This Row],[Category]]</f>
        <v>Excavator</v>
      </c>
      <c r="CW230" s="106" t="str">
        <f t="shared" si="3"/>
        <v>EX-59</v>
      </c>
      <c r="CX2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0" s="106" t="s">
        <v>4577</v>
      </c>
      <c r="DA230" s="106" t="s">
        <v>187</v>
      </c>
      <c r="DB230" s="106">
        <f>FLEET[[#This Row],[Toll Collection Device Number]]</f>
        <v>0</v>
      </c>
      <c r="DC230" s="106">
        <f>FLEET[[#This Row],[License Plate]]</f>
        <v>0</v>
      </c>
      <c r="DD230" s="111">
        <f>IFERROR(_xlfn.XLOOKUP(FLEET[[#This Row],[ASSET]],Table7[Equip '#],Table7[Rate],),"NON-BILLABLE")</f>
        <v>5000</v>
      </c>
    </row>
    <row r="231" spans="1:108" ht="24" x14ac:dyDescent="0.25">
      <c r="A231" s="98" t="s">
        <v>4524</v>
      </c>
      <c r="B231" s="99" t="s">
        <v>4525</v>
      </c>
      <c r="C231" s="99" t="s">
        <v>47</v>
      </c>
      <c r="D231" s="99" t="s">
        <v>4829</v>
      </c>
      <c r="E231" s="99" t="s">
        <v>4830</v>
      </c>
      <c r="F231" s="99" t="s">
        <v>5850</v>
      </c>
      <c r="G231" s="99">
        <v>2015</v>
      </c>
      <c r="H231" s="99" t="s">
        <v>2471</v>
      </c>
      <c r="I231" s="100" t="s">
        <v>5790</v>
      </c>
      <c r="J231" s="99"/>
      <c r="K231" s="101">
        <v>45746.6962152778</v>
      </c>
      <c r="L231" s="99" t="s">
        <v>4580</v>
      </c>
      <c r="M231" s="99"/>
      <c r="N231" s="99"/>
      <c r="O231" s="99"/>
      <c r="P231" s="99"/>
      <c r="Q231" s="99"/>
      <c r="R231" s="99" t="s">
        <v>5869</v>
      </c>
      <c r="S231" s="99"/>
      <c r="T231" s="99" t="s">
        <v>4535</v>
      </c>
      <c r="U231" s="99" t="s">
        <v>1936</v>
      </c>
      <c r="V231" s="99">
        <v>969</v>
      </c>
      <c r="W231" s="99">
        <v>5123.8</v>
      </c>
      <c r="X231" s="99">
        <v>5123.8</v>
      </c>
      <c r="Y231" s="99">
        <v>5473</v>
      </c>
      <c r="Z231" s="99">
        <v>5473</v>
      </c>
      <c r="AA231" s="99"/>
      <c r="AB231" s="99" t="s">
        <v>5870</v>
      </c>
      <c r="AC231" s="99"/>
      <c r="AD231" s="99"/>
      <c r="AE231" s="99"/>
      <c r="AF231" s="99"/>
      <c r="AG231" s="99"/>
      <c r="AH231" s="99"/>
      <c r="AI231" s="99"/>
      <c r="AJ231" s="99"/>
      <c r="AK231" s="99"/>
      <c r="AL231" s="99"/>
      <c r="AM231" s="99"/>
      <c r="AN231" s="99"/>
      <c r="AO231" s="99" t="s">
        <v>4539</v>
      </c>
      <c r="AP231" s="99" t="s">
        <v>4639</v>
      </c>
      <c r="AQ231" s="99"/>
      <c r="AR231" s="99">
        <v>0</v>
      </c>
      <c r="AS231" s="99" t="s">
        <v>4540</v>
      </c>
      <c r="AT231" s="99"/>
      <c r="AU231" s="99">
        <v>0</v>
      </c>
      <c r="AV231" s="99">
        <v>0</v>
      </c>
      <c r="AW231" s="99">
        <v>0</v>
      </c>
      <c r="AX231" s="99"/>
      <c r="AY231" s="99"/>
      <c r="AZ231" s="99">
        <v>0</v>
      </c>
      <c r="BA231" s="99">
        <v>0</v>
      </c>
      <c r="BB231" s="99">
        <v>0</v>
      </c>
      <c r="BC231" s="99"/>
      <c r="BD231" s="99"/>
      <c r="BE231" s="99"/>
      <c r="BF231" s="99"/>
      <c r="BG231" s="99"/>
      <c r="BH231" s="99"/>
      <c r="BI231" s="99"/>
      <c r="BJ231" s="99"/>
      <c r="BK231" s="99"/>
      <c r="BL231" s="99"/>
      <c r="BM231" s="99"/>
      <c r="BN231" s="99"/>
      <c r="BO231" s="99"/>
      <c r="BP231" s="99"/>
      <c r="BQ231" s="99"/>
      <c r="BR231" s="99"/>
      <c r="BS231" s="99"/>
      <c r="BT231" s="99"/>
      <c r="BU231" s="99"/>
      <c r="BV231" s="99"/>
      <c r="BW231" s="99"/>
      <c r="BX231" s="99"/>
      <c r="BY231" s="99"/>
      <c r="BZ231" s="99"/>
      <c r="CA231" s="99"/>
      <c r="CB231" s="99"/>
      <c r="CC231" s="99"/>
      <c r="CD231" s="99"/>
      <c r="CE231" s="99"/>
      <c r="CF231" s="99"/>
      <c r="CG231" s="99"/>
      <c r="CH231" s="99"/>
      <c r="CI231" s="99"/>
      <c r="CJ231" s="99" t="s">
        <v>4836</v>
      </c>
      <c r="CK231" s="99" t="s">
        <v>5871</v>
      </c>
      <c r="CL231" s="99"/>
      <c r="CM231" s="99"/>
      <c r="CN231" s="102"/>
      <c r="CO231" s="99"/>
      <c r="CP231" s="103" t="s">
        <v>4696</v>
      </c>
      <c r="CQ231" s="104"/>
      <c r="CR231" s="104"/>
      <c r="CS231" s="104"/>
      <c r="CT231" s="104"/>
      <c r="CU231" s="105"/>
      <c r="CV231" s="104" t="str">
        <f>FLEET[[#This Row],[Category]]</f>
        <v>Excavator</v>
      </c>
      <c r="CW231" s="106" t="str">
        <f t="shared" si="3"/>
        <v>EX-62</v>
      </c>
      <c r="CX2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1" s="106" t="s">
        <v>4577</v>
      </c>
      <c r="DA231" s="106" t="s">
        <v>47</v>
      </c>
      <c r="DB231" s="106">
        <f>FLEET[[#This Row],[Toll Collection Device Number]]</f>
        <v>0</v>
      </c>
      <c r="DC231" s="106">
        <f>FLEET[[#This Row],[License Plate]]</f>
        <v>0</v>
      </c>
      <c r="DD231" s="111">
        <f>IFERROR(_xlfn.XLOOKUP(FLEET[[#This Row],[ASSET]],Table7[Equip '#],Table7[Rate],),"NON-BILLABLE")</f>
        <v>3000</v>
      </c>
    </row>
    <row r="232" spans="1:108" x14ac:dyDescent="0.25">
      <c r="A232" s="98" t="s">
        <v>4524</v>
      </c>
      <c r="B232" s="99" t="s">
        <v>4525</v>
      </c>
      <c r="C232" s="99" t="s">
        <v>188</v>
      </c>
      <c r="D232" s="99" t="s">
        <v>4829</v>
      </c>
      <c r="E232" s="99" t="s">
        <v>5023</v>
      </c>
      <c r="F232" s="99" t="s">
        <v>5872</v>
      </c>
      <c r="G232" s="99">
        <v>2019</v>
      </c>
      <c r="H232" s="99" t="s">
        <v>2471</v>
      </c>
      <c r="I232" s="100" t="s">
        <v>5873</v>
      </c>
      <c r="J232" s="99"/>
      <c r="K232" s="101">
        <v>45746.577800925901</v>
      </c>
      <c r="L232" s="99" t="s">
        <v>4580</v>
      </c>
      <c r="M232" s="99"/>
      <c r="N232" s="99"/>
      <c r="O232" s="99"/>
      <c r="P232" s="99"/>
      <c r="Q232" s="99"/>
      <c r="R232" s="99" t="s">
        <v>4572</v>
      </c>
      <c r="S232" s="99"/>
      <c r="T232" s="99" t="s">
        <v>4535</v>
      </c>
      <c r="U232" s="99" t="s">
        <v>4536</v>
      </c>
      <c r="V232" s="99">
        <v>968</v>
      </c>
      <c r="W232" s="99">
        <v>61.9</v>
      </c>
      <c r="X232" s="99">
        <v>61.9</v>
      </c>
      <c r="Y232" s="99">
        <v>5068</v>
      </c>
      <c r="Z232" s="99">
        <v>5068</v>
      </c>
      <c r="AA232" s="99"/>
      <c r="AB232" s="99" t="s">
        <v>5874</v>
      </c>
      <c r="AC232" s="99"/>
      <c r="AD232" s="99"/>
      <c r="AE232" s="99"/>
      <c r="AF232" s="99"/>
      <c r="AG232" s="99"/>
      <c r="AH232" s="99"/>
      <c r="AI232" s="99"/>
      <c r="AJ232" s="99"/>
      <c r="AK232" s="99"/>
      <c r="AL232" s="99"/>
      <c r="AM232" s="99"/>
      <c r="AN232" s="99"/>
      <c r="AO232" s="99" t="s">
        <v>4539</v>
      </c>
      <c r="AP232" s="99" t="s">
        <v>4639</v>
      </c>
      <c r="AQ232" s="99"/>
      <c r="AR232" s="99">
        <v>0</v>
      </c>
      <c r="AS232" s="99" t="s">
        <v>4540</v>
      </c>
      <c r="AT232" s="99"/>
      <c r="AU232" s="99">
        <v>0</v>
      </c>
      <c r="AV232" s="99">
        <v>0</v>
      </c>
      <c r="AW232" s="99">
        <v>0</v>
      </c>
      <c r="AX232" s="99"/>
      <c r="AY232" s="99"/>
      <c r="AZ232" s="99">
        <v>0</v>
      </c>
      <c r="BA232" s="99">
        <v>0</v>
      </c>
      <c r="BB232" s="99">
        <v>0</v>
      </c>
      <c r="BC232" s="99"/>
      <c r="BD232" s="99"/>
      <c r="BE232" s="99"/>
      <c r="BF232" s="99"/>
      <c r="BG232" s="99"/>
      <c r="BH232" s="99"/>
      <c r="BI232" s="99"/>
      <c r="BJ232" s="99"/>
      <c r="BK232" s="99"/>
      <c r="BL232" s="99"/>
      <c r="BM232" s="99"/>
      <c r="BN232" s="99"/>
      <c r="BO232" s="99"/>
      <c r="BP232" s="99"/>
      <c r="BQ232" s="99"/>
      <c r="BR232" s="99"/>
      <c r="BS232" s="99"/>
      <c r="BT232" s="99"/>
      <c r="BU232" s="99"/>
      <c r="BV232" s="99"/>
      <c r="BW232" s="99"/>
      <c r="BX232" s="99"/>
      <c r="BY232" s="99"/>
      <c r="BZ232" s="99"/>
      <c r="CA232" s="99"/>
      <c r="CB232" s="99"/>
      <c r="CC232" s="99"/>
      <c r="CD232" s="99"/>
      <c r="CE232" s="99"/>
      <c r="CF232" s="99"/>
      <c r="CG232" s="99"/>
      <c r="CH232" s="99"/>
      <c r="CI232" s="99"/>
      <c r="CJ232" s="99" t="s">
        <v>4836</v>
      </c>
      <c r="CK232" s="99" t="s">
        <v>5875</v>
      </c>
      <c r="CL232" s="99"/>
      <c r="CM232" s="99"/>
      <c r="CN232" s="102"/>
      <c r="CO232" s="99"/>
      <c r="CP232" s="103" t="s">
        <v>4696</v>
      </c>
      <c r="CQ232" s="104"/>
      <c r="CR232" s="104"/>
      <c r="CS232" s="104"/>
      <c r="CT232" s="104"/>
      <c r="CU232" s="105"/>
      <c r="CV232" s="104" t="str">
        <f>FLEET[[#This Row],[Category]]</f>
        <v>Excavator</v>
      </c>
      <c r="CW232" s="106" t="str">
        <f t="shared" si="3"/>
        <v>EX-65</v>
      </c>
      <c r="CX2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2" s="106" t="s">
        <v>4577</v>
      </c>
      <c r="DA232" s="106" t="s">
        <v>188</v>
      </c>
      <c r="DB232" s="106">
        <f>FLEET[[#This Row],[Toll Collection Device Number]]</f>
        <v>0</v>
      </c>
      <c r="DC232" s="106">
        <f>FLEET[[#This Row],[License Plate]]</f>
        <v>0</v>
      </c>
      <c r="DD232" s="111">
        <f>IFERROR(_xlfn.XLOOKUP(FLEET[[#This Row],[ASSET]],Table7[Equip '#],Table7[Rate],),"NON-BILLABLE")</f>
        <v>7500</v>
      </c>
    </row>
    <row r="233" spans="1:108" x14ac:dyDescent="0.25">
      <c r="A233" s="98" t="s">
        <v>4524</v>
      </c>
      <c r="B233" s="99" t="s">
        <v>4525</v>
      </c>
      <c r="C233" s="99" t="s">
        <v>3139</v>
      </c>
      <c r="D233" s="99" t="s">
        <v>4829</v>
      </c>
      <c r="E233" s="99" t="s">
        <v>5023</v>
      </c>
      <c r="F233" s="99" t="s">
        <v>5876</v>
      </c>
      <c r="G233" s="99"/>
      <c r="H233" s="99" t="s">
        <v>2471</v>
      </c>
      <c r="I233" s="100" t="s">
        <v>5873</v>
      </c>
      <c r="J233" s="99"/>
      <c r="K233" s="101">
        <v>45745.6621296296</v>
      </c>
      <c r="L233" s="99" t="s">
        <v>4580</v>
      </c>
      <c r="M233" s="99"/>
      <c r="N233" s="99"/>
      <c r="O233" s="99"/>
      <c r="P233" s="99"/>
      <c r="Q233" s="99"/>
      <c r="R233" s="99" t="s">
        <v>5877</v>
      </c>
      <c r="S233" s="99"/>
      <c r="T233" s="99" t="s">
        <v>4535</v>
      </c>
      <c r="U233" s="99" t="s">
        <v>1934</v>
      </c>
      <c r="V233" s="99">
        <v>772</v>
      </c>
      <c r="W233" s="99">
        <v>108.2</v>
      </c>
      <c r="X233" s="99">
        <v>108.2</v>
      </c>
      <c r="Y233" s="99">
        <v>6030</v>
      </c>
      <c r="Z233" s="99">
        <v>6030</v>
      </c>
      <c r="AA233" s="99"/>
      <c r="AB233" s="99" t="s">
        <v>5878</v>
      </c>
      <c r="AC233" s="99"/>
      <c r="AD233" s="99"/>
      <c r="AE233" s="99"/>
      <c r="AF233" s="99"/>
      <c r="AG233" s="99"/>
      <c r="AH233" s="99"/>
      <c r="AI233" s="99"/>
      <c r="AJ233" s="99"/>
      <c r="AK233" s="99"/>
      <c r="AL233" s="99"/>
      <c r="AM233" s="99"/>
      <c r="AN233" s="99"/>
      <c r="AO233" s="99" t="s">
        <v>4539</v>
      </c>
      <c r="AP233" s="99" t="s">
        <v>4639</v>
      </c>
      <c r="AQ233" s="99"/>
      <c r="AR233" s="99">
        <v>0</v>
      </c>
      <c r="AS233" s="99" t="s">
        <v>4540</v>
      </c>
      <c r="AT233" s="99"/>
      <c r="AU233" s="99">
        <v>0</v>
      </c>
      <c r="AV233" s="99">
        <v>0</v>
      </c>
      <c r="AW233" s="99">
        <v>0</v>
      </c>
      <c r="AX233" s="99"/>
      <c r="AY233" s="99"/>
      <c r="AZ233" s="99"/>
      <c r="BA233" s="99"/>
      <c r="BB233" s="99"/>
      <c r="BC233" s="99"/>
      <c r="BD233" s="99"/>
      <c r="BE233" s="99"/>
      <c r="BF233" s="99"/>
      <c r="BG233" s="99"/>
      <c r="BH233" s="99"/>
      <c r="BI233" s="99"/>
      <c r="BJ233" s="99"/>
      <c r="BK233" s="99"/>
      <c r="BL233" s="99"/>
      <c r="BM233" s="99"/>
      <c r="BN233" s="99"/>
      <c r="BO233" s="99"/>
      <c r="BP233" s="99"/>
      <c r="BQ233" s="99"/>
      <c r="BR233" s="99"/>
      <c r="BS233" s="99"/>
      <c r="BT233" s="99"/>
      <c r="BU233" s="99"/>
      <c r="BV233" s="99"/>
      <c r="BW233" s="99"/>
      <c r="BX233" s="99"/>
      <c r="BY233" s="99"/>
      <c r="BZ233" s="99"/>
      <c r="CA233" s="99"/>
      <c r="CB233" s="99"/>
      <c r="CC233" s="99"/>
      <c r="CD233" s="99"/>
      <c r="CE233" s="99"/>
      <c r="CF233" s="99"/>
      <c r="CG233" s="99"/>
      <c r="CH233" s="99"/>
      <c r="CI233" s="99"/>
      <c r="CJ233" s="99" t="s">
        <v>4836</v>
      </c>
      <c r="CK233" s="99" t="s">
        <v>5879</v>
      </c>
      <c r="CL233" s="99"/>
      <c r="CM233" s="99"/>
      <c r="CN233" s="102"/>
      <c r="CO233" s="99"/>
      <c r="CP233" s="103" t="s">
        <v>4544</v>
      </c>
      <c r="CQ233" s="104"/>
      <c r="CR233" s="104"/>
      <c r="CS233" s="104"/>
      <c r="CT233" s="104"/>
      <c r="CU233" s="105"/>
      <c r="CV233" s="104" t="str">
        <f>FLEET[[#This Row],[Category]]</f>
        <v>Excavator</v>
      </c>
      <c r="CW233" s="106" t="str">
        <f t="shared" si="3"/>
        <v>EX-68</v>
      </c>
      <c r="CX2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3" s="106" t="s">
        <v>4577</v>
      </c>
      <c r="DA233" s="106" t="s">
        <v>3139</v>
      </c>
      <c r="DB233" s="106">
        <f>FLEET[[#This Row],[Toll Collection Device Number]]</f>
        <v>0</v>
      </c>
      <c r="DC233" s="106">
        <f>FLEET[[#This Row],[License Plate]]</f>
        <v>0</v>
      </c>
      <c r="DD233" s="111">
        <f>IFERROR(_xlfn.XLOOKUP(FLEET[[#This Row],[ASSET]],Table7[Equip '#],Table7[Rate],),"NON-BILLABLE")</f>
        <v>10000</v>
      </c>
    </row>
    <row r="234" spans="1:108" ht="24" x14ac:dyDescent="0.25">
      <c r="A234" s="98" t="s">
        <v>4524</v>
      </c>
      <c r="B234" s="99" t="s">
        <v>4525</v>
      </c>
      <c r="C234" s="99" t="s">
        <v>3140</v>
      </c>
      <c r="D234" s="99" t="s">
        <v>4829</v>
      </c>
      <c r="E234" s="99" t="s">
        <v>5023</v>
      </c>
      <c r="F234" s="99" t="s">
        <v>5811</v>
      </c>
      <c r="G234" s="99">
        <v>2019</v>
      </c>
      <c r="H234" s="99" t="s">
        <v>2471</v>
      </c>
      <c r="I234" s="100" t="s">
        <v>5799</v>
      </c>
      <c r="J234" s="99"/>
      <c r="K234" s="101">
        <v>45746.544050925899</v>
      </c>
      <c r="L234" s="99" t="s">
        <v>4580</v>
      </c>
      <c r="M234" s="99"/>
      <c r="N234" s="99"/>
      <c r="O234" s="99"/>
      <c r="P234" s="99"/>
      <c r="Q234" s="99"/>
      <c r="R234" s="99" t="s">
        <v>4628</v>
      </c>
      <c r="S234" s="99"/>
      <c r="T234" s="99" t="s">
        <v>4535</v>
      </c>
      <c r="U234" s="99" t="s">
        <v>1936</v>
      </c>
      <c r="V234" s="99">
        <v>761</v>
      </c>
      <c r="W234" s="99">
        <v>4093</v>
      </c>
      <c r="X234" s="99">
        <v>4093</v>
      </c>
      <c r="Y234" s="99">
        <v>4391</v>
      </c>
      <c r="Z234" s="99">
        <v>4391</v>
      </c>
      <c r="AA234" s="99"/>
      <c r="AB234" s="99" t="s">
        <v>5880</v>
      </c>
      <c r="AC234" s="99"/>
      <c r="AD234" s="99"/>
      <c r="AE234" s="99"/>
      <c r="AF234" s="99"/>
      <c r="AG234" s="99"/>
      <c r="AH234" s="99"/>
      <c r="AI234" s="99"/>
      <c r="AJ234" s="99"/>
      <c r="AK234" s="99"/>
      <c r="AL234" s="99"/>
      <c r="AM234" s="99"/>
      <c r="AN234" s="99"/>
      <c r="AO234" s="99" t="s">
        <v>4539</v>
      </c>
      <c r="AP234" s="99" t="s">
        <v>4639</v>
      </c>
      <c r="AQ234" s="99"/>
      <c r="AR234" s="99">
        <v>0</v>
      </c>
      <c r="AS234" s="99" t="s">
        <v>4540</v>
      </c>
      <c r="AT234" s="99"/>
      <c r="AU234" s="99">
        <v>0</v>
      </c>
      <c r="AV234" s="99">
        <v>0</v>
      </c>
      <c r="AW234" s="99">
        <v>0</v>
      </c>
      <c r="AX234" s="99"/>
      <c r="AY234" s="99"/>
      <c r="AZ234" s="99"/>
      <c r="BA234" s="99"/>
      <c r="BB234" s="99"/>
      <c r="BC234" s="99"/>
      <c r="BD234" s="99"/>
      <c r="BE234" s="99"/>
      <c r="BF234" s="99"/>
      <c r="BG234" s="99"/>
      <c r="BH234" s="99"/>
      <c r="BI234" s="99"/>
      <c r="BJ234" s="99"/>
      <c r="BK234" s="99"/>
      <c r="BL234" s="99"/>
      <c r="BM234" s="99"/>
      <c r="BN234" s="99"/>
      <c r="BO234" s="99"/>
      <c r="BP234" s="99"/>
      <c r="BQ234" s="99"/>
      <c r="BR234" s="99"/>
      <c r="BS234" s="99"/>
      <c r="BT234" s="99"/>
      <c r="BU234" s="99"/>
      <c r="BV234" s="99"/>
      <c r="BW234" s="99"/>
      <c r="BX234" s="99"/>
      <c r="BY234" s="99"/>
      <c r="BZ234" s="99"/>
      <c r="CA234" s="99"/>
      <c r="CB234" s="99"/>
      <c r="CC234" s="99"/>
      <c r="CD234" s="99"/>
      <c r="CE234" s="99"/>
      <c r="CF234" s="99"/>
      <c r="CG234" s="99"/>
      <c r="CH234" s="99"/>
      <c r="CI234" s="99"/>
      <c r="CJ234" s="99" t="s">
        <v>4836</v>
      </c>
      <c r="CK234" s="99" t="s">
        <v>5881</v>
      </c>
      <c r="CL234" s="99"/>
      <c r="CM234" s="99"/>
      <c r="CN234" s="102"/>
      <c r="CO234" s="99"/>
      <c r="CP234" s="103" t="s">
        <v>4544</v>
      </c>
      <c r="CQ234" s="104"/>
      <c r="CR234" s="104"/>
      <c r="CS234" s="104"/>
      <c r="CT234" s="104"/>
      <c r="CU234" s="105"/>
      <c r="CV234" s="104" t="str">
        <f>FLEET[[#This Row],[Category]]</f>
        <v>Excavator</v>
      </c>
      <c r="CW234" s="106" t="str">
        <f t="shared" si="3"/>
        <v>EX-69</v>
      </c>
      <c r="CX2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4" s="106" t="s">
        <v>4577</v>
      </c>
      <c r="DA234" s="106" t="s">
        <v>3140</v>
      </c>
      <c r="DB234" s="106">
        <f>FLEET[[#This Row],[Toll Collection Device Number]]</f>
        <v>0</v>
      </c>
      <c r="DC234" s="106">
        <f>FLEET[[#This Row],[License Plate]]</f>
        <v>0</v>
      </c>
      <c r="DD234" s="111">
        <f>IFERROR(_xlfn.XLOOKUP(FLEET[[#This Row],[ASSET]],Table7[Equip '#],Table7[Rate],),"NON-BILLABLE")</f>
        <v>5000</v>
      </c>
    </row>
    <row r="235" spans="1:108" ht="24" x14ac:dyDescent="0.25">
      <c r="A235" s="98" t="s">
        <v>4524</v>
      </c>
      <c r="B235" s="99" t="s">
        <v>4525</v>
      </c>
      <c r="C235" s="99" t="s">
        <v>3141</v>
      </c>
      <c r="D235" s="99" t="s">
        <v>4829</v>
      </c>
      <c r="E235" s="99" t="s">
        <v>5023</v>
      </c>
      <c r="F235" s="99" t="s">
        <v>5811</v>
      </c>
      <c r="G235" s="99">
        <v>2019</v>
      </c>
      <c r="H235" s="99" t="s">
        <v>2471</v>
      </c>
      <c r="I235" s="100" t="s">
        <v>5799</v>
      </c>
      <c r="J235" s="99"/>
      <c r="K235" s="101">
        <v>45746.408298611103</v>
      </c>
      <c r="L235" s="99" t="s">
        <v>4580</v>
      </c>
      <c r="M235" s="99"/>
      <c r="N235" s="99"/>
      <c r="O235" s="99"/>
      <c r="P235" s="99"/>
      <c r="Q235" s="99"/>
      <c r="R235" s="99" t="s">
        <v>5229</v>
      </c>
      <c r="S235" s="99"/>
      <c r="T235" s="99" t="s">
        <v>4535</v>
      </c>
      <c r="U235" s="99" t="s">
        <v>1936</v>
      </c>
      <c r="V235" s="99">
        <v>821</v>
      </c>
      <c r="W235" s="99">
        <v>4664.8999999999996</v>
      </c>
      <c r="X235" s="99">
        <v>4664.8999999999996</v>
      </c>
      <c r="Y235" s="99">
        <v>4946</v>
      </c>
      <c r="Z235" s="99">
        <v>4946</v>
      </c>
      <c r="AA235" s="99"/>
      <c r="AB235" s="99" t="s">
        <v>5882</v>
      </c>
      <c r="AC235" s="99"/>
      <c r="AD235" s="99"/>
      <c r="AE235" s="99"/>
      <c r="AF235" s="99"/>
      <c r="AG235" s="99"/>
      <c r="AH235" s="99"/>
      <c r="AI235" s="99"/>
      <c r="AJ235" s="99"/>
      <c r="AK235" s="99"/>
      <c r="AL235" s="99"/>
      <c r="AM235" s="99"/>
      <c r="AN235" s="99"/>
      <c r="AO235" s="99" t="s">
        <v>4539</v>
      </c>
      <c r="AP235" s="99" t="s">
        <v>4639</v>
      </c>
      <c r="AQ235" s="99"/>
      <c r="AR235" s="99">
        <v>0</v>
      </c>
      <c r="AS235" s="99" t="s">
        <v>4540</v>
      </c>
      <c r="AT235" s="99"/>
      <c r="AU235" s="99">
        <v>0</v>
      </c>
      <c r="AV235" s="99">
        <v>0</v>
      </c>
      <c r="AW235" s="99">
        <v>0</v>
      </c>
      <c r="AX235" s="99"/>
      <c r="AY235" s="99"/>
      <c r="AZ235" s="99"/>
      <c r="BA235" s="99"/>
      <c r="BB235" s="99"/>
      <c r="BC235" s="99"/>
      <c r="BD235" s="99"/>
      <c r="BE235" s="99"/>
      <c r="BF235" s="99"/>
      <c r="BG235" s="99"/>
      <c r="BH235" s="99"/>
      <c r="BI235" s="99"/>
      <c r="BJ235" s="99"/>
      <c r="BK235" s="99"/>
      <c r="BL235" s="99"/>
      <c r="BM235" s="99"/>
      <c r="BN235" s="99"/>
      <c r="BO235" s="99"/>
      <c r="BP235" s="99"/>
      <c r="BQ235" s="99"/>
      <c r="BR235" s="99"/>
      <c r="BS235" s="99"/>
      <c r="BT235" s="99"/>
      <c r="BU235" s="99"/>
      <c r="BV235" s="99"/>
      <c r="BW235" s="99"/>
      <c r="BX235" s="99"/>
      <c r="BY235" s="99"/>
      <c r="BZ235" s="99"/>
      <c r="CA235" s="99"/>
      <c r="CB235" s="99"/>
      <c r="CC235" s="99"/>
      <c r="CD235" s="99"/>
      <c r="CE235" s="99"/>
      <c r="CF235" s="99"/>
      <c r="CG235" s="99"/>
      <c r="CH235" s="99"/>
      <c r="CI235" s="99"/>
      <c r="CJ235" s="99" t="s">
        <v>4836</v>
      </c>
      <c r="CK235" s="99" t="s">
        <v>5883</v>
      </c>
      <c r="CL235" s="102"/>
      <c r="CM235" s="99"/>
      <c r="CN235" s="102"/>
      <c r="CO235" s="99"/>
      <c r="CP235" s="103" t="s">
        <v>4544</v>
      </c>
      <c r="CQ235" s="104"/>
      <c r="CR235" s="104"/>
      <c r="CS235" s="104"/>
      <c r="CT235" s="104"/>
      <c r="CU235" s="105"/>
      <c r="CV235" s="104" t="str">
        <f>FLEET[[#This Row],[Category]]</f>
        <v>Excavator</v>
      </c>
      <c r="CW235" s="106" t="str">
        <f t="shared" si="3"/>
        <v>EX-70</v>
      </c>
      <c r="CX2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5" s="106" t="s">
        <v>4577</v>
      </c>
      <c r="DA235" s="106" t="s">
        <v>3141</v>
      </c>
      <c r="DB235" s="106">
        <f>FLEET[[#This Row],[Toll Collection Device Number]]</f>
        <v>0</v>
      </c>
      <c r="DC235" s="106">
        <f>FLEET[[#This Row],[License Plate]]</f>
        <v>0</v>
      </c>
      <c r="DD235" s="111">
        <f>IFERROR(_xlfn.XLOOKUP(FLEET[[#This Row],[ASSET]],Table7[Equip '#],Table7[Rate],),"NON-BILLABLE")</f>
        <v>5000</v>
      </c>
    </row>
    <row r="236" spans="1:108" ht="24" x14ac:dyDescent="0.25">
      <c r="A236" s="98" t="s">
        <v>4524</v>
      </c>
      <c r="B236" s="99" t="s">
        <v>4525</v>
      </c>
      <c r="C236" s="99" t="s">
        <v>3459</v>
      </c>
      <c r="D236" s="99" t="s">
        <v>4829</v>
      </c>
      <c r="E236" s="99" t="s">
        <v>4830</v>
      </c>
      <c r="F236" s="99" t="s">
        <v>5850</v>
      </c>
      <c r="G236" s="99">
        <v>2023</v>
      </c>
      <c r="H236" s="99" t="s">
        <v>2471</v>
      </c>
      <c r="I236" s="100" t="s">
        <v>5790</v>
      </c>
      <c r="J236" s="99"/>
      <c r="K236" s="101">
        <v>45747.305289351898</v>
      </c>
      <c r="L236" s="99" t="s">
        <v>4853</v>
      </c>
      <c r="M236" s="99"/>
      <c r="N236" s="99"/>
      <c r="O236" s="99"/>
      <c r="P236" s="99"/>
      <c r="Q236" s="99"/>
      <c r="R236" s="99" t="s">
        <v>5713</v>
      </c>
      <c r="S236" s="99"/>
      <c r="T236" s="99" t="s">
        <v>4535</v>
      </c>
      <c r="U236" s="99" t="s">
        <v>4536</v>
      </c>
      <c r="V236" s="99">
        <v>500</v>
      </c>
      <c r="W236" s="99">
        <v>243</v>
      </c>
      <c r="X236" s="99">
        <v>243</v>
      </c>
      <c r="Y236" s="99">
        <v>1049</v>
      </c>
      <c r="Z236" s="99">
        <v>1049</v>
      </c>
      <c r="AA236" s="99"/>
      <c r="AB236" s="99" t="s">
        <v>5884</v>
      </c>
      <c r="AC236" s="99"/>
      <c r="AD236" s="99"/>
      <c r="AE236" s="99"/>
      <c r="AF236" s="99"/>
      <c r="AG236" s="99"/>
      <c r="AH236" s="99" t="s">
        <v>5885</v>
      </c>
      <c r="AI236" s="99"/>
      <c r="AJ236" s="99"/>
      <c r="AK236" s="99"/>
      <c r="AL236" s="99"/>
      <c r="AM236" s="99"/>
      <c r="AN236" s="99"/>
      <c r="AO236" s="99" t="s">
        <v>4539</v>
      </c>
      <c r="AP236" s="99"/>
      <c r="AQ236" s="99">
        <v>0</v>
      </c>
      <c r="AR236" s="99">
        <v>0</v>
      </c>
      <c r="AS236" s="99" t="s">
        <v>4540</v>
      </c>
      <c r="AT236" s="99">
        <v>0</v>
      </c>
      <c r="AU236" s="99">
        <v>0</v>
      </c>
      <c r="AV236" s="99">
        <v>0</v>
      </c>
      <c r="AW236" s="99">
        <v>0</v>
      </c>
      <c r="AX236" s="99"/>
      <c r="AY236" s="99"/>
      <c r="AZ236" s="99"/>
      <c r="BA236" s="99"/>
      <c r="BB236" s="99"/>
      <c r="BC236" s="99"/>
      <c r="BD236" s="99"/>
      <c r="BE236" s="99"/>
      <c r="BF236" s="99"/>
      <c r="BG236" s="99"/>
      <c r="BH236" s="99"/>
      <c r="BI236" s="99"/>
      <c r="BJ236" s="99"/>
      <c r="BK236" s="99"/>
      <c r="BL236" s="99"/>
      <c r="BM236" s="99"/>
      <c r="BN236" s="99"/>
      <c r="BO236" s="99"/>
      <c r="BP236" s="99"/>
      <c r="BQ236" s="99"/>
      <c r="BR236" s="99"/>
      <c r="BS236" s="99"/>
      <c r="BT236" s="99"/>
      <c r="BU236" s="99"/>
      <c r="BV236" s="99"/>
      <c r="BW236" s="99"/>
      <c r="BX236" s="99"/>
      <c r="BY236" s="99"/>
      <c r="BZ236" s="99"/>
      <c r="CA236" s="99"/>
      <c r="CB236" s="99"/>
      <c r="CC236" s="99"/>
      <c r="CD236" s="99"/>
      <c r="CE236" s="99"/>
      <c r="CF236" s="99"/>
      <c r="CG236" s="99"/>
      <c r="CH236" s="99"/>
      <c r="CI236" s="99"/>
      <c r="CJ236" s="99" t="s">
        <v>4836</v>
      </c>
      <c r="CK236" s="99" t="s">
        <v>5886</v>
      </c>
      <c r="CL236" s="99"/>
      <c r="CM236" s="99"/>
      <c r="CN236" s="102"/>
      <c r="CO236" s="99"/>
      <c r="CP236" s="103" t="s">
        <v>4544</v>
      </c>
      <c r="CQ236" s="104"/>
      <c r="CR236" s="104"/>
      <c r="CS236" s="104"/>
      <c r="CT236" s="104"/>
      <c r="CU236" s="105"/>
      <c r="CV236" s="104" t="str">
        <f>FLEET[[#This Row],[Category]]</f>
        <v>Excavator</v>
      </c>
      <c r="CW236" s="106" t="str">
        <f t="shared" si="3"/>
        <v>EX-77</v>
      </c>
      <c r="CX2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6" s="106" t="s">
        <v>4577</v>
      </c>
      <c r="DA236" s="106" t="s">
        <v>3459</v>
      </c>
      <c r="DB236" s="106">
        <f>FLEET[[#This Row],[Toll Collection Device Number]]</f>
        <v>0</v>
      </c>
      <c r="DC236" s="106">
        <f>FLEET[[#This Row],[License Plate]]</f>
        <v>0</v>
      </c>
      <c r="DD236" s="111">
        <f>IFERROR(_xlfn.XLOOKUP(FLEET[[#This Row],[ASSET]],Table7[Equip '#],Table7[Rate],),"NON-BILLABLE")</f>
        <v>3000</v>
      </c>
    </row>
    <row r="237" spans="1:108" ht="24" x14ac:dyDescent="0.25">
      <c r="A237" s="98" t="s">
        <v>4524</v>
      </c>
      <c r="B237" s="99" t="s">
        <v>4525</v>
      </c>
      <c r="C237" s="99" t="s">
        <v>4065</v>
      </c>
      <c r="D237" s="99" t="s">
        <v>4829</v>
      </c>
      <c r="E237" s="99" t="s">
        <v>5023</v>
      </c>
      <c r="F237" s="99" t="s">
        <v>5887</v>
      </c>
      <c r="G237" s="99">
        <v>2022</v>
      </c>
      <c r="H237" s="99" t="s">
        <v>2471</v>
      </c>
      <c r="I237" s="100" t="s">
        <v>5799</v>
      </c>
      <c r="J237" s="99"/>
      <c r="K237" s="101">
        <v>45747.293935185196</v>
      </c>
      <c r="L237" s="99" t="s">
        <v>4853</v>
      </c>
      <c r="M237" s="99"/>
      <c r="N237" s="99"/>
      <c r="O237" s="99"/>
      <c r="P237" s="99"/>
      <c r="Q237" s="99"/>
      <c r="R237" s="99" t="s">
        <v>4717</v>
      </c>
      <c r="S237" s="99"/>
      <c r="T237" s="99" t="s">
        <v>4535</v>
      </c>
      <c r="U237" s="99" t="s">
        <v>4536</v>
      </c>
      <c r="V237" s="99">
        <v>181</v>
      </c>
      <c r="W237" s="99">
        <v>51</v>
      </c>
      <c r="X237" s="99">
        <v>51</v>
      </c>
      <c r="Y237" s="99">
        <v>1961</v>
      </c>
      <c r="Z237" s="99">
        <v>1961</v>
      </c>
      <c r="AA237" s="99"/>
      <c r="AB237" s="99" t="s">
        <v>5888</v>
      </c>
      <c r="AC237" s="99"/>
      <c r="AD237" s="99"/>
      <c r="AE237" s="99"/>
      <c r="AF237" s="99"/>
      <c r="AG237" s="99"/>
      <c r="AH237" s="99"/>
      <c r="AI237" s="99"/>
      <c r="AJ237" s="99"/>
      <c r="AK237" s="99"/>
      <c r="AL237" s="99"/>
      <c r="AM237" s="99"/>
      <c r="AN237" s="99"/>
      <c r="AO237" s="99" t="s">
        <v>4539</v>
      </c>
      <c r="AP237" s="99"/>
      <c r="AQ237" s="99">
        <v>0</v>
      </c>
      <c r="AR237" s="99">
        <v>0</v>
      </c>
      <c r="AS237" s="99" t="s">
        <v>4540</v>
      </c>
      <c r="AT237" s="99">
        <v>0</v>
      </c>
      <c r="AU237" s="99">
        <v>0</v>
      </c>
      <c r="AV237" s="99">
        <v>0</v>
      </c>
      <c r="AW237" s="99">
        <v>0</v>
      </c>
      <c r="AX237" s="99"/>
      <c r="AY237" s="99"/>
      <c r="AZ237" s="99"/>
      <c r="BA237" s="99"/>
      <c r="BB237" s="99"/>
      <c r="BC237" s="99"/>
      <c r="BD237" s="99"/>
      <c r="BE237" s="99"/>
      <c r="BF237" s="99"/>
      <c r="BG237" s="99"/>
      <c r="BH237" s="99"/>
      <c r="BI237" s="99"/>
      <c r="BJ237" s="99"/>
      <c r="BK237" s="99"/>
      <c r="BL237" s="99"/>
      <c r="BM237" s="99"/>
      <c r="BN237" s="99"/>
      <c r="BO237" s="99"/>
      <c r="BP237" s="99"/>
      <c r="BQ237" s="99"/>
      <c r="BR237" s="99"/>
      <c r="BS237" s="99"/>
      <c r="BT237" s="99"/>
      <c r="BU237" s="99"/>
      <c r="BV237" s="99"/>
      <c r="BW237" s="99"/>
      <c r="BX237" s="99"/>
      <c r="BY237" s="99"/>
      <c r="BZ237" s="99"/>
      <c r="CA237" s="99"/>
      <c r="CB237" s="99"/>
      <c r="CC237" s="99"/>
      <c r="CD237" s="99"/>
      <c r="CE237" s="99"/>
      <c r="CF237" s="99"/>
      <c r="CG237" s="99"/>
      <c r="CH237" s="99"/>
      <c r="CI237" s="99"/>
      <c r="CJ237" s="99" t="s">
        <v>4836</v>
      </c>
      <c r="CK237" s="99" t="s">
        <v>5889</v>
      </c>
      <c r="CL237" s="102"/>
      <c r="CM237" s="99"/>
      <c r="CN237" s="102"/>
      <c r="CO237" s="99"/>
      <c r="CP237" s="103" t="s">
        <v>4544</v>
      </c>
      <c r="CQ237" s="104"/>
      <c r="CR237" s="104"/>
      <c r="CS237" s="104"/>
      <c r="CT237" s="104"/>
      <c r="CU237" s="105"/>
      <c r="CV237" s="104" t="str">
        <f>FLEET[[#This Row],[Category]]</f>
        <v>Excavator</v>
      </c>
      <c r="CW237" s="106" t="str">
        <f t="shared" si="3"/>
        <v>EX-80</v>
      </c>
      <c r="CX2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7" s="106" t="s">
        <v>4577</v>
      </c>
      <c r="DA237" s="106" t="s">
        <v>4065</v>
      </c>
      <c r="DB237" s="106">
        <f>FLEET[[#This Row],[Toll Collection Device Number]]</f>
        <v>0</v>
      </c>
      <c r="DC237" s="106">
        <f>FLEET[[#This Row],[License Plate]]</f>
        <v>0</v>
      </c>
      <c r="DD237" s="111">
        <f>IFERROR(_xlfn.XLOOKUP(FLEET[[#This Row],[ASSET]],Table7[Equip '#],Table7[Rate],),"NON-BILLABLE")</f>
        <v>5000</v>
      </c>
    </row>
    <row r="238" spans="1:108" x14ac:dyDescent="0.25">
      <c r="A238" s="98" t="s">
        <v>4524</v>
      </c>
      <c r="B238" s="99" t="s">
        <v>4525</v>
      </c>
      <c r="C238" s="99" t="s">
        <v>4150</v>
      </c>
      <c r="D238" s="99" t="s">
        <v>4829</v>
      </c>
      <c r="E238" s="99" t="s">
        <v>4830</v>
      </c>
      <c r="F238" s="99" t="s">
        <v>5890</v>
      </c>
      <c r="G238" s="99">
        <v>2022</v>
      </c>
      <c r="H238" s="99" t="s">
        <v>2471</v>
      </c>
      <c r="I238" s="100"/>
      <c r="J238" s="99"/>
      <c r="K238" s="101">
        <v>45734.736134259299</v>
      </c>
      <c r="L238" s="99" t="s">
        <v>4531</v>
      </c>
      <c r="M238" s="99"/>
      <c r="N238" s="99"/>
      <c r="O238" s="99"/>
      <c r="P238" s="99"/>
      <c r="Q238" s="99"/>
      <c r="R238" s="99" t="s">
        <v>4628</v>
      </c>
      <c r="S238" s="99"/>
      <c r="T238" s="99" t="s">
        <v>4535</v>
      </c>
      <c r="U238" s="99" t="s">
        <v>5891</v>
      </c>
      <c r="V238" s="99">
        <v>131</v>
      </c>
      <c r="W238" s="99">
        <v>35.5</v>
      </c>
      <c r="X238" s="99">
        <v>35.5</v>
      </c>
      <c r="Y238" s="99">
        <v>621</v>
      </c>
      <c r="Z238" s="99">
        <v>621</v>
      </c>
      <c r="AA238" s="99"/>
      <c r="AB238" s="99" t="s">
        <v>5892</v>
      </c>
      <c r="AC238" s="99"/>
      <c r="AD238" s="99"/>
      <c r="AE238" s="99"/>
      <c r="AF238" s="99"/>
      <c r="AG238" s="99"/>
      <c r="AH238" s="99"/>
      <c r="AI238" s="99"/>
      <c r="AJ238" s="99"/>
      <c r="AK238" s="99"/>
      <c r="AL238" s="99"/>
      <c r="AM238" s="99"/>
      <c r="AN238" s="99"/>
      <c r="AO238" s="99" t="s">
        <v>4539</v>
      </c>
      <c r="AP238" s="99"/>
      <c r="AQ238" s="99">
        <v>0</v>
      </c>
      <c r="AR238" s="99">
        <v>0</v>
      </c>
      <c r="AS238" s="99" t="s">
        <v>4540</v>
      </c>
      <c r="AT238" s="99">
        <v>0</v>
      </c>
      <c r="AU238" s="99">
        <v>0</v>
      </c>
      <c r="AV238" s="99">
        <v>0</v>
      </c>
      <c r="AW238" s="99">
        <v>0</v>
      </c>
      <c r="AX238" s="99"/>
      <c r="AY238" s="99"/>
      <c r="AZ238" s="99"/>
      <c r="BA238" s="99"/>
      <c r="BB238" s="99"/>
      <c r="BC238" s="99"/>
      <c r="BD238" s="99"/>
      <c r="BE238" s="99"/>
      <c r="BF238" s="99"/>
      <c r="BG238" s="99"/>
      <c r="BH238" s="99"/>
      <c r="BI238" s="99"/>
      <c r="BJ238" s="99"/>
      <c r="BK238" s="99"/>
      <c r="BL238" s="99"/>
      <c r="BM238" s="99"/>
      <c r="BN238" s="99"/>
      <c r="BO238" s="99"/>
      <c r="BP238" s="99"/>
      <c r="BQ238" s="99"/>
      <c r="BR238" s="99"/>
      <c r="BS238" s="99"/>
      <c r="BT238" s="99"/>
      <c r="BU238" s="99"/>
      <c r="BV238" s="99"/>
      <c r="BW238" s="99"/>
      <c r="BX238" s="99"/>
      <c r="BY238" s="99"/>
      <c r="BZ238" s="99"/>
      <c r="CA238" s="99"/>
      <c r="CB238" s="99"/>
      <c r="CC238" s="99"/>
      <c r="CD238" s="99"/>
      <c r="CE238" s="99"/>
      <c r="CF238" s="99"/>
      <c r="CG238" s="99"/>
      <c r="CH238" s="99"/>
      <c r="CI238" s="99"/>
      <c r="CJ238" s="99" t="s">
        <v>4836</v>
      </c>
      <c r="CK238" s="99" t="s">
        <v>5893</v>
      </c>
      <c r="CL238" s="99"/>
      <c r="CM238" s="99"/>
      <c r="CN238" s="102"/>
      <c r="CO238" s="99"/>
      <c r="CP238" s="103" t="s">
        <v>4544</v>
      </c>
      <c r="CQ238" s="104"/>
      <c r="CR238" s="104"/>
      <c r="CS238" s="104"/>
      <c r="CT238" s="104"/>
      <c r="CU238" s="105"/>
      <c r="CV238" s="104" t="str">
        <f>FLEET[[#This Row],[Category]]</f>
        <v>Excavator</v>
      </c>
      <c r="CW238" s="106" t="str">
        <f t="shared" si="3"/>
        <v>EX-81</v>
      </c>
      <c r="CX2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3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38" s="106" t="s">
        <v>4577</v>
      </c>
      <c r="DA238" s="106" t="s">
        <v>4150</v>
      </c>
      <c r="DB238" s="106">
        <f>FLEET[[#This Row],[Toll Collection Device Number]]</f>
        <v>0</v>
      </c>
      <c r="DC238" s="106">
        <f>FLEET[[#This Row],[License Plate]]</f>
        <v>0</v>
      </c>
      <c r="DD238" s="111">
        <f>IFERROR(_xlfn.XLOOKUP(FLEET[[#This Row],[ASSET]],Table7[Equip '#],Table7[Rate],),"NON-BILLABLE")</f>
        <v>3000</v>
      </c>
    </row>
    <row r="239" spans="1:108" x14ac:dyDescent="0.25">
      <c r="A239" s="98" t="s">
        <v>4524</v>
      </c>
      <c r="B239" s="99" t="s">
        <v>4525</v>
      </c>
      <c r="C239" s="99" t="s">
        <v>5894</v>
      </c>
      <c r="D239" s="99" t="s">
        <v>4829</v>
      </c>
      <c r="E239" s="99" t="s">
        <v>4830</v>
      </c>
      <c r="F239" s="99" t="s">
        <v>5895</v>
      </c>
      <c r="G239" s="99">
        <v>2024</v>
      </c>
      <c r="H239" s="99" t="s">
        <v>5896</v>
      </c>
      <c r="I239" s="100"/>
      <c r="J239" s="99"/>
      <c r="K239" s="101"/>
      <c r="L239" s="99"/>
      <c r="M239" s="99"/>
      <c r="N239" s="99"/>
      <c r="O239" s="99"/>
      <c r="P239" s="99"/>
      <c r="Q239" s="99"/>
      <c r="R239" s="99"/>
      <c r="S239" s="99"/>
      <c r="T239" s="99" t="s">
        <v>4535</v>
      </c>
      <c r="U239" s="99" t="s">
        <v>4373</v>
      </c>
      <c r="V239" s="99"/>
      <c r="W239" s="99"/>
      <c r="X239" s="99"/>
      <c r="Y239" s="99"/>
      <c r="Z239" s="99"/>
      <c r="AA239" s="99" t="s">
        <v>5897</v>
      </c>
      <c r="AB239" s="99" t="s">
        <v>5898</v>
      </c>
      <c r="AC239" s="99"/>
      <c r="AD239" s="99"/>
      <c r="AE239" s="99"/>
      <c r="AF239" s="99"/>
      <c r="AG239" s="99"/>
      <c r="AH239" s="99" t="s">
        <v>5899</v>
      </c>
      <c r="AI239" s="99"/>
      <c r="AJ239" s="99"/>
      <c r="AK239" s="99"/>
      <c r="AL239" s="99"/>
      <c r="AM239" s="99"/>
      <c r="AN239" s="99"/>
      <c r="AO239" s="99" t="s">
        <v>4539</v>
      </c>
      <c r="AP239" s="99"/>
      <c r="AQ239" s="99">
        <v>0</v>
      </c>
      <c r="AR239" s="99">
        <v>0</v>
      </c>
      <c r="AS239" s="99" t="s">
        <v>4540</v>
      </c>
      <c r="AT239" s="99">
        <v>0</v>
      </c>
      <c r="AU239" s="99">
        <v>0</v>
      </c>
      <c r="AV239" s="99">
        <v>0</v>
      </c>
      <c r="AW239" s="99">
        <v>0</v>
      </c>
      <c r="AX239" s="99"/>
      <c r="AY239" s="99"/>
      <c r="AZ239" s="99"/>
      <c r="BA239" s="99"/>
      <c r="BB239" s="99"/>
      <c r="BC239" s="99"/>
      <c r="BD239" s="99"/>
      <c r="BE239" s="99"/>
      <c r="BF239" s="99"/>
      <c r="BG239" s="99"/>
      <c r="BH239" s="99"/>
      <c r="BI239" s="99"/>
      <c r="BJ239" s="99"/>
      <c r="BK239" s="99"/>
      <c r="BL239" s="99"/>
      <c r="BM239" s="99"/>
      <c r="BN239" s="99"/>
      <c r="BO239" s="99"/>
      <c r="BP239" s="99"/>
      <c r="BQ239" s="99"/>
      <c r="BR239" s="99"/>
      <c r="BS239" s="99"/>
      <c r="BT239" s="99"/>
      <c r="BU239" s="99"/>
      <c r="BV239" s="99"/>
      <c r="BW239" s="99"/>
      <c r="BX239" s="99"/>
      <c r="BY239" s="99"/>
      <c r="BZ239" s="99"/>
      <c r="CA239" s="99"/>
      <c r="CB239" s="99"/>
      <c r="CC239" s="99"/>
      <c r="CD239" s="99"/>
      <c r="CE239" s="99"/>
      <c r="CF239" s="99"/>
      <c r="CG239" s="99"/>
      <c r="CH239" s="99"/>
      <c r="CI239" s="99"/>
      <c r="CJ239" s="99"/>
      <c r="CK239" s="99"/>
      <c r="CL239" s="102"/>
      <c r="CM239" s="99"/>
      <c r="CN239" s="102"/>
      <c r="CO239" s="99"/>
      <c r="CP239" s="103" t="s">
        <v>4544</v>
      </c>
      <c r="CQ239" s="104"/>
      <c r="CR239" s="104"/>
      <c r="CS239" s="104"/>
      <c r="CT239" s="104"/>
      <c r="CU239" s="105"/>
      <c r="CV239" s="104" t="str">
        <f>FLEET[[#This Row],[Category]]</f>
        <v>Excavator - Large</v>
      </c>
      <c r="CW239" s="106" t="str">
        <f t="shared" si="3"/>
        <v>EX-84</v>
      </c>
      <c r="CX2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0RDL20433</v>
      </c>
      <c r="CY239" s="106" t="str">
        <f>IFERROR(TRIM(MID(FLEET[[#This Row],[Secondary Asset Identifier]], FIND(" - ", FLEET[[#This Row],[Secondary Asset Identifier]]) + 3, LEN(FLEET[[#This Row],[Secondary Asset Identifier]]))),FLEET[[#This Row],[Emp ID]])</f>
        <v>0RDL20433</v>
      </c>
      <c r="CZ239" s="106" t="s">
        <v>5898</v>
      </c>
      <c r="DA239" s="106" t="s">
        <v>5897</v>
      </c>
      <c r="DB239" s="106">
        <f>FLEET[[#This Row],[Toll Collection Device Number]]</f>
        <v>0</v>
      </c>
      <c r="DC239" s="106">
        <f>FLEET[[#This Row],[License Plate]]</f>
        <v>0</v>
      </c>
      <c r="DD239" s="111">
        <f>IFERROR(_xlfn.XLOOKUP(FLEET[[#This Row],[ASSET]],Table7[Equip '#],Table7[Rate],),"NON-BILLABLE")</f>
        <v>7250</v>
      </c>
    </row>
    <row r="240" spans="1:108" x14ac:dyDescent="0.25">
      <c r="A240" s="98" t="s">
        <v>4524</v>
      </c>
      <c r="B240" s="99" t="s">
        <v>4525</v>
      </c>
      <c r="C240" s="99" t="s">
        <v>245</v>
      </c>
      <c r="D240" s="99" t="s">
        <v>4829</v>
      </c>
      <c r="E240" s="99" t="s">
        <v>5023</v>
      </c>
      <c r="F240" s="99" t="s">
        <v>5900</v>
      </c>
      <c r="G240" s="99"/>
      <c r="H240" s="99" t="s">
        <v>4322</v>
      </c>
      <c r="I240" s="100"/>
      <c r="J240" s="99"/>
      <c r="K240" s="101">
        <v>45727.492743055598</v>
      </c>
      <c r="L240" s="99" t="s">
        <v>4904</v>
      </c>
      <c r="M240" s="99"/>
      <c r="N240" s="99"/>
      <c r="O240" s="99"/>
      <c r="P240" s="99"/>
      <c r="Q240" s="99"/>
      <c r="R240" s="99" t="s">
        <v>4628</v>
      </c>
      <c r="S240" s="99"/>
      <c r="T240" s="99" t="s">
        <v>4535</v>
      </c>
      <c r="U240" s="99" t="s">
        <v>4995</v>
      </c>
      <c r="V240" s="99">
        <v>962</v>
      </c>
      <c r="W240" s="99">
        <v>9023.5</v>
      </c>
      <c r="X240" s="99">
        <v>9023.5</v>
      </c>
      <c r="Y240" s="99">
        <v>9228</v>
      </c>
      <c r="Z240" s="99">
        <v>9228</v>
      </c>
      <c r="AA240" s="99" t="s">
        <v>5901</v>
      </c>
      <c r="AB240" s="99" t="s">
        <v>5902</v>
      </c>
      <c r="AC240" s="99"/>
      <c r="AD240" s="99"/>
      <c r="AE240" s="99"/>
      <c r="AF240" s="99"/>
      <c r="AG240" s="99"/>
      <c r="AH240" s="99" t="s">
        <v>5903</v>
      </c>
      <c r="AI240" s="99"/>
      <c r="AJ240" s="99"/>
      <c r="AK240" s="99"/>
      <c r="AL240" s="99"/>
      <c r="AM240" s="99"/>
      <c r="AN240" s="99"/>
      <c r="AO240" s="99" t="s">
        <v>4539</v>
      </c>
      <c r="AP240" s="99" t="s">
        <v>4639</v>
      </c>
      <c r="AQ240" s="99"/>
      <c r="AR240" s="99">
        <v>0</v>
      </c>
      <c r="AS240" s="99" t="s">
        <v>4540</v>
      </c>
      <c r="AT240" s="99"/>
      <c r="AU240" s="99">
        <v>0</v>
      </c>
      <c r="AV240" s="99">
        <v>0</v>
      </c>
      <c r="AW240" s="99">
        <v>0</v>
      </c>
      <c r="AX240" s="99"/>
      <c r="AY240" s="99" t="s">
        <v>5816</v>
      </c>
      <c r="AZ240" s="99">
        <v>150000</v>
      </c>
      <c r="BA240" s="99">
        <v>0</v>
      </c>
      <c r="BB240" s="99">
        <v>0</v>
      </c>
      <c r="BC240" s="99"/>
      <c r="BD240" s="99"/>
      <c r="BE240" s="99"/>
      <c r="BF240" s="99"/>
      <c r="BG240" s="99"/>
      <c r="BH240" s="99"/>
      <c r="BI240" s="99"/>
      <c r="BJ240" s="99"/>
      <c r="BK240" s="99"/>
      <c r="BL240" s="99"/>
      <c r="BM240" s="99"/>
      <c r="BN240" s="99"/>
      <c r="BO240" s="99"/>
      <c r="BP240" s="99"/>
      <c r="BQ240" s="99"/>
      <c r="BR240" s="99"/>
      <c r="BS240" s="99"/>
      <c r="BT240" s="99"/>
      <c r="BU240" s="99"/>
      <c r="BV240" s="99"/>
      <c r="BW240" s="99"/>
      <c r="BX240" s="99"/>
      <c r="BY240" s="99"/>
      <c r="BZ240" s="99"/>
      <c r="CA240" s="99"/>
      <c r="CB240" s="99"/>
      <c r="CC240" s="99"/>
      <c r="CD240" s="99"/>
      <c r="CE240" s="99"/>
      <c r="CF240" s="99"/>
      <c r="CG240" s="99"/>
      <c r="CH240" s="99"/>
      <c r="CI240" s="99"/>
      <c r="CJ240" s="99" t="s">
        <v>4836</v>
      </c>
      <c r="CK240" s="99" t="s">
        <v>5904</v>
      </c>
      <c r="CL240" s="99"/>
      <c r="CM240" s="99"/>
      <c r="CN240" s="102"/>
      <c r="CO240" s="99"/>
      <c r="CP240" s="103" t="s">
        <v>4696</v>
      </c>
      <c r="CQ240" s="104"/>
      <c r="CR240" s="104"/>
      <c r="CS240" s="104"/>
      <c r="CT240" s="104"/>
      <c r="CU240" s="105"/>
      <c r="CV240" s="104" t="str">
        <f>FLEET[[#This Row],[Category]]</f>
        <v>Grader</v>
      </c>
      <c r="CW240" s="106" t="str">
        <f t="shared" si="3"/>
        <v>G-02</v>
      </c>
      <c r="CX2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0" s="106" t="s">
        <v>4577</v>
      </c>
      <c r="DA240" s="106" t="s">
        <v>245</v>
      </c>
      <c r="DB240" s="106">
        <f>FLEET[[#This Row],[Toll Collection Device Number]]</f>
        <v>0</v>
      </c>
      <c r="DC240" s="106">
        <f>FLEET[[#This Row],[License Plate]]</f>
        <v>0</v>
      </c>
      <c r="DD240" s="111">
        <f>IFERROR(_xlfn.XLOOKUP(FLEET[[#This Row],[ASSET]],Table7[Equip '#],Table7[Rate],),"NON-BILLABLE")</f>
        <v>4500</v>
      </c>
    </row>
    <row r="241" spans="1:108" x14ac:dyDescent="0.25">
      <c r="A241" s="98" t="s">
        <v>4524</v>
      </c>
      <c r="B241" s="99" t="s">
        <v>4525</v>
      </c>
      <c r="C241" s="99" t="s">
        <v>246</v>
      </c>
      <c r="D241" s="99" t="s">
        <v>4829</v>
      </c>
      <c r="E241" s="99" t="s">
        <v>4830</v>
      </c>
      <c r="F241" s="99" t="s">
        <v>5905</v>
      </c>
      <c r="G241" s="99"/>
      <c r="H241" s="99" t="s">
        <v>4322</v>
      </c>
      <c r="I241" s="100"/>
      <c r="J241" s="99"/>
      <c r="K241" s="101">
        <v>45700.461979166699</v>
      </c>
      <c r="L241" s="99" t="s">
        <v>4853</v>
      </c>
      <c r="M241" s="99"/>
      <c r="N241" s="99"/>
      <c r="O241" s="99"/>
      <c r="P241" s="99"/>
      <c r="Q241" s="99"/>
      <c r="R241" s="99" t="s">
        <v>5906</v>
      </c>
      <c r="S241" s="99"/>
      <c r="T241" s="99" t="s">
        <v>4535</v>
      </c>
      <c r="U241" s="99" t="s">
        <v>5907</v>
      </c>
      <c r="V241" s="99">
        <v>962</v>
      </c>
      <c r="W241" s="99">
        <v>1898.5</v>
      </c>
      <c r="X241" s="99">
        <v>1898.5</v>
      </c>
      <c r="Y241" s="99">
        <v>8762</v>
      </c>
      <c r="Z241" s="99">
        <v>8762</v>
      </c>
      <c r="AA241" s="99"/>
      <c r="AB241" s="99" t="s">
        <v>5908</v>
      </c>
      <c r="AC241" s="99"/>
      <c r="AD241" s="99"/>
      <c r="AE241" s="99"/>
      <c r="AF241" s="99"/>
      <c r="AG241" s="99"/>
      <c r="AH241" s="99"/>
      <c r="AI241" s="99"/>
      <c r="AJ241" s="99"/>
      <c r="AK241" s="99"/>
      <c r="AL241" s="99"/>
      <c r="AM241" s="99"/>
      <c r="AN241" s="99"/>
      <c r="AO241" s="99" t="s">
        <v>4539</v>
      </c>
      <c r="AP241" s="99" t="s">
        <v>4639</v>
      </c>
      <c r="AQ241" s="99">
        <v>0</v>
      </c>
      <c r="AR241" s="99">
        <v>0</v>
      </c>
      <c r="AS241" s="99" t="s">
        <v>4540</v>
      </c>
      <c r="AT241" s="99">
        <v>0</v>
      </c>
      <c r="AU241" s="99">
        <v>0</v>
      </c>
      <c r="AV241" s="99">
        <v>0</v>
      </c>
      <c r="AW241" s="99">
        <v>0</v>
      </c>
      <c r="AX241" s="99"/>
      <c r="AY241" s="99"/>
      <c r="AZ241" s="99">
        <v>0</v>
      </c>
      <c r="BA241" s="99">
        <v>0</v>
      </c>
      <c r="BB241" s="99">
        <v>0</v>
      </c>
      <c r="BC241" s="99"/>
      <c r="BD241" s="99"/>
      <c r="BE241" s="99"/>
      <c r="BF241" s="99"/>
      <c r="BG241" s="99"/>
      <c r="BH241" s="99"/>
      <c r="BI241" s="99"/>
      <c r="BJ241" s="99"/>
      <c r="BK241" s="99"/>
      <c r="BL241" s="99"/>
      <c r="BM241" s="99"/>
      <c r="BN241" s="99"/>
      <c r="BO241" s="99"/>
      <c r="BP241" s="99"/>
      <c r="BQ241" s="99"/>
      <c r="BR241" s="99"/>
      <c r="BS241" s="99"/>
      <c r="BT241" s="99"/>
      <c r="BU241" s="99"/>
      <c r="BV241" s="99"/>
      <c r="BW241" s="99"/>
      <c r="BX241" s="99"/>
      <c r="BY241" s="99"/>
      <c r="BZ241" s="99"/>
      <c r="CA241" s="99"/>
      <c r="CB241" s="99"/>
      <c r="CC241" s="99"/>
      <c r="CD241" s="99"/>
      <c r="CE241" s="99"/>
      <c r="CF241" s="99"/>
      <c r="CG241" s="99"/>
      <c r="CH241" s="99"/>
      <c r="CI241" s="99"/>
      <c r="CJ241" s="99" t="s">
        <v>4836</v>
      </c>
      <c r="CK241" s="99" t="s">
        <v>5909</v>
      </c>
      <c r="CL241" s="99"/>
      <c r="CM241" s="99"/>
      <c r="CN241" s="102"/>
      <c r="CO241" s="99"/>
      <c r="CP241" s="103" t="s">
        <v>4696</v>
      </c>
      <c r="CQ241" s="104"/>
      <c r="CR241" s="104"/>
      <c r="CS241" s="104"/>
      <c r="CT241" s="104"/>
      <c r="CU241" s="105"/>
      <c r="CV241" s="104" t="str">
        <f>FLEET[[#This Row],[Category]]</f>
        <v>Grader</v>
      </c>
      <c r="CW241" s="106" t="str">
        <f t="shared" si="3"/>
        <v>G-03</v>
      </c>
      <c r="CX2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1" s="106" t="s">
        <v>4577</v>
      </c>
      <c r="DA241" s="106" t="s">
        <v>246</v>
      </c>
      <c r="DB241" s="106">
        <f>FLEET[[#This Row],[Toll Collection Device Number]]</f>
        <v>0</v>
      </c>
      <c r="DC241" s="106">
        <f>FLEET[[#This Row],[License Plate]]</f>
        <v>0</v>
      </c>
      <c r="DD241" s="111">
        <f>IFERROR(_xlfn.XLOOKUP(FLEET[[#This Row],[ASSET]],Table7[Equip '#],Table7[Rate],),"NON-BILLABLE")</f>
        <v>4500</v>
      </c>
    </row>
    <row r="242" spans="1:108" x14ac:dyDescent="0.25">
      <c r="A242" s="98" t="s">
        <v>4524</v>
      </c>
      <c r="B242" s="99" t="s">
        <v>4525</v>
      </c>
      <c r="C242" s="99" t="s">
        <v>49</v>
      </c>
      <c r="D242" s="99" t="s">
        <v>4829</v>
      </c>
      <c r="E242" s="99" t="s">
        <v>4830</v>
      </c>
      <c r="F242" s="99" t="s">
        <v>5905</v>
      </c>
      <c r="G242" s="99"/>
      <c r="H242" s="99" t="s">
        <v>4322</v>
      </c>
      <c r="I242" s="100"/>
      <c r="J242" s="99"/>
      <c r="K242" s="101">
        <v>45747.328912037003</v>
      </c>
      <c r="L242" s="99" t="s">
        <v>4853</v>
      </c>
      <c r="M242" s="99"/>
      <c r="N242" s="99"/>
      <c r="O242" s="99"/>
      <c r="P242" s="99"/>
      <c r="Q242" s="99"/>
      <c r="R242" s="99" t="s">
        <v>4873</v>
      </c>
      <c r="S242" s="99"/>
      <c r="T242" s="99" t="s">
        <v>4535</v>
      </c>
      <c r="U242" s="99" t="s">
        <v>4536</v>
      </c>
      <c r="V242" s="99">
        <v>964</v>
      </c>
      <c r="W242" s="99">
        <v>2040.6</v>
      </c>
      <c r="X242" s="99">
        <v>2040.6</v>
      </c>
      <c r="Y242" s="99">
        <v>7963</v>
      </c>
      <c r="Z242" s="99">
        <v>7963</v>
      </c>
      <c r="AA242" s="99"/>
      <c r="AB242" s="99" t="s">
        <v>5910</v>
      </c>
      <c r="AC242" s="99"/>
      <c r="AD242" s="99"/>
      <c r="AE242" s="99"/>
      <c r="AF242" s="99"/>
      <c r="AG242" s="99"/>
      <c r="AH242" s="99"/>
      <c r="AI242" s="99"/>
      <c r="AJ242" s="99"/>
      <c r="AK242" s="99"/>
      <c r="AL242" s="99"/>
      <c r="AM242" s="99"/>
      <c r="AN242" s="99"/>
      <c r="AO242" s="99" t="s">
        <v>4539</v>
      </c>
      <c r="AP242" s="99" t="s">
        <v>4639</v>
      </c>
      <c r="AQ242" s="99"/>
      <c r="AR242" s="99">
        <v>0</v>
      </c>
      <c r="AS242" s="99" t="s">
        <v>4540</v>
      </c>
      <c r="AT242" s="99"/>
      <c r="AU242" s="99">
        <v>0</v>
      </c>
      <c r="AV242" s="99">
        <v>0</v>
      </c>
      <c r="AW242" s="99">
        <v>0</v>
      </c>
      <c r="AX242" s="99"/>
      <c r="AY242" s="99"/>
      <c r="AZ242" s="99">
        <v>0</v>
      </c>
      <c r="BA242" s="99">
        <v>0</v>
      </c>
      <c r="BB242" s="99">
        <v>0</v>
      </c>
      <c r="BC242" s="99"/>
      <c r="BD242" s="99"/>
      <c r="BE242" s="99"/>
      <c r="BF242" s="99"/>
      <c r="BG242" s="99"/>
      <c r="BH242" s="99"/>
      <c r="BI242" s="99"/>
      <c r="BJ242" s="99"/>
      <c r="BK242" s="99"/>
      <c r="BL242" s="99"/>
      <c r="BM242" s="99"/>
      <c r="BN242" s="99"/>
      <c r="BO242" s="99"/>
      <c r="BP242" s="99"/>
      <c r="BQ242" s="99"/>
      <c r="BR242" s="99"/>
      <c r="BS242" s="99"/>
      <c r="BT242" s="99"/>
      <c r="BU242" s="99"/>
      <c r="BV242" s="99"/>
      <c r="BW242" s="99"/>
      <c r="BX242" s="99"/>
      <c r="BY242" s="99"/>
      <c r="BZ242" s="99"/>
      <c r="CA242" s="99"/>
      <c r="CB242" s="99"/>
      <c r="CC242" s="99"/>
      <c r="CD242" s="99"/>
      <c r="CE242" s="99"/>
      <c r="CF242" s="99"/>
      <c r="CG242" s="99"/>
      <c r="CH242" s="99"/>
      <c r="CI242" s="99"/>
      <c r="CJ242" s="99" t="s">
        <v>4836</v>
      </c>
      <c r="CK242" s="99" t="s">
        <v>5911</v>
      </c>
      <c r="CL242" s="99"/>
      <c r="CM242" s="99"/>
      <c r="CN242" s="102"/>
      <c r="CO242" s="99"/>
      <c r="CP242" s="103" t="s">
        <v>4696</v>
      </c>
      <c r="CQ242" s="104"/>
      <c r="CR242" s="104"/>
      <c r="CS242" s="104"/>
      <c r="CT242" s="104"/>
      <c r="CU242" s="105"/>
      <c r="CV242" s="104" t="str">
        <f>FLEET[[#This Row],[Category]]</f>
        <v>Grader</v>
      </c>
      <c r="CW242" s="106" t="str">
        <f t="shared" si="3"/>
        <v>G-04</v>
      </c>
      <c r="CX2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2" s="106" t="s">
        <v>4577</v>
      </c>
      <c r="DA242" s="106" t="s">
        <v>49</v>
      </c>
      <c r="DB242" s="106">
        <f>FLEET[[#This Row],[Toll Collection Device Number]]</f>
        <v>0</v>
      </c>
      <c r="DC242" s="106">
        <f>FLEET[[#This Row],[License Plate]]</f>
        <v>0</v>
      </c>
      <c r="DD242" s="111">
        <f>IFERROR(_xlfn.XLOOKUP(FLEET[[#This Row],[ASSET]],Table7[Equip '#],Table7[Rate],),"NON-BILLABLE")</f>
        <v>4500</v>
      </c>
    </row>
    <row r="243" spans="1:108" x14ac:dyDescent="0.25">
      <c r="A243" s="98" t="s">
        <v>4524</v>
      </c>
      <c r="B243" s="99" t="s">
        <v>4525</v>
      </c>
      <c r="C243" s="99" t="s">
        <v>1248</v>
      </c>
      <c r="D243" s="99" t="s">
        <v>4300</v>
      </c>
      <c r="E243" s="99" t="s">
        <v>5242</v>
      </c>
      <c r="F243" s="99" t="s">
        <v>4579</v>
      </c>
      <c r="G243" s="99">
        <v>2017</v>
      </c>
      <c r="H243" s="99" t="s">
        <v>4325</v>
      </c>
      <c r="I243" s="100"/>
      <c r="J243" s="99"/>
      <c r="K243" s="101">
        <v>45747.235289351898</v>
      </c>
      <c r="L243" s="99" t="s">
        <v>4580</v>
      </c>
      <c r="M243" s="99"/>
      <c r="N243" s="99"/>
      <c r="O243" s="99"/>
      <c r="P243" s="99"/>
      <c r="Q243" s="99"/>
      <c r="R243" s="99" t="s">
        <v>4628</v>
      </c>
      <c r="S243" s="99"/>
      <c r="T243" s="99" t="s">
        <v>4535</v>
      </c>
      <c r="U243" s="99" t="s">
        <v>4373</v>
      </c>
      <c r="V243" s="99">
        <v>409</v>
      </c>
      <c r="W243" s="99"/>
      <c r="X243" s="99"/>
      <c r="Y243" s="99">
        <v>0</v>
      </c>
      <c r="Z243" s="99">
        <v>0</v>
      </c>
      <c r="AA243" s="99" t="s">
        <v>1248</v>
      </c>
      <c r="AB243" s="99" t="s">
        <v>5912</v>
      </c>
      <c r="AC243" s="99"/>
      <c r="AD243" s="99" t="s">
        <v>5913</v>
      </c>
      <c r="AE243" s="99" t="s">
        <v>568</v>
      </c>
      <c r="AF243" s="99"/>
      <c r="AG243" s="99"/>
      <c r="AH243" s="99" t="s">
        <v>5914</v>
      </c>
      <c r="AI243" s="99"/>
      <c r="AJ243" s="99"/>
      <c r="AK243" s="99"/>
      <c r="AL243" s="99"/>
      <c r="AM243" s="99"/>
      <c r="AN243" s="99"/>
      <c r="AO243" s="99" t="s">
        <v>4539</v>
      </c>
      <c r="AP243" s="99" t="s">
        <v>4639</v>
      </c>
      <c r="AQ243" s="99">
        <v>0</v>
      </c>
      <c r="AR243" s="99">
        <v>0</v>
      </c>
      <c r="AS243" s="99" t="s">
        <v>4540</v>
      </c>
      <c r="AT243" s="99">
        <v>0</v>
      </c>
      <c r="AU243" s="99">
        <v>0</v>
      </c>
      <c r="AV243" s="99">
        <v>0</v>
      </c>
      <c r="AW243" s="99">
        <v>0</v>
      </c>
      <c r="AX243" s="99"/>
      <c r="AY243" s="99"/>
      <c r="AZ243" s="99"/>
      <c r="BA243" s="99"/>
      <c r="BB243" s="99"/>
      <c r="BC243" s="99"/>
      <c r="BD243" s="99"/>
      <c r="BE243" s="99"/>
      <c r="BF243" s="99"/>
      <c r="BG243" s="99"/>
      <c r="BH243" s="99"/>
      <c r="BI243" s="99"/>
      <c r="BJ243" s="99"/>
      <c r="BK243" s="99"/>
      <c r="BL243" s="99"/>
      <c r="BM243" s="99"/>
      <c r="BN243" s="99"/>
      <c r="BO243" s="99"/>
      <c r="BP243" s="99"/>
      <c r="BQ243" s="99"/>
      <c r="BR243" s="99"/>
      <c r="BS243" s="99"/>
      <c r="BT243" s="99"/>
      <c r="BU243" s="99"/>
      <c r="BV243" s="99"/>
      <c r="BW243" s="99"/>
      <c r="BX243" s="99"/>
      <c r="BY243" s="99"/>
      <c r="BZ243" s="99"/>
      <c r="CA243" s="99"/>
      <c r="CB243" s="99"/>
      <c r="CC243" s="99"/>
      <c r="CD243" s="99"/>
      <c r="CE243" s="99"/>
      <c r="CF243" s="99"/>
      <c r="CG243" s="99"/>
      <c r="CH243" s="99"/>
      <c r="CI243" s="99"/>
      <c r="CJ243" s="99" t="s">
        <v>4583</v>
      </c>
      <c r="CK243" s="99" t="s">
        <v>5915</v>
      </c>
      <c r="CL243" s="99"/>
      <c r="CM243" s="99"/>
      <c r="CN243" s="102"/>
      <c r="CO243" s="99">
        <v>45808</v>
      </c>
      <c r="CP243" s="103" t="s">
        <v>4544</v>
      </c>
      <c r="CQ243" s="104"/>
      <c r="CR243" s="104"/>
      <c r="CS243" s="104"/>
      <c r="CT243" s="104"/>
      <c r="CU243" s="105"/>
      <c r="CV243" s="104" t="str">
        <f>FLEET[[#This Row],[Category]]</f>
        <v>Goose Neck</v>
      </c>
      <c r="CW243" s="106" t="str">
        <f t="shared" si="3"/>
        <v>GNT-01</v>
      </c>
      <c r="CX2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3" s="106" t="s">
        <v>4577</v>
      </c>
      <c r="DA243" s="106" t="s">
        <v>1248</v>
      </c>
      <c r="DB243" s="106">
        <f>FLEET[[#This Row],[Toll Collection Device Number]]</f>
        <v>0</v>
      </c>
      <c r="DC243" s="106" t="str">
        <f>FLEET[[#This Row],[License Plate]]</f>
        <v>387685M</v>
      </c>
      <c r="DD243" s="111" t="str">
        <f>IFERROR(_xlfn.XLOOKUP(FLEET[[#This Row],[ASSET]],Table7[Equip '#],Table7[Rate],),"NON-BILLABLE")</f>
        <v>NON-BILLABLE</v>
      </c>
    </row>
    <row r="244" spans="1:108" x14ac:dyDescent="0.25">
      <c r="A244" s="98" t="s">
        <v>4524</v>
      </c>
      <c r="B244" s="99" t="s">
        <v>4525</v>
      </c>
      <c r="C244" s="99" t="s">
        <v>5916</v>
      </c>
      <c r="D244" s="99" t="s">
        <v>4300</v>
      </c>
      <c r="E244" s="99" t="s">
        <v>5917</v>
      </c>
      <c r="F244" s="99" t="s">
        <v>5918</v>
      </c>
      <c r="G244" s="99">
        <v>2016</v>
      </c>
      <c r="H244" s="99" t="s">
        <v>4325</v>
      </c>
      <c r="I244" s="100"/>
      <c r="J244" s="99"/>
      <c r="K244" s="101"/>
      <c r="L244" s="99"/>
      <c r="M244" s="99"/>
      <c r="N244" s="99"/>
      <c r="O244" s="99"/>
      <c r="P244" s="99"/>
      <c r="Q244" s="99"/>
      <c r="R244" s="99"/>
      <c r="S244" s="99"/>
      <c r="T244" s="99" t="s">
        <v>4535</v>
      </c>
      <c r="U244" s="99" t="s">
        <v>4373</v>
      </c>
      <c r="V244" s="99"/>
      <c r="W244" s="99"/>
      <c r="X244" s="99"/>
      <c r="Y244" s="99"/>
      <c r="Z244" s="99"/>
      <c r="AA244" s="99" t="s">
        <v>5916</v>
      </c>
      <c r="AB244" s="99" t="s">
        <v>5919</v>
      </c>
      <c r="AC244" s="99"/>
      <c r="AD244" s="99" t="s">
        <v>5920</v>
      </c>
      <c r="AE244" s="99" t="s">
        <v>568</v>
      </c>
      <c r="AF244" s="99"/>
      <c r="AG244" s="99"/>
      <c r="AH244" s="100" t="s">
        <v>5921</v>
      </c>
      <c r="AI244" s="99"/>
      <c r="AJ244" s="99"/>
      <c r="AK244" s="99"/>
      <c r="AL244" s="99"/>
      <c r="AM244" s="99"/>
      <c r="AN244" s="99"/>
      <c r="AO244" s="99" t="s">
        <v>4539</v>
      </c>
      <c r="AP244" s="99" t="s">
        <v>4639</v>
      </c>
      <c r="AQ244" s="99">
        <v>0</v>
      </c>
      <c r="AR244" s="99">
        <v>0</v>
      </c>
      <c r="AS244" s="99" t="s">
        <v>4540</v>
      </c>
      <c r="AT244" s="99">
        <v>0</v>
      </c>
      <c r="AU244" s="99">
        <v>0</v>
      </c>
      <c r="AV244" s="99">
        <v>0</v>
      </c>
      <c r="AW244" s="99">
        <v>0</v>
      </c>
      <c r="AX244" s="99"/>
      <c r="AY244" s="99"/>
      <c r="AZ244" s="99"/>
      <c r="BA244" s="99"/>
      <c r="BB244" s="99"/>
      <c r="BC244" s="99"/>
      <c r="BD244" s="99"/>
      <c r="BE244" s="99"/>
      <c r="BF244" s="99" t="s">
        <v>4598</v>
      </c>
      <c r="BG244" s="99"/>
      <c r="BH244" s="99"/>
      <c r="BI244" s="99"/>
      <c r="BJ244" s="99"/>
      <c r="BK244" s="99"/>
      <c r="BL244" s="99"/>
      <c r="BM244" s="99"/>
      <c r="BN244" s="99"/>
      <c r="BO244" s="99"/>
      <c r="BP244" s="99"/>
      <c r="BQ244" s="99"/>
      <c r="BR244" s="99"/>
      <c r="BS244" s="99"/>
      <c r="BT244" s="99"/>
      <c r="BU244" s="99"/>
      <c r="BV244" s="99"/>
      <c r="BW244" s="99"/>
      <c r="BX244" s="99"/>
      <c r="BY244" s="99"/>
      <c r="BZ244" s="99"/>
      <c r="CA244" s="99"/>
      <c r="CB244" s="99"/>
      <c r="CC244" s="99"/>
      <c r="CD244" s="99"/>
      <c r="CE244" s="99"/>
      <c r="CF244" s="99"/>
      <c r="CG244" s="99"/>
      <c r="CH244" s="99"/>
      <c r="CI244" s="99"/>
      <c r="CJ244" s="99"/>
      <c r="CK244" s="99"/>
      <c r="CL244" s="102"/>
      <c r="CM244" s="99"/>
      <c r="CN244" s="102"/>
      <c r="CO244" s="99"/>
      <c r="CP244" s="103" t="s">
        <v>4544</v>
      </c>
      <c r="CQ244" s="104"/>
      <c r="CR244" s="104"/>
      <c r="CS244" s="104"/>
      <c r="CT244" s="104"/>
      <c r="CU244" s="105"/>
      <c r="CV244" s="104" t="str">
        <f>FLEET[[#This Row],[Category]]</f>
        <v>Goose Neck</v>
      </c>
      <c r="CW244" s="106" t="str">
        <f t="shared" si="3"/>
        <v>GNT-01S</v>
      </c>
      <c r="CX2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4" s="106" t="s">
        <v>4577</v>
      </c>
      <c r="DA244" s="106" t="s">
        <v>5916</v>
      </c>
      <c r="DB244" s="106">
        <f>FLEET[[#This Row],[Toll Collection Device Number]]</f>
        <v>0</v>
      </c>
      <c r="DC244" s="106" t="str">
        <f>FLEET[[#This Row],[License Plate]]</f>
        <v>408591J</v>
      </c>
      <c r="DD244" s="111" t="str">
        <f>IFERROR(_xlfn.XLOOKUP(FLEET[[#This Row],[ASSET]],Table7[Equip '#],Table7[Rate],),"NON-BILLABLE")</f>
        <v>NON-BILLABLE</v>
      </c>
    </row>
    <row r="245" spans="1:108" x14ac:dyDescent="0.25">
      <c r="A245" s="98" t="s">
        <v>4524</v>
      </c>
      <c r="B245" s="99" t="s">
        <v>4525</v>
      </c>
      <c r="C245" s="99" t="s">
        <v>5922</v>
      </c>
      <c r="D245" s="99" t="s">
        <v>4300</v>
      </c>
      <c r="E245" s="99" t="s">
        <v>5242</v>
      </c>
      <c r="F245" s="99" t="s">
        <v>4579</v>
      </c>
      <c r="G245" s="99">
        <v>2025</v>
      </c>
      <c r="H245" s="99" t="s">
        <v>4325</v>
      </c>
      <c r="I245" s="100"/>
      <c r="J245" s="99"/>
      <c r="K245" s="101">
        <v>45747.228344907402</v>
      </c>
      <c r="L245" s="99" t="s">
        <v>4580</v>
      </c>
      <c r="M245" s="99"/>
      <c r="N245" s="99"/>
      <c r="O245" s="99"/>
      <c r="P245" s="99"/>
      <c r="Q245" s="99"/>
      <c r="R245" s="99" t="s">
        <v>5804</v>
      </c>
      <c r="S245" s="99"/>
      <c r="T245" s="99" t="s">
        <v>4535</v>
      </c>
      <c r="U245" s="99" t="s">
        <v>4373</v>
      </c>
      <c r="V245" s="99">
        <v>238</v>
      </c>
      <c r="W245" s="99"/>
      <c r="X245" s="99"/>
      <c r="Y245" s="99">
        <v>0</v>
      </c>
      <c r="Z245" s="99">
        <v>0</v>
      </c>
      <c r="AA245" s="99"/>
      <c r="AB245" s="99" t="s">
        <v>5923</v>
      </c>
      <c r="AC245" s="99"/>
      <c r="AD245" s="99"/>
      <c r="AE245" s="99"/>
      <c r="AF245" s="99"/>
      <c r="AG245" s="99"/>
      <c r="AH245" s="99"/>
      <c r="AI245" s="99"/>
      <c r="AJ245" s="99"/>
      <c r="AK245" s="99"/>
      <c r="AL245" s="99"/>
      <c r="AM245" s="99"/>
      <c r="AN245" s="99"/>
      <c r="AO245" s="99" t="s">
        <v>4539</v>
      </c>
      <c r="AP245" s="99"/>
      <c r="AQ245" s="99">
        <v>0</v>
      </c>
      <c r="AR245" s="99">
        <v>0</v>
      </c>
      <c r="AS245" s="99" t="s">
        <v>4540</v>
      </c>
      <c r="AT245" s="99">
        <v>0</v>
      </c>
      <c r="AU245" s="99">
        <v>0</v>
      </c>
      <c r="AV245" s="99">
        <v>0</v>
      </c>
      <c r="AW245" s="99">
        <v>0</v>
      </c>
      <c r="AX245" s="99"/>
      <c r="AY245" s="99"/>
      <c r="AZ245" s="99"/>
      <c r="BA245" s="99"/>
      <c r="BB245" s="99"/>
      <c r="BC245" s="99"/>
      <c r="BD245" s="99"/>
      <c r="BE245" s="99"/>
      <c r="BF245" s="99"/>
      <c r="BG245" s="99"/>
      <c r="BH245" s="99"/>
      <c r="BI245" s="99"/>
      <c r="BJ245" s="99"/>
      <c r="BK245" s="99"/>
      <c r="BL245" s="99"/>
      <c r="BM245" s="99"/>
      <c r="BN245" s="99"/>
      <c r="BO245" s="99"/>
      <c r="BP245" s="99"/>
      <c r="BQ245" s="99"/>
      <c r="BR245" s="99"/>
      <c r="BS245" s="99"/>
      <c r="BT245" s="99"/>
      <c r="BU245" s="99"/>
      <c r="BV245" s="99"/>
      <c r="BW245" s="99"/>
      <c r="BX245" s="99"/>
      <c r="BY245" s="99"/>
      <c r="BZ245" s="99"/>
      <c r="CA245" s="99"/>
      <c r="CB245" s="99"/>
      <c r="CC245" s="99"/>
      <c r="CD245" s="99"/>
      <c r="CE245" s="99"/>
      <c r="CF245" s="99"/>
      <c r="CG245" s="99"/>
      <c r="CH245" s="99"/>
      <c r="CI245" s="99"/>
      <c r="CJ245" s="99" t="s">
        <v>4583</v>
      </c>
      <c r="CK245" s="99" t="s">
        <v>5924</v>
      </c>
      <c r="CL245" s="99"/>
      <c r="CM245" s="99"/>
      <c r="CN245" s="102"/>
      <c r="CO245" s="99"/>
      <c r="CP245" s="103" t="s">
        <v>4544</v>
      </c>
      <c r="CQ245" s="104"/>
      <c r="CR245" s="104"/>
      <c r="CS245" s="104"/>
      <c r="CT245" s="104"/>
      <c r="CU245" s="105"/>
      <c r="CV245" s="104" t="str">
        <f>FLEET[[#This Row],[Category]]</f>
        <v>Goose Neck</v>
      </c>
      <c r="CW245" s="106" t="str">
        <f t="shared" si="3"/>
        <v>GNT-02s</v>
      </c>
      <c r="CX2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5" s="106" t="s">
        <v>4577</v>
      </c>
      <c r="DA245" s="106" t="s">
        <v>5922</v>
      </c>
      <c r="DB245" s="106">
        <f>FLEET[[#This Row],[Toll Collection Device Number]]</f>
        <v>0</v>
      </c>
      <c r="DC245" s="106">
        <f>FLEET[[#This Row],[License Plate]]</f>
        <v>0</v>
      </c>
      <c r="DD245" s="111" t="str">
        <f>IFERROR(_xlfn.XLOOKUP(FLEET[[#This Row],[ASSET]],Table7[Equip '#],Table7[Rate],),"NON-BILLABLE")</f>
        <v>NON-BILLABLE</v>
      </c>
    </row>
    <row r="246" spans="1:108" x14ac:dyDescent="0.25">
      <c r="A246" s="98" t="s">
        <v>4524</v>
      </c>
      <c r="B246" s="99" t="s">
        <v>4525</v>
      </c>
      <c r="C246" s="99" t="s">
        <v>3981</v>
      </c>
      <c r="D246" s="99" t="s">
        <v>4300</v>
      </c>
      <c r="E246" s="99" t="s">
        <v>4578</v>
      </c>
      <c r="F246" s="99" t="s">
        <v>4579</v>
      </c>
      <c r="G246" s="99"/>
      <c r="H246" s="99" t="s">
        <v>1310</v>
      </c>
      <c r="I246" s="100"/>
      <c r="J246" s="99"/>
      <c r="K246" s="101">
        <v>45747.229201388902</v>
      </c>
      <c r="L246" s="99" t="s">
        <v>4580</v>
      </c>
      <c r="M246" s="99"/>
      <c r="N246" s="99"/>
      <c r="O246" s="99"/>
      <c r="P246" s="99"/>
      <c r="Q246" s="99"/>
      <c r="R246" s="99" t="s">
        <v>4799</v>
      </c>
      <c r="S246" s="99"/>
      <c r="T246" s="99" t="s">
        <v>4535</v>
      </c>
      <c r="U246" s="99" t="s">
        <v>4373</v>
      </c>
      <c r="V246" s="99">
        <v>415</v>
      </c>
      <c r="W246" s="99"/>
      <c r="X246" s="99"/>
      <c r="Y246" s="99">
        <v>0</v>
      </c>
      <c r="Z246" s="99">
        <v>0</v>
      </c>
      <c r="AA246" s="99"/>
      <c r="AB246" s="99" t="s">
        <v>5925</v>
      </c>
      <c r="AC246" s="99"/>
      <c r="AD246" s="99"/>
      <c r="AE246" s="99"/>
      <c r="AF246" s="99"/>
      <c r="AG246" s="99"/>
      <c r="AH246" s="99"/>
      <c r="AI246" s="99"/>
      <c r="AJ246" s="99"/>
      <c r="AK246" s="99"/>
      <c r="AL246" s="99"/>
      <c r="AM246" s="99"/>
      <c r="AN246" s="99"/>
      <c r="AO246" s="99" t="s">
        <v>4539</v>
      </c>
      <c r="AP246" s="99"/>
      <c r="AQ246" s="99"/>
      <c r="AR246" s="99">
        <v>0</v>
      </c>
      <c r="AS246" s="99" t="s">
        <v>4540</v>
      </c>
      <c r="AT246" s="99"/>
      <c r="AU246" s="99">
        <v>0</v>
      </c>
      <c r="AV246" s="99">
        <v>0</v>
      </c>
      <c r="AW246" s="99">
        <v>0</v>
      </c>
      <c r="AX246" s="99"/>
      <c r="AY246" s="99"/>
      <c r="AZ246" s="99">
        <v>0</v>
      </c>
      <c r="BA246" s="99">
        <v>0</v>
      </c>
      <c r="BB246" s="99">
        <v>0</v>
      </c>
      <c r="BC246" s="99"/>
      <c r="BD246" s="99"/>
      <c r="BE246" s="99"/>
      <c r="BF246" s="99"/>
      <c r="BG246" s="99"/>
      <c r="BH246" s="99"/>
      <c r="BI246" s="99"/>
      <c r="BJ246" s="99"/>
      <c r="BK246" s="99"/>
      <c r="BL246" s="99"/>
      <c r="BM246" s="99"/>
      <c r="BN246" s="99"/>
      <c r="BO246" s="99"/>
      <c r="BP246" s="99"/>
      <c r="BQ246" s="99"/>
      <c r="BR246" s="99"/>
      <c r="BS246" s="99"/>
      <c r="BT246" s="99"/>
      <c r="BU246" s="99"/>
      <c r="BV246" s="99"/>
      <c r="BW246" s="99"/>
      <c r="BX246" s="99"/>
      <c r="BY246" s="99"/>
      <c r="BZ246" s="99"/>
      <c r="CA246" s="99"/>
      <c r="CB246" s="99"/>
      <c r="CC246" s="99"/>
      <c r="CD246" s="99"/>
      <c r="CE246" s="99"/>
      <c r="CF246" s="99"/>
      <c r="CG246" s="99"/>
      <c r="CH246" s="99"/>
      <c r="CI246" s="99"/>
      <c r="CJ246" s="99" t="s">
        <v>4583</v>
      </c>
      <c r="CK246" s="99" t="s">
        <v>5926</v>
      </c>
      <c r="CL246" s="99"/>
      <c r="CM246" s="99"/>
      <c r="CN246" s="102"/>
      <c r="CO246" s="99"/>
      <c r="CP246" s="103" t="s">
        <v>4696</v>
      </c>
      <c r="CQ246" s="104"/>
      <c r="CR246" s="104"/>
      <c r="CS246" s="104"/>
      <c r="CT246" s="104"/>
      <c r="CU246" s="105"/>
      <c r="CV246" s="104" t="str">
        <f>FLEET[[#This Row],[Category]]</f>
        <v>Arrow Board</v>
      </c>
      <c r="CW246" s="106" t="str">
        <f t="shared" si="3"/>
        <v>HAB-???</v>
      </c>
      <c r="CX2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6" s="106" t="s">
        <v>4577</v>
      </c>
      <c r="DA246" s="106" t="s">
        <v>3981</v>
      </c>
      <c r="DB246" s="106">
        <f>FLEET[[#This Row],[Toll Collection Device Number]]</f>
        <v>0</v>
      </c>
      <c r="DC246" s="106">
        <f>FLEET[[#This Row],[License Plate]]</f>
        <v>0</v>
      </c>
      <c r="DD246" s="111" t="str">
        <f>IFERROR(_xlfn.XLOOKUP(FLEET[[#This Row],[ASSET]],Table7[Equip '#],Table7[Rate],),"NON-BILLABLE")</f>
        <v>NON-BILLABLE</v>
      </c>
    </row>
    <row r="247" spans="1:108" x14ac:dyDescent="0.25">
      <c r="A247" s="98" t="s">
        <v>4524</v>
      </c>
      <c r="B247" s="99" t="s">
        <v>4525</v>
      </c>
      <c r="C247" s="99" t="s">
        <v>3982</v>
      </c>
      <c r="D247" s="99" t="s">
        <v>4300</v>
      </c>
      <c r="E247" s="99" t="s">
        <v>4578</v>
      </c>
      <c r="F247" s="99" t="s">
        <v>4691</v>
      </c>
      <c r="G247" s="99"/>
      <c r="H247" s="99" t="s">
        <v>1310</v>
      </c>
      <c r="I247" s="100"/>
      <c r="J247" s="99"/>
      <c r="K247" s="101">
        <v>45747.232997685198</v>
      </c>
      <c r="L247" s="99" t="s">
        <v>4580</v>
      </c>
      <c r="M247" s="99"/>
      <c r="N247" s="99"/>
      <c r="O247" s="99"/>
      <c r="P247" s="99"/>
      <c r="Q247" s="99"/>
      <c r="R247" s="99" t="s">
        <v>5285</v>
      </c>
      <c r="S247" s="99"/>
      <c r="T247" s="99" t="s">
        <v>4535</v>
      </c>
      <c r="U247" s="99" t="s">
        <v>4373</v>
      </c>
      <c r="V247" s="99">
        <v>417</v>
      </c>
      <c r="W247" s="99"/>
      <c r="X247" s="99"/>
      <c r="Y247" s="99">
        <v>0</v>
      </c>
      <c r="Z247" s="99">
        <v>0</v>
      </c>
      <c r="AA247" s="99"/>
      <c r="AB247" s="99" t="s">
        <v>5927</v>
      </c>
      <c r="AC247" s="99"/>
      <c r="AD247" s="99" t="s">
        <v>5928</v>
      </c>
      <c r="AE247" s="99" t="s">
        <v>568</v>
      </c>
      <c r="AF247" s="99"/>
      <c r="AG247" s="99"/>
      <c r="AH247" s="99"/>
      <c r="AI247" s="99"/>
      <c r="AJ247" s="99"/>
      <c r="AK247" s="99"/>
      <c r="AL247" s="99"/>
      <c r="AM247" s="99"/>
      <c r="AN247" s="99"/>
      <c r="AO247" s="99" t="s">
        <v>4539</v>
      </c>
      <c r="AP247" s="99"/>
      <c r="AQ247" s="99"/>
      <c r="AR247" s="99">
        <v>0</v>
      </c>
      <c r="AS247" s="99" t="s">
        <v>4540</v>
      </c>
      <c r="AT247" s="99"/>
      <c r="AU247" s="99">
        <v>0</v>
      </c>
      <c r="AV247" s="99">
        <v>0</v>
      </c>
      <c r="AW247" s="99">
        <v>0</v>
      </c>
      <c r="AX247" s="99"/>
      <c r="AY247" s="99"/>
      <c r="AZ247" s="99">
        <v>0</v>
      </c>
      <c r="BA247" s="99">
        <v>0</v>
      </c>
      <c r="BB247" s="99">
        <v>0</v>
      </c>
      <c r="BC247" s="99"/>
      <c r="BD247" s="99"/>
      <c r="BE247" s="99"/>
      <c r="BF247" s="99"/>
      <c r="BG247" s="99"/>
      <c r="BH247" s="99"/>
      <c r="BI247" s="99"/>
      <c r="BJ247" s="99"/>
      <c r="BK247" s="99"/>
      <c r="BL247" s="99"/>
      <c r="BM247" s="99"/>
      <c r="BN247" s="99"/>
      <c r="BO247" s="99"/>
      <c r="BP247" s="99"/>
      <c r="BQ247" s="99"/>
      <c r="BR247" s="99"/>
      <c r="BS247" s="99"/>
      <c r="BT247" s="99"/>
      <c r="BU247" s="99"/>
      <c r="BV247" s="99"/>
      <c r="BW247" s="99"/>
      <c r="BX247" s="99"/>
      <c r="BY247" s="99"/>
      <c r="BZ247" s="99"/>
      <c r="CA247" s="99"/>
      <c r="CB247" s="99"/>
      <c r="CC247" s="99"/>
      <c r="CD247" s="99"/>
      <c r="CE247" s="99"/>
      <c r="CF247" s="99"/>
      <c r="CG247" s="99"/>
      <c r="CH247" s="99"/>
      <c r="CI247" s="99"/>
      <c r="CJ247" s="99" t="s">
        <v>4583</v>
      </c>
      <c r="CK247" s="99" t="s">
        <v>5929</v>
      </c>
      <c r="CL247" s="102"/>
      <c r="CM247" s="99"/>
      <c r="CN247" s="102"/>
      <c r="CO247" s="99"/>
      <c r="CP247" s="103" t="s">
        <v>4696</v>
      </c>
      <c r="CQ247" s="104"/>
      <c r="CR247" s="104"/>
      <c r="CS247" s="104"/>
      <c r="CT247" s="104"/>
      <c r="CU247" s="105"/>
      <c r="CV247" s="104" t="str">
        <f>FLEET[[#This Row],[Category]]</f>
        <v>Arrow Board</v>
      </c>
      <c r="CW247" s="106" t="str">
        <f t="shared" si="3"/>
        <v>HAB-01</v>
      </c>
      <c r="CX2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7" s="106" t="s">
        <v>4577</v>
      </c>
      <c r="DA247" s="106" t="s">
        <v>3982</v>
      </c>
      <c r="DB247" s="106">
        <f>FLEET[[#This Row],[Toll Collection Device Number]]</f>
        <v>0</v>
      </c>
      <c r="DC247" s="106" t="str">
        <f>FLEET[[#This Row],[License Plate]]</f>
        <v>L1000392</v>
      </c>
      <c r="DD247" s="111" t="str">
        <f>IFERROR(_xlfn.XLOOKUP(FLEET[[#This Row],[ASSET]],Table7[Equip '#],Table7[Rate],),"NON-BILLABLE")</f>
        <v>NON-BILLABLE</v>
      </c>
    </row>
    <row r="248" spans="1:108" x14ac:dyDescent="0.25">
      <c r="A248" s="98" t="s">
        <v>4524</v>
      </c>
      <c r="B248" s="99" t="s">
        <v>4525</v>
      </c>
      <c r="C248" s="99" t="s">
        <v>4293</v>
      </c>
      <c r="D248" s="99" t="s">
        <v>4300</v>
      </c>
      <c r="E248" s="99" t="s">
        <v>4578</v>
      </c>
      <c r="F248" s="99" t="s">
        <v>4579</v>
      </c>
      <c r="G248" s="99">
        <v>2019</v>
      </c>
      <c r="H248" s="99" t="s">
        <v>1310</v>
      </c>
      <c r="I248" s="100"/>
      <c r="J248" s="99"/>
      <c r="K248" s="101">
        <v>45747.232175925899</v>
      </c>
      <c r="L248" s="99" t="s">
        <v>4580</v>
      </c>
      <c r="M248" s="99"/>
      <c r="N248" s="99"/>
      <c r="O248" s="99"/>
      <c r="P248" s="99"/>
      <c r="Q248" s="99"/>
      <c r="R248" s="99" t="s">
        <v>4799</v>
      </c>
      <c r="S248" s="99"/>
      <c r="T248" s="99" t="s">
        <v>4535</v>
      </c>
      <c r="U248" s="99" t="s">
        <v>4373</v>
      </c>
      <c r="V248" s="99">
        <v>59</v>
      </c>
      <c r="W248" s="99"/>
      <c r="X248" s="99"/>
      <c r="Y248" s="99">
        <v>0</v>
      </c>
      <c r="Z248" s="99">
        <v>0</v>
      </c>
      <c r="AA248" s="99"/>
      <c r="AB248" s="99" t="s">
        <v>5930</v>
      </c>
      <c r="AC248" s="99"/>
      <c r="AD248" s="99"/>
      <c r="AE248" s="99"/>
      <c r="AF248" s="99"/>
      <c r="AG248" s="99"/>
      <c r="AH248" s="99"/>
      <c r="AI248" s="99"/>
      <c r="AJ248" s="99"/>
      <c r="AK248" s="99"/>
      <c r="AL248" s="99"/>
      <c r="AM248" s="99"/>
      <c r="AN248" s="99"/>
      <c r="AO248" s="99" t="s">
        <v>4539</v>
      </c>
      <c r="AP248" s="99"/>
      <c r="AQ248" s="99">
        <v>0</v>
      </c>
      <c r="AR248" s="99">
        <v>0</v>
      </c>
      <c r="AS248" s="99" t="s">
        <v>4540</v>
      </c>
      <c r="AT248" s="99">
        <v>0</v>
      </c>
      <c r="AU248" s="99">
        <v>0</v>
      </c>
      <c r="AV248" s="99">
        <v>0</v>
      </c>
      <c r="AW248" s="99">
        <v>0</v>
      </c>
      <c r="AX248" s="99"/>
      <c r="AY248" s="99"/>
      <c r="AZ248" s="99"/>
      <c r="BA248" s="99"/>
      <c r="BB248" s="99"/>
      <c r="BC248" s="99"/>
      <c r="BD248" s="99"/>
      <c r="BE248" s="99"/>
      <c r="BF248" s="99"/>
      <c r="BG248" s="99"/>
      <c r="BH248" s="99"/>
      <c r="BI248" s="99"/>
      <c r="BJ248" s="99"/>
      <c r="BK248" s="99"/>
      <c r="BL248" s="99"/>
      <c r="BM248" s="99"/>
      <c r="BN248" s="99"/>
      <c r="BO248" s="99"/>
      <c r="BP248" s="99"/>
      <c r="BQ248" s="99"/>
      <c r="BR248" s="99"/>
      <c r="BS248" s="99"/>
      <c r="BT248" s="99"/>
      <c r="BU248" s="99"/>
      <c r="BV248" s="99"/>
      <c r="BW248" s="99"/>
      <c r="BX248" s="99"/>
      <c r="BY248" s="99"/>
      <c r="BZ248" s="99"/>
      <c r="CA248" s="99"/>
      <c r="CB248" s="99"/>
      <c r="CC248" s="99"/>
      <c r="CD248" s="99"/>
      <c r="CE248" s="99"/>
      <c r="CF248" s="99"/>
      <c r="CG248" s="99"/>
      <c r="CH248" s="99"/>
      <c r="CI248" s="99"/>
      <c r="CJ248" s="99" t="s">
        <v>4583</v>
      </c>
      <c r="CK248" s="99" t="s">
        <v>5931</v>
      </c>
      <c r="CL248" s="99"/>
      <c r="CM248" s="99"/>
      <c r="CN248" s="102"/>
      <c r="CO248" s="99"/>
      <c r="CP248" s="103" t="s">
        <v>4544</v>
      </c>
      <c r="CQ248" s="104"/>
      <c r="CR248" s="104"/>
      <c r="CS248" s="104"/>
      <c r="CT248" s="104"/>
      <c r="CU248" s="105"/>
      <c r="CV248" s="104" t="str">
        <f>FLEET[[#This Row],[Category]]</f>
        <v>Arrow Board</v>
      </c>
      <c r="CW248" s="106" t="str">
        <f t="shared" si="3"/>
        <v>HAB-02</v>
      </c>
      <c r="CX2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8" s="106" t="s">
        <v>4577</v>
      </c>
      <c r="DA248" s="106" t="s">
        <v>4293</v>
      </c>
      <c r="DB248" s="106">
        <f>FLEET[[#This Row],[Toll Collection Device Number]]</f>
        <v>0</v>
      </c>
      <c r="DC248" s="106">
        <f>FLEET[[#This Row],[License Plate]]</f>
        <v>0</v>
      </c>
      <c r="DD248" s="111" t="str">
        <f>IFERROR(_xlfn.XLOOKUP(FLEET[[#This Row],[ASSET]],Table7[Equip '#],Table7[Rate],),"NON-BILLABLE")</f>
        <v>NON-BILLABLE</v>
      </c>
    </row>
    <row r="249" spans="1:108" x14ac:dyDescent="0.25">
      <c r="A249" s="98" t="s">
        <v>4524</v>
      </c>
      <c r="B249" s="99" t="s">
        <v>4525</v>
      </c>
      <c r="C249" s="99" t="s">
        <v>3870</v>
      </c>
      <c r="D249" s="99" t="s">
        <v>4300</v>
      </c>
      <c r="E249" s="99" t="s">
        <v>4578</v>
      </c>
      <c r="F249" s="99" t="s">
        <v>4691</v>
      </c>
      <c r="G249" s="99">
        <v>2020</v>
      </c>
      <c r="H249" s="99" t="s">
        <v>1310</v>
      </c>
      <c r="I249" s="100"/>
      <c r="J249" s="99"/>
      <c r="K249" s="101">
        <v>45747.232951388898</v>
      </c>
      <c r="L249" s="99" t="s">
        <v>4580</v>
      </c>
      <c r="M249" s="99"/>
      <c r="N249" s="99"/>
      <c r="O249" s="99"/>
      <c r="P249" s="99"/>
      <c r="Q249" s="99"/>
      <c r="R249" s="99" t="s">
        <v>4799</v>
      </c>
      <c r="S249" s="99"/>
      <c r="T249" s="99" t="s">
        <v>4535</v>
      </c>
      <c r="U249" s="99" t="s">
        <v>4373</v>
      </c>
      <c r="V249" s="99">
        <v>338</v>
      </c>
      <c r="W249" s="99"/>
      <c r="X249" s="99"/>
      <c r="Y249" s="99">
        <v>0</v>
      </c>
      <c r="Z249" s="99">
        <v>0</v>
      </c>
      <c r="AA249" s="99"/>
      <c r="AB249" s="99" t="s">
        <v>5932</v>
      </c>
      <c r="AC249" s="99"/>
      <c r="AD249" s="99"/>
      <c r="AE249" s="99"/>
      <c r="AF249" s="99"/>
      <c r="AG249" s="99"/>
      <c r="AH249" s="99"/>
      <c r="AI249" s="99"/>
      <c r="AJ249" s="99"/>
      <c r="AK249" s="99"/>
      <c r="AL249" s="99"/>
      <c r="AM249" s="99"/>
      <c r="AN249" s="99"/>
      <c r="AO249" s="99" t="s">
        <v>4539</v>
      </c>
      <c r="AP249" s="99"/>
      <c r="AQ249" s="99">
        <v>0</v>
      </c>
      <c r="AR249" s="99">
        <v>0</v>
      </c>
      <c r="AS249" s="99" t="s">
        <v>4540</v>
      </c>
      <c r="AT249" s="99">
        <v>0</v>
      </c>
      <c r="AU249" s="99">
        <v>0</v>
      </c>
      <c r="AV249" s="99">
        <v>0</v>
      </c>
      <c r="AW249" s="99">
        <v>0</v>
      </c>
      <c r="AX249" s="99"/>
      <c r="AY249" s="99"/>
      <c r="AZ249" s="99"/>
      <c r="BA249" s="99"/>
      <c r="BB249" s="99"/>
      <c r="BC249" s="99"/>
      <c r="BD249" s="99"/>
      <c r="BE249" s="99"/>
      <c r="BF249" s="99"/>
      <c r="BG249" s="99"/>
      <c r="BH249" s="99"/>
      <c r="BI249" s="99"/>
      <c r="BJ249" s="99"/>
      <c r="BK249" s="99"/>
      <c r="BL249" s="99"/>
      <c r="BM249" s="99"/>
      <c r="BN249" s="99"/>
      <c r="BO249" s="99"/>
      <c r="BP249" s="99"/>
      <c r="BQ249" s="99"/>
      <c r="BR249" s="99"/>
      <c r="BS249" s="99"/>
      <c r="BT249" s="99"/>
      <c r="BU249" s="99"/>
      <c r="BV249" s="99"/>
      <c r="BW249" s="99"/>
      <c r="BX249" s="99"/>
      <c r="BY249" s="99"/>
      <c r="BZ249" s="99"/>
      <c r="CA249" s="99"/>
      <c r="CB249" s="99"/>
      <c r="CC249" s="99"/>
      <c r="CD249" s="99"/>
      <c r="CE249" s="99"/>
      <c r="CF249" s="99"/>
      <c r="CG249" s="99"/>
      <c r="CH249" s="99"/>
      <c r="CI249" s="99"/>
      <c r="CJ249" s="99" t="s">
        <v>4583</v>
      </c>
      <c r="CK249" s="99" t="s">
        <v>5933</v>
      </c>
      <c r="CL249" s="102"/>
      <c r="CM249" s="99"/>
      <c r="CN249" s="102"/>
      <c r="CO249" s="99"/>
      <c r="CP249" s="103" t="s">
        <v>4544</v>
      </c>
      <c r="CQ249" s="104"/>
      <c r="CR249" s="104"/>
      <c r="CS249" s="104"/>
      <c r="CT249" s="104"/>
      <c r="CU249" s="105"/>
      <c r="CV249" s="104" t="str">
        <f>FLEET[[#This Row],[Category]]</f>
        <v>Arrow Board</v>
      </c>
      <c r="CW249" s="106" t="str">
        <f t="shared" si="3"/>
        <v>HAB-03</v>
      </c>
      <c r="CX2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4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49" s="106" t="s">
        <v>4577</v>
      </c>
      <c r="DA249" s="106" t="s">
        <v>3870</v>
      </c>
      <c r="DB249" s="106">
        <f>FLEET[[#This Row],[Toll Collection Device Number]]</f>
        <v>0</v>
      </c>
      <c r="DC249" s="106">
        <f>FLEET[[#This Row],[License Plate]]</f>
        <v>0</v>
      </c>
      <c r="DD249" s="111" t="str">
        <f>IFERROR(_xlfn.XLOOKUP(FLEET[[#This Row],[ASSET]],Table7[Equip '#],Table7[Rate],),"NON-BILLABLE")</f>
        <v>NON-BILLABLE</v>
      </c>
    </row>
    <row r="250" spans="1:108" x14ac:dyDescent="0.25">
      <c r="A250" s="98" t="s">
        <v>4524</v>
      </c>
      <c r="B250" s="99" t="s">
        <v>4525</v>
      </c>
      <c r="C250" s="99" t="s">
        <v>3941</v>
      </c>
      <c r="D250" s="99" t="s">
        <v>4300</v>
      </c>
      <c r="E250" s="99" t="s">
        <v>4578</v>
      </c>
      <c r="F250" s="99" t="s">
        <v>4579</v>
      </c>
      <c r="G250" s="99"/>
      <c r="H250" s="99" t="s">
        <v>1310</v>
      </c>
      <c r="I250" s="100"/>
      <c r="J250" s="99"/>
      <c r="K250" s="101">
        <v>45747.233993055597</v>
      </c>
      <c r="L250" s="99" t="s">
        <v>4580</v>
      </c>
      <c r="M250" s="99"/>
      <c r="N250" s="99"/>
      <c r="O250" s="99"/>
      <c r="P250" s="99"/>
      <c r="Q250" s="99"/>
      <c r="R250" s="99" t="s">
        <v>4799</v>
      </c>
      <c r="S250" s="99"/>
      <c r="T250" s="99" t="s">
        <v>4535</v>
      </c>
      <c r="U250" s="99" t="s">
        <v>4373</v>
      </c>
      <c r="V250" s="99">
        <v>583</v>
      </c>
      <c r="W250" s="99"/>
      <c r="X250" s="99"/>
      <c r="Y250" s="99">
        <v>0</v>
      </c>
      <c r="Z250" s="99">
        <v>0</v>
      </c>
      <c r="AA250" s="99" t="s">
        <v>3941</v>
      </c>
      <c r="AB250" s="99" t="s">
        <v>5934</v>
      </c>
      <c r="AC250" s="99"/>
      <c r="AD250" s="99"/>
      <c r="AE250" s="99"/>
      <c r="AF250" s="99"/>
      <c r="AG250" s="99"/>
      <c r="AH250" s="99"/>
      <c r="AI250" s="99"/>
      <c r="AJ250" s="99"/>
      <c r="AK250" s="99"/>
      <c r="AL250" s="99"/>
      <c r="AM250" s="99"/>
      <c r="AN250" s="99"/>
      <c r="AO250" s="99" t="s">
        <v>4539</v>
      </c>
      <c r="AP250" s="99" t="s">
        <v>4639</v>
      </c>
      <c r="AQ250" s="99">
        <v>0</v>
      </c>
      <c r="AR250" s="99">
        <v>0</v>
      </c>
      <c r="AS250" s="99" t="s">
        <v>4540</v>
      </c>
      <c r="AT250" s="99">
        <v>0</v>
      </c>
      <c r="AU250" s="99">
        <v>0</v>
      </c>
      <c r="AV250" s="99">
        <v>0</v>
      </c>
      <c r="AW250" s="99">
        <v>0</v>
      </c>
      <c r="AX250" s="99"/>
      <c r="AY250" s="99"/>
      <c r="AZ250" s="99"/>
      <c r="BA250" s="99"/>
      <c r="BB250" s="99"/>
      <c r="BC250" s="99"/>
      <c r="BD250" s="99"/>
      <c r="BE250" s="99"/>
      <c r="BF250" s="99"/>
      <c r="BG250" s="99"/>
      <c r="BH250" s="99"/>
      <c r="BI250" s="99"/>
      <c r="BJ250" s="99"/>
      <c r="BK250" s="99"/>
      <c r="BL250" s="99"/>
      <c r="BM250" s="99"/>
      <c r="BN250" s="99"/>
      <c r="BO250" s="99"/>
      <c r="BP250" s="99"/>
      <c r="BQ250" s="99"/>
      <c r="BR250" s="99"/>
      <c r="BS250" s="99"/>
      <c r="BT250" s="99"/>
      <c r="BU250" s="99"/>
      <c r="BV250" s="99"/>
      <c r="BW250" s="99"/>
      <c r="BX250" s="99"/>
      <c r="BY250" s="99"/>
      <c r="BZ250" s="99"/>
      <c r="CA250" s="99"/>
      <c r="CB250" s="99"/>
      <c r="CC250" s="99"/>
      <c r="CD250" s="99"/>
      <c r="CE250" s="99"/>
      <c r="CF250" s="99"/>
      <c r="CG250" s="99"/>
      <c r="CH250" s="99"/>
      <c r="CI250" s="99"/>
      <c r="CJ250" s="99" t="s">
        <v>4583</v>
      </c>
      <c r="CK250" s="99" t="s">
        <v>5935</v>
      </c>
      <c r="CL250" s="102"/>
      <c r="CM250" s="99"/>
      <c r="CN250" s="102"/>
      <c r="CO250" s="99"/>
      <c r="CP250" s="103" t="s">
        <v>4544</v>
      </c>
      <c r="CQ250" s="104"/>
      <c r="CR250" s="104"/>
      <c r="CS250" s="104"/>
      <c r="CT250" s="104"/>
      <c r="CU250" s="105"/>
      <c r="CV250" s="104" t="str">
        <f>FLEET[[#This Row],[Category]]</f>
        <v>Arrow Board</v>
      </c>
      <c r="CW250" s="106" t="str">
        <f t="shared" si="3"/>
        <v>HAB-04</v>
      </c>
      <c r="CX2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0" s="106" t="s">
        <v>4577</v>
      </c>
      <c r="DA250" s="106" t="s">
        <v>3941</v>
      </c>
      <c r="DB250" s="106">
        <f>FLEET[[#This Row],[Toll Collection Device Number]]</f>
        <v>0</v>
      </c>
      <c r="DC250" s="106">
        <f>FLEET[[#This Row],[License Plate]]</f>
        <v>0</v>
      </c>
      <c r="DD250" s="111" t="str">
        <f>IFERROR(_xlfn.XLOOKUP(FLEET[[#This Row],[ASSET]],Table7[Equip '#],Table7[Rate],),"NON-BILLABLE")</f>
        <v>NON-BILLABLE</v>
      </c>
    </row>
    <row r="251" spans="1:108" x14ac:dyDescent="0.25">
      <c r="A251" s="98" t="s">
        <v>4524</v>
      </c>
      <c r="B251" s="99" t="s">
        <v>4525</v>
      </c>
      <c r="C251" s="99" t="s">
        <v>5936</v>
      </c>
      <c r="D251" s="99" t="s">
        <v>4300</v>
      </c>
      <c r="E251" s="108" t="s">
        <v>4578</v>
      </c>
      <c r="F251" s="108" t="s">
        <v>4579</v>
      </c>
      <c r="G251" s="108"/>
      <c r="H251" s="108" t="s">
        <v>1310</v>
      </c>
      <c r="I251" s="100"/>
      <c r="J251" s="99"/>
      <c r="K251" s="99">
        <v>45747.228506944397</v>
      </c>
      <c r="L251" s="99" t="s">
        <v>4580</v>
      </c>
      <c r="M251" s="99"/>
      <c r="N251" s="99"/>
      <c r="O251" s="99"/>
      <c r="P251" s="99"/>
      <c r="Q251" s="99"/>
      <c r="R251" s="99" t="s">
        <v>5804</v>
      </c>
      <c r="S251" s="99"/>
      <c r="T251" s="99" t="s">
        <v>4535</v>
      </c>
      <c r="U251" s="99" t="s">
        <v>4373</v>
      </c>
      <c r="V251" s="99">
        <v>424</v>
      </c>
      <c r="W251" s="99"/>
      <c r="X251" s="99"/>
      <c r="Y251" s="99">
        <v>0</v>
      </c>
      <c r="Z251" s="99">
        <v>0</v>
      </c>
      <c r="AA251" s="99" t="s">
        <v>5936</v>
      </c>
      <c r="AB251" s="99"/>
      <c r="AC251" s="99"/>
      <c r="AD251" s="99"/>
      <c r="AE251" s="99" t="s">
        <v>568</v>
      </c>
      <c r="AF251" s="99"/>
      <c r="AG251" s="99"/>
      <c r="AH251" s="99"/>
      <c r="AI251" s="99"/>
      <c r="AJ251" s="99"/>
      <c r="AK251" s="99"/>
      <c r="AL251" s="99"/>
      <c r="AM251" s="99"/>
      <c r="AN251" s="99"/>
      <c r="AO251" s="99" t="s">
        <v>4539</v>
      </c>
      <c r="AP251" s="99"/>
      <c r="AQ251" s="99"/>
      <c r="AR251" s="99">
        <v>0</v>
      </c>
      <c r="AS251" s="99" t="s">
        <v>4540</v>
      </c>
      <c r="AT251" s="99"/>
      <c r="AU251" s="99">
        <v>0</v>
      </c>
      <c r="AV251" s="99">
        <v>0</v>
      </c>
      <c r="AW251" s="99">
        <v>0</v>
      </c>
      <c r="AX251" s="99"/>
      <c r="AY251" s="99"/>
      <c r="AZ251" s="99">
        <v>0</v>
      </c>
      <c r="BA251" s="99">
        <v>0</v>
      </c>
      <c r="BB251" s="99">
        <v>0</v>
      </c>
      <c r="BC251" s="99"/>
      <c r="BD251" s="99"/>
      <c r="BE251" s="99"/>
      <c r="BF251" s="99"/>
      <c r="BG251" s="99"/>
      <c r="BH251" s="99"/>
      <c r="BI251" s="99"/>
      <c r="BJ251" s="99"/>
      <c r="BK251" s="99"/>
      <c r="BL251" s="99"/>
      <c r="BM251" s="99"/>
      <c r="BN251" s="99"/>
      <c r="BO251" s="99"/>
      <c r="BP251" s="99"/>
      <c r="BQ251" s="99"/>
      <c r="BR251" s="99"/>
      <c r="BS251" s="99"/>
      <c r="BT251" s="99"/>
      <c r="BU251" s="99"/>
      <c r="BV251" s="99"/>
      <c r="BW251" s="99"/>
      <c r="BX251" s="99"/>
      <c r="BY251" s="99"/>
      <c r="BZ251" s="99"/>
      <c r="CA251" s="99"/>
      <c r="CB251" s="99"/>
      <c r="CC251" s="99"/>
      <c r="CD251" s="99"/>
      <c r="CE251" s="99"/>
      <c r="CF251" s="99"/>
      <c r="CG251" s="99"/>
      <c r="CH251" s="99"/>
      <c r="CI251" s="99"/>
      <c r="CJ251" s="99" t="s">
        <v>4583</v>
      </c>
      <c r="CK251" s="99" t="s">
        <v>5937</v>
      </c>
      <c r="CL251" s="99"/>
      <c r="CM251" s="99"/>
      <c r="CN251" s="102"/>
      <c r="CO251" s="99"/>
      <c r="CP251" s="103" t="s">
        <v>4696</v>
      </c>
      <c r="CQ251" s="104"/>
      <c r="CR251" s="104"/>
      <c r="CS251" s="104"/>
      <c r="CT251" s="104"/>
      <c r="CU251" s="105"/>
      <c r="CV251" s="104" t="str">
        <f>FLEET[[#This Row],[Category]]</f>
        <v>Arrow Board</v>
      </c>
      <c r="CW251" s="106" t="str">
        <f t="shared" si="3"/>
        <v>HAB-05</v>
      </c>
      <c r="CX2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1" s="106" t="s">
        <v>4577</v>
      </c>
      <c r="DA251" s="106" t="s">
        <v>5936</v>
      </c>
      <c r="DB251" s="106">
        <f>FLEET[[#This Row],[Toll Collection Device Number]]</f>
        <v>0</v>
      </c>
      <c r="DC251" s="106">
        <f>FLEET[[#This Row],[License Plate]]</f>
        <v>0</v>
      </c>
      <c r="DD251" s="111" t="str">
        <f>IFERROR(_xlfn.XLOOKUP(FLEET[[#This Row],[ASSET]],Table7[Equip '#],Table7[Rate],),"NON-BILLABLE")</f>
        <v>NON-BILLABLE</v>
      </c>
    </row>
    <row r="252" spans="1:108" x14ac:dyDescent="0.25">
      <c r="A252" s="98" t="s">
        <v>4524</v>
      </c>
      <c r="B252" s="99" t="s">
        <v>4525</v>
      </c>
      <c r="C252" s="99" t="s">
        <v>3910</v>
      </c>
      <c r="D252" s="99" t="s">
        <v>4300</v>
      </c>
      <c r="E252" s="99" t="s">
        <v>4578</v>
      </c>
      <c r="F252" s="99" t="s">
        <v>4579</v>
      </c>
      <c r="G252" s="99"/>
      <c r="H252" s="99" t="s">
        <v>1310</v>
      </c>
      <c r="I252" s="100"/>
      <c r="J252" s="99"/>
      <c r="K252" s="101">
        <v>45747.234490740702</v>
      </c>
      <c r="L252" s="99" t="s">
        <v>4580</v>
      </c>
      <c r="M252" s="99"/>
      <c r="N252" s="99"/>
      <c r="O252" s="99"/>
      <c r="P252" s="99"/>
      <c r="Q252" s="99"/>
      <c r="R252" s="99" t="s">
        <v>5938</v>
      </c>
      <c r="S252" s="99"/>
      <c r="T252" s="99" t="s">
        <v>4535</v>
      </c>
      <c r="U252" s="99" t="s">
        <v>4373</v>
      </c>
      <c r="V252" s="99">
        <v>424</v>
      </c>
      <c r="W252" s="99"/>
      <c r="X252" s="99"/>
      <c r="Y252" s="99">
        <v>0</v>
      </c>
      <c r="Z252" s="99">
        <v>0</v>
      </c>
      <c r="AA252" s="99" t="s">
        <v>3910</v>
      </c>
      <c r="AB252" s="99"/>
      <c r="AC252" s="99"/>
      <c r="AD252" s="99"/>
      <c r="AE252" s="99" t="s">
        <v>568</v>
      </c>
      <c r="AF252" s="99"/>
      <c r="AG252" s="99"/>
      <c r="AH252" s="99"/>
      <c r="AI252" s="99"/>
      <c r="AJ252" s="99"/>
      <c r="AK252" s="99"/>
      <c r="AL252" s="99"/>
      <c r="AM252" s="99"/>
      <c r="AN252" s="99"/>
      <c r="AO252" s="99" t="s">
        <v>4539</v>
      </c>
      <c r="AP252" s="99"/>
      <c r="AQ252" s="99"/>
      <c r="AR252" s="99">
        <v>0</v>
      </c>
      <c r="AS252" s="99" t="s">
        <v>4540</v>
      </c>
      <c r="AT252" s="99"/>
      <c r="AU252" s="99">
        <v>0</v>
      </c>
      <c r="AV252" s="99">
        <v>0</v>
      </c>
      <c r="AW252" s="99">
        <v>0</v>
      </c>
      <c r="AX252" s="99"/>
      <c r="AY252" s="99"/>
      <c r="AZ252" s="99">
        <v>0</v>
      </c>
      <c r="BA252" s="99">
        <v>0</v>
      </c>
      <c r="BB252" s="99">
        <v>0</v>
      </c>
      <c r="BC252" s="99"/>
      <c r="BD252" s="99"/>
      <c r="BE252" s="99"/>
      <c r="BF252" s="99"/>
      <c r="BG252" s="99"/>
      <c r="BH252" s="99"/>
      <c r="BI252" s="99"/>
      <c r="BJ252" s="99"/>
      <c r="BK252" s="99"/>
      <c r="BL252" s="99"/>
      <c r="BM252" s="99"/>
      <c r="BN252" s="99"/>
      <c r="BO252" s="99"/>
      <c r="BP252" s="99"/>
      <c r="BQ252" s="99"/>
      <c r="BR252" s="99"/>
      <c r="BS252" s="99"/>
      <c r="BT252" s="99"/>
      <c r="BU252" s="99"/>
      <c r="BV252" s="99"/>
      <c r="BW252" s="99"/>
      <c r="BX252" s="99"/>
      <c r="BY252" s="99"/>
      <c r="BZ252" s="99"/>
      <c r="CA252" s="99"/>
      <c r="CB252" s="99"/>
      <c r="CC252" s="99"/>
      <c r="CD252" s="99"/>
      <c r="CE252" s="99"/>
      <c r="CF252" s="99"/>
      <c r="CG252" s="99"/>
      <c r="CH252" s="99"/>
      <c r="CI252" s="99"/>
      <c r="CJ252" s="99" t="s">
        <v>4583</v>
      </c>
      <c r="CK252" s="99" t="s">
        <v>5939</v>
      </c>
      <c r="CL252" s="99"/>
      <c r="CM252" s="99"/>
      <c r="CN252" s="102"/>
      <c r="CO252" s="99"/>
      <c r="CP252" s="103" t="s">
        <v>4696</v>
      </c>
      <c r="CQ252" s="104"/>
      <c r="CR252" s="104"/>
      <c r="CS252" s="104"/>
      <c r="CT252" s="104"/>
      <c r="CU252" s="105"/>
      <c r="CV252" s="104" t="str">
        <f>FLEET[[#This Row],[Category]]</f>
        <v>Arrow Board</v>
      </c>
      <c r="CW252" s="106" t="str">
        <f t="shared" si="3"/>
        <v>HAB-06</v>
      </c>
      <c r="CX2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2" s="106" t="s">
        <v>4577</v>
      </c>
      <c r="DA252" s="106" t="s">
        <v>3910</v>
      </c>
      <c r="DB252" s="106">
        <f>FLEET[[#This Row],[Toll Collection Device Number]]</f>
        <v>0</v>
      </c>
      <c r="DC252" s="106">
        <f>FLEET[[#This Row],[License Plate]]</f>
        <v>0</v>
      </c>
      <c r="DD252" s="111" t="str">
        <f>IFERROR(_xlfn.XLOOKUP(FLEET[[#This Row],[ASSET]],Table7[Equip '#],Table7[Rate],),"NON-BILLABLE")</f>
        <v>NON-BILLABLE</v>
      </c>
    </row>
    <row r="253" spans="1:108" x14ac:dyDescent="0.25">
      <c r="A253" s="98" t="s">
        <v>4524</v>
      </c>
      <c r="B253" s="99" t="s">
        <v>4525</v>
      </c>
      <c r="C253" s="99" t="s">
        <v>3655</v>
      </c>
      <c r="D253" s="99" t="s">
        <v>4300</v>
      </c>
      <c r="E253" s="99" t="s">
        <v>4578</v>
      </c>
      <c r="F253" s="99" t="s">
        <v>4691</v>
      </c>
      <c r="G253" s="99"/>
      <c r="H253" s="99" t="s">
        <v>1310</v>
      </c>
      <c r="I253" s="100"/>
      <c r="J253" s="99"/>
      <c r="K253" s="99">
        <v>45747.230428240699</v>
      </c>
      <c r="L253" s="99" t="s">
        <v>4580</v>
      </c>
      <c r="M253" s="99"/>
      <c r="N253" s="99"/>
      <c r="O253" s="99"/>
      <c r="P253" s="99"/>
      <c r="Q253" s="99"/>
      <c r="R253" s="99" t="s">
        <v>5940</v>
      </c>
      <c r="S253" s="99"/>
      <c r="T253" s="99" t="s">
        <v>4535</v>
      </c>
      <c r="U253" s="99" t="s">
        <v>4373</v>
      </c>
      <c r="V253" s="99">
        <v>417</v>
      </c>
      <c r="W253" s="99"/>
      <c r="X253" s="99"/>
      <c r="Y253" s="99">
        <v>0</v>
      </c>
      <c r="Z253" s="99">
        <v>0</v>
      </c>
      <c r="AA253" s="99"/>
      <c r="AB253" s="99" t="s">
        <v>5941</v>
      </c>
      <c r="AC253" s="99"/>
      <c r="AD253" s="99" t="s">
        <v>5942</v>
      </c>
      <c r="AE253" s="99" t="s">
        <v>568</v>
      </c>
      <c r="AF253" s="99"/>
      <c r="AG253" s="99"/>
      <c r="AH253" s="100"/>
      <c r="AI253" s="99"/>
      <c r="AJ253" s="99"/>
      <c r="AK253" s="99"/>
      <c r="AL253" s="99"/>
      <c r="AM253" s="99"/>
      <c r="AN253" s="99"/>
      <c r="AO253" s="99" t="s">
        <v>4539</v>
      </c>
      <c r="AP253" s="99"/>
      <c r="AQ253" s="99"/>
      <c r="AR253" s="99">
        <v>0</v>
      </c>
      <c r="AS253" s="99" t="s">
        <v>4540</v>
      </c>
      <c r="AT253" s="99"/>
      <c r="AU253" s="99">
        <v>0</v>
      </c>
      <c r="AV253" s="99">
        <v>0</v>
      </c>
      <c r="AW253" s="99">
        <v>0</v>
      </c>
      <c r="AX253" s="99"/>
      <c r="AY253" s="99"/>
      <c r="AZ253" s="99">
        <v>0</v>
      </c>
      <c r="BA253" s="99">
        <v>0</v>
      </c>
      <c r="BB253" s="99">
        <v>0</v>
      </c>
      <c r="BC253" s="99"/>
      <c r="BD253" s="99"/>
      <c r="BE253" s="99"/>
      <c r="BF253" s="99"/>
      <c r="BG253" s="99"/>
      <c r="BH253" s="99"/>
      <c r="BI253" s="99"/>
      <c r="BJ253" s="99"/>
      <c r="BK253" s="99"/>
      <c r="BL253" s="99"/>
      <c r="BM253" s="99"/>
      <c r="BN253" s="99"/>
      <c r="BO253" s="99"/>
      <c r="BP253" s="99"/>
      <c r="BQ253" s="99"/>
      <c r="BR253" s="99"/>
      <c r="BS253" s="99"/>
      <c r="BT253" s="99"/>
      <c r="BU253" s="99"/>
      <c r="BV253" s="99"/>
      <c r="BW253" s="99"/>
      <c r="BX253" s="99"/>
      <c r="BY253" s="99"/>
      <c r="BZ253" s="99"/>
      <c r="CA253" s="99"/>
      <c r="CB253" s="99"/>
      <c r="CC253" s="99"/>
      <c r="CD253" s="99"/>
      <c r="CE253" s="99"/>
      <c r="CF253" s="99"/>
      <c r="CG253" s="99"/>
      <c r="CH253" s="99"/>
      <c r="CI253" s="99"/>
      <c r="CJ253" s="99" t="s">
        <v>4583</v>
      </c>
      <c r="CK253" s="99" t="s">
        <v>5943</v>
      </c>
      <c r="CL253" s="99"/>
      <c r="CM253" s="99"/>
      <c r="CN253" s="102"/>
      <c r="CO253" s="99"/>
      <c r="CP253" s="103" t="s">
        <v>4696</v>
      </c>
      <c r="CQ253" s="104"/>
      <c r="CR253" s="104"/>
      <c r="CS253" s="104"/>
      <c r="CT253" s="104"/>
      <c r="CU253" s="105"/>
      <c r="CV253" s="104" t="str">
        <f>FLEET[[#This Row],[Category]]</f>
        <v>Arrow Board</v>
      </c>
      <c r="CW253" s="106" t="str">
        <f t="shared" si="3"/>
        <v>HAB-07</v>
      </c>
      <c r="CX2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3" s="106" t="s">
        <v>4577</v>
      </c>
      <c r="DA253" s="106" t="s">
        <v>3655</v>
      </c>
      <c r="DB253" s="106">
        <f>FLEET[[#This Row],[Toll Collection Device Number]]</f>
        <v>0</v>
      </c>
      <c r="DC253" s="106" t="str">
        <f>FLEET[[#This Row],[License Plate]]</f>
        <v>J1005734</v>
      </c>
      <c r="DD253" s="111" t="str">
        <f>IFERROR(_xlfn.XLOOKUP(FLEET[[#This Row],[ASSET]],Table7[Equip '#],Table7[Rate],),"NON-BILLABLE")</f>
        <v>NON-BILLABLE</v>
      </c>
    </row>
    <row r="254" spans="1:108" x14ac:dyDescent="0.25">
      <c r="A254" s="98" t="s">
        <v>4524</v>
      </c>
      <c r="B254" s="99" t="s">
        <v>4525</v>
      </c>
      <c r="C254" s="99" t="s">
        <v>3911</v>
      </c>
      <c r="D254" s="99" t="s">
        <v>4300</v>
      </c>
      <c r="E254" s="99" t="s">
        <v>4578</v>
      </c>
      <c r="F254" s="99" t="s">
        <v>4579</v>
      </c>
      <c r="G254" s="99"/>
      <c r="H254" s="99" t="s">
        <v>1310</v>
      </c>
      <c r="I254" s="100"/>
      <c r="J254" s="99"/>
      <c r="K254" s="101">
        <v>45747.231481481504</v>
      </c>
      <c r="L254" s="99" t="s">
        <v>4580</v>
      </c>
      <c r="M254" s="99"/>
      <c r="N254" s="99"/>
      <c r="O254" s="99"/>
      <c r="P254" s="99"/>
      <c r="Q254" s="99"/>
      <c r="R254" s="99" t="s">
        <v>5944</v>
      </c>
      <c r="S254" s="99"/>
      <c r="T254" s="99" t="s">
        <v>4535</v>
      </c>
      <c r="U254" s="99" t="s">
        <v>4373</v>
      </c>
      <c r="V254" s="99">
        <v>424</v>
      </c>
      <c r="W254" s="99"/>
      <c r="X254" s="99"/>
      <c r="Y254" s="99">
        <v>0</v>
      </c>
      <c r="Z254" s="99">
        <v>0</v>
      </c>
      <c r="AA254" s="99" t="s">
        <v>3911</v>
      </c>
      <c r="AB254" s="99"/>
      <c r="AC254" s="99"/>
      <c r="AD254" s="99"/>
      <c r="AE254" s="99" t="s">
        <v>568</v>
      </c>
      <c r="AF254" s="99"/>
      <c r="AG254" s="99"/>
      <c r="AH254" s="99"/>
      <c r="AI254" s="99"/>
      <c r="AJ254" s="99"/>
      <c r="AK254" s="99"/>
      <c r="AL254" s="99"/>
      <c r="AM254" s="99"/>
      <c r="AN254" s="99"/>
      <c r="AO254" s="99" t="s">
        <v>4539</v>
      </c>
      <c r="AP254" s="99"/>
      <c r="AQ254" s="99"/>
      <c r="AR254" s="99">
        <v>0</v>
      </c>
      <c r="AS254" s="99" t="s">
        <v>4540</v>
      </c>
      <c r="AT254" s="99"/>
      <c r="AU254" s="99">
        <v>0</v>
      </c>
      <c r="AV254" s="99">
        <v>0</v>
      </c>
      <c r="AW254" s="99">
        <v>0</v>
      </c>
      <c r="AX254" s="99"/>
      <c r="AY254" s="99"/>
      <c r="AZ254" s="99">
        <v>0</v>
      </c>
      <c r="BA254" s="99">
        <v>0</v>
      </c>
      <c r="BB254" s="99">
        <v>0</v>
      </c>
      <c r="BC254" s="99"/>
      <c r="BD254" s="99"/>
      <c r="BE254" s="99"/>
      <c r="BF254" s="99"/>
      <c r="BG254" s="99"/>
      <c r="BH254" s="99"/>
      <c r="BI254" s="99"/>
      <c r="BJ254" s="99"/>
      <c r="BK254" s="99"/>
      <c r="BL254" s="99"/>
      <c r="BM254" s="99"/>
      <c r="BN254" s="99"/>
      <c r="BO254" s="99"/>
      <c r="BP254" s="99"/>
      <c r="BQ254" s="99"/>
      <c r="BR254" s="99"/>
      <c r="BS254" s="99"/>
      <c r="BT254" s="99"/>
      <c r="BU254" s="99"/>
      <c r="BV254" s="99"/>
      <c r="BW254" s="99"/>
      <c r="BX254" s="99"/>
      <c r="BY254" s="99"/>
      <c r="BZ254" s="99"/>
      <c r="CA254" s="99"/>
      <c r="CB254" s="99"/>
      <c r="CC254" s="99"/>
      <c r="CD254" s="99"/>
      <c r="CE254" s="99"/>
      <c r="CF254" s="99"/>
      <c r="CG254" s="99"/>
      <c r="CH254" s="99"/>
      <c r="CI254" s="99"/>
      <c r="CJ254" s="99" t="s">
        <v>4583</v>
      </c>
      <c r="CK254" s="99" t="s">
        <v>5945</v>
      </c>
      <c r="CL254" s="99"/>
      <c r="CM254" s="99"/>
      <c r="CN254" s="102"/>
      <c r="CO254" s="99"/>
      <c r="CP254" s="103" t="s">
        <v>4696</v>
      </c>
      <c r="CQ254" s="104"/>
      <c r="CR254" s="104"/>
      <c r="CS254" s="104"/>
      <c r="CT254" s="104"/>
      <c r="CU254" s="105"/>
      <c r="CV254" s="104" t="str">
        <f>FLEET[[#This Row],[Category]]</f>
        <v>Arrow Board</v>
      </c>
      <c r="CW254" s="106" t="str">
        <f t="shared" si="3"/>
        <v>HAB-08</v>
      </c>
      <c r="CX2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4" s="106" t="s">
        <v>4577</v>
      </c>
      <c r="DA254" s="106" t="s">
        <v>3911</v>
      </c>
      <c r="DB254" s="106">
        <f>FLEET[[#This Row],[Toll Collection Device Number]]</f>
        <v>0</v>
      </c>
      <c r="DC254" s="106">
        <f>FLEET[[#This Row],[License Plate]]</f>
        <v>0</v>
      </c>
      <c r="DD254" s="111" t="str">
        <f>IFERROR(_xlfn.XLOOKUP(FLEET[[#This Row],[ASSET]],Table7[Equip '#],Table7[Rate],),"NON-BILLABLE")</f>
        <v>NON-BILLABLE</v>
      </c>
    </row>
    <row r="255" spans="1:108" x14ac:dyDescent="0.25">
      <c r="A255" s="98" t="s">
        <v>4524</v>
      </c>
      <c r="B255" s="99" t="s">
        <v>4525</v>
      </c>
      <c r="C255" s="99" t="s">
        <v>3871</v>
      </c>
      <c r="D255" s="99" t="s">
        <v>4300</v>
      </c>
      <c r="E255" s="99" t="s">
        <v>4578</v>
      </c>
      <c r="F255" s="99" t="s">
        <v>4691</v>
      </c>
      <c r="G255" s="99"/>
      <c r="H255" s="99" t="s">
        <v>1310</v>
      </c>
      <c r="I255" s="100"/>
      <c r="J255" s="99"/>
      <c r="K255" s="101">
        <v>45747.227662037003</v>
      </c>
      <c r="L255" s="99" t="s">
        <v>4580</v>
      </c>
      <c r="M255" s="99"/>
      <c r="N255" s="99"/>
      <c r="O255" s="99"/>
      <c r="P255" s="99"/>
      <c r="Q255" s="99"/>
      <c r="R255" s="99" t="s">
        <v>5946</v>
      </c>
      <c r="S255" s="99"/>
      <c r="T255" s="99" t="s">
        <v>4535</v>
      </c>
      <c r="U255" s="99" t="s">
        <v>4373</v>
      </c>
      <c r="V255" s="99">
        <v>417</v>
      </c>
      <c r="W255" s="99"/>
      <c r="X255" s="99"/>
      <c r="Y255" s="99">
        <v>0</v>
      </c>
      <c r="Z255" s="99">
        <v>0</v>
      </c>
      <c r="AA255" s="99"/>
      <c r="AB255" s="99" t="s">
        <v>5947</v>
      </c>
      <c r="AC255" s="99"/>
      <c r="AD255" s="99" t="s">
        <v>5948</v>
      </c>
      <c r="AE255" s="99" t="s">
        <v>568</v>
      </c>
      <c r="AF255" s="99"/>
      <c r="AG255" s="99"/>
      <c r="AH255" s="99"/>
      <c r="AI255" s="99"/>
      <c r="AJ255" s="99"/>
      <c r="AK255" s="99"/>
      <c r="AL255" s="99"/>
      <c r="AM255" s="99"/>
      <c r="AN255" s="99"/>
      <c r="AO255" s="99" t="s">
        <v>4539</v>
      </c>
      <c r="AP255" s="99"/>
      <c r="AQ255" s="99"/>
      <c r="AR255" s="99">
        <v>0</v>
      </c>
      <c r="AS255" s="99" t="s">
        <v>4540</v>
      </c>
      <c r="AT255" s="99"/>
      <c r="AU255" s="99">
        <v>0</v>
      </c>
      <c r="AV255" s="99">
        <v>0</v>
      </c>
      <c r="AW255" s="99">
        <v>0</v>
      </c>
      <c r="AX255" s="99"/>
      <c r="AY255" s="99"/>
      <c r="AZ255" s="99">
        <v>0</v>
      </c>
      <c r="BA255" s="99">
        <v>0</v>
      </c>
      <c r="BB255" s="99">
        <v>0</v>
      </c>
      <c r="BC255" s="99"/>
      <c r="BD255" s="99"/>
      <c r="BE255" s="99"/>
      <c r="BF255" s="99"/>
      <c r="BG255" s="99"/>
      <c r="BH255" s="99"/>
      <c r="BI255" s="99"/>
      <c r="BJ255" s="99"/>
      <c r="BK255" s="99"/>
      <c r="BL255" s="99"/>
      <c r="BM255" s="99"/>
      <c r="BN255" s="99"/>
      <c r="BO255" s="99"/>
      <c r="BP255" s="99"/>
      <c r="BQ255" s="99"/>
      <c r="BR255" s="99"/>
      <c r="BS255" s="99"/>
      <c r="BT255" s="99"/>
      <c r="BU255" s="99"/>
      <c r="BV255" s="99"/>
      <c r="BW255" s="99"/>
      <c r="BX255" s="99"/>
      <c r="BY255" s="99"/>
      <c r="BZ255" s="99"/>
      <c r="CA255" s="99"/>
      <c r="CB255" s="99"/>
      <c r="CC255" s="99"/>
      <c r="CD255" s="99"/>
      <c r="CE255" s="99"/>
      <c r="CF255" s="99"/>
      <c r="CG255" s="99"/>
      <c r="CH255" s="99"/>
      <c r="CI255" s="99"/>
      <c r="CJ255" s="99" t="s">
        <v>4583</v>
      </c>
      <c r="CK255" s="99" t="s">
        <v>5949</v>
      </c>
      <c r="CL255" s="99"/>
      <c r="CM255" s="99"/>
      <c r="CN255" s="102"/>
      <c r="CO255" s="99"/>
      <c r="CP255" s="103" t="s">
        <v>4696</v>
      </c>
      <c r="CQ255" s="104"/>
      <c r="CR255" s="104"/>
      <c r="CS255" s="104"/>
      <c r="CT255" s="104"/>
      <c r="CU255" s="105"/>
      <c r="CV255" s="104" t="str">
        <f>FLEET[[#This Row],[Category]]</f>
        <v>Arrow Board</v>
      </c>
      <c r="CW255" s="106" t="str">
        <f t="shared" si="3"/>
        <v>HAB-09</v>
      </c>
      <c r="CX2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5" s="106" t="s">
        <v>4577</v>
      </c>
      <c r="DA255" s="106" t="s">
        <v>3871</v>
      </c>
      <c r="DB255" s="106">
        <f>FLEET[[#This Row],[Toll Collection Device Number]]</f>
        <v>0</v>
      </c>
      <c r="DC255" s="106" t="str">
        <f>FLEET[[#This Row],[License Plate]]</f>
        <v>K1006011</v>
      </c>
      <c r="DD255" s="111" t="str">
        <f>IFERROR(_xlfn.XLOOKUP(FLEET[[#This Row],[ASSET]],Table7[Equip '#],Table7[Rate],),"NON-BILLABLE")</f>
        <v>NON-BILLABLE</v>
      </c>
    </row>
    <row r="256" spans="1:108" x14ac:dyDescent="0.25">
      <c r="A256" s="98" t="s">
        <v>4524</v>
      </c>
      <c r="B256" s="99" t="s">
        <v>4525</v>
      </c>
      <c r="C256" s="99" t="s">
        <v>3730</v>
      </c>
      <c r="D256" s="99" t="s">
        <v>4300</v>
      </c>
      <c r="E256" s="99" t="s">
        <v>4578</v>
      </c>
      <c r="F256" s="99" t="s">
        <v>4579</v>
      </c>
      <c r="G256" s="99"/>
      <c r="H256" s="99" t="s">
        <v>1310</v>
      </c>
      <c r="I256" s="100"/>
      <c r="J256" s="99"/>
      <c r="K256" s="101">
        <v>45747.232314814799</v>
      </c>
      <c r="L256" s="99" t="s">
        <v>4580</v>
      </c>
      <c r="M256" s="99"/>
      <c r="N256" s="99"/>
      <c r="O256" s="99"/>
      <c r="P256" s="99"/>
      <c r="Q256" s="99"/>
      <c r="R256" s="99" t="s">
        <v>5950</v>
      </c>
      <c r="S256" s="99"/>
      <c r="T256" s="99" t="s">
        <v>4535</v>
      </c>
      <c r="U256" s="99" t="s">
        <v>4373</v>
      </c>
      <c r="V256" s="99">
        <v>374</v>
      </c>
      <c r="W256" s="99"/>
      <c r="X256" s="99"/>
      <c r="Y256" s="99">
        <v>0</v>
      </c>
      <c r="Z256" s="99">
        <v>0</v>
      </c>
      <c r="AA256" s="99"/>
      <c r="AB256" s="99" t="s">
        <v>5951</v>
      </c>
      <c r="AC256" s="99"/>
      <c r="AD256" s="99"/>
      <c r="AE256" s="99" t="s">
        <v>568</v>
      </c>
      <c r="AF256" s="99"/>
      <c r="AG256" s="99"/>
      <c r="AH256" s="99"/>
      <c r="AI256" s="99"/>
      <c r="AJ256" s="99"/>
      <c r="AK256" s="99"/>
      <c r="AL256" s="99"/>
      <c r="AM256" s="99"/>
      <c r="AN256" s="99"/>
      <c r="AO256" s="99" t="s">
        <v>4539</v>
      </c>
      <c r="AP256" s="99"/>
      <c r="AQ256" s="99">
        <v>0</v>
      </c>
      <c r="AR256" s="99">
        <v>0</v>
      </c>
      <c r="AS256" s="99" t="s">
        <v>4540</v>
      </c>
      <c r="AT256" s="99">
        <v>0</v>
      </c>
      <c r="AU256" s="99">
        <v>0</v>
      </c>
      <c r="AV256" s="99">
        <v>0</v>
      </c>
      <c r="AW256" s="99">
        <v>0</v>
      </c>
      <c r="AX256" s="99"/>
      <c r="AY256" s="99"/>
      <c r="AZ256" s="99"/>
      <c r="BA256" s="99"/>
      <c r="BB256" s="99"/>
      <c r="BC256" s="99"/>
      <c r="BD256" s="99"/>
      <c r="BE256" s="99"/>
      <c r="BF256" s="99"/>
      <c r="BG256" s="99"/>
      <c r="BH256" s="99"/>
      <c r="BI256" s="99"/>
      <c r="BJ256" s="99"/>
      <c r="BK256" s="99"/>
      <c r="BL256" s="99"/>
      <c r="BM256" s="99"/>
      <c r="BN256" s="99"/>
      <c r="BO256" s="99"/>
      <c r="BP256" s="99"/>
      <c r="BQ256" s="99"/>
      <c r="BR256" s="99"/>
      <c r="BS256" s="99"/>
      <c r="BT256" s="99"/>
      <c r="BU256" s="99"/>
      <c r="BV256" s="99"/>
      <c r="BW256" s="99"/>
      <c r="BX256" s="99"/>
      <c r="BY256" s="99"/>
      <c r="BZ256" s="99"/>
      <c r="CA256" s="99"/>
      <c r="CB256" s="99"/>
      <c r="CC256" s="99"/>
      <c r="CD256" s="99"/>
      <c r="CE256" s="99"/>
      <c r="CF256" s="99"/>
      <c r="CG256" s="99"/>
      <c r="CH256" s="99"/>
      <c r="CI256" s="99"/>
      <c r="CJ256" s="99" t="s">
        <v>4583</v>
      </c>
      <c r="CK256" s="99" t="s">
        <v>5952</v>
      </c>
      <c r="CL256" s="99"/>
      <c r="CM256" s="99"/>
      <c r="CN256" s="102"/>
      <c r="CO256" s="99"/>
      <c r="CP256" s="103" t="s">
        <v>4544</v>
      </c>
      <c r="CQ256" s="104"/>
      <c r="CR256" s="104"/>
      <c r="CS256" s="104"/>
      <c r="CT256" s="104"/>
      <c r="CU256" s="105"/>
      <c r="CV256" s="104" t="str">
        <f>FLEET[[#This Row],[Category]]</f>
        <v>Arrow Board</v>
      </c>
      <c r="CW256" s="106" t="str">
        <f t="shared" si="3"/>
        <v>HAB-10</v>
      </c>
      <c r="CX25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6" s="106" t="s">
        <v>4577</v>
      </c>
      <c r="DA256" s="106" t="s">
        <v>3730</v>
      </c>
      <c r="DB256" s="106">
        <f>FLEET[[#This Row],[Toll Collection Device Number]]</f>
        <v>0</v>
      </c>
      <c r="DC256" s="106">
        <f>FLEET[[#This Row],[License Plate]]</f>
        <v>0</v>
      </c>
      <c r="DD256" s="111" t="str">
        <f>IFERROR(_xlfn.XLOOKUP(FLEET[[#This Row],[ASSET]],Table7[Equip '#],Table7[Rate],),"NON-BILLABLE")</f>
        <v>NON-BILLABLE</v>
      </c>
    </row>
    <row r="257" spans="1:108" x14ac:dyDescent="0.25">
      <c r="A257" s="98" t="s">
        <v>4524</v>
      </c>
      <c r="B257" s="99" t="s">
        <v>4525</v>
      </c>
      <c r="C257" s="99" t="s">
        <v>3656</v>
      </c>
      <c r="D257" s="99" t="s">
        <v>4300</v>
      </c>
      <c r="E257" s="99" t="s">
        <v>4697</v>
      </c>
      <c r="F257" s="99" t="s">
        <v>4716</v>
      </c>
      <c r="G257" s="99"/>
      <c r="H257" s="99" t="s">
        <v>1310</v>
      </c>
      <c r="I257" s="100"/>
      <c r="J257" s="99"/>
      <c r="K257" s="101">
        <v>45747.230775463002</v>
      </c>
      <c r="L257" s="99" t="s">
        <v>4580</v>
      </c>
      <c r="M257" s="99"/>
      <c r="N257" s="99"/>
      <c r="O257" s="99"/>
      <c r="P257" s="99"/>
      <c r="Q257" s="99"/>
      <c r="R257" s="99" t="s">
        <v>5953</v>
      </c>
      <c r="S257" s="99"/>
      <c r="T257" s="99" t="s">
        <v>4535</v>
      </c>
      <c r="U257" s="99" t="s">
        <v>4373</v>
      </c>
      <c r="V257" s="99">
        <v>417</v>
      </c>
      <c r="W257" s="99"/>
      <c r="X257" s="99"/>
      <c r="Y257" s="99">
        <v>0</v>
      </c>
      <c r="Z257" s="99">
        <v>0</v>
      </c>
      <c r="AA257" s="99"/>
      <c r="AB257" s="99" t="s">
        <v>5954</v>
      </c>
      <c r="AC257" s="99"/>
      <c r="AD257" s="99" t="s">
        <v>5955</v>
      </c>
      <c r="AE257" s="99" t="s">
        <v>568</v>
      </c>
      <c r="AF257" s="99"/>
      <c r="AG257" s="99"/>
      <c r="AH257" s="99"/>
      <c r="AI257" s="99"/>
      <c r="AJ257" s="99"/>
      <c r="AK257" s="99"/>
      <c r="AL257" s="99"/>
      <c r="AM257" s="99"/>
      <c r="AN257" s="99"/>
      <c r="AO257" s="99" t="s">
        <v>4539</v>
      </c>
      <c r="AP257" s="99"/>
      <c r="AQ257" s="99"/>
      <c r="AR257" s="99">
        <v>0</v>
      </c>
      <c r="AS257" s="99" t="s">
        <v>4540</v>
      </c>
      <c r="AT257" s="99"/>
      <c r="AU257" s="99">
        <v>0</v>
      </c>
      <c r="AV257" s="99">
        <v>0</v>
      </c>
      <c r="AW257" s="99">
        <v>0</v>
      </c>
      <c r="AX257" s="99"/>
      <c r="AY257" s="99"/>
      <c r="AZ257" s="99">
        <v>0</v>
      </c>
      <c r="BA257" s="99">
        <v>0</v>
      </c>
      <c r="BB257" s="99">
        <v>0</v>
      </c>
      <c r="BC257" s="99"/>
      <c r="BD257" s="99"/>
      <c r="BE257" s="99"/>
      <c r="BF257" s="99"/>
      <c r="BG257" s="99"/>
      <c r="BH257" s="99"/>
      <c r="BI257" s="99"/>
      <c r="BJ257" s="99"/>
      <c r="BK257" s="99"/>
      <c r="BL257" s="99"/>
      <c r="BM257" s="99"/>
      <c r="BN257" s="99"/>
      <c r="BO257" s="99"/>
      <c r="BP257" s="99"/>
      <c r="BQ257" s="99"/>
      <c r="BR257" s="99"/>
      <c r="BS257" s="99"/>
      <c r="BT257" s="99"/>
      <c r="BU257" s="99"/>
      <c r="BV257" s="99"/>
      <c r="BW257" s="99"/>
      <c r="BX257" s="99"/>
      <c r="BY257" s="99"/>
      <c r="BZ257" s="99"/>
      <c r="CA257" s="99"/>
      <c r="CB257" s="99"/>
      <c r="CC257" s="99"/>
      <c r="CD257" s="99"/>
      <c r="CE257" s="99"/>
      <c r="CF257" s="99"/>
      <c r="CG257" s="99"/>
      <c r="CH257" s="99"/>
      <c r="CI257" s="99"/>
      <c r="CJ257" s="99" t="s">
        <v>4583</v>
      </c>
      <c r="CK257" s="99" t="s">
        <v>5956</v>
      </c>
      <c r="CL257" s="99"/>
      <c r="CM257" s="99"/>
      <c r="CN257" s="102"/>
      <c r="CO257" s="99"/>
      <c r="CP257" s="103" t="s">
        <v>4696</v>
      </c>
      <c r="CQ257" s="104"/>
      <c r="CR257" s="104"/>
      <c r="CS257" s="104"/>
      <c r="CT257" s="104"/>
      <c r="CU257" s="105"/>
      <c r="CV257" s="104" t="str">
        <f>FLEET[[#This Row],[Category]]</f>
        <v>Arrow Board</v>
      </c>
      <c r="CW257" s="106" t="str">
        <f t="shared" si="3"/>
        <v>HAB-11</v>
      </c>
      <c r="CX2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7" s="106" t="s">
        <v>4577</v>
      </c>
      <c r="DA257" s="106" t="s">
        <v>3656</v>
      </c>
      <c r="DB257" s="106">
        <f>FLEET[[#This Row],[Toll Collection Device Number]]</f>
        <v>0</v>
      </c>
      <c r="DC257" s="106" t="str">
        <f>FLEET[[#This Row],[License Plate]]</f>
        <v>H1528980</v>
      </c>
      <c r="DD257" s="111" t="str">
        <f>IFERROR(_xlfn.XLOOKUP(FLEET[[#This Row],[ASSET]],Table7[Equip '#],Table7[Rate],),"NON-BILLABLE")</f>
        <v>NON-BILLABLE</v>
      </c>
    </row>
    <row r="258" spans="1:108" x14ac:dyDescent="0.25">
      <c r="A258" s="98" t="s">
        <v>4524</v>
      </c>
      <c r="B258" s="99" t="s">
        <v>4525</v>
      </c>
      <c r="C258" s="99" t="s">
        <v>3912</v>
      </c>
      <c r="D258" s="99" t="s">
        <v>4300</v>
      </c>
      <c r="E258" s="99" t="s">
        <v>4578</v>
      </c>
      <c r="F258" s="99" t="s">
        <v>4691</v>
      </c>
      <c r="G258" s="99"/>
      <c r="H258" s="99" t="s">
        <v>1310</v>
      </c>
      <c r="I258" s="100"/>
      <c r="J258" s="99"/>
      <c r="K258" s="101">
        <v>45747.230682870402</v>
      </c>
      <c r="L258" s="99" t="s">
        <v>4580</v>
      </c>
      <c r="M258" s="99"/>
      <c r="N258" s="99"/>
      <c r="O258" s="99"/>
      <c r="P258" s="99"/>
      <c r="Q258" s="99"/>
      <c r="R258" s="99" t="s">
        <v>5940</v>
      </c>
      <c r="S258" s="99"/>
      <c r="T258" s="99" t="s">
        <v>4535</v>
      </c>
      <c r="U258" s="99" t="s">
        <v>4373</v>
      </c>
      <c r="V258" s="99">
        <v>417</v>
      </c>
      <c r="W258" s="99"/>
      <c r="X258" s="99"/>
      <c r="Y258" s="99">
        <v>0</v>
      </c>
      <c r="Z258" s="99">
        <v>0</v>
      </c>
      <c r="AA258" s="99"/>
      <c r="AB258" s="99" t="s">
        <v>5957</v>
      </c>
      <c r="AC258" s="99"/>
      <c r="AD258" s="99" t="s">
        <v>5958</v>
      </c>
      <c r="AE258" s="99" t="s">
        <v>568</v>
      </c>
      <c r="AF258" s="99"/>
      <c r="AG258" s="99"/>
      <c r="AH258" s="99"/>
      <c r="AI258" s="99"/>
      <c r="AJ258" s="99"/>
      <c r="AK258" s="99"/>
      <c r="AL258" s="99"/>
      <c r="AM258" s="99"/>
      <c r="AN258" s="99"/>
      <c r="AO258" s="99" t="s">
        <v>4539</v>
      </c>
      <c r="AP258" s="99"/>
      <c r="AQ258" s="99"/>
      <c r="AR258" s="99">
        <v>0</v>
      </c>
      <c r="AS258" s="99" t="s">
        <v>4540</v>
      </c>
      <c r="AT258" s="99"/>
      <c r="AU258" s="99">
        <v>0</v>
      </c>
      <c r="AV258" s="99">
        <v>0</v>
      </c>
      <c r="AW258" s="99">
        <v>0</v>
      </c>
      <c r="AX258" s="99"/>
      <c r="AY258" s="99"/>
      <c r="AZ258" s="99">
        <v>0</v>
      </c>
      <c r="BA258" s="99">
        <v>0</v>
      </c>
      <c r="BB258" s="99">
        <v>0</v>
      </c>
      <c r="BC258" s="99"/>
      <c r="BD258" s="99"/>
      <c r="BE258" s="99"/>
      <c r="BF258" s="99"/>
      <c r="BG258" s="99"/>
      <c r="BH258" s="99"/>
      <c r="BI258" s="99"/>
      <c r="BJ258" s="99"/>
      <c r="BK258" s="99"/>
      <c r="BL258" s="99"/>
      <c r="BM258" s="99"/>
      <c r="BN258" s="99"/>
      <c r="BO258" s="99"/>
      <c r="BP258" s="99"/>
      <c r="BQ258" s="99"/>
      <c r="BR258" s="99"/>
      <c r="BS258" s="99"/>
      <c r="BT258" s="99"/>
      <c r="BU258" s="99"/>
      <c r="BV258" s="99"/>
      <c r="BW258" s="99"/>
      <c r="BX258" s="99"/>
      <c r="BY258" s="99"/>
      <c r="BZ258" s="99"/>
      <c r="CA258" s="99"/>
      <c r="CB258" s="99"/>
      <c r="CC258" s="99"/>
      <c r="CD258" s="99"/>
      <c r="CE258" s="99"/>
      <c r="CF258" s="99"/>
      <c r="CG258" s="99"/>
      <c r="CH258" s="99"/>
      <c r="CI258" s="99"/>
      <c r="CJ258" s="99" t="s">
        <v>4583</v>
      </c>
      <c r="CK258" s="99" t="s">
        <v>5959</v>
      </c>
      <c r="CL258" s="99"/>
      <c r="CM258" s="99"/>
      <c r="CN258" s="102"/>
      <c r="CO258" s="99"/>
      <c r="CP258" s="103" t="s">
        <v>4696</v>
      </c>
      <c r="CQ258" s="104"/>
      <c r="CR258" s="104"/>
      <c r="CS258" s="104"/>
      <c r="CT258" s="104"/>
      <c r="CU258" s="105"/>
      <c r="CV258" s="104" t="str">
        <f>FLEET[[#This Row],[Category]]</f>
        <v>Arrow Board</v>
      </c>
      <c r="CW258" s="106" t="str">
        <f t="shared" ref="CW258:CW321" si="4">TRIM(LEFT($C258, FIND("(", $C258 &amp; "(") - 1))</f>
        <v>HAB-12</v>
      </c>
      <c r="CX2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8" s="106" t="s">
        <v>4577</v>
      </c>
      <c r="DA258" s="106" t="s">
        <v>3912</v>
      </c>
      <c r="DB258" s="106">
        <f>FLEET[[#This Row],[Toll Collection Device Number]]</f>
        <v>0</v>
      </c>
      <c r="DC258" s="106" t="str">
        <f>FLEET[[#This Row],[License Plate]]</f>
        <v>L1003651</v>
      </c>
      <c r="DD258" s="111" t="str">
        <f>IFERROR(_xlfn.XLOOKUP(FLEET[[#This Row],[ASSET]],Table7[Equip '#],Table7[Rate],),"NON-BILLABLE")</f>
        <v>NON-BILLABLE</v>
      </c>
    </row>
    <row r="259" spans="1:108" x14ac:dyDescent="0.25">
      <c r="A259" s="98" t="s">
        <v>4524</v>
      </c>
      <c r="B259" s="99" t="s">
        <v>4525</v>
      </c>
      <c r="C259" s="99" t="s">
        <v>3731</v>
      </c>
      <c r="D259" s="99" t="s">
        <v>4300</v>
      </c>
      <c r="E259" s="108" t="s">
        <v>4578</v>
      </c>
      <c r="F259" s="108" t="s">
        <v>4579</v>
      </c>
      <c r="G259" s="108"/>
      <c r="H259" s="108" t="s">
        <v>1310</v>
      </c>
      <c r="I259" s="100"/>
      <c r="J259" s="99"/>
      <c r="K259" s="99">
        <v>45747.228148148097</v>
      </c>
      <c r="L259" s="99" t="s">
        <v>4580</v>
      </c>
      <c r="M259" s="99"/>
      <c r="N259" s="99"/>
      <c r="O259" s="99"/>
      <c r="P259" s="99"/>
      <c r="Q259" s="99"/>
      <c r="R259" s="99" t="s">
        <v>4799</v>
      </c>
      <c r="S259" s="99"/>
      <c r="T259" s="99" t="s">
        <v>4535</v>
      </c>
      <c r="U259" s="99" t="s">
        <v>4373</v>
      </c>
      <c r="V259" s="99">
        <v>389</v>
      </c>
      <c r="W259" s="99"/>
      <c r="X259" s="99"/>
      <c r="Y259" s="99">
        <v>0</v>
      </c>
      <c r="Z259" s="99">
        <v>0</v>
      </c>
      <c r="AA259" s="99"/>
      <c r="AB259" s="99" t="s">
        <v>5960</v>
      </c>
      <c r="AC259" s="99"/>
      <c r="AD259" s="99"/>
      <c r="AE259" s="99"/>
      <c r="AF259" s="99"/>
      <c r="AG259" s="99"/>
      <c r="AH259" s="99"/>
      <c r="AI259" s="99"/>
      <c r="AJ259" s="99"/>
      <c r="AK259" s="99"/>
      <c r="AL259" s="99"/>
      <c r="AM259" s="99"/>
      <c r="AN259" s="99"/>
      <c r="AO259" s="99" t="s">
        <v>4539</v>
      </c>
      <c r="AP259" s="99"/>
      <c r="AQ259" s="99"/>
      <c r="AR259" s="99">
        <v>0</v>
      </c>
      <c r="AS259" s="99" t="s">
        <v>4540</v>
      </c>
      <c r="AT259" s="99"/>
      <c r="AU259" s="99">
        <v>0</v>
      </c>
      <c r="AV259" s="99">
        <v>0</v>
      </c>
      <c r="AW259" s="99">
        <v>0</v>
      </c>
      <c r="AX259" s="99"/>
      <c r="AY259" s="99"/>
      <c r="AZ259" s="99">
        <v>0</v>
      </c>
      <c r="BA259" s="99">
        <v>0</v>
      </c>
      <c r="BB259" s="99">
        <v>0</v>
      </c>
      <c r="BC259" s="99"/>
      <c r="BD259" s="99"/>
      <c r="BE259" s="99"/>
      <c r="BF259" s="99"/>
      <c r="BG259" s="99"/>
      <c r="BH259" s="99"/>
      <c r="BI259" s="99"/>
      <c r="BJ259" s="99"/>
      <c r="BK259" s="99"/>
      <c r="BL259" s="99"/>
      <c r="BM259" s="99"/>
      <c r="BN259" s="99"/>
      <c r="BO259" s="99"/>
      <c r="BP259" s="99"/>
      <c r="BQ259" s="99"/>
      <c r="BR259" s="99"/>
      <c r="BS259" s="99"/>
      <c r="BT259" s="99"/>
      <c r="BU259" s="99"/>
      <c r="BV259" s="99"/>
      <c r="BW259" s="99"/>
      <c r="BX259" s="99"/>
      <c r="BY259" s="99"/>
      <c r="BZ259" s="99"/>
      <c r="CA259" s="99"/>
      <c r="CB259" s="99"/>
      <c r="CC259" s="99"/>
      <c r="CD259" s="99"/>
      <c r="CE259" s="99"/>
      <c r="CF259" s="99"/>
      <c r="CG259" s="99"/>
      <c r="CH259" s="99"/>
      <c r="CI259" s="99"/>
      <c r="CJ259" s="99" t="s">
        <v>4583</v>
      </c>
      <c r="CK259" s="99" t="s">
        <v>5961</v>
      </c>
      <c r="CL259" s="99"/>
      <c r="CM259" s="99"/>
      <c r="CN259" s="102"/>
      <c r="CO259" s="99"/>
      <c r="CP259" s="103" t="s">
        <v>4696</v>
      </c>
      <c r="CQ259" s="104"/>
      <c r="CR259" s="104"/>
      <c r="CS259" s="104"/>
      <c r="CT259" s="104"/>
      <c r="CU259" s="105"/>
      <c r="CV259" s="104" t="str">
        <f>FLEET[[#This Row],[Category]]</f>
        <v>Arrow Board</v>
      </c>
      <c r="CW259" s="106" t="str">
        <f t="shared" si="4"/>
        <v>HAB-13</v>
      </c>
      <c r="CX2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5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59" s="106" t="s">
        <v>4577</v>
      </c>
      <c r="DA259" s="106" t="s">
        <v>3731</v>
      </c>
      <c r="DB259" s="106">
        <f>FLEET[[#This Row],[Toll Collection Device Number]]</f>
        <v>0</v>
      </c>
      <c r="DC259" s="106">
        <f>FLEET[[#This Row],[License Plate]]</f>
        <v>0</v>
      </c>
      <c r="DD259" s="111" t="str">
        <f>IFERROR(_xlfn.XLOOKUP(FLEET[[#This Row],[ASSET]],Table7[Equip '#],Table7[Rate],),"NON-BILLABLE")</f>
        <v>NON-BILLABLE</v>
      </c>
    </row>
    <row r="260" spans="1:108" x14ac:dyDescent="0.25">
      <c r="A260" s="98" t="s">
        <v>4524</v>
      </c>
      <c r="B260" s="99" t="s">
        <v>4525</v>
      </c>
      <c r="C260" s="99" t="s">
        <v>4233</v>
      </c>
      <c r="D260" s="99" t="s">
        <v>4300</v>
      </c>
      <c r="E260" s="99" t="s">
        <v>4579</v>
      </c>
      <c r="F260" s="99" t="s">
        <v>4579</v>
      </c>
      <c r="G260" s="99"/>
      <c r="H260" s="99" t="s">
        <v>4297</v>
      </c>
      <c r="I260" s="100"/>
      <c r="J260" s="99"/>
      <c r="K260" s="101">
        <v>45747.232222222199</v>
      </c>
      <c r="L260" s="99" t="s">
        <v>4580</v>
      </c>
      <c r="M260" s="99"/>
      <c r="N260" s="99"/>
      <c r="O260" s="99"/>
      <c r="P260" s="99"/>
      <c r="Q260" s="99"/>
      <c r="R260" s="99" t="s">
        <v>5962</v>
      </c>
      <c r="S260" s="99"/>
      <c r="T260" s="99" t="s">
        <v>4535</v>
      </c>
      <c r="U260" s="99" t="s">
        <v>4373</v>
      </c>
      <c r="V260" s="99">
        <v>416</v>
      </c>
      <c r="W260" s="99"/>
      <c r="X260" s="99"/>
      <c r="Y260" s="99">
        <v>0</v>
      </c>
      <c r="Z260" s="99">
        <v>0</v>
      </c>
      <c r="AA260" s="99"/>
      <c r="AB260" s="99"/>
      <c r="AC260" s="99"/>
      <c r="AD260" s="99"/>
      <c r="AE260" s="99" t="s">
        <v>568</v>
      </c>
      <c r="AF260" s="99"/>
      <c r="AG260" s="99"/>
      <c r="AH260" s="99"/>
      <c r="AI260" s="99"/>
      <c r="AJ260" s="99"/>
      <c r="AK260" s="99"/>
      <c r="AL260" s="99"/>
      <c r="AM260" s="99"/>
      <c r="AN260" s="99"/>
      <c r="AO260" s="99" t="s">
        <v>4539</v>
      </c>
      <c r="AP260" s="99"/>
      <c r="AQ260" s="99">
        <v>0</v>
      </c>
      <c r="AR260" s="99">
        <v>0</v>
      </c>
      <c r="AS260" s="99" t="s">
        <v>4540</v>
      </c>
      <c r="AT260" s="99">
        <v>0</v>
      </c>
      <c r="AU260" s="99">
        <v>0</v>
      </c>
      <c r="AV260" s="99">
        <v>0</v>
      </c>
      <c r="AW260" s="99">
        <v>0</v>
      </c>
      <c r="AX260" s="99"/>
      <c r="AY260" s="99"/>
      <c r="AZ260" s="99">
        <v>0</v>
      </c>
      <c r="BA260" s="99">
        <v>0</v>
      </c>
      <c r="BB260" s="99">
        <v>0</v>
      </c>
      <c r="BC260" s="99"/>
      <c r="BD260" s="99"/>
      <c r="BE260" s="99"/>
      <c r="BF260" s="99"/>
      <c r="BG260" s="99"/>
      <c r="BH260" s="99"/>
      <c r="BI260" s="99"/>
      <c r="BJ260" s="99"/>
      <c r="BK260" s="99"/>
      <c r="BL260" s="99"/>
      <c r="BM260" s="99"/>
      <c r="BN260" s="99"/>
      <c r="BO260" s="99"/>
      <c r="BP260" s="99"/>
      <c r="BQ260" s="99"/>
      <c r="BR260" s="99"/>
      <c r="BS260" s="99"/>
      <c r="BT260" s="99"/>
      <c r="BU260" s="99"/>
      <c r="BV260" s="99"/>
      <c r="BW260" s="99"/>
      <c r="BX260" s="99"/>
      <c r="BY260" s="99"/>
      <c r="BZ260" s="99"/>
      <c r="CA260" s="99"/>
      <c r="CB260" s="99"/>
      <c r="CC260" s="99"/>
      <c r="CD260" s="99"/>
      <c r="CE260" s="99"/>
      <c r="CF260" s="99"/>
      <c r="CG260" s="99"/>
      <c r="CH260" s="99"/>
      <c r="CI260" s="99"/>
      <c r="CJ260" s="99" t="s">
        <v>4583</v>
      </c>
      <c r="CK260" s="99" t="s">
        <v>5963</v>
      </c>
      <c r="CL260" s="99"/>
      <c r="CM260" s="99"/>
      <c r="CN260" s="102"/>
      <c r="CO260" s="99"/>
      <c r="CP260" s="103" t="s">
        <v>4696</v>
      </c>
      <c r="CQ260" s="104"/>
      <c r="CR260" s="104"/>
      <c r="CS260" s="104"/>
      <c r="CT260" s="104"/>
      <c r="CU260" s="105"/>
      <c r="CV260" s="104" t="str">
        <f>FLEET[[#This Row],[Category]]</f>
        <v>Dump Trailer</v>
      </c>
      <c r="CW260" s="106" t="str">
        <f t="shared" si="4"/>
        <v>HDT-##?</v>
      </c>
      <c r="CX2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0" s="106" t="s">
        <v>4577</v>
      </c>
      <c r="DA260" s="106" t="s">
        <v>4233</v>
      </c>
      <c r="DB260" s="106">
        <f>FLEET[[#This Row],[Toll Collection Device Number]]</f>
        <v>0</v>
      </c>
      <c r="DC260" s="106">
        <f>FLEET[[#This Row],[License Plate]]</f>
        <v>0</v>
      </c>
      <c r="DD260" s="111" t="str">
        <f>IFERROR(_xlfn.XLOOKUP(FLEET[[#This Row],[ASSET]],Table7[Equip '#],Table7[Rate],),"NON-BILLABLE")</f>
        <v>NON-BILLABLE</v>
      </c>
    </row>
    <row r="261" spans="1:108" x14ac:dyDescent="0.25">
      <c r="A261" s="98" t="s">
        <v>4524</v>
      </c>
      <c r="B261" s="99" t="s">
        <v>4525</v>
      </c>
      <c r="C261" s="99" t="s">
        <v>3732</v>
      </c>
      <c r="D261" s="99" t="s">
        <v>4300</v>
      </c>
      <c r="E261" s="99" t="s">
        <v>4586</v>
      </c>
      <c r="F261" s="99" t="s">
        <v>4586</v>
      </c>
      <c r="G261" s="99">
        <v>2022</v>
      </c>
      <c r="H261" s="99" t="s">
        <v>4299</v>
      </c>
      <c r="I261" s="100"/>
      <c r="J261" s="99"/>
      <c r="K261" s="101">
        <v>45747.236481481501</v>
      </c>
      <c r="L261" s="99" t="s">
        <v>4580</v>
      </c>
      <c r="M261" s="99"/>
      <c r="N261" s="99"/>
      <c r="O261" s="99"/>
      <c r="P261" s="99"/>
      <c r="Q261" s="99"/>
      <c r="R261" s="99" t="s">
        <v>4808</v>
      </c>
      <c r="S261" s="99"/>
      <c r="T261" s="99" t="s">
        <v>4535</v>
      </c>
      <c r="U261" s="99" t="s">
        <v>4373</v>
      </c>
      <c r="V261" s="99">
        <v>375</v>
      </c>
      <c r="W261" s="99"/>
      <c r="X261" s="99"/>
      <c r="Y261" s="99">
        <v>0</v>
      </c>
      <c r="Z261" s="99">
        <v>0</v>
      </c>
      <c r="AA261" s="99"/>
      <c r="AB261" s="99" t="s">
        <v>5964</v>
      </c>
      <c r="AC261" s="99"/>
      <c r="AD261" s="99" t="s">
        <v>5965</v>
      </c>
      <c r="AE261" s="99" t="s">
        <v>568</v>
      </c>
      <c r="AF261" s="99"/>
      <c r="AG261" s="99"/>
      <c r="AH261" s="99"/>
      <c r="AI261" s="99"/>
      <c r="AJ261" s="99"/>
      <c r="AK261" s="99"/>
      <c r="AL261" s="99"/>
      <c r="AM261" s="99"/>
      <c r="AN261" s="99"/>
      <c r="AO261" s="99" t="s">
        <v>4539</v>
      </c>
      <c r="AP261" s="99"/>
      <c r="AQ261" s="99">
        <v>0</v>
      </c>
      <c r="AR261" s="99">
        <v>0</v>
      </c>
      <c r="AS261" s="99" t="s">
        <v>4540</v>
      </c>
      <c r="AT261" s="99">
        <v>0</v>
      </c>
      <c r="AU261" s="99">
        <v>0</v>
      </c>
      <c r="AV261" s="99">
        <v>0</v>
      </c>
      <c r="AW261" s="99">
        <v>0</v>
      </c>
      <c r="AX261" s="99"/>
      <c r="AY261" s="99"/>
      <c r="AZ261" s="99"/>
      <c r="BA261" s="99"/>
      <c r="BB261" s="99"/>
      <c r="BC261" s="99"/>
      <c r="BD261" s="99"/>
      <c r="BE261" s="99"/>
      <c r="BF261" s="99"/>
      <c r="BG261" s="99"/>
      <c r="BH261" s="99"/>
      <c r="BI261" s="99"/>
      <c r="BJ261" s="99"/>
      <c r="BK261" s="99"/>
      <c r="BL261" s="99"/>
      <c r="BM261" s="99"/>
      <c r="BN261" s="99"/>
      <c r="BO261" s="99"/>
      <c r="BP261" s="99"/>
      <c r="BQ261" s="99"/>
      <c r="BR261" s="99"/>
      <c r="BS261" s="99"/>
      <c r="BT261" s="99"/>
      <c r="BU261" s="99"/>
      <c r="BV261" s="99"/>
      <c r="BW261" s="99"/>
      <c r="BX261" s="99"/>
      <c r="BY261" s="99"/>
      <c r="BZ261" s="99"/>
      <c r="CA261" s="99"/>
      <c r="CB261" s="99"/>
      <c r="CC261" s="99"/>
      <c r="CD261" s="99"/>
      <c r="CE261" s="99"/>
      <c r="CF261" s="99"/>
      <c r="CG261" s="99"/>
      <c r="CH261" s="99"/>
      <c r="CI261" s="99"/>
      <c r="CJ261" s="99" t="s">
        <v>4583</v>
      </c>
      <c r="CK261" s="99" t="s">
        <v>5966</v>
      </c>
      <c r="CL261" s="102"/>
      <c r="CM261" s="99"/>
      <c r="CN261" s="102"/>
      <c r="CO261" s="99">
        <v>45443</v>
      </c>
      <c r="CP261" s="103" t="s">
        <v>4544</v>
      </c>
      <c r="CQ261" s="104"/>
      <c r="CR261" s="104"/>
      <c r="CS261" s="104"/>
      <c r="CT261" s="104"/>
      <c r="CU261" s="105"/>
      <c r="CV261" s="104" t="str">
        <f>FLEET[[#This Row],[Category]]</f>
        <v>Flatbed Trailer</v>
      </c>
      <c r="CW261" s="106" t="str">
        <f t="shared" si="4"/>
        <v>HFT-05</v>
      </c>
      <c r="CX2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1" s="106" t="s">
        <v>4577</v>
      </c>
      <c r="DA261" s="106" t="s">
        <v>3732</v>
      </c>
      <c r="DB261" s="106">
        <f>FLEET[[#This Row],[Toll Collection Device Number]]</f>
        <v>0</v>
      </c>
      <c r="DC261" s="106" t="str">
        <f>FLEET[[#This Row],[License Plate]]</f>
        <v>508860M</v>
      </c>
      <c r="DD261" s="111" t="str">
        <f>IFERROR(_xlfn.XLOOKUP(FLEET[[#This Row],[ASSET]],Table7[Equip '#],Table7[Rate],),"NON-BILLABLE")</f>
        <v>NON-BILLABLE</v>
      </c>
    </row>
    <row r="262" spans="1:108" x14ac:dyDescent="0.25">
      <c r="A262" s="98" t="s">
        <v>4524</v>
      </c>
      <c r="B262" s="99" t="s">
        <v>4525</v>
      </c>
      <c r="C262" s="99" t="s">
        <v>3983</v>
      </c>
      <c r="D262" s="99" t="s">
        <v>4300</v>
      </c>
      <c r="E262" s="99" t="s">
        <v>4578</v>
      </c>
      <c r="F262" s="99" t="s">
        <v>5967</v>
      </c>
      <c r="G262" s="99"/>
      <c r="H262" s="99" t="s">
        <v>1364</v>
      </c>
      <c r="I262" s="100"/>
      <c r="J262" s="99"/>
      <c r="K262" s="101">
        <v>45747.226759259298</v>
      </c>
      <c r="L262" s="99" t="s">
        <v>4580</v>
      </c>
      <c r="M262" s="99"/>
      <c r="N262" s="99"/>
      <c r="O262" s="99"/>
      <c r="P262" s="99"/>
      <c r="Q262" s="99"/>
      <c r="R262" s="99" t="s">
        <v>4799</v>
      </c>
      <c r="S262" s="99"/>
      <c r="T262" s="99" t="s">
        <v>4535</v>
      </c>
      <c r="U262" s="99" t="s">
        <v>4373</v>
      </c>
      <c r="V262" s="99">
        <v>417</v>
      </c>
      <c r="W262" s="99"/>
      <c r="X262" s="99"/>
      <c r="Y262" s="99">
        <v>0</v>
      </c>
      <c r="Z262" s="99">
        <v>0</v>
      </c>
      <c r="AA262" s="99"/>
      <c r="AB262" s="99" t="s">
        <v>5968</v>
      </c>
      <c r="AC262" s="99"/>
      <c r="AD262" s="99" t="s">
        <v>5969</v>
      </c>
      <c r="AE262" s="99" t="s">
        <v>568</v>
      </c>
      <c r="AF262" s="99"/>
      <c r="AG262" s="99"/>
      <c r="AH262" s="99"/>
      <c r="AI262" s="99"/>
      <c r="AJ262" s="99"/>
      <c r="AK262" s="99"/>
      <c r="AL262" s="99"/>
      <c r="AM262" s="99"/>
      <c r="AN262" s="99"/>
      <c r="AO262" s="99" t="s">
        <v>4539</v>
      </c>
      <c r="AP262" s="99"/>
      <c r="AQ262" s="99"/>
      <c r="AR262" s="99">
        <v>0</v>
      </c>
      <c r="AS262" s="99" t="s">
        <v>4540</v>
      </c>
      <c r="AT262" s="99"/>
      <c r="AU262" s="99">
        <v>0</v>
      </c>
      <c r="AV262" s="99">
        <v>0</v>
      </c>
      <c r="AW262" s="99">
        <v>0</v>
      </c>
      <c r="AX262" s="99"/>
      <c r="AY262" s="99"/>
      <c r="AZ262" s="99">
        <v>0</v>
      </c>
      <c r="BA262" s="99">
        <v>0</v>
      </c>
      <c r="BB262" s="99">
        <v>0</v>
      </c>
      <c r="BC262" s="99"/>
      <c r="BD262" s="99"/>
      <c r="BE262" s="99"/>
      <c r="BF262" s="99"/>
      <c r="BG262" s="99"/>
      <c r="BH262" s="99"/>
      <c r="BI262" s="99"/>
      <c r="BJ262" s="99"/>
      <c r="BK262" s="99"/>
      <c r="BL262" s="99"/>
      <c r="BM262" s="99"/>
      <c r="BN262" s="99"/>
      <c r="BO262" s="99"/>
      <c r="BP262" s="99"/>
      <c r="BQ262" s="99"/>
      <c r="BR262" s="99"/>
      <c r="BS262" s="99"/>
      <c r="BT262" s="99"/>
      <c r="BU262" s="99"/>
      <c r="BV262" s="99"/>
      <c r="BW262" s="99"/>
      <c r="BX262" s="99"/>
      <c r="BY262" s="99"/>
      <c r="BZ262" s="99"/>
      <c r="CA262" s="99"/>
      <c r="CB262" s="99"/>
      <c r="CC262" s="99"/>
      <c r="CD262" s="99"/>
      <c r="CE262" s="99"/>
      <c r="CF262" s="99"/>
      <c r="CG262" s="99"/>
      <c r="CH262" s="99"/>
      <c r="CI262" s="99"/>
      <c r="CJ262" s="99" t="s">
        <v>4583</v>
      </c>
      <c r="CK262" s="99" t="s">
        <v>5970</v>
      </c>
      <c r="CL262" s="99"/>
      <c r="CM262" s="99"/>
      <c r="CN262" s="102"/>
      <c r="CO262" s="99"/>
      <c r="CP262" s="103" t="s">
        <v>4696</v>
      </c>
      <c r="CQ262" s="104"/>
      <c r="CR262" s="104"/>
      <c r="CS262" s="104"/>
      <c r="CT262" s="104"/>
      <c r="CU262" s="105"/>
      <c r="CV262" s="104" t="str">
        <f>FLEET[[#This Row],[Category]]</f>
        <v>Message Board</v>
      </c>
      <c r="CW262" s="106" t="str">
        <f t="shared" si="4"/>
        <v>HMB-01</v>
      </c>
      <c r="CX2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2" s="106" t="s">
        <v>4577</v>
      </c>
      <c r="DA262" s="106" t="s">
        <v>3983</v>
      </c>
      <c r="DB262" s="106">
        <f>FLEET[[#This Row],[Toll Collection Device Number]]</f>
        <v>0</v>
      </c>
      <c r="DC262" s="106" t="str">
        <f>FLEET[[#This Row],[License Plate]]</f>
        <v>L1000858</v>
      </c>
      <c r="DD262" s="111" t="str">
        <f>IFERROR(_xlfn.XLOOKUP(FLEET[[#This Row],[ASSET]],Table7[Equip '#],Table7[Rate],),"NON-BILLABLE")</f>
        <v>NON-BILLABLE</v>
      </c>
    </row>
    <row r="263" spans="1:108" x14ac:dyDescent="0.25">
      <c r="A263" s="98" t="s">
        <v>4524</v>
      </c>
      <c r="B263" s="99" t="s">
        <v>4525</v>
      </c>
      <c r="C263" s="99" t="s">
        <v>5971</v>
      </c>
      <c r="D263" s="99" t="s">
        <v>4300</v>
      </c>
      <c r="E263" s="99" t="s">
        <v>4578</v>
      </c>
      <c r="F263" s="99" t="s">
        <v>5967</v>
      </c>
      <c r="G263" s="99">
        <v>2020</v>
      </c>
      <c r="H263" s="99" t="s">
        <v>1364</v>
      </c>
      <c r="I263" s="100"/>
      <c r="J263" s="99"/>
      <c r="K263" s="101">
        <v>45684.944803240702</v>
      </c>
      <c r="L263" s="99" t="s">
        <v>4580</v>
      </c>
      <c r="M263" s="99"/>
      <c r="N263" s="99"/>
      <c r="O263" s="99"/>
      <c r="P263" s="99"/>
      <c r="Q263" s="99"/>
      <c r="R263" s="99" t="s">
        <v>4799</v>
      </c>
      <c r="S263" s="99"/>
      <c r="T263" s="99" t="s">
        <v>4535</v>
      </c>
      <c r="U263" s="99" t="s">
        <v>4373</v>
      </c>
      <c r="V263" s="99"/>
      <c r="W263" s="99"/>
      <c r="X263" s="99"/>
      <c r="Y263" s="99">
        <v>0</v>
      </c>
      <c r="Z263" s="99">
        <v>0</v>
      </c>
      <c r="AA263" s="99" t="s">
        <v>4780</v>
      </c>
      <c r="AB263" s="99" t="s">
        <v>4821</v>
      </c>
      <c r="AC263" s="99"/>
      <c r="AD263" s="99" t="s">
        <v>5972</v>
      </c>
      <c r="AE263" s="99" t="s">
        <v>568</v>
      </c>
      <c r="AF263" s="99"/>
      <c r="AG263" s="99"/>
      <c r="AH263" s="99" t="s">
        <v>5973</v>
      </c>
      <c r="AI263" s="99"/>
      <c r="AJ263" s="99"/>
      <c r="AK263" s="99"/>
      <c r="AL263" s="99"/>
      <c r="AM263" s="99"/>
      <c r="AN263" s="99"/>
      <c r="AO263" s="99" t="s">
        <v>4539</v>
      </c>
      <c r="AP263" s="99"/>
      <c r="AQ263" s="99">
        <v>0</v>
      </c>
      <c r="AR263" s="99">
        <v>0</v>
      </c>
      <c r="AS263" s="99" t="s">
        <v>4540</v>
      </c>
      <c r="AT263" s="99">
        <v>0</v>
      </c>
      <c r="AU263" s="99">
        <v>0</v>
      </c>
      <c r="AV263" s="99">
        <v>0</v>
      </c>
      <c r="AW263" s="99">
        <v>0</v>
      </c>
      <c r="AX263" s="99"/>
      <c r="AY263" s="99"/>
      <c r="AZ263" s="99"/>
      <c r="BA263" s="99"/>
      <c r="BB263" s="99"/>
      <c r="BC263" s="99"/>
      <c r="BD263" s="99"/>
      <c r="BE263" s="99"/>
      <c r="BF263" s="99" t="s">
        <v>4784</v>
      </c>
      <c r="BG263" s="99"/>
      <c r="BH263" s="99"/>
      <c r="BI263" s="99"/>
      <c r="BJ263" s="99"/>
      <c r="BK263" s="99"/>
      <c r="BL263" s="99"/>
      <c r="BM263" s="99"/>
      <c r="BN263" s="99"/>
      <c r="BO263" s="99"/>
      <c r="BP263" s="99"/>
      <c r="BQ263" s="99"/>
      <c r="BR263" s="99"/>
      <c r="BS263" s="99"/>
      <c r="BT263" s="99"/>
      <c r="BU263" s="99"/>
      <c r="BV263" s="99"/>
      <c r="BW263" s="99"/>
      <c r="BX263" s="99"/>
      <c r="BY263" s="99"/>
      <c r="BZ263" s="99"/>
      <c r="CA263" s="99"/>
      <c r="CB263" s="99"/>
      <c r="CC263" s="99"/>
      <c r="CD263" s="99"/>
      <c r="CE263" s="99"/>
      <c r="CF263" s="99"/>
      <c r="CG263" s="99"/>
      <c r="CH263" s="99"/>
      <c r="CI263" s="99"/>
      <c r="CJ263" s="99"/>
      <c r="CK263" s="99"/>
      <c r="CL263" s="102"/>
      <c r="CM263" s="99"/>
      <c r="CN263" s="102"/>
      <c r="CO263" s="99"/>
      <c r="CP263" s="103" t="s">
        <v>4544</v>
      </c>
      <c r="CQ263" s="104"/>
      <c r="CR263" s="104"/>
      <c r="CS263" s="104"/>
      <c r="CT263" s="104"/>
      <c r="CU263" s="105"/>
      <c r="CV263" s="104" t="str">
        <f>FLEET[[#This Row],[Category]]</f>
        <v>Message Board</v>
      </c>
      <c r="CW263" s="106" t="str">
        <f t="shared" si="4"/>
        <v>HMB-02</v>
      </c>
      <c r="CX2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3" s="106" t="s">
        <v>4577</v>
      </c>
      <c r="DA263" s="106" t="s">
        <v>5971</v>
      </c>
      <c r="DB263" s="106">
        <f>FLEET[[#This Row],[Toll Collection Device Number]]</f>
        <v>0</v>
      </c>
      <c r="DC263" s="106" t="str">
        <f>FLEET[[#This Row],[License Plate]]</f>
        <v>L1003320</v>
      </c>
      <c r="DD263" s="111" t="str">
        <f>IFERROR(_xlfn.XLOOKUP(FLEET[[#This Row],[ASSET]],Table7[Equip '#],Table7[Rate],),"NON-BILLABLE")</f>
        <v>NON-BILLABLE</v>
      </c>
    </row>
    <row r="264" spans="1:108" x14ac:dyDescent="0.25">
      <c r="A264" s="98" t="s">
        <v>4524</v>
      </c>
      <c r="B264" s="99" t="s">
        <v>4525</v>
      </c>
      <c r="C264" s="99" t="s">
        <v>4128</v>
      </c>
      <c r="D264" s="99" t="s">
        <v>4300</v>
      </c>
      <c r="E264" s="99" t="s">
        <v>4578</v>
      </c>
      <c r="F264" s="99" t="s">
        <v>5967</v>
      </c>
      <c r="G264" s="99"/>
      <c r="H264" s="99" t="s">
        <v>1364</v>
      </c>
      <c r="I264" s="100"/>
      <c r="J264" s="99"/>
      <c r="K264" s="101">
        <v>45747.231504629599</v>
      </c>
      <c r="L264" s="99" t="s">
        <v>4580</v>
      </c>
      <c r="M264" s="99"/>
      <c r="N264" s="99"/>
      <c r="O264" s="99"/>
      <c r="P264" s="99"/>
      <c r="Q264" s="99"/>
      <c r="R264" s="99" t="s">
        <v>4799</v>
      </c>
      <c r="S264" s="99"/>
      <c r="T264" s="99" t="s">
        <v>4535</v>
      </c>
      <c r="U264" s="99" t="s">
        <v>4373</v>
      </c>
      <c r="V264" s="99">
        <v>417</v>
      </c>
      <c r="W264" s="99"/>
      <c r="X264" s="99"/>
      <c r="Y264" s="99">
        <v>0</v>
      </c>
      <c r="Z264" s="99">
        <v>0</v>
      </c>
      <c r="AA264" s="99"/>
      <c r="AB264" s="99" t="s">
        <v>5974</v>
      </c>
      <c r="AC264" s="99"/>
      <c r="AD264" s="99" t="s">
        <v>5975</v>
      </c>
      <c r="AE264" s="99" t="s">
        <v>568</v>
      </c>
      <c r="AF264" s="99"/>
      <c r="AG264" s="99"/>
      <c r="AH264" s="99"/>
      <c r="AI264" s="99"/>
      <c r="AJ264" s="99"/>
      <c r="AK264" s="99"/>
      <c r="AL264" s="99"/>
      <c r="AM264" s="99"/>
      <c r="AN264" s="99"/>
      <c r="AO264" s="99" t="s">
        <v>4539</v>
      </c>
      <c r="AP264" s="99"/>
      <c r="AQ264" s="99"/>
      <c r="AR264" s="99">
        <v>0</v>
      </c>
      <c r="AS264" s="99" t="s">
        <v>4540</v>
      </c>
      <c r="AT264" s="99"/>
      <c r="AU264" s="99">
        <v>0</v>
      </c>
      <c r="AV264" s="99">
        <v>0</v>
      </c>
      <c r="AW264" s="99">
        <v>0</v>
      </c>
      <c r="AX264" s="99"/>
      <c r="AY264" s="99"/>
      <c r="AZ264" s="99">
        <v>0</v>
      </c>
      <c r="BA264" s="99">
        <v>0</v>
      </c>
      <c r="BB264" s="99">
        <v>0</v>
      </c>
      <c r="BC264" s="99"/>
      <c r="BD264" s="99"/>
      <c r="BE264" s="99"/>
      <c r="BF264" s="99"/>
      <c r="BG264" s="99"/>
      <c r="BH264" s="99"/>
      <c r="BI264" s="99"/>
      <c r="BJ264" s="99"/>
      <c r="BK264" s="99"/>
      <c r="BL264" s="99"/>
      <c r="BM264" s="99"/>
      <c r="BN264" s="99"/>
      <c r="BO264" s="99"/>
      <c r="BP264" s="99"/>
      <c r="BQ264" s="99"/>
      <c r="BR264" s="99"/>
      <c r="BS264" s="99"/>
      <c r="BT264" s="99"/>
      <c r="BU264" s="99"/>
      <c r="BV264" s="99"/>
      <c r="BW264" s="99"/>
      <c r="BX264" s="99"/>
      <c r="BY264" s="99"/>
      <c r="BZ264" s="99"/>
      <c r="CA264" s="99"/>
      <c r="CB264" s="99"/>
      <c r="CC264" s="99"/>
      <c r="CD264" s="99"/>
      <c r="CE264" s="99"/>
      <c r="CF264" s="99"/>
      <c r="CG264" s="99"/>
      <c r="CH264" s="99"/>
      <c r="CI264" s="99"/>
      <c r="CJ264" s="99" t="s">
        <v>4583</v>
      </c>
      <c r="CK264" s="99" t="s">
        <v>5976</v>
      </c>
      <c r="CL264" s="99"/>
      <c r="CM264" s="99"/>
      <c r="CN264" s="102"/>
      <c r="CO264" s="99"/>
      <c r="CP264" s="103" t="s">
        <v>4696</v>
      </c>
      <c r="CQ264" s="104"/>
      <c r="CR264" s="104"/>
      <c r="CS264" s="104"/>
      <c r="CT264" s="104"/>
      <c r="CU264" s="105"/>
      <c r="CV264" s="104" t="str">
        <f>FLEET[[#This Row],[Category]]</f>
        <v>Message Board</v>
      </c>
      <c r="CW264" s="106" t="str">
        <f t="shared" si="4"/>
        <v>HMB-04</v>
      </c>
      <c r="CX2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4" s="106" t="s">
        <v>4577</v>
      </c>
      <c r="DA264" s="106" t="s">
        <v>4128</v>
      </c>
      <c r="DB264" s="106">
        <f>FLEET[[#This Row],[Toll Collection Device Number]]</f>
        <v>0</v>
      </c>
      <c r="DC264" s="106" t="str">
        <f>FLEET[[#This Row],[License Plate]]</f>
        <v>K1005685</v>
      </c>
      <c r="DD264" s="111" t="str">
        <f>IFERROR(_xlfn.XLOOKUP(FLEET[[#This Row],[ASSET]],Table7[Equip '#],Table7[Rate],),"NON-BILLABLE")</f>
        <v>NON-BILLABLE</v>
      </c>
    </row>
    <row r="265" spans="1:108" x14ac:dyDescent="0.25">
      <c r="A265" s="98" t="s">
        <v>4524</v>
      </c>
      <c r="B265" s="99" t="s">
        <v>4525</v>
      </c>
      <c r="C265" s="99" t="s">
        <v>4294</v>
      </c>
      <c r="D265" s="99" t="s">
        <v>4300</v>
      </c>
      <c r="E265" s="99" t="s">
        <v>4578</v>
      </c>
      <c r="F265" s="99" t="s">
        <v>5967</v>
      </c>
      <c r="G265" s="99"/>
      <c r="H265" s="99" t="s">
        <v>1364</v>
      </c>
      <c r="I265" s="100"/>
      <c r="J265" s="99"/>
      <c r="K265" s="101">
        <v>45746.8218402778</v>
      </c>
      <c r="L265" s="99" t="s">
        <v>4580</v>
      </c>
      <c r="M265" s="99"/>
      <c r="N265" s="99"/>
      <c r="O265" s="99"/>
      <c r="P265" s="99"/>
      <c r="Q265" s="99"/>
      <c r="R265" s="99" t="s">
        <v>4799</v>
      </c>
      <c r="S265" s="99"/>
      <c r="T265" s="99" t="s">
        <v>4535</v>
      </c>
      <c r="U265" s="99" t="s">
        <v>4373</v>
      </c>
      <c r="V265" s="99">
        <v>80</v>
      </c>
      <c r="W265" s="99"/>
      <c r="X265" s="99"/>
      <c r="Y265" s="99">
        <v>0</v>
      </c>
      <c r="Z265" s="99">
        <v>0</v>
      </c>
      <c r="AA265" s="99"/>
      <c r="AB265" s="99" t="s">
        <v>5977</v>
      </c>
      <c r="AC265" s="99"/>
      <c r="AD265" s="99" t="s">
        <v>5978</v>
      </c>
      <c r="AE265" s="99" t="s">
        <v>568</v>
      </c>
      <c r="AF265" s="99"/>
      <c r="AG265" s="99"/>
      <c r="AH265" s="100"/>
      <c r="AI265" s="99"/>
      <c r="AJ265" s="99"/>
      <c r="AK265" s="99"/>
      <c r="AL265" s="99"/>
      <c r="AM265" s="99"/>
      <c r="AN265" s="99"/>
      <c r="AO265" s="99" t="s">
        <v>4539</v>
      </c>
      <c r="AP265" s="99"/>
      <c r="AQ265" s="99"/>
      <c r="AR265" s="99">
        <v>0</v>
      </c>
      <c r="AS265" s="99" t="s">
        <v>4540</v>
      </c>
      <c r="AT265" s="99"/>
      <c r="AU265" s="99">
        <v>0</v>
      </c>
      <c r="AV265" s="99">
        <v>0</v>
      </c>
      <c r="AW265" s="99">
        <v>0</v>
      </c>
      <c r="AX265" s="99"/>
      <c r="AY265" s="99"/>
      <c r="AZ265" s="99">
        <v>0</v>
      </c>
      <c r="BA265" s="99">
        <v>0</v>
      </c>
      <c r="BB265" s="99">
        <v>0</v>
      </c>
      <c r="BC265" s="99"/>
      <c r="BD265" s="99"/>
      <c r="BE265" s="99"/>
      <c r="BF265" s="99"/>
      <c r="BG265" s="99"/>
      <c r="BH265" s="99"/>
      <c r="BI265" s="99"/>
      <c r="BJ265" s="99"/>
      <c r="BK265" s="99"/>
      <c r="BL265" s="99"/>
      <c r="BM265" s="99"/>
      <c r="BN265" s="99"/>
      <c r="BO265" s="99"/>
      <c r="BP265" s="99"/>
      <c r="BQ265" s="99"/>
      <c r="BR265" s="99"/>
      <c r="BS265" s="99"/>
      <c r="BT265" s="99"/>
      <c r="BU265" s="99"/>
      <c r="BV265" s="99"/>
      <c r="BW265" s="99"/>
      <c r="BX265" s="99"/>
      <c r="BY265" s="99"/>
      <c r="BZ265" s="99"/>
      <c r="CA265" s="99"/>
      <c r="CB265" s="99"/>
      <c r="CC265" s="99"/>
      <c r="CD265" s="99"/>
      <c r="CE265" s="99"/>
      <c r="CF265" s="99"/>
      <c r="CG265" s="99"/>
      <c r="CH265" s="99"/>
      <c r="CI265" s="99"/>
      <c r="CJ265" s="99" t="s">
        <v>4583</v>
      </c>
      <c r="CK265" s="99" t="s">
        <v>5979</v>
      </c>
      <c r="CL265" s="99"/>
      <c r="CM265" s="99"/>
      <c r="CN265" s="102"/>
      <c r="CO265" s="99"/>
      <c r="CP265" s="103" t="s">
        <v>4696</v>
      </c>
      <c r="CQ265" s="104"/>
      <c r="CR265" s="104"/>
      <c r="CS265" s="104"/>
      <c r="CT265" s="104"/>
      <c r="CU265" s="105"/>
      <c r="CV265" s="104" t="str">
        <f>FLEET[[#This Row],[Category]]</f>
        <v>Message Board</v>
      </c>
      <c r="CW265" s="106" t="str">
        <f t="shared" si="4"/>
        <v>HMB-05</v>
      </c>
      <c r="CX2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5" s="106" t="s">
        <v>4577</v>
      </c>
      <c r="DA265" s="106" t="s">
        <v>4294</v>
      </c>
      <c r="DB265" s="106">
        <f>FLEET[[#This Row],[Toll Collection Device Number]]</f>
        <v>0</v>
      </c>
      <c r="DC265" s="106" t="str">
        <f>FLEET[[#This Row],[License Plate]]</f>
        <v>J1005542</v>
      </c>
      <c r="DD265" s="111" t="str">
        <f>IFERROR(_xlfn.XLOOKUP(FLEET[[#This Row],[ASSET]],Table7[Equip '#],Table7[Rate],),"NON-BILLABLE")</f>
        <v>NON-BILLABLE</v>
      </c>
    </row>
    <row r="266" spans="1:108" x14ac:dyDescent="0.25">
      <c r="A266" s="98" t="s">
        <v>4524</v>
      </c>
      <c r="B266" s="99" t="s">
        <v>4525</v>
      </c>
      <c r="C266" s="99" t="s">
        <v>4295</v>
      </c>
      <c r="D266" s="99" t="s">
        <v>4300</v>
      </c>
      <c r="E266" s="99" t="s">
        <v>5980</v>
      </c>
      <c r="F266" s="99" t="s">
        <v>4579</v>
      </c>
      <c r="G266" s="99">
        <v>2021</v>
      </c>
      <c r="H266" s="99" t="s">
        <v>4300</v>
      </c>
      <c r="I266" s="100"/>
      <c r="J266" s="99"/>
      <c r="K266" s="101">
        <v>45747.231273148202</v>
      </c>
      <c r="L266" s="99" t="s">
        <v>4580</v>
      </c>
      <c r="M266" s="99"/>
      <c r="N266" s="99"/>
      <c r="O266" s="99"/>
      <c r="P266" s="99"/>
      <c r="Q266" s="99"/>
      <c r="R266" s="99" t="s">
        <v>4692</v>
      </c>
      <c r="S266" s="99"/>
      <c r="T266" s="99" t="s">
        <v>4535</v>
      </c>
      <c r="U266" s="99" t="s">
        <v>4373</v>
      </c>
      <c r="V266" s="99">
        <v>59</v>
      </c>
      <c r="W266" s="99"/>
      <c r="X266" s="99"/>
      <c r="Y266" s="99">
        <v>0</v>
      </c>
      <c r="Z266" s="99">
        <v>0</v>
      </c>
      <c r="AA266" s="99" t="s">
        <v>4295</v>
      </c>
      <c r="AB266" s="99" t="s">
        <v>5981</v>
      </c>
      <c r="AC266" s="99"/>
      <c r="AD266" s="99" t="s">
        <v>5982</v>
      </c>
      <c r="AE266" s="99" t="s">
        <v>568</v>
      </c>
      <c r="AF266" s="99"/>
      <c r="AG266" s="99"/>
      <c r="AH266" s="99" t="s">
        <v>5983</v>
      </c>
      <c r="AI266" s="99"/>
      <c r="AJ266" s="99"/>
      <c r="AK266" s="99"/>
      <c r="AL266" s="99"/>
      <c r="AM266" s="99"/>
      <c r="AN266" s="99"/>
      <c r="AO266" s="99" t="s">
        <v>4539</v>
      </c>
      <c r="AP266" s="99" t="s">
        <v>4639</v>
      </c>
      <c r="AQ266" s="99">
        <v>0</v>
      </c>
      <c r="AR266" s="99">
        <v>0</v>
      </c>
      <c r="AS266" s="99" t="s">
        <v>4540</v>
      </c>
      <c r="AT266" s="99">
        <v>0</v>
      </c>
      <c r="AU266" s="99">
        <v>0</v>
      </c>
      <c r="AV266" s="99">
        <v>0</v>
      </c>
      <c r="AW266" s="99">
        <v>0</v>
      </c>
      <c r="AX266" s="99"/>
      <c r="AY266" s="99"/>
      <c r="AZ266" s="99"/>
      <c r="BA266" s="99"/>
      <c r="BB266" s="99"/>
      <c r="BC266" s="99"/>
      <c r="BD266" s="99"/>
      <c r="BE266" s="99"/>
      <c r="BF266" s="99"/>
      <c r="BG266" s="99"/>
      <c r="BH266" s="99"/>
      <c r="BI266" s="99"/>
      <c r="BJ266" s="99"/>
      <c r="BK266" s="99"/>
      <c r="BL266" s="99"/>
      <c r="BM266" s="99"/>
      <c r="BN266" s="99"/>
      <c r="BO266" s="99"/>
      <c r="BP266" s="99"/>
      <c r="BQ266" s="99"/>
      <c r="BR266" s="99"/>
      <c r="BS266" s="99"/>
      <c r="BT266" s="99"/>
      <c r="BU266" s="99"/>
      <c r="BV266" s="99"/>
      <c r="BW266" s="99"/>
      <c r="BX266" s="99"/>
      <c r="BY266" s="99"/>
      <c r="BZ266" s="99"/>
      <c r="CA266" s="99"/>
      <c r="CB266" s="99"/>
      <c r="CC266" s="99"/>
      <c r="CD266" s="99"/>
      <c r="CE266" s="99"/>
      <c r="CF266" s="99"/>
      <c r="CG266" s="99"/>
      <c r="CH266" s="99"/>
      <c r="CI266" s="99"/>
      <c r="CJ266" s="99" t="s">
        <v>4583</v>
      </c>
      <c r="CK266" s="99" t="s">
        <v>5984</v>
      </c>
      <c r="CL266" s="99"/>
      <c r="CM266" s="99"/>
      <c r="CN266" s="102"/>
      <c r="CO266" s="99"/>
      <c r="CP266" s="103" t="s">
        <v>4544</v>
      </c>
      <c r="CQ266" s="104"/>
      <c r="CR266" s="104"/>
      <c r="CS266" s="104"/>
      <c r="CT266" s="104"/>
      <c r="CU266" s="105"/>
      <c r="CV266" s="104" t="str">
        <f>FLEET[[#This Row],[Category]]</f>
        <v>Trailer</v>
      </c>
      <c r="CW266" s="106" t="str">
        <f t="shared" si="4"/>
        <v>HTB-01</v>
      </c>
      <c r="CX2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6" s="106" t="s">
        <v>4577</v>
      </c>
      <c r="DA266" s="106" t="s">
        <v>4295</v>
      </c>
      <c r="DB266" s="106">
        <f>FLEET[[#This Row],[Toll Collection Device Number]]</f>
        <v>0</v>
      </c>
      <c r="DC266" s="106" t="str">
        <f>FLEET[[#This Row],[License Plate]]</f>
        <v>747591K</v>
      </c>
      <c r="DD266" s="111" t="str">
        <f>IFERROR(_xlfn.XLOOKUP(FLEET[[#This Row],[ASSET]],Table7[Equip '#],Table7[Rate],),"NON-BILLABLE")</f>
        <v>NON-BILLABLE</v>
      </c>
    </row>
    <row r="267" spans="1:108" x14ac:dyDescent="0.25">
      <c r="A267" s="98" t="s">
        <v>4524</v>
      </c>
      <c r="B267" s="99" t="s">
        <v>4525</v>
      </c>
      <c r="C267" s="99" t="s">
        <v>3277</v>
      </c>
      <c r="D267" s="99" t="s">
        <v>4300</v>
      </c>
      <c r="E267" s="99" t="s">
        <v>5141</v>
      </c>
      <c r="F267" s="99" t="s">
        <v>4579</v>
      </c>
      <c r="G267" s="99">
        <v>2017</v>
      </c>
      <c r="H267" s="99" t="s">
        <v>4311</v>
      </c>
      <c r="I267" s="100"/>
      <c r="J267" s="99"/>
      <c r="K267" s="101">
        <v>45747.237395833297</v>
      </c>
      <c r="L267" s="99" t="s">
        <v>4580</v>
      </c>
      <c r="M267" s="99"/>
      <c r="N267" s="99"/>
      <c r="O267" s="99"/>
      <c r="P267" s="99"/>
      <c r="Q267" s="99"/>
      <c r="R267" s="99" t="s">
        <v>4636</v>
      </c>
      <c r="S267" s="99"/>
      <c r="T267" s="99" t="s">
        <v>4535</v>
      </c>
      <c r="U267" s="99" t="s">
        <v>4373</v>
      </c>
      <c r="V267" s="99">
        <v>256</v>
      </c>
      <c r="W267" s="99"/>
      <c r="X267" s="99"/>
      <c r="Y267" s="99">
        <v>0</v>
      </c>
      <c r="Z267" s="99">
        <v>0</v>
      </c>
      <c r="AA267" s="99" t="s">
        <v>930</v>
      </c>
      <c r="AB267" s="99" t="s">
        <v>5985</v>
      </c>
      <c r="AC267" s="99"/>
      <c r="AD267" s="99" t="s">
        <v>5986</v>
      </c>
      <c r="AE267" s="99" t="s">
        <v>568</v>
      </c>
      <c r="AF267" s="99"/>
      <c r="AG267" s="99"/>
      <c r="AH267" s="99" t="s">
        <v>5987</v>
      </c>
      <c r="AI267" s="99"/>
      <c r="AJ267" s="99"/>
      <c r="AK267" s="99"/>
      <c r="AL267" s="99"/>
      <c r="AM267" s="99"/>
      <c r="AN267" s="99"/>
      <c r="AO267" s="99" t="s">
        <v>4539</v>
      </c>
      <c r="AP267" s="99" t="s">
        <v>4639</v>
      </c>
      <c r="AQ267" s="99">
        <v>0</v>
      </c>
      <c r="AR267" s="99">
        <v>0</v>
      </c>
      <c r="AS267" s="99" t="s">
        <v>4540</v>
      </c>
      <c r="AT267" s="99">
        <v>0</v>
      </c>
      <c r="AU267" s="99">
        <v>0</v>
      </c>
      <c r="AV267" s="99">
        <v>0</v>
      </c>
      <c r="AW267" s="99">
        <v>0</v>
      </c>
      <c r="AX267" s="99"/>
      <c r="AY267" s="99"/>
      <c r="AZ267" s="99"/>
      <c r="BA267" s="99"/>
      <c r="BB267" s="99"/>
      <c r="BC267" s="99"/>
      <c r="BD267" s="99"/>
      <c r="BE267" s="99"/>
      <c r="BF267" s="99"/>
      <c r="BG267" s="99"/>
      <c r="BH267" s="99"/>
      <c r="BI267" s="99"/>
      <c r="BJ267" s="99"/>
      <c r="BK267" s="99"/>
      <c r="BL267" s="99"/>
      <c r="BM267" s="99"/>
      <c r="BN267" s="99"/>
      <c r="BO267" s="99"/>
      <c r="BP267" s="99"/>
      <c r="BQ267" s="99"/>
      <c r="BR267" s="99"/>
      <c r="BS267" s="99"/>
      <c r="BT267" s="99"/>
      <c r="BU267" s="99"/>
      <c r="BV267" s="99"/>
      <c r="BW267" s="99"/>
      <c r="BX267" s="99"/>
      <c r="BY267" s="99"/>
      <c r="BZ267" s="99"/>
      <c r="CA267" s="99"/>
      <c r="CB267" s="99"/>
      <c r="CC267" s="99"/>
      <c r="CD267" s="99"/>
      <c r="CE267" s="99"/>
      <c r="CF267" s="99"/>
      <c r="CG267" s="99"/>
      <c r="CH267" s="99"/>
      <c r="CI267" s="99"/>
      <c r="CJ267" s="99" t="s">
        <v>4583</v>
      </c>
      <c r="CK267" s="99" t="s">
        <v>5988</v>
      </c>
      <c r="CL267" s="102"/>
      <c r="CM267" s="99"/>
      <c r="CN267" s="102"/>
      <c r="CO267" s="99">
        <v>45747</v>
      </c>
      <c r="CP267" s="103" t="s">
        <v>4544</v>
      </c>
      <c r="CQ267" s="104"/>
      <c r="CR267" s="104"/>
      <c r="CS267" s="104"/>
      <c r="CT267" s="104"/>
      <c r="CU267" s="105"/>
      <c r="CV267" s="104" t="str">
        <f>FLEET[[#This Row],[Category]]</f>
        <v>Cargo Trailer</v>
      </c>
      <c r="CW267" s="106" t="str">
        <f t="shared" si="4"/>
        <v>HTC-01</v>
      </c>
      <c r="CX2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7" s="106" t="s">
        <v>4577</v>
      </c>
      <c r="DA267" s="106" t="s">
        <v>3277</v>
      </c>
      <c r="DB267" s="106">
        <f>FLEET[[#This Row],[Toll Collection Device Number]]</f>
        <v>0</v>
      </c>
      <c r="DC267" s="106" t="str">
        <f>FLEET[[#This Row],[License Plate]]</f>
        <v>387578M</v>
      </c>
      <c r="DD267" s="111" t="str">
        <f>IFERROR(_xlfn.XLOOKUP(FLEET[[#This Row],[ASSET]],Table7[Equip '#],Table7[Rate],),"NON-BILLABLE")</f>
        <v>NON-BILLABLE</v>
      </c>
    </row>
    <row r="268" spans="1:108" x14ac:dyDescent="0.25">
      <c r="A268" s="98" t="s">
        <v>4524</v>
      </c>
      <c r="B268" s="99" t="s">
        <v>4525</v>
      </c>
      <c r="C268" s="99" t="s">
        <v>4415</v>
      </c>
      <c r="D268" s="99" t="s">
        <v>4300</v>
      </c>
      <c r="E268" s="99" t="s">
        <v>5989</v>
      </c>
      <c r="F268" s="99" t="s">
        <v>4579</v>
      </c>
      <c r="G268" s="99">
        <v>2021</v>
      </c>
      <c r="H268" s="99" t="s">
        <v>4311</v>
      </c>
      <c r="I268" s="100"/>
      <c r="J268" s="99"/>
      <c r="K268" s="101">
        <v>45745.986527777801</v>
      </c>
      <c r="L268" s="99" t="s">
        <v>4580</v>
      </c>
      <c r="M268" s="99"/>
      <c r="N268" s="99"/>
      <c r="O268" s="99"/>
      <c r="P268" s="99"/>
      <c r="Q268" s="99"/>
      <c r="R268" s="99" t="s">
        <v>5990</v>
      </c>
      <c r="S268" s="99"/>
      <c r="T268" s="99" t="s">
        <v>4535</v>
      </c>
      <c r="U268" s="99" t="s">
        <v>4373</v>
      </c>
      <c r="V268" s="99">
        <v>583</v>
      </c>
      <c r="W268" s="99"/>
      <c r="X268" s="99"/>
      <c r="Y268" s="99">
        <v>0</v>
      </c>
      <c r="Z268" s="99">
        <v>0</v>
      </c>
      <c r="AA268" s="99" t="s">
        <v>4415</v>
      </c>
      <c r="AB268" s="99" t="s">
        <v>5991</v>
      </c>
      <c r="AC268" s="99"/>
      <c r="AD268" s="99" t="s">
        <v>5992</v>
      </c>
      <c r="AE268" s="99" t="s">
        <v>568</v>
      </c>
      <c r="AF268" s="99"/>
      <c r="AG268" s="99"/>
      <c r="AH268" s="99" t="s">
        <v>5993</v>
      </c>
      <c r="AI268" s="99"/>
      <c r="AJ268" s="99"/>
      <c r="AK268" s="99"/>
      <c r="AL268" s="99"/>
      <c r="AM268" s="99"/>
      <c r="AN268" s="99"/>
      <c r="AO268" s="99" t="s">
        <v>4539</v>
      </c>
      <c r="AP268" s="99" t="s">
        <v>4639</v>
      </c>
      <c r="AQ268" s="99">
        <v>0</v>
      </c>
      <c r="AR268" s="99">
        <v>0</v>
      </c>
      <c r="AS268" s="99" t="s">
        <v>4540</v>
      </c>
      <c r="AT268" s="99">
        <v>0</v>
      </c>
      <c r="AU268" s="99">
        <v>0</v>
      </c>
      <c r="AV268" s="99">
        <v>0</v>
      </c>
      <c r="AW268" s="99">
        <v>0</v>
      </c>
      <c r="AX268" s="99" t="s">
        <v>5994</v>
      </c>
      <c r="AY268" s="99"/>
      <c r="AZ268" s="99"/>
      <c r="BA268" s="99"/>
      <c r="BB268" s="99"/>
      <c r="BC268" s="99"/>
      <c r="BD268" s="99"/>
      <c r="BE268" s="99"/>
      <c r="BF268" s="99" t="s">
        <v>4672</v>
      </c>
      <c r="BG268" s="99"/>
      <c r="BH268" s="99"/>
      <c r="BI268" s="99"/>
      <c r="BJ268" s="99"/>
      <c r="BK268" s="99"/>
      <c r="BL268" s="99"/>
      <c r="BM268" s="99"/>
      <c r="BN268" s="99"/>
      <c r="BO268" s="99"/>
      <c r="BP268" s="99"/>
      <c r="BQ268" s="99"/>
      <c r="BR268" s="99"/>
      <c r="BS268" s="99"/>
      <c r="BT268" s="99"/>
      <c r="BU268" s="99"/>
      <c r="BV268" s="99"/>
      <c r="BW268" s="99"/>
      <c r="BX268" s="99"/>
      <c r="BY268" s="99"/>
      <c r="BZ268" s="99"/>
      <c r="CA268" s="99"/>
      <c r="CB268" s="99"/>
      <c r="CC268" s="99"/>
      <c r="CD268" s="99"/>
      <c r="CE268" s="99"/>
      <c r="CF268" s="99"/>
      <c r="CG268" s="99"/>
      <c r="CH268" s="99"/>
      <c r="CI268" s="99"/>
      <c r="CJ268" s="99" t="s">
        <v>4583</v>
      </c>
      <c r="CK268" s="99" t="s">
        <v>5995</v>
      </c>
      <c r="CL268" s="99">
        <v>2</v>
      </c>
      <c r="CM268" s="99"/>
      <c r="CN268" s="102"/>
      <c r="CO268" s="99">
        <v>44712</v>
      </c>
      <c r="CP268" s="103" t="s">
        <v>4544</v>
      </c>
      <c r="CQ268" s="104"/>
      <c r="CR268" s="104"/>
      <c r="CS268" s="104"/>
      <c r="CT268" s="104"/>
      <c r="CU268" s="105"/>
      <c r="CV268" s="104" t="str">
        <f>FLEET[[#This Row],[Category]]</f>
        <v>Cargo Trailer</v>
      </c>
      <c r="CW268" s="106" t="str">
        <f t="shared" si="4"/>
        <v>HTC-02</v>
      </c>
      <c r="CX2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8" s="106" t="s">
        <v>4577</v>
      </c>
      <c r="DA268" s="106" t="s">
        <v>4415</v>
      </c>
      <c r="DB268" s="106" t="str">
        <f>FLEET[[#This Row],[Toll Collection Device Number]]</f>
        <v>NTTA00844648</v>
      </c>
      <c r="DC268" s="106" t="str">
        <f>FLEET[[#This Row],[License Plate]]</f>
        <v>832864K</v>
      </c>
      <c r="DD268" s="111" t="str">
        <f>IFERROR(_xlfn.XLOOKUP(FLEET[[#This Row],[ASSET]],Table7[Equip '#],Table7[Rate],),"NON-BILLABLE")</f>
        <v>NON-BILLABLE</v>
      </c>
    </row>
    <row r="269" spans="1:108" x14ac:dyDescent="0.25">
      <c r="A269" s="98" t="s">
        <v>4524</v>
      </c>
      <c r="B269" s="99" t="s">
        <v>4525</v>
      </c>
      <c r="C269" s="99" t="s">
        <v>3468</v>
      </c>
      <c r="D269" s="99" t="s">
        <v>4300</v>
      </c>
      <c r="E269" s="99" t="s">
        <v>5166</v>
      </c>
      <c r="F269" s="99" t="s">
        <v>4579</v>
      </c>
      <c r="G269" s="99">
        <v>2020</v>
      </c>
      <c r="H269" s="99" t="s">
        <v>4311</v>
      </c>
      <c r="I269" s="100"/>
      <c r="J269" s="99"/>
      <c r="K269" s="101">
        <v>45747.228148148097</v>
      </c>
      <c r="L269" s="99" t="s">
        <v>4580</v>
      </c>
      <c r="M269" s="99"/>
      <c r="N269" s="99"/>
      <c r="O269" s="99"/>
      <c r="P269" s="99"/>
      <c r="Q269" s="99"/>
      <c r="R269" s="99" t="s">
        <v>5996</v>
      </c>
      <c r="S269" s="99"/>
      <c r="T269" s="99" t="s">
        <v>4535</v>
      </c>
      <c r="U269" s="99" t="s">
        <v>4373</v>
      </c>
      <c r="V269" s="99">
        <v>131</v>
      </c>
      <c r="W269" s="99"/>
      <c r="X269" s="99"/>
      <c r="Y269" s="99">
        <v>0</v>
      </c>
      <c r="Z269" s="99">
        <v>0</v>
      </c>
      <c r="AA269" s="99" t="s">
        <v>3468</v>
      </c>
      <c r="AB269" s="99" t="s">
        <v>5997</v>
      </c>
      <c r="AC269" s="99"/>
      <c r="AD269" s="99" t="s">
        <v>5998</v>
      </c>
      <c r="AE269" s="99" t="s">
        <v>568</v>
      </c>
      <c r="AF269" s="99"/>
      <c r="AG269" s="99"/>
      <c r="AH269" s="99" t="s">
        <v>5999</v>
      </c>
      <c r="AI269" s="99"/>
      <c r="AJ269" s="99"/>
      <c r="AK269" s="99"/>
      <c r="AL269" s="99"/>
      <c r="AM269" s="99"/>
      <c r="AN269" s="99"/>
      <c r="AO269" s="99" t="s">
        <v>4539</v>
      </c>
      <c r="AP269" s="99" t="s">
        <v>4639</v>
      </c>
      <c r="AQ269" s="99">
        <v>0</v>
      </c>
      <c r="AR269" s="99">
        <v>0</v>
      </c>
      <c r="AS269" s="99" t="s">
        <v>4540</v>
      </c>
      <c r="AT269" s="99">
        <v>0</v>
      </c>
      <c r="AU269" s="99">
        <v>0</v>
      </c>
      <c r="AV269" s="99">
        <v>0</v>
      </c>
      <c r="AW269" s="99">
        <v>0</v>
      </c>
      <c r="AX269" s="99" t="s">
        <v>6000</v>
      </c>
      <c r="AY269" s="99"/>
      <c r="AZ269" s="99"/>
      <c r="BA269" s="99"/>
      <c r="BB269" s="99"/>
      <c r="BC269" s="99"/>
      <c r="BD269" s="99"/>
      <c r="BE269" s="99"/>
      <c r="BF269" s="99"/>
      <c r="BG269" s="99"/>
      <c r="BH269" s="99"/>
      <c r="BI269" s="99"/>
      <c r="BJ269" s="99"/>
      <c r="BK269" s="99"/>
      <c r="BL269" s="99"/>
      <c r="BM269" s="99"/>
      <c r="BN269" s="99"/>
      <c r="BO269" s="99"/>
      <c r="BP269" s="99"/>
      <c r="BQ269" s="99"/>
      <c r="BR269" s="99"/>
      <c r="BS269" s="99"/>
      <c r="BT269" s="99"/>
      <c r="BU269" s="99"/>
      <c r="BV269" s="99"/>
      <c r="BW269" s="99"/>
      <c r="BX269" s="99"/>
      <c r="BY269" s="99"/>
      <c r="BZ269" s="99"/>
      <c r="CA269" s="99"/>
      <c r="CB269" s="99"/>
      <c r="CC269" s="99"/>
      <c r="CD269" s="99"/>
      <c r="CE269" s="99"/>
      <c r="CF269" s="99"/>
      <c r="CG269" s="99"/>
      <c r="CH269" s="99"/>
      <c r="CI269" s="99"/>
      <c r="CJ269" s="99" t="s">
        <v>4583</v>
      </c>
      <c r="CK269" s="99" t="s">
        <v>6001</v>
      </c>
      <c r="CL269" s="99"/>
      <c r="CM269" s="99"/>
      <c r="CN269" s="102"/>
      <c r="CO269" s="99">
        <v>44712</v>
      </c>
      <c r="CP269" s="103" t="s">
        <v>4544</v>
      </c>
      <c r="CQ269" s="104"/>
      <c r="CR269" s="104"/>
      <c r="CS269" s="104"/>
      <c r="CT269" s="104"/>
      <c r="CU269" s="105"/>
      <c r="CV269" s="104" t="str">
        <f>FLEET[[#This Row],[Category]]</f>
        <v>Cargo Trailer</v>
      </c>
      <c r="CW269" s="106" t="str">
        <f t="shared" si="4"/>
        <v>HTC-03</v>
      </c>
      <c r="CX2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6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69" s="106" t="s">
        <v>4577</v>
      </c>
      <c r="DA269" s="106" t="s">
        <v>3468</v>
      </c>
      <c r="DB269" s="106" t="str">
        <f>FLEET[[#This Row],[Toll Collection Device Number]]</f>
        <v>DFW.06106896</v>
      </c>
      <c r="DC269" s="106" t="str">
        <f>FLEET[[#This Row],[License Plate]]</f>
        <v>888524K</v>
      </c>
      <c r="DD269" s="111" t="str">
        <f>IFERROR(_xlfn.XLOOKUP(FLEET[[#This Row],[ASSET]],Table7[Equip '#],Table7[Rate],),"NON-BILLABLE")</f>
        <v>NON-BILLABLE</v>
      </c>
    </row>
    <row r="270" spans="1:108" ht="36" x14ac:dyDescent="0.25">
      <c r="A270" s="98" t="s">
        <v>4524</v>
      </c>
      <c r="B270" s="99" t="s">
        <v>4525</v>
      </c>
      <c r="C270" s="99" t="s">
        <v>3146</v>
      </c>
      <c r="D270" s="99" t="s">
        <v>4300</v>
      </c>
      <c r="E270" s="99" t="s">
        <v>5141</v>
      </c>
      <c r="F270" s="99" t="s">
        <v>4579</v>
      </c>
      <c r="G270" s="99">
        <v>2018</v>
      </c>
      <c r="H270" s="99" t="s">
        <v>4311</v>
      </c>
      <c r="I270" s="100"/>
      <c r="J270" s="99"/>
      <c r="K270" s="101">
        <v>45747.237060185202</v>
      </c>
      <c r="L270" s="99" t="s">
        <v>4580</v>
      </c>
      <c r="M270" s="99"/>
      <c r="N270" s="99"/>
      <c r="O270" s="99"/>
      <c r="P270" s="99"/>
      <c r="Q270" s="99"/>
      <c r="R270" s="99" t="s">
        <v>4628</v>
      </c>
      <c r="S270" s="99"/>
      <c r="T270" s="99" t="s">
        <v>4535</v>
      </c>
      <c r="U270" s="99" t="s">
        <v>4373</v>
      </c>
      <c r="V270" s="99">
        <v>509</v>
      </c>
      <c r="W270" s="99"/>
      <c r="X270" s="99"/>
      <c r="Y270" s="99">
        <v>0</v>
      </c>
      <c r="Z270" s="99">
        <v>0</v>
      </c>
      <c r="AA270" s="99" t="s">
        <v>3146</v>
      </c>
      <c r="AB270" s="99" t="s">
        <v>6002</v>
      </c>
      <c r="AC270" s="99"/>
      <c r="AD270" s="99" t="s">
        <v>6003</v>
      </c>
      <c r="AE270" s="99" t="s">
        <v>568</v>
      </c>
      <c r="AF270" s="99"/>
      <c r="AG270" s="99"/>
      <c r="AH270" s="100" t="s">
        <v>6004</v>
      </c>
      <c r="AI270" s="99"/>
      <c r="AJ270" s="99"/>
      <c r="AK270" s="99"/>
      <c r="AL270" s="99"/>
      <c r="AM270" s="99"/>
      <c r="AN270" s="99"/>
      <c r="AO270" s="99" t="s">
        <v>4539</v>
      </c>
      <c r="AP270" s="99" t="s">
        <v>4639</v>
      </c>
      <c r="AQ270" s="99">
        <v>0</v>
      </c>
      <c r="AR270" s="99">
        <v>0</v>
      </c>
      <c r="AS270" s="99" t="s">
        <v>4540</v>
      </c>
      <c r="AT270" s="99">
        <v>0</v>
      </c>
      <c r="AU270" s="99">
        <v>0</v>
      </c>
      <c r="AV270" s="99">
        <v>0</v>
      </c>
      <c r="AW270" s="99">
        <v>0</v>
      </c>
      <c r="AX270" s="99"/>
      <c r="AY270" s="99"/>
      <c r="AZ270" s="99"/>
      <c r="BA270" s="99"/>
      <c r="BB270" s="99"/>
      <c r="BC270" s="99"/>
      <c r="BD270" s="99"/>
      <c r="BE270" s="99"/>
      <c r="BF270" s="99"/>
      <c r="BG270" s="99"/>
      <c r="BH270" s="99"/>
      <c r="BI270" s="99"/>
      <c r="BJ270" s="99"/>
      <c r="BK270" s="99"/>
      <c r="BL270" s="99"/>
      <c r="BM270" s="99"/>
      <c r="BN270" s="99"/>
      <c r="BO270" s="99"/>
      <c r="BP270" s="99"/>
      <c r="BQ270" s="99"/>
      <c r="BR270" s="99"/>
      <c r="BS270" s="99"/>
      <c r="BT270" s="99"/>
      <c r="BU270" s="99"/>
      <c r="BV270" s="99"/>
      <c r="BW270" s="99"/>
      <c r="BX270" s="99"/>
      <c r="BY270" s="99"/>
      <c r="BZ270" s="99"/>
      <c r="CA270" s="99"/>
      <c r="CB270" s="99"/>
      <c r="CC270" s="99"/>
      <c r="CD270" s="99"/>
      <c r="CE270" s="99"/>
      <c r="CF270" s="99"/>
      <c r="CG270" s="99"/>
      <c r="CH270" s="99"/>
      <c r="CI270" s="99"/>
      <c r="CJ270" s="99" t="s">
        <v>4583</v>
      </c>
      <c r="CK270" s="99" t="s">
        <v>6005</v>
      </c>
      <c r="CL270" s="99"/>
      <c r="CM270" s="99"/>
      <c r="CN270" s="102"/>
      <c r="CO270" s="99">
        <v>45900</v>
      </c>
      <c r="CP270" s="103" t="s">
        <v>4544</v>
      </c>
      <c r="CQ270" s="104"/>
      <c r="CR270" s="104"/>
      <c r="CS270" s="104"/>
      <c r="CT270" s="104"/>
      <c r="CU270" s="105"/>
      <c r="CV270" s="104" t="str">
        <f>FLEET[[#This Row],[Category]]</f>
        <v>Cargo Trailer</v>
      </c>
      <c r="CW270" s="106" t="str">
        <f t="shared" si="4"/>
        <v>HTC-04</v>
      </c>
      <c r="CX2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0" s="106" t="s">
        <v>4577</v>
      </c>
      <c r="DA270" s="106" t="s">
        <v>3146</v>
      </c>
      <c r="DB270" s="106">
        <f>FLEET[[#This Row],[Toll Collection Device Number]]</f>
        <v>0</v>
      </c>
      <c r="DC270" s="106" t="str">
        <f>FLEET[[#This Row],[License Plate]]</f>
        <v>061477K</v>
      </c>
      <c r="DD270" s="111" t="str">
        <f>IFERROR(_xlfn.XLOOKUP(FLEET[[#This Row],[ASSET]],Table7[Equip '#],Table7[Rate],),"NON-BILLABLE")</f>
        <v>NON-BILLABLE</v>
      </c>
    </row>
    <row r="271" spans="1:108" x14ac:dyDescent="0.25">
      <c r="A271" s="98" t="s">
        <v>4524</v>
      </c>
      <c r="B271" s="99" t="s">
        <v>4525</v>
      </c>
      <c r="C271" s="99" t="s">
        <v>3339</v>
      </c>
      <c r="D271" s="99" t="s">
        <v>4300</v>
      </c>
      <c r="E271" s="99" t="s">
        <v>5141</v>
      </c>
      <c r="F271" s="99" t="s">
        <v>4579</v>
      </c>
      <c r="G271" s="99">
        <v>2020</v>
      </c>
      <c r="H271" s="99" t="s">
        <v>4311</v>
      </c>
      <c r="I271" s="100"/>
      <c r="J271" s="99"/>
      <c r="K271" s="101">
        <v>45747.234398148103</v>
      </c>
      <c r="L271" s="99" t="s">
        <v>4580</v>
      </c>
      <c r="M271" s="99"/>
      <c r="N271" s="99"/>
      <c r="O271" s="99"/>
      <c r="P271" s="99"/>
      <c r="Q271" s="99"/>
      <c r="R271" s="99" t="s">
        <v>6006</v>
      </c>
      <c r="S271" s="99"/>
      <c r="T271" s="99" t="s">
        <v>4535</v>
      </c>
      <c r="U271" s="99" t="s">
        <v>4373</v>
      </c>
      <c r="V271" s="99">
        <v>375</v>
      </c>
      <c r="W271" s="99"/>
      <c r="X271" s="99"/>
      <c r="Y271" s="99">
        <v>0</v>
      </c>
      <c r="Z271" s="99">
        <v>0</v>
      </c>
      <c r="AA271" s="99" t="s">
        <v>3339</v>
      </c>
      <c r="AB271" s="99" t="s">
        <v>6007</v>
      </c>
      <c r="AC271" s="99"/>
      <c r="AD271" s="99" t="s">
        <v>6008</v>
      </c>
      <c r="AE271" s="99" t="s">
        <v>568</v>
      </c>
      <c r="AF271" s="99"/>
      <c r="AG271" s="99"/>
      <c r="AH271" s="99" t="s">
        <v>6009</v>
      </c>
      <c r="AI271" s="99"/>
      <c r="AJ271" s="99"/>
      <c r="AK271" s="99"/>
      <c r="AL271" s="99"/>
      <c r="AM271" s="99"/>
      <c r="AN271" s="99"/>
      <c r="AO271" s="99" t="s">
        <v>4539</v>
      </c>
      <c r="AP271" s="99" t="s">
        <v>4639</v>
      </c>
      <c r="AQ271" s="99">
        <v>0</v>
      </c>
      <c r="AR271" s="99">
        <v>0</v>
      </c>
      <c r="AS271" s="99" t="s">
        <v>4540</v>
      </c>
      <c r="AT271" s="99">
        <v>0</v>
      </c>
      <c r="AU271" s="99">
        <v>0</v>
      </c>
      <c r="AV271" s="99">
        <v>0</v>
      </c>
      <c r="AW271" s="99">
        <v>0</v>
      </c>
      <c r="AX271" s="99" t="s">
        <v>6010</v>
      </c>
      <c r="AY271" s="99"/>
      <c r="AZ271" s="99"/>
      <c r="BA271" s="99"/>
      <c r="BB271" s="99"/>
      <c r="BC271" s="99"/>
      <c r="BD271" s="99"/>
      <c r="BE271" s="99"/>
      <c r="BF271" s="99" t="s">
        <v>6011</v>
      </c>
      <c r="BG271" s="99"/>
      <c r="BH271" s="99"/>
      <c r="BI271" s="99"/>
      <c r="BJ271" s="99"/>
      <c r="BK271" s="99"/>
      <c r="BL271" s="99"/>
      <c r="BM271" s="99"/>
      <c r="BN271" s="99"/>
      <c r="BO271" s="99"/>
      <c r="BP271" s="99"/>
      <c r="BQ271" s="99"/>
      <c r="BR271" s="99"/>
      <c r="BS271" s="99"/>
      <c r="BT271" s="99"/>
      <c r="BU271" s="99"/>
      <c r="BV271" s="99"/>
      <c r="BW271" s="99"/>
      <c r="BX271" s="99"/>
      <c r="BY271" s="99"/>
      <c r="BZ271" s="99"/>
      <c r="CA271" s="99"/>
      <c r="CB271" s="99"/>
      <c r="CC271" s="99"/>
      <c r="CD271" s="99"/>
      <c r="CE271" s="99"/>
      <c r="CF271" s="99"/>
      <c r="CG271" s="99"/>
      <c r="CH271" s="99"/>
      <c r="CI271" s="99"/>
      <c r="CJ271" s="99" t="s">
        <v>4583</v>
      </c>
      <c r="CK271" s="99" t="s">
        <v>6012</v>
      </c>
      <c r="CL271" s="99">
        <v>4</v>
      </c>
      <c r="CM271" s="99"/>
      <c r="CN271" s="102"/>
      <c r="CO271" s="99">
        <v>45869</v>
      </c>
      <c r="CP271" s="103" t="s">
        <v>4544</v>
      </c>
      <c r="CQ271" s="104"/>
      <c r="CR271" s="104"/>
      <c r="CS271" s="104"/>
      <c r="CT271" s="104"/>
      <c r="CU271" s="105"/>
      <c r="CV271" s="104" t="str">
        <f>FLEET[[#This Row],[Category]]</f>
        <v>Cargo Trailer</v>
      </c>
      <c r="CW271" s="106" t="str">
        <f t="shared" si="4"/>
        <v>HTC-05</v>
      </c>
      <c r="CX2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1" s="106" t="s">
        <v>4577</v>
      </c>
      <c r="DA271" s="106" t="s">
        <v>3339</v>
      </c>
      <c r="DB271" s="106" t="str">
        <f>FLEET[[#This Row],[Toll Collection Device Number]]</f>
        <v>NTTA01190089</v>
      </c>
      <c r="DC271" s="106" t="str">
        <f>FLEET[[#This Row],[License Plate]]</f>
        <v>023663k</v>
      </c>
      <c r="DD271" s="111" t="str">
        <f>IFERROR(_xlfn.XLOOKUP(FLEET[[#This Row],[ASSET]],Table7[Equip '#],Table7[Rate],),"NON-BILLABLE")</f>
        <v>NON-BILLABLE</v>
      </c>
    </row>
    <row r="272" spans="1:108" x14ac:dyDescent="0.25">
      <c r="A272" s="98" t="s">
        <v>4524</v>
      </c>
      <c r="B272" s="99" t="s">
        <v>4525</v>
      </c>
      <c r="C272" s="99" t="s">
        <v>6013</v>
      </c>
      <c r="D272" s="99" t="s">
        <v>4300</v>
      </c>
      <c r="E272" s="99" t="s">
        <v>5162</v>
      </c>
      <c r="F272" s="99" t="s">
        <v>4579</v>
      </c>
      <c r="G272" s="99">
        <v>2020</v>
      </c>
      <c r="H272" s="99" t="s">
        <v>4311</v>
      </c>
      <c r="I272" s="100"/>
      <c r="J272" s="99"/>
      <c r="K272" s="101"/>
      <c r="L272" s="99"/>
      <c r="M272" s="99"/>
      <c r="N272" s="99"/>
      <c r="O272" s="99"/>
      <c r="P272" s="99"/>
      <c r="Q272" s="99"/>
      <c r="R272" s="99"/>
      <c r="S272" s="99"/>
      <c r="T272" s="99" t="s">
        <v>4535</v>
      </c>
      <c r="U272" s="99" t="s">
        <v>4373</v>
      </c>
      <c r="V272" s="99"/>
      <c r="W272" s="99"/>
      <c r="X272" s="99"/>
      <c r="Y272" s="99"/>
      <c r="Z272" s="99"/>
      <c r="AA272" s="99" t="s">
        <v>941</v>
      </c>
      <c r="AB272" s="99" t="s">
        <v>6014</v>
      </c>
      <c r="AC272" s="99"/>
      <c r="AD272" s="99"/>
      <c r="AE272" s="99" t="s">
        <v>568</v>
      </c>
      <c r="AF272" s="99"/>
      <c r="AG272" s="99"/>
      <c r="AH272" s="99" t="s">
        <v>6015</v>
      </c>
      <c r="AI272" s="99"/>
      <c r="AJ272" s="99"/>
      <c r="AK272" s="99"/>
      <c r="AL272" s="99"/>
      <c r="AM272" s="99"/>
      <c r="AN272" s="99"/>
      <c r="AO272" s="99" t="s">
        <v>4539</v>
      </c>
      <c r="AP272" s="99" t="s">
        <v>4639</v>
      </c>
      <c r="AQ272" s="99">
        <v>0</v>
      </c>
      <c r="AR272" s="99">
        <v>0</v>
      </c>
      <c r="AS272" s="99" t="s">
        <v>4540</v>
      </c>
      <c r="AT272" s="99">
        <v>0</v>
      </c>
      <c r="AU272" s="99">
        <v>0</v>
      </c>
      <c r="AV272" s="99">
        <v>0</v>
      </c>
      <c r="AW272" s="99">
        <v>0</v>
      </c>
      <c r="AX272" s="99"/>
      <c r="AY272" s="99"/>
      <c r="AZ272" s="99"/>
      <c r="BA272" s="99"/>
      <c r="BB272" s="99"/>
      <c r="BC272" s="99"/>
      <c r="BD272" s="99"/>
      <c r="BE272" s="99"/>
      <c r="BF272" s="99"/>
      <c r="BG272" s="99"/>
      <c r="BH272" s="99"/>
      <c r="BI272" s="99"/>
      <c r="BJ272" s="99"/>
      <c r="BK272" s="99"/>
      <c r="BL272" s="99"/>
      <c r="BM272" s="99"/>
      <c r="BN272" s="99"/>
      <c r="BO272" s="99"/>
      <c r="BP272" s="99"/>
      <c r="BQ272" s="99"/>
      <c r="BR272" s="99"/>
      <c r="BS272" s="99"/>
      <c r="BT272" s="99"/>
      <c r="BU272" s="99"/>
      <c r="BV272" s="99"/>
      <c r="BW272" s="99"/>
      <c r="BX272" s="99"/>
      <c r="BY272" s="99"/>
      <c r="BZ272" s="99"/>
      <c r="CA272" s="99"/>
      <c r="CB272" s="99"/>
      <c r="CC272" s="99"/>
      <c r="CD272" s="99"/>
      <c r="CE272" s="99"/>
      <c r="CF272" s="99"/>
      <c r="CG272" s="99"/>
      <c r="CH272" s="99"/>
      <c r="CI272" s="99"/>
      <c r="CJ272" s="99"/>
      <c r="CK272" s="99"/>
      <c r="CL272" s="99"/>
      <c r="CM272" s="99"/>
      <c r="CN272" s="102"/>
      <c r="CO272" s="99"/>
      <c r="CP272" s="103" t="s">
        <v>4544</v>
      </c>
      <c r="CQ272" s="104"/>
      <c r="CR272" s="104"/>
      <c r="CS272" s="104"/>
      <c r="CT272" s="104"/>
      <c r="CU272" s="105"/>
      <c r="CV272" s="104" t="str">
        <f>FLEET[[#This Row],[Category]]</f>
        <v>Cargo Trailer</v>
      </c>
      <c r="CW272" s="106" t="str">
        <f t="shared" si="4"/>
        <v>HTC-06</v>
      </c>
      <c r="CX2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2" s="106" t="s">
        <v>4577</v>
      </c>
      <c r="DA272" s="106" t="s">
        <v>6013</v>
      </c>
      <c r="DB272" s="106">
        <f>FLEET[[#This Row],[Toll Collection Device Number]]</f>
        <v>0</v>
      </c>
      <c r="DC272" s="106">
        <f>FLEET[[#This Row],[License Plate]]</f>
        <v>0</v>
      </c>
      <c r="DD272" s="111" t="str">
        <f>IFERROR(_xlfn.XLOOKUP(FLEET[[#This Row],[ASSET]],Table7[Equip '#],Table7[Rate],),"NON-BILLABLE")</f>
        <v>NON-BILLABLE</v>
      </c>
    </row>
    <row r="273" spans="1:108" x14ac:dyDescent="0.25">
      <c r="A273" s="98" t="s">
        <v>4524</v>
      </c>
      <c r="B273" s="99" t="s">
        <v>4525</v>
      </c>
      <c r="C273" s="99" t="s">
        <v>6016</v>
      </c>
      <c r="D273" s="99" t="s">
        <v>4300</v>
      </c>
      <c r="E273" s="99" t="s">
        <v>5166</v>
      </c>
      <c r="F273" s="99" t="s">
        <v>4579</v>
      </c>
      <c r="G273" s="99">
        <v>2021</v>
      </c>
      <c r="H273" s="99" t="s">
        <v>4311</v>
      </c>
      <c r="I273" s="100"/>
      <c r="J273" s="99"/>
      <c r="K273" s="101">
        <v>45747.246099536998</v>
      </c>
      <c r="L273" s="99" t="s">
        <v>4580</v>
      </c>
      <c r="M273" s="99"/>
      <c r="N273" s="99"/>
      <c r="O273" s="99"/>
      <c r="P273" s="99"/>
      <c r="Q273" s="99"/>
      <c r="R273" s="99" t="s">
        <v>6017</v>
      </c>
      <c r="S273" s="99"/>
      <c r="T273" s="99" t="s">
        <v>4535</v>
      </c>
      <c r="U273" s="99" t="s">
        <v>4373</v>
      </c>
      <c r="V273" s="99">
        <v>130</v>
      </c>
      <c r="W273" s="99"/>
      <c r="X273" s="99"/>
      <c r="Y273" s="99">
        <v>0</v>
      </c>
      <c r="Z273" s="99">
        <v>0</v>
      </c>
      <c r="AA273" s="99" t="s">
        <v>6018</v>
      </c>
      <c r="AB273" s="99" t="s">
        <v>6019</v>
      </c>
      <c r="AC273" s="99"/>
      <c r="AD273" s="99" t="s">
        <v>6020</v>
      </c>
      <c r="AE273" s="99" t="s">
        <v>568</v>
      </c>
      <c r="AF273" s="99"/>
      <c r="AG273" s="99"/>
      <c r="AH273" s="99" t="s">
        <v>6021</v>
      </c>
      <c r="AI273" s="99"/>
      <c r="AJ273" s="99"/>
      <c r="AK273" s="99"/>
      <c r="AL273" s="99"/>
      <c r="AM273" s="99"/>
      <c r="AN273" s="99"/>
      <c r="AO273" s="99" t="s">
        <v>4539</v>
      </c>
      <c r="AP273" s="99" t="s">
        <v>4639</v>
      </c>
      <c r="AQ273" s="99">
        <v>0</v>
      </c>
      <c r="AR273" s="99">
        <v>0</v>
      </c>
      <c r="AS273" s="99" t="s">
        <v>4540</v>
      </c>
      <c r="AT273" s="99">
        <v>0</v>
      </c>
      <c r="AU273" s="99">
        <v>0</v>
      </c>
      <c r="AV273" s="99">
        <v>0</v>
      </c>
      <c r="AW273" s="99">
        <v>0</v>
      </c>
      <c r="AX273" s="99"/>
      <c r="AY273" s="99"/>
      <c r="AZ273" s="99"/>
      <c r="BA273" s="99"/>
      <c r="BB273" s="99"/>
      <c r="BC273" s="99"/>
      <c r="BD273" s="99"/>
      <c r="BE273" s="99"/>
      <c r="BF273" s="99"/>
      <c r="BG273" s="99"/>
      <c r="BH273" s="99"/>
      <c r="BI273" s="99"/>
      <c r="BJ273" s="99"/>
      <c r="BK273" s="99"/>
      <c r="BL273" s="99"/>
      <c r="BM273" s="99"/>
      <c r="BN273" s="99"/>
      <c r="BO273" s="99"/>
      <c r="BP273" s="99"/>
      <c r="BQ273" s="99"/>
      <c r="BR273" s="99"/>
      <c r="BS273" s="99"/>
      <c r="BT273" s="99"/>
      <c r="BU273" s="99"/>
      <c r="BV273" s="99"/>
      <c r="BW273" s="99"/>
      <c r="BX273" s="99"/>
      <c r="BY273" s="99"/>
      <c r="BZ273" s="99"/>
      <c r="CA273" s="99"/>
      <c r="CB273" s="99"/>
      <c r="CC273" s="99"/>
      <c r="CD273" s="99"/>
      <c r="CE273" s="99"/>
      <c r="CF273" s="99"/>
      <c r="CG273" s="99"/>
      <c r="CH273" s="99"/>
      <c r="CI273" s="99"/>
      <c r="CJ273" s="99" t="s">
        <v>4583</v>
      </c>
      <c r="CK273" s="99" t="s">
        <v>6022</v>
      </c>
      <c r="CL273" s="102"/>
      <c r="CM273" s="99"/>
      <c r="CN273" s="102"/>
      <c r="CO273" s="99">
        <v>44712</v>
      </c>
      <c r="CP273" s="103" t="s">
        <v>4544</v>
      </c>
      <c r="CQ273" s="104"/>
      <c r="CR273" s="104"/>
      <c r="CS273" s="104"/>
      <c r="CT273" s="104"/>
      <c r="CU273" s="105"/>
      <c r="CV273" s="104" t="str">
        <f>FLEET[[#This Row],[Category]]</f>
        <v>Cargo Trailer</v>
      </c>
      <c r="CW273" s="106" t="str">
        <f t="shared" si="4"/>
        <v>HTC-07</v>
      </c>
      <c r="CX2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ALONZO GONZALEZ</v>
      </c>
      <c r="CY273" s="106" t="str">
        <f>IFERROR(TRIM(MID(FLEET[[#This Row],[Secondary Asset Identifier]], FIND(" - ", FLEET[[#This Row],[Secondary Asset Identifier]]) + 3, LEN(FLEET[[#This Row],[Secondary Asset Identifier]]))),FLEET[[#This Row],[Emp ID]])</f>
        <v>ALONZO GONZALEZ</v>
      </c>
      <c r="CZ273" s="106" t="s">
        <v>6018</v>
      </c>
      <c r="DA273" s="106" t="s">
        <v>4235</v>
      </c>
      <c r="DB273" s="106">
        <f>FLEET[[#This Row],[Toll Collection Device Number]]</f>
        <v>0</v>
      </c>
      <c r="DC273" s="106" t="str">
        <f>FLEET[[#This Row],[License Plate]]</f>
        <v>959922K</v>
      </c>
      <c r="DD273" s="111" t="str">
        <f>IFERROR(_xlfn.XLOOKUP(FLEET[[#This Row],[ASSET]],Table7[Equip '#],Table7[Rate],),"NON-BILLABLE")</f>
        <v>NON-BILLABLE</v>
      </c>
    </row>
    <row r="274" spans="1:108" x14ac:dyDescent="0.25">
      <c r="A274" s="98" t="s">
        <v>4524</v>
      </c>
      <c r="B274" s="99" t="s">
        <v>4525</v>
      </c>
      <c r="C274" s="99" t="s">
        <v>3733</v>
      </c>
      <c r="D274" s="99" t="s">
        <v>4300</v>
      </c>
      <c r="E274" s="99" t="s">
        <v>5166</v>
      </c>
      <c r="F274" s="99" t="s">
        <v>4579</v>
      </c>
      <c r="G274" s="99">
        <v>2021</v>
      </c>
      <c r="H274" s="99" t="s">
        <v>4311</v>
      </c>
      <c r="I274" s="100"/>
      <c r="J274" s="99"/>
      <c r="K274" s="101">
        <v>45747.2356365741</v>
      </c>
      <c r="L274" s="99" t="s">
        <v>4580</v>
      </c>
      <c r="M274" s="99"/>
      <c r="N274" s="99"/>
      <c r="O274" s="99"/>
      <c r="P274" s="99"/>
      <c r="Q274" s="99"/>
      <c r="R274" s="99" t="s">
        <v>4656</v>
      </c>
      <c r="S274" s="99"/>
      <c r="T274" s="99" t="s">
        <v>4535</v>
      </c>
      <c r="U274" s="99" t="s">
        <v>4373</v>
      </c>
      <c r="V274" s="99">
        <v>297</v>
      </c>
      <c r="W274" s="99"/>
      <c r="X274" s="99"/>
      <c r="Y274" s="99">
        <v>0</v>
      </c>
      <c r="Z274" s="99">
        <v>0</v>
      </c>
      <c r="AA274" s="99" t="s">
        <v>3733</v>
      </c>
      <c r="AB274" s="99" t="s">
        <v>6023</v>
      </c>
      <c r="AC274" s="99"/>
      <c r="AD274" s="99" t="s">
        <v>6024</v>
      </c>
      <c r="AE274" s="99" t="s">
        <v>568</v>
      </c>
      <c r="AF274" s="99"/>
      <c r="AG274" s="99"/>
      <c r="AH274" s="99" t="s">
        <v>6025</v>
      </c>
      <c r="AI274" s="99"/>
      <c r="AJ274" s="99"/>
      <c r="AK274" s="99"/>
      <c r="AL274" s="99"/>
      <c r="AM274" s="99"/>
      <c r="AN274" s="99"/>
      <c r="AO274" s="99" t="s">
        <v>4539</v>
      </c>
      <c r="AP274" s="99" t="s">
        <v>4639</v>
      </c>
      <c r="AQ274" s="99">
        <v>0</v>
      </c>
      <c r="AR274" s="99">
        <v>0</v>
      </c>
      <c r="AS274" s="99" t="s">
        <v>4540</v>
      </c>
      <c r="AT274" s="99">
        <v>0</v>
      </c>
      <c r="AU274" s="99">
        <v>0</v>
      </c>
      <c r="AV274" s="99">
        <v>0</v>
      </c>
      <c r="AW274" s="99">
        <v>0</v>
      </c>
      <c r="AX274" s="99"/>
      <c r="AY274" s="99"/>
      <c r="AZ274" s="99"/>
      <c r="BA274" s="99"/>
      <c r="BB274" s="99"/>
      <c r="BC274" s="99"/>
      <c r="BD274" s="99"/>
      <c r="BE274" s="99"/>
      <c r="BF274" s="99"/>
      <c r="BG274" s="99"/>
      <c r="BH274" s="99"/>
      <c r="BI274" s="99"/>
      <c r="BJ274" s="99"/>
      <c r="BK274" s="99"/>
      <c r="BL274" s="99"/>
      <c r="BM274" s="99"/>
      <c r="BN274" s="99"/>
      <c r="BO274" s="99"/>
      <c r="BP274" s="99"/>
      <c r="BQ274" s="99"/>
      <c r="BR274" s="99"/>
      <c r="BS274" s="99"/>
      <c r="BT274" s="99"/>
      <c r="BU274" s="99"/>
      <c r="BV274" s="99"/>
      <c r="BW274" s="99"/>
      <c r="BX274" s="99"/>
      <c r="BY274" s="99"/>
      <c r="BZ274" s="99"/>
      <c r="CA274" s="99"/>
      <c r="CB274" s="99"/>
      <c r="CC274" s="99"/>
      <c r="CD274" s="99"/>
      <c r="CE274" s="99"/>
      <c r="CF274" s="99"/>
      <c r="CG274" s="99"/>
      <c r="CH274" s="99"/>
      <c r="CI274" s="99"/>
      <c r="CJ274" s="99" t="s">
        <v>4583</v>
      </c>
      <c r="CK274" s="99" t="s">
        <v>6026</v>
      </c>
      <c r="CL274" s="102"/>
      <c r="CM274" s="99"/>
      <c r="CN274" s="102"/>
      <c r="CO274" s="99">
        <v>45900</v>
      </c>
      <c r="CP274" s="103" t="s">
        <v>4544</v>
      </c>
      <c r="CQ274" s="104"/>
      <c r="CR274" s="104"/>
      <c r="CS274" s="104"/>
      <c r="CT274" s="104"/>
      <c r="CU274" s="105"/>
      <c r="CV274" s="104" t="str">
        <f>FLEET[[#This Row],[Category]]</f>
        <v>Cargo Trailer</v>
      </c>
      <c r="CW274" s="106" t="str">
        <f t="shared" si="4"/>
        <v>HTC-08</v>
      </c>
      <c r="CX2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4" s="106" t="s">
        <v>4577</v>
      </c>
      <c r="DA274" s="106" t="s">
        <v>3733</v>
      </c>
      <c r="DB274" s="106">
        <f>FLEET[[#This Row],[Toll Collection Device Number]]</f>
        <v>0</v>
      </c>
      <c r="DC274" s="106" t="str">
        <f>FLEET[[#This Row],[License Plate]]</f>
        <v>315970M</v>
      </c>
      <c r="DD274" s="111" t="str">
        <f>IFERROR(_xlfn.XLOOKUP(FLEET[[#This Row],[ASSET]],Table7[Equip '#],Table7[Rate],),"NON-BILLABLE")</f>
        <v>NON-BILLABLE</v>
      </c>
    </row>
    <row r="275" spans="1:108" x14ac:dyDescent="0.25">
      <c r="A275" s="98" t="s">
        <v>4524</v>
      </c>
      <c r="B275" s="99" t="s">
        <v>4525</v>
      </c>
      <c r="C275" s="99" t="s">
        <v>3394</v>
      </c>
      <c r="D275" s="99" t="s">
        <v>4300</v>
      </c>
      <c r="E275" s="99" t="s">
        <v>5166</v>
      </c>
      <c r="F275" s="99" t="s">
        <v>4579</v>
      </c>
      <c r="G275" s="99">
        <v>2022</v>
      </c>
      <c r="H275" s="99" t="s">
        <v>4311</v>
      </c>
      <c r="I275" s="100"/>
      <c r="J275" s="99"/>
      <c r="K275" s="101">
        <v>45747.230439814797</v>
      </c>
      <c r="L275" s="99" t="s">
        <v>4580</v>
      </c>
      <c r="M275" s="99"/>
      <c r="N275" s="99"/>
      <c r="O275" s="99"/>
      <c r="P275" s="99"/>
      <c r="Q275" s="99"/>
      <c r="R275" s="99" t="s">
        <v>4692</v>
      </c>
      <c r="S275" s="99"/>
      <c r="T275" s="99" t="s">
        <v>4535</v>
      </c>
      <c r="U275" s="99" t="s">
        <v>4373</v>
      </c>
      <c r="V275" s="99">
        <v>583</v>
      </c>
      <c r="W275" s="99"/>
      <c r="X275" s="99"/>
      <c r="Y275" s="99">
        <v>0</v>
      </c>
      <c r="Z275" s="99">
        <v>0</v>
      </c>
      <c r="AA275" s="99" t="s">
        <v>3394</v>
      </c>
      <c r="AB275" s="99" t="s">
        <v>6027</v>
      </c>
      <c r="AC275" s="99"/>
      <c r="AD275" s="99" t="s">
        <v>6028</v>
      </c>
      <c r="AE275" s="99" t="s">
        <v>568</v>
      </c>
      <c r="AF275" s="99"/>
      <c r="AG275" s="99"/>
      <c r="AH275" s="99" t="s">
        <v>6029</v>
      </c>
      <c r="AI275" s="99"/>
      <c r="AJ275" s="99"/>
      <c r="AK275" s="99"/>
      <c r="AL275" s="99"/>
      <c r="AM275" s="99"/>
      <c r="AN275" s="99"/>
      <c r="AO275" s="99" t="s">
        <v>4539</v>
      </c>
      <c r="AP275" s="99" t="s">
        <v>4639</v>
      </c>
      <c r="AQ275" s="99">
        <v>0</v>
      </c>
      <c r="AR275" s="99">
        <v>0</v>
      </c>
      <c r="AS275" s="99" t="s">
        <v>4540</v>
      </c>
      <c r="AT275" s="99">
        <v>0</v>
      </c>
      <c r="AU275" s="99">
        <v>0</v>
      </c>
      <c r="AV275" s="99">
        <v>0</v>
      </c>
      <c r="AW275" s="99">
        <v>0</v>
      </c>
      <c r="AX275" s="99"/>
      <c r="AY275" s="99"/>
      <c r="AZ275" s="99"/>
      <c r="BA275" s="99"/>
      <c r="BB275" s="99"/>
      <c r="BC275" s="99"/>
      <c r="BD275" s="99"/>
      <c r="BE275" s="99"/>
      <c r="BF275" s="99"/>
      <c r="BG275" s="99"/>
      <c r="BH275" s="99"/>
      <c r="BI275" s="99"/>
      <c r="BJ275" s="99"/>
      <c r="BK275" s="99"/>
      <c r="BL275" s="99"/>
      <c r="BM275" s="99"/>
      <c r="BN275" s="99"/>
      <c r="BO275" s="99"/>
      <c r="BP275" s="99"/>
      <c r="BQ275" s="99"/>
      <c r="BR275" s="99"/>
      <c r="BS275" s="99"/>
      <c r="BT275" s="99"/>
      <c r="BU275" s="99"/>
      <c r="BV275" s="99"/>
      <c r="BW275" s="99"/>
      <c r="BX275" s="99"/>
      <c r="BY275" s="99"/>
      <c r="BZ275" s="99"/>
      <c r="CA275" s="99"/>
      <c r="CB275" s="99"/>
      <c r="CC275" s="99"/>
      <c r="CD275" s="99"/>
      <c r="CE275" s="99"/>
      <c r="CF275" s="99"/>
      <c r="CG275" s="99"/>
      <c r="CH275" s="99"/>
      <c r="CI275" s="99"/>
      <c r="CJ275" s="99" t="s">
        <v>4583</v>
      </c>
      <c r="CK275" s="99" t="s">
        <v>6030</v>
      </c>
      <c r="CL275" s="102"/>
      <c r="CM275" s="99"/>
      <c r="CN275" s="102"/>
      <c r="CO275" s="99">
        <v>45777</v>
      </c>
      <c r="CP275" s="103" t="s">
        <v>4544</v>
      </c>
      <c r="CQ275" s="104"/>
      <c r="CR275" s="104"/>
      <c r="CS275" s="104"/>
      <c r="CT275" s="104"/>
      <c r="CU275" s="105"/>
      <c r="CV275" s="104" t="str">
        <f>FLEET[[#This Row],[Category]]</f>
        <v>Cargo Trailer</v>
      </c>
      <c r="CW275" s="106" t="str">
        <f t="shared" si="4"/>
        <v>HTC-09</v>
      </c>
      <c r="CX2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5" s="106" t="s">
        <v>4577</v>
      </c>
      <c r="DA275" s="106" t="s">
        <v>3394</v>
      </c>
      <c r="DB275" s="106">
        <f>FLEET[[#This Row],[Toll Collection Device Number]]</f>
        <v>0</v>
      </c>
      <c r="DC275" s="106" t="str">
        <f>FLEET[[#This Row],[License Plate]]</f>
        <v>299937m</v>
      </c>
      <c r="DD275" s="111" t="str">
        <f>IFERROR(_xlfn.XLOOKUP(FLEET[[#This Row],[ASSET]],Table7[Equip '#],Table7[Rate],),"NON-BILLABLE")</f>
        <v>NON-BILLABLE</v>
      </c>
    </row>
    <row r="276" spans="1:108" x14ac:dyDescent="0.25">
      <c r="A276" s="98" t="s">
        <v>4524</v>
      </c>
      <c r="B276" s="99" t="s">
        <v>4525</v>
      </c>
      <c r="C276" s="99" t="s">
        <v>6031</v>
      </c>
      <c r="D276" s="99" t="s">
        <v>4300</v>
      </c>
      <c r="E276" s="99" t="s">
        <v>4586</v>
      </c>
      <c r="F276" s="99" t="s">
        <v>4579</v>
      </c>
      <c r="G276" s="99">
        <v>2020</v>
      </c>
      <c r="H276" s="99" t="s">
        <v>4297</v>
      </c>
      <c r="I276" s="100"/>
      <c r="J276" s="99"/>
      <c r="K276" s="101"/>
      <c r="L276" s="99"/>
      <c r="M276" s="99"/>
      <c r="N276" s="99"/>
      <c r="O276" s="99"/>
      <c r="P276" s="99"/>
      <c r="Q276" s="99"/>
      <c r="R276" s="99"/>
      <c r="S276" s="99"/>
      <c r="T276" s="99" t="s">
        <v>4535</v>
      </c>
      <c r="U276" s="99" t="s">
        <v>4373</v>
      </c>
      <c r="V276" s="99"/>
      <c r="W276" s="99"/>
      <c r="X276" s="99"/>
      <c r="Y276" s="99"/>
      <c r="Z276" s="99"/>
      <c r="AA276" s="99" t="s">
        <v>6031</v>
      </c>
      <c r="AB276" s="99" t="s">
        <v>6032</v>
      </c>
      <c r="AC276" s="99"/>
      <c r="AD276" s="99"/>
      <c r="AE276" s="99" t="s">
        <v>568</v>
      </c>
      <c r="AF276" s="99"/>
      <c r="AG276" s="99"/>
      <c r="AH276" s="99" t="s">
        <v>6033</v>
      </c>
      <c r="AI276" s="99"/>
      <c r="AJ276" s="99"/>
      <c r="AK276" s="99"/>
      <c r="AL276" s="99"/>
      <c r="AM276" s="99"/>
      <c r="AN276" s="99"/>
      <c r="AO276" s="99" t="s">
        <v>4539</v>
      </c>
      <c r="AP276" s="99" t="s">
        <v>4639</v>
      </c>
      <c r="AQ276" s="99"/>
      <c r="AR276" s="99">
        <v>0</v>
      </c>
      <c r="AS276" s="99" t="s">
        <v>4540</v>
      </c>
      <c r="AT276" s="99"/>
      <c r="AU276" s="99">
        <v>0</v>
      </c>
      <c r="AV276" s="99">
        <v>0</v>
      </c>
      <c r="AW276" s="99">
        <v>0</v>
      </c>
      <c r="AX276" s="99"/>
      <c r="AY276" s="99"/>
      <c r="AZ276" s="99"/>
      <c r="BA276" s="99"/>
      <c r="BB276" s="99"/>
      <c r="BC276" s="99"/>
      <c r="BD276" s="99"/>
      <c r="BE276" s="99"/>
      <c r="BF276" s="99"/>
      <c r="BG276" s="99"/>
      <c r="BH276" s="99"/>
      <c r="BI276" s="99"/>
      <c r="BJ276" s="99"/>
      <c r="BK276" s="99"/>
      <c r="BL276" s="99"/>
      <c r="BM276" s="99"/>
      <c r="BN276" s="99"/>
      <c r="BO276" s="99"/>
      <c r="BP276" s="99"/>
      <c r="BQ276" s="99"/>
      <c r="BR276" s="99"/>
      <c r="BS276" s="99"/>
      <c r="BT276" s="99"/>
      <c r="BU276" s="99"/>
      <c r="BV276" s="99"/>
      <c r="BW276" s="99"/>
      <c r="BX276" s="99"/>
      <c r="BY276" s="99"/>
      <c r="BZ276" s="99"/>
      <c r="CA276" s="99"/>
      <c r="CB276" s="99"/>
      <c r="CC276" s="99"/>
      <c r="CD276" s="99"/>
      <c r="CE276" s="99"/>
      <c r="CF276" s="99"/>
      <c r="CG276" s="99"/>
      <c r="CH276" s="99"/>
      <c r="CI276" s="99"/>
      <c r="CJ276" s="99"/>
      <c r="CK276" s="99"/>
      <c r="CL276" s="99"/>
      <c r="CM276" s="99"/>
      <c r="CN276" s="102"/>
      <c r="CO276" s="99"/>
      <c r="CP276" s="103" t="s">
        <v>4544</v>
      </c>
      <c r="CQ276" s="104"/>
      <c r="CR276" s="104"/>
      <c r="CS276" s="104"/>
      <c r="CT276" s="104"/>
      <c r="CU276" s="105"/>
      <c r="CV276" s="104" t="str">
        <f>FLEET[[#This Row],[Category]]</f>
        <v>Dump Trailer</v>
      </c>
      <c r="CW276" s="106" t="str">
        <f t="shared" si="4"/>
        <v>HTD-01</v>
      </c>
      <c r="CX2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6" s="106" t="s">
        <v>4577</v>
      </c>
      <c r="DA276" s="106" t="s">
        <v>6031</v>
      </c>
      <c r="DB276" s="106">
        <f>FLEET[[#This Row],[Toll Collection Device Number]]</f>
        <v>0</v>
      </c>
      <c r="DC276" s="106">
        <f>FLEET[[#This Row],[License Plate]]</f>
        <v>0</v>
      </c>
      <c r="DD276" s="111" t="str">
        <f>IFERROR(_xlfn.XLOOKUP(FLEET[[#This Row],[ASSET]],Table7[Equip '#],Table7[Rate],),"NON-BILLABLE")</f>
        <v>NON-BILLABLE</v>
      </c>
    </row>
    <row r="277" spans="1:108" ht="36" x14ac:dyDescent="0.25">
      <c r="A277" s="98" t="s">
        <v>4524</v>
      </c>
      <c r="B277" s="99" t="s">
        <v>4525</v>
      </c>
      <c r="C277" s="99" t="s">
        <v>6034</v>
      </c>
      <c r="D277" s="99" t="s">
        <v>4300</v>
      </c>
      <c r="E277" s="99" t="s">
        <v>4586</v>
      </c>
      <c r="F277" s="99" t="s">
        <v>4579</v>
      </c>
      <c r="G277" s="99">
        <v>2020</v>
      </c>
      <c r="H277" s="99" t="s">
        <v>4297</v>
      </c>
      <c r="I277" s="100"/>
      <c r="J277" s="99"/>
      <c r="K277" s="101"/>
      <c r="L277" s="99"/>
      <c r="M277" s="99"/>
      <c r="N277" s="99"/>
      <c r="O277" s="99"/>
      <c r="P277" s="99"/>
      <c r="Q277" s="99"/>
      <c r="R277" s="99"/>
      <c r="S277" s="99"/>
      <c r="T277" s="99" t="s">
        <v>4535</v>
      </c>
      <c r="U277" s="99" t="s">
        <v>4373</v>
      </c>
      <c r="V277" s="99"/>
      <c r="W277" s="99"/>
      <c r="X277" s="99"/>
      <c r="Y277" s="99"/>
      <c r="Z277" s="99"/>
      <c r="AA277" s="99" t="s">
        <v>6034</v>
      </c>
      <c r="AB277" s="99" t="s">
        <v>6035</v>
      </c>
      <c r="AC277" s="99"/>
      <c r="AD277" s="99"/>
      <c r="AE277" s="99" t="s">
        <v>568</v>
      </c>
      <c r="AF277" s="99"/>
      <c r="AG277" s="99"/>
      <c r="AH277" s="100" t="s">
        <v>6036</v>
      </c>
      <c r="AI277" s="99"/>
      <c r="AJ277" s="99"/>
      <c r="AK277" s="99"/>
      <c r="AL277" s="99"/>
      <c r="AM277" s="99"/>
      <c r="AN277" s="99"/>
      <c r="AO277" s="99" t="s">
        <v>4539</v>
      </c>
      <c r="AP277" s="99" t="s">
        <v>4639</v>
      </c>
      <c r="AQ277" s="99"/>
      <c r="AR277" s="99">
        <v>0</v>
      </c>
      <c r="AS277" s="99" t="s">
        <v>4540</v>
      </c>
      <c r="AT277" s="99"/>
      <c r="AU277" s="99">
        <v>0</v>
      </c>
      <c r="AV277" s="99">
        <v>0</v>
      </c>
      <c r="AW277" s="99">
        <v>0</v>
      </c>
      <c r="AX277" s="99"/>
      <c r="AY277" s="99"/>
      <c r="AZ277" s="99"/>
      <c r="BA277" s="99"/>
      <c r="BB277" s="99"/>
      <c r="BC277" s="99"/>
      <c r="BD277" s="99"/>
      <c r="BE277" s="99"/>
      <c r="BF277" s="99"/>
      <c r="BG277" s="99"/>
      <c r="BH277" s="99"/>
      <c r="BI277" s="99"/>
      <c r="BJ277" s="99"/>
      <c r="BK277" s="99"/>
      <c r="BL277" s="99"/>
      <c r="BM277" s="99"/>
      <c r="BN277" s="99"/>
      <c r="BO277" s="99"/>
      <c r="BP277" s="99"/>
      <c r="BQ277" s="99"/>
      <c r="BR277" s="99"/>
      <c r="BS277" s="99"/>
      <c r="BT277" s="99"/>
      <c r="BU277" s="99"/>
      <c r="BV277" s="99"/>
      <c r="BW277" s="99"/>
      <c r="BX277" s="99"/>
      <c r="BY277" s="99"/>
      <c r="BZ277" s="99"/>
      <c r="CA277" s="99"/>
      <c r="CB277" s="99"/>
      <c r="CC277" s="99"/>
      <c r="CD277" s="99"/>
      <c r="CE277" s="99"/>
      <c r="CF277" s="99"/>
      <c r="CG277" s="99"/>
      <c r="CH277" s="99"/>
      <c r="CI277" s="99"/>
      <c r="CJ277" s="99"/>
      <c r="CK277" s="99"/>
      <c r="CL277" s="102"/>
      <c r="CM277" s="99"/>
      <c r="CN277" s="102"/>
      <c r="CO277" s="99"/>
      <c r="CP277" s="103" t="s">
        <v>4544</v>
      </c>
      <c r="CQ277" s="104"/>
      <c r="CR277" s="104"/>
      <c r="CS277" s="104"/>
      <c r="CT277" s="104"/>
      <c r="CU277" s="105"/>
      <c r="CV277" s="104" t="str">
        <f>FLEET[[#This Row],[Category]]</f>
        <v>Dump Trailer</v>
      </c>
      <c r="CW277" s="106" t="str">
        <f t="shared" si="4"/>
        <v>HTD-02</v>
      </c>
      <c r="CX2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7" s="106" t="s">
        <v>4577</v>
      </c>
      <c r="DA277" s="106" t="s">
        <v>6034</v>
      </c>
      <c r="DB277" s="106">
        <f>FLEET[[#This Row],[Toll Collection Device Number]]</f>
        <v>0</v>
      </c>
      <c r="DC277" s="106">
        <f>FLEET[[#This Row],[License Plate]]</f>
        <v>0</v>
      </c>
      <c r="DD277" s="111" t="str">
        <f>IFERROR(_xlfn.XLOOKUP(FLEET[[#This Row],[ASSET]],Table7[Equip '#],Table7[Rate],),"NON-BILLABLE")</f>
        <v>NON-BILLABLE</v>
      </c>
    </row>
    <row r="278" spans="1:108" x14ac:dyDescent="0.25">
      <c r="A278" s="98" t="s">
        <v>4524</v>
      </c>
      <c r="B278" s="99" t="s">
        <v>4525</v>
      </c>
      <c r="C278" s="99" t="s">
        <v>4361</v>
      </c>
      <c r="D278" s="99" t="s">
        <v>4300</v>
      </c>
      <c r="E278" s="99" t="s">
        <v>6037</v>
      </c>
      <c r="F278" s="99" t="s">
        <v>4579</v>
      </c>
      <c r="G278" s="99">
        <v>2017</v>
      </c>
      <c r="H278" s="99" t="s">
        <v>4299</v>
      </c>
      <c r="I278" s="100"/>
      <c r="J278" s="99"/>
      <c r="K278" s="101">
        <v>45745.230416666702</v>
      </c>
      <c r="L278" s="99" t="s">
        <v>4580</v>
      </c>
      <c r="M278" s="99"/>
      <c r="N278" s="99"/>
      <c r="O278" s="99"/>
      <c r="P278" s="99"/>
      <c r="Q278" s="99"/>
      <c r="R278" s="99" t="s">
        <v>4799</v>
      </c>
      <c r="S278" s="99"/>
      <c r="T278" s="99" t="s">
        <v>4535</v>
      </c>
      <c r="U278" s="99" t="s">
        <v>4373</v>
      </c>
      <c r="V278" s="99">
        <v>417</v>
      </c>
      <c r="W278" s="99"/>
      <c r="X278" s="99"/>
      <c r="Y278" s="99">
        <v>0</v>
      </c>
      <c r="Z278" s="99">
        <v>0</v>
      </c>
      <c r="AA278" s="99" t="s">
        <v>4361</v>
      </c>
      <c r="AB278" s="99" t="s">
        <v>6038</v>
      </c>
      <c r="AC278" s="99"/>
      <c r="AD278" s="99" t="s">
        <v>6039</v>
      </c>
      <c r="AE278" s="99" t="s">
        <v>568</v>
      </c>
      <c r="AF278" s="99"/>
      <c r="AG278" s="99"/>
      <c r="AH278" s="99" t="s">
        <v>6040</v>
      </c>
      <c r="AI278" s="99"/>
      <c r="AJ278" s="99"/>
      <c r="AK278" s="99"/>
      <c r="AL278" s="99"/>
      <c r="AM278" s="99"/>
      <c r="AN278" s="99"/>
      <c r="AO278" s="99" t="s">
        <v>4539</v>
      </c>
      <c r="AP278" s="99" t="s">
        <v>4639</v>
      </c>
      <c r="AQ278" s="99">
        <v>0</v>
      </c>
      <c r="AR278" s="99">
        <v>0</v>
      </c>
      <c r="AS278" s="99" t="s">
        <v>4540</v>
      </c>
      <c r="AT278" s="99">
        <v>0</v>
      </c>
      <c r="AU278" s="99">
        <v>0</v>
      </c>
      <c r="AV278" s="99">
        <v>0</v>
      </c>
      <c r="AW278" s="99">
        <v>0</v>
      </c>
      <c r="AX278" s="99"/>
      <c r="AY278" s="99"/>
      <c r="AZ278" s="99"/>
      <c r="BA278" s="99"/>
      <c r="BB278" s="99"/>
      <c r="BC278" s="99"/>
      <c r="BD278" s="99"/>
      <c r="BE278" s="99"/>
      <c r="BF278" s="99"/>
      <c r="BG278" s="99"/>
      <c r="BH278" s="99"/>
      <c r="BI278" s="99"/>
      <c r="BJ278" s="99"/>
      <c r="BK278" s="99"/>
      <c r="BL278" s="99"/>
      <c r="BM278" s="99"/>
      <c r="BN278" s="99"/>
      <c r="BO278" s="99"/>
      <c r="BP278" s="99"/>
      <c r="BQ278" s="99"/>
      <c r="BR278" s="99"/>
      <c r="BS278" s="99"/>
      <c r="BT278" s="99"/>
      <c r="BU278" s="99"/>
      <c r="BV278" s="99"/>
      <c r="BW278" s="99"/>
      <c r="BX278" s="99"/>
      <c r="BY278" s="99"/>
      <c r="BZ278" s="99"/>
      <c r="CA278" s="99"/>
      <c r="CB278" s="99"/>
      <c r="CC278" s="99"/>
      <c r="CD278" s="99"/>
      <c r="CE278" s="99"/>
      <c r="CF278" s="99"/>
      <c r="CG278" s="99"/>
      <c r="CH278" s="99"/>
      <c r="CI278" s="99"/>
      <c r="CJ278" s="99" t="s">
        <v>4583</v>
      </c>
      <c r="CK278" s="99" t="s">
        <v>6041</v>
      </c>
      <c r="CL278" s="102"/>
      <c r="CM278" s="99"/>
      <c r="CN278" s="102"/>
      <c r="CO278" s="99"/>
      <c r="CP278" s="103" t="s">
        <v>4544</v>
      </c>
      <c r="CQ278" s="104"/>
      <c r="CR278" s="104"/>
      <c r="CS278" s="104"/>
      <c r="CT278" s="104"/>
      <c r="CU278" s="105"/>
      <c r="CV278" s="104" t="str">
        <f>FLEET[[#This Row],[Category]]</f>
        <v>Flatbed Trailer</v>
      </c>
      <c r="CW278" s="106" t="str">
        <f t="shared" si="4"/>
        <v>HTF-01</v>
      </c>
      <c r="CX2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8" s="106" t="s">
        <v>4577</v>
      </c>
      <c r="DA278" s="106" t="s">
        <v>4361</v>
      </c>
      <c r="DB278" s="106">
        <f>FLEET[[#This Row],[Toll Collection Device Number]]</f>
        <v>0</v>
      </c>
      <c r="DC278" s="106" t="str">
        <f>FLEET[[#This Row],[License Plate]]</f>
        <v>888525K</v>
      </c>
      <c r="DD278" s="111" t="str">
        <f>IFERROR(_xlfn.XLOOKUP(FLEET[[#This Row],[ASSET]],Table7[Equip '#],Table7[Rate],),"NON-BILLABLE")</f>
        <v>NON-BILLABLE</v>
      </c>
    </row>
    <row r="279" spans="1:108" x14ac:dyDescent="0.25">
      <c r="A279" s="98" t="s">
        <v>4524</v>
      </c>
      <c r="B279" s="99" t="s">
        <v>4525</v>
      </c>
      <c r="C279" s="99" t="s">
        <v>6042</v>
      </c>
      <c r="D279" s="99" t="s">
        <v>4300</v>
      </c>
      <c r="E279" s="99" t="s">
        <v>4586</v>
      </c>
      <c r="F279" s="99" t="s">
        <v>4579</v>
      </c>
      <c r="G279" s="99">
        <v>2020</v>
      </c>
      <c r="H279" s="99" t="s">
        <v>4299</v>
      </c>
      <c r="I279" s="100"/>
      <c r="J279" s="99"/>
      <c r="K279" s="101"/>
      <c r="L279" s="99"/>
      <c r="M279" s="99"/>
      <c r="N279" s="99"/>
      <c r="O279" s="99"/>
      <c r="P279" s="99"/>
      <c r="Q279" s="99"/>
      <c r="R279" s="99"/>
      <c r="S279" s="99"/>
      <c r="T279" s="99" t="s">
        <v>4535</v>
      </c>
      <c r="U279" s="99" t="s">
        <v>4373</v>
      </c>
      <c r="V279" s="99"/>
      <c r="W279" s="99"/>
      <c r="X279" s="99"/>
      <c r="Y279" s="99"/>
      <c r="Z279" s="99"/>
      <c r="AA279" s="99" t="s">
        <v>6042</v>
      </c>
      <c r="AB279" s="99" t="s">
        <v>6043</v>
      </c>
      <c r="AC279" s="99"/>
      <c r="AD279" s="99"/>
      <c r="AE279" s="99" t="s">
        <v>568</v>
      </c>
      <c r="AF279" s="99"/>
      <c r="AG279" s="99"/>
      <c r="AH279" s="99" t="s">
        <v>5294</v>
      </c>
      <c r="AI279" s="99"/>
      <c r="AJ279" s="99"/>
      <c r="AK279" s="99"/>
      <c r="AL279" s="99"/>
      <c r="AM279" s="99"/>
      <c r="AN279" s="99"/>
      <c r="AO279" s="99" t="s">
        <v>4539</v>
      </c>
      <c r="AP279" s="99" t="s">
        <v>4639</v>
      </c>
      <c r="AQ279" s="99"/>
      <c r="AR279" s="99">
        <v>0</v>
      </c>
      <c r="AS279" s="99" t="s">
        <v>4540</v>
      </c>
      <c r="AT279" s="99"/>
      <c r="AU279" s="99">
        <v>0</v>
      </c>
      <c r="AV279" s="99">
        <v>0</v>
      </c>
      <c r="AW279" s="99">
        <v>0</v>
      </c>
      <c r="AX279" s="99"/>
      <c r="AY279" s="99"/>
      <c r="AZ279" s="99"/>
      <c r="BA279" s="99"/>
      <c r="BB279" s="99"/>
      <c r="BC279" s="99"/>
      <c r="BD279" s="99"/>
      <c r="BE279" s="99"/>
      <c r="BF279" s="99"/>
      <c r="BG279" s="99"/>
      <c r="BH279" s="99"/>
      <c r="BI279" s="99"/>
      <c r="BJ279" s="99"/>
      <c r="BK279" s="99"/>
      <c r="BL279" s="99"/>
      <c r="BM279" s="99"/>
      <c r="BN279" s="99"/>
      <c r="BO279" s="99"/>
      <c r="BP279" s="99"/>
      <c r="BQ279" s="99"/>
      <c r="BR279" s="99"/>
      <c r="BS279" s="99"/>
      <c r="BT279" s="99"/>
      <c r="BU279" s="99"/>
      <c r="BV279" s="99"/>
      <c r="BW279" s="99"/>
      <c r="BX279" s="99"/>
      <c r="BY279" s="99"/>
      <c r="BZ279" s="99"/>
      <c r="CA279" s="99"/>
      <c r="CB279" s="99"/>
      <c r="CC279" s="99"/>
      <c r="CD279" s="99"/>
      <c r="CE279" s="99"/>
      <c r="CF279" s="99"/>
      <c r="CG279" s="99"/>
      <c r="CH279" s="99"/>
      <c r="CI279" s="99"/>
      <c r="CJ279" s="99"/>
      <c r="CK279" s="99"/>
      <c r="CL279" s="99"/>
      <c r="CM279" s="99"/>
      <c r="CN279" s="102"/>
      <c r="CO279" s="99"/>
      <c r="CP279" s="103" t="s">
        <v>4544</v>
      </c>
      <c r="CQ279" s="104"/>
      <c r="CR279" s="104"/>
      <c r="CS279" s="104"/>
      <c r="CT279" s="104"/>
      <c r="CU279" s="105"/>
      <c r="CV279" s="104" t="str">
        <f>FLEET[[#This Row],[Category]]</f>
        <v>Flatbed Trailer</v>
      </c>
      <c r="CW279" s="106" t="str">
        <f t="shared" si="4"/>
        <v>HTF-02</v>
      </c>
      <c r="CX2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7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79" s="106" t="s">
        <v>4577</v>
      </c>
      <c r="DA279" s="106" t="s">
        <v>6042</v>
      </c>
      <c r="DB279" s="106">
        <f>FLEET[[#This Row],[Toll Collection Device Number]]</f>
        <v>0</v>
      </c>
      <c r="DC279" s="106">
        <f>FLEET[[#This Row],[License Plate]]</f>
        <v>0</v>
      </c>
      <c r="DD279" s="111" t="str">
        <f>IFERROR(_xlfn.XLOOKUP(FLEET[[#This Row],[ASSET]],Table7[Equip '#],Table7[Rate],),"NON-BILLABLE")</f>
        <v>NON-BILLABLE</v>
      </c>
    </row>
    <row r="280" spans="1:108" x14ac:dyDescent="0.25">
      <c r="A280" s="98" t="s">
        <v>4524</v>
      </c>
      <c r="B280" s="99" t="s">
        <v>4525</v>
      </c>
      <c r="C280" s="99" t="s">
        <v>3469</v>
      </c>
      <c r="D280" s="99" t="s">
        <v>4300</v>
      </c>
      <c r="E280" s="99" t="s">
        <v>4586</v>
      </c>
      <c r="F280" s="99" t="s">
        <v>4579</v>
      </c>
      <c r="G280" s="99">
        <v>2020</v>
      </c>
      <c r="H280" s="99" t="s">
        <v>4299</v>
      </c>
      <c r="I280" s="100"/>
      <c r="J280" s="99"/>
      <c r="K280" s="99">
        <v>45747.231817129599</v>
      </c>
      <c r="L280" s="99" t="s">
        <v>4580</v>
      </c>
      <c r="M280" s="99"/>
      <c r="N280" s="99"/>
      <c r="O280" s="99"/>
      <c r="P280" s="99"/>
      <c r="Q280" s="99"/>
      <c r="R280" s="99" t="s">
        <v>4776</v>
      </c>
      <c r="S280" s="99"/>
      <c r="T280" s="99" t="s">
        <v>4535</v>
      </c>
      <c r="U280" s="99" t="s">
        <v>4373</v>
      </c>
      <c r="V280" s="99">
        <v>509</v>
      </c>
      <c r="W280" s="99"/>
      <c r="X280" s="99"/>
      <c r="Y280" s="99">
        <v>0</v>
      </c>
      <c r="Z280" s="99">
        <v>0</v>
      </c>
      <c r="AA280" s="99" t="s">
        <v>655</v>
      </c>
      <c r="AB280" s="99" t="s">
        <v>6044</v>
      </c>
      <c r="AC280" s="99"/>
      <c r="AD280" s="99" t="s">
        <v>6045</v>
      </c>
      <c r="AE280" s="99" t="s">
        <v>568</v>
      </c>
      <c r="AF280" s="99"/>
      <c r="AG280" s="99"/>
      <c r="AH280" s="99" t="s">
        <v>5294</v>
      </c>
      <c r="AI280" s="99"/>
      <c r="AJ280" s="99"/>
      <c r="AK280" s="99"/>
      <c r="AL280" s="99"/>
      <c r="AM280" s="99"/>
      <c r="AN280" s="99"/>
      <c r="AO280" s="99" t="s">
        <v>4539</v>
      </c>
      <c r="AP280" s="99" t="s">
        <v>4639</v>
      </c>
      <c r="AQ280" s="99">
        <v>0</v>
      </c>
      <c r="AR280" s="99">
        <v>0</v>
      </c>
      <c r="AS280" s="99" t="s">
        <v>4540</v>
      </c>
      <c r="AT280" s="99">
        <v>0</v>
      </c>
      <c r="AU280" s="99">
        <v>0</v>
      </c>
      <c r="AV280" s="99">
        <v>0</v>
      </c>
      <c r="AW280" s="99">
        <v>0</v>
      </c>
      <c r="AX280" s="99" t="s">
        <v>6046</v>
      </c>
      <c r="AY280" s="99"/>
      <c r="AZ280" s="99"/>
      <c r="BA280" s="99"/>
      <c r="BB280" s="99"/>
      <c r="BC280" s="99"/>
      <c r="BD280" s="99"/>
      <c r="BE280" s="99"/>
      <c r="BF280" s="99"/>
      <c r="BG280" s="99"/>
      <c r="BH280" s="99"/>
      <c r="BI280" s="99"/>
      <c r="BJ280" s="99"/>
      <c r="BK280" s="99"/>
      <c r="BL280" s="99"/>
      <c r="BM280" s="99"/>
      <c r="BN280" s="99"/>
      <c r="BO280" s="99"/>
      <c r="BP280" s="99"/>
      <c r="BQ280" s="99"/>
      <c r="BR280" s="99"/>
      <c r="BS280" s="99"/>
      <c r="BT280" s="99"/>
      <c r="BU280" s="99"/>
      <c r="BV280" s="99"/>
      <c r="BW280" s="99"/>
      <c r="BX280" s="99"/>
      <c r="BY280" s="99"/>
      <c r="BZ280" s="99"/>
      <c r="CA280" s="99"/>
      <c r="CB280" s="99"/>
      <c r="CC280" s="99"/>
      <c r="CD280" s="99"/>
      <c r="CE280" s="99"/>
      <c r="CF280" s="99"/>
      <c r="CG280" s="99"/>
      <c r="CH280" s="99"/>
      <c r="CI280" s="99"/>
      <c r="CJ280" s="99" t="s">
        <v>4583</v>
      </c>
      <c r="CK280" s="99" t="s">
        <v>6047</v>
      </c>
      <c r="CL280" s="99">
        <v>2</v>
      </c>
      <c r="CM280" s="99"/>
      <c r="CN280" s="102"/>
      <c r="CO280" s="99">
        <v>45930</v>
      </c>
      <c r="CP280" s="103" t="s">
        <v>4544</v>
      </c>
      <c r="CQ280" s="104"/>
      <c r="CR280" s="104"/>
      <c r="CS280" s="104"/>
      <c r="CT280" s="104"/>
      <c r="CU280" s="105"/>
      <c r="CV280" s="104" t="str">
        <f>FLEET[[#This Row],[Category]]</f>
        <v>Flatbed Trailer</v>
      </c>
      <c r="CW280" s="106" t="str">
        <f t="shared" si="4"/>
        <v>HTF-03</v>
      </c>
      <c r="CX2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0" s="106" t="s">
        <v>4577</v>
      </c>
      <c r="DA280" s="106" t="s">
        <v>3469</v>
      </c>
      <c r="DB280" s="106" t="str">
        <f>FLEET[[#This Row],[Toll Collection Device Number]]</f>
        <v>NTTA0000059179</v>
      </c>
      <c r="DC280" s="106" t="str">
        <f>FLEET[[#This Row],[License Plate]]</f>
        <v>739772M</v>
      </c>
      <c r="DD280" s="111" t="str">
        <f>IFERROR(_xlfn.XLOOKUP(FLEET[[#This Row],[ASSET]],Table7[Equip '#],Table7[Rate],),"NON-BILLABLE")</f>
        <v>NON-BILLABLE</v>
      </c>
    </row>
    <row r="281" spans="1:108" x14ac:dyDescent="0.25">
      <c r="A281" s="98" t="s">
        <v>4524</v>
      </c>
      <c r="B281" s="99" t="s">
        <v>4525</v>
      </c>
      <c r="C281" s="99" t="s">
        <v>4234</v>
      </c>
      <c r="D281" s="99" t="s">
        <v>4300</v>
      </c>
      <c r="E281" s="99" t="s">
        <v>4579</v>
      </c>
      <c r="F281" s="99" t="s">
        <v>4655</v>
      </c>
      <c r="G281" s="99">
        <v>2021</v>
      </c>
      <c r="H281" s="99" t="s">
        <v>6048</v>
      </c>
      <c r="I281" s="100"/>
      <c r="J281" s="99"/>
      <c r="K281" s="101">
        <v>45742.6402199074</v>
      </c>
      <c r="L281" s="99" t="s">
        <v>4580</v>
      </c>
      <c r="M281" s="99"/>
      <c r="N281" s="99"/>
      <c r="O281" s="99"/>
      <c r="P281" s="99"/>
      <c r="Q281" s="99"/>
      <c r="R281" s="99" t="s">
        <v>4799</v>
      </c>
      <c r="S281" s="99"/>
      <c r="T281" s="99" t="s">
        <v>4535</v>
      </c>
      <c r="U281" s="99" t="s">
        <v>4373</v>
      </c>
      <c r="V281" s="99">
        <v>130</v>
      </c>
      <c r="W281" s="99">
        <v>0</v>
      </c>
      <c r="X281" s="99">
        <v>0</v>
      </c>
      <c r="Y281" s="99">
        <v>0</v>
      </c>
      <c r="Z281" s="99">
        <v>0</v>
      </c>
      <c r="AA281" s="99" t="s">
        <v>4234</v>
      </c>
      <c r="AB281" s="99" t="s">
        <v>6049</v>
      </c>
      <c r="AC281" s="99"/>
      <c r="AD281" s="99" t="s">
        <v>6050</v>
      </c>
      <c r="AE281" s="99" t="s">
        <v>568</v>
      </c>
      <c r="AF281" s="99"/>
      <c r="AG281" s="99"/>
      <c r="AH281" s="99" t="s">
        <v>6051</v>
      </c>
      <c r="AI281" s="99"/>
      <c r="AJ281" s="99"/>
      <c r="AK281" s="99"/>
      <c r="AL281" s="99"/>
      <c r="AM281" s="99"/>
      <c r="AN281" s="99"/>
      <c r="AO281" s="99" t="s">
        <v>4539</v>
      </c>
      <c r="AP281" s="99" t="s">
        <v>4639</v>
      </c>
      <c r="AQ281" s="99">
        <v>0</v>
      </c>
      <c r="AR281" s="99">
        <v>0</v>
      </c>
      <c r="AS281" s="99" t="s">
        <v>4540</v>
      </c>
      <c r="AT281" s="99">
        <v>0</v>
      </c>
      <c r="AU281" s="99">
        <v>0</v>
      </c>
      <c r="AV281" s="99">
        <v>0</v>
      </c>
      <c r="AW281" s="99">
        <v>0</v>
      </c>
      <c r="AX281" s="99"/>
      <c r="AY281" s="99"/>
      <c r="AZ281" s="99"/>
      <c r="BA281" s="99"/>
      <c r="BB281" s="99"/>
      <c r="BC281" s="99"/>
      <c r="BD281" s="99"/>
      <c r="BE281" s="99"/>
      <c r="BF281" s="99"/>
      <c r="BG281" s="99"/>
      <c r="BH281" s="99"/>
      <c r="BI281" s="99"/>
      <c r="BJ281" s="99"/>
      <c r="BK281" s="99"/>
      <c r="BL281" s="99"/>
      <c r="BM281" s="99"/>
      <c r="BN281" s="99"/>
      <c r="BO281" s="99"/>
      <c r="BP281" s="99"/>
      <c r="BQ281" s="99"/>
      <c r="BR281" s="99"/>
      <c r="BS281" s="99"/>
      <c r="BT281" s="99"/>
      <c r="BU281" s="99"/>
      <c r="BV281" s="99"/>
      <c r="BW281" s="99"/>
      <c r="BX281" s="99"/>
      <c r="BY281" s="99"/>
      <c r="BZ281" s="99"/>
      <c r="CA281" s="99"/>
      <c r="CB281" s="99"/>
      <c r="CC281" s="99"/>
      <c r="CD281" s="99"/>
      <c r="CE281" s="99"/>
      <c r="CF281" s="99"/>
      <c r="CG281" s="99"/>
      <c r="CH281" s="99"/>
      <c r="CI281" s="99"/>
      <c r="CJ281" s="99" t="s">
        <v>4868</v>
      </c>
      <c r="CK281" s="99" t="s">
        <v>6052</v>
      </c>
      <c r="CL281" s="102"/>
      <c r="CM281" s="99"/>
      <c r="CN281" s="102"/>
      <c r="CO281" s="99"/>
      <c r="CP281" s="103" t="s">
        <v>4544</v>
      </c>
      <c r="CQ281" s="104"/>
      <c r="CR281" s="104"/>
      <c r="CS281" s="104"/>
      <c r="CT281" s="104"/>
      <c r="CU281" s="105"/>
      <c r="CV281" s="104" t="str">
        <f>FLEET[[#This Row],[Category]]</f>
        <v>Traffic Trailer</v>
      </c>
      <c r="CW281" s="106" t="str">
        <f t="shared" si="4"/>
        <v>HTT-01</v>
      </c>
      <c r="CX2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1" s="106" t="s">
        <v>4577</v>
      </c>
      <c r="DA281" s="106" t="s">
        <v>4234</v>
      </c>
      <c r="DB281" s="106">
        <f>FLEET[[#This Row],[Toll Collection Device Number]]</f>
        <v>0</v>
      </c>
      <c r="DC281" s="106" t="str">
        <f>FLEET[[#This Row],[License Plate]]</f>
        <v>186497M</v>
      </c>
      <c r="DD281" s="111" t="str">
        <f>IFERROR(_xlfn.XLOOKUP(FLEET[[#This Row],[ASSET]],Table7[Equip '#],Table7[Rate],),"NON-BILLABLE")</f>
        <v>NON-BILLABLE</v>
      </c>
    </row>
    <row r="282" spans="1:108" x14ac:dyDescent="0.25">
      <c r="A282" s="98" t="s">
        <v>4524</v>
      </c>
      <c r="B282" s="99" t="s">
        <v>4525</v>
      </c>
      <c r="C282" s="99" t="s">
        <v>168</v>
      </c>
      <c r="D282" s="99" t="s">
        <v>4300</v>
      </c>
      <c r="E282" s="99" t="s">
        <v>6053</v>
      </c>
      <c r="F282" s="99" t="s">
        <v>6054</v>
      </c>
      <c r="G282" s="99">
        <v>2013</v>
      </c>
      <c r="H282" s="99" t="s">
        <v>4324</v>
      </c>
      <c r="I282" s="100"/>
      <c r="J282" s="99"/>
      <c r="K282" s="101">
        <v>45695.470833333296</v>
      </c>
      <c r="L282" s="99" t="s">
        <v>4924</v>
      </c>
      <c r="M282" s="99"/>
      <c r="N282" s="99"/>
      <c r="O282" s="99"/>
      <c r="P282" s="99"/>
      <c r="Q282" s="99"/>
      <c r="R282" s="99" t="s">
        <v>4372</v>
      </c>
      <c r="S282" s="99"/>
      <c r="T282" s="99" t="s">
        <v>4535</v>
      </c>
      <c r="U282" s="99" t="s">
        <v>4373</v>
      </c>
      <c r="V282" s="99"/>
      <c r="W282" s="99">
        <v>0</v>
      </c>
      <c r="X282" s="99">
        <v>0</v>
      </c>
      <c r="Y282" s="99">
        <v>1</v>
      </c>
      <c r="Z282" s="99">
        <v>1</v>
      </c>
      <c r="AA282" s="99" t="s">
        <v>168</v>
      </c>
      <c r="AB282" s="99" t="s">
        <v>6055</v>
      </c>
      <c r="AC282" s="99"/>
      <c r="AD282" s="99" t="s">
        <v>6056</v>
      </c>
      <c r="AE282" s="99" t="s">
        <v>568</v>
      </c>
      <c r="AF282" s="99"/>
      <c r="AG282" s="99"/>
      <c r="AH282" s="99" t="s">
        <v>6057</v>
      </c>
      <c r="AI282" s="99"/>
      <c r="AJ282" s="99"/>
      <c r="AK282" s="99"/>
      <c r="AL282" s="99"/>
      <c r="AM282" s="99"/>
      <c r="AN282" s="99"/>
      <c r="AO282" s="99" t="s">
        <v>4539</v>
      </c>
      <c r="AP282" s="99" t="s">
        <v>4639</v>
      </c>
      <c r="AQ282" s="99">
        <v>0</v>
      </c>
      <c r="AR282" s="99">
        <v>0</v>
      </c>
      <c r="AS282" s="99" t="s">
        <v>4540</v>
      </c>
      <c r="AT282" s="99">
        <v>0</v>
      </c>
      <c r="AU282" s="99">
        <v>0</v>
      </c>
      <c r="AV282" s="99">
        <v>0</v>
      </c>
      <c r="AW282" s="99">
        <v>0</v>
      </c>
      <c r="AX282" s="99" t="s">
        <v>6058</v>
      </c>
      <c r="AY282" s="99"/>
      <c r="AZ282" s="99"/>
      <c r="BA282" s="99"/>
      <c r="BB282" s="99"/>
      <c r="BC282" s="99"/>
      <c r="BD282" s="99"/>
      <c r="BE282" s="99"/>
      <c r="BF282" s="99"/>
      <c r="BG282" s="99"/>
      <c r="BH282" s="99"/>
      <c r="BI282" s="99"/>
      <c r="BJ282" s="99"/>
      <c r="BK282" s="99"/>
      <c r="BL282" s="99"/>
      <c r="BM282" s="99"/>
      <c r="BN282" s="99"/>
      <c r="BO282" s="99"/>
      <c r="BP282" s="99"/>
      <c r="BQ282" s="99"/>
      <c r="BR282" s="99"/>
      <c r="BS282" s="99"/>
      <c r="BT282" s="99"/>
      <c r="BU282" s="99"/>
      <c r="BV282" s="99"/>
      <c r="BW282" s="99"/>
      <c r="BX282" s="99"/>
      <c r="BY282" s="99"/>
      <c r="BZ282" s="99"/>
      <c r="CA282" s="99"/>
      <c r="CB282" s="99"/>
      <c r="CC282" s="99"/>
      <c r="CD282" s="99"/>
      <c r="CE282" s="99"/>
      <c r="CF282" s="99"/>
      <c r="CG282" s="99"/>
      <c r="CH282" s="99"/>
      <c r="CI282" s="99"/>
      <c r="CJ282" s="99"/>
      <c r="CK282" s="99"/>
      <c r="CL282" s="99"/>
      <c r="CM282" s="99"/>
      <c r="CN282" s="102"/>
      <c r="CO282" s="99">
        <v>45923</v>
      </c>
      <c r="CP282" s="103" t="s">
        <v>4544</v>
      </c>
      <c r="CQ282" s="104"/>
      <c r="CR282" s="104"/>
      <c r="CS282" s="104"/>
      <c r="CT282" s="104"/>
      <c r="CU282" s="105"/>
      <c r="CV282" s="104" t="str">
        <f>FLEET[[#This Row],[Category]]</f>
        <v>Lowboy</v>
      </c>
      <c r="CW282" s="106" t="str">
        <f t="shared" si="4"/>
        <v>LB-04</v>
      </c>
      <c r="CX2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2" s="106" t="s">
        <v>4577</v>
      </c>
      <c r="DA282" s="106" t="s">
        <v>168</v>
      </c>
      <c r="DB282" s="106" t="str">
        <f>FLEET[[#This Row],[Toll Collection Device Number]]</f>
        <v>DFW.02131825</v>
      </c>
      <c r="DC282" s="106" t="str">
        <f>FLEET[[#This Row],[License Plate]]</f>
        <v>161C332</v>
      </c>
      <c r="DD282" s="111">
        <f>IFERROR(_xlfn.XLOOKUP(FLEET[[#This Row],[ASSET]],Table7[Equip '#],Table7[Rate],),"NON-BILLABLE")</f>
        <v>1437</v>
      </c>
    </row>
    <row r="283" spans="1:108" x14ac:dyDescent="0.25">
      <c r="A283" s="98" t="s">
        <v>4524</v>
      </c>
      <c r="B283" s="99" t="s">
        <v>4525</v>
      </c>
      <c r="C283" s="99" t="s">
        <v>233</v>
      </c>
      <c r="D283" s="99" t="s">
        <v>4300</v>
      </c>
      <c r="E283" s="99" t="s">
        <v>6059</v>
      </c>
      <c r="F283" s="99" t="s">
        <v>4579</v>
      </c>
      <c r="G283" s="99">
        <v>2007</v>
      </c>
      <c r="H283" s="99" t="s">
        <v>4325</v>
      </c>
      <c r="I283" s="100"/>
      <c r="J283" s="99"/>
      <c r="K283" s="101"/>
      <c r="L283" s="99"/>
      <c r="M283" s="99"/>
      <c r="N283" s="99"/>
      <c r="O283" s="99"/>
      <c r="P283" s="99"/>
      <c r="Q283" s="99"/>
      <c r="R283" s="99"/>
      <c r="S283" s="99"/>
      <c r="T283" s="99" t="s">
        <v>4535</v>
      </c>
      <c r="U283" s="99" t="s">
        <v>4373</v>
      </c>
      <c r="V283" s="99"/>
      <c r="W283" s="99"/>
      <c r="X283" s="99"/>
      <c r="Y283" s="99"/>
      <c r="Z283" s="99"/>
      <c r="AA283" s="99" t="s">
        <v>233</v>
      </c>
      <c r="AB283" s="99" t="s">
        <v>6060</v>
      </c>
      <c r="AC283" s="99"/>
      <c r="AD283" s="99" t="s">
        <v>6061</v>
      </c>
      <c r="AE283" s="99" t="s">
        <v>568</v>
      </c>
      <c r="AF283" s="99"/>
      <c r="AG283" s="99"/>
      <c r="AH283" s="99" t="s">
        <v>6062</v>
      </c>
      <c r="AI283" s="99"/>
      <c r="AJ283" s="99"/>
      <c r="AK283" s="99"/>
      <c r="AL283" s="99"/>
      <c r="AM283" s="99"/>
      <c r="AN283" s="99"/>
      <c r="AO283" s="99" t="s">
        <v>4539</v>
      </c>
      <c r="AP283" s="99" t="s">
        <v>4639</v>
      </c>
      <c r="AQ283" s="99">
        <v>0</v>
      </c>
      <c r="AR283" s="99">
        <v>0</v>
      </c>
      <c r="AS283" s="99" t="s">
        <v>4540</v>
      </c>
      <c r="AT283" s="99">
        <v>0</v>
      </c>
      <c r="AU283" s="99">
        <v>0</v>
      </c>
      <c r="AV283" s="99">
        <v>0</v>
      </c>
      <c r="AW283" s="99">
        <v>0</v>
      </c>
      <c r="AX283" s="99" t="s">
        <v>6063</v>
      </c>
      <c r="AY283" s="99"/>
      <c r="AZ283" s="99"/>
      <c r="BA283" s="99"/>
      <c r="BB283" s="99"/>
      <c r="BC283" s="99"/>
      <c r="BD283" s="99"/>
      <c r="BE283" s="99"/>
      <c r="BF283" s="99"/>
      <c r="BG283" s="99"/>
      <c r="BH283" s="99"/>
      <c r="BI283" s="99"/>
      <c r="BJ283" s="99"/>
      <c r="BK283" s="99"/>
      <c r="BL283" s="99"/>
      <c r="BM283" s="99"/>
      <c r="BN283" s="99"/>
      <c r="BO283" s="99"/>
      <c r="BP283" s="99"/>
      <c r="BQ283" s="99"/>
      <c r="BR283" s="99"/>
      <c r="BS283" s="99"/>
      <c r="BT283" s="99"/>
      <c r="BU283" s="99"/>
      <c r="BV283" s="99"/>
      <c r="BW283" s="99"/>
      <c r="BX283" s="99"/>
      <c r="BY283" s="99"/>
      <c r="BZ283" s="99"/>
      <c r="CA283" s="99"/>
      <c r="CB283" s="99"/>
      <c r="CC283" s="99"/>
      <c r="CD283" s="99"/>
      <c r="CE283" s="99"/>
      <c r="CF283" s="99"/>
      <c r="CG283" s="99"/>
      <c r="CH283" s="99"/>
      <c r="CI283" s="99"/>
      <c r="CJ283" s="99"/>
      <c r="CK283" s="99"/>
      <c r="CL283" s="99"/>
      <c r="CM283" s="99"/>
      <c r="CN283" s="102"/>
      <c r="CO283" s="99">
        <v>45869</v>
      </c>
      <c r="CP283" s="103" t="s">
        <v>4544</v>
      </c>
      <c r="CQ283" s="104"/>
      <c r="CR283" s="104"/>
      <c r="CS283" s="104"/>
      <c r="CT283" s="104"/>
      <c r="CU283" s="105"/>
      <c r="CV283" s="104" t="str">
        <f>FLEET[[#This Row],[Category]]</f>
        <v>Goose Neck</v>
      </c>
      <c r="CW283" s="106" t="str">
        <f t="shared" si="4"/>
        <v>LB-05</v>
      </c>
      <c r="CX2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3" s="106" t="s">
        <v>4577</v>
      </c>
      <c r="DA283" s="106" t="s">
        <v>233</v>
      </c>
      <c r="DB283" s="106" t="str">
        <f>FLEET[[#This Row],[Toll Collection Device Number]]</f>
        <v>DFW.02575814</v>
      </c>
      <c r="DC283" s="106" t="str">
        <f>FLEET[[#This Row],[License Plate]]</f>
        <v>091B837</v>
      </c>
      <c r="DD283" s="111">
        <f>IFERROR(_xlfn.XLOOKUP(FLEET[[#This Row],[ASSET]],Table7[Equip '#],Table7[Rate],),"NON-BILLABLE")</f>
        <v>1437</v>
      </c>
    </row>
    <row r="284" spans="1:108" x14ac:dyDescent="0.25">
      <c r="A284" s="98" t="s">
        <v>4524</v>
      </c>
      <c r="B284" s="99" t="s">
        <v>4525</v>
      </c>
      <c r="C284" s="99" t="s">
        <v>3657</v>
      </c>
      <c r="D284" s="99" t="s">
        <v>4786</v>
      </c>
      <c r="E284" s="99" t="s">
        <v>6064</v>
      </c>
      <c r="F284" s="99" t="s">
        <v>6065</v>
      </c>
      <c r="G284" s="99"/>
      <c r="H284" s="99" t="s">
        <v>4327</v>
      </c>
      <c r="I284" s="100"/>
      <c r="J284" s="99"/>
      <c r="K284" s="101">
        <v>45747.2406597222</v>
      </c>
      <c r="L284" s="99" t="s">
        <v>4580</v>
      </c>
      <c r="M284" s="99"/>
      <c r="N284" s="99"/>
      <c r="O284" s="99"/>
      <c r="P284" s="99"/>
      <c r="Q284" s="99"/>
      <c r="R284" s="99" t="s">
        <v>4628</v>
      </c>
      <c r="S284" s="99"/>
      <c r="T284" s="99" t="s">
        <v>4535</v>
      </c>
      <c r="U284" s="99" t="s">
        <v>4373</v>
      </c>
      <c r="V284" s="99">
        <v>417</v>
      </c>
      <c r="W284" s="99">
        <v>0</v>
      </c>
      <c r="X284" s="99">
        <v>0</v>
      </c>
      <c r="Y284" s="99">
        <v>12796</v>
      </c>
      <c r="Z284" s="99">
        <v>12796</v>
      </c>
      <c r="AA284" s="99" t="s">
        <v>6066</v>
      </c>
      <c r="AB284" s="99" t="s">
        <v>6067</v>
      </c>
      <c r="AC284" s="99"/>
      <c r="AD284" s="99" t="s">
        <v>6068</v>
      </c>
      <c r="AE284" s="99" t="s">
        <v>568</v>
      </c>
      <c r="AF284" s="99"/>
      <c r="AG284" s="99"/>
      <c r="AH284" s="99"/>
      <c r="AI284" s="99"/>
      <c r="AJ284" s="99"/>
      <c r="AK284" s="99"/>
      <c r="AL284" s="99"/>
      <c r="AM284" s="99"/>
      <c r="AN284" s="99"/>
      <c r="AO284" s="99" t="s">
        <v>4539</v>
      </c>
      <c r="AP284" s="99"/>
      <c r="AQ284" s="99">
        <v>0</v>
      </c>
      <c r="AR284" s="99">
        <v>0</v>
      </c>
      <c r="AS284" s="99" t="s">
        <v>4540</v>
      </c>
      <c r="AT284" s="99">
        <v>0</v>
      </c>
      <c r="AU284" s="99">
        <v>0</v>
      </c>
      <c r="AV284" s="99">
        <v>0</v>
      </c>
      <c r="AW284" s="99">
        <v>0</v>
      </c>
      <c r="AX284" s="99"/>
      <c r="AY284" s="99"/>
      <c r="AZ284" s="99">
        <v>0</v>
      </c>
      <c r="BA284" s="99">
        <v>0</v>
      </c>
      <c r="BB284" s="99">
        <v>0</v>
      </c>
      <c r="BC284" s="99"/>
      <c r="BD284" s="99"/>
      <c r="BE284" s="99"/>
      <c r="BF284" s="99"/>
      <c r="BG284" s="99"/>
      <c r="BH284" s="99"/>
      <c r="BI284" s="99"/>
      <c r="BJ284" s="99"/>
      <c r="BK284" s="99"/>
      <c r="BL284" s="99"/>
      <c r="BM284" s="99"/>
      <c r="BN284" s="99"/>
      <c r="BO284" s="99"/>
      <c r="BP284" s="99"/>
      <c r="BQ284" s="99"/>
      <c r="BR284" s="99"/>
      <c r="BS284" s="99"/>
      <c r="BT284" s="99"/>
      <c r="BU284" s="99"/>
      <c r="BV284" s="99"/>
      <c r="BW284" s="99"/>
      <c r="BX284" s="99"/>
      <c r="BY284" s="99"/>
      <c r="BZ284" s="99"/>
      <c r="CA284" s="99"/>
      <c r="CB284" s="99"/>
      <c r="CC284" s="99"/>
      <c r="CD284" s="99"/>
      <c r="CE284" s="99"/>
      <c r="CF284" s="99"/>
      <c r="CG284" s="99"/>
      <c r="CH284" s="99"/>
      <c r="CI284" s="99"/>
      <c r="CJ284" s="99" t="s">
        <v>4583</v>
      </c>
      <c r="CK284" s="99" t="s">
        <v>6069</v>
      </c>
      <c r="CL284" s="102"/>
      <c r="CM284" s="99"/>
      <c r="CN284" s="102"/>
      <c r="CO284" s="99"/>
      <c r="CP284" s="103" t="s">
        <v>4696</v>
      </c>
      <c r="CQ284" s="104"/>
      <c r="CR284" s="104"/>
      <c r="CS284" s="104"/>
      <c r="CT284" s="104"/>
      <c r="CU284" s="105"/>
      <c r="CV284" s="104" t="str">
        <f>FLEET[[#This Row],[Category]]</f>
        <v>Light Plant</v>
      </c>
      <c r="CW284" s="106" t="str">
        <f t="shared" si="4"/>
        <v>LP-##?</v>
      </c>
      <c r="CX2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4" s="106" t="s">
        <v>4577</v>
      </c>
      <c r="DA284" s="106" t="s">
        <v>3657</v>
      </c>
      <c r="DB284" s="106">
        <f>FLEET[[#This Row],[Toll Collection Device Number]]</f>
        <v>0</v>
      </c>
      <c r="DC284" s="106" t="str">
        <f>FLEET[[#This Row],[License Plate]]</f>
        <v>C1001253</v>
      </c>
      <c r="DD284" s="111" t="str">
        <f>IFERROR(_xlfn.XLOOKUP(FLEET[[#This Row],[ASSET]],Table7[Equip '#],Table7[Rate],),"NON-BILLABLE")</f>
        <v>NON-BILLABLE</v>
      </c>
    </row>
    <row r="285" spans="1:108" x14ac:dyDescent="0.25">
      <c r="A285" s="98" t="s">
        <v>4524</v>
      </c>
      <c r="B285" s="99" t="s">
        <v>4525</v>
      </c>
      <c r="C285" s="99" t="s">
        <v>1278</v>
      </c>
      <c r="D285" s="99" t="s">
        <v>4786</v>
      </c>
      <c r="E285" s="99" t="s">
        <v>6070</v>
      </c>
      <c r="F285" s="99" t="s">
        <v>6071</v>
      </c>
      <c r="G285" s="99">
        <v>2014</v>
      </c>
      <c r="H285" s="99" t="s">
        <v>4327</v>
      </c>
      <c r="I285" s="100"/>
      <c r="J285" s="99"/>
      <c r="K285" s="101">
        <v>45747.232662037</v>
      </c>
      <c r="L285" s="99" t="s">
        <v>4580</v>
      </c>
      <c r="M285" s="99"/>
      <c r="N285" s="99"/>
      <c r="O285" s="99"/>
      <c r="P285" s="99"/>
      <c r="Q285" s="99"/>
      <c r="R285" s="99" t="s">
        <v>6072</v>
      </c>
      <c r="S285" s="99"/>
      <c r="T285" s="99" t="s">
        <v>4535</v>
      </c>
      <c r="U285" s="99" t="s">
        <v>4373</v>
      </c>
      <c r="V285" s="99">
        <v>536</v>
      </c>
      <c r="W285" s="99">
        <v>0</v>
      </c>
      <c r="X285" s="99">
        <v>0</v>
      </c>
      <c r="Y285" s="99">
        <v>4991</v>
      </c>
      <c r="Z285" s="99">
        <v>9554</v>
      </c>
      <c r="AA285" s="99"/>
      <c r="AB285" s="99" t="s">
        <v>6073</v>
      </c>
      <c r="AC285" s="99"/>
      <c r="AD285" s="99"/>
      <c r="AE285" s="99"/>
      <c r="AF285" s="99"/>
      <c r="AG285" s="99"/>
      <c r="AH285" s="99" t="s">
        <v>6074</v>
      </c>
      <c r="AI285" s="99"/>
      <c r="AJ285" s="99"/>
      <c r="AK285" s="99"/>
      <c r="AL285" s="99"/>
      <c r="AM285" s="99"/>
      <c r="AN285" s="99"/>
      <c r="AO285" s="99" t="s">
        <v>4539</v>
      </c>
      <c r="AP285" s="99" t="s">
        <v>4639</v>
      </c>
      <c r="AQ285" s="99"/>
      <c r="AR285" s="99">
        <v>0</v>
      </c>
      <c r="AS285" s="99" t="s">
        <v>4540</v>
      </c>
      <c r="AT285" s="99"/>
      <c r="AU285" s="99">
        <v>0</v>
      </c>
      <c r="AV285" s="99">
        <v>0</v>
      </c>
      <c r="AW285" s="99">
        <v>0</v>
      </c>
      <c r="AX285" s="99"/>
      <c r="AY285" s="99"/>
      <c r="AZ285" s="99"/>
      <c r="BA285" s="99"/>
      <c r="BB285" s="99"/>
      <c r="BC285" s="99"/>
      <c r="BD285" s="99"/>
      <c r="BE285" s="99"/>
      <c r="BF285" s="99"/>
      <c r="BG285" s="99"/>
      <c r="BH285" s="99"/>
      <c r="BI285" s="99"/>
      <c r="BJ285" s="99"/>
      <c r="BK285" s="99"/>
      <c r="BL285" s="99"/>
      <c r="BM285" s="99"/>
      <c r="BN285" s="99"/>
      <c r="BO285" s="99"/>
      <c r="BP285" s="99"/>
      <c r="BQ285" s="99"/>
      <c r="BR285" s="99"/>
      <c r="BS285" s="99"/>
      <c r="BT285" s="99"/>
      <c r="BU285" s="99"/>
      <c r="BV285" s="99"/>
      <c r="BW285" s="99"/>
      <c r="BX285" s="99"/>
      <c r="BY285" s="99"/>
      <c r="BZ285" s="99"/>
      <c r="CA285" s="99"/>
      <c r="CB285" s="99"/>
      <c r="CC285" s="99"/>
      <c r="CD285" s="99"/>
      <c r="CE285" s="99"/>
      <c r="CF285" s="99"/>
      <c r="CG285" s="99"/>
      <c r="CH285" s="99"/>
      <c r="CI285" s="99"/>
      <c r="CJ285" s="99" t="s">
        <v>4583</v>
      </c>
      <c r="CK285" s="99" t="s">
        <v>6075</v>
      </c>
      <c r="CL285" s="99"/>
      <c r="CM285" s="99"/>
      <c r="CN285" s="102"/>
      <c r="CO285" s="99"/>
      <c r="CP285" s="103" t="s">
        <v>4544</v>
      </c>
      <c r="CQ285" s="104"/>
      <c r="CR285" s="104"/>
      <c r="CS285" s="104"/>
      <c r="CT285" s="104"/>
      <c r="CU285" s="105"/>
      <c r="CV285" s="104" t="str">
        <f>FLEET[[#This Row],[Category]]</f>
        <v>Light Plant</v>
      </c>
      <c r="CW285" s="106" t="str">
        <f t="shared" si="4"/>
        <v>LP-01</v>
      </c>
      <c r="CX2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5" s="106" t="s">
        <v>4577</v>
      </c>
      <c r="DA285" s="106" t="s">
        <v>1278</v>
      </c>
      <c r="DB285" s="106">
        <f>FLEET[[#This Row],[Toll Collection Device Number]]</f>
        <v>0</v>
      </c>
      <c r="DC285" s="106">
        <f>FLEET[[#This Row],[License Plate]]</f>
        <v>0</v>
      </c>
      <c r="DD285" s="111" t="str">
        <f>IFERROR(_xlfn.XLOOKUP(FLEET[[#This Row],[ASSET]],Table7[Equip '#],Table7[Rate],),"NON-BILLABLE")</f>
        <v>NON-BILLABLE</v>
      </c>
    </row>
    <row r="286" spans="1:108" x14ac:dyDescent="0.25">
      <c r="A286" s="98" t="s">
        <v>4524</v>
      </c>
      <c r="B286" s="99" t="s">
        <v>4525</v>
      </c>
      <c r="C286" s="99" t="s">
        <v>1280</v>
      </c>
      <c r="D286" s="99" t="s">
        <v>4786</v>
      </c>
      <c r="E286" s="99" t="s">
        <v>6070</v>
      </c>
      <c r="F286" s="99" t="s">
        <v>6076</v>
      </c>
      <c r="G286" s="99">
        <v>2014</v>
      </c>
      <c r="H286" s="99" t="s">
        <v>4327</v>
      </c>
      <c r="I286" s="100"/>
      <c r="J286" s="99"/>
      <c r="K286" s="101">
        <v>45747.238773148201</v>
      </c>
      <c r="L286" s="99" t="s">
        <v>4580</v>
      </c>
      <c r="M286" s="99"/>
      <c r="N286" s="99"/>
      <c r="O286" s="99"/>
      <c r="P286" s="99"/>
      <c r="Q286" s="99"/>
      <c r="R286" s="99" t="s">
        <v>4628</v>
      </c>
      <c r="S286" s="99"/>
      <c r="T286" s="99" t="s">
        <v>4535</v>
      </c>
      <c r="U286" s="99" t="s">
        <v>4373</v>
      </c>
      <c r="V286" s="99">
        <v>577</v>
      </c>
      <c r="W286" s="99">
        <v>1452</v>
      </c>
      <c r="X286" s="99">
        <v>1452</v>
      </c>
      <c r="Y286" s="99">
        <v>15510</v>
      </c>
      <c r="Z286" s="99">
        <v>15510</v>
      </c>
      <c r="AA286" s="99"/>
      <c r="AB286" s="99" t="s">
        <v>6077</v>
      </c>
      <c r="AC286" s="99"/>
      <c r="AD286" s="99"/>
      <c r="AE286" s="99"/>
      <c r="AF286" s="99"/>
      <c r="AG286" s="99"/>
      <c r="AH286" s="100" t="s">
        <v>6078</v>
      </c>
      <c r="AI286" s="99"/>
      <c r="AJ286" s="99"/>
      <c r="AK286" s="99"/>
      <c r="AL286" s="99"/>
      <c r="AM286" s="99"/>
      <c r="AN286" s="99"/>
      <c r="AO286" s="99" t="s">
        <v>4539</v>
      </c>
      <c r="AP286" s="99" t="s">
        <v>4639</v>
      </c>
      <c r="AQ286" s="99"/>
      <c r="AR286" s="99">
        <v>0</v>
      </c>
      <c r="AS286" s="99" t="s">
        <v>4540</v>
      </c>
      <c r="AT286" s="99"/>
      <c r="AU286" s="99">
        <v>0</v>
      </c>
      <c r="AV286" s="99">
        <v>0</v>
      </c>
      <c r="AW286" s="99">
        <v>0</v>
      </c>
      <c r="AX286" s="99"/>
      <c r="AY286" s="99"/>
      <c r="AZ286" s="99"/>
      <c r="BA286" s="99"/>
      <c r="BB286" s="99"/>
      <c r="BC286" s="99"/>
      <c r="BD286" s="99"/>
      <c r="BE286" s="99"/>
      <c r="BF286" s="99"/>
      <c r="BG286" s="99"/>
      <c r="BH286" s="99"/>
      <c r="BI286" s="99"/>
      <c r="BJ286" s="99"/>
      <c r="BK286" s="99"/>
      <c r="BL286" s="99"/>
      <c r="BM286" s="99"/>
      <c r="BN286" s="99"/>
      <c r="BO286" s="99"/>
      <c r="BP286" s="99"/>
      <c r="BQ286" s="99"/>
      <c r="BR286" s="99"/>
      <c r="BS286" s="99"/>
      <c r="BT286" s="99"/>
      <c r="BU286" s="99"/>
      <c r="BV286" s="99"/>
      <c r="BW286" s="99"/>
      <c r="BX286" s="99"/>
      <c r="BY286" s="99"/>
      <c r="BZ286" s="99"/>
      <c r="CA286" s="99"/>
      <c r="CB286" s="99"/>
      <c r="CC286" s="99"/>
      <c r="CD286" s="99"/>
      <c r="CE286" s="99"/>
      <c r="CF286" s="99"/>
      <c r="CG286" s="99"/>
      <c r="CH286" s="99"/>
      <c r="CI286" s="99"/>
      <c r="CJ286" s="99" t="s">
        <v>4583</v>
      </c>
      <c r="CK286" s="99" t="s">
        <v>6079</v>
      </c>
      <c r="CL286" s="99"/>
      <c r="CM286" s="99"/>
      <c r="CN286" s="102"/>
      <c r="CO286" s="99"/>
      <c r="CP286" s="103" t="s">
        <v>4544</v>
      </c>
      <c r="CQ286" s="104"/>
      <c r="CR286" s="104"/>
      <c r="CS286" s="104"/>
      <c r="CT286" s="104"/>
      <c r="CU286" s="105"/>
      <c r="CV286" s="104" t="str">
        <f>FLEET[[#This Row],[Category]]</f>
        <v>Light Plant</v>
      </c>
      <c r="CW286" s="106" t="str">
        <f t="shared" si="4"/>
        <v>LP-02</v>
      </c>
      <c r="CX2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6" s="106" t="s">
        <v>4577</v>
      </c>
      <c r="DA286" s="106" t="s">
        <v>1280</v>
      </c>
      <c r="DB286" s="106">
        <f>FLEET[[#This Row],[Toll Collection Device Number]]</f>
        <v>0</v>
      </c>
      <c r="DC286" s="106">
        <f>FLEET[[#This Row],[License Plate]]</f>
        <v>0</v>
      </c>
      <c r="DD286" s="111" t="str">
        <f>IFERROR(_xlfn.XLOOKUP(FLEET[[#This Row],[ASSET]],Table7[Equip '#],Table7[Rate],),"NON-BILLABLE")</f>
        <v>NON-BILLABLE</v>
      </c>
    </row>
    <row r="287" spans="1:108" x14ac:dyDescent="0.25">
      <c r="A287" s="98" t="s">
        <v>4524</v>
      </c>
      <c r="B287" s="99" t="s">
        <v>4525</v>
      </c>
      <c r="C287" s="99" t="s">
        <v>1283</v>
      </c>
      <c r="D287" s="99" t="s">
        <v>4786</v>
      </c>
      <c r="E287" s="99" t="s">
        <v>6080</v>
      </c>
      <c r="F287" s="99" t="s">
        <v>6081</v>
      </c>
      <c r="G287" s="99">
        <v>2013</v>
      </c>
      <c r="H287" s="99" t="s">
        <v>4327</v>
      </c>
      <c r="I287" s="100"/>
      <c r="J287" s="99"/>
      <c r="K287" s="101">
        <v>45747.235648148097</v>
      </c>
      <c r="L287" s="99" t="s">
        <v>4580</v>
      </c>
      <c r="M287" s="99"/>
      <c r="N287" s="99"/>
      <c r="O287" s="99"/>
      <c r="P287" s="99"/>
      <c r="Q287" s="99"/>
      <c r="R287" s="99" t="s">
        <v>4636</v>
      </c>
      <c r="S287" s="99"/>
      <c r="T287" s="99" t="s">
        <v>4535</v>
      </c>
      <c r="U287" s="99" t="s">
        <v>4373</v>
      </c>
      <c r="V287" s="99">
        <v>472</v>
      </c>
      <c r="W287" s="99">
        <v>0</v>
      </c>
      <c r="X287" s="99">
        <v>0</v>
      </c>
      <c r="Y287" s="99">
        <v>927</v>
      </c>
      <c r="Z287" s="99">
        <v>927</v>
      </c>
      <c r="AA287" s="99"/>
      <c r="AB287" s="99" t="s">
        <v>6082</v>
      </c>
      <c r="AC287" s="99"/>
      <c r="AD287" s="99"/>
      <c r="AE287" s="99"/>
      <c r="AF287" s="99"/>
      <c r="AG287" s="99"/>
      <c r="AH287" s="99" t="s">
        <v>6083</v>
      </c>
      <c r="AI287" s="99"/>
      <c r="AJ287" s="99"/>
      <c r="AK287" s="99"/>
      <c r="AL287" s="99"/>
      <c r="AM287" s="99"/>
      <c r="AN287" s="99"/>
      <c r="AO287" s="99" t="s">
        <v>4539</v>
      </c>
      <c r="AP287" s="99" t="s">
        <v>4639</v>
      </c>
      <c r="AQ287" s="99"/>
      <c r="AR287" s="99">
        <v>0</v>
      </c>
      <c r="AS287" s="99" t="s">
        <v>4540</v>
      </c>
      <c r="AT287" s="99"/>
      <c r="AU287" s="99">
        <v>0</v>
      </c>
      <c r="AV287" s="99">
        <v>0</v>
      </c>
      <c r="AW287" s="99">
        <v>0</v>
      </c>
      <c r="AX287" s="99"/>
      <c r="AY287" s="99"/>
      <c r="AZ287" s="99"/>
      <c r="BA287" s="99"/>
      <c r="BB287" s="99"/>
      <c r="BC287" s="99"/>
      <c r="BD287" s="99"/>
      <c r="BE287" s="99"/>
      <c r="BF287" s="99"/>
      <c r="BG287" s="99"/>
      <c r="BH287" s="99"/>
      <c r="BI287" s="99"/>
      <c r="BJ287" s="99"/>
      <c r="BK287" s="99"/>
      <c r="BL287" s="99"/>
      <c r="BM287" s="99"/>
      <c r="BN287" s="99"/>
      <c r="BO287" s="99"/>
      <c r="BP287" s="99"/>
      <c r="BQ287" s="99"/>
      <c r="BR287" s="99"/>
      <c r="BS287" s="99"/>
      <c r="BT287" s="99"/>
      <c r="BU287" s="99"/>
      <c r="BV287" s="99"/>
      <c r="BW287" s="99"/>
      <c r="BX287" s="99"/>
      <c r="BY287" s="99"/>
      <c r="BZ287" s="99"/>
      <c r="CA287" s="99"/>
      <c r="CB287" s="99"/>
      <c r="CC287" s="99"/>
      <c r="CD287" s="99"/>
      <c r="CE287" s="99"/>
      <c r="CF287" s="99"/>
      <c r="CG287" s="99"/>
      <c r="CH287" s="99"/>
      <c r="CI287" s="99"/>
      <c r="CJ287" s="99" t="s">
        <v>4583</v>
      </c>
      <c r="CK287" s="99" t="s">
        <v>6084</v>
      </c>
      <c r="CL287" s="102"/>
      <c r="CM287" s="99"/>
      <c r="CN287" s="102"/>
      <c r="CO287" s="99"/>
      <c r="CP287" s="103" t="s">
        <v>4544</v>
      </c>
      <c r="CQ287" s="104"/>
      <c r="CR287" s="104"/>
      <c r="CS287" s="104"/>
      <c r="CT287" s="104"/>
      <c r="CU287" s="105"/>
      <c r="CV287" s="104" t="str">
        <f>FLEET[[#This Row],[Category]]</f>
        <v>Light Plant</v>
      </c>
      <c r="CW287" s="106" t="str">
        <f t="shared" si="4"/>
        <v>LP-04</v>
      </c>
      <c r="CX2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7" s="106" t="s">
        <v>4577</v>
      </c>
      <c r="DA287" s="106" t="s">
        <v>1283</v>
      </c>
      <c r="DB287" s="106">
        <f>FLEET[[#This Row],[Toll Collection Device Number]]</f>
        <v>0</v>
      </c>
      <c r="DC287" s="106">
        <f>FLEET[[#This Row],[License Plate]]</f>
        <v>0</v>
      </c>
      <c r="DD287" s="111" t="str">
        <f>IFERROR(_xlfn.XLOOKUP(FLEET[[#This Row],[ASSET]],Table7[Equip '#],Table7[Rate],),"NON-BILLABLE")</f>
        <v>NON-BILLABLE</v>
      </c>
    </row>
    <row r="288" spans="1:108" x14ac:dyDescent="0.25">
      <c r="A288" s="98" t="s">
        <v>4524</v>
      </c>
      <c r="B288" s="99" t="s">
        <v>4525</v>
      </c>
      <c r="C288" s="99" t="s">
        <v>1285</v>
      </c>
      <c r="D288" s="99" t="s">
        <v>4786</v>
      </c>
      <c r="E288" s="99" t="s">
        <v>6085</v>
      </c>
      <c r="F288" s="99" t="s">
        <v>6086</v>
      </c>
      <c r="G288" s="99">
        <v>2007</v>
      </c>
      <c r="H288" s="99" t="s">
        <v>4327</v>
      </c>
      <c r="I288" s="100"/>
      <c r="J288" s="99"/>
      <c r="K288" s="101">
        <v>45747.236226851899</v>
      </c>
      <c r="L288" s="99" t="s">
        <v>4580</v>
      </c>
      <c r="M288" s="99"/>
      <c r="N288" s="99"/>
      <c r="O288" s="99"/>
      <c r="P288" s="99"/>
      <c r="Q288" s="99"/>
      <c r="R288" s="99" t="s">
        <v>4656</v>
      </c>
      <c r="S288" s="99"/>
      <c r="T288" s="99" t="s">
        <v>4535</v>
      </c>
      <c r="U288" s="99" t="s">
        <v>4373</v>
      </c>
      <c r="V288" s="99">
        <v>432</v>
      </c>
      <c r="W288" s="99">
        <v>0</v>
      </c>
      <c r="X288" s="99">
        <v>0</v>
      </c>
      <c r="Y288" s="99">
        <v>1234</v>
      </c>
      <c r="Z288" s="99">
        <v>1234</v>
      </c>
      <c r="AA288" s="99"/>
      <c r="AB288" s="99" t="s">
        <v>6087</v>
      </c>
      <c r="AC288" s="99"/>
      <c r="AD288" s="99"/>
      <c r="AE288" s="99"/>
      <c r="AF288" s="99"/>
      <c r="AG288" s="99"/>
      <c r="AH288" s="99" t="s">
        <v>6088</v>
      </c>
      <c r="AI288" s="99"/>
      <c r="AJ288" s="99"/>
      <c r="AK288" s="99"/>
      <c r="AL288" s="99"/>
      <c r="AM288" s="99"/>
      <c r="AN288" s="99"/>
      <c r="AO288" s="99" t="s">
        <v>4539</v>
      </c>
      <c r="AP288" s="99" t="s">
        <v>4639</v>
      </c>
      <c r="AQ288" s="99"/>
      <c r="AR288" s="99">
        <v>0</v>
      </c>
      <c r="AS288" s="99" t="s">
        <v>4540</v>
      </c>
      <c r="AT288" s="99"/>
      <c r="AU288" s="99">
        <v>0</v>
      </c>
      <c r="AV288" s="99">
        <v>0</v>
      </c>
      <c r="AW288" s="99">
        <v>0</v>
      </c>
      <c r="AX288" s="99"/>
      <c r="AY288" s="99"/>
      <c r="AZ288" s="99"/>
      <c r="BA288" s="99"/>
      <c r="BB288" s="99"/>
      <c r="BC288" s="99"/>
      <c r="BD288" s="99"/>
      <c r="BE288" s="99"/>
      <c r="BF288" s="99"/>
      <c r="BG288" s="99"/>
      <c r="BH288" s="99"/>
      <c r="BI288" s="99"/>
      <c r="BJ288" s="99"/>
      <c r="BK288" s="99"/>
      <c r="BL288" s="99"/>
      <c r="BM288" s="99"/>
      <c r="BN288" s="99"/>
      <c r="BO288" s="99"/>
      <c r="BP288" s="99"/>
      <c r="BQ288" s="99"/>
      <c r="BR288" s="99"/>
      <c r="BS288" s="99"/>
      <c r="BT288" s="99"/>
      <c r="BU288" s="99"/>
      <c r="BV288" s="99"/>
      <c r="BW288" s="99"/>
      <c r="BX288" s="99"/>
      <c r="BY288" s="99"/>
      <c r="BZ288" s="99"/>
      <c r="CA288" s="99"/>
      <c r="CB288" s="99"/>
      <c r="CC288" s="99"/>
      <c r="CD288" s="99"/>
      <c r="CE288" s="99"/>
      <c r="CF288" s="99"/>
      <c r="CG288" s="99"/>
      <c r="CH288" s="99"/>
      <c r="CI288" s="99"/>
      <c r="CJ288" s="99" t="s">
        <v>4583</v>
      </c>
      <c r="CK288" s="99" t="s">
        <v>6089</v>
      </c>
      <c r="CL288" s="99"/>
      <c r="CM288" s="99"/>
      <c r="CN288" s="102"/>
      <c r="CO288" s="99"/>
      <c r="CP288" s="103" t="s">
        <v>4544</v>
      </c>
      <c r="CQ288" s="104"/>
      <c r="CR288" s="104"/>
      <c r="CS288" s="104"/>
      <c r="CT288" s="104"/>
      <c r="CU288" s="105"/>
      <c r="CV288" s="104" t="str">
        <f>FLEET[[#This Row],[Category]]</f>
        <v>Light Plant</v>
      </c>
      <c r="CW288" s="106" t="str">
        <f t="shared" si="4"/>
        <v>LP-05</v>
      </c>
      <c r="CX2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8" s="106" t="s">
        <v>4577</v>
      </c>
      <c r="DA288" s="106" t="s">
        <v>1285</v>
      </c>
      <c r="DB288" s="106">
        <f>FLEET[[#This Row],[Toll Collection Device Number]]</f>
        <v>0</v>
      </c>
      <c r="DC288" s="106">
        <f>FLEET[[#This Row],[License Plate]]</f>
        <v>0</v>
      </c>
      <c r="DD288" s="111" t="str">
        <f>IFERROR(_xlfn.XLOOKUP(FLEET[[#This Row],[ASSET]],Table7[Equip '#],Table7[Rate],),"NON-BILLABLE")</f>
        <v>NON-BILLABLE</v>
      </c>
    </row>
    <row r="289" spans="1:108" x14ac:dyDescent="0.25">
      <c r="A289" s="98" t="s">
        <v>4524</v>
      </c>
      <c r="B289" s="99" t="s">
        <v>4525</v>
      </c>
      <c r="C289" s="99" t="s">
        <v>1287</v>
      </c>
      <c r="D289" s="99" t="s">
        <v>4786</v>
      </c>
      <c r="E289" s="99" t="s">
        <v>6070</v>
      </c>
      <c r="F289" s="99" t="s">
        <v>6076</v>
      </c>
      <c r="G289" s="99">
        <v>2017</v>
      </c>
      <c r="H289" s="99" t="s">
        <v>4327</v>
      </c>
      <c r="I289" s="100"/>
      <c r="J289" s="99"/>
      <c r="K289" s="99">
        <v>45745.246122685203</v>
      </c>
      <c r="L289" s="99" t="s">
        <v>4580</v>
      </c>
      <c r="M289" s="99"/>
      <c r="N289" s="99"/>
      <c r="O289" s="99"/>
      <c r="P289" s="99"/>
      <c r="Q289" s="99"/>
      <c r="R289" s="99" t="s">
        <v>4799</v>
      </c>
      <c r="S289" s="99"/>
      <c r="T289" s="99" t="s">
        <v>4535</v>
      </c>
      <c r="U289" s="99" t="s">
        <v>4373</v>
      </c>
      <c r="V289" s="99">
        <v>409</v>
      </c>
      <c r="W289" s="99">
        <v>0</v>
      </c>
      <c r="X289" s="99">
        <v>0</v>
      </c>
      <c r="Y289" s="99">
        <v>7600</v>
      </c>
      <c r="Z289" s="99">
        <v>124255</v>
      </c>
      <c r="AA289" s="99"/>
      <c r="AB289" s="99" t="s">
        <v>6090</v>
      </c>
      <c r="AC289" s="99"/>
      <c r="AD289" s="99"/>
      <c r="AE289" s="99"/>
      <c r="AF289" s="99"/>
      <c r="AG289" s="99"/>
      <c r="AH289" s="99" t="s">
        <v>6091</v>
      </c>
      <c r="AI289" s="99"/>
      <c r="AJ289" s="99"/>
      <c r="AK289" s="99"/>
      <c r="AL289" s="99"/>
      <c r="AM289" s="99"/>
      <c r="AN289" s="99"/>
      <c r="AO289" s="99" t="s">
        <v>4539</v>
      </c>
      <c r="AP289" s="99" t="s">
        <v>4639</v>
      </c>
      <c r="AQ289" s="99"/>
      <c r="AR289" s="99">
        <v>0</v>
      </c>
      <c r="AS289" s="99" t="s">
        <v>4540</v>
      </c>
      <c r="AT289" s="99"/>
      <c r="AU289" s="99">
        <v>0</v>
      </c>
      <c r="AV289" s="99">
        <v>0</v>
      </c>
      <c r="AW289" s="99">
        <v>0</v>
      </c>
      <c r="AX289" s="99"/>
      <c r="AY289" s="99"/>
      <c r="AZ289" s="99"/>
      <c r="BA289" s="99"/>
      <c r="BB289" s="99"/>
      <c r="BC289" s="99"/>
      <c r="BD289" s="99"/>
      <c r="BE289" s="99"/>
      <c r="BF289" s="99"/>
      <c r="BG289" s="99"/>
      <c r="BH289" s="99"/>
      <c r="BI289" s="99"/>
      <c r="BJ289" s="99"/>
      <c r="BK289" s="99"/>
      <c r="BL289" s="99"/>
      <c r="BM289" s="99"/>
      <c r="BN289" s="99"/>
      <c r="BO289" s="99"/>
      <c r="BP289" s="99"/>
      <c r="BQ289" s="99"/>
      <c r="BR289" s="99"/>
      <c r="BS289" s="99"/>
      <c r="BT289" s="99"/>
      <c r="BU289" s="99"/>
      <c r="BV289" s="99"/>
      <c r="BW289" s="99"/>
      <c r="BX289" s="99"/>
      <c r="BY289" s="99"/>
      <c r="BZ289" s="99"/>
      <c r="CA289" s="99"/>
      <c r="CB289" s="99"/>
      <c r="CC289" s="99"/>
      <c r="CD289" s="99"/>
      <c r="CE289" s="99"/>
      <c r="CF289" s="99"/>
      <c r="CG289" s="99"/>
      <c r="CH289" s="99"/>
      <c r="CI289" s="99"/>
      <c r="CJ289" s="99" t="s">
        <v>4583</v>
      </c>
      <c r="CK289" s="99" t="s">
        <v>6092</v>
      </c>
      <c r="CL289" s="99"/>
      <c r="CM289" s="99"/>
      <c r="CN289" s="102"/>
      <c r="CO289" s="99"/>
      <c r="CP289" s="103" t="s">
        <v>4544</v>
      </c>
      <c r="CQ289" s="104"/>
      <c r="CR289" s="104"/>
      <c r="CS289" s="104"/>
      <c r="CT289" s="104"/>
      <c r="CU289" s="105"/>
      <c r="CV289" s="104" t="str">
        <f>FLEET[[#This Row],[Category]]</f>
        <v>Light Plant</v>
      </c>
      <c r="CW289" s="106" t="str">
        <f t="shared" si="4"/>
        <v>LP-06</v>
      </c>
      <c r="CX2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8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89" s="106" t="s">
        <v>4577</v>
      </c>
      <c r="DA289" s="106" t="s">
        <v>1287</v>
      </c>
      <c r="DB289" s="106">
        <f>FLEET[[#This Row],[Toll Collection Device Number]]</f>
        <v>0</v>
      </c>
      <c r="DC289" s="106">
        <f>FLEET[[#This Row],[License Plate]]</f>
        <v>0</v>
      </c>
      <c r="DD289" s="111" t="str">
        <f>IFERROR(_xlfn.XLOOKUP(FLEET[[#This Row],[ASSET]],Table7[Equip '#],Table7[Rate],),"NON-BILLABLE")</f>
        <v>NON-BILLABLE</v>
      </c>
    </row>
    <row r="290" spans="1:108" x14ac:dyDescent="0.25">
      <c r="A290" s="98" t="s">
        <v>4524</v>
      </c>
      <c r="B290" s="99" t="s">
        <v>4525</v>
      </c>
      <c r="C290" s="99" t="s">
        <v>1289</v>
      </c>
      <c r="D290" s="99" t="s">
        <v>4786</v>
      </c>
      <c r="E290" s="99" t="s">
        <v>6070</v>
      </c>
      <c r="F290" s="99" t="s">
        <v>6093</v>
      </c>
      <c r="G290" s="99"/>
      <c r="H290" s="99" t="s">
        <v>4327</v>
      </c>
      <c r="I290" s="100"/>
      <c r="J290" s="99"/>
      <c r="K290" s="101">
        <v>45747.235300925902</v>
      </c>
      <c r="L290" s="99" t="s">
        <v>4580</v>
      </c>
      <c r="M290" s="99"/>
      <c r="N290" s="99"/>
      <c r="O290" s="99"/>
      <c r="P290" s="99"/>
      <c r="Q290" s="99"/>
      <c r="R290" s="99" t="s">
        <v>4628</v>
      </c>
      <c r="S290" s="99"/>
      <c r="T290" s="99" t="s">
        <v>4535</v>
      </c>
      <c r="U290" s="99" t="s">
        <v>4373</v>
      </c>
      <c r="V290" s="99">
        <v>172</v>
      </c>
      <c r="W290" s="99">
        <v>0</v>
      </c>
      <c r="X290" s="99">
        <v>0</v>
      </c>
      <c r="Y290" s="99">
        <v>8779</v>
      </c>
      <c r="Z290" s="99">
        <v>8779</v>
      </c>
      <c r="AA290" s="99"/>
      <c r="AB290" s="99" t="s">
        <v>6094</v>
      </c>
      <c r="AC290" s="99"/>
      <c r="AD290" s="99"/>
      <c r="AE290" s="99" t="s">
        <v>568</v>
      </c>
      <c r="AF290" s="99"/>
      <c r="AG290" s="99"/>
      <c r="AH290" s="99"/>
      <c r="AI290" s="99"/>
      <c r="AJ290" s="99"/>
      <c r="AK290" s="99"/>
      <c r="AL290" s="99"/>
      <c r="AM290" s="99"/>
      <c r="AN290" s="99"/>
      <c r="AO290" s="99" t="s">
        <v>4539</v>
      </c>
      <c r="AP290" s="99"/>
      <c r="AQ290" s="99">
        <v>0</v>
      </c>
      <c r="AR290" s="99">
        <v>0</v>
      </c>
      <c r="AS290" s="99" t="s">
        <v>4540</v>
      </c>
      <c r="AT290" s="99">
        <v>0</v>
      </c>
      <c r="AU290" s="99">
        <v>0</v>
      </c>
      <c r="AV290" s="99">
        <v>0</v>
      </c>
      <c r="AW290" s="99">
        <v>0</v>
      </c>
      <c r="AX290" s="99"/>
      <c r="AY290" s="99"/>
      <c r="AZ290" s="99">
        <v>0</v>
      </c>
      <c r="BA290" s="99">
        <v>0</v>
      </c>
      <c r="BB290" s="99">
        <v>0</v>
      </c>
      <c r="BC290" s="99"/>
      <c r="BD290" s="99"/>
      <c r="BE290" s="99"/>
      <c r="BF290" s="99"/>
      <c r="BG290" s="99"/>
      <c r="BH290" s="99"/>
      <c r="BI290" s="99"/>
      <c r="BJ290" s="99"/>
      <c r="BK290" s="99"/>
      <c r="BL290" s="99"/>
      <c r="BM290" s="99"/>
      <c r="BN290" s="99"/>
      <c r="BO290" s="99"/>
      <c r="BP290" s="99"/>
      <c r="BQ290" s="99"/>
      <c r="BR290" s="99"/>
      <c r="BS290" s="99"/>
      <c r="BT290" s="99"/>
      <c r="BU290" s="99"/>
      <c r="BV290" s="99"/>
      <c r="BW290" s="99"/>
      <c r="BX290" s="99"/>
      <c r="BY290" s="99"/>
      <c r="BZ290" s="99"/>
      <c r="CA290" s="99"/>
      <c r="CB290" s="99"/>
      <c r="CC290" s="99"/>
      <c r="CD290" s="99"/>
      <c r="CE290" s="99"/>
      <c r="CF290" s="99"/>
      <c r="CG290" s="99"/>
      <c r="CH290" s="99"/>
      <c r="CI290" s="99"/>
      <c r="CJ290" s="99" t="s">
        <v>4583</v>
      </c>
      <c r="CK290" s="99" t="s">
        <v>6095</v>
      </c>
      <c r="CL290" s="99"/>
      <c r="CM290" s="99"/>
      <c r="CN290" s="102"/>
      <c r="CO290" s="99"/>
      <c r="CP290" s="103" t="s">
        <v>4696</v>
      </c>
      <c r="CQ290" s="104"/>
      <c r="CR290" s="104"/>
      <c r="CS290" s="104"/>
      <c r="CT290" s="104"/>
      <c r="CU290" s="105"/>
      <c r="CV290" s="104" t="str">
        <f>FLEET[[#This Row],[Category]]</f>
        <v>Light Plant</v>
      </c>
      <c r="CW290" s="106" t="str">
        <f t="shared" si="4"/>
        <v>LP-07</v>
      </c>
      <c r="CX2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0" s="106" t="s">
        <v>4577</v>
      </c>
      <c r="DA290" s="106" t="s">
        <v>1289</v>
      </c>
      <c r="DB290" s="106">
        <f>FLEET[[#This Row],[Toll Collection Device Number]]</f>
        <v>0</v>
      </c>
      <c r="DC290" s="106">
        <f>FLEET[[#This Row],[License Plate]]</f>
        <v>0</v>
      </c>
      <c r="DD290" s="111" t="str">
        <f>IFERROR(_xlfn.XLOOKUP(FLEET[[#This Row],[ASSET]],Table7[Equip '#],Table7[Rate],),"NON-BILLABLE")</f>
        <v>NON-BILLABLE</v>
      </c>
    </row>
    <row r="291" spans="1:108" x14ac:dyDescent="0.25">
      <c r="A291" s="98" t="s">
        <v>4524</v>
      </c>
      <c r="B291" s="99" t="s">
        <v>4525</v>
      </c>
      <c r="C291" s="99" t="s">
        <v>3470</v>
      </c>
      <c r="D291" s="99" t="s">
        <v>4786</v>
      </c>
      <c r="E291" s="99" t="s">
        <v>6070</v>
      </c>
      <c r="F291" s="99" t="s">
        <v>6093</v>
      </c>
      <c r="G291" s="99"/>
      <c r="H291" s="99" t="s">
        <v>4327</v>
      </c>
      <c r="I291" s="100"/>
      <c r="J291" s="99"/>
      <c r="K291" s="101">
        <v>45747.233321759297</v>
      </c>
      <c r="L291" s="99" t="s">
        <v>4580</v>
      </c>
      <c r="M291" s="99"/>
      <c r="N291" s="99"/>
      <c r="O291" s="99"/>
      <c r="P291" s="99"/>
      <c r="Q291" s="99"/>
      <c r="R291" s="99" t="s">
        <v>4808</v>
      </c>
      <c r="S291" s="99"/>
      <c r="T291" s="99" t="s">
        <v>4535</v>
      </c>
      <c r="U291" s="99" t="s">
        <v>4373</v>
      </c>
      <c r="V291" s="99">
        <v>514</v>
      </c>
      <c r="W291" s="99">
        <v>4041</v>
      </c>
      <c r="X291" s="99">
        <v>4041</v>
      </c>
      <c r="Y291" s="99">
        <v>4041</v>
      </c>
      <c r="Z291" s="99">
        <v>4041</v>
      </c>
      <c r="AA291" s="99"/>
      <c r="AB291" s="99" t="s">
        <v>6096</v>
      </c>
      <c r="AC291" s="99"/>
      <c r="AD291" s="99"/>
      <c r="AE291" s="99"/>
      <c r="AF291" s="99"/>
      <c r="AG291" s="99"/>
      <c r="AH291" s="100" t="s">
        <v>6097</v>
      </c>
      <c r="AI291" s="99"/>
      <c r="AJ291" s="99"/>
      <c r="AK291" s="99"/>
      <c r="AL291" s="99"/>
      <c r="AM291" s="99"/>
      <c r="AN291" s="99"/>
      <c r="AO291" s="99" t="s">
        <v>4539</v>
      </c>
      <c r="AP291" s="99" t="s">
        <v>4639</v>
      </c>
      <c r="AQ291" s="99"/>
      <c r="AR291" s="99">
        <v>0</v>
      </c>
      <c r="AS291" s="99" t="s">
        <v>4540</v>
      </c>
      <c r="AT291" s="99"/>
      <c r="AU291" s="99">
        <v>0</v>
      </c>
      <c r="AV291" s="99">
        <v>0</v>
      </c>
      <c r="AW291" s="99">
        <v>0</v>
      </c>
      <c r="AX291" s="99"/>
      <c r="AY291" s="99"/>
      <c r="AZ291" s="99"/>
      <c r="BA291" s="99"/>
      <c r="BB291" s="99"/>
      <c r="BC291" s="99"/>
      <c r="BD291" s="99"/>
      <c r="BE291" s="99"/>
      <c r="BF291" s="99"/>
      <c r="BG291" s="99"/>
      <c r="BH291" s="99"/>
      <c r="BI291" s="99"/>
      <c r="BJ291" s="99"/>
      <c r="BK291" s="99"/>
      <c r="BL291" s="99"/>
      <c r="BM291" s="99"/>
      <c r="BN291" s="99"/>
      <c r="BO291" s="99"/>
      <c r="BP291" s="99"/>
      <c r="BQ291" s="99"/>
      <c r="BR291" s="99"/>
      <c r="BS291" s="99"/>
      <c r="BT291" s="99"/>
      <c r="BU291" s="99"/>
      <c r="BV291" s="99"/>
      <c r="BW291" s="99"/>
      <c r="BX291" s="99"/>
      <c r="BY291" s="99"/>
      <c r="BZ291" s="99"/>
      <c r="CA291" s="99"/>
      <c r="CB291" s="99"/>
      <c r="CC291" s="99"/>
      <c r="CD291" s="99"/>
      <c r="CE291" s="99"/>
      <c r="CF291" s="99"/>
      <c r="CG291" s="99"/>
      <c r="CH291" s="99"/>
      <c r="CI291" s="99"/>
      <c r="CJ291" s="99" t="s">
        <v>4583</v>
      </c>
      <c r="CK291" s="99" t="s">
        <v>6098</v>
      </c>
      <c r="CL291" s="99"/>
      <c r="CM291" s="99"/>
      <c r="CN291" s="102"/>
      <c r="CO291" s="99"/>
      <c r="CP291" s="103" t="s">
        <v>4544</v>
      </c>
      <c r="CQ291" s="104"/>
      <c r="CR291" s="104"/>
      <c r="CS291" s="104"/>
      <c r="CT291" s="104"/>
      <c r="CU291" s="105"/>
      <c r="CV291" s="104" t="str">
        <f>FLEET[[#This Row],[Category]]</f>
        <v>Light Plant</v>
      </c>
      <c r="CW291" s="106" t="str">
        <f t="shared" si="4"/>
        <v>LP-07N</v>
      </c>
      <c r="CX2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1" s="106" t="s">
        <v>4577</v>
      </c>
      <c r="DA291" s="106" t="s">
        <v>3470</v>
      </c>
      <c r="DB291" s="106">
        <f>FLEET[[#This Row],[Toll Collection Device Number]]</f>
        <v>0</v>
      </c>
      <c r="DC291" s="106">
        <f>FLEET[[#This Row],[License Plate]]</f>
        <v>0</v>
      </c>
      <c r="DD291" s="111" t="str">
        <f>IFERROR(_xlfn.XLOOKUP(FLEET[[#This Row],[ASSET]],Table7[Equip '#],Table7[Rate],),"NON-BILLABLE")</f>
        <v>NON-BILLABLE</v>
      </c>
    </row>
    <row r="292" spans="1:108" x14ac:dyDescent="0.25">
      <c r="A292" s="98" t="s">
        <v>4524</v>
      </c>
      <c r="B292" s="99" t="s">
        <v>4525</v>
      </c>
      <c r="C292" s="99" t="s">
        <v>3658</v>
      </c>
      <c r="D292" s="99" t="s">
        <v>4786</v>
      </c>
      <c r="E292" s="99" t="s">
        <v>6085</v>
      </c>
      <c r="F292" s="99" t="s">
        <v>6099</v>
      </c>
      <c r="G292" s="99">
        <v>2016</v>
      </c>
      <c r="H292" s="99" t="s">
        <v>4327</v>
      </c>
      <c r="I292" s="100"/>
      <c r="J292" s="99"/>
      <c r="K292" s="101">
        <v>45746.731689814798</v>
      </c>
      <c r="L292" s="99" t="s">
        <v>4580</v>
      </c>
      <c r="M292" s="99"/>
      <c r="N292" s="99"/>
      <c r="O292" s="99"/>
      <c r="P292" s="99"/>
      <c r="Q292" s="99"/>
      <c r="R292" s="99" t="s">
        <v>4832</v>
      </c>
      <c r="S292" s="99"/>
      <c r="T292" s="99" t="s">
        <v>4535</v>
      </c>
      <c r="U292" s="99" t="s">
        <v>4373</v>
      </c>
      <c r="V292" s="99">
        <v>536</v>
      </c>
      <c r="W292" s="99">
        <v>0</v>
      </c>
      <c r="X292" s="99">
        <v>0</v>
      </c>
      <c r="Y292" s="99">
        <v>6666</v>
      </c>
      <c r="Z292" s="99">
        <v>6666</v>
      </c>
      <c r="AA292" s="99"/>
      <c r="AB292" s="99" t="s">
        <v>6100</v>
      </c>
      <c r="AC292" s="99"/>
      <c r="AD292" s="99"/>
      <c r="AE292" s="99"/>
      <c r="AF292" s="99"/>
      <c r="AG292" s="99"/>
      <c r="AH292" s="99" t="s">
        <v>6101</v>
      </c>
      <c r="AI292" s="99"/>
      <c r="AJ292" s="99"/>
      <c r="AK292" s="99"/>
      <c r="AL292" s="99"/>
      <c r="AM292" s="99"/>
      <c r="AN292" s="99"/>
      <c r="AO292" s="99" t="s">
        <v>4539</v>
      </c>
      <c r="AP292" s="99" t="s">
        <v>4639</v>
      </c>
      <c r="AQ292" s="99"/>
      <c r="AR292" s="99">
        <v>0</v>
      </c>
      <c r="AS292" s="99" t="s">
        <v>4540</v>
      </c>
      <c r="AT292" s="99"/>
      <c r="AU292" s="99">
        <v>0</v>
      </c>
      <c r="AV292" s="99">
        <v>0</v>
      </c>
      <c r="AW292" s="99">
        <v>0</v>
      </c>
      <c r="AX292" s="99"/>
      <c r="AY292" s="99"/>
      <c r="AZ292" s="99"/>
      <c r="BA292" s="99"/>
      <c r="BB292" s="99"/>
      <c r="BC292" s="99"/>
      <c r="BD292" s="99"/>
      <c r="BE292" s="99"/>
      <c r="BF292" s="99"/>
      <c r="BG292" s="99"/>
      <c r="BH292" s="99"/>
      <c r="BI292" s="99"/>
      <c r="BJ292" s="99"/>
      <c r="BK292" s="99"/>
      <c r="BL292" s="99"/>
      <c r="BM292" s="99"/>
      <c r="BN292" s="99"/>
      <c r="BO292" s="99"/>
      <c r="BP292" s="99"/>
      <c r="BQ292" s="99"/>
      <c r="BR292" s="99"/>
      <c r="BS292" s="99"/>
      <c r="BT292" s="99"/>
      <c r="BU292" s="99"/>
      <c r="BV292" s="99"/>
      <c r="BW292" s="99"/>
      <c r="BX292" s="99"/>
      <c r="BY292" s="99"/>
      <c r="BZ292" s="99"/>
      <c r="CA292" s="99"/>
      <c r="CB292" s="99"/>
      <c r="CC292" s="99"/>
      <c r="CD292" s="99"/>
      <c r="CE292" s="99"/>
      <c r="CF292" s="99"/>
      <c r="CG292" s="99"/>
      <c r="CH292" s="99"/>
      <c r="CI292" s="99"/>
      <c r="CJ292" s="99" t="s">
        <v>4583</v>
      </c>
      <c r="CK292" s="99" t="s">
        <v>6102</v>
      </c>
      <c r="CL292" s="102"/>
      <c r="CM292" s="99"/>
      <c r="CN292" s="102"/>
      <c r="CO292" s="99"/>
      <c r="CP292" s="103" t="s">
        <v>4544</v>
      </c>
      <c r="CQ292" s="104"/>
      <c r="CR292" s="104"/>
      <c r="CS292" s="104"/>
      <c r="CT292" s="104"/>
      <c r="CU292" s="105"/>
      <c r="CV292" s="104" t="str">
        <f>FLEET[[#This Row],[Category]]</f>
        <v>Light Plant</v>
      </c>
      <c r="CW292" s="106" t="str">
        <f t="shared" si="4"/>
        <v>LP-101</v>
      </c>
      <c r="CX29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2" s="106" t="s">
        <v>4577</v>
      </c>
      <c r="DA292" s="106" t="s">
        <v>3658</v>
      </c>
      <c r="DB292" s="106">
        <f>FLEET[[#This Row],[Toll Collection Device Number]]</f>
        <v>0</v>
      </c>
      <c r="DC292" s="106">
        <f>FLEET[[#This Row],[License Plate]]</f>
        <v>0</v>
      </c>
      <c r="DD292" s="111" t="str">
        <f>IFERROR(_xlfn.XLOOKUP(FLEET[[#This Row],[ASSET]],Table7[Equip '#],Table7[Rate],),"NON-BILLABLE")</f>
        <v>NON-BILLABLE</v>
      </c>
    </row>
    <row r="293" spans="1:108" x14ac:dyDescent="0.25">
      <c r="A293" s="98" t="s">
        <v>4524</v>
      </c>
      <c r="B293" s="99" t="s">
        <v>4525</v>
      </c>
      <c r="C293" s="99" t="s">
        <v>3180</v>
      </c>
      <c r="D293" s="99" t="s">
        <v>4786</v>
      </c>
      <c r="E293" s="99" t="s">
        <v>6103</v>
      </c>
      <c r="F293" s="99" t="s">
        <v>6104</v>
      </c>
      <c r="G293" s="99">
        <v>2012</v>
      </c>
      <c r="H293" s="99" t="s">
        <v>4327</v>
      </c>
      <c r="I293" s="100"/>
      <c r="J293" s="99"/>
      <c r="K293" s="101">
        <v>45747.233692129601</v>
      </c>
      <c r="L293" s="99" t="s">
        <v>4580</v>
      </c>
      <c r="M293" s="99"/>
      <c r="N293" s="99"/>
      <c r="O293" s="99"/>
      <c r="P293" s="99"/>
      <c r="Q293" s="99"/>
      <c r="R293" s="99" t="s">
        <v>4656</v>
      </c>
      <c r="S293" s="99"/>
      <c r="T293" s="99" t="s">
        <v>4535</v>
      </c>
      <c r="U293" s="99" t="s">
        <v>4373</v>
      </c>
      <c r="V293" s="99">
        <v>517</v>
      </c>
      <c r="W293" s="99">
        <v>0</v>
      </c>
      <c r="X293" s="99">
        <v>0</v>
      </c>
      <c r="Y293" s="99">
        <v>1234</v>
      </c>
      <c r="Z293" s="99">
        <v>1234</v>
      </c>
      <c r="AA293" s="99"/>
      <c r="AB293" s="99" t="s">
        <v>6105</v>
      </c>
      <c r="AC293" s="99"/>
      <c r="AD293" s="99"/>
      <c r="AE293" s="99"/>
      <c r="AF293" s="99"/>
      <c r="AG293" s="99"/>
      <c r="AH293" s="99" t="s">
        <v>6106</v>
      </c>
      <c r="AI293" s="99"/>
      <c r="AJ293" s="99"/>
      <c r="AK293" s="99"/>
      <c r="AL293" s="99"/>
      <c r="AM293" s="99"/>
      <c r="AN293" s="99"/>
      <c r="AO293" s="99" t="s">
        <v>4539</v>
      </c>
      <c r="AP293" s="99" t="s">
        <v>4639</v>
      </c>
      <c r="AQ293" s="99"/>
      <c r="AR293" s="99">
        <v>0</v>
      </c>
      <c r="AS293" s="99" t="s">
        <v>4540</v>
      </c>
      <c r="AT293" s="99"/>
      <c r="AU293" s="99">
        <v>0</v>
      </c>
      <c r="AV293" s="99">
        <v>0</v>
      </c>
      <c r="AW293" s="99">
        <v>0</v>
      </c>
      <c r="AX293" s="99"/>
      <c r="AY293" s="99"/>
      <c r="AZ293" s="99"/>
      <c r="BA293" s="99"/>
      <c r="BB293" s="99"/>
      <c r="BC293" s="99"/>
      <c r="BD293" s="99"/>
      <c r="BE293" s="99"/>
      <c r="BF293" s="99"/>
      <c r="BG293" s="99"/>
      <c r="BH293" s="99"/>
      <c r="BI293" s="99"/>
      <c r="BJ293" s="99"/>
      <c r="BK293" s="99"/>
      <c r="BL293" s="99"/>
      <c r="BM293" s="99"/>
      <c r="BN293" s="99"/>
      <c r="BO293" s="99"/>
      <c r="BP293" s="99"/>
      <c r="BQ293" s="99"/>
      <c r="BR293" s="99"/>
      <c r="BS293" s="99"/>
      <c r="BT293" s="99"/>
      <c r="BU293" s="99"/>
      <c r="BV293" s="99"/>
      <c r="BW293" s="99"/>
      <c r="BX293" s="99"/>
      <c r="BY293" s="99"/>
      <c r="BZ293" s="99"/>
      <c r="CA293" s="99"/>
      <c r="CB293" s="99"/>
      <c r="CC293" s="99"/>
      <c r="CD293" s="99"/>
      <c r="CE293" s="99"/>
      <c r="CF293" s="99"/>
      <c r="CG293" s="99"/>
      <c r="CH293" s="99"/>
      <c r="CI293" s="99"/>
      <c r="CJ293" s="99" t="s">
        <v>4583</v>
      </c>
      <c r="CK293" s="99" t="s">
        <v>6107</v>
      </c>
      <c r="CL293" s="102"/>
      <c r="CM293" s="99"/>
      <c r="CN293" s="102"/>
      <c r="CO293" s="99"/>
      <c r="CP293" s="103" t="s">
        <v>4544</v>
      </c>
      <c r="CQ293" s="104"/>
      <c r="CR293" s="104"/>
      <c r="CS293" s="104"/>
      <c r="CT293" s="104"/>
      <c r="CU293" s="105"/>
      <c r="CV293" s="104" t="str">
        <f>FLEET[[#This Row],[Category]]</f>
        <v>Light Plant</v>
      </c>
      <c r="CW293" s="106" t="str">
        <f t="shared" si="4"/>
        <v>LP-104</v>
      </c>
      <c r="CX29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3" s="106" t="s">
        <v>4577</v>
      </c>
      <c r="DA293" s="106" t="s">
        <v>3180</v>
      </c>
      <c r="DB293" s="106">
        <f>FLEET[[#This Row],[Toll Collection Device Number]]</f>
        <v>0</v>
      </c>
      <c r="DC293" s="106">
        <f>FLEET[[#This Row],[License Plate]]</f>
        <v>0</v>
      </c>
      <c r="DD293" s="111" t="str">
        <f>IFERROR(_xlfn.XLOOKUP(FLEET[[#This Row],[ASSET]],Table7[Equip '#],Table7[Rate],),"NON-BILLABLE")</f>
        <v>NON-BILLABLE</v>
      </c>
    </row>
    <row r="294" spans="1:108" x14ac:dyDescent="0.25">
      <c r="A294" s="98" t="s">
        <v>4524</v>
      </c>
      <c r="B294" s="99" t="s">
        <v>4525</v>
      </c>
      <c r="C294" s="99" t="s">
        <v>3659</v>
      </c>
      <c r="D294" s="99" t="s">
        <v>4786</v>
      </c>
      <c r="E294" s="99" t="s">
        <v>6070</v>
      </c>
      <c r="F294" s="99" t="s">
        <v>6093</v>
      </c>
      <c r="G294" s="99">
        <v>2013</v>
      </c>
      <c r="H294" s="99" t="s">
        <v>4327</v>
      </c>
      <c r="I294" s="100"/>
      <c r="J294" s="99"/>
      <c r="K294" s="101">
        <v>45744.985335648104</v>
      </c>
      <c r="L294" s="99" t="s">
        <v>4580</v>
      </c>
      <c r="M294" s="99"/>
      <c r="N294" s="99"/>
      <c r="O294" s="99"/>
      <c r="P294" s="99"/>
      <c r="Q294" s="99"/>
      <c r="R294" s="99" t="s">
        <v>6108</v>
      </c>
      <c r="S294" s="99"/>
      <c r="T294" s="99" t="s">
        <v>4535</v>
      </c>
      <c r="U294" s="99" t="s">
        <v>4373</v>
      </c>
      <c r="V294" s="99">
        <v>536</v>
      </c>
      <c r="W294" s="99">
        <v>0</v>
      </c>
      <c r="X294" s="99">
        <v>0</v>
      </c>
      <c r="Y294" s="99">
        <v>0</v>
      </c>
      <c r="Z294" s="99">
        <v>0</v>
      </c>
      <c r="AA294" s="99"/>
      <c r="AB294" s="99" t="s">
        <v>6109</v>
      </c>
      <c r="AC294" s="99"/>
      <c r="AD294" s="99"/>
      <c r="AE294" s="99"/>
      <c r="AF294" s="99"/>
      <c r="AG294" s="99"/>
      <c r="AH294" s="100" t="s">
        <v>6110</v>
      </c>
      <c r="AI294" s="99"/>
      <c r="AJ294" s="99"/>
      <c r="AK294" s="99"/>
      <c r="AL294" s="99"/>
      <c r="AM294" s="99"/>
      <c r="AN294" s="99"/>
      <c r="AO294" s="99" t="s">
        <v>4539</v>
      </c>
      <c r="AP294" s="99" t="s">
        <v>4639</v>
      </c>
      <c r="AQ294" s="99"/>
      <c r="AR294" s="99">
        <v>0</v>
      </c>
      <c r="AS294" s="99" t="s">
        <v>4540</v>
      </c>
      <c r="AT294" s="99"/>
      <c r="AU294" s="99">
        <v>0</v>
      </c>
      <c r="AV294" s="99">
        <v>0</v>
      </c>
      <c r="AW294" s="99">
        <v>0</v>
      </c>
      <c r="AX294" s="99"/>
      <c r="AY294" s="99"/>
      <c r="AZ294" s="99"/>
      <c r="BA294" s="99"/>
      <c r="BB294" s="99"/>
      <c r="BC294" s="99"/>
      <c r="BD294" s="99"/>
      <c r="BE294" s="99"/>
      <c r="BF294" s="99"/>
      <c r="BG294" s="99"/>
      <c r="BH294" s="99"/>
      <c r="BI294" s="99"/>
      <c r="BJ294" s="99"/>
      <c r="BK294" s="99"/>
      <c r="BL294" s="99"/>
      <c r="BM294" s="99"/>
      <c r="BN294" s="99"/>
      <c r="BO294" s="99"/>
      <c r="BP294" s="99"/>
      <c r="BQ294" s="99"/>
      <c r="BR294" s="99"/>
      <c r="BS294" s="99"/>
      <c r="BT294" s="99"/>
      <c r="BU294" s="99"/>
      <c r="BV294" s="99"/>
      <c r="BW294" s="99"/>
      <c r="BX294" s="99"/>
      <c r="BY294" s="99"/>
      <c r="BZ294" s="99"/>
      <c r="CA294" s="99"/>
      <c r="CB294" s="99"/>
      <c r="CC294" s="99"/>
      <c r="CD294" s="99"/>
      <c r="CE294" s="99"/>
      <c r="CF294" s="99"/>
      <c r="CG294" s="99"/>
      <c r="CH294" s="99"/>
      <c r="CI294" s="99"/>
      <c r="CJ294" s="99" t="s">
        <v>4583</v>
      </c>
      <c r="CK294" s="99" t="s">
        <v>6111</v>
      </c>
      <c r="CL294" s="102"/>
      <c r="CM294" s="99"/>
      <c r="CN294" s="102"/>
      <c r="CO294" s="99"/>
      <c r="CP294" s="103" t="s">
        <v>4544</v>
      </c>
      <c r="CQ294" s="104"/>
      <c r="CR294" s="104"/>
      <c r="CS294" s="104"/>
      <c r="CT294" s="104"/>
      <c r="CU294" s="105"/>
      <c r="CV294" s="104" t="str">
        <f>FLEET[[#This Row],[Category]]</f>
        <v>Light Plant</v>
      </c>
      <c r="CW294" s="106" t="str">
        <f t="shared" si="4"/>
        <v>LP-105</v>
      </c>
      <c r="CX29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4" s="106" t="s">
        <v>4577</v>
      </c>
      <c r="DA294" s="106" t="s">
        <v>3659</v>
      </c>
      <c r="DB294" s="106">
        <f>FLEET[[#This Row],[Toll Collection Device Number]]</f>
        <v>0</v>
      </c>
      <c r="DC294" s="106">
        <f>FLEET[[#This Row],[License Plate]]</f>
        <v>0</v>
      </c>
      <c r="DD294" s="111" t="str">
        <f>IFERROR(_xlfn.XLOOKUP(FLEET[[#This Row],[ASSET]],Table7[Equip '#],Table7[Rate],),"NON-BILLABLE")</f>
        <v>NON-BILLABLE</v>
      </c>
    </row>
    <row r="295" spans="1:108" x14ac:dyDescent="0.25">
      <c r="A295" s="98" t="s">
        <v>4524</v>
      </c>
      <c r="B295" s="99" t="s">
        <v>4525</v>
      </c>
      <c r="C295" s="99" t="s">
        <v>3295</v>
      </c>
      <c r="D295" s="99" t="s">
        <v>4786</v>
      </c>
      <c r="E295" s="99" t="s">
        <v>6070</v>
      </c>
      <c r="F295" s="99" t="s">
        <v>6093</v>
      </c>
      <c r="G295" s="99">
        <v>2007</v>
      </c>
      <c r="H295" s="99" t="s">
        <v>4327</v>
      </c>
      <c r="I295" s="100"/>
      <c r="J295" s="99"/>
      <c r="K295" s="101">
        <v>45747.237511574102</v>
      </c>
      <c r="L295" s="99" t="s">
        <v>4580</v>
      </c>
      <c r="M295" s="99"/>
      <c r="N295" s="99"/>
      <c r="O295" s="99"/>
      <c r="P295" s="99"/>
      <c r="Q295" s="99"/>
      <c r="R295" s="99" t="s">
        <v>4776</v>
      </c>
      <c r="S295" s="99"/>
      <c r="T295" s="99" t="s">
        <v>4535</v>
      </c>
      <c r="U295" s="99" t="s">
        <v>4373</v>
      </c>
      <c r="V295" s="99">
        <v>513</v>
      </c>
      <c r="W295" s="99">
        <v>0</v>
      </c>
      <c r="X295" s="99">
        <v>0</v>
      </c>
      <c r="Y295" s="99">
        <v>4900</v>
      </c>
      <c r="Z295" s="99">
        <v>4900</v>
      </c>
      <c r="AA295" s="99"/>
      <c r="AB295" s="99" t="s">
        <v>6112</v>
      </c>
      <c r="AC295" s="99"/>
      <c r="AD295" s="99"/>
      <c r="AE295" s="99"/>
      <c r="AF295" s="99"/>
      <c r="AG295" s="99"/>
      <c r="AH295" s="99" t="s">
        <v>6113</v>
      </c>
      <c r="AI295" s="99"/>
      <c r="AJ295" s="99"/>
      <c r="AK295" s="99"/>
      <c r="AL295" s="99"/>
      <c r="AM295" s="99"/>
      <c r="AN295" s="99"/>
      <c r="AO295" s="99" t="s">
        <v>4539</v>
      </c>
      <c r="AP295" s="99" t="s">
        <v>4639</v>
      </c>
      <c r="AQ295" s="99"/>
      <c r="AR295" s="99">
        <v>0</v>
      </c>
      <c r="AS295" s="99" t="s">
        <v>4540</v>
      </c>
      <c r="AT295" s="99"/>
      <c r="AU295" s="99">
        <v>0</v>
      </c>
      <c r="AV295" s="99">
        <v>0</v>
      </c>
      <c r="AW295" s="99">
        <v>0</v>
      </c>
      <c r="AX295" s="99"/>
      <c r="AY295" s="99"/>
      <c r="AZ295" s="99"/>
      <c r="BA295" s="99"/>
      <c r="BB295" s="99"/>
      <c r="BC295" s="99"/>
      <c r="BD295" s="99"/>
      <c r="BE295" s="99"/>
      <c r="BF295" s="99"/>
      <c r="BG295" s="99"/>
      <c r="BH295" s="99"/>
      <c r="BI295" s="99"/>
      <c r="BJ295" s="99"/>
      <c r="BK295" s="99"/>
      <c r="BL295" s="99"/>
      <c r="BM295" s="99"/>
      <c r="BN295" s="99"/>
      <c r="BO295" s="99"/>
      <c r="BP295" s="99"/>
      <c r="BQ295" s="99"/>
      <c r="BR295" s="99"/>
      <c r="BS295" s="99"/>
      <c r="BT295" s="99"/>
      <c r="BU295" s="99"/>
      <c r="BV295" s="99"/>
      <c r="BW295" s="99"/>
      <c r="BX295" s="99"/>
      <c r="BY295" s="99"/>
      <c r="BZ295" s="99"/>
      <c r="CA295" s="99"/>
      <c r="CB295" s="99"/>
      <c r="CC295" s="99"/>
      <c r="CD295" s="99"/>
      <c r="CE295" s="99"/>
      <c r="CF295" s="99"/>
      <c r="CG295" s="99"/>
      <c r="CH295" s="99"/>
      <c r="CI295" s="99"/>
      <c r="CJ295" s="99" t="s">
        <v>4583</v>
      </c>
      <c r="CK295" s="99" t="s">
        <v>6114</v>
      </c>
      <c r="CL295" s="99"/>
      <c r="CM295" s="99"/>
      <c r="CN295" s="102"/>
      <c r="CO295" s="99"/>
      <c r="CP295" s="103" t="s">
        <v>4544</v>
      </c>
      <c r="CQ295" s="104"/>
      <c r="CR295" s="104"/>
      <c r="CS295" s="104"/>
      <c r="CT295" s="104"/>
      <c r="CU295" s="105"/>
      <c r="CV295" s="104" t="str">
        <f>FLEET[[#This Row],[Category]]</f>
        <v>Light Plant</v>
      </c>
      <c r="CW295" s="106" t="str">
        <f t="shared" si="4"/>
        <v>LP-106</v>
      </c>
      <c r="CX29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5" s="106" t="s">
        <v>4577</v>
      </c>
      <c r="DA295" s="106" t="s">
        <v>3295</v>
      </c>
      <c r="DB295" s="106">
        <f>FLEET[[#This Row],[Toll Collection Device Number]]</f>
        <v>0</v>
      </c>
      <c r="DC295" s="106">
        <f>FLEET[[#This Row],[License Plate]]</f>
        <v>0</v>
      </c>
      <c r="DD295" s="111" t="str">
        <f>IFERROR(_xlfn.XLOOKUP(FLEET[[#This Row],[ASSET]],Table7[Equip '#],Table7[Rate],),"NON-BILLABLE")</f>
        <v>NON-BILLABLE</v>
      </c>
    </row>
    <row r="296" spans="1:108" x14ac:dyDescent="0.25">
      <c r="A296" s="98" t="s">
        <v>4524</v>
      </c>
      <c r="B296" s="99" t="s">
        <v>4525</v>
      </c>
      <c r="C296" s="99" t="s">
        <v>3471</v>
      </c>
      <c r="D296" s="99" t="s">
        <v>4786</v>
      </c>
      <c r="E296" s="99" t="s">
        <v>6070</v>
      </c>
      <c r="F296" s="99" t="s">
        <v>6093</v>
      </c>
      <c r="G296" s="99">
        <v>2013</v>
      </c>
      <c r="H296" s="99" t="s">
        <v>4327</v>
      </c>
      <c r="I296" s="100"/>
      <c r="J296" s="99"/>
      <c r="K296" s="101">
        <v>45747.236145833303</v>
      </c>
      <c r="L296" s="99" t="s">
        <v>4580</v>
      </c>
      <c r="M296" s="99"/>
      <c r="N296" s="99"/>
      <c r="O296" s="99"/>
      <c r="P296" s="99"/>
      <c r="Q296" s="99"/>
      <c r="R296" s="99" t="s">
        <v>4628</v>
      </c>
      <c r="S296" s="99"/>
      <c r="T296" s="99" t="s">
        <v>4535</v>
      </c>
      <c r="U296" s="99" t="s">
        <v>4373</v>
      </c>
      <c r="V296" s="99">
        <v>514</v>
      </c>
      <c r="W296" s="99">
        <v>0</v>
      </c>
      <c r="X296" s="99">
        <v>0</v>
      </c>
      <c r="Y296" s="99">
        <v>11196</v>
      </c>
      <c r="Z296" s="99">
        <v>11196</v>
      </c>
      <c r="AA296" s="99"/>
      <c r="AB296" s="99" t="s">
        <v>6115</v>
      </c>
      <c r="AC296" s="99"/>
      <c r="AD296" s="99"/>
      <c r="AE296" s="99"/>
      <c r="AF296" s="99"/>
      <c r="AG296" s="99"/>
      <c r="AH296" s="99" t="s">
        <v>6110</v>
      </c>
      <c r="AI296" s="99"/>
      <c r="AJ296" s="99"/>
      <c r="AK296" s="99"/>
      <c r="AL296" s="99"/>
      <c r="AM296" s="99"/>
      <c r="AN296" s="99"/>
      <c r="AO296" s="99" t="s">
        <v>4539</v>
      </c>
      <c r="AP296" s="99" t="s">
        <v>4639</v>
      </c>
      <c r="AQ296" s="99"/>
      <c r="AR296" s="99">
        <v>0</v>
      </c>
      <c r="AS296" s="99" t="s">
        <v>4540</v>
      </c>
      <c r="AT296" s="99"/>
      <c r="AU296" s="99">
        <v>0</v>
      </c>
      <c r="AV296" s="99">
        <v>0</v>
      </c>
      <c r="AW296" s="99">
        <v>0</v>
      </c>
      <c r="AX296" s="99"/>
      <c r="AY296" s="99"/>
      <c r="AZ296" s="99"/>
      <c r="BA296" s="99"/>
      <c r="BB296" s="99"/>
      <c r="BC296" s="99"/>
      <c r="BD296" s="99"/>
      <c r="BE296" s="99"/>
      <c r="BF296" s="99"/>
      <c r="BG296" s="99"/>
      <c r="BH296" s="99"/>
      <c r="BI296" s="99"/>
      <c r="BJ296" s="99"/>
      <c r="BK296" s="99"/>
      <c r="BL296" s="99"/>
      <c r="BM296" s="99"/>
      <c r="BN296" s="99"/>
      <c r="BO296" s="99"/>
      <c r="BP296" s="99"/>
      <c r="BQ296" s="99"/>
      <c r="BR296" s="99"/>
      <c r="BS296" s="99"/>
      <c r="BT296" s="99"/>
      <c r="BU296" s="99"/>
      <c r="BV296" s="99"/>
      <c r="BW296" s="99"/>
      <c r="BX296" s="99"/>
      <c r="BY296" s="99"/>
      <c r="BZ296" s="99"/>
      <c r="CA296" s="99"/>
      <c r="CB296" s="99"/>
      <c r="CC296" s="99"/>
      <c r="CD296" s="99"/>
      <c r="CE296" s="99"/>
      <c r="CF296" s="99"/>
      <c r="CG296" s="99"/>
      <c r="CH296" s="99"/>
      <c r="CI296" s="99"/>
      <c r="CJ296" s="99" t="s">
        <v>4583</v>
      </c>
      <c r="CK296" s="99" t="s">
        <v>6116</v>
      </c>
      <c r="CL296" s="99"/>
      <c r="CM296" s="99"/>
      <c r="CN296" s="102"/>
      <c r="CO296" s="99"/>
      <c r="CP296" s="103" t="s">
        <v>4544</v>
      </c>
      <c r="CQ296" s="104"/>
      <c r="CR296" s="104"/>
      <c r="CS296" s="104"/>
      <c r="CT296" s="104"/>
      <c r="CU296" s="105"/>
      <c r="CV296" s="104" t="str">
        <f>FLEET[[#This Row],[Category]]</f>
        <v>Light Plant</v>
      </c>
      <c r="CW296" s="106" t="str">
        <f t="shared" si="4"/>
        <v>LP-107</v>
      </c>
      <c r="CX29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6" s="106" t="s">
        <v>4577</v>
      </c>
      <c r="DA296" s="106" t="s">
        <v>3471</v>
      </c>
      <c r="DB296" s="106">
        <f>FLEET[[#This Row],[Toll Collection Device Number]]</f>
        <v>0</v>
      </c>
      <c r="DC296" s="106">
        <f>FLEET[[#This Row],[License Plate]]</f>
        <v>0</v>
      </c>
      <c r="DD296" s="111" t="str">
        <f>IFERROR(_xlfn.XLOOKUP(FLEET[[#This Row],[ASSET]],Table7[Equip '#],Table7[Rate],),"NON-BILLABLE")</f>
        <v>NON-BILLABLE</v>
      </c>
    </row>
    <row r="297" spans="1:108" x14ac:dyDescent="0.25">
      <c r="A297" s="98" t="s">
        <v>4524</v>
      </c>
      <c r="B297" s="99" t="s">
        <v>4525</v>
      </c>
      <c r="C297" s="99" t="s">
        <v>3472</v>
      </c>
      <c r="D297" s="99" t="s">
        <v>4786</v>
      </c>
      <c r="E297" s="99" t="s">
        <v>6070</v>
      </c>
      <c r="F297" s="99" t="s">
        <v>6093</v>
      </c>
      <c r="G297" s="99">
        <v>2013</v>
      </c>
      <c r="H297" s="99" t="s">
        <v>4327</v>
      </c>
      <c r="I297" s="100"/>
      <c r="J297" s="99"/>
      <c r="K297" s="101">
        <v>45747.236006944397</v>
      </c>
      <c r="L297" s="99" t="s">
        <v>4580</v>
      </c>
      <c r="M297" s="99"/>
      <c r="N297" s="99"/>
      <c r="O297" s="99"/>
      <c r="P297" s="99"/>
      <c r="Q297" s="99"/>
      <c r="R297" s="99" t="s">
        <v>4776</v>
      </c>
      <c r="S297" s="99"/>
      <c r="T297" s="99" t="s">
        <v>4535</v>
      </c>
      <c r="U297" s="99" t="s">
        <v>4373</v>
      </c>
      <c r="V297" s="99">
        <v>496</v>
      </c>
      <c r="W297" s="99">
        <v>2007</v>
      </c>
      <c r="X297" s="99">
        <v>2007</v>
      </c>
      <c r="Y297" s="99">
        <v>22564</v>
      </c>
      <c r="Z297" s="99">
        <v>22564</v>
      </c>
      <c r="AA297" s="99"/>
      <c r="AB297" s="99" t="s">
        <v>6117</v>
      </c>
      <c r="AC297" s="99"/>
      <c r="AD297" s="99"/>
      <c r="AE297" s="99"/>
      <c r="AF297" s="99"/>
      <c r="AG297" s="99"/>
      <c r="AH297" s="99" t="s">
        <v>6110</v>
      </c>
      <c r="AI297" s="99"/>
      <c r="AJ297" s="99"/>
      <c r="AK297" s="99"/>
      <c r="AL297" s="99"/>
      <c r="AM297" s="99"/>
      <c r="AN297" s="99"/>
      <c r="AO297" s="99" t="s">
        <v>4539</v>
      </c>
      <c r="AP297" s="99" t="s">
        <v>4639</v>
      </c>
      <c r="AQ297" s="99"/>
      <c r="AR297" s="99">
        <v>0</v>
      </c>
      <c r="AS297" s="99" t="s">
        <v>4540</v>
      </c>
      <c r="AT297" s="99"/>
      <c r="AU297" s="99">
        <v>0</v>
      </c>
      <c r="AV297" s="99">
        <v>0</v>
      </c>
      <c r="AW297" s="99">
        <v>0</v>
      </c>
      <c r="AX297" s="99"/>
      <c r="AY297" s="99"/>
      <c r="AZ297" s="99"/>
      <c r="BA297" s="99"/>
      <c r="BB297" s="99"/>
      <c r="BC297" s="99"/>
      <c r="BD297" s="99"/>
      <c r="BE297" s="99"/>
      <c r="BF297" s="99"/>
      <c r="BG297" s="99"/>
      <c r="BH297" s="99"/>
      <c r="BI297" s="99"/>
      <c r="BJ297" s="99"/>
      <c r="BK297" s="99"/>
      <c r="BL297" s="99"/>
      <c r="BM297" s="99"/>
      <c r="BN297" s="99"/>
      <c r="BO297" s="99"/>
      <c r="BP297" s="99"/>
      <c r="BQ297" s="99"/>
      <c r="BR297" s="99"/>
      <c r="BS297" s="99"/>
      <c r="BT297" s="99"/>
      <c r="BU297" s="99"/>
      <c r="BV297" s="99"/>
      <c r="BW297" s="99"/>
      <c r="BX297" s="99"/>
      <c r="BY297" s="99"/>
      <c r="BZ297" s="99"/>
      <c r="CA297" s="99"/>
      <c r="CB297" s="99"/>
      <c r="CC297" s="99"/>
      <c r="CD297" s="99"/>
      <c r="CE297" s="99"/>
      <c r="CF297" s="99"/>
      <c r="CG297" s="99"/>
      <c r="CH297" s="99"/>
      <c r="CI297" s="99"/>
      <c r="CJ297" s="99" t="s">
        <v>4583</v>
      </c>
      <c r="CK297" s="99" t="s">
        <v>6118</v>
      </c>
      <c r="CL297" s="99"/>
      <c r="CM297" s="99"/>
      <c r="CN297" s="102"/>
      <c r="CO297" s="99"/>
      <c r="CP297" s="103" t="s">
        <v>4544</v>
      </c>
      <c r="CQ297" s="104"/>
      <c r="CR297" s="104"/>
      <c r="CS297" s="104"/>
      <c r="CT297" s="104"/>
      <c r="CU297" s="105"/>
      <c r="CV297" s="104" t="str">
        <f>FLEET[[#This Row],[Category]]</f>
        <v>Light Plant</v>
      </c>
      <c r="CW297" s="106" t="str">
        <f t="shared" si="4"/>
        <v>LP-108</v>
      </c>
      <c r="CX29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7" s="106" t="s">
        <v>4577</v>
      </c>
      <c r="DA297" s="106" t="s">
        <v>3472</v>
      </c>
      <c r="DB297" s="106">
        <f>FLEET[[#This Row],[Toll Collection Device Number]]</f>
        <v>0</v>
      </c>
      <c r="DC297" s="106">
        <f>FLEET[[#This Row],[License Plate]]</f>
        <v>0</v>
      </c>
      <c r="DD297" s="111" t="str">
        <f>IFERROR(_xlfn.XLOOKUP(FLEET[[#This Row],[ASSET]],Table7[Equip '#],Table7[Rate],),"NON-BILLABLE")</f>
        <v>NON-BILLABLE</v>
      </c>
    </row>
    <row r="298" spans="1:108" x14ac:dyDescent="0.25">
      <c r="A298" s="98" t="s">
        <v>4524</v>
      </c>
      <c r="B298" s="99" t="s">
        <v>4525</v>
      </c>
      <c r="C298" s="99" t="s">
        <v>3192</v>
      </c>
      <c r="D298" s="99" t="s">
        <v>4786</v>
      </c>
      <c r="E298" s="99" t="s">
        <v>6085</v>
      </c>
      <c r="F298" s="99" t="s">
        <v>6119</v>
      </c>
      <c r="G298" s="99">
        <v>2015</v>
      </c>
      <c r="H298" s="99" t="s">
        <v>4327</v>
      </c>
      <c r="I298" s="100"/>
      <c r="J298" s="99"/>
      <c r="K298" s="101">
        <v>45747.237870370402</v>
      </c>
      <c r="L298" s="99" t="s">
        <v>4580</v>
      </c>
      <c r="M298" s="99"/>
      <c r="N298" s="99"/>
      <c r="O298" s="99"/>
      <c r="P298" s="99"/>
      <c r="Q298" s="99"/>
      <c r="R298" s="99" t="s">
        <v>4628</v>
      </c>
      <c r="S298" s="99"/>
      <c r="T298" s="99" t="s">
        <v>4535</v>
      </c>
      <c r="U298" s="99" t="s">
        <v>4373</v>
      </c>
      <c r="V298" s="99">
        <v>496</v>
      </c>
      <c r="W298" s="99">
        <v>9789</v>
      </c>
      <c r="X298" s="99">
        <v>9789</v>
      </c>
      <c r="Y298" s="99">
        <v>9789</v>
      </c>
      <c r="Z298" s="99">
        <v>9789</v>
      </c>
      <c r="AA298" s="99"/>
      <c r="AB298" s="99" t="s">
        <v>6120</v>
      </c>
      <c r="AC298" s="99"/>
      <c r="AD298" s="99"/>
      <c r="AE298" s="99"/>
      <c r="AF298" s="99"/>
      <c r="AG298" s="99"/>
      <c r="AH298" s="99" t="s">
        <v>6121</v>
      </c>
      <c r="AI298" s="99"/>
      <c r="AJ298" s="99"/>
      <c r="AK298" s="99"/>
      <c r="AL298" s="99"/>
      <c r="AM298" s="99"/>
      <c r="AN298" s="99"/>
      <c r="AO298" s="99" t="s">
        <v>4539</v>
      </c>
      <c r="AP298" s="99" t="s">
        <v>4639</v>
      </c>
      <c r="AQ298" s="99"/>
      <c r="AR298" s="99">
        <v>0</v>
      </c>
      <c r="AS298" s="99" t="s">
        <v>4540</v>
      </c>
      <c r="AT298" s="99"/>
      <c r="AU298" s="99">
        <v>0</v>
      </c>
      <c r="AV298" s="99">
        <v>0</v>
      </c>
      <c r="AW298" s="99">
        <v>0</v>
      </c>
      <c r="AX298" s="99"/>
      <c r="AY298" s="99"/>
      <c r="AZ298" s="99"/>
      <c r="BA298" s="99"/>
      <c r="BB298" s="99"/>
      <c r="BC298" s="99"/>
      <c r="BD298" s="99"/>
      <c r="BE298" s="99"/>
      <c r="BF298" s="99"/>
      <c r="BG298" s="99"/>
      <c r="BH298" s="99"/>
      <c r="BI298" s="99"/>
      <c r="BJ298" s="99"/>
      <c r="BK298" s="99"/>
      <c r="BL298" s="99"/>
      <c r="BM298" s="99"/>
      <c r="BN298" s="99"/>
      <c r="BO298" s="99"/>
      <c r="BP298" s="99"/>
      <c r="BQ298" s="99"/>
      <c r="BR298" s="99"/>
      <c r="BS298" s="99"/>
      <c r="BT298" s="99"/>
      <c r="BU298" s="99"/>
      <c r="BV298" s="99"/>
      <c r="BW298" s="99"/>
      <c r="BX298" s="99"/>
      <c r="BY298" s="99"/>
      <c r="BZ298" s="99"/>
      <c r="CA298" s="99"/>
      <c r="CB298" s="99"/>
      <c r="CC298" s="99"/>
      <c r="CD298" s="99"/>
      <c r="CE298" s="99"/>
      <c r="CF298" s="99"/>
      <c r="CG298" s="99"/>
      <c r="CH298" s="99"/>
      <c r="CI298" s="99"/>
      <c r="CJ298" s="99" t="s">
        <v>4583</v>
      </c>
      <c r="CK298" s="99" t="s">
        <v>6122</v>
      </c>
      <c r="CL298" s="102"/>
      <c r="CM298" s="99"/>
      <c r="CN298" s="102"/>
      <c r="CO298" s="99"/>
      <c r="CP298" s="103" t="s">
        <v>4544</v>
      </c>
      <c r="CQ298" s="104"/>
      <c r="CR298" s="104"/>
      <c r="CS298" s="104"/>
      <c r="CT298" s="104"/>
      <c r="CU298" s="105"/>
      <c r="CV298" s="104" t="str">
        <f>FLEET[[#This Row],[Category]]</f>
        <v>Light Plant</v>
      </c>
      <c r="CW298" s="106" t="str">
        <f t="shared" si="4"/>
        <v>LP-109</v>
      </c>
      <c r="CX29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8" s="106" t="s">
        <v>4577</v>
      </c>
      <c r="DA298" s="106" t="s">
        <v>3192</v>
      </c>
      <c r="DB298" s="106">
        <f>FLEET[[#This Row],[Toll Collection Device Number]]</f>
        <v>0</v>
      </c>
      <c r="DC298" s="106">
        <f>FLEET[[#This Row],[License Plate]]</f>
        <v>0</v>
      </c>
      <c r="DD298" s="111" t="str">
        <f>IFERROR(_xlfn.XLOOKUP(FLEET[[#This Row],[ASSET]],Table7[Equip '#],Table7[Rate],),"NON-BILLABLE")</f>
        <v>NON-BILLABLE</v>
      </c>
    </row>
    <row r="299" spans="1:108" x14ac:dyDescent="0.25">
      <c r="A299" s="98" t="s">
        <v>4524</v>
      </c>
      <c r="B299" s="99" t="s">
        <v>4525</v>
      </c>
      <c r="C299" s="99" t="s">
        <v>3193</v>
      </c>
      <c r="D299" s="99" t="s">
        <v>4786</v>
      </c>
      <c r="E299" s="99" t="s">
        <v>6085</v>
      </c>
      <c r="F299" s="99" t="s">
        <v>6123</v>
      </c>
      <c r="G299" s="99">
        <v>2016</v>
      </c>
      <c r="H299" s="99" t="s">
        <v>4327</v>
      </c>
      <c r="I299" s="100"/>
      <c r="J299" s="99"/>
      <c r="K299" s="101">
        <v>45747.236840277801</v>
      </c>
      <c r="L299" s="99" t="s">
        <v>4580</v>
      </c>
      <c r="M299" s="99"/>
      <c r="N299" s="99"/>
      <c r="O299" s="99"/>
      <c r="P299" s="99"/>
      <c r="Q299" s="99"/>
      <c r="R299" s="99" t="s">
        <v>4628</v>
      </c>
      <c r="S299" s="99"/>
      <c r="T299" s="99" t="s">
        <v>4535</v>
      </c>
      <c r="U299" s="99" t="s">
        <v>4373</v>
      </c>
      <c r="V299" s="99">
        <v>504</v>
      </c>
      <c r="W299" s="99">
        <v>0</v>
      </c>
      <c r="X299" s="99">
        <v>0</v>
      </c>
      <c r="Y299" s="99">
        <v>4420</v>
      </c>
      <c r="Z299" s="99">
        <v>4420</v>
      </c>
      <c r="AA299" s="99"/>
      <c r="AB299" s="99" t="s">
        <v>6124</v>
      </c>
      <c r="AC299" s="99"/>
      <c r="AD299" s="99"/>
      <c r="AE299" s="99"/>
      <c r="AF299" s="99"/>
      <c r="AG299" s="99"/>
      <c r="AH299" s="99" t="s">
        <v>6125</v>
      </c>
      <c r="AI299" s="99"/>
      <c r="AJ299" s="99"/>
      <c r="AK299" s="99"/>
      <c r="AL299" s="99"/>
      <c r="AM299" s="99"/>
      <c r="AN299" s="99"/>
      <c r="AO299" s="99" t="s">
        <v>4539</v>
      </c>
      <c r="AP299" s="99" t="s">
        <v>4639</v>
      </c>
      <c r="AQ299" s="99"/>
      <c r="AR299" s="99">
        <v>0</v>
      </c>
      <c r="AS299" s="99" t="s">
        <v>4540</v>
      </c>
      <c r="AT299" s="99"/>
      <c r="AU299" s="99">
        <v>0</v>
      </c>
      <c r="AV299" s="99">
        <v>0</v>
      </c>
      <c r="AW299" s="99">
        <v>0</v>
      </c>
      <c r="AX299" s="99"/>
      <c r="AY299" s="99"/>
      <c r="AZ299" s="99"/>
      <c r="BA299" s="99"/>
      <c r="BB299" s="99"/>
      <c r="BC299" s="99"/>
      <c r="BD299" s="99"/>
      <c r="BE299" s="99"/>
      <c r="BF299" s="99"/>
      <c r="BG299" s="99"/>
      <c r="BH299" s="99"/>
      <c r="BI299" s="99"/>
      <c r="BJ299" s="99"/>
      <c r="BK299" s="99"/>
      <c r="BL299" s="99"/>
      <c r="BM299" s="99"/>
      <c r="BN299" s="99"/>
      <c r="BO299" s="99"/>
      <c r="BP299" s="99"/>
      <c r="BQ299" s="99"/>
      <c r="BR299" s="99"/>
      <c r="BS299" s="99"/>
      <c r="BT299" s="99"/>
      <c r="BU299" s="99"/>
      <c r="BV299" s="99"/>
      <c r="BW299" s="99"/>
      <c r="BX299" s="99"/>
      <c r="BY299" s="99"/>
      <c r="BZ299" s="99"/>
      <c r="CA299" s="99"/>
      <c r="CB299" s="99"/>
      <c r="CC299" s="99"/>
      <c r="CD299" s="99"/>
      <c r="CE299" s="99"/>
      <c r="CF299" s="99"/>
      <c r="CG299" s="99"/>
      <c r="CH299" s="99"/>
      <c r="CI299" s="99"/>
      <c r="CJ299" s="99" t="s">
        <v>4583</v>
      </c>
      <c r="CK299" s="99" t="s">
        <v>6126</v>
      </c>
      <c r="CL299" s="102"/>
      <c r="CM299" s="99"/>
      <c r="CN299" s="102"/>
      <c r="CO299" s="99"/>
      <c r="CP299" s="103" t="s">
        <v>4544</v>
      </c>
      <c r="CQ299" s="104"/>
      <c r="CR299" s="104"/>
      <c r="CS299" s="104"/>
      <c r="CT299" s="104"/>
      <c r="CU299" s="105"/>
      <c r="CV299" s="104" t="str">
        <f>FLEET[[#This Row],[Category]]</f>
        <v>Light Plant</v>
      </c>
      <c r="CW299" s="106" t="str">
        <f t="shared" si="4"/>
        <v>LP-110</v>
      </c>
      <c r="CX29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29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299" s="106" t="s">
        <v>4577</v>
      </c>
      <c r="DA299" s="106" t="s">
        <v>3193</v>
      </c>
      <c r="DB299" s="106">
        <f>FLEET[[#This Row],[Toll Collection Device Number]]</f>
        <v>0</v>
      </c>
      <c r="DC299" s="106">
        <f>FLEET[[#This Row],[License Plate]]</f>
        <v>0</v>
      </c>
      <c r="DD299" s="111" t="str">
        <f>IFERROR(_xlfn.XLOOKUP(FLEET[[#This Row],[ASSET]],Table7[Equip '#],Table7[Rate],),"NON-BILLABLE")</f>
        <v>NON-BILLABLE</v>
      </c>
    </row>
    <row r="300" spans="1:108" x14ac:dyDescent="0.25">
      <c r="A300" s="98" t="s">
        <v>4524</v>
      </c>
      <c r="B300" s="99" t="s">
        <v>4525</v>
      </c>
      <c r="C300" s="99" t="s">
        <v>3194</v>
      </c>
      <c r="D300" s="99" t="s">
        <v>4786</v>
      </c>
      <c r="E300" s="99" t="s">
        <v>6085</v>
      </c>
      <c r="F300" s="99" t="s">
        <v>6123</v>
      </c>
      <c r="G300" s="99"/>
      <c r="H300" s="99" t="s">
        <v>4327</v>
      </c>
      <c r="I300" s="100"/>
      <c r="J300" s="99"/>
      <c r="K300" s="101">
        <v>45636.647499999999</v>
      </c>
      <c r="L300" s="99" t="s">
        <v>4924</v>
      </c>
      <c r="M300" s="99"/>
      <c r="N300" s="99"/>
      <c r="O300" s="99"/>
      <c r="P300" s="99"/>
      <c r="Q300" s="99"/>
      <c r="R300" s="99"/>
      <c r="S300" s="99"/>
      <c r="T300" s="99" t="s">
        <v>4535</v>
      </c>
      <c r="U300" s="99" t="s">
        <v>4373</v>
      </c>
      <c r="V300" s="99"/>
      <c r="W300" s="99"/>
      <c r="X300" s="99"/>
      <c r="Y300" s="99"/>
      <c r="Z300" s="99"/>
      <c r="AA300" s="99"/>
      <c r="AB300" s="99" t="s">
        <v>6127</v>
      </c>
      <c r="AC300" s="99"/>
      <c r="AD300" s="99"/>
      <c r="AE300" s="99"/>
      <c r="AF300" s="99"/>
      <c r="AG300" s="99"/>
      <c r="AH300" s="99" t="s">
        <v>6128</v>
      </c>
      <c r="AI300" s="99"/>
      <c r="AJ300" s="99"/>
      <c r="AK300" s="99"/>
      <c r="AL300" s="99"/>
      <c r="AM300" s="99"/>
      <c r="AN300" s="99"/>
      <c r="AO300" s="99" t="s">
        <v>4539</v>
      </c>
      <c r="AP300" s="99" t="s">
        <v>4639</v>
      </c>
      <c r="AQ300" s="99"/>
      <c r="AR300" s="99">
        <v>0</v>
      </c>
      <c r="AS300" s="99" t="s">
        <v>4540</v>
      </c>
      <c r="AT300" s="99"/>
      <c r="AU300" s="99">
        <v>0</v>
      </c>
      <c r="AV300" s="99">
        <v>0</v>
      </c>
      <c r="AW300" s="99">
        <v>0</v>
      </c>
      <c r="AX300" s="99"/>
      <c r="AY300" s="99"/>
      <c r="AZ300" s="99"/>
      <c r="BA300" s="99"/>
      <c r="BB300" s="99"/>
      <c r="BC300" s="99"/>
      <c r="BD300" s="99"/>
      <c r="BE300" s="99"/>
      <c r="BF300" s="99"/>
      <c r="BG300" s="99"/>
      <c r="BH300" s="99"/>
      <c r="BI300" s="99"/>
      <c r="BJ300" s="99"/>
      <c r="BK300" s="99"/>
      <c r="BL300" s="99"/>
      <c r="BM300" s="99"/>
      <c r="BN300" s="99"/>
      <c r="BO300" s="99"/>
      <c r="BP300" s="99"/>
      <c r="BQ300" s="99"/>
      <c r="BR300" s="99"/>
      <c r="BS300" s="99"/>
      <c r="BT300" s="99"/>
      <c r="BU300" s="99"/>
      <c r="BV300" s="99"/>
      <c r="BW300" s="99"/>
      <c r="BX300" s="99"/>
      <c r="BY300" s="99"/>
      <c r="BZ300" s="99"/>
      <c r="CA300" s="99"/>
      <c r="CB300" s="99"/>
      <c r="CC300" s="99"/>
      <c r="CD300" s="99"/>
      <c r="CE300" s="99"/>
      <c r="CF300" s="99"/>
      <c r="CG300" s="99"/>
      <c r="CH300" s="99"/>
      <c r="CI300" s="99"/>
      <c r="CJ300" s="99"/>
      <c r="CK300" s="99"/>
      <c r="CL300" s="99"/>
      <c r="CM300" s="99"/>
      <c r="CN300" s="102"/>
      <c r="CO300" s="99"/>
      <c r="CP300" s="103" t="s">
        <v>4544</v>
      </c>
      <c r="CQ300" s="104"/>
      <c r="CR300" s="104"/>
      <c r="CS300" s="104"/>
      <c r="CT300" s="104"/>
      <c r="CU300" s="105"/>
      <c r="CV300" s="104" t="str">
        <f>FLEET[[#This Row],[Category]]</f>
        <v>Light Plant</v>
      </c>
      <c r="CW300" s="106" t="str">
        <f t="shared" si="4"/>
        <v>LP-111</v>
      </c>
      <c r="CX30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0" s="106" t="s">
        <v>4577</v>
      </c>
      <c r="DA300" s="106" t="s">
        <v>3194</v>
      </c>
      <c r="DB300" s="106">
        <f>FLEET[[#This Row],[Toll Collection Device Number]]</f>
        <v>0</v>
      </c>
      <c r="DC300" s="106">
        <f>FLEET[[#This Row],[License Plate]]</f>
        <v>0</v>
      </c>
      <c r="DD300" s="111" t="str">
        <f>IFERROR(_xlfn.XLOOKUP(FLEET[[#This Row],[ASSET]],Table7[Equip '#],Table7[Rate],),"NON-BILLABLE")</f>
        <v>NON-BILLABLE</v>
      </c>
    </row>
    <row r="301" spans="1:108" x14ac:dyDescent="0.25">
      <c r="A301" s="98" t="s">
        <v>4524</v>
      </c>
      <c r="B301" s="99" t="s">
        <v>4525</v>
      </c>
      <c r="C301" s="99" t="s">
        <v>3326</v>
      </c>
      <c r="D301" s="99" t="s">
        <v>4786</v>
      </c>
      <c r="E301" s="99" t="s">
        <v>6070</v>
      </c>
      <c r="F301" s="99" t="s">
        <v>6076</v>
      </c>
      <c r="G301" s="99">
        <v>2013</v>
      </c>
      <c r="H301" s="99" t="s">
        <v>4327</v>
      </c>
      <c r="I301" s="100"/>
      <c r="J301" s="99"/>
      <c r="K301" s="101">
        <v>45747.232662037</v>
      </c>
      <c r="L301" s="99" t="s">
        <v>4580</v>
      </c>
      <c r="M301" s="99"/>
      <c r="N301" s="99"/>
      <c r="O301" s="99"/>
      <c r="P301" s="99"/>
      <c r="Q301" s="99"/>
      <c r="R301" s="99" t="s">
        <v>4636</v>
      </c>
      <c r="S301" s="99"/>
      <c r="T301" s="99" t="s">
        <v>4535</v>
      </c>
      <c r="U301" s="99" t="s">
        <v>4373</v>
      </c>
      <c r="V301" s="99">
        <v>571</v>
      </c>
      <c r="W301" s="99">
        <v>8476</v>
      </c>
      <c r="X301" s="99">
        <v>8476</v>
      </c>
      <c r="Y301" s="99">
        <v>8476</v>
      </c>
      <c r="Z301" s="99">
        <v>8476</v>
      </c>
      <c r="AA301" s="99"/>
      <c r="AB301" s="99" t="s">
        <v>6129</v>
      </c>
      <c r="AC301" s="99"/>
      <c r="AD301" s="99"/>
      <c r="AE301" s="99"/>
      <c r="AF301" s="99"/>
      <c r="AG301" s="99"/>
      <c r="AH301" s="99" t="s">
        <v>6078</v>
      </c>
      <c r="AI301" s="99"/>
      <c r="AJ301" s="99"/>
      <c r="AK301" s="99"/>
      <c r="AL301" s="99"/>
      <c r="AM301" s="99"/>
      <c r="AN301" s="99"/>
      <c r="AO301" s="99" t="s">
        <v>4539</v>
      </c>
      <c r="AP301" s="99" t="s">
        <v>4639</v>
      </c>
      <c r="AQ301" s="99"/>
      <c r="AR301" s="99">
        <v>0</v>
      </c>
      <c r="AS301" s="99" t="s">
        <v>4540</v>
      </c>
      <c r="AT301" s="99"/>
      <c r="AU301" s="99">
        <v>0</v>
      </c>
      <c r="AV301" s="99">
        <v>0</v>
      </c>
      <c r="AW301" s="99">
        <v>0</v>
      </c>
      <c r="AX301" s="99"/>
      <c r="AY301" s="99"/>
      <c r="AZ301" s="99"/>
      <c r="BA301" s="99"/>
      <c r="BB301" s="99"/>
      <c r="BC301" s="99"/>
      <c r="BD301" s="99"/>
      <c r="BE301" s="99"/>
      <c r="BF301" s="99"/>
      <c r="BG301" s="99"/>
      <c r="BH301" s="99"/>
      <c r="BI301" s="99"/>
      <c r="BJ301" s="99"/>
      <c r="BK301" s="99"/>
      <c r="BL301" s="99"/>
      <c r="BM301" s="99"/>
      <c r="BN301" s="99"/>
      <c r="BO301" s="99"/>
      <c r="BP301" s="99"/>
      <c r="BQ301" s="99"/>
      <c r="BR301" s="99"/>
      <c r="BS301" s="99"/>
      <c r="BT301" s="99"/>
      <c r="BU301" s="99"/>
      <c r="BV301" s="99"/>
      <c r="BW301" s="99"/>
      <c r="BX301" s="99"/>
      <c r="BY301" s="99"/>
      <c r="BZ301" s="99"/>
      <c r="CA301" s="99"/>
      <c r="CB301" s="99"/>
      <c r="CC301" s="99"/>
      <c r="CD301" s="99"/>
      <c r="CE301" s="99"/>
      <c r="CF301" s="99"/>
      <c r="CG301" s="99"/>
      <c r="CH301" s="99"/>
      <c r="CI301" s="99"/>
      <c r="CJ301" s="99" t="s">
        <v>4583</v>
      </c>
      <c r="CK301" s="99" t="s">
        <v>6130</v>
      </c>
      <c r="CL301" s="99"/>
      <c r="CM301" s="99"/>
      <c r="CN301" s="102"/>
      <c r="CO301" s="99"/>
      <c r="CP301" s="103" t="s">
        <v>4544</v>
      </c>
      <c r="CQ301" s="104"/>
      <c r="CR301" s="104"/>
      <c r="CS301" s="104"/>
      <c r="CT301" s="104"/>
      <c r="CU301" s="105"/>
      <c r="CV301" s="104" t="str">
        <f>FLEET[[#This Row],[Category]]</f>
        <v>Light Plant</v>
      </c>
      <c r="CW301" s="106" t="str">
        <f t="shared" si="4"/>
        <v>LP-112</v>
      </c>
      <c r="CX30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1" s="106" t="s">
        <v>4577</v>
      </c>
      <c r="DA301" s="106" t="s">
        <v>3326</v>
      </c>
      <c r="DB301" s="106">
        <f>FLEET[[#This Row],[Toll Collection Device Number]]</f>
        <v>0</v>
      </c>
      <c r="DC301" s="106">
        <f>FLEET[[#This Row],[License Plate]]</f>
        <v>0</v>
      </c>
      <c r="DD301" s="111" t="str">
        <f>IFERROR(_xlfn.XLOOKUP(FLEET[[#This Row],[ASSET]],Table7[Equip '#],Table7[Rate],),"NON-BILLABLE")</f>
        <v>NON-BILLABLE</v>
      </c>
    </row>
    <row r="302" spans="1:108" x14ac:dyDescent="0.25">
      <c r="A302" s="98" t="s">
        <v>4524</v>
      </c>
      <c r="B302" s="99" t="s">
        <v>4525</v>
      </c>
      <c r="C302" s="99" t="s">
        <v>3327</v>
      </c>
      <c r="D302" s="99" t="s">
        <v>4786</v>
      </c>
      <c r="E302" s="99" t="s">
        <v>6070</v>
      </c>
      <c r="F302" s="99" t="s">
        <v>6076</v>
      </c>
      <c r="G302" s="99">
        <v>2012</v>
      </c>
      <c r="H302" s="99" t="s">
        <v>4327</v>
      </c>
      <c r="I302" s="100"/>
      <c r="J302" s="99"/>
      <c r="K302" s="99">
        <v>45747.233020833301</v>
      </c>
      <c r="L302" s="99" t="s">
        <v>4580</v>
      </c>
      <c r="M302" s="99"/>
      <c r="N302" s="99"/>
      <c r="O302" s="99"/>
      <c r="P302" s="99"/>
      <c r="Q302" s="99"/>
      <c r="R302" s="99" t="s">
        <v>4656</v>
      </c>
      <c r="S302" s="99"/>
      <c r="T302" s="99" t="s">
        <v>4535</v>
      </c>
      <c r="U302" s="99" t="s">
        <v>4373</v>
      </c>
      <c r="V302" s="99">
        <v>577</v>
      </c>
      <c r="W302" s="99">
        <v>0</v>
      </c>
      <c r="X302" s="99">
        <v>0</v>
      </c>
      <c r="Y302" s="99">
        <v>2267</v>
      </c>
      <c r="Z302" s="99">
        <v>2267</v>
      </c>
      <c r="AA302" s="99"/>
      <c r="AB302" s="99" t="s">
        <v>6131</v>
      </c>
      <c r="AC302" s="99"/>
      <c r="AD302" s="99"/>
      <c r="AE302" s="99"/>
      <c r="AF302" s="99"/>
      <c r="AG302" s="99"/>
      <c r="AH302" s="99" t="s">
        <v>6078</v>
      </c>
      <c r="AI302" s="99"/>
      <c r="AJ302" s="99"/>
      <c r="AK302" s="99"/>
      <c r="AL302" s="99"/>
      <c r="AM302" s="99"/>
      <c r="AN302" s="99"/>
      <c r="AO302" s="99" t="s">
        <v>4539</v>
      </c>
      <c r="AP302" s="99" t="s">
        <v>4639</v>
      </c>
      <c r="AQ302" s="99"/>
      <c r="AR302" s="99">
        <v>0</v>
      </c>
      <c r="AS302" s="99" t="s">
        <v>4540</v>
      </c>
      <c r="AT302" s="99"/>
      <c r="AU302" s="99">
        <v>0</v>
      </c>
      <c r="AV302" s="99">
        <v>0</v>
      </c>
      <c r="AW302" s="99">
        <v>0</v>
      </c>
      <c r="AX302" s="99"/>
      <c r="AY302" s="99"/>
      <c r="AZ302" s="99"/>
      <c r="BA302" s="99"/>
      <c r="BB302" s="99"/>
      <c r="BC302" s="99"/>
      <c r="BD302" s="99"/>
      <c r="BE302" s="99"/>
      <c r="BF302" s="99"/>
      <c r="BG302" s="99"/>
      <c r="BH302" s="99"/>
      <c r="BI302" s="99"/>
      <c r="BJ302" s="99"/>
      <c r="BK302" s="99"/>
      <c r="BL302" s="99"/>
      <c r="BM302" s="99"/>
      <c r="BN302" s="99"/>
      <c r="BO302" s="99"/>
      <c r="BP302" s="99"/>
      <c r="BQ302" s="99"/>
      <c r="BR302" s="99"/>
      <c r="BS302" s="99"/>
      <c r="BT302" s="99"/>
      <c r="BU302" s="99"/>
      <c r="BV302" s="99"/>
      <c r="BW302" s="99"/>
      <c r="BX302" s="99"/>
      <c r="BY302" s="99"/>
      <c r="BZ302" s="99"/>
      <c r="CA302" s="99"/>
      <c r="CB302" s="99"/>
      <c r="CC302" s="99"/>
      <c r="CD302" s="99"/>
      <c r="CE302" s="99"/>
      <c r="CF302" s="99"/>
      <c r="CG302" s="99"/>
      <c r="CH302" s="99"/>
      <c r="CI302" s="99"/>
      <c r="CJ302" s="99" t="s">
        <v>4583</v>
      </c>
      <c r="CK302" s="99" t="s">
        <v>6132</v>
      </c>
      <c r="CL302" s="99"/>
      <c r="CM302" s="99"/>
      <c r="CN302" s="102"/>
      <c r="CO302" s="99"/>
      <c r="CP302" s="103" t="s">
        <v>4544</v>
      </c>
      <c r="CQ302" s="104"/>
      <c r="CR302" s="104"/>
      <c r="CS302" s="104"/>
      <c r="CT302" s="104"/>
      <c r="CU302" s="105"/>
      <c r="CV302" s="104" t="str">
        <f>FLEET[[#This Row],[Category]]</f>
        <v>Light Plant</v>
      </c>
      <c r="CW302" s="106" t="str">
        <f t="shared" si="4"/>
        <v>LP-113</v>
      </c>
      <c r="CX30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2" s="106" t="s">
        <v>4577</v>
      </c>
      <c r="DA302" s="106" t="s">
        <v>3327</v>
      </c>
      <c r="DB302" s="106">
        <f>FLEET[[#This Row],[Toll Collection Device Number]]</f>
        <v>0</v>
      </c>
      <c r="DC302" s="106">
        <f>FLEET[[#This Row],[License Plate]]</f>
        <v>0</v>
      </c>
      <c r="DD302" s="111" t="str">
        <f>IFERROR(_xlfn.XLOOKUP(FLEET[[#This Row],[ASSET]],Table7[Equip '#],Table7[Rate],),"NON-BILLABLE")</f>
        <v>NON-BILLABLE</v>
      </c>
    </row>
    <row r="303" spans="1:108" x14ac:dyDescent="0.25">
      <c r="A303" s="98" t="s">
        <v>4524</v>
      </c>
      <c r="B303" s="99" t="s">
        <v>4525</v>
      </c>
      <c r="C303" s="99" t="s">
        <v>6133</v>
      </c>
      <c r="D303" s="99" t="s">
        <v>4786</v>
      </c>
      <c r="E303" s="99" t="s">
        <v>4578</v>
      </c>
      <c r="F303" s="99" t="s">
        <v>6134</v>
      </c>
      <c r="G303" s="99">
        <v>2024</v>
      </c>
      <c r="H303" s="99" t="s">
        <v>4327</v>
      </c>
      <c r="I303" s="100"/>
      <c r="J303" s="99"/>
      <c r="K303" s="101">
        <v>45747.237164351798</v>
      </c>
      <c r="L303" s="99" t="s">
        <v>4580</v>
      </c>
      <c r="M303" s="99"/>
      <c r="N303" s="99"/>
      <c r="O303" s="99"/>
      <c r="P303" s="99"/>
      <c r="Q303" s="99"/>
      <c r="R303" s="99" t="s">
        <v>4808</v>
      </c>
      <c r="S303" s="99"/>
      <c r="T303" s="99" t="s">
        <v>4535</v>
      </c>
      <c r="U303" s="99" t="s">
        <v>4373</v>
      </c>
      <c r="V303" s="99">
        <v>314</v>
      </c>
      <c r="W303" s="99">
        <v>0</v>
      </c>
      <c r="X303" s="99">
        <v>0</v>
      </c>
      <c r="Y303" s="99">
        <v>269</v>
      </c>
      <c r="Z303" s="99">
        <v>269</v>
      </c>
      <c r="AA303" s="99"/>
      <c r="AB303" s="99" t="s">
        <v>6135</v>
      </c>
      <c r="AC303" s="99"/>
      <c r="AD303" s="99"/>
      <c r="AE303" s="99" t="s">
        <v>568</v>
      </c>
      <c r="AF303" s="99"/>
      <c r="AG303" s="99"/>
      <c r="AH303" s="99" t="s">
        <v>6136</v>
      </c>
      <c r="AI303" s="99"/>
      <c r="AJ303" s="99"/>
      <c r="AK303" s="99"/>
      <c r="AL303" s="99"/>
      <c r="AM303" s="99"/>
      <c r="AN303" s="99"/>
      <c r="AO303" s="99" t="s">
        <v>4539</v>
      </c>
      <c r="AP303" s="99"/>
      <c r="AQ303" s="99">
        <v>0</v>
      </c>
      <c r="AR303" s="99">
        <v>0</v>
      </c>
      <c r="AS303" s="99" t="s">
        <v>4540</v>
      </c>
      <c r="AT303" s="99">
        <v>0</v>
      </c>
      <c r="AU303" s="99">
        <v>0</v>
      </c>
      <c r="AV303" s="99">
        <v>0</v>
      </c>
      <c r="AW303" s="99">
        <v>0</v>
      </c>
      <c r="AX303" s="99"/>
      <c r="AY303" s="99" t="s">
        <v>6137</v>
      </c>
      <c r="AZ303" s="99">
        <v>14203.35</v>
      </c>
      <c r="BA303" s="99"/>
      <c r="BB303" s="99"/>
      <c r="BC303" s="99"/>
      <c r="BD303" s="99"/>
      <c r="BE303" s="99"/>
      <c r="BF303" s="99"/>
      <c r="BG303" s="99"/>
      <c r="BH303" s="99"/>
      <c r="BI303" s="99"/>
      <c r="BJ303" s="99"/>
      <c r="BK303" s="99"/>
      <c r="BL303" s="99"/>
      <c r="BM303" s="99"/>
      <c r="BN303" s="99"/>
      <c r="BO303" s="99"/>
      <c r="BP303" s="99"/>
      <c r="BQ303" s="99"/>
      <c r="BR303" s="99"/>
      <c r="BS303" s="99"/>
      <c r="BT303" s="99"/>
      <c r="BU303" s="99"/>
      <c r="BV303" s="99"/>
      <c r="BW303" s="99"/>
      <c r="BX303" s="99"/>
      <c r="BY303" s="99"/>
      <c r="BZ303" s="99"/>
      <c r="CA303" s="99"/>
      <c r="CB303" s="99"/>
      <c r="CC303" s="99"/>
      <c r="CD303" s="99"/>
      <c r="CE303" s="99"/>
      <c r="CF303" s="99"/>
      <c r="CG303" s="99"/>
      <c r="CH303" s="99"/>
      <c r="CI303" s="99"/>
      <c r="CJ303" s="99" t="s">
        <v>4583</v>
      </c>
      <c r="CK303" s="99" t="s">
        <v>6138</v>
      </c>
      <c r="CL303" s="99"/>
      <c r="CM303" s="99"/>
      <c r="CN303" s="102"/>
      <c r="CO303" s="99"/>
      <c r="CP303" s="103" t="s">
        <v>4544</v>
      </c>
      <c r="CQ303" s="104"/>
      <c r="CR303" s="104"/>
      <c r="CS303" s="104"/>
      <c r="CT303" s="104"/>
      <c r="CU303" s="105"/>
      <c r="CV303" s="104" t="str">
        <f>FLEET[[#This Row],[Category]]</f>
        <v>Light Plant</v>
      </c>
      <c r="CW303" s="106" t="str">
        <f t="shared" si="4"/>
        <v>LP-114</v>
      </c>
      <c r="CX30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P1007116</v>
      </c>
      <c r="CY303" s="106" t="str">
        <f>IFERROR(TRIM(MID(FLEET[[#This Row],[Secondary Asset Identifier]], FIND(" - ", FLEET[[#This Row],[Secondary Asset Identifier]]) + 3, LEN(FLEET[[#This Row],[Secondary Asset Identifier]]))),FLEET[[#This Row],[Emp ID]])</f>
        <v>P1007116</v>
      </c>
      <c r="CZ303" s="106" t="s">
        <v>6139</v>
      </c>
      <c r="DA303" s="106" t="s">
        <v>3848</v>
      </c>
      <c r="DB303" s="106">
        <f>FLEET[[#This Row],[Toll Collection Device Number]]</f>
        <v>0</v>
      </c>
      <c r="DC303" s="106">
        <f>FLEET[[#This Row],[License Plate]]</f>
        <v>0</v>
      </c>
      <c r="DD303" s="111">
        <f>IFERROR(_xlfn.XLOOKUP(FLEET[[#This Row],[ASSET]],Table7[Equip '#],Table7[Rate],),"NON-BILLABLE")</f>
        <v>800</v>
      </c>
    </row>
    <row r="304" spans="1:108" x14ac:dyDescent="0.25">
      <c r="A304" s="98" t="s">
        <v>4524</v>
      </c>
      <c r="B304" s="99" t="s">
        <v>4525</v>
      </c>
      <c r="C304" s="99" t="s">
        <v>6140</v>
      </c>
      <c r="D304" s="99" t="s">
        <v>4786</v>
      </c>
      <c r="E304" s="99" t="s">
        <v>4578</v>
      </c>
      <c r="F304" s="99" t="s">
        <v>6134</v>
      </c>
      <c r="G304" s="99">
        <v>2024</v>
      </c>
      <c r="H304" s="99" t="s">
        <v>4327</v>
      </c>
      <c r="I304" s="100"/>
      <c r="J304" s="99"/>
      <c r="K304" s="101">
        <v>45745.483124999999</v>
      </c>
      <c r="L304" s="99" t="s">
        <v>4580</v>
      </c>
      <c r="M304" s="99"/>
      <c r="N304" s="99"/>
      <c r="O304" s="99"/>
      <c r="P304" s="99"/>
      <c r="Q304" s="99"/>
      <c r="R304" s="99" t="s">
        <v>6141</v>
      </c>
      <c r="S304" s="99"/>
      <c r="T304" s="99" t="s">
        <v>4535</v>
      </c>
      <c r="U304" s="99" t="s">
        <v>4373</v>
      </c>
      <c r="V304" s="99">
        <v>303</v>
      </c>
      <c r="W304" s="99">
        <v>0</v>
      </c>
      <c r="X304" s="99">
        <v>0</v>
      </c>
      <c r="Y304" s="99">
        <v>172</v>
      </c>
      <c r="Z304" s="99">
        <v>172</v>
      </c>
      <c r="AA304" s="99"/>
      <c r="AB304" s="99" t="s">
        <v>6142</v>
      </c>
      <c r="AC304" s="99"/>
      <c r="AD304" s="99"/>
      <c r="AE304" s="99" t="s">
        <v>568</v>
      </c>
      <c r="AF304" s="99"/>
      <c r="AG304" s="99"/>
      <c r="AH304" s="99" t="s">
        <v>3861</v>
      </c>
      <c r="AI304" s="99"/>
      <c r="AJ304" s="99"/>
      <c r="AK304" s="99"/>
      <c r="AL304" s="99"/>
      <c r="AM304" s="99"/>
      <c r="AN304" s="99"/>
      <c r="AO304" s="99" t="s">
        <v>4539</v>
      </c>
      <c r="AP304" s="99"/>
      <c r="AQ304" s="99">
        <v>0</v>
      </c>
      <c r="AR304" s="99">
        <v>0</v>
      </c>
      <c r="AS304" s="99" t="s">
        <v>4540</v>
      </c>
      <c r="AT304" s="99">
        <v>0</v>
      </c>
      <c r="AU304" s="99">
        <v>0</v>
      </c>
      <c r="AV304" s="99">
        <v>0</v>
      </c>
      <c r="AW304" s="99">
        <v>0</v>
      </c>
      <c r="AX304" s="99"/>
      <c r="AY304" s="99" t="s">
        <v>6137</v>
      </c>
      <c r="AZ304" s="99">
        <v>14203.35</v>
      </c>
      <c r="BA304" s="99"/>
      <c r="BB304" s="99"/>
      <c r="BC304" s="99"/>
      <c r="BD304" s="99"/>
      <c r="BE304" s="99"/>
      <c r="BF304" s="99"/>
      <c r="BG304" s="99"/>
      <c r="BH304" s="99"/>
      <c r="BI304" s="99"/>
      <c r="BJ304" s="99"/>
      <c r="BK304" s="99"/>
      <c r="BL304" s="99"/>
      <c r="BM304" s="99"/>
      <c r="BN304" s="99"/>
      <c r="BO304" s="99"/>
      <c r="BP304" s="99"/>
      <c r="BQ304" s="99"/>
      <c r="BR304" s="99"/>
      <c r="BS304" s="99"/>
      <c r="BT304" s="99"/>
      <c r="BU304" s="99"/>
      <c r="BV304" s="99"/>
      <c r="BW304" s="99"/>
      <c r="BX304" s="99"/>
      <c r="BY304" s="99"/>
      <c r="BZ304" s="99"/>
      <c r="CA304" s="99"/>
      <c r="CB304" s="99"/>
      <c r="CC304" s="99"/>
      <c r="CD304" s="99"/>
      <c r="CE304" s="99"/>
      <c r="CF304" s="99"/>
      <c r="CG304" s="99"/>
      <c r="CH304" s="99"/>
      <c r="CI304" s="99"/>
      <c r="CJ304" s="99" t="s">
        <v>4583</v>
      </c>
      <c r="CK304" s="99" t="s">
        <v>6143</v>
      </c>
      <c r="CL304" s="99"/>
      <c r="CM304" s="99"/>
      <c r="CN304" s="102"/>
      <c r="CO304" s="99"/>
      <c r="CP304" s="103" t="s">
        <v>4544</v>
      </c>
      <c r="CQ304" s="104"/>
      <c r="CR304" s="104"/>
      <c r="CS304" s="104"/>
      <c r="CT304" s="104"/>
      <c r="CU304" s="105"/>
      <c r="CV304" s="104" t="str">
        <f>FLEET[[#This Row],[Category]]</f>
        <v>Light Plant</v>
      </c>
      <c r="CW304" s="106" t="str">
        <f t="shared" si="4"/>
        <v>LP-115</v>
      </c>
      <c r="CX30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P1007120</v>
      </c>
      <c r="CY304" s="106" t="str">
        <f>IFERROR(TRIM(MID(FLEET[[#This Row],[Secondary Asset Identifier]], FIND(" - ", FLEET[[#This Row],[Secondary Asset Identifier]]) + 3, LEN(FLEET[[#This Row],[Secondary Asset Identifier]]))),FLEET[[#This Row],[Emp ID]])</f>
        <v>P1007120</v>
      </c>
      <c r="CZ304" s="106" t="s">
        <v>6144</v>
      </c>
      <c r="DA304" s="106" t="s">
        <v>3849</v>
      </c>
      <c r="DB304" s="106">
        <f>FLEET[[#This Row],[Toll Collection Device Number]]</f>
        <v>0</v>
      </c>
      <c r="DC304" s="106">
        <f>FLEET[[#This Row],[License Plate]]</f>
        <v>0</v>
      </c>
      <c r="DD304" s="111">
        <f>IFERROR(_xlfn.XLOOKUP(FLEET[[#This Row],[ASSET]],Table7[Equip '#],Table7[Rate],),"NON-BILLABLE")</f>
        <v>800</v>
      </c>
    </row>
    <row r="305" spans="1:108" x14ac:dyDescent="0.25">
      <c r="A305" s="98" t="s">
        <v>4524</v>
      </c>
      <c r="B305" s="99" t="s">
        <v>4525</v>
      </c>
      <c r="C305" s="99" t="s">
        <v>3850</v>
      </c>
      <c r="D305" s="99" t="s">
        <v>4786</v>
      </c>
      <c r="E305" s="99" t="s">
        <v>4578</v>
      </c>
      <c r="F305" s="99" t="s">
        <v>4579</v>
      </c>
      <c r="G305" s="99">
        <v>2023</v>
      </c>
      <c r="H305" s="99" t="s">
        <v>4327</v>
      </c>
      <c r="I305" s="100"/>
      <c r="J305" s="99"/>
      <c r="K305" s="101">
        <v>45747.239479166703</v>
      </c>
      <c r="L305" s="99" t="s">
        <v>4580</v>
      </c>
      <c r="M305" s="99"/>
      <c r="N305" s="99"/>
      <c r="O305" s="99"/>
      <c r="P305" s="99"/>
      <c r="Q305" s="99"/>
      <c r="R305" s="99" t="s">
        <v>4636</v>
      </c>
      <c r="S305" s="99"/>
      <c r="T305" s="99" t="s">
        <v>4535</v>
      </c>
      <c r="U305" s="99" t="s">
        <v>4373</v>
      </c>
      <c r="V305" s="99">
        <v>317</v>
      </c>
      <c r="W305" s="99">
        <v>0</v>
      </c>
      <c r="X305" s="99">
        <v>0</v>
      </c>
      <c r="Y305" s="99">
        <v>501</v>
      </c>
      <c r="Z305" s="99">
        <v>501</v>
      </c>
      <c r="AA305" s="99"/>
      <c r="AB305" s="99" t="s">
        <v>6145</v>
      </c>
      <c r="AC305" s="99"/>
      <c r="AD305" s="99"/>
      <c r="AE305" s="99"/>
      <c r="AF305" s="99"/>
      <c r="AG305" s="99"/>
      <c r="AH305" s="99"/>
      <c r="AI305" s="99"/>
      <c r="AJ305" s="99"/>
      <c r="AK305" s="99"/>
      <c r="AL305" s="99"/>
      <c r="AM305" s="99"/>
      <c r="AN305" s="99"/>
      <c r="AO305" s="99" t="s">
        <v>4539</v>
      </c>
      <c r="AP305" s="99"/>
      <c r="AQ305" s="99">
        <v>0</v>
      </c>
      <c r="AR305" s="99">
        <v>0</v>
      </c>
      <c r="AS305" s="99" t="s">
        <v>4540</v>
      </c>
      <c r="AT305" s="99">
        <v>0</v>
      </c>
      <c r="AU305" s="99">
        <v>0</v>
      </c>
      <c r="AV305" s="99">
        <v>0</v>
      </c>
      <c r="AW305" s="99">
        <v>0</v>
      </c>
      <c r="AX305" s="99"/>
      <c r="AY305" s="99"/>
      <c r="AZ305" s="99"/>
      <c r="BA305" s="99"/>
      <c r="BB305" s="99"/>
      <c r="BC305" s="99"/>
      <c r="BD305" s="99"/>
      <c r="BE305" s="99"/>
      <c r="BF305" s="99"/>
      <c r="BG305" s="99"/>
      <c r="BH305" s="99"/>
      <c r="BI305" s="99"/>
      <c r="BJ305" s="99"/>
      <c r="BK305" s="99"/>
      <c r="BL305" s="99"/>
      <c r="BM305" s="99"/>
      <c r="BN305" s="99"/>
      <c r="BO305" s="99"/>
      <c r="BP305" s="99"/>
      <c r="BQ305" s="99"/>
      <c r="BR305" s="99"/>
      <c r="BS305" s="99"/>
      <c r="BT305" s="99"/>
      <c r="BU305" s="99"/>
      <c r="BV305" s="99"/>
      <c r="BW305" s="99"/>
      <c r="BX305" s="99"/>
      <c r="BY305" s="99"/>
      <c r="BZ305" s="99"/>
      <c r="CA305" s="99"/>
      <c r="CB305" s="99"/>
      <c r="CC305" s="99"/>
      <c r="CD305" s="99"/>
      <c r="CE305" s="99"/>
      <c r="CF305" s="99"/>
      <c r="CG305" s="99"/>
      <c r="CH305" s="99"/>
      <c r="CI305" s="99"/>
      <c r="CJ305" s="99" t="s">
        <v>4583</v>
      </c>
      <c r="CK305" s="99" t="s">
        <v>6146</v>
      </c>
      <c r="CL305" s="99"/>
      <c r="CM305" s="99"/>
      <c r="CN305" s="102"/>
      <c r="CO305" s="99"/>
      <c r="CP305" s="103" t="s">
        <v>4544</v>
      </c>
      <c r="CQ305" s="104"/>
      <c r="CR305" s="104"/>
      <c r="CS305" s="104"/>
      <c r="CT305" s="104"/>
      <c r="CU305" s="105"/>
      <c r="CV305" s="104" t="str">
        <f>FLEET[[#This Row],[Category]]</f>
        <v>Light Plant</v>
      </c>
      <c r="CW305" s="106" t="str">
        <f t="shared" si="4"/>
        <v>LP-116</v>
      </c>
      <c r="CX30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5" s="106" t="s">
        <v>4577</v>
      </c>
      <c r="DA305" s="106" t="s">
        <v>3850</v>
      </c>
      <c r="DB305" s="106">
        <f>FLEET[[#This Row],[Toll Collection Device Number]]</f>
        <v>0</v>
      </c>
      <c r="DC305" s="106">
        <f>FLEET[[#This Row],[License Plate]]</f>
        <v>0</v>
      </c>
      <c r="DD305" s="111">
        <f>IFERROR(_xlfn.XLOOKUP(FLEET[[#This Row],[ASSET]],Table7[Equip '#],Table7[Rate],),"NON-BILLABLE")</f>
        <v>800</v>
      </c>
    </row>
    <row r="306" spans="1:108" x14ac:dyDescent="0.25">
      <c r="A306" s="98" t="s">
        <v>4524</v>
      </c>
      <c r="B306" s="99" t="s">
        <v>4525</v>
      </c>
      <c r="C306" s="99" t="s">
        <v>3851</v>
      </c>
      <c r="D306" s="99" t="s">
        <v>4786</v>
      </c>
      <c r="E306" s="99" t="s">
        <v>4578</v>
      </c>
      <c r="F306" s="99" t="s">
        <v>4579</v>
      </c>
      <c r="G306" s="99"/>
      <c r="H306" s="99" t="s">
        <v>4327</v>
      </c>
      <c r="I306" s="100"/>
      <c r="J306" s="99"/>
      <c r="K306" s="101">
        <v>45747.226273148102</v>
      </c>
      <c r="L306" s="99" t="s">
        <v>4580</v>
      </c>
      <c r="M306" s="99"/>
      <c r="N306" s="99"/>
      <c r="O306" s="99"/>
      <c r="P306" s="99"/>
      <c r="Q306" s="99"/>
      <c r="R306" s="99" t="s">
        <v>4888</v>
      </c>
      <c r="S306" s="99"/>
      <c r="T306" s="99" t="s">
        <v>4535</v>
      </c>
      <c r="U306" s="99" t="s">
        <v>4373</v>
      </c>
      <c r="V306" s="99">
        <v>317</v>
      </c>
      <c r="W306" s="99">
        <v>0</v>
      </c>
      <c r="X306" s="99">
        <v>0</v>
      </c>
      <c r="Y306" s="99">
        <v>197</v>
      </c>
      <c r="Z306" s="99">
        <v>197</v>
      </c>
      <c r="AA306" s="99"/>
      <c r="AB306" s="99" t="s">
        <v>6147</v>
      </c>
      <c r="AC306" s="99"/>
      <c r="AD306" s="99"/>
      <c r="AE306" s="99"/>
      <c r="AF306" s="99"/>
      <c r="AG306" s="99"/>
      <c r="AH306" s="99"/>
      <c r="AI306" s="99"/>
      <c r="AJ306" s="99"/>
      <c r="AK306" s="99"/>
      <c r="AL306" s="99"/>
      <c r="AM306" s="99"/>
      <c r="AN306" s="99"/>
      <c r="AO306" s="99" t="s">
        <v>4539</v>
      </c>
      <c r="AP306" s="99"/>
      <c r="AQ306" s="99">
        <v>0</v>
      </c>
      <c r="AR306" s="99">
        <v>0</v>
      </c>
      <c r="AS306" s="99" t="s">
        <v>4540</v>
      </c>
      <c r="AT306" s="99">
        <v>0</v>
      </c>
      <c r="AU306" s="99">
        <v>0</v>
      </c>
      <c r="AV306" s="99">
        <v>0</v>
      </c>
      <c r="AW306" s="99">
        <v>0</v>
      </c>
      <c r="AX306" s="99"/>
      <c r="AY306" s="99"/>
      <c r="AZ306" s="99"/>
      <c r="BA306" s="99"/>
      <c r="BB306" s="99"/>
      <c r="BC306" s="99"/>
      <c r="BD306" s="99"/>
      <c r="BE306" s="99"/>
      <c r="BF306" s="99"/>
      <c r="BG306" s="99"/>
      <c r="BH306" s="99"/>
      <c r="BI306" s="99"/>
      <c r="BJ306" s="99"/>
      <c r="BK306" s="99"/>
      <c r="BL306" s="99"/>
      <c r="BM306" s="99"/>
      <c r="BN306" s="99"/>
      <c r="BO306" s="99"/>
      <c r="BP306" s="99"/>
      <c r="BQ306" s="99"/>
      <c r="BR306" s="99"/>
      <c r="BS306" s="99"/>
      <c r="BT306" s="99"/>
      <c r="BU306" s="99"/>
      <c r="BV306" s="99"/>
      <c r="BW306" s="99"/>
      <c r="BX306" s="99"/>
      <c r="BY306" s="99"/>
      <c r="BZ306" s="99"/>
      <c r="CA306" s="99"/>
      <c r="CB306" s="99"/>
      <c r="CC306" s="99"/>
      <c r="CD306" s="99"/>
      <c r="CE306" s="99"/>
      <c r="CF306" s="99"/>
      <c r="CG306" s="99"/>
      <c r="CH306" s="99"/>
      <c r="CI306" s="99"/>
      <c r="CJ306" s="99" t="s">
        <v>4583</v>
      </c>
      <c r="CK306" s="99" t="s">
        <v>6148</v>
      </c>
      <c r="CL306" s="102"/>
      <c r="CM306" s="99"/>
      <c r="CN306" s="102"/>
      <c r="CO306" s="99"/>
      <c r="CP306" s="103" t="s">
        <v>4544</v>
      </c>
      <c r="CQ306" s="104"/>
      <c r="CR306" s="104"/>
      <c r="CS306" s="104"/>
      <c r="CT306" s="104"/>
      <c r="CU306" s="105"/>
      <c r="CV306" s="104" t="str">
        <f>FLEET[[#This Row],[Category]]</f>
        <v>Light Plant</v>
      </c>
      <c r="CW306" s="106" t="str">
        <f t="shared" si="4"/>
        <v>LP-117</v>
      </c>
      <c r="CX30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6" s="106" t="s">
        <v>4577</v>
      </c>
      <c r="DA306" s="106" t="s">
        <v>3851</v>
      </c>
      <c r="DB306" s="106">
        <f>FLEET[[#This Row],[Toll Collection Device Number]]</f>
        <v>0</v>
      </c>
      <c r="DC306" s="106">
        <f>FLEET[[#This Row],[License Plate]]</f>
        <v>0</v>
      </c>
      <c r="DD306" s="111">
        <f>IFERROR(_xlfn.XLOOKUP(FLEET[[#This Row],[ASSET]],Table7[Equip '#],Table7[Rate],),"NON-BILLABLE")</f>
        <v>800</v>
      </c>
    </row>
    <row r="307" spans="1:108" x14ac:dyDescent="0.25">
      <c r="A307" s="98" t="s">
        <v>4524</v>
      </c>
      <c r="B307" s="99" t="s">
        <v>4525</v>
      </c>
      <c r="C307" s="99" t="s">
        <v>4296</v>
      </c>
      <c r="D307" s="99" t="s">
        <v>4786</v>
      </c>
      <c r="E307" s="99" t="s">
        <v>6070</v>
      </c>
      <c r="F307" s="99" t="s">
        <v>6149</v>
      </c>
      <c r="G307" s="99"/>
      <c r="H307" s="99" t="s">
        <v>4327</v>
      </c>
      <c r="I307" s="100"/>
      <c r="J307" s="99"/>
      <c r="K307" s="101">
        <v>45747.232314814799</v>
      </c>
      <c r="L307" s="99" t="s">
        <v>4580</v>
      </c>
      <c r="M307" s="99"/>
      <c r="N307" s="99"/>
      <c r="O307" s="99"/>
      <c r="P307" s="99"/>
      <c r="Q307" s="99"/>
      <c r="R307" s="99" t="s">
        <v>4808</v>
      </c>
      <c r="S307" s="99"/>
      <c r="T307" s="99" t="s">
        <v>4535</v>
      </c>
      <c r="U307" s="99" t="s">
        <v>4373</v>
      </c>
      <c r="V307" s="99">
        <v>424</v>
      </c>
      <c r="W307" s="99">
        <v>0</v>
      </c>
      <c r="X307" s="99">
        <v>0</v>
      </c>
      <c r="Y307" s="99">
        <v>5926</v>
      </c>
      <c r="Z307" s="99">
        <v>5926</v>
      </c>
      <c r="AA307" s="99" t="s">
        <v>4296</v>
      </c>
      <c r="AB307" s="99" t="s">
        <v>6150</v>
      </c>
      <c r="AC307" s="99"/>
      <c r="AD307" s="99"/>
      <c r="AE307" s="99" t="s">
        <v>568</v>
      </c>
      <c r="AF307" s="99"/>
      <c r="AG307" s="99"/>
      <c r="AH307" s="99"/>
      <c r="AI307" s="99"/>
      <c r="AJ307" s="99"/>
      <c r="AK307" s="99"/>
      <c r="AL307" s="99"/>
      <c r="AM307" s="99"/>
      <c r="AN307" s="99"/>
      <c r="AO307" s="99" t="s">
        <v>4539</v>
      </c>
      <c r="AP307" s="99"/>
      <c r="AQ307" s="99">
        <v>0</v>
      </c>
      <c r="AR307" s="99">
        <v>0</v>
      </c>
      <c r="AS307" s="99" t="s">
        <v>4540</v>
      </c>
      <c r="AT307" s="99">
        <v>0</v>
      </c>
      <c r="AU307" s="99">
        <v>0</v>
      </c>
      <c r="AV307" s="99">
        <v>0</v>
      </c>
      <c r="AW307" s="99">
        <v>0</v>
      </c>
      <c r="AX307" s="99"/>
      <c r="AY307" s="99"/>
      <c r="AZ307" s="99">
        <v>0</v>
      </c>
      <c r="BA307" s="99">
        <v>0</v>
      </c>
      <c r="BB307" s="99">
        <v>0</v>
      </c>
      <c r="BC307" s="99"/>
      <c r="BD307" s="99"/>
      <c r="BE307" s="99"/>
      <c r="BF307" s="99"/>
      <c r="BG307" s="99"/>
      <c r="BH307" s="99"/>
      <c r="BI307" s="99"/>
      <c r="BJ307" s="99"/>
      <c r="BK307" s="99"/>
      <c r="BL307" s="99"/>
      <c r="BM307" s="99"/>
      <c r="BN307" s="99"/>
      <c r="BO307" s="99"/>
      <c r="BP307" s="99"/>
      <c r="BQ307" s="99"/>
      <c r="BR307" s="99"/>
      <c r="BS307" s="99"/>
      <c r="BT307" s="99"/>
      <c r="BU307" s="99"/>
      <c r="BV307" s="99"/>
      <c r="BW307" s="99"/>
      <c r="BX307" s="99"/>
      <c r="BY307" s="99"/>
      <c r="BZ307" s="99"/>
      <c r="CA307" s="99"/>
      <c r="CB307" s="99"/>
      <c r="CC307" s="99"/>
      <c r="CD307" s="99"/>
      <c r="CE307" s="99"/>
      <c r="CF307" s="99"/>
      <c r="CG307" s="99"/>
      <c r="CH307" s="99"/>
      <c r="CI307" s="99"/>
      <c r="CJ307" s="99" t="s">
        <v>4583</v>
      </c>
      <c r="CK307" s="99" t="s">
        <v>6151</v>
      </c>
      <c r="CL307" s="99"/>
      <c r="CM307" s="99"/>
      <c r="CN307" s="102"/>
      <c r="CO307" s="99"/>
      <c r="CP307" s="103" t="s">
        <v>4696</v>
      </c>
      <c r="CQ307" s="104"/>
      <c r="CR307" s="104"/>
      <c r="CS307" s="104"/>
      <c r="CT307" s="104"/>
      <c r="CU307" s="105"/>
      <c r="CV307" s="104" t="str">
        <f>FLEET[[#This Row],[Category]]</f>
        <v>Light Plant</v>
      </c>
      <c r="CW307" s="106" t="str">
        <f t="shared" si="4"/>
        <v>LP-118</v>
      </c>
      <c r="CX30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7" s="106" t="s">
        <v>4577</v>
      </c>
      <c r="DA307" s="106" t="s">
        <v>4296</v>
      </c>
      <c r="DB307" s="106">
        <f>FLEET[[#This Row],[Toll Collection Device Number]]</f>
        <v>0</v>
      </c>
      <c r="DC307" s="106">
        <f>FLEET[[#This Row],[License Plate]]</f>
        <v>0</v>
      </c>
      <c r="DD307" s="111" t="str">
        <f>IFERROR(_xlfn.XLOOKUP(FLEET[[#This Row],[ASSET]],Table7[Equip '#],Table7[Rate],),"NON-BILLABLE")</f>
        <v>NON-BILLABLE</v>
      </c>
    </row>
    <row r="308" spans="1:108" x14ac:dyDescent="0.25">
      <c r="A308" s="98" t="s">
        <v>4524</v>
      </c>
      <c r="B308" s="99" t="s">
        <v>4525</v>
      </c>
      <c r="C308" s="99" t="s">
        <v>3660</v>
      </c>
      <c r="D308" s="99" t="s">
        <v>4300</v>
      </c>
      <c r="E308" s="99" t="s">
        <v>4578</v>
      </c>
      <c r="F308" s="99" t="s">
        <v>5967</v>
      </c>
      <c r="G308" s="99"/>
      <c r="H308" s="99" t="s">
        <v>1364</v>
      </c>
      <c r="I308" s="100"/>
      <c r="J308" s="99"/>
      <c r="K308" s="101">
        <v>45746.977118055598</v>
      </c>
      <c r="L308" s="99" t="s">
        <v>4580</v>
      </c>
      <c r="M308" s="99"/>
      <c r="N308" s="99"/>
      <c r="O308" s="99"/>
      <c r="P308" s="99"/>
      <c r="Q308" s="99"/>
      <c r="R308" s="99" t="s">
        <v>4888</v>
      </c>
      <c r="S308" s="99"/>
      <c r="T308" s="99" t="s">
        <v>4535</v>
      </c>
      <c r="U308" s="99" t="s">
        <v>4373</v>
      </c>
      <c r="V308" s="99">
        <v>416</v>
      </c>
      <c r="W308" s="99"/>
      <c r="X308" s="99"/>
      <c r="Y308" s="99">
        <v>0</v>
      </c>
      <c r="Z308" s="99">
        <v>0</v>
      </c>
      <c r="AA308" s="99"/>
      <c r="AB308" s="99" t="s">
        <v>6152</v>
      </c>
      <c r="AC308" s="99"/>
      <c r="AD308" s="99" t="s">
        <v>6153</v>
      </c>
      <c r="AE308" s="99" t="s">
        <v>568</v>
      </c>
      <c r="AF308" s="99"/>
      <c r="AG308" s="99"/>
      <c r="AH308" s="99"/>
      <c r="AI308" s="99"/>
      <c r="AJ308" s="99"/>
      <c r="AK308" s="99"/>
      <c r="AL308" s="99"/>
      <c r="AM308" s="99"/>
      <c r="AN308" s="99"/>
      <c r="AO308" s="99" t="s">
        <v>4539</v>
      </c>
      <c r="AP308" s="99"/>
      <c r="AQ308" s="99"/>
      <c r="AR308" s="99">
        <v>0</v>
      </c>
      <c r="AS308" s="99" t="s">
        <v>4540</v>
      </c>
      <c r="AT308" s="99"/>
      <c r="AU308" s="99">
        <v>0</v>
      </c>
      <c r="AV308" s="99">
        <v>0</v>
      </c>
      <c r="AW308" s="99">
        <v>0</v>
      </c>
      <c r="AX308" s="99"/>
      <c r="AY308" s="99"/>
      <c r="AZ308" s="99">
        <v>0</v>
      </c>
      <c r="BA308" s="99">
        <v>0</v>
      </c>
      <c r="BB308" s="99">
        <v>0</v>
      </c>
      <c r="BC308" s="99"/>
      <c r="BD308" s="99"/>
      <c r="BE308" s="99"/>
      <c r="BF308" s="99"/>
      <c r="BG308" s="99"/>
      <c r="BH308" s="99"/>
      <c r="BI308" s="99"/>
      <c r="BJ308" s="99"/>
      <c r="BK308" s="99"/>
      <c r="BL308" s="99"/>
      <c r="BM308" s="99"/>
      <c r="BN308" s="99"/>
      <c r="BO308" s="99"/>
      <c r="BP308" s="99"/>
      <c r="BQ308" s="99"/>
      <c r="BR308" s="99"/>
      <c r="BS308" s="99"/>
      <c r="BT308" s="99"/>
      <c r="BU308" s="99"/>
      <c r="BV308" s="99"/>
      <c r="BW308" s="99"/>
      <c r="BX308" s="99"/>
      <c r="BY308" s="99"/>
      <c r="BZ308" s="99"/>
      <c r="CA308" s="99"/>
      <c r="CB308" s="99"/>
      <c r="CC308" s="99"/>
      <c r="CD308" s="99"/>
      <c r="CE308" s="99"/>
      <c r="CF308" s="99"/>
      <c r="CG308" s="99"/>
      <c r="CH308" s="99"/>
      <c r="CI308" s="99"/>
      <c r="CJ308" s="99" t="s">
        <v>4583</v>
      </c>
      <c r="CK308" s="99" t="s">
        <v>6154</v>
      </c>
      <c r="CL308" s="99"/>
      <c r="CM308" s="99"/>
      <c r="CN308" s="102"/>
      <c r="CO308" s="99"/>
      <c r="CP308" s="103" t="s">
        <v>4696</v>
      </c>
      <c r="CQ308" s="104"/>
      <c r="CR308" s="104"/>
      <c r="CS308" s="104"/>
      <c r="CT308" s="104"/>
      <c r="CU308" s="105"/>
      <c r="CV308" s="104" t="str">
        <f>FLEET[[#This Row],[Category]]</f>
        <v>Message Board</v>
      </c>
      <c r="CW308" s="106" t="str">
        <f t="shared" si="4"/>
        <v>MB-##?</v>
      </c>
      <c r="CX30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8" s="106" t="s">
        <v>4577</v>
      </c>
      <c r="DA308" s="106" t="s">
        <v>3660</v>
      </c>
      <c r="DB308" s="106">
        <f>FLEET[[#This Row],[Toll Collection Device Number]]</f>
        <v>0</v>
      </c>
      <c r="DC308" s="106" t="str">
        <f>FLEET[[#This Row],[License Plate]]</f>
        <v>L1000859</v>
      </c>
      <c r="DD308" s="111" t="str">
        <f>IFERROR(_xlfn.XLOOKUP(FLEET[[#This Row],[ASSET]],Table7[Equip '#],Table7[Rate],),"NON-BILLABLE")</f>
        <v>NON-BILLABLE</v>
      </c>
    </row>
    <row r="309" spans="1:108" x14ac:dyDescent="0.25">
      <c r="A309" s="98" t="s">
        <v>4524</v>
      </c>
      <c r="B309" s="99" t="s">
        <v>4525</v>
      </c>
      <c r="C309" s="99" t="s">
        <v>4232</v>
      </c>
      <c r="D309" s="99" t="s">
        <v>4300</v>
      </c>
      <c r="E309" s="99" t="s">
        <v>4578</v>
      </c>
      <c r="F309" s="99" t="s">
        <v>4579</v>
      </c>
      <c r="G309" s="99"/>
      <c r="H309" s="99" t="s">
        <v>1364</v>
      </c>
      <c r="I309" s="100"/>
      <c r="J309" s="99"/>
      <c r="K309" s="101">
        <v>45747.232245370396</v>
      </c>
      <c r="L309" s="99" t="s">
        <v>4580</v>
      </c>
      <c r="M309" s="99"/>
      <c r="N309" s="99"/>
      <c r="O309" s="99"/>
      <c r="P309" s="99"/>
      <c r="Q309" s="99"/>
      <c r="R309" s="99" t="s">
        <v>6155</v>
      </c>
      <c r="S309" s="99"/>
      <c r="T309" s="99" t="s">
        <v>4535</v>
      </c>
      <c r="U309" s="99" t="s">
        <v>4373</v>
      </c>
      <c r="V309" s="99">
        <v>410</v>
      </c>
      <c r="W309" s="99"/>
      <c r="X309" s="99"/>
      <c r="Y309" s="99">
        <v>0</v>
      </c>
      <c r="Z309" s="99">
        <v>0</v>
      </c>
      <c r="AA309" s="99"/>
      <c r="AB309" s="99" t="s">
        <v>6156</v>
      </c>
      <c r="AC309" s="99"/>
      <c r="AD309" s="99"/>
      <c r="AE309" s="99"/>
      <c r="AF309" s="99"/>
      <c r="AG309" s="99"/>
      <c r="AH309" s="100"/>
      <c r="AI309" s="99"/>
      <c r="AJ309" s="99"/>
      <c r="AK309" s="99"/>
      <c r="AL309" s="99"/>
      <c r="AM309" s="99"/>
      <c r="AN309" s="99"/>
      <c r="AO309" s="99" t="s">
        <v>4539</v>
      </c>
      <c r="AP309" s="99"/>
      <c r="AQ309" s="99"/>
      <c r="AR309" s="99">
        <v>0</v>
      </c>
      <c r="AS309" s="99" t="s">
        <v>4540</v>
      </c>
      <c r="AT309" s="99"/>
      <c r="AU309" s="99">
        <v>0</v>
      </c>
      <c r="AV309" s="99">
        <v>0</v>
      </c>
      <c r="AW309" s="99">
        <v>0</v>
      </c>
      <c r="AX309" s="99"/>
      <c r="AY309" s="99"/>
      <c r="AZ309" s="99">
        <v>0</v>
      </c>
      <c r="BA309" s="99">
        <v>0</v>
      </c>
      <c r="BB309" s="99">
        <v>0</v>
      </c>
      <c r="BC309" s="99"/>
      <c r="BD309" s="99"/>
      <c r="BE309" s="99"/>
      <c r="BF309" s="99"/>
      <c r="BG309" s="99"/>
      <c r="BH309" s="99"/>
      <c r="BI309" s="99"/>
      <c r="BJ309" s="99"/>
      <c r="BK309" s="99"/>
      <c r="BL309" s="99"/>
      <c r="BM309" s="99"/>
      <c r="BN309" s="99"/>
      <c r="BO309" s="99"/>
      <c r="BP309" s="99"/>
      <c r="BQ309" s="99"/>
      <c r="BR309" s="99"/>
      <c r="BS309" s="99"/>
      <c r="BT309" s="99"/>
      <c r="BU309" s="99"/>
      <c r="BV309" s="99"/>
      <c r="BW309" s="99"/>
      <c r="BX309" s="99"/>
      <c r="BY309" s="99"/>
      <c r="BZ309" s="99"/>
      <c r="CA309" s="99"/>
      <c r="CB309" s="99"/>
      <c r="CC309" s="99"/>
      <c r="CD309" s="99"/>
      <c r="CE309" s="99"/>
      <c r="CF309" s="99"/>
      <c r="CG309" s="99"/>
      <c r="CH309" s="99"/>
      <c r="CI309" s="99"/>
      <c r="CJ309" s="99" t="s">
        <v>4583</v>
      </c>
      <c r="CK309" s="99" t="s">
        <v>6157</v>
      </c>
      <c r="CL309" s="99"/>
      <c r="CM309" s="99"/>
      <c r="CN309" s="102"/>
      <c r="CO309" s="99"/>
      <c r="CP309" s="103" t="s">
        <v>4696</v>
      </c>
      <c r="CQ309" s="104"/>
      <c r="CR309" s="104"/>
      <c r="CS309" s="104"/>
      <c r="CT309" s="104"/>
      <c r="CU309" s="105"/>
      <c r="CV309" s="104" t="str">
        <f>FLEET[[#This Row],[Category]]</f>
        <v>Message Board</v>
      </c>
      <c r="CW309" s="106" t="str">
        <f t="shared" si="4"/>
        <v>MB-??</v>
      </c>
      <c r="CX30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0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09" s="106" t="s">
        <v>4577</v>
      </c>
      <c r="DA309" s="106" t="s">
        <v>4232</v>
      </c>
      <c r="DB309" s="106">
        <f>FLEET[[#This Row],[Toll Collection Device Number]]</f>
        <v>0</v>
      </c>
      <c r="DC309" s="106">
        <f>FLEET[[#This Row],[License Plate]]</f>
        <v>0</v>
      </c>
      <c r="DD309" s="111" t="str">
        <f>IFERROR(_xlfn.XLOOKUP(FLEET[[#This Row],[ASSET]],Table7[Equip '#],Table7[Rate],),"NON-BILLABLE")</f>
        <v>NON-BILLABLE</v>
      </c>
    </row>
    <row r="310" spans="1:108" x14ac:dyDescent="0.25">
      <c r="A310" s="98" t="s">
        <v>4524</v>
      </c>
      <c r="B310" s="99" t="s">
        <v>4525</v>
      </c>
      <c r="C310" s="99" t="s">
        <v>4259</v>
      </c>
      <c r="D310" s="99" t="s">
        <v>4300</v>
      </c>
      <c r="E310" s="99" t="s">
        <v>4697</v>
      </c>
      <c r="F310" s="99" t="s">
        <v>6158</v>
      </c>
      <c r="G310" s="99"/>
      <c r="H310" s="99" t="s">
        <v>1364</v>
      </c>
      <c r="I310" s="100"/>
      <c r="J310" s="99"/>
      <c r="K310" s="101">
        <v>45747.230231481502</v>
      </c>
      <c r="L310" s="99" t="s">
        <v>4580</v>
      </c>
      <c r="M310" s="99"/>
      <c r="N310" s="99"/>
      <c r="O310" s="99"/>
      <c r="P310" s="99"/>
      <c r="Q310" s="99"/>
      <c r="R310" s="99" t="s">
        <v>6159</v>
      </c>
      <c r="S310" s="99"/>
      <c r="T310" s="99" t="s">
        <v>4535</v>
      </c>
      <c r="U310" s="99" t="s">
        <v>4373</v>
      </c>
      <c r="V310" s="99">
        <v>118</v>
      </c>
      <c r="W310" s="99"/>
      <c r="X310" s="99"/>
      <c r="Y310" s="99">
        <v>0</v>
      </c>
      <c r="Z310" s="99">
        <v>0</v>
      </c>
      <c r="AA310" s="99"/>
      <c r="AB310" s="99" t="s">
        <v>6160</v>
      </c>
      <c r="AC310" s="99"/>
      <c r="AD310" s="99"/>
      <c r="AE310" s="99"/>
      <c r="AF310" s="99"/>
      <c r="AG310" s="99"/>
      <c r="AH310" s="99"/>
      <c r="AI310" s="99"/>
      <c r="AJ310" s="99"/>
      <c r="AK310" s="99"/>
      <c r="AL310" s="99"/>
      <c r="AM310" s="99"/>
      <c r="AN310" s="99"/>
      <c r="AO310" s="99" t="s">
        <v>4539</v>
      </c>
      <c r="AP310" s="99"/>
      <c r="AQ310" s="99">
        <v>0</v>
      </c>
      <c r="AR310" s="99">
        <v>0</v>
      </c>
      <c r="AS310" s="99" t="s">
        <v>4540</v>
      </c>
      <c r="AT310" s="99">
        <v>0</v>
      </c>
      <c r="AU310" s="99">
        <v>0</v>
      </c>
      <c r="AV310" s="99">
        <v>0</v>
      </c>
      <c r="AW310" s="99">
        <v>0</v>
      </c>
      <c r="AX310" s="99"/>
      <c r="AY310" s="99"/>
      <c r="AZ310" s="99"/>
      <c r="BA310" s="99"/>
      <c r="BB310" s="99"/>
      <c r="BC310" s="99"/>
      <c r="BD310" s="99"/>
      <c r="BE310" s="99"/>
      <c r="BF310" s="99"/>
      <c r="BG310" s="99"/>
      <c r="BH310" s="99"/>
      <c r="BI310" s="99"/>
      <c r="BJ310" s="99"/>
      <c r="BK310" s="99"/>
      <c r="BL310" s="99"/>
      <c r="BM310" s="99"/>
      <c r="BN310" s="99"/>
      <c r="BO310" s="99"/>
      <c r="BP310" s="99"/>
      <c r="BQ310" s="99"/>
      <c r="BR310" s="99"/>
      <c r="BS310" s="99"/>
      <c r="BT310" s="99"/>
      <c r="BU310" s="99"/>
      <c r="BV310" s="99"/>
      <c r="BW310" s="99"/>
      <c r="BX310" s="99"/>
      <c r="BY310" s="99"/>
      <c r="BZ310" s="99"/>
      <c r="CA310" s="99"/>
      <c r="CB310" s="99"/>
      <c r="CC310" s="99"/>
      <c r="CD310" s="99"/>
      <c r="CE310" s="99"/>
      <c r="CF310" s="99"/>
      <c r="CG310" s="99"/>
      <c r="CH310" s="99"/>
      <c r="CI310" s="99"/>
      <c r="CJ310" s="99" t="s">
        <v>4583</v>
      </c>
      <c r="CK310" s="99" t="s">
        <v>6161</v>
      </c>
      <c r="CL310" s="99"/>
      <c r="CM310" s="99"/>
      <c r="CN310" s="102"/>
      <c r="CO310" s="99"/>
      <c r="CP310" s="103" t="s">
        <v>4544</v>
      </c>
      <c r="CQ310" s="104"/>
      <c r="CR310" s="104"/>
      <c r="CS310" s="104"/>
      <c r="CT310" s="104"/>
      <c r="CU310" s="105"/>
      <c r="CV310" s="104" t="str">
        <f>FLEET[[#This Row],[Category]]</f>
        <v>Message Board</v>
      </c>
      <c r="CW310" s="106" t="str">
        <f t="shared" si="4"/>
        <v>MB-????????</v>
      </c>
      <c r="CX3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0" s="106" t="s">
        <v>4577</v>
      </c>
      <c r="DA310" s="106" t="s">
        <v>4259</v>
      </c>
      <c r="DB310" s="106">
        <f>FLEET[[#This Row],[Toll Collection Device Number]]</f>
        <v>0</v>
      </c>
      <c r="DC310" s="106">
        <f>FLEET[[#This Row],[License Plate]]</f>
        <v>0</v>
      </c>
      <c r="DD310" s="111" t="str">
        <f>IFERROR(_xlfn.XLOOKUP(FLEET[[#This Row],[ASSET]],Table7[Equip '#],Table7[Rate],),"NON-BILLABLE")</f>
        <v>NON-BILLABLE</v>
      </c>
    </row>
    <row r="311" spans="1:108" x14ac:dyDescent="0.25">
      <c r="A311" s="98" t="s">
        <v>4524</v>
      </c>
      <c r="B311" s="99" t="s">
        <v>4525</v>
      </c>
      <c r="C311" s="99" t="s">
        <v>3984</v>
      </c>
      <c r="D311" s="99" t="s">
        <v>4300</v>
      </c>
      <c r="E311" s="99" t="s">
        <v>4578</v>
      </c>
      <c r="F311" s="99" t="s">
        <v>4579</v>
      </c>
      <c r="G311" s="99"/>
      <c r="H311" s="99" t="s">
        <v>1364</v>
      </c>
      <c r="I311" s="100"/>
      <c r="J311" s="99"/>
      <c r="K311" s="101">
        <v>45747.232534722199</v>
      </c>
      <c r="L311" s="99" t="s">
        <v>4580</v>
      </c>
      <c r="M311" s="99"/>
      <c r="N311" s="99"/>
      <c r="O311" s="99"/>
      <c r="P311" s="99"/>
      <c r="Q311" s="99"/>
      <c r="R311" s="99" t="s">
        <v>5285</v>
      </c>
      <c r="S311" s="99"/>
      <c r="T311" s="99" t="s">
        <v>4535</v>
      </c>
      <c r="U311" s="99" t="s">
        <v>4373</v>
      </c>
      <c r="V311" s="99">
        <v>424</v>
      </c>
      <c r="W311" s="99"/>
      <c r="X311" s="99"/>
      <c r="Y311" s="99">
        <v>0</v>
      </c>
      <c r="Z311" s="99">
        <v>0</v>
      </c>
      <c r="AA311" s="99" t="s">
        <v>3919</v>
      </c>
      <c r="AB311" s="99" t="s">
        <v>6162</v>
      </c>
      <c r="AC311" s="99"/>
      <c r="AD311" s="99"/>
      <c r="AE311" s="99" t="s">
        <v>568</v>
      </c>
      <c r="AF311" s="99"/>
      <c r="AG311" s="99"/>
      <c r="AH311" s="100"/>
      <c r="AI311" s="99"/>
      <c r="AJ311" s="99"/>
      <c r="AK311" s="99"/>
      <c r="AL311" s="99"/>
      <c r="AM311" s="99"/>
      <c r="AN311" s="99"/>
      <c r="AO311" s="99" t="s">
        <v>4539</v>
      </c>
      <c r="AP311" s="99"/>
      <c r="AQ311" s="99"/>
      <c r="AR311" s="99">
        <v>0</v>
      </c>
      <c r="AS311" s="99" t="s">
        <v>4540</v>
      </c>
      <c r="AT311" s="99"/>
      <c r="AU311" s="99">
        <v>0</v>
      </c>
      <c r="AV311" s="99">
        <v>0</v>
      </c>
      <c r="AW311" s="99">
        <v>0</v>
      </c>
      <c r="AX311" s="99"/>
      <c r="AY311" s="99"/>
      <c r="AZ311" s="99">
        <v>0</v>
      </c>
      <c r="BA311" s="99">
        <v>0</v>
      </c>
      <c r="BB311" s="99">
        <v>0</v>
      </c>
      <c r="BC311" s="99"/>
      <c r="BD311" s="99"/>
      <c r="BE311" s="99"/>
      <c r="BF311" s="99"/>
      <c r="BG311" s="99"/>
      <c r="BH311" s="99"/>
      <c r="BI311" s="99"/>
      <c r="BJ311" s="99"/>
      <c r="BK311" s="99"/>
      <c r="BL311" s="99"/>
      <c r="BM311" s="99"/>
      <c r="BN311" s="99"/>
      <c r="BO311" s="99"/>
      <c r="BP311" s="99"/>
      <c r="BQ311" s="99"/>
      <c r="BR311" s="99"/>
      <c r="BS311" s="99"/>
      <c r="BT311" s="99"/>
      <c r="BU311" s="99"/>
      <c r="BV311" s="99"/>
      <c r="BW311" s="99"/>
      <c r="BX311" s="99"/>
      <c r="BY311" s="99"/>
      <c r="BZ311" s="99"/>
      <c r="CA311" s="99"/>
      <c r="CB311" s="99"/>
      <c r="CC311" s="99"/>
      <c r="CD311" s="99"/>
      <c r="CE311" s="99"/>
      <c r="CF311" s="99"/>
      <c r="CG311" s="99"/>
      <c r="CH311" s="99"/>
      <c r="CI311" s="99"/>
      <c r="CJ311" s="99" t="s">
        <v>4583</v>
      </c>
      <c r="CK311" s="99" t="s">
        <v>6163</v>
      </c>
      <c r="CL311" s="102"/>
      <c r="CM311" s="99"/>
      <c r="CN311" s="102"/>
      <c r="CO311" s="99"/>
      <c r="CP311" s="103" t="s">
        <v>4696</v>
      </c>
      <c r="CQ311" s="104"/>
      <c r="CR311" s="104"/>
      <c r="CS311" s="104"/>
      <c r="CT311" s="104"/>
      <c r="CU311" s="105"/>
      <c r="CV311" s="104" t="str">
        <f>FLEET[[#This Row],[Category]]</f>
        <v>Message Board</v>
      </c>
      <c r="CW311" s="106" t="str">
        <f t="shared" si="4"/>
        <v>MB-008</v>
      </c>
      <c r="CX3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1" s="106" t="s">
        <v>4577</v>
      </c>
      <c r="DA311" s="106" t="s">
        <v>3984</v>
      </c>
      <c r="DB311" s="106">
        <f>FLEET[[#This Row],[Toll Collection Device Number]]</f>
        <v>0</v>
      </c>
      <c r="DC311" s="106">
        <f>FLEET[[#This Row],[License Plate]]</f>
        <v>0</v>
      </c>
      <c r="DD311" s="111" t="str">
        <f>IFERROR(_xlfn.XLOOKUP(FLEET[[#This Row],[ASSET]],Table7[Equip '#],Table7[Rate],),"NON-BILLABLE")</f>
        <v>NON-BILLABLE</v>
      </c>
    </row>
    <row r="312" spans="1:108" x14ac:dyDescent="0.25">
      <c r="A312" s="98" t="s">
        <v>4524</v>
      </c>
      <c r="B312" s="99" t="s">
        <v>4525</v>
      </c>
      <c r="C312" s="99" t="s">
        <v>1301</v>
      </c>
      <c r="D312" s="99" t="s">
        <v>4300</v>
      </c>
      <c r="E312" s="99" t="s">
        <v>4697</v>
      </c>
      <c r="F312" s="99" t="s">
        <v>6158</v>
      </c>
      <c r="G312" s="99"/>
      <c r="H312" s="99" t="s">
        <v>1364</v>
      </c>
      <c r="I312" s="100"/>
      <c r="J312" s="99"/>
      <c r="K312" s="101">
        <v>45742.832511574103</v>
      </c>
      <c r="L312" s="99" t="s">
        <v>4580</v>
      </c>
      <c r="M312" s="99"/>
      <c r="N312" s="99"/>
      <c r="O312" s="99"/>
      <c r="P312" s="99"/>
      <c r="Q312" s="99"/>
      <c r="R312" s="99" t="s">
        <v>4628</v>
      </c>
      <c r="S312" s="99"/>
      <c r="T312" s="99" t="s">
        <v>4535</v>
      </c>
      <c r="U312" s="99" t="s">
        <v>4373</v>
      </c>
      <c r="V312" s="99">
        <v>432</v>
      </c>
      <c r="W312" s="99"/>
      <c r="X312" s="99"/>
      <c r="Y312" s="99">
        <v>0</v>
      </c>
      <c r="Z312" s="99">
        <v>0</v>
      </c>
      <c r="AA312" s="99" t="s">
        <v>6164</v>
      </c>
      <c r="AB312" s="99" t="s">
        <v>6165</v>
      </c>
      <c r="AC312" s="99"/>
      <c r="AD312" s="99"/>
      <c r="AE312" s="99"/>
      <c r="AF312" s="99"/>
      <c r="AG312" s="99"/>
      <c r="AH312" s="99"/>
      <c r="AI312" s="99"/>
      <c r="AJ312" s="99"/>
      <c r="AK312" s="99"/>
      <c r="AL312" s="99"/>
      <c r="AM312" s="99"/>
      <c r="AN312" s="99"/>
      <c r="AO312" s="99" t="s">
        <v>4539</v>
      </c>
      <c r="AP312" s="99"/>
      <c r="AQ312" s="99">
        <v>0</v>
      </c>
      <c r="AR312" s="99">
        <v>0</v>
      </c>
      <c r="AS312" s="99" t="s">
        <v>4540</v>
      </c>
      <c r="AT312" s="99">
        <v>0</v>
      </c>
      <c r="AU312" s="99">
        <v>0</v>
      </c>
      <c r="AV312" s="99">
        <v>0</v>
      </c>
      <c r="AW312" s="99">
        <v>0</v>
      </c>
      <c r="AX312" s="99"/>
      <c r="AY312" s="99"/>
      <c r="AZ312" s="99"/>
      <c r="BA312" s="99"/>
      <c r="BB312" s="99"/>
      <c r="BC312" s="99"/>
      <c r="BD312" s="99"/>
      <c r="BE312" s="99"/>
      <c r="BF312" s="99"/>
      <c r="BG312" s="99"/>
      <c r="BH312" s="99"/>
      <c r="BI312" s="99"/>
      <c r="BJ312" s="99"/>
      <c r="BK312" s="99"/>
      <c r="BL312" s="99"/>
      <c r="BM312" s="99"/>
      <c r="BN312" s="99"/>
      <c r="BO312" s="99"/>
      <c r="BP312" s="99"/>
      <c r="BQ312" s="99"/>
      <c r="BR312" s="99"/>
      <c r="BS312" s="99"/>
      <c r="BT312" s="99"/>
      <c r="BU312" s="99"/>
      <c r="BV312" s="99"/>
      <c r="BW312" s="99"/>
      <c r="BX312" s="99"/>
      <c r="BY312" s="99"/>
      <c r="BZ312" s="99"/>
      <c r="CA312" s="99"/>
      <c r="CB312" s="99"/>
      <c r="CC312" s="99"/>
      <c r="CD312" s="99"/>
      <c r="CE312" s="99"/>
      <c r="CF312" s="99"/>
      <c r="CG312" s="99"/>
      <c r="CH312" s="99"/>
      <c r="CI312" s="99"/>
      <c r="CJ312" s="99" t="s">
        <v>4583</v>
      </c>
      <c r="CK312" s="99" t="s">
        <v>6166</v>
      </c>
      <c r="CL312" s="102"/>
      <c r="CM312" s="99"/>
      <c r="CN312" s="102"/>
      <c r="CO312" s="99"/>
      <c r="CP312" s="103" t="s">
        <v>4544</v>
      </c>
      <c r="CQ312" s="104"/>
      <c r="CR312" s="104"/>
      <c r="CS312" s="104"/>
      <c r="CT312" s="104"/>
      <c r="CU312" s="105"/>
      <c r="CV312" s="104" t="str">
        <f>FLEET[[#This Row],[Category]]</f>
        <v>Message Board</v>
      </c>
      <c r="CW312" s="106" t="str">
        <f t="shared" si="4"/>
        <v>MB-01</v>
      </c>
      <c r="CX3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2" s="106" t="s">
        <v>4577</v>
      </c>
      <c r="DA312" s="106" t="s">
        <v>1301</v>
      </c>
      <c r="DB312" s="106">
        <f>FLEET[[#This Row],[Toll Collection Device Number]]</f>
        <v>0</v>
      </c>
      <c r="DC312" s="106">
        <f>FLEET[[#This Row],[License Plate]]</f>
        <v>0</v>
      </c>
      <c r="DD312" s="111" t="str">
        <f>IFERROR(_xlfn.XLOOKUP(FLEET[[#This Row],[ASSET]],Table7[Equip '#],Table7[Rate],),"NON-BILLABLE")</f>
        <v>NON-BILLABLE</v>
      </c>
    </row>
    <row r="313" spans="1:108" x14ac:dyDescent="0.25">
      <c r="A313" s="98" t="s">
        <v>4524</v>
      </c>
      <c r="B313" s="99" t="s">
        <v>4525</v>
      </c>
      <c r="C313" s="99" t="s">
        <v>3661</v>
      </c>
      <c r="D313" s="99" t="s">
        <v>4300</v>
      </c>
      <c r="E313" s="99" t="s">
        <v>4578</v>
      </c>
      <c r="F313" s="99" t="s">
        <v>4579</v>
      </c>
      <c r="G313" s="99"/>
      <c r="H313" s="99" t="s">
        <v>1364</v>
      </c>
      <c r="I313" s="100"/>
      <c r="J313" s="99"/>
      <c r="K313" s="101">
        <v>45747.232511574097</v>
      </c>
      <c r="L313" s="99" t="s">
        <v>4580</v>
      </c>
      <c r="M313" s="99"/>
      <c r="N313" s="99"/>
      <c r="O313" s="99"/>
      <c r="P313" s="99"/>
      <c r="Q313" s="99"/>
      <c r="R313" s="99" t="s">
        <v>4628</v>
      </c>
      <c r="S313" s="99"/>
      <c r="T313" s="99" t="s">
        <v>4535</v>
      </c>
      <c r="U313" s="99" t="s">
        <v>4373</v>
      </c>
      <c r="V313" s="99">
        <v>424</v>
      </c>
      <c r="W313" s="99"/>
      <c r="X313" s="99"/>
      <c r="Y313" s="99">
        <v>0</v>
      </c>
      <c r="Z313" s="99">
        <v>0</v>
      </c>
      <c r="AA313" s="99" t="s">
        <v>6167</v>
      </c>
      <c r="AB313" s="99" t="s">
        <v>6168</v>
      </c>
      <c r="AC313" s="99"/>
      <c r="AD313" s="99"/>
      <c r="AE313" s="99" t="s">
        <v>568</v>
      </c>
      <c r="AF313" s="99"/>
      <c r="AG313" s="99"/>
      <c r="AH313" s="99"/>
      <c r="AI313" s="99"/>
      <c r="AJ313" s="99"/>
      <c r="AK313" s="99"/>
      <c r="AL313" s="99"/>
      <c r="AM313" s="99"/>
      <c r="AN313" s="99"/>
      <c r="AO313" s="99" t="s">
        <v>4539</v>
      </c>
      <c r="AP313" s="99"/>
      <c r="AQ313" s="99"/>
      <c r="AR313" s="99">
        <v>0</v>
      </c>
      <c r="AS313" s="99" t="s">
        <v>4540</v>
      </c>
      <c r="AT313" s="99"/>
      <c r="AU313" s="99">
        <v>0</v>
      </c>
      <c r="AV313" s="99">
        <v>0</v>
      </c>
      <c r="AW313" s="99">
        <v>0</v>
      </c>
      <c r="AX313" s="99"/>
      <c r="AY313" s="99"/>
      <c r="AZ313" s="99">
        <v>0</v>
      </c>
      <c r="BA313" s="99">
        <v>0</v>
      </c>
      <c r="BB313" s="99">
        <v>0</v>
      </c>
      <c r="BC313" s="99"/>
      <c r="BD313" s="99"/>
      <c r="BE313" s="99"/>
      <c r="BF313" s="99"/>
      <c r="BG313" s="99"/>
      <c r="BH313" s="99"/>
      <c r="BI313" s="99"/>
      <c r="BJ313" s="99"/>
      <c r="BK313" s="99"/>
      <c r="BL313" s="99"/>
      <c r="BM313" s="99"/>
      <c r="BN313" s="99"/>
      <c r="BO313" s="99"/>
      <c r="BP313" s="99"/>
      <c r="BQ313" s="99"/>
      <c r="BR313" s="99"/>
      <c r="BS313" s="99"/>
      <c r="BT313" s="99"/>
      <c r="BU313" s="99"/>
      <c r="BV313" s="99"/>
      <c r="BW313" s="99"/>
      <c r="BX313" s="99"/>
      <c r="BY313" s="99"/>
      <c r="BZ313" s="99"/>
      <c r="CA313" s="99"/>
      <c r="CB313" s="99"/>
      <c r="CC313" s="99"/>
      <c r="CD313" s="99"/>
      <c r="CE313" s="99"/>
      <c r="CF313" s="99"/>
      <c r="CG313" s="99"/>
      <c r="CH313" s="99"/>
      <c r="CI313" s="99"/>
      <c r="CJ313" s="99" t="s">
        <v>4583</v>
      </c>
      <c r="CK313" s="99" t="s">
        <v>6169</v>
      </c>
      <c r="CL313" s="102"/>
      <c r="CM313" s="99"/>
      <c r="CN313" s="102"/>
      <c r="CO313" s="99"/>
      <c r="CP313" s="103" t="s">
        <v>4696</v>
      </c>
      <c r="CQ313" s="104"/>
      <c r="CR313" s="104"/>
      <c r="CS313" s="104"/>
      <c r="CT313" s="104"/>
      <c r="CU313" s="105"/>
      <c r="CV313" s="104" t="str">
        <f>FLEET[[#This Row],[Category]]</f>
        <v>Message Board</v>
      </c>
      <c r="CW313" s="106" t="str">
        <f t="shared" si="4"/>
        <v>MB-011</v>
      </c>
      <c r="CX3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3" s="106" t="s">
        <v>4577</v>
      </c>
      <c r="DA313" s="106" t="s">
        <v>3661</v>
      </c>
      <c r="DB313" s="106">
        <f>FLEET[[#This Row],[Toll Collection Device Number]]</f>
        <v>0</v>
      </c>
      <c r="DC313" s="106">
        <f>FLEET[[#This Row],[License Plate]]</f>
        <v>0</v>
      </c>
      <c r="DD313" s="111" t="str">
        <f>IFERROR(_xlfn.XLOOKUP(FLEET[[#This Row],[ASSET]],Table7[Equip '#],Table7[Rate],),"NON-BILLABLE")</f>
        <v>NON-BILLABLE</v>
      </c>
    </row>
    <row r="314" spans="1:108" x14ac:dyDescent="0.25">
      <c r="A314" s="98" t="s">
        <v>4524</v>
      </c>
      <c r="B314" s="99" t="s">
        <v>4525</v>
      </c>
      <c r="C314" s="99" t="s">
        <v>3942</v>
      </c>
      <c r="D314" s="99" t="s">
        <v>4300</v>
      </c>
      <c r="E314" s="99" t="s">
        <v>4578</v>
      </c>
      <c r="F314" s="99" t="s">
        <v>4579</v>
      </c>
      <c r="G314" s="99"/>
      <c r="H314" s="99" t="s">
        <v>1364</v>
      </c>
      <c r="I314" s="100"/>
      <c r="J314" s="99"/>
      <c r="K314" s="99">
        <v>45747.230231481502</v>
      </c>
      <c r="L314" s="99" t="s">
        <v>4580</v>
      </c>
      <c r="M314" s="99"/>
      <c r="N314" s="99"/>
      <c r="O314" s="99"/>
      <c r="P314" s="99"/>
      <c r="Q314" s="99"/>
      <c r="R314" s="99" t="s">
        <v>6170</v>
      </c>
      <c r="S314" s="99"/>
      <c r="T314" s="99" t="s">
        <v>4535</v>
      </c>
      <c r="U314" s="99" t="s">
        <v>4373</v>
      </c>
      <c r="V314" s="99">
        <v>424</v>
      </c>
      <c r="W314" s="99"/>
      <c r="X314" s="99"/>
      <c r="Y314" s="99">
        <v>0</v>
      </c>
      <c r="Z314" s="99">
        <v>0</v>
      </c>
      <c r="AA314" s="99" t="s">
        <v>3785</v>
      </c>
      <c r="AB314" s="99" t="s">
        <v>6171</v>
      </c>
      <c r="AC314" s="99"/>
      <c r="AD314" s="99"/>
      <c r="AE314" s="99" t="s">
        <v>568</v>
      </c>
      <c r="AF314" s="99"/>
      <c r="AG314" s="99"/>
      <c r="AH314" s="99"/>
      <c r="AI314" s="99"/>
      <c r="AJ314" s="99"/>
      <c r="AK314" s="99"/>
      <c r="AL314" s="99"/>
      <c r="AM314" s="99"/>
      <c r="AN314" s="99"/>
      <c r="AO314" s="99" t="s">
        <v>4539</v>
      </c>
      <c r="AP314" s="99"/>
      <c r="AQ314" s="99"/>
      <c r="AR314" s="99">
        <v>0</v>
      </c>
      <c r="AS314" s="99" t="s">
        <v>4540</v>
      </c>
      <c r="AT314" s="99"/>
      <c r="AU314" s="99">
        <v>0</v>
      </c>
      <c r="AV314" s="99">
        <v>0</v>
      </c>
      <c r="AW314" s="99">
        <v>0</v>
      </c>
      <c r="AX314" s="99"/>
      <c r="AY314" s="99"/>
      <c r="AZ314" s="99">
        <v>0</v>
      </c>
      <c r="BA314" s="99">
        <v>0</v>
      </c>
      <c r="BB314" s="99">
        <v>0</v>
      </c>
      <c r="BC314" s="99"/>
      <c r="BD314" s="99"/>
      <c r="BE314" s="99"/>
      <c r="BF314" s="99"/>
      <c r="BG314" s="99"/>
      <c r="BH314" s="99"/>
      <c r="BI314" s="99"/>
      <c r="BJ314" s="99"/>
      <c r="BK314" s="99"/>
      <c r="BL314" s="99"/>
      <c r="BM314" s="99"/>
      <c r="BN314" s="99"/>
      <c r="BO314" s="99"/>
      <c r="BP314" s="99"/>
      <c r="BQ314" s="99"/>
      <c r="BR314" s="99"/>
      <c r="BS314" s="99"/>
      <c r="BT314" s="99"/>
      <c r="BU314" s="99"/>
      <c r="BV314" s="99"/>
      <c r="BW314" s="99"/>
      <c r="BX314" s="99"/>
      <c r="BY314" s="99"/>
      <c r="BZ314" s="99"/>
      <c r="CA314" s="99"/>
      <c r="CB314" s="99"/>
      <c r="CC314" s="99"/>
      <c r="CD314" s="99"/>
      <c r="CE314" s="99"/>
      <c r="CF314" s="99"/>
      <c r="CG314" s="99"/>
      <c r="CH314" s="99"/>
      <c r="CI314" s="99"/>
      <c r="CJ314" s="99" t="s">
        <v>4583</v>
      </c>
      <c r="CK314" s="99" t="s">
        <v>6172</v>
      </c>
      <c r="CL314" s="99"/>
      <c r="CM314" s="99"/>
      <c r="CN314" s="102"/>
      <c r="CO314" s="99"/>
      <c r="CP314" s="103" t="s">
        <v>4696</v>
      </c>
      <c r="CQ314" s="104"/>
      <c r="CR314" s="104"/>
      <c r="CS314" s="104"/>
      <c r="CT314" s="104"/>
      <c r="CU314" s="105"/>
      <c r="CV314" s="104" t="str">
        <f>FLEET[[#This Row],[Category]]</f>
        <v>Message Board</v>
      </c>
      <c r="CW314" s="106" t="str">
        <f t="shared" si="4"/>
        <v>MB-016</v>
      </c>
      <c r="CX3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4" s="106" t="s">
        <v>4577</v>
      </c>
      <c r="DA314" s="106" t="s">
        <v>3942</v>
      </c>
      <c r="DB314" s="106">
        <f>FLEET[[#This Row],[Toll Collection Device Number]]</f>
        <v>0</v>
      </c>
      <c r="DC314" s="106">
        <f>FLEET[[#This Row],[License Plate]]</f>
        <v>0</v>
      </c>
      <c r="DD314" s="111" t="str">
        <f>IFERROR(_xlfn.XLOOKUP(FLEET[[#This Row],[ASSET]],Table7[Equip '#],Table7[Rate],),"NON-BILLABLE")</f>
        <v>NON-BILLABLE</v>
      </c>
    </row>
    <row r="315" spans="1:108" x14ac:dyDescent="0.25">
      <c r="A315" s="98" t="s">
        <v>4524</v>
      </c>
      <c r="B315" s="99" t="s">
        <v>4525</v>
      </c>
      <c r="C315" s="99" t="s">
        <v>6173</v>
      </c>
      <c r="D315" s="99" t="s">
        <v>4300</v>
      </c>
      <c r="E315" s="99" t="s">
        <v>6174</v>
      </c>
      <c r="F315" s="99" t="s">
        <v>6175</v>
      </c>
      <c r="G315" s="99">
        <v>2023</v>
      </c>
      <c r="H315" s="99" t="s">
        <v>1364</v>
      </c>
      <c r="I315" s="100"/>
      <c r="J315" s="99"/>
      <c r="K315" s="101">
        <v>45747.227997685201</v>
      </c>
      <c r="L315" s="99" t="s">
        <v>4580</v>
      </c>
      <c r="M315" s="99"/>
      <c r="N315" s="99"/>
      <c r="O315" s="99"/>
      <c r="P315" s="99"/>
      <c r="Q315" s="99"/>
      <c r="R315" s="99" t="s">
        <v>4799</v>
      </c>
      <c r="S315" s="99"/>
      <c r="T315" s="99" t="s">
        <v>4535</v>
      </c>
      <c r="U315" s="99" t="s">
        <v>4373</v>
      </c>
      <c r="V315" s="99">
        <v>536</v>
      </c>
      <c r="W315" s="99"/>
      <c r="X315" s="99"/>
      <c r="Y315" s="99">
        <v>0</v>
      </c>
      <c r="Z315" s="99">
        <v>0</v>
      </c>
      <c r="AA315" s="99"/>
      <c r="AB315" s="99" t="s">
        <v>6176</v>
      </c>
      <c r="AC315" s="99"/>
      <c r="AD315" s="99"/>
      <c r="AE315" s="99"/>
      <c r="AF315" s="99"/>
      <c r="AG315" s="99"/>
      <c r="AH315" s="99"/>
      <c r="AI315" s="99"/>
      <c r="AJ315" s="99"/>
      <c r="AK315" s="99"/>
      <c r="AL315" s="99"/>
      <c r="AM315" s="99"/>
      <c r="AN315" s="99"/>
      <c r="AO315" s="99" t="s">
        <v>4539</v>
      </c>
      <c r="AP315" s="99" t="s">
        <v>4639</v>
      </c>
      <c r="AQ315" s="99"/>
      <c r="AR315" s="99">
        <v>0</v>
      </c>
      <c r="AS315" s="99" t="s">
        <v>4540</v>
      </c>
      <c r="AT315" s="99"/>
      <c r="AU315" s="99">
        <v>0</v>
      </c>
      <c r="AV315" s="99">
        <v>0</v>
      </c>
      <c r="AW315" s="99">
        <v>0</v>
      </c>
      <c r="AX315" s="99"/>
      <c r="AY315" s="99"/>
      <c r="AZ315" s="99"/>
      <c r="BA315" s="99"/>
      <c r="BB315" s="99"/>
      <c r="BC315" s="99"/>
      <c r="BD315" s="99"/>
      <c r="BE315" s="99"/>
      <c r="BF315" s="99"/>
      <c r="BG315" s="99"/>
      <c r="BH315" s="99"/>
      <c r="BI315" s="99"/>
      <c r="BJ315" s="99"/>
      <c r="BK315" s="99"/>
      <c r="BL315" s="99"/>
      <c r="BM315" s="99"/>
      <c r="BN315" s="99"/>
      <c r="BO315" s="99"/>
      <c r="BP315" s="99"/>
      <c r="BQ315" s="99"/>
      <c r="BR315" s="99"/>
      <c r="BS315" s="99"/>
      <c r="BT315" s="99"/>
      <c r="BU315" s="99"/>
      <c r="BV315" s="99"/>
      <c r="BW315" s="99"/>
      <c r="BX315" s="99"/>
      <c r="BY315" s="99"/>
      <c r="BZ315" s="99"/>
      <c r="CA315" s="99"/>
      <c r="CB315" s="99"/>
      <c r="CC315" s="99"/>
      <c r="CD315" s="99"/>
      <c r="CE315" s="99"/>
      <c r="CF315" s="99"/>
      <c r="CG315" s="99"/>
      <c r="CH315" s="99"/>
      <c r="CI315" s="99"/>
      <c r="CJ315" s="99" t="s">
        <v>4583</v>
      </c>
      <c r="CK315" s="99" t="s">
        <v>6177</v>
      </c>
      <c r="CL315" s="99"/>
      <c r="CM315" s="99"/>
      <c r="CN315" s="102"/>
      <c r="CO315" s="99"/>
      <c r="CP315" s="103" t="s">
        <v>4544</v>
      </c>
      <c r="CQ315" s="104"/>
      <c r="CR315" s="104"/>
      <c r="CS315" s="104"/>
      <c r="CT315" s="104"/>
      <c r="CU315" s="105"/>
      <c r="CV315" s="104" t="str">
        <f>FLEET[[#This Row],[Category]]</f>
        <v>Message Board</v>
      </c>
      <c r="CW315" s="106" t="str">
        <f t="shared" si="4"/>
        <v>MB-01S</v>
      </c>
      <c r="CX3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5" s="106" t="s">
        <v>4577</v>
      </c>
      <c r="DA315" s="106" t="s">
        <v>6173</v>
      </c>
      <c r="DB315" s="106">
        <f>FLEET[[#This Row],[Toll Collection Device Number]]</f>
        <v>0</v>
      </c>
      <c r="DC315" s="106">
        <f>FLEET[[#This Row],[License Plate]]</f>
        <v>0</v>
      </c>
      <c r="DD315" s="111" t="str">
        <f>IFERROR(_xlfn.XLOOKUP(FLEET[[#This Row],[ASSET]],Table7[Equip '#],Table7[Rate],),"NON-BILLABLE")</f>
        <v>NON-BILLABLE</v>
      </c>
    </row>
    <row r="316" spans="1:108" x14ac:dyDescent="0.25">
      <c r="A316" s="98" t="s">
        <v>4524</v>
      </c>
      <c r="B316" s="99" t="s">
        <v>4525</v>
      </c>
      <c r="C316" s="99" t="s">
        <v>1303</v>
      </c>
      <c r="D316" s="99" t="s">
        <v>4300</v>
      </c>
      <c r="E316" s="99" t="s">
        <v>4697</v>
      </c>
      <c r="F316" s="99" t="s">
        <v>6158</v>
      </c>
      <c r="G316" s="99"/>
      <c r="H316" s="99" t="s">
        <v>1364</v>
      </c>
      <c r="I316" s="100"/>
      <c r="J316" s="99"/>
      <c r="K316" s="101">
        <v>45747.236712963</v>
      </c>
      <c r="L316" s="99" t="s">
        <v>4580</v>
      </c>
      <c r="M316" s="99"/>
      <c r="N316" s="99"/>
      <c r="O316" s="99"/>
      <c r="P316" s="99"/>
      <c r="Q316" s="99"/>
      <c r="R316" s="99" t="s">
        <v>6178</v>
      </c>
      <c r="S316" s="99"/>
      <c r="T316" s="99" t="s">
        <v>4535</v>
      </c>
      <c r="U316" s="99" t="s">
        <v>4373</v>
      </c>
      <c r="V316" s="99">
        <v>432</v>
      </c>
      <c r="W316" s="99"/>
      <c r="X316" s="99"/>
      <c r="Y316" s="99">
        <v>0</v>
      </c>
      <c r="Z316" s="99">
        <v>0</v>
      </c>
      <c r="AA316" s="99" t="s">
        <v>6179</v>
      </c>
      <c r="AB316" s="99" t="s">
        <v>6180</v>
      </c>
      <c r="AC316" s="99"/>
      <c r="AD316" s="99" t="s">
        <v>6181</v>
      </c>
      <c r="AE316" s="99" t="s">
        <v>568</v>
      </c>
      <c r="AF316" s="99"/>
      <c r="AG316" s="99"/>
      <c r="AH316" s="99"/>
      <c r="AI316" s="99"/>
      <c r="AJ316" s="99"/>
      <c r="AK316" s="99"/>
      <c r="AL316" s="99"/>
      <c r="AM316" s="99"/>
      <c r="AN316" s="99"/>
      <c r="AO316" s="99" t="s">
        <v>4539</v>
      </c>
      <c r="AP316" s="99"/>
      <c r="AQ316" s="99">
        <v>0</v>
      </c>
      <c r="AR316" s="99">
        <v>0</v>
      </c>
      <c r="AS316" s="99" t="s">
        <v>4540</v>
      </c>
      <c r="AT316" s="99">
        <v>0</v>
      </c>
      <c r="AU316" s="99">
        <v>0</v>
      </c>
      <c r="AV316" s="99">
        <v>0</v>
      </c>
      <c r="AW316" s="99">
        <v>0</v>
      </c>
      <c r="AX316" s="99"/>
      <c r="AY316" s="99"/>
      <c r="AZ316" s="99"/>
      <c r="BA316" s="99"/>
      <c r="BB316" s="99"/>
      <c r="BC316" s="99"/>
      <c r="BD316" s="99"/>
      <c r="BE316" s="99"/>
      <c r="BF316" s="99"/>
      <c r="BG316" s="99"/>
      <c r="BH316" s="99"/>
      <c r="BI316" s="99"/>
      <c r="BJ316" s="99"/>
      <c r="BK316" s="99"/>
      <c r="BL316" s="99"/>
      <c r="BM316" s="99"/>
      <c r="BN316" s="99"/>
      <c r="BO316" s="99"/>
      <c r="BP316" s="99"/>
      <c r="BQ316" s="99"/>
      <c r="BR316" s="99"/>
      <c r="BS316" s="99"/>
      <c r="BT316" s="99"/>
      <c r="BU316" s="99"/>
      <c r="BV316" s="99"/>
      <c r="BW316" s="99"/>
      <c r="BX316" s="99"/>
      <c r="BY316" s="99"/>
      <c r="BZ316" s="99"/>
      <c r="CA316" s="99"/>
      <c r="CB316" s="99"/>
      <c r="CC316" s="99"/>
      <c r="CD316" s="99"/>
      <c r="CE316" s="99"/>
      <c r="CF316" s="99"/>
      <c r="CG316" s="99"/>
      <c r="CH316" s="99"/>
      <c r="CI316" s="99"/>
      <c r="CJ316" s="99" t="s">
        <v>4583</v>
      </c>
      <c r="CK316" s="99" t="s">
        <v>6182</v>
      </c>
      <c r="CL316" s="99"/>
      <c r="CM316" s="99"/>
      <c r="CN316" s="102"/>
      <c r="CO316" s="99"/>
      <c r="CP316" s="103" t="s">
        <v>4544</v>
      </c>
      <c r="CQ316" s="104"/>
      <c r="CR316" s="104"/>
      <c r="CS316" s="104"/>
      <c r="CT316" s="104"/>
      <c r="CU316" s="105"/>
      <c r="CV316" s="104" t="str">
        <f>FLEET[[#This Row],[Category]]</f>
        <v>Message Board</v>
      </c>
      <c r="CW316" s="106" t="str">
        <f t="shared" si="4"/>
        <v>MB-02</v>
      </c>
      <c r="CX3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6" s="106" t="s">
        <v>4577</v>
      </c>
      <c r="DA316" s="106" t="s">
        <v>1303</v>
      </c>
      <c r="DB316" s="106">
        <f>FLEET[[#This Row],[Toll Collection Device Number]]</f>
        <v>0</v>
      </c>
      <c r="DC316" s="106" t="str">
        <f>FLEET[[#This Row],[License Plate]]</f>
        <v>412618</v>
      </c>
      <c r="DD316" s="111" t="str">
        <f>IFERROR(_xlfn.XLOOKUP(FLEET[[#This Row],[ASSET]],Table7[Equip '#],Table7[Rate],),"NON-BILLABLE")</f>
        <v>NON-BILLABLE</v>
      </c>
    </row>
    <row r="317" spans="1:108" x14ac:dyDescent="0.25">
      <c r="A317" s="98" t="s">
        <v>4524</v>
      </c>
      <c r="B317" s="99" t="s">
        <v>4525</v>
      </c>
      <c r="C317" s="99" t="s">
        <v>6183</v>
      </c>
      <c r="D317" s="99" t="s">
        <v>4300</v>
      </c>
      <c r="E317" s="99" t="s">
        <v>6174</v>
      </c>
      <c r="F317" s="99" t="s">
        <v>6175</v>
      </c>
      <c r="G317" s="99">
        <v>2023</v>
      </c>
      <c r="H317" s="99" t="s">
        <v>1364</v>
      </c>
      <c r="I317" s="100"/>
      <c r="J317" s="99"/>
      <c r="K317" s="101">
        <v>45747.233020833301</v>
      </c>
      <c r="L317" s="99" t="s">
        <v>4580</v>
      </c>
      <c r="M317" s="99"/>
      <c r="N317" s="99"/>
      <c r="O317" s="99"/>
      <c r="P317" s="99"/>
      <c r="Q317" s="99"/>
      <c r="R317" s="99" t="s">
        <v>6184</v>
      </c>
      <c r="S317" s="99"/>
      <c r="T317" s="99" t="s">
        <v>4535</v>
      </c>
      <c r="U317" s="99" t="s">
        <v>4373</v>
      </c>
      <c r="V317" s="99">
        <v>536</v>
      </c>
      <c r="W317" s="99"/>
      <c r="X317" s="99"/>
      <c r="Y317" s="99">
        <v>0</v>
      </c>
      <c r="Z317" s="99">
        <v>0</v>
      </c>
      <c r="AA317" s="99"/>
      <c r="AB317" s="99" t="s">
        <v>6185</v>
      </c>
      <c r="AC317" s="99"/>
      <c r="AD317" s="99"/>
      <c r="AE317" s="99"/>
      <c r="AF317" s="99"/>
      <c r="AG317" s="99"/>
      <c r="AH317" s="99"/>
      <c r="AI317" s="99"/>
      <c r="AJ317" s="99"/>
      <c r="AK317" s="99"/>
      <c r="AL317" s="99"/>
      <c r="AM317" s="99"/>
      <c r="AN317" s="99"/>
      <c r="AO317" s="99" t="s">
        <v>4539</v>
      </c>
      <c r="AP317" s="99" t="s">
        <v>4639</v>
      </c>
      <c r="AQ317" s="99"/>
      <c r="AR317" s="99">
        <v>0</v>
      </c>
      <c r="AS317" s="99" t="s">
        <v>4540</v>
      </c>
      <c r="AT317" s="99"/>
      <c r="AU317" s="99">
        <v>0</v>
      </c>
      <c r="AV317" s="99">
        <v>0</v>
      </c>
      <c r="AW317" s="99">
        <v>0</v>
      </c>
      <c r="AX317" s="99"/>
      <c r="AY317" s="99"/>
      <c r="AZ317" s="99"/>
      <c r="BA317" s="99"/>
      <c r="BB317" s="99"/>
      <c r="BC317" s="99"/>
      <c r="BD317" s="99"/>
      <c r="BE317" s="99"/>
      <c r="BF317" s="99"/>
      <c r="BG317" s="99"/>
      <c r="BH317" s="99"/>
      <c r="BI317" s="99"/>
      <c r="BJ317" s="99"/>
      <c r="BK317" s="99"/>
      <c r="BL317" s="99"/>
      <c r="BM317" s="99"/>
      <c r="BN317" s="99"/>
      <c r="BO317" s="99"/>
      <c r="BP317" s="99"/>
      <c r="BQ317" s="99"/>
      <c r="BR317" s="99"/>
      <c r="BS317" s="99"/>
      <c r="BT317" s="99"/>
      <c r="BU317" s="99"/>
      <c r="BV317" s="99"/>
      <c r="BW317" s="99"/>
      <c r="BX317" s="99"/>
      <c r="BY317" s="99"/>
      <c r="BZ317" s="99"/>
      <c r="CA317" s="99"/>
      <c r="CB317" s="99"/>
      <c r="CC317" s="99"/>
      <c r="CD317" s="99"/>
      <c r="CE317" s="99"/>
      <c r="CF317" s="99"/>
      <c r="CG317" s="99"/>
      <c r="CH317" s="99"/>
      <c r="CI317" s="99"/>
      <c r="CJ317" s="99" t="s">
        <v>4583</v>
      </c>
      <c r="CK317" s="99" t="s">
        <v>6186</v>
      </c>
      <c r="CL317" s="102"/>
      <c r="CM317" s="99"/>
      <c r="CN317" s="102"/>
      <c r="CO317" s="99"/>
      <c r="CP317" s="103" t="s">
        <v>4544</v>
      </c>
      <c r="CQ317" s="104"/>
      <c r="CR317" s="104"/>
      <c r="CS317" s="104"/>
      <c r="CT317" s="104"/>
      <c r="CU317" s="105"/>
      <c r="CV317" s="104" t="str">
        <f>FLEET[[#This Row],[Category]]</f>
        <v>Message Board</v>
      </c>
      <c r="CW317" s="106" t="str">
        <f t="shared" si="4"/>
        <v>MB-02S</v>
      </c>
      <c r="CX3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7" s="106" t="s">
        <v>4577</v>
      </c>
      <c r="DA317" s="106" t="s">
        <v>6183</v>
      </c>
      <c r="DB317" s="106">
        <f>FLEET[[#This Row],[Toll Collection Device Number]]</f>
        <v>0</v>
      </c>
      <c r="DC317" s="106">
        <f>FLEET[[#This Row],[License Plate]]</f>
        <v>0</v>
      </c>
      <c r="DD317" s="111" t="str">
        <f>IFERROR(_xlfn.XLOOKUP(FLEET[[#This Row],[ASSET]],Table7[Equip '#],Table7[Rate],),"NON-BILLABLE")</f>
        <v>NON-BILLABLE</v>
      </c>
    </row>
    <row r="318" spans="1:108" x14ac:dyDescent="0.25">
      <c r="A318" s="98" t="s">
        <v>4524</v>
      </c>
      <c r="B318" s="99" t="s">
        <v>4525</v>
      </c>
      <c r="C318" s="99" t="s">
        <v>1305</v>
      </c>
      <c r="D318" s="99" t="s">
        <v>4300</v>
      </c>
      <c r="E318" s="99" t="s">
        <v>4697</v>
      </c>
      <c r="F318" s="99" t="s">
        <v>6158</v>
      </c>
      <c r="G318" s="99"/>
      <c r="H318" s="99" t="s">
        <v>1364</v>
      </c>
      <c r="I318" s="100"/>
      <c r="J318" s="99"/>
      <c r="K318" s="101">
        <v>45747.229398148098</v>
      </c>
      <c r="L318" s="99" t="s">
        <v>4580</v>
      </c>
      <c r="M318" s="99"/>
      <c r="N318" s="99"/>
      <c r="O318" s="99"/>
      <c r="P318" s="99"/>
      <c r="Q318" s="99"/>
      <c r="R318" s="99" t="s">
        <v>4656</v>
      </c>
      <c r="S318" s="99"/>
      <c r="T318" s="99" t="s">
        <v>4535</v>
      </c>
      <c r="U318" s="99" t="s">
        <v>4373</v>
      </c>
      <c r="V318" s="99">
        <v>431</v>
      </c>
      <c r="W318" s="99"/>
      <c r="X318" s="99"/>
      <c r="Y318" s="99">
        <v>0</v>
      </c>
      <c r="Z318" s="99">
        <v>0</v>
      </c>
      <c r="AA318" s="99" t="s">
        <v>6187</v>
      </c>
      <c r="AB318" s="99"/>
      <c r="AC318" s="99"/>
      <c r="AD318" s="99" t="s">
        <v>6188</v>
      </c>
      <c r="AE318" s="99" t="s">
        <v>568</v>
      </c>
      <c r="AF318" s="99"/>
      <c r="AG318" s="99"/>
      <c r="AH318" s="99"/>
      <c r="AI318" s="99"/>
      <c r="AJ318" s="99"/>
      <c r="AK318" s="99"/>
      <c r="AL318" s="99"/>
      <c r="AM318" s="99"/>
      <c r="AN318" s="99"/>
      <c r="AO318" s="99" t="s">
        <v>4539</v>
      </c>
      <c r="AP318" s="99"/>
      <c r="AQ318" s="99">
        <v>0</v>
      </c>
      <c r="AR318" s="99">
        <v>0</v>
      </c>
      <c r="AS318" s="99" t="s">
        <v>4540</v>
      </c>
      <c r="AT318" s="99">
        <v>0</v>
      </c>
      <c r="AU318" s="99">
        <v>0</v>
      </c>
      <c r="AV318" s="99">
        <v>0</v>
      </c>
      <c r="AW318" s="99">
        <v>0</v>
      </c>
      <c r="AX318" s="99"/>
      <c r="AY318" s="99"/>
      <c r="AZ318" s="99"/>
      <c r="BA318" s="99"/>
      <c r="BB318" s="99"/>
      <c r="BC318" s="99"/>
      <c r="BD318" s="99"/>
      <c r="BE318" s="99"/>
      <c r="BF318" s="99"/>
      <c r="BG318" s="99"/>
      <c r="BH318" s="99"/>
      <c r="BI318" s="99"/>
      <c r="BJ318" s="99"/>
      <c r="BK318" s="99"/>
      <c r="BL318" s="99"/>
      <c r="BM318" s="99"/>
      <c r="BN318" s="99"/>
      <c r="BO318" s="99"/>
      <c r="BP318" s="99"/>
      <c r="BQ318" s="99"/>
      <c r="BR318" s="99"/>
      <c r="BS318" s="99"/>
      <c r="BT318" s="99"/>
      <c r="BU318" s="99"/>
      <c r="BV318" s="99"/>
      <c r="BW318" s="99"/>
      <c r="BX318" s="99"/>
      <c r="BY318" s="99"/>
      <c r="BZ318" s="99"/>
      <c r="CA318" s="99"/>
      <c r="CB318" s="99"/>
      <c r="CC318" s="99"/>
      <c r="CD318" s="99"/>
      <c r="CE318" s="99"/>
      <c r="CF318" s="99"/>
      <c r="CG318" s="99"/>
      <c r="CH318" s="99"/>
      <c r="CI318" s="99"/>
      <c r="CJ318" s="99" t="s">
        <v>4583</v>
      </c>
      <c r="CK318" s="99" t="s">
        <v>6189</v>
      </c>
      <c r="CL318" s="99"/>
      <c r="CM318" s="99"/>
      <c r="CN318" s="102"/>
      <c r="CO318" s="99"/>
      <c r="CP318" s="103" t="s">
        <v>4544</v>
      </c>
      <c r="CQ318" s="104"/>
      <c r="CR318" s="104"/>
      <c r="CS318" s="104"/>
      <c r="CT318" s="104"/>
      <c r="CU318" s="105"/>
      <c r="CV318" s="104" t="str">
        <f>FLEET[[#This Row],[Category]]</f>
        <v>Message Board</v>
      </c>
      <c r="CW318" s="106" t="str">
        <f t="shared" si="4"/>
        <v>MB-03</v>
      </c>
      <c r="CX3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8" s="106" t="s">
        <v>4577</v>
      </c>
      <c r="DA318" s="106" t="s">
        <v>1305</v>
      </c>
      <c r="DB318" s="106">
        <f>FLEET[[#This Row],[Toll Collection Device Number]]</f>
        <v>0</v>
      </c>
      <c r="DC318" s="106" t="str">
        <f>FLEET[[#This Row],[License Plate]]</f>
        <v>412085</v>
      </c>
      <c r="DD318" s="111" t="str">
        <f>IFERROR(_xlfn.XLOOKUP(FLEET[[#This Row],[ASSET]],Table7[Equip '#],Table7[Rate],),"NON-BILLABLE")</f>
        <v>NON-BILLABLE</v>
      </c>
    </row>
    <row r="319" spans="1:108" x14ac:dyDescent="0.25">
      <c r="A319" s="98" t="s">
        <v>4524</v>
      </c>
      <c r="B319" s="99" t="s">
        <v>4525</v>
      </c>
      <c r="C319" s="99" t="s">
        <v>6190</v>
      </c>
      <c r="D319" s="99" t="s">
        <v>4300</v>
      </c>
      <c r="E319" s="99" t="s">
        <v>6174</v>
      </c>
      <c r="F319" s="99" t="s">
        <v>6175</v>
      </c>
      <c r="G319" s="99">
        <v>2023</v>
      </c>
      <c r="H319" s="99" t="s">
        <v>1364</v>
      </c>
      <c r="I319" s="100"/>
      <c r="J319" s="99"/>
      <c r="K319" s="101">
        <v>45741.990648148101</v>
      </c>
      <c r="L319" s="99" t="s">
        <v>4580</v>
      </c>
      <c r="M319" s="99"/>
      <c r="N319" s="99"/>
      <c r="O319" s="99"/>
      <c r="P319" s="99"/>
      <c r="Q319" s="99"/>
      <c r="R319" s="99" t="s">
        <v>6191</v>
      </c>
      <c r="S319" s="99"/>
      <c r="T319" s="99" t="s">
        <v>4535</v>
      </c>
      <c r="U319" s="99" t="s">
        <v>4373</v>
      </c>
      <c r="V319" s="99">
        <v>536</v>
      </c>
      <c r="W319" s="99"/>
      <c r="X319" s="99"/>
      <c r="Y319" s="99">
        <v>0</v>
      </c>
      <c r="Z319" s="99">
        <v>0</v>
      </c>
      <c r="AA319" s="99"/>
      <c r="AB319" s="99" t="s">
        <v>6192</v>
      </c>
      <c r="AC319" s="99"/>
      <c r="AD319" s="99"/>
      <c r="AE319" s="99"/>
      <c r="AF319" s="99"/>
      <c r="AG319" s="99"/>
      <c r="AH319" s="99"/>
      <c r="AI319" s="99"/>
      <c r="AJ319" s="99"/>
      <c r="AK319" s="99"/>
      <c r="AL319" s="99"/>
      <c r="AM319" s="99"/>
      <c r="AN319" s="99"/>
      <c r="AO319" s="99" t="s">
        <v>4539</v>
      </c>
      <c r="AP319" s="99" t="s">
        <v>4639</v>
      </c>
      <c r="AQ319" s="99"/>
      <c r="AR319" s="99">
        <v>0</v>
      </c>
      <c r="AS319" s="99" t="s">
        <v>4540</v>
      </c>
      <c r="AT319" s="99"/>
      <c r="AU319" s="99">
        <v>0</v>
      </c>
      <c r="AV319" s="99">
        <v>0</v>
      </c>
      <c r="AW319" s="99">
        <v>0</v>
      </c>
      <c r="AX319" s="99"/>
      <c r="AY319" s="99"/>
      <c r="AZ319" s="99"/>
      <c r="BA319" s="99"/>
      <c r="BB319" s="99"/>
      <c r="BC319" s="99"/>
      <c r="BD319" s="99"/>
      <c r="BE319" s="99"/>
      <c r="BF319" s="99"/>
      <c r="BG319" s="99"/>
      <c r="BH319" s="99"/>
      <c r="BI319" s="99"/>
      <c r="BJ319" s="99"/>
      <c r="BK319" s="99"/>
      <c r="BL319" s="99"/>
      <c r="BM319" s="99"/>
      <c r="BN319" s="99"/>
      <c r="BO319" s="99"/>
      <c r="BP319" s="99"/>
      <c r="BQ319" s="99"/>
      <c r="BR319" s="99"/>
      <c r="BS319" s="99"/>
      <c r="BT319" s="99"/>
      <c r="BU319" s="99"/>
      <c r="BV319" s="99"/>
      <c r="BW319" s="99"/>
      <c r="BX319" s="99"/>
      <c r="BY319" s="99"/>
      <c r="BZ319" s="99"/>
      <c r="CA319" s="99"/>
      <c r="CB319" s="99"/>
      <c r="CC319" s="99"/>
      <c r="CD319" s="99"/>
      <c r="CE319" s="99"/>
      <c r="CF319" s="99"/>
      <c r="CG319" s="99"/>
      <c r="CH319" s="99"/>
      <c r="CI319" s="99"/>
      <c r="CJ319" s="99" t="s">
        <v>4583</v>
      </c>
      <c r="CK319" s="99" t="s">
        <v>6193</v>
      </c>
      <c r="CL319" s="102"/>
      <c r="CM319" s="99"/>
      <c r="CN319" s="102"/>
      <c r="CO319" s="99"/>
      <c r="CP319" s="103" t="s">
        <v>4544</v>
      </c>
      <c r="CQ319" s="104"/>
      <c r="CR319" s="104"/>
      <c r="CS319" s="104"/>
      <c r="CT319" s="104"/>
      <c r="CU319" s="105"/>
      <c r="CV319" s="104" t="str">
        <f>FLEET[[#This Row],[Category]]</f>
        <v>Message Board</v>
      </c>
      <c r="CW319" s="106" t="str">
        <f t="shared" si="4"/>
        <v>MB-03S</v>
      </c>
      <c r="CX3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1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19" s="106" t="s">
        <v>4577</v>
      </c>
      <c r="DA319" s="106" t="s">
        <v>6190</v>
      </c>
      <c r="DB319" s="106">
        <f>FLEET[[#This Row],[Toll Collection Device Number]]</f>
        <v>0</v>
      </c>
      <c r="DC319" s="106">
        <f>FLEET[[#This Row],[License Plate]]</f>
        <v>0</v>
      </c>
      <c r="DD319" s="111" t="str">
        <f>IFERROR(_xlfn.XLOOKUP(FLEET[[#This Row],[ASSET]],Table7[Equip '#],Table7[Rate],),"NON-BILLABLE")</f>
        <v>NON-BILLABLE</v>
      </c>
    </row>
    <row r="320" spans="1:108" x14ac:dyDescent="0.25">
      <c r="A320" s="98" t="s">
        <v>4524</v>
      </c>
      <c r="B320" s="99" t="s">
        <v>4525</v>
      </c>
      <c r="C320" s="99" t="s">
        <v>1307</v>
      </c>
      <c r="D320" s="99" t="s">
        <v>4300</v>
      </c>
      <c r="E320" s="99" t="s">
        <v>4697</v>
      </c>
      <c r="F320" s="99" t="s">
        <v>6158</v>
      </c>
      <c r="G320" s="99"/>
      <c r="H320" s="99" t="s">
        <v>1364</v>
      </c>
      <c r="I320" s="100"/>
      <c r="J320" s="99"/>
      <c r="K320" s="101">
        <v>45747.231469907398</v>
      </c>
      <c r="L320" s="99" t="s">
        <v>4580</v>
      </c>
      <c r="M320" s="99"/>
      <c r="N320" s="99"/>
      <c r="O320" s="99"/>
      <c r="P320" s="99"/>
      <c r="Q320" s="99"/>
      <c r="R320" s="99" t="s">
        <v>4656</v>
      </c>
      <c r="S320" s="99"/>
      <c r="T320" s="99" t="s">
        <v>4535</v>
      </c>
      <c r="U320" s="99" t="s">
        <v>4373</v>
      </c>
      <c r="V320" s="99">
        <v>431</v>
      </c>
      <c r="W320" s="99"/>
      <c r="X320" s="99"/>
      <c r="Y320" s="99">
        <v>0</v>
      </c>
      <c r="Z320" s="99">
        <v>0</v>
      </c>
      <c r="AA320" s="99" t="s">
        <v>6194</v>
      </c>
      <c r="AB320" s="99" t="s">
        <v>6195</v>
      </c>
      <c r="AC320" s="99"/>
      <c r="AD320" s="99"/>
      <c r="AE320" s="99"/>
      <c r="AF320" s="99"/>
      <c r="AG320" s="99"/>
      <c r="AH320" s="99"/>
      <c r="AI320" s="99"/>
      <c r="AJ320" s="99"/>
      <c r="AK320" s="99"/>
      <c r="AL320" s="99"/>
      <c r="AM320" s="99"/>
      <c r="AN320" s="99"/>
      <c r="AO320" s="99" t="s">
        <v>4539</v>
      </c>
      <c r="AP320" s="99"/>
      <c r="AQ320" s="99">
        <v>0</v>
      </c>
      <c r="AR320" s="99">
        <v>0</v>
      </c>
      <c r="AS320" s="99" t="s">
        <v>4540</v>
      </c>
      <c r="AT320" s="99">
        <v>0</v>
      </c>
      <c r="AU320" s="99">
        <v>0</v>
      </c>
      <c r="AV320" s="99">
        <v>0</v>
      </c>
      <c r="AW320" s="99">
        <v>0</v>
      </c>
      <c r="AX320" s="99"/>
      <c r="AY320" s="99"/>
      <c r="AZ320" s="99"/>
      <c r="BA320" s="99"/>
      <c r="BB320" s="99"/>
      <c r="BC320" s="99"/>
      <c r="BD320" s="99"/>
      <c r="BE320" s="99"/>
      <c r="BF320" s="99"/>
      <c r="BG320" s="99"/>
      <c r="BH320" s="99"/>
      <c r="BI320" s="99"/>
      <c r="BJ320" s="99"/>
      <c r="BK320" s="99"/>
      <c r="BL320" s="99"/>
      <c r="BM320" s="99"/>
      <c r="BN320" s="99"/>
      <c r="BO320" s="99"/>
      <c r="BP320" s="99"/>
      <c r="BQ320" s="99"/>
      <c r="BR320" s="99"/>
      <c r="BS320" s="99"/>
      <c r="BT320" s="99"/>
      <c r="BU320" s="99"/>
      <c r="BV320" s="99"/>
      <c r="BW320" s="99"/>
      <c r="BX320" s="99"/>
      <c r="BY320" s="99"/>
      <c r="BZ320" s="99"/>
      <c r="CA320" s="99"/>
      <c r="CB320" s="99"/>
      <c r="CC320" s="99"/>
      <c r="CD320" s="99"/>
      <c r="CE320" s="99"/>
      <c r="CF320" s="99"/>
      <c r="CG320" s="99"/>
      <c r="CH320" s="99"/>
      <c r="CI320" s="99"/>
      <c r="CJ320" s="99" t="s">
        <v>4583</v>
      </c>
      <c r="CK320" s="99" t="s">
        <v>6196</v>
      </c>
      <c r="CL320" s="102"/>
      <c r="CM320" s="99"/>
      <c r="CN320" s="102"/>
      <c r="CO320" s="99"/>
      <c r="CP320" s="103" t="s">
        <v>4544</v>
      </c>
      <c r="CQ320" s="104"/>
      <c r="CR320" s="104"/>
      <c r="CS320" s="104"/>
      <c r="CT320" s="104"/>
      <c r="CU320" s="105"/>
      <c r="CV320" s="104" t="str">
        <f>FLEET[[#This Row],[Category]]</f>
        <v>Message Board</v>
      </c>
      <c r="CW320" s="106" t="str">
        <f t="shared" si="4"/>
        <v>MB-04</v>
      </c>
      <c r="CX3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0" s="106" t="s">
        <v>4577</v>
      </c>
      <c r="DA320" s="106" t="s">
        <v>1307</v>
      </c>
      <c r="DB320" s="106">
        <f>FLEET[[#This Row],[Toll Collection Device Number]]</f>
        <v>0</v>
      </c>
      <c r="DC320" s="106">
        <f>FLEET[[#This Row],[License Plate]]</f>
        <v>0</v>
      </c>
      <c r="DD320" s="111" t="str">
        <f>IFERROR(_xlfn.XLOOKUP(FLEET[[#This Row],[ASSET]],Table7[Equip '#],Table7[Rate],),"NON-BILLABLE")</f>
        <v>NON-BILLABLE</v>
      </c>
    </row>
    <row r="321" spans="1:108" x14ac:dyDescent="0.25">
      <c r="A321" s="98" t="s">
        <v>4524</v>
      </c>
      <c r="B321" s="99" t="s">
        <v>4525</v>
      </c>
      <c r="C321" s="99" t="s">
        <v>6197</v>
      </c>
      <c r="D321" s="99" t="s">
        <v>4300</v>
      </c>
      <c r="E321" s="99" t="s">
        <v>6174</v>
      </c>
      <c r="F321" s="99" t="s">
        <v>6175</v>
      </c>
      <c r="G321" s="99">
        <v>2023</v>
      </c>
      <c r="H321" s="99" t="s">
        <v>1364</v>
      </c>
      <c r="I321" s="100"/>
      <c r="J321" s="99"/>
      <c r="K321" s="101">
        <v>45747.230324074102</v>
      </c>
      <c r="L321" s="99" t="s">
        <v>4580</v>
      </c>
      <c r="M321" s="99"/>
      <c r="N321" s="99"/>
      <c r="O321" s="99"/>
      <c r="P321" s="99"/>
      <c r="Q321" s="99"/>
      <c r="R321" s="99" t="s">
        <v>4888</v>
      </c>
      <c r="S321" s="99"/>
      <c r="T321" s="99" t="s">
        <v>4535</v>
      </c>
      <c r="U321" s="99" t="s">
        <v>4373</v>
      </c>
      <c r="V321" s="99">
        <v>536</v>
      </c>
      <c r="W321" s="99"/>
      <c r="X321" s="99"/>
      <c r="Y321" s="99">
        <v>0</v>
      </c>
      <c r="Z321" s="99">
        <v>0</v>
      </c>
      <c r="AA321" s="99"/>
      <c r="AB321" s="99" t="s">
        <v>6198</v>
      </c>
      <c r="AC321" s="99"/>
      <c r="AD321" s="99"/>
      <c r="AE321" s="99"/>
      <c r="AF321" s="99"/>
      <c r="AG321" s="99"/>
      <c r="AH321" s="99"/>
      <c r="AI321" s="99"/>
      <c r="AJ321" s="99"/>
      <c r="AK321" s="99"/>
      <c r="AL321" s="99"/>
      <c r="AM321" s="99"/>
      <c r="AN321" s="99"/>
      <c r="AO321" s="99" t="s">
        <v>4539</v>
      </c>
      <c r="AP321" s="99" t="s">
        <v>4639</v>
      </c>
      <c r="AQ321" s="99"/>
      <c r="AR321" s="99">
        <v>0</v>
      </c>
      <c r="AS321" s="99" t="s">
        <v>4540</v>
      </c>
      <c r="AT321" s="99"/>
      <c r="AU321" s="99">
        <v>0</v>
      </c>
      <c r="AV321" s="99">
        <v>0</v>
      </c>
      <c r="AW321" s="99">
        <v>0</v>
      </c>
      <c r="AX321" s="99"/>
      <c r="AY321" s="99"/>
      <c r="AZ321" s="99"/>
      <c r="BA321" s="99"/>
      <c r="BB321" s="99"/>
      <c r="BC321" s="99"/>
      <c r="BD321" s="99"/>
      <c r="BE321" s="99"/>
      <c r="BF321" s="99"/>
      <c r="BG321" s="99"/>
      <c r="BH321" s="99"/>
      <c r="BI321" s="99"/>
      <c r="BJ321" s="99"/>
      <c r="BK321" s="99"/>
      <c r="BL321" s="99"/>
      <c r="BM321" s="99"/>
      <c r="BN321" s="99"/>
      <c r="BO321" s="99"/>
      <c r="BP321" s="99"/>
      <c r="BQ321" s="99"/>
      <c r="BR321" s="99"/>
      <c r="BS321" s="99"/>
      <c r="BT321" s="99"/>
      <c r="BU321" s="99"/>
      <c r="BV321" s="99"/>
      <c r="BW321" s="99"/>
      <c r="BX321" s="99"/>
      <c r="BY321" s="99"/>
      <c r="BZ321" s="99"/>
      <c r="CA321" s="99"/>
      <c r="CB321" s="99"/>
      <c r="CC321" s="99"/>
      <c r="CD321" s="99"/>
      <c r="CE321" s="99"/>
      <c r="CF321" s="99"/>
      <c r="CG321" s="99"/>
      <c r="CH321" s="99"/>
      <c r="CI321" s="99"/>
      <c r="CJ321" s="99" t="s">
        <v>4583</v>
      </c>
      <c r="CK321" s="99" t="s">
        <v>6199</v>
      </c>
      <c r="CL321" s="99"/>
      <c r="CM321" s="99"/>
      <c r="CN321" s="102"/>
      <c r="CO321" s="99"/>
      <c r="CP321" s="103" t="s">
        <v>4544</v>
      </c>
      <c r="CQ321" s="104"/>
      <c r="CR321" s="104"/>
      <c r="CS321" s="104"/>
      <c r="CT321" s="104"/>
      <c r="CU321" s="105"/>
      <c r="CV321" s="104" t="str">
        <f>FLEET[[#This Row],[Category]]</f>
        <v>Message Board</v>
      </c>
      <c r="CW321" s="106" t="str">
        <f t="shared" si="4"/>
        <v>MB-04S</v>
      </c>
      <c r="CX3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1" s="106" t="s">
        <v>4577</v>
      </c>
      <c r="DA321" s="106" t="s">
        <v>6197</v>
      </c>
      <c r="DB321" s="106">
        <f>FLEET[[#This Row],[Toll Collection Device Number]]</f>
        <v>0</v>
      </c>
      <c r="DC321" s="106">
        <f>FLEET[[#This Row],[License Plate]]</f>
        <v>0</v>
      </c>
      <c r="DD321" s="111" t="str">
        <f>IFERROR(_xlfn.XLOOKUP(FLEET[[#This Row],[ASSET]],Table7[Equip '#],Table7[Rate],),"NON-BILLABLE")</f>
        <v>NON-BILLABLE</v>
      </c>
    </row>
    <row r="322" spans="1:108" x14ac:dyDescent="0.25">
      <c r="A322" s="98" t="s">
        <v>4524</v>
      </c>
      <c r="B322" s="99" t="s">
        <v>4525</v>
      </c>
      <c r="C322" s="99" t="s">
        <v>1309</v>
      </c>
      <c r="D322" s="99" t="s">
        <v>4300</v>
      </c>
      <c r="E322" s="99" t="s">
        <v>4697</v>
      </c>
      <c r="F322" s="99" t="s">
        <v>6158</v>
      </c>
      <c r="G322" s="99"/>
      <c r="H322" s="99" t="s">
        <v>1364</v>
      </c>
      <c r="I322" s="100"/>
      <c r="J322" s="99"/>
      <c r="K322" s="99">
        <v>45747.229548611103</v>
      </c>
      <c r="L322" s="99" t="s">
        <v>4580</v>
      </c>
      <c r="M322" s="99"/>
      <c r="N322" s="99"/>
      <c r="O322" s="99"/>
      <c r="P322" s="99"/>
      <c r="Q322" s="99"/>
      <c r="R322" s="99" t="s">
        <v>6200</v>
      </c>
      <c r="S322" s="99"/>
      <c r="T322" s="99" t="s">
        <v>4535</v>
      </c>
      <c r="U322" s="99" t="s">
        <v>4373</v>
      </c>
      <c r="V322" s="99">
        <v>431</v>
      </c>
      <c r="W322" s="99"/>
      <c r="X322" s="99"/>
      <c r="Y322" s="99">
        <v>0</v>
      </c>
      <c r="Z322" s="99">
        <v>0</v>
      </c>
      <c r="AA322" s="99" t="s">
        <v>6201</v>
      </c>
      <c r="AB322" s="99" t="s">
        <v>6202</v>
      </c>
      <c r="AC322" s="99"/>
      <c r="AD322" s="99" t="s">
        <v>6203</v>
      </c>
      <c r="AE322" s="99" t="s">
        <v>568</v>
      </c>
      <c r="AF322" s="99"/>
      <c r="AG322" s="99"/>
      <c r="AH322" s="99"/>
      <c r="AI322" s="99"/>
      <c r="AJ322" s="99"/>
      <c r="AK322" s="99"/>
      <c r="AL322" s="99"/>
      <c r="AM322" s="99"/>
      <c r="AN322" s="99"/>
      <c r="AO322" s="99" t="s">
        <v>4539</v>
      </c>
      <c r="AP322" s="99"/>
      <c r="AQ322" s="99">
        <v>0</v>
      </c>
      <c r="AR322" s="99">
        <v>0</v>
      </c>
      <c r="AS322" s="99" t="s">
        <v>4540</v>
      </c>
      <c r="AT322" s="99">
        <v>0</v>
      </c>
      <c r="AU322" s="99">
        <v>0</v>
      </c>
      <c r="AV322" s="99">
        <v>0</v>
      </c>
      <c r="AW322" s="99">
        <v>0</v>
      </c>
      <c r="AX322" s="99"/>
      <c r="AY322" s="99"/>
      <c r="AZ322" s="99"/>
      <c r="BA322" s="99"/>
      <c r="BB322" s="99"/>
      <c r="BC322" s="99"/>
      <c r="BD322" s="99"/>
      <c r="BE322" s="99"/>
      <c r="BF322" s="99"/>
      <c r="BG322" s="99"/>
      <c r="BH322" s="99"/>
      <c r="BI322" s="99"/>
      <c r="BJ322" s="99"/>
      <c r="BK322" s="99"/>
      <c r="BL322" s="99"/>
      <c r="BM322" s="99"/>
      <c r="BN322" s="99"/>
      <c r="BO322" s="99"/>
      <c r="BP322" s="99"/>
      <c r="BQ322" s="99"/>
      <c r="BR322" s="99"/>
      <c r="BS322" s="99"/>
      <c r="BT322" s="99"/>
      <c r="BU322" s="99"/>
      <c r="BV322" s="99"/>
      <c r="BW322" s="99"/>
      <c r="BX322" s="99"/>
      <c r="BY322" s="99"/>
      <c r="BZ322" s="99"/>
      <c r="CA322" s="99"/>
      <c r="CB322" s="99"/>
      <c r="CC322" s="99"/>
      <c r="CD322" s="99"/>
      <c r="CE322" s="99"/>
      <c r="CF322" s="99"/>
      <c r="CG322" s="99"/>
      <c r="CH322" s="99"/>
      <c r="CI322" s="99"/>
      <c r="CJ322" s="99" t="s">
        <v>4583</v>
      </c>
      <c r="CK322" s="99" t="s">
        <v>6204</v>
      </c>
      <c r="CL322" s="102"/>
      <c r="CM322" s="99"/>
      <c r="CN322" s="102"/>
      <c r="CO322" s="99"/>
      <c r="CP322" s="103" t="s">
        <v>4544</v>
      </c>
      <c r="CQ322" s="104"/>
      <c r="CR322" s="104"/>
      <c r="CS322" s="104"/>
      <c r="CT322" s="104"/>
      <c r="CU322" s="105"/>
      <c r="CV322" s="104" t="str">
        <f>FLEET[[#This Row],[Category]]</f>
        <v>Message Board</v>
      </c>
      <c r="CW322" s="106" t="str">
        <f t="shared" ref="CW322:CW385" si="5">TRIM(LEFT($C322, FIND("(", $C322 &amp; "(") - 1))</f>
        <v>MB-05</v>
      </c>
      <c r="CX3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2" s="106" t="s">
        <v>4577</v>
      </c>
      <c r="DA322" s="106" t="s">
        <v>1309</v>
      </c>
      <c r="DB322" s="106">
        <f>FLEET[[#This Row],[Toll Collection Device Number]]</f>
        <v>0</v>
      </c>
      <c r="DC322" s="106" t="str">
        <f>FLEET[[#This Row],[License Plate]]</f>
        <v>416518</v>
      </c>
      <c r="DD322" s="111" t="str">
        <f>IFERROR(_xlfn.XLOOKUP(FLEET[[#This Row],[ASSET]],Table7[Equip '#],Table7[Rate],),"NON-BILLABLE")</f>
        <v>NON-BILLABLE</v>
      </c>
    </row>
    <row r="323" spans="1:108" x14ac:dyDescent="0.25">
      <c r="A323" s="98" t="s">
        <v>4524</v>
      </c>
      <c r="B323" s="99" t="s">
        <v>4525</v>
      </c>
      <c r="C323" s="99" t="s">
        <v>6205</v>
      </c>
      <c r="D323" s="99" t="s">
        <v>4300</v>
      </c>
      <c r="E323" s="99" t="s">
        <v>4697</v>
      </c>
      <c r="F323" s="99" t="s">
        <v>6158</v>
      </c>
      <c r="G323" s="99">
        <v>2013</v>
      </c>
      <c r="H323" s="99" t="s">
        <v>1364</v>
      </c>
      <c r="I323" s="100"/>
      <c r="J323" s="99"/>
      <c r="K323" s="101">
        <v>45747.231608796297</v>
      </c>
      <c r="L323" s="99" t="s">
        <v>4580</v>
      </c>
      <c r="M323" s="99"/>
      <c r="N323" s="99"/>
      <c r="O323" s="99"/>
      <c r="P323" s="99"/>
      <c r="Q323" s="99"/>
      <c r="R323" s="99" t="s">
        <v>4692</v>
      </c>
      <c r="S323" s="99"/>
      <c r="T323" s="99" t="s">
        <v>4535</v>
      </c>
      <c r="U323" s="99" t="s">
        <v>4373</v>
      </c>
      <c r="V323" s="99">
        <v>191</v>
      </c>
      <c r="W323" s="99"/>
      <c r="X323" s="99"/>
      <c r="Y323" s="99">
        <v>0</v>
      </c>
      <c r="Z323" s="99">
        <v>0</v>
      </c>
      <c r="AA323" s="99"/>
      <c r="AB323" s="99" t="s">
        <v>6206</v>
      </c>
      <c r="AC323" s="99"/>
      <c r="AD323" s="99"/>
      <c r="AE323" s="99"/>
      <c r="AF323" s="99"/>
      <c r="AG323" s="99"/>
      <c r="AH323" s="99"/>
      <c r="AI323" s="99"/>
      <c r="AJ323" s="99"/>
      <c r="AK323" s="99"/>
      <c r="AL323" s="99"/>
      <c r="AM323" s="99"/>
      <c r="AN323" s="99"/>
      <c r="AO323" s="99" t="s">
        <v>4539</v>
      </c>
      <c r="AP323" s="99"/>
      <c r="AQ323" s="99">
        <v>0</v>
      </c>
      <c r="AR323" s="99">
        <v>0</v>
      </c>
      <c r="AS323" s="99" t="s">
        <v>4540</v>
      </c>
      <c r="AT323" s="99">
        <v>0</v>
      </c>
      <c r="AU323" s="99">
        <v>0</v>
      </c>
      <c r="AV323" s="99">
        <v>0</v>
      </c>
      <c r="AW323" s="99">
        <v>0</v>
      </c>
      <c r="AX323" s="99"/>
      <c r="AY323" s="99"/>
      <c r="AZ323" s="99"/>
      <c r="BA323" s="99"/>
      <c r="BB323" s="99"/>
      <c r="BC323" s="99"/>
      <c r="BD323" s="99"/>
      <c r="BE323" s="99"/>
      <c r="BF323" s="99" t="s">
        <v>6207</v>
      </c>
      <c r="BG323" s="99"/>
      <c r="BH323" s="99"/>
      <c r="BI323" s="99"/>
      <c r="BJ323" s="99"/>
      <c r="BK323" s="99"/>
      <c r="BL323" s="99"/>
      <c r="BM323" s="99"/>
      <c r="BN323" s="99"/>
      <c r="BO323" s="99"/>
      <c r="BP323" s="99"/>
      <c r="BQ323" s="99"/>
      <c r="BR323" s="99"/>
      <c r="BS323" s="99"/>
      <c r="BT323" s="99"/>
      <c r="BU323" s="99"/>
      <c r="BV323" s="99"/>
      <c r="BW323" s="99"/>
      <c r="BX323" s="99"/>
      <c r="BY323" s="99"/>
      <c r="BZ323" s="99"/>
      <c r="CA323" s="99"/>
      <c r="CB323" s="99"/>
      <c r="CC323" s="99"/>
      <c r="CD323" s="99"/>
      <c r="CE323" s="99"/>
      <c r="CF323" s="99"/>
      <c r="CG323" s="99"/>
      <c r="CH323" s="99"/>
      <c r="CI323" s="99"/>
      <c r="CJ323" s="99" t="s">
        <v>4583</v>
      </c>
      <c r="CK323" s="99" t="s">
        <v>6208</v>
      </c>
      <c r="CL323" s="99"/>
      <c r="CM323" s="99"/>
      <c r="CN323" s="102"/>
      <c r="CO323" s="99"/>
      <c r="CP323" s="103" t="s">
        <v>4544</v>
      </c>
      <c r="CQ323" s="104"/>
      <c r="CR323" s="104"/>
      <c r="CS323" s="104"/>
      <c r="CT323" s="104"/>
      <c r="CU323" s="105"/>
      <c r="CV323" s="104" t="str">
        <f>FLEET[[#This Row],[Category]]</f>
        <v>Message Board</v>
      </c>
      <c r="CW323" s="106" t="str">
        <f t="shared" si="5"/>
        <v>MB-05S</v>
      </c>
      <c r="CX3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411774</v>
      </c>
      <c r="CY323" s="106" t="str">
        <f>IFERROR(TRIM(MID(FLEET[[#This Row],[Secondary Asset Identifier]], FIND(" - ", FLEET[[#This Row],[Secondary Asset Identifier]]) + 3, LEN(FLEET[[#This Row],[Secondary Asset Identifier]]))),FLEET[[#This Row],[Emp ID]])</f>
        <v>411774</v>
      </c>
      <c r="CZ323" s="106" t="s">
        <v>6209</v>
      </c>
      <c r="DA323" s="106" t="s">
        <v>6210</v>
      </c>
      <c r="DB323" s="106">
        <f>FLEET[[#This Row],[Toll Collection Device Number]]</f>
        <v>0</v>
      </c>
      <c r="DC323" s="106">
        <f>FLEET[[#This Row],[License Plate]]</f>
        <v>0</v>
      </c>
      <c r="DD323" s="111" t="str">
        <f>IFERROR(_xlfn.XLOOKUP(FLEET[[#This Row],[ASSET]],Table7[Equip '#],Table7[Rate],),"NON-BILLABLE")</f>
        <v>NON-BILLABLE</v>
      </c>
    </row>
    <row r="324" spans="1:108" x14ac:dyDescent="0.25">
      <c r="A324" s="98" t="s">
        <v>4524</v>
      </c>
      <c r="B324" s="99" t="s">
        <v>4525</v>
      </c>
      <c r="C324" s="99" t="s">
        <v>3985</v>
      </c>
      <c r="D324" s="99" t="s">
        <v>4300</v>
      </c>
      <c r="E324" s="99" t="s">
        <v>4697</v>
      </c>
      <c r="F324" s="99" t="s">
        <v>6158</v>
      </c>
      <c r="G324" s="99"/>
      <c r="H324" s="99" t="s">
        <v>1364</v>
      </c>
      <c r="I324" s="100"/>
      <c r="J324" s="99"/>
      <c r="K324" s="101">
        <v>45747.2340625</v>
      </c>
      <c r="L324" s="99" t="s">
        <v>4580</v>
      </c>
      <c r="M324" s="99"/>
      <c r="N324" s="99"/>
      <c r="O324" s="99"/>
      <c r="P324" s="99"/>
      <c r="Q324" s="99"/>
      <c r="R324" s="99" t="s">
        <v>4754</v>
      </c>
      <c r="S324" s="99"/>
      <c r="T324" s="99" t="s">
        <v>4535</v>
      </c>
      <c r="U324" s="99" t="s">
        <v>4373</v>
      </c>
      <c r="V324" s="99">
        <v>431</v>
      </c>
      <c r="W324" s="99"/>
      <c r="X324" s="99"/>
      <c r="Y324" s="99">
        <v>0</v>
      </c>
      <c r="Z324" s="99">
        <v>0</v>
      </c>
      <c r="AA324" s="99" t="s">
        <v>6211</v>
      </c>
      <c r="AB324" s="99" t="s">
        <v>6212</v>
      </c>
      <c r="AC324" s="99"/>
      <c r="AD324" s="99" t="s">
        <v>6213</v>
      </c>
      <c r="AE324" s="99" t="s">
        <v>568</v>
      </c>
      <c r="AF324" s="99"/>
      <c r="AG324" s="99"/>
      <c r="AH324" s="99"/>
      <c r="AI324" s="99"/>
      <c r="AJ324" s="99"/>
      <c r="AK324" s="99"/>
      <c r="AL324" s="99"/>
      <c r="AM324" s="99"/>
      <c r="AN324" s="99"/>
      <c r="AO324" s="99" t="s">
        <v>4539</v>
      </c>
      <c r="AP324" s="99"/>
      <c r="AQ324" s="99">
        <v>0</v>
      </c>
      <c r="AR324" s="99">
        <v>0</v>
      </c>
      <c r="AS324" s="99" t="s">
        <v>4540</v>
      </c>
      <c r="AT324" s="99">
        <v>0</v>
      </c>
      <c r="AU324" s="99">
        <v>0</v>
      </c>
      <c r="AV324" s="99">
        <v>0</v>
      </c>
      <c r="AW324" s="99">
        <v>0</v>
      </c>
      <c r="AX324" s="99"/>
      <c r="AY324" s="99"/>
      <c r="AZ324" s="99"/>
      <c r="BA324" s="99"/>
      <c r="BB324" s="99"/>
      <c r="BC324" s="99"/>
      <c r="BD324" s="99"/>
      <c r="BE324" s="99"/>
      <c r="BF324" s="99"/>
      <c r="BG324" s="99"/>
      <c r="BH324" s="99"/>
      <c r="BI324" s="99"/>
      <c r="BJ324" s="99"/>
      <c r="BK324" s="99"/>
      <c r="BL324" s="99"/>
      <c r="BM324" s="99"/>
      <c r="BN324" s="99"/>
      <c r="BO324" s="99"/>
      <c r="BP324" s="99"/>
      <c r="BQ324" s="99"/>
      <c r="BR324" s="99"/>
      <c r="BS324" s="99"/>
      <c r="BT324" s="99"/>
      <c r="BU324" s="99"/>
      <c r="BV324" s="99"/>
      <c r="BW324" s="99"/>
      <c r="BX324" s="99"/>
      <c r="BY324" s="99"/>
      <c r="BZ324" s="99"/>
      <c r="CA324" s="99"/>
      <c r="CB324" s="99"/>
      <c r="CC324" s="99"/>
      <c r="CD324" s="99"/>
      <c r="CE324" s="99"/>
      <c r="CF324" s="99"/>
      <c r="CG324" s="99"/>
      <c r="CH324" s="99"/>
      <c r="CI324" s="99"/>
      <c r="CJ324" s="99" t="s">
        <v>4583</v>
      </c>
      <c r="CK324" s="99" t="s">
        <v>6214</v>
      </c>
      <c r="CL324" s="102"/>
      <c r="CM324" s="99"/>
      <c r="CN324" s="102"/>
      <c r="CO324" s="99"/>
      <c r="CP324" s="103" t="s">
        <v>4544</v>
      </c>
      <c r="CQ324" s="104"/>
      <c r="CR324" s="104"/>
      <c r="CS324" s="104"/>
      <c r="CT324" s="104"/>
      <c r="CU324" s="105"/>
      <c r="CV324" s="104" t="str">
        <f>FLEET[[#This Row],[Category]]</f>
        <v>Message Board</v>
      </c>
      <c r="CW324" s="106" t="str">
        <f t="shared" si="5"/>
        <v>MB-06</v>
      </c>
      <c r="CX3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4" s="106" t="s">
        <v>4577</v>
      </c>
      <c r="DA324" s="106" t="s">
        <v>3985</v>
      </c>
      <c r="DB324" s="106">
        <f>FLEET[[#This Row],[Toll Collection Device Number]]</f>
        <v>0</v>
      </c>
      <c r="DC324" s="106" t="str">
        <f>FLEET[[#This Row],[License Plate]]</f>
        <v>416841</v>
      </c>
      <c r="DD324" s="111" t="str">
        <f>IFERROR(_xlfn.XLOOKUP(FLEET[[#This Row],[ASSET]],Table7[Equip '#],Table7[Rate],),"NON-BILLABLE")</f>
        <v>NON-BILLABLE</v>
      </c>
    </row>
    <row r="325" spans="1:108" x14ac:dyDescent="0.25">
      <c r="A325" s="98" t="s">
        <v>4524</v>
      </c>
      <c r="B325" s="99" t="s">
        <v>4525</v>
      </c>
      <c r="C325" s="99" t="s">
        <v>3986</v>
      </c>
      <c r="D325" s="99" t="s">
        <v>4300</v>
      </c>
      <c r="E325" s="99" t="s">
        <v>4697</v>
      </c>
      <c r="F325" s="99" t="s">
        <v>6158</v>
      </c>
      <c r="G325" s="99"/>
      <c r="H325" s="99" t="s">
        <v>1364</v>
      </c>
      <c r="I325" s="100"/>
      <c r="J325" s="99"/>
      <c r="K325" s="101">
        <v>45747.231030092596</v>
      </c>
      <c r="L325" s="99" t="s">
        <v>4580</v>
      </c>
      <c r="M325" s="99"/>
      <c r="N325" s="99"/>
      <c r="O325" s="99"/>
      <c r="P325" s="99"/>
      <c r="Q325" s="99"/>
      <c r="R325" s="99" t="s">
        <v>4656</v>
      </c>
      <c r="S325" s="99"/>
      <c r="T325" s="99" t="s">
        <v>4535</v>
      </c>
      <c r="U325" s="99" t="s">
        <v>4373</v>
      </c>
      <c r="V325" s="99">
        <v>431</v>
      </c>
      <c r="W325" s="99"/>
      <c r="X325" s="99"/>
      <c r="Y325" s="99">
        <v>0</v>
      </c>
      <c r="Z325" s="99">
        <v>0</v>
      </c>
      <c r="AA325" s="99" t="s">
        <v>6215</v>
      </c>
      <c r="AB325" s="99" t="s">
        <v>6216</v>
      </c>
      <c r="AC325" s="99"/>
      <c r="AD325" s="99" t="s">
        <v>6217</v>
      </c>
      <c r="AE325" s="99" t="s">
        <v>568</v>
      </c>
      <c r="AF325" s="99"/>
      <c r="AG325" s="99"/>
      <c r="AH325" s="99"/>
      <c r="AI325" s="99"/>
      <c r="AJ325" s="99"/>
      <c r="AK325" s="99"/>
      <c r="AL325" s="99"/>
      <c r="AM325" s="99"/>
      <c r="AN325" s="99"/>
      <c r="AO325" s="99" t="s">
        <v>4539</v>
      </c>
      <c r="AP325" s="99"/>
      <c r="AQ325" s="99">
        <v>0</v>
      </c>
      <c r="AR325" s="99">
        <v>0</v>
      </c>
      <c r="AS325" s="99" t="s">
        <v>4540</v>
      </c>
      <c r="AT325" s="99">
        <v>0</v>
      </c>
      <c r="AU325" s="99">
        <v>0</v>
      </c>
      <c r="AV325" s="99">
        <v>0</v>
      </c>
      <c r="AW325" s="99">
        <v>0</v>
      </c>
      <c r="AX325" s="99"/>
      <c r="AY325" s="99"/>
      <c r="AZ325" s="99"/>
      <c r="BA325" s="99"/>
      <c r="BB325" s="99"/>
      <c r="BC325" s="99"/>
      <c r="BD325" s="99"/>
      <c r="BE325" s="99"/>
      <c r="BF325" s="99"/>
      <c r="BG325" s="99"/>
      <c r="BH325" s="99"/>
      <c r="BI325" s="99"/>
      <c r="BJ325" s="99"/>
      <c r="BK325" s="99"/>
      <c r="BL325" s="99"/>
      <c r="BM325" s="99"/>
      <c r="BN325" s="99"/>
      <c r="BO325" s="99"/>
      <c r="BP325" s="99"/>
      <c r="BQ325" s="99"/>
      <c r="BR325" s="99"/>
      <c r="BS325" s="99"/>
      <c r="BT325" s="99"/>
      <c r="BU325" s="99"/>
      <c r="BV325" s="99"/>
      <c r="BW325" s="99"/>
      <c r="BX325" s="99"/>
      <c r="BY325" s="99"/>
      <c r="BZ325" s="99"/>
      <c r="CA325" s="99"/>
      <c r="CB325" s="99"/>
      <c r="CC325" s="99"/>
      <c r="CD325" s="99"/>
      <c r="CE325" s="99"/>
      <c r="CF325" s="99"/>
      <c r="CG325" s="99"/>
      <c r="CH325" s="99"/>
      <c r="CI325" s="99"/>
      <c r="CJ325" s="99" t="s">
        <v>4583</v>
      </c>
      <c r="CK325" s="99" t="s">
        <v>6218</v>
      </c>
      <c r="CL325" s="99"/>
      <c r="CM325" s="99"/>
      <c r="CN325" s="102"/>
      <c r="CO325" s="99"/>
      <c r="CP325" s="103" t="s">
        <v>4544</v>
      </c>
      <c r="CQ325" s="104"/>
      <c r="CR325" s="104"/>
      <c r="CS325" s="104"/>
      <c r="CT325" s="104"/>
      <c r="CU325" s="105"/>
      <c r="CV325" s="104" t="str">
        <f>FLEET[[#This Row],[Category]]</f>
        <v>Message Board</v>
      </c>
      <c r="CW325" s="106" t="str">
        <f t="shared" si="5"/>
        <v>MB-07</v>
      </c>
      <c r="CX3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5" s="106" t="s">
        <v>4577</v>
      </c>
      <c r="DA325" s="106" t="s">
        <v>3986</v>
      </c>
      <c r="DB325" s="106">
        <f>FLEET[[#This Row],[Toll Collection Device Number]]</f>
        <v>0</v>
      </c>
      <c r="DC325" s="106" t="str">
        <f>FLEET[[#This Row],[License Plate]]</f>
        <v>416842</v>
      </c>
      <c r="DD325" s="111" t="str">
        <f>IFERROR(_xlfn.XLOOKUP(FLEET[[#This Row],[ASSET]],Table7[Equip '#],Table7[Rate],),"NON-BILLABLE")</f>
        <v>NON-BILLABLE</v>
      </c>
    </row>
    <row r="326" spans="1:108" x14ac:dyDescent="0.25">
      <c r="A326" s="98" t="s">
        <v>4524</v>
      </c>
      <c r="B326" s="99" t="s">
        <v>4525</v>
      </c>
      <c r="C326" s="99" t="s">
        <v>6219</v>
      </c>
      <c r="D326" s="99" t="s">
        <v>4300</v>
      </c>
      <c r="E326" s="99" t="s">
        <v>6174</v>
      </c>
      <c r="F326" s="99" t="s">
        <v>4579</v>
      </c>
      <c r="G326" s="99"/>
      <c r="H326" s="99" t="s">
        <v>1364</v>
      </c>
      <c r="I326" s="100"/>
      <c r="J326" s="99"/>
      <c r="K326" s="101">
        <v>45747.2289467593</v>
      </c>
      <c r="L326" s="99" t="s">
        <v>4580</v>
      </c>
      <c r="M326" s="99"/>
      <c r="N326" s="99"/>
      <c r="O326" s="99"/>
      <c r="P326" s="99"/>
      <c r="Q326" s="99"/>
      <c r="R326" s="99" t="s">
        <v>4799</v>
      </c>
      <c r="S326" s="99"/>
      <c r="T326" s="99" t="s">
        <v>4535</v>
      </c>
      <c r="U326" s="99" t="s">
        <v>4373</v>
      </c>
      <c r="V326" s="99">
        <v>383</v>
      </c>
      <c r="W326" s="99"/>
      <c r="X326" s="99"/>
      <c r="Y326" s="99">
        <v>0</v>
      </c>
      <c r="Z326" s="99">
        <v>0</v>
      </c>
      <c r="AA326" s="99"/>
      <c r="AB326" s="99" t="s">
        <v>6220</v>
      </c>
      <c r="AC326" s="99"/>
      <c r="AD326" s="99" t="s">
        <v>6221</v>
      </c>
      <c r="AE326" s="99"/>
      <c r="AF326" s="99"/>
      <c r="AG326" s="99"/>
      <c r="AH326" s="99"/>
      <c r="AI326" s="99"/>
      <c r="AJ326" s="99"/>
      <c r="AK326" s="99"/>
      <c r="AL326" s="99"/>
      <c r="AM326" s="99"/>
      <c r="AN326" s="99"/>
      <c r="AO326" s="99" t="s">
        <v>4539</v>
      </c>
      <c r="AP326" s="99"/>
      <c r="AQ326" s="99"/>
      <c r="AR326" s="99">
        <v>0</v>
      </c>
      <c r="AS326" s="99" t="s">
        <v>4540</v>
      </c>
      <c r="AT326" s="99"/>
      <c r="AU326" s="99">
        <v>0</v>
      </c>
      <c r="AV326" s="99">
        <v>0</v>
      </c>
      <c r="AW326" s="99">
        <v>0</v>
      </c>
      <c r="AX326" s="99"/>
      <c r="AY326" s="99"/>
      <c r="AZ326" s="99">
        <v>0</v>
      </c>
      <c r="BA326" s="99">
        <v>0</v>
      </c>
      <c r="BB326" s="99">
        <v>0</v>
      </c>
      <c r="BC326" s="99"/>
      <c r="BD326" s="99"/>
      <c r="BE326" s="99"/>
      <c r="BF326" s="99"/>
      <c r="BG326" s="99"/>
      <c r="BH326" s="99"/>
      <c r="BI326" s="99"/>
      <c r="BJ326" s="99"/>
      <c r="BK326" s="99"/>
      <c r="BL326" s="99"/>
      <c r="BM326" s="99"/>
      <c r="BN326" s="99"/>
      <c r="BO326" s="99"/>
      <c r="BP326" s="99"/>
      <c r="BQ326" s="99"/>
      <c r="BR326" s="99"/>
      <c r="BS326" s="99"/>
      <c r="BT326" s="99"/>
      <c r="BU326" s="99"/>
      <c r="BV326" s="99"/>
      <c r="BW326" s="99"/>
      <c r="BX326" s="99"/>
      <c r="BY326" s="99"/>
      <c r="BZ326" s="99"/>
      <c r="CA326" s="99"/>
      <c r="CB326" s="99"/>
      <c r="CC326" s="99"/>
      <c r="CD326" s="99"/>
      <c r="CE326" s="99"/>
      <c r="CF326" s="99"/>
      <c r="CG326" s="99"/>
      <c r="CH326" s="99"/>
      <c r="CI326" s="99"/>
      <c r="CJ326" s="99" t="s">
        <v>4583</v>
      </c>
      <c r="CK326" s="99" t="s">
        <v>6222</v>
      </c>
      <c r="CL326" s="99"/>
      <c r="CM326" s="99"/>
      <c r="CN326" s="102"/>
      <c r="CO326" s="99"/>
      <c r="CP326" s="103" t="s">
        <v>4696</v>
      </c>
      <c r="CQ326" s="104"/>
      <c r="CR326" s="104"/>
      <c r="CS326" s="104"/>
      <c r="CT326" s="104"/>
      <c r="CU326" s="105"/>
      <c r="CV326" s="104" t="str">
        <f>FLEET[[#This Row],[Category]]</f>
        <v>Message Board</v>
      </c>
      <c r="CW326" s="106" t="str">
        <f t="shared" si="5"/>
        <v>MB-07S</v>
      </c>
      <c r="CX3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6" s="106" t="s">
        <v>4577</v>
      </c>
      <c r="DA326" s="106" t="s">
        <v>6219</v>
      </c>
      <c r="DB326" s="106">
        <f>FLEET[[#This Row],[Toll Collection Device Number]]</f>
        <v>0</v>
      </c>
      <c r="DC326" s="106" t="str">
        <f>FLEET[[#This Row],[License Plate]]</f>
        <v>26958</v>
      </c>
      <c r="DD326" s="111" t="str">
        <f>IFERROR(_xlfn.XLOOKUP(FLEET[[#This Row],[ASSET]],Table7[Equip '#],Table7[Rate],),"NON-BILLABLE")</f>
        <v>NON-BILLABLE</v>
      </c>
    </row>
    <row r="327" spans="1:108" x14ac:dyDescent="0.25">
      <c r="A327" s="98" t="s">
        <v>4524</v>
      </c>
      <c r="B327" s="99" t="s">
        <v>4525</v>
      </c>
      <c r="C327" s="99" t="s">
        <v>6223</v>
      </c>
      <c r="D327" s="99" t="s">
        <v>4300</v>
      </c>
      <c r="E327" s="99" t="s">
        <v>6174</v>
      </c>
      <c r="F327" s="99" t="s">
        <v>4579</v>
      </c>
      <c r="G327" s="99"/>
      <c r="H327" s="99" t="s">
        <v>1364</v>
      </c>
      <c r="I327" s="100"/>
      <c r="J327" s="99"/>
      <c r="K327" s="99">
        <v>45747.229050925896</v>
      </c>
      <c r="L327" s="99" t="s">
        <v>4580</v>
      </c>
      <c r="M327" s="99"/>
      <c r="N327" s="99"/>
      <c r="O327" s="99"/>
      <c r="P327" s="99"/>
      <c r="Q327" s="99"/>
      <c r="R327" s="99" t="s">
        <v>6224</v>
      </c>
      <c r="S327" s="99"/>
      <c r="T327" s="99" t="s">
        <v>4535</v>
      </c>
      <c r="U327" s="99" t="s">
        <v>4373</v>
      </c>
      <c r="V327" s="99">
        <v>383</v>
      </c>
      <c r="W327" s="99"/>
      <c r="X327" s="99"/>
      <c r="Y327" s="99">
        <v>0</v>
      </c>
      <c r="Z327" s="99">
        <v>0</v>
      </c>
      <c r="AA327" s="99"/>
      <c r="AB327" s="99" t="s">
        <v>6225</v>
      </c>
      <c r="AC327" s="99"/>
      <c r="AD327" s="99" t="s">
        <v>6226</v>
      </c>
      <c r="AE327" s="99"/>
      <c r="AF327" s="99"/>
      <c r="AG327" s="99"/>
      <c r="AH327" s="100"/>
      <c r="AI327" s="99"/>
      <c r="AJ327" s="99"/>
      <c r="AK327" s="99"/>
      <c r="AL327" s="99"/>
      <c r="AM327" s="99"/>
      <c r="AN327" s="99"/>
      <c r="AO327" s="99" t="s">
        <v>4539</v>
      </c>
      <c r="AP327" s="99"/>
      <c r="AQ327" s="99"/>
      <c r="AR327" s="99">
        <v>0</v>
      </c>
      <c r="AS327" s="99" t="s">
        <v>4540</v>
      </c>
      <c r="AT327" s="99"/>
      <c r="AU327" s="99">
        <v>0</v>
      </c>
      <c r="AV327" s="99">
        <v>0</v>
      </c>
      <c r="AW327" s="99">
        <v>0</v>
      </c>
      <c r="AX327" s="99"/>
      <c r="AY327" s="99"/>
      <c r="AZ327" s="99">
        <v>0</v>
      </c>
      <c r="BA327" s="99">
        <v>0</v>
      </c>
      <c r="BB327" s="99">
        <v>0</v>
      </c>
      <c r="BC327" s="99"/>
      <c r="BD327" s="99"/>
      <c r="BE327" s="99"/>
      <c r="BF327" s="99"/>
      <c r="BG327" s="99"/>
      <c r="BH327" s="99"/>
      <c r="BI327" s="99"/>
      <c r="BJ327" s="99"/>
      <c r="BK327" s="99"/>
      <c r="BL327" s="99"/>
      <c r="BM327" s="99"/>
      <c r="BN327" s="99"/>
      <c r="BO327" s="99"/>
      <c r="BP327" s="99"/>
      <c r="BQ327" s="99"/>
      <c r="BR327" s="99"/>
      <c r="BS327" s="99"/>
      <c r="BT327" s="99"/>
      <c r="BU327" s="99"/>
      <c r="BV327" s="99"/>
      <c r="BW327" s="99"/>
      <c r="BX327" s="99"/>
      <c r="BY327" s="99"/>
      <c r="BZ327" s="99"/>
      <c r="CA327" s="99"/>
      <c r="CB327" s="99"/>
      <c r="CC327" s="99"/>
      <c r="CD327" s="99"/>
      <c r="CE327" s="99"/>
      <c r="CF327" s="99"/>
      <c r="CG327" s="99"/>
      <c r="CH327" s="99"/>
      <c r="CI327" s="99"/>
      <c r="CJ327" s="99" t="s">
        <v>4583</v>
      </c>
      <c r="CK327" s="99" t="s">
        <v>6227</v>
      </c>
      <c r="CL327" s="99"/>
      <c r="CM327" s="99"/>
      <c r="CN327" s="102"/>
      <c r="CO327" s="99"/>
      <c r="CP327" s="103" t="s">
        <v>4696</v>
      </c>
      <c r="CQ327" s="104"/>
      <c r="CR327" s="104"/>
      <c r="CS327" s="104"/>
      <c r="CT327" s="104"/>
      <c r="CU327" s="105"/>
      <c r="CV327" s="104" t="str">
        <f>FLEET[[#This Row],[Category]]</f>
        <v>Message Board</v>
      </c>
      <c r="CW327" s="106" t="str">
        <f t="shared" si="5"/>
        <v>MB-08S</v>
      </c>
      <c r="CX3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7" s="106" t="s">
        <v>4577</v>
      </c>
      <c r="DA327" s="106" t="s">
        <v>6223</v>
      </c>
      <c r="DB327" s="106">
        <f>FLEET[[#This Row],[Toll Collection Device Number]]</f>
        <v>0</v>
      </c>
      <c r="DC327" s="106" t="str">
        <f>FLEET[[#This Row],[License Plate]]</f>
        <v>26956</v>
      </c>
      <c r="DD327" s="111" t="str">
        <f>IFERROR(_xlfn.XLOOKUP(FLEET[[#This Row],[ASSET]],Table7[Equip '#],Table7[Rate],),"NON-BILLABLE")</f>
        <v>NON-BILLABLE</v>
      </c>
    </row>
    <row r="328" spans="1:108" x14ac:dyDescent="0.25">
      <c r="A328" s="98" t="s">
        <v>4524</v>
      </c>
      <c r="B328" s="99" t="s">
        <v>4525</v>
      </c>
      <c r="C328" s="99" t="s">
        <v>6228</v>
      </c>
      <c r="D328" s="99" t="s">
        <v>4300</v>
      </c>
      <c r="E328" s="99" t="s">
        <v>6174</v>
      </c>
      <c r="F328" s="99" t="s">
        <v>4579</v>
      </c>
      <c r="G328" s="99"/>
      <c r="H328" s="99" t="s">
        <v>1364</v>
      </c>
      <c r="I328" s="100"/>
      <c r="J328" s="99"/>
      <c r="K328" s="101">
        <v>45747.229409722197</v>
      </c>
      <c r="L328" s="99" t="s">
        <v>4580</v>
      </c>
      <c r="M328" s="99"/>
      <c r="N328" s="99"/>
      <c r="O328" s="99"/>
      <c r="P328" s="99"/>
      <c r="Q328" s="99"/>
      <c r="R328" s="99" t="s">
        <v>4799</v>
      </c>
      <c r="S328" s="99"/>
      <c r="T328" s="99" t="s">
        <v>4535</v>
      </c>
      <c r="U328" s="99" t="s">
        <v>4373</v>
      </c>
      <c r="V328" s="99">
        <v>383</v>
      </c>
      <c r="W328" s="99"/>
      <c r="X328" s="99"/>
      <c r="Y328" s="99">
        <v>0</v>
      </c>
      <c r="Z328" s="99">
        <v>0</v>
      </c>
      <c r="AA328" s="99"/>
      <c r="AB328" s="99" t="s">
        <v>6229</v>
      </c>
      <c r="AC328" s="99"/>
      <c r="AD328" s="99" t="s">
        <v>6230</v>
      </c>
      <c r="AE328" s="99"/>
      <c r="AF328" s="99"/>
      <c r="AG328" s="99"/>
      <c r="AH328" s="99"/>
      <c r="AI328" s="99"/>
      <c r="AJ328" s="99"/>
      <c r="AK328" s="99"/>
      <c r="AL328" s="99"/>
      <c r="AM328" s="99"/>
      <c r="AN328" s="99"/>
      <c r="AO328" s="99" t="s">
        <v>4539</v>
      </c>
      <c r="AP328" s="99"/>
      <c r="AQ328" s="99"/>
      <c r="AR328" s="99">
        <v>0</v>
      </c>
      <c r="AS328" s="99" t="s">
        <v>4540</v>
      </c>
      <c r="AT328" s="99"/>
      <c r="AU328" s="99">
        <v>0</v>
      </c>
      <c r="AV328" s="99">
        <v>0</v>
      </c>
      <c r="AW328" s="99">
        <v>0</v>
      </c>
      <c r="AX328" s="99"/>
      <c r="AY328" s="99"/>
      <c r="AZ328" s="99">
        <v>0</v>
      </c>
      <c r="BA328" s="99">
        <v>0</v>
      </c>
      <c r="BB328" s="99">
        <v>0</v>
      </c>
      <c r="BC328" s="99"/>
      <c r="BD328" s="99"/>
      <c r="BE328" s="99"/>
      <c r="BF328" s="99"/>
      <c r="BG328" s="99"/>
      <c r="BH328" s="99"/>
      <c r="BI328" s="99"/>
      <c r="BJ328" s="99"/>
      <c r="BK328" s="99"/>
      <c r="BL328" s="99"/>
      <c r="BM328" s="99"/>
      <c r="BN328" s="99"/>
      <c r="BO328" s="99"/>
      <c r="BP328" s="99"/>
      <c r="BQ328" s="99"/>
      <c r="BR328" s="99"/>
      <c r="BS328" s="99"/>
      <c r="BT328" s="99"/>
      <c r="BU328" s="99"/>
      <c r="BV328" s="99"/>
      <c r="BW328" s="99"/>
      <c r="BX328" s="99"/>
      <c r="BY328" s="99"/>
      <c r="BZ328" s="99"/>
      <c r="CA328" s="99"/>
      <c r="CB328" s="99"/>
      <c r="CC328" s="99"/>
      <c r="CD328" s="99"/>
      <c r="CE328" s="99"/>
      <c r="CF328" s="99"/>
      <c r="CG328" s="99"/>
      <c r="CH328" s="99"/>
      <c r="CI328" s="99"/>
      <c r="CJ328" s="99" t="s">
        <v>4583</v>
      </c>
      <c r="CK328" s="99" t="s">
        <v>6231</v>
      </c>
      <c r="CL328" s="99"/>
      <c r="CM328" s="99"/>
      <c r="CN328" s="102"/>
      <c r="CO328" s="99"/>
      <c r="CP328" s="103" t="s">
        <v>4696</v>
      </c>
      <c r="CQ328" s="104"/>
      <c r="CR328" s="104"/>
      <c r="CS328" s="104"/>
      <c r="CT328" s="104"/>
      <c r="CU328" s="105"/>
      <c r="CV328" s="104" t="str">
        <f>FLEET[[#This Row],[Category]]</f>
        <v>Message Board</v>
      </c>
      <c r="CW328" s="106" t="str">
        <f t="shared" si="5"/>
        <v>MB-09S</v>
      </c>
      <c r="CX3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8" s="106" t="s">
        <v>4577</v>
      </c>
      <c r="DA328" s="106" t="s">
        <v>6228</v>
      </c>
      <c r="DB328" s="106">
        <f>FLEET[[#This Row],[Toll Collection Device Number]]</f>
        <v>0</v>
      </c>
      <c r="DC328" s="106" t="str">
        <f>FLEET[[#This Row],[License Plate]]</f>
        <v>26916</v>
      </c>
      <c r="DD328" s="111" t="str">
        <f>IFERROR(_xlfn.XLOOKUP(FLEET[[#This Row],[ASSET]],Table7[Equip '#],Table7[Rate],),"NON-BILLABLE")</f>
        <v>NON-BILLABLE</v>
      </c>
    </row>
    <row r="329" spans="1:108" x14ac:dyDescent="0.25">
      <c r="A329" s="98" t="s">
        <v>4524</v>
      </c>
      <c r="B329" s="99" t="s">
        <v>4525</v>
      </c>
      <c r="C329" s="99" t="s">
        <v>6232</v>
      </c>
      <c r="D329" s="99" t="s">
        <v>4300</v>
      </c>
      <c r="E329" s="99" t="s">
        <v>4578</v>
      </c>
      <c r="F329" s="99" t="s">
        <v>4579</v>
      </c>
      <c r="G329" s="99">
        <v>2014</v>
      </c>
      <c r="H329" s="99" t="s">
        <v>1364</v>
      </c>
      <c r="I329" s="100"/>
      <c r="J329" s="99"/>
      <c r="K329" s="101">
        <v>45747.231481481504</v>
      </c>
      <c r="L329" s="99" t="s">
        <v>4580</v>
      </c>
      <c r="M329" s="99"/>
      <c r="N329" s="99"/>
      <c r="O329" s="99"/>
      <c r="P329" s="99"/>
      <c r="Q329" s="99"/>
      <c r="R329" s="99" t="s">
        <v>6233</v>
      </c>
      <c r="S329" s="99"/>
      <c r="T329" s="99" t="s">
        <v>4535</v>
      </c>
      <c r="U329" s="99" t="s">
        <v>4373</v>
      </c>
      <c r="V329" s="99">
        <v>202</v>
      </c>
      <c r="W329" s="99"/>
      <c r="X329" s="99"/>
      <c r="Y329" s="99">
        <v>0</v>
      </c>
      <c r="Z329" s="99">
        <v>0</v>
      </c>
      <c r="AA329" s="99"/>
      <c r="AB329" s="99" t="s">
        <v>6234</v>
      </c>
      <c r="AC329" s="99"/>
      <c r="AD329" s="99"/>
      <c r="AE329" s="99"/>
      <c r="AF329" s="99"/>
      <c r="AG329" s="99"/>
      <c r="AH329" s="99"/>
      <c r="AI329" s="99"/>
      <c r="AJ329" s="99"/>
      <c r="AK329" s="99"/>
      <c r="AL329" s="99"/>
      <c r="AM329" s="99"/>
      <c r="AN329" s="99"/>
      <c r="AO329" s="99" t="s">
        <v>4539</v>
      </c>
      <c r="AP329" s="99"/>
      <c r="AQ329" s="99">
        <v>0</v>
      </c>
      <c r="AR329" s="99">
        <v>0</v>
      </c>
      <c r="AS329" s="99" t="s">
        <v>4540</v>
      </c>
      <c r="AT329" s="99">
        <v>0</v>
      </c>
      <c r="AU329" s="99">
        <v>0</v>
      </c>
      <c r="AV329" s="99">
        <v>0</v>
      </c>
      <c r="AW329" s="99">
        <v>0</v>
      </c>
      <c r="AX329" s="99"/>
      <c r="AY329" s="99"/>
      <c r="AZ329" s="99"/>
      <c r="BA329" s="99"/>
      <c r="BB329" s="99"/>
      <c r="BC329" s="99"/>
      <c r="BD329" s="99"/>
      <c r="BE329" s="99"/>
      <c r="BF329" s="99"/>
      <c r="BG329" s="99"/>
      <c r="BH329" s="99"/>
      <c r="BI329" s="99"/>
      <c r="BJ329" s="99"/>
      <c r="BK329" s="99"/>
      <c r="BL329" s="99"/>
      <c r="BM329" s="99"/>
      <c r="BN329" s="99"/>
      <c r="BO329" s="99"/>
      <c r="BP329" s="99"/>
      <c r="BQ329" s="99"/>
      <c r="BR329" s="99"/>
      <c r="BS329" s="99"/>
      <c r="BT329" s="99"/>
      <c r="BU329" s="99"/>
      <c r="BV329" s="99"/>
      <c r="BW329" s="99"/>
      <c r="BX329" s="99"/>
      <c r="BY329" s="99"/>
      <c r="BZ329" s="99"/>
      <c r="CA329" s="99"/>
      <c r="CB329" s="99"/>
      <c r="CC329" s="99"/>
      <c r="CD329" s="99"/>
      <c r="CE329" s="99"/>
      <c r="CF329" s="99"/>
      <c r="CG329" s="99"/>
      <c r="CH329" s="99"/>
      <c r="CI329" s="99"/>
      <c r="CJ329" s="99" t="s">
        <v>4583</v>
      </c>
      <c r="CK329" s="99" t="s">
        <v>6235</v>
      </c>
      <c r="CL329" s="99"/>
      <c r="CM329" s="99"/>
      <c r="CN329" s="102"/>
      <c r="CO329" s="99"/>
      <c r="CP329" s="103" t="s">
        <v>4544</v>
      </c>
      <c r="CQ329" s="104"/>
      <c r="CR329" s="104"/>
      <c r="CS329" s="104"/>
      <c r="CT329" s="104"/>
      <c r="CU329" s="105"/>
      <c r="CV329" s="104" t="str">
        <f>FLEET[[#This Row],[Category]]</f>
        <v>Message Board</v>
      </c>
      <c r="CW329" s="106" t="str">
        <f t="shared" si="5"/>
        <v>MB-1004707</v>
      </c>
      <c r="CX3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2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29" s="106" t="s">
        <v>4577</v>
      </c>
      <c r="DA329" s="106" t="s">
        <v>6232</v>
      </c>
      <c r="DB329" s="106">
        <f>FLEET[[#This Row],[Toll Collection Device Number]]</f>
        <v>0</v>
      </c>
      <c r="DC329" s="106">
        <f>FLEET[[#This Row],[License Plate]]</f>
        <v>0</v>
      </c>
      <c r="DD329" s="111" t="str">
        <f>IFERROR(_xlfn.XLOOKUP(FLEET[[#This Row],[ASSET]],Table7[Equip '#],Table7[Rate],),"NON-BILLABLE")</f>
        <v>NON-BILLABLE</v>
      </c>
    </row>
    <row r="330" spans="1:108" x14ac:dyDescent="0.25">
      <c r="A330" s="98" t="s">
        <v>4524</v>
      </c>
      <c r="B330" s="99" t="s">
        <v>4525</v>
      </c>
      <c r="C330" s="99" t="s">
        <v>6236</v>
      </c>
      <c r="D330" s="99" t="s">
        <v>4300</v>
      </c>
      <c r="E330" s="99" t="s">
        <v>6174</v>
      </c>
      <c r="F330" s="99" t="s">
        <v>4579</v>
      </c>
      <c r="G330" s="99"/>
      <c r="H330" s="99" t="s">
        <v>1364</v>
      </c>
      <c r="I330" s="100"/>
      <c r="J330" s="99"/>
      <c r="K330" s="101">
        <v>45747.235428240703</v>
      </c>
      <c r="L330" s="99" t="s">
        <v>4580</v>
      </c>
      <c r="M330" s="99"/>
      <c r="N330" s="99"/>
      <c r="O330" s="99"/>
      <c r="P330" s="99"/>
      <c r="Q330" s="99"/>
      <c r="R330" s="99" t="s">
        <v>4751</v>
      </c>
      <c r="S330" s="99"/>
      <c r="T330" s="99" t="s">
        <v>4535</v>
      </c>
      <c r="U330" s="99" t="s">
        <v>4373</v>
      </c>
      <c r="V330" s="99">
        <v>383</v>
      </c>
      <c r="W330" s="99"/>
      <c r="X330" s="99"/>
      <c r="Y330" s="99">
        <v>0</v>
      </c>
      <c r="Z330" s="99">
        <v>0</v>
      </c>
      <c r="AA330" s="99"/>
      <c r="AB330" s="99" t="s">
        <v>6237</v>
      </c>
      <c r="AC330" s="99"/>
      <c r="AD330" s="99" t="s">
        <v>6238</v>
      </c>
      <c r="AE330" s="99"/>
      <c r="AF330" s="99"/>
      <c r="AG330" s="99"/>
      <c r="AH330" s="100"/>
      <c r="AI330" s="99"/>
      <c r="AJ330" s="99"/>
      <c r="AK330" s="99"/>
      <c r="AL330" s="99"/>
      <c r="AM330" s="99"/>
      <c r="AN330" s="99"/>
      <c r="AO330" s="99" t="s">
        <v>4539</v>
      </c>
      <c r="AP330" s="99"/>
      <c r="AQ330" s="99"/>
      <c r="AR330" s="99">
        <v>0</v>
      </c>
      <c r="AS330" s="99" t="s">
        <v>4540</v>
      </c>
      <c r="AT330" s="99"/>
      <c r="AU330" s="99">
        <v>0</v>
      </c>
      <c r="AV330" s="99">
        <v>0</v>
      </c>
      <c r="AW330" s="99">
        <v>0</v>
      </c>
      <c r="AX330" s="99"/>
      <c r="AY330" s="99"/>
      <c r="AZ330" s="99">
        <v>0</v>
      </c>
      <c r="BA330" s="99">
        <v>0</v>
      </c>
      <c r="BB330" s="99">
        <v>0</v>
      </c>
      <c r="BC330" s="99"/>
      <c r="BD330" s="99"/>
      <c r="BE330" s="99"/>
      <c r="BF330" s="99"/>
      <c r="BG330" s="99"/>
      <c r="BH330" s="99"/>
      <c r="BI330" s="99"/>
      <c r="BJ330" s="99"/>
      <c r="BK330" s="99"/>
      <c r="BL330" s="99"/>
      <c r="BM330" s="99"/>
      <c r="BN330" s="99"/>
      <c r="BO330" s="99"/>
      <c r="BP330" s="99"/>
      <c r="BQ330" s="99"/>
      <c r="BR330" s="99"/>
      <c r="BS330" s="99"/>
      <c r="BT330" s="99"/>
      <c r="BU330" s="99"/>
      <c r="BV330" s="99"/>
      <c r="BW330" s="99"/>
      <c r="BX330" s="99"/>
      <c r="BY330" s="99"/>
      <c r="BZ330" s="99"/>
      <c r="CA330" s="99"/>
      <c r="CB330" s="99"/>
      <c r="CC330" s="99"/>
      <c r="CD330" s="99"/>
      <c r="CE330" s="99"/>
      <c r="CF330" s="99"/>
      <c r="CG330" s="99"/>
      <c r="CH330" s="99"/>
      <c r="CI330" s="99"/>
      <c r="CJ330" s="99" t="s">
        <v>4583</v>
      </c>
      <c r="CK330" s="99" t="s">
        <v>6239</v>
      </c>
      <c r="CL330" s="102"/>
      <c r="CM330" s="99"/>
      <c r="CN330" s="102"/>
      <c r="CO330" s="99"/>
      <c r="CP330" s="103" t="s">
        <v>4696</v>
      </c>
      <c r="CQ330" s="104"/>
      <c r="CR330" s="104"/>
      <c r="CS330" s="104"/>
      <c r="CT330" s="104"/>
      <c r="CU330" s="105"/>
      <c r="CV330" s="104" t="str">
        <f>FLEET[[#This Row],[Category]]</f>
        <v>Message Board</v>
      </c>
      <c r="CW330" s="106" t="str">
        <f t="shared" si="5"/>
        <v>MB-10S</v>
      </c>
      <c r="CX3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0" s="106" t="s">
        <v>4577</v>
      </c>
      <c r="DA330" s="106" t="s">
        <v>6236</v>
      </c>
      <c r="DB330" s="106">
        <f>FLEET[[#This Row],[Toll Collection Device Number]]</f>
        <v>0</v>
      </c>
      <c r="DC330" s="106" t="str">
        <f>FLEET[[#This Row],[License Plate]]</f>
        <v>26914</v>
      </c>
      <c r="DD330" s="111" t="str">
        <f>IFERROR(_xlfn.XLOOKUP(FLEET[[#This Row],[ASSET]],Table7[Equip '#],Table7[Rate],),"NON-BILLABLE")</f>
        <v>NON-BILLABLE</v>
      </c>
    </row>
    <row r="331" spans="1:108" x14ac:dyDescent="0.25">
      <c r="A331" s="98" t="s">
        <v>4524</v>
      </c>
      <c r="B331" s="99" t="s">
        <v>4525</v>
      </c>
      <c r="C331" s="99" t="s">
        <v>4082</v>
      </c>
      <c r="D331" s="99" t="s">
        <v>4300</v>
      </c>
      <c r="E331" s="99" t="s">
        <v>4578</v>
      </c>
      <c r="F331" s="99" t="s">
        <v>5967</v>
      </c>
      <c r="G331" s="99">
        <v>2020</v>
      </c>
      <c r="H331" s="99" t="s">
        <v>1364</v>
      </c>
      <c r="I331" s="100"/>
      <c r="J331" s="99"/>
      <c r="K331" s="101">
        <v>45746.981481481504</v>
      </c>
      <c r="L331" s="99" t="s">
        <v>4580</v>
      </c>
      <c r="M331" s="99"/>
      <c r="N331" s="99"/>
      <c r="O331" s="99"/>
      <c r="P331" s="99"/>
      <c r="Q331" s="99"/>
      <c r="R331" s="99" t="s">
        <v>6240</v>
      </c>
      <c r="S331" s="99"/>
      <c r="T331" s="99" t="s">
        <v>4535</v>
      </c>
      <c r="U331" s="99" t="s">
        <v>4373</v>
      </c>
      <c r="V331" s="99">
        <v>297</v>
      </c>
      <c r="W331" s="99"/>
      <c r="X331" s="99"/>
      <c r="Y331" s="99">
        <v>0</v>
      </c>
      <c r="Z331" s="99">
        <v>0</v>
      </c>
      <c r="AA331" s="99" t="s">
        <v>4780</v>
      </c>
      <c r="AB331" s="99" t="s">
        <v>6241</v>
      </c>
      <c r="AC331" s="99"/>
      <c r="AD331" s="99" t="s">
        <v>6242</v>
      </c>
      <c r="AE331" s="99" t="s">
        <v>568</v>
      </c>
      <c r="AF331" s="99"/>
      <c r="AG331" s="99"/>
      <c r="AH331" s="99" t="s">
        <v>5973</v>
      </c>
      <c r="AI331" s="99"/>
      <c r="AJ331" s="99"/>
      <c r="AK331" s="99"/>
      <c r="AL331" s="99"/>
      <c r="AM331" s="99"/>
      <c r="AN331" s="99"/>
      <c r="AO331" s="99" t="s">
        <v>4539</v>
      </c>
      <c r="AP331" s="99"/>
      <c r="AQ331" s="99">
        <v>0</v>
      </c>
      <c r="AR331" s="99">
        <v>0</v>
      </c>
      <c r="AS331" s="99" t="s">
        <v>4540</v>
      </c>
      <c r="AT331" s="99">
        <v>0</v>
      </c>
      <c r="AU331" s="99">
        <v>0</v>
      </c>
      <c r="AV331" s="99">
        <v>0</v>
      </c>
      <c r="AW331" s="99">
        <v>0</v>
      </c>
      <c r="AX331" s="99"/>
      <c r="AY331" s="99"/>
      <c r="AZ331" s="99"/>
      <c r="BA331" s="99"/>
      <c r="BB331" s="99"/>
      <c r="BC331" s="99"/>
      <c r="BD331" s="99"/>
      <c r="BE331" s="99"/>
      <c r="BF331" s="99" t="s">
        <v>4784</v>
      </c>
      <c r="BG331" s="99"/>
      <c r="BH331" s="99"/>
      <c r="BI331" s="99"/>
      <c r="BJ331" s="99"/>
      <c r="BK331" s="99"/>
      <c r="BL331" s="99"/>
      <c r="BM331" s="99"/>
      <c r="BN331" s="99"/>
      <c r="BO331" s="99"/>
      <c r="BP331" s="99"/>
      <c r="BQ331" s="99"/>
      <c r="BR331" s="99"/>
      <c r="BS331" s="99"/>
      <c r="BT331" s="99"/>
      <c r="BU331" s="99"/>
      <c r="BV331" s="99"/>
      <c r="BW331" s="99"/>
      <c r="BX331" s="99"/>
      <c r="BY331" s="99"/>
      <c r="BZ331" s="99"/>
      <c r="CA331" s="99"/>
      <c r="CB331" s="99"/>
      <c r="CC331" s="99"/>
      <c r="CD331" s="99"/>
      <c r="CE331" s="99"/>
      <c r="CF331" s="99"/>
      <c r="CG331" s="99"/>
      <c r="CH331" s="99"/>
      <c r="CI331" s="99"/>
      <c r="CJ331" s="99" t="s">
        <v>4583</v>
      </c>
      <c r="CK331" s="99" t="s">
        <v>6243</v>
      </c>
      <c r="CL331" s="99"/>
      <c r="CM331" s="99"/>
      <c r="CN331" s="102"/>
      <c r="CO331" s="99"/>
      <c r="CP331" s="103" t="s">
        <v>4544</v>
      </c>
      <c r="CQ331" s="104"/>
      <c r="CR331" s="104"/>
      <c r="CS331" s="104"/>
      <c r="CT331" s="104"/>
      <c r="CU331" s="105"/>
      <c r="CV331" s="104" t="str">
        <f>FLEET[[#This Row],[Category]]</f>
        <v>Message Board</v>
      </c>
      <c r="CW331" s="106" t="str">
        <f t="shared" si="5"/>
        <v>MB-L1003321</v>
      </c>
      <c r="CX3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1" s="106" t="s">
        <v>4577</v>
      </c>
      <c r="DA331" s="106" t="s">
        <v>4082</v>
      </c>
      <c r="DB331" s="106">
        <f>FLEET[[#This Row],[Toll Collection Device Number]]</f>
        <v>0</v>
      </c>
      <c r="DC331" s="106" t="str">
        <f>FLEET[[#This Row],[License Plate]]</f>
        <v>L1003321</v>
      </c>
      <c r="DD331" s="111" t="str">
        <f>IFERROR(_xlfn.XLOOKUP(FLEET[[#This Row],[ASSET]],Table7[Equip '#],Table7[Rate],),"NON-BILLABLE")</f>
        <v>NON-BILLABLE</v>
      </c>
    </row>
    <row r="332" spans="1:108" x14ac:dyDescent="0.25">
      <c r="A332" s="98" t="s">
        <v>4524</v>
      </c>
      <c r="B332" s="99" t="s">
        <v>4525</v>
      </c>
      <c r="C332" s="99" t="s">
        <v>3244</v>
      </c>
      <c r="D332" s="99" t="s">
        <v>4300</v>
      </c>
      <c r="E332" s="99" t="s">
        <v>4578</v>
      </c>
      <c r="F332" s="99" t="s">
        <v>4579</v>
      </c>
      <c r="G332" s="99"/>
      <c r="H332" s="99" t="s">
        <v>1364</v>
      </c>
      <c r="I332" s="100"/>
      <c r="J332" s="99"/>
      <c r="K332" s="101">
        <v>45747.242696759298</v>
      </c>
      <c r="L332" s="99" t="s">
        <v>4580</v>
      </c>
      <c r="M332" s="99"/>
      <c r="N332" s="99"/>
      <c r="O332" s="99"/>
      <c r="P332" s="99"/>
      <c r="Q332" s="99"/>
      <c r="R332" s="99" t="s">
        <v>6244</v>
      </c>
      <c r="S332" s="99"/>
      <c r="T332" s="99" t="s">
        <v>4535</v>
      </c>
      <c r="U332" s="99" t="s">
        <v>4373</v>
      </c>
      <c r="V332" s="99">
        <v>374</v>
      </c>
      <c r="W332" s="99"/>
      <c r="X332" s="99"/>
      <c r="Y332" s="99">
        <v>0</v>
      </c>
      <c r="Z332" s="99">
        <v>0</v>
      </c>
      <c r="AA332" s="99"/>
      <c r="AB332" s="99" t="s">
        <v>6245</v>
      </c>
      <c r="AC332" s="99"/>
      <c r="AD332" s="99"/>
      <c r="AE332" s="99" t="s">
        <v>568</v>
      </c>
      <c r="AF332" s="99"/>
      <c r="AG332" s="99"/>
      <c r="AH332" s="99"/>
      <c r="AI332" s="99"/>
      <c r="AJ332" s="99"/>
      <c r="AK332" s="99"/>
      <c r="AL332" s="99"/>
      <c r="AM332" s="99"/>
      <c r="AN332" s="99"/>
      <c r="AO332" s="99" t="s">
        <v>4539</v>
      </c>
      <c r="AP332" s="99"/>
      <c r="AQ332" s="99">
        <v>0</v>
      </c>
      <c r="AR332" s="99">
        <v>0</v>
      </c>
      <c r="AS332" s="99" t="s">
        <v>4540</v>
      </c>
      <c r="AT332" s="99">
        <v>0</v>
      </c>
      <c r="AU332" s="99">
        <v>0</v>
      </c>
      <c r="AV332" s="99">
        <v>0</v>
      </c>
      <c r="AW332" s="99">
        <v>0</v>
      </c>
      <c r="AX332" s="99"/>
      <c r="AY332" s="99"/>
      <c r="AZ332" s="99"/>
      <c r="BA332" s="99"/>
      <c r="BB332" s="99"/>
      <c r="BC332" s="99"/>
      <c r="BD332" s="99"/>
      <c r="BE332" s="99"/>
      <c r="BF332" s="99"/>
      <c r="BG332" s="99"/>
      <c r="BH332" s="99"/>
      <c r="BI332" s="99"/>
      <c r="BJ332" s="99"/>
      <c r="BK332" s="99"/>
      <c r="BL332" s="99"/>
      <c r="BM332" s="99"/>
      <c r="BN332" s="99"/>
      <c r="BO332" s="99"/>
      <c r="BP332" s="99"/>
      <c r="BQ332" s="99"/>
      <c r="BR332" s="99"/>
      <c r="BS332" s="99"/>
      <c r="BT332" s="99"/>
      <c r="BU332" s="99"/>
      <c r="BV332" s="99"/>
      <c r="BW332" s="99"/>
      <c r="BX332" s="99"/>
      <c r="BY332" s="99"/>
      <c r="BZ332" s="99"/>
      <c r="CA332" s="99"/>
      <c r="CB332" s="99"/>
      <c r="CC332" s="99"/>
      <c r="CD332" s="99"/>
      <c r="CE332" s="99"/>
      <c r="CF332" s="99"/>
      <c r="CG332" s="99"/>
      <c r="CH332" s="99"/>
      <c r="CI332" s="99"/>
      <c r="CJ332" s="99" t="s">
        <v>4583</v>
      </c>
      <c r="CK332" s="99" t="s">
        <v>6246</v>
      </c>
      <c r="CL332" s="102"/>
      <c r="CM332" s="99"/>
      <c r="CN332" s="102"/>
      <c r="CO332" s="99"/>
      <c r="CP332" s="103" t="s">
        <v>4544</v>
      </c>
      <c r="CQ332" s="104"/>
      <c r="CR332" s="104"/>
      <c r="CS332" s="104"/>
      <c r="CT332" s="104"/>
      <c r="CU332" s="105"/>
      <c r="CV332" s="104" t="str">
        <f>FLEET[[#This Row],[Category]]</f>
        <v>Message Board</v>
      </c>
      <c r="CW332" s="106" t="str">
        <f t="shared" si="5"/>
        <v>ME-31</v>
      </c>
      <c r="CX3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2" s="106" t="s">
        <v>4577</v>
      </c>
      <c r="DA332" s="106" t="s">
        <v>3244</v>
      </c>
      <c r="DB332" s="106">
        <f>FLEET[[#This Row],[Toll Collection Device Number]]</f>
        <v>0</v>
      </c>
      <c r="DC332" s="106">
        <f>FLEET[[#This Row],[License Plate]]</f>
        <v>0</v>
      </c>
      <c r="DD332" s="111">
        <f>IFERROR(_xlfn.XLOOKUP(FLEET[[#This Row],[ASSET]],Table7[Equip '#],Table7[Rate],),"NON-BILLABLE")</f>
        <v>1250</v>
      </c>
    </row>
    <row r="333" spans="1:108" x14ac:dyDescent="0.25">
      <c r="A333" s="98" t="s">
        <v>4524</v>
      </c>
      <c r="B333" s="99" t="s">
        <v>4525</v>
      </c>
      <c r="C333" s="99" t="s">
        <v>3245</v>
      </c>
      <c r="D333" s="99" t="s">
        <v>4300</v>
      </c>
      <c r="E333" s="99" t="s">
        <v>4578</v>
      </c>
      <c r="F333" s="99" t="s">
        <v>4579</v>
      </c>
      <c r="G333" s="99"/>
      <c r="H333" s="99" t="s">
        <v>1364</v>
      </c>
      <c r="I333" s="100"/>
      <c r="J333" s="99"/>
      <c r="K333" s="101">
        <v>45747.235717592601</v>
      </c>
      <c r="L333" s="99" t="s">
        <v>4580</v>
      </c>
      <c r="M333" s="99"/>
      <c r="N333" s="99"/>
      <c r="O333" s="99"/>
      <c r="P333" s="99"/>
      <c r="Q333" s="99"/>
      <c r="R333" s="99" t="s">
        <v>6247</v>
      </c>
      <c r="S333" s="99"/>
      <c r="T333" s="99" t="s">
        <v>4535</v>
      </c>
      <c r="U333" s="99" t="s">
        <v>4373</v>
      </c>
      <c r="V333" s="99">
        <v>389</v>
      </c>
      <c r="W333" s="99"/>
      <c r="X333" s="99"/>
      <c r="Y333" s="99">
        <v>0</v>
      </c>
      <c r="Z333" s="99">
        <v>0</v>
      </c>
      <c r="AA333" s="99"/>
      <c r="AB333" s="99" t="s">
        <v>6248</v>
      </c>
      <c r="AC333" s="99"/>
      <c r="AD333" s="99"/>
      <c r="AE333" s="99"/>
      <c r="AF333" s="99"/>
      <c r="AG333" s="99"/>
      <c r="AH333" s="99"/>
      <c r="AI333" s="99"/>
      <c r="AJ333" s="99"/>
      <c r="AK333" s="99"/>
      <c r="AL333" s="99"/>
      <c r="AM333" s="99"/>
      <c r="AN333" s="99"/>
      <c r="AO333" s="99" t="s">
        <v>4539</v>
      </c>
      <c r="AP333" s="99"/>
      <c r="AQ333" s="99"/>
      <c r="AR333" s="99">
        <v>0</v>
      </c>
      <c r="AS333" s="99" t="s">
        <v>4540</v>
      </c>
      <c r="AT333" s="99"/>
      <c r="AU333" s="99">
        <v>0</v>
      </c>
      <c r="AV333" s="99">
        <v>0</v>
      </c>
      <c r="AW333" s="99">
        <v>0</v>
      </c>
      <c r="AX333" s="99"/>
      <c r="AY333" s="99"/>
      <c r="AZ333" s="99">
        <v>0</v>
      </c>
      <c r="BA333" s="99">
        <v>0</v>
      </c>
      <c r="BB333" s="99">
        <v>0</v>
      </c>
      <c r="BC333" s="99"/>
      <c r="BD333" s="99"/>
      <c r="BE333" s="99"/>
      <c r="BF333" s="99"/>
      <c r="BG333" s="99"/>
      <c r="BH333" s="99"/>
      <c r="BI333" s="99"/>
      <c r="BJ333" s="99"/>
      <c r="BK333" s="99"/>
      <c r="BL333" s="99"/>
      <c r="BM333" s="99"/>
      <c r="BN333" s="99"/>
      <c r="BO333" s="99"/>
      <c r="BP333" s="99"/>
      <c r="BQ333" s="99"/>
      <c r="BR333" s="99"/>
      <c r="BS333" s="99"/>
      <c r="BT333" s="99"/>
      <c r="BU333" s="99"/>
      <c r="BV333" s="99"/>
      <c r="BW333" s="99"/>
      <c r="BX333" s="99"/>
      <c r="BY333" s="99"/>
      <c r="BZ333" s="99"/>
      <c r="CA333" s="99"/>
      <c r="CB333" s="99"/>
      <c r="CC333" s="99"/>
      <c r="CD333" s="99"/>
      <c r="CE333" s="99"/>
      <c r="CF333" s="99"/>
      <c r="CG333" s="99"/>
      <c r="CH333" s="99"/>
      <c r="CI333" s="99"/>
      <c r="CJ333" s="99" t="s">
        <v>4583</v>
      </c>
      <c r="CK333" s="99" t="s">
        <v>6249</v>
      </c>
      <c r="CL333" s="99"/>
      <c r="CM333" s="99"/>
      <c r="CN333" s="102"/>
      <c r="CO333" s="99"/>
      <c r="CP333" s="103" t="s">
        <v>4696</v>
      </c>
      <c r="CQ333" s="104"/>
      <c r="CR333" s="104"/>
      <c r="CS333" s="104"/>
      <c r="CT333" s="104"/>
      <c r="CU333" s="105"/>
      <c r="CV333" s="104" t="str">
        <f>FLEET[[#This Row],[Category]]</f>
        <v>Message Board</v>
      </c>
      <c r="CW333" s="106" t="str">
        <f t="shared" si="5"/>
        <v>ME-32</v>
      </c>
      <c r="CX3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3" s="106" t="s">
        <v>4577</v>
      </c>
      <c r="DA333" s="106" t="s">
        <v>3245</v>
      </c>
      <c r="DB333" s="106">
        <f>FLEET[[#This Row],[Toll Collection Device Number]]</f>
        <v>0</v>
      </c>
      <c r="DC333" s="106">
        <f>FLEET[[#This Row],[License Plate]]</f>
        <v>0</v>
      </c>
      <c r="DD333" s="111">
        <f>IFERROR(_xlfn.XLOOKUP(FLEET[[#This Row],[ASSET]],Table7[Equip '#],Table7[Rate],),"NON-BILLABLE")</f>
        <v>1250</v>
      </c>
    </row>
    <row r="334" spans="1:108" x14ac:dyDescent="0.25">
      <c r="A334" s="98" t="s">
        <v>4524</v>
      </c>
      <c r="B334" s="99" t="s">
        <v>4525</v>
      </c>
      <c r="C334" s="99" t="s">
        <v>3246</v>
      </c>
      <c r="D334" s="99" t="s">
        <v>4300</v>
      </c>
      <c r="E334" s="99" t="s">
        <v>4578</v>
      </c>
      <c r="F334" s="99" t="s">
        <v>4579</v>
      </c>
      <c r="G334" s="99"/>
      <c r="H334" s="99" t="s">
        <v>1364</v>
      </c>
      <c r="I334" s="100"/>
      <c r="J334" s="99"/>
      <c r="K334" s="101">
        <v>45747.237743055601</v>
      </c>
      <c r="L334" s="99" t="s">
        <v>4580</v>
      </c>
      <c r="M334" s="99"/>
      <c r="N334" s="99"/>
      <c r="O334" s="99"/>
      <c r="P334" s="99"/>
      <c r="Q334" s="99"/>
      <c r="R334" s="99" t="s">
        <v>6250</v>
      </c>
      <c r="S334" s="99"/>
      <c r="T334" s="99" t="s">
        <v>4535</v>
      </c>
      <c r="U334" s="99" t="s">
        <v>4373</v>
      </c>
      <c r="V334" s="99">
        <v>248</v>
      </c>
      <c r="W334" s="99"/>
      <c r="X334" s="99"/>
      <c r="Y334" s="99">
        <v>0</v>
      </c>
      <c r="Z334" s="99">
        <v>0</v>
      </c>
      <c r="AA334" s="99"/>
      <c r="AB334" s="99" t="s">
        <v>6251</v>
      </c>
      <c r="AC334" s="99"/>
      <c r="AD334" s="99"/>
      <c r="AE334" s="99"/>
      <c r="AF334" s="99"/>
      <c r="AG334" s="99"/>
      <c r="AH334" s="99"/>
      <c r="AI334" s="99"/>
      <c r="AJ334" s="99"/>
      <c r="AK334" s="99"/>
      <c r="AL334" s="99"/>
      <c r="AM334" s="99"/>
      <c r="AN334" s="99"/>
      <c r="AO334" s="99" t="s">
        <v>4539</v>
      </c>
      <c r="AP334" s="99"/>
      <c r="AQ334" s="99">
        <v>0</v>
      </c>
      <c r="AR334" s="99">
        <v>0</v>
      </c>
      <c r="AS334" s="99" t="s">
        <v>4540</v>
      </c>
      <c r="AT334" s="99">
        <v>0</v>
      </c>
      <c r="AU334" s="99">
        <v>0</v>
      </c>
      <c r="AV334" s="99">
        <v>0</v>
      </c>
      <c r="AW334" s="99">
        <v>0</v>
      </c>
      <c r="AX334" s="99"/>
      <c r="AY334" s="99"/>
      <c r="AZ334" s="99"/>
      <c r="BA334" s="99"/>
      <c r="BB334" s="99"/>
      <c r="BC334" s="99"/>
      <c r="BD334" s="99"/>
      <c r="BE334" s="99"/>
      <c r="BF334" s="99"/>
      <c r="BG334" s="99"/>
      <c r="BH334" s="99"/>
      <c r="BI334" s="99"/>
      <c r="BJ334" s="99"/>
      <c r="BK334" s="99"/>
      <c r="BL334" s="99"/>
      <c r="BM334" s="99"/>
      <c r="BN334" s="99"/>
      <c r="BO334" s="99"/>
      <c r="BP334" s="99"/>
      <c r="BQ334" s="99"/>
      <c r="BR334" s="99"/>
      <c r="BS334" s="99"/>
      <c r="BT334" s="99"/>
      <c r="BU334" s="99"/>
      <c r="BV334" s="99"/>
      <c r="BW334" s="99"/>
      <c r="BX334" s="99"/>
      <c r="BY334" s="99"/>
      <c r="BZ334" s="99"/>
      <c r="CA334" s="99"/>
      <c r="CB334" s="99"/>
      <c r="CC334" s="99"/>
      <c r="CD334" s="99"/>
      <c r="CE334" s="99"/>
      <c r="CF334" s="99"/>
      <c r="CG334" s="99"/>
      <c r="CH334" s="99"/>
      <c r="CI334" s="99"/>
      <c r="CJ334" s="99" t="s">
        <v>4583</v>
      </c>
      <c r="CK334" s="99" t="s">
        <v>6252</v>
      </c>
      <c r="CL334" s="99"/>
      <c r="CM334" s="99"/>
      <c r="CN334" s="102"/>
      <c r="CO334" s="99"/>
      <c r="CP334" s="103" t="s">
        <v>4544</v>
      </c>
      <c r="CQ334" s="104"/>
      <c r="CR334" s="104"/>
      <c r="CS334" s="104"/>
      <c r="CT334" s="104"/>
      <c r="CU334" s="105"/>
      <c r="CV334" s="104" t="str">
        <f>FLEET[[#This Row],[Category]]</f>
        <v>Message Board</v>
      </c>
      <c r="CW334" s="106" t="str">
        <f t="shared" si="5"/>
        <v>ME-33</v>
      </c>
      <c r="CX3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4" s="106" t="s">
        <v>4577</v>
      </c>
      <c r="DA334" s="106" t="s">
        <v>3246</v>
      </c>
      <c r="DB334" s="106">
        <f>FLEET[[#This Row],[Toll Collection Device Number]]</f>
        <v>0</v>
      </c>
      <c r="DC334" s="106">
        <f>FLEET[[#This Row],[License Plate]]</f>
        <v>0</v>
      </c>
      <c r="DD334" s="111">
        <f>IFERROR(_xlfn.XLOOKUP(FLEET[[#This Row],[ASSET]],Table7[Equip '#],Table7[Rate],),"NON-BILLABLE")</f>
        <v>1250</v>
      </c>
    </row>
    <row r="335" spans="1:108" x14ac:dyDescent="0.25">
      <c r="A335" s="98" t="s">
        <v>4524</v>
      </c>
      <c r="B335" s="99" t="s">
        <v>4525</v>
      </c>
      <c r="C335" s="99" t="s">
        <v>3255</v>
      </c>
      <c r="D335" s="99" t="s">
        <v>4300</v>
      </c>
      <c r="E335" s="99" t="s">
        <v>4578</v>
      </c>
      <c r="F335" s="99" t="s">
        <v>4579</v>
      </c>
      <c r="G335" s="99"/>
      <c r="H335" s="99" t="s">
        <v>1364</v>
      </c>
      <c r="I335" s="100"/>
      <c r="J335" s="99"/>
      <c r="K335" s="101">
        <v>45747.236134259299</v>
      </c>
      <c r="L335" s="99" t="s">
        <v>4580</v>
      </c>
      <c r="M335" s="99"/>
      <c r="N335" s="99"/>
      <c r="O335" s="99"/>
      <c r="P335" s="99"/>
      <c r="Q335" s="99"/>
      <c r="R335" s="99" t="s">
        <v>5842</v>
      </c>
      <c r="S335" s="99"/>
      <c r="T335" s="99" t="s">
        <v>4535</v>
      </c>
      <c r="U335" s="99" t="s">
        <v>4373</v>
      </c>
      <c r="V335" s="99">
        <v>410</v>
      </c>
      <c r="W335" s="99"/>
      <c r="X335" s="99"/>
      <c r="Y335" s="99">
        <v>0</v>
      </c>
      <c r="Z335" s="99">
        <v>0</v>
      </c>
      <c r="AA335" s="99"/>
      <c r="AB335" s="99" t="s">
        <v>6253</v>
      </c>
      <c r="AC335" s="99"/>
      <c r="AD335" s="99"/>
      <c r="AE335" s="99"/>
      <c r="AF335" s="99"/>
      <c r="AG335" s="99"/>
      <c r="AH335" s="99"/>
      <c r="AI335" s="99"/>
      <c r="AJ335" s="99"/>
      <c r="AK335" s="99"/>
      <c r="AL335" s="99"/>
      <c r="AM335" s="99"/>
      <c r="AN335" s="99"/>
      <c r="AO335" s="99" t="s">
        <v>4539</v>
      </c>
      <c r="AP335" s="99"/>
      <c r="AQ335" s="99"/>
      <c r="AR335" s="99">
        <v>0</v>
      </c>
      <c r="AS335" s="99" t="s">
        <v>4540</v>
      </c>
      <c r="AT335" s="99"/>
      <c r="AU335" s="99">
        <v>0</v>
      </c>
      <c r="AV335" s="99">
        <v>0</v>
      </c>
      <c r="AW335" s="99">
        <v>0</v>
      </c>
      <c r="AX335" s="99"/>
      <c r="AY335" s="99"/>
      <c r="AZ335" s="99">
        <v>0</v>
      </c>
      <c r="BA335" s="99">
        <v>0</v>
      </c>
      <c r="BB335" s="99">
        <v>0</v>
      </c>
      <c r="BC335" s="99"/>
      <c r="BD335" s="99"/>
      <c r="BE335" s="99"/>
      <c r="BF335" s="99"/>
      <c r="BG335" s="99"/>
      <c r="BH335" s="99"/>
      <c r="BI335" s="99"/>
      <c r="BJ335" s="99"/>
      <c r="BK335" s="99"/>
      <c r="BL335" s="99"/>
      <c r="BM335" s="99"/>
      <c r="BN335" s="99"/>
      <c r="BO335" s="99"/>
      <c r="BP335" s="99"/>
      <c r="BQ335" s="99"/>
      <c r="BR335" s="99"/>
      <c r="BS335" s="99"/>
      <c r="BT335" s="99"/>
      <c r="BU335" s="99"/>
      <c r="BV335" s="99"/>
      <c r="BW335" s="99"/>
      <c r="BX335" s="99"/>
      <c r="BY335" s="99"/>
      <c r="BZ335" s="99"/>
      <c r="CA335" s="99"/>
      <c r="CB335" s="99"/>
      <c r="CC335" s="99"/>
      <c r="CD335" s="99"/>
      <c r="CE335" s="99"/>
      <c r="CF335" s="99"/>
      <c r="CG335" s="99"/>
      <c r="CH335" s="99"/>
      <c r="CI335" s="99"/>
      <c r="CJ335" s="99" t="s">
        <v>4583</v>
      </c>
      <c r="CK335" s="99" t="s">
        <v>6254</v>
      </c>
      <c r="CL335" s="99"/>
      <c r="CM335" s="99"/>
      <c r="CN335" s="102"/>
      <c r="CO335" s="99"/>
      <c r="CP335" s="103" t="s">
        <v>4696</v>
      </c>
      <c r="CQ335" s="104"/>
      <c r="CR335" s="104"/>
      <c r="CS335" s="104"/>
      <c r="CT335" s="104"/>
      <c r="CU335" s="105"/>
      <c r="CV335" s="104" t="str">
        <f>FLEET[[#This Row],[Category]]</f>
        <v>Message Board</v>
      </c>
      <c r="CW335" s="106" t="str">
        <f t="shared" si="5"/>
        <v>ME-34</v>
      </c>
      <c r="CX3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5" s="106" t="s">
        <v>4577</v>
      </c>
      <c r="DA335" s="106" t="s">
        <v>3255</v>
      </c>
      <c r="DB335" s="106">
        <f>FLEET[[#This Row],[Toll Collection Device Number]]</f>
        <v>0</v>
      </c>
      <c r="DC335" s="106">
        <f>FLEET[[#This Row],[License Plate]]</f>
        <v>0</v>
      </c>
      <c r="DD335" s="111">
        <f>IFERROR(_xlfn.XLOOKUP(FLEET[[#This Row],[ASSET]],Table7[Equip '#],Table7[Rate],),"NON-BILLABLE")</f>
        <v>1250</v>
      </c>
    </row>
    <row r="336" spans="1:108" x14ac:dyDescent="0.25">
      <c r="A336" s="98" t="s">
        <v>4524</v>
      </c>
      <c r="B336" s="99" t="s">
        <v>4525</v>
      </c>
      <c r="C336" s="99" t="s">
        <v>3247</v>
      </c>
      <c r="D336" s="99" t="s">
        <v>4300</v>
      </c>
      <c r="E336" s="99" t="s">
        <v>4578</v>
      </c>
      <c r="F336" s="99" t="s">
        <v>4579</v>
      </c>
      <c r="G336" s="99"/>
      <c r="H336" s="99" t="s">
        <v>1364</v>
      </c>
      <c r="I336" s="100"/>
      <c r="J336" s="99"/>
      <c r="K336" s="101">
        <v>45747.2332060185</v>
      </c>
      <c r="L336" s="99" t="s">
        <v>4580</v>
      </c>
      <c r="M336" s="99"/>
      <c r="N336" s="99"/>
      <c r="O336" s="99"/>
      <c r="P336" s="99"/>
      <c r="Q336" s="99"/>
      <c r="R336" s="99" t="s">
        <v>5842</v>
      </c>
      <c r="S336" s="99"/>
      <c r="T336" s="99" t="s">
        <v>4535</v>
      </c>
      <c r="U336" s="99" t="s">
        <v>4373</v>
      </c>
      <c r="V336" s="99">
        <v>418</v>
      </c>
      <c r="W336" s="99"/>
      <c r="X336" s="99"/>
      <c r="Y336" s="99">
        <v>0</v>
      </c>
      <c r="Z336" s="99">
        <v>0</v>
      </c>
      <c r="AA336" s="99"/>
      <c r="AB336" s="99" t="s">
        <v>6255</v>
      </c>
      <c r="AC336" s="99"/>
      <c r="AD336" s="99"/>
      <c r="AE336" s="99"/>
      <c r="AF336" s="99"/>
      <c r="AG336" s="99"/>
      <c r="AH336" s="99"/>
      <c r="AI336" s="99"/>
      <c r="AJ336" s="99"/>
      <c r="AK336" s="99"/>
      <c r="AL336" s="99"/>
      <c r="AM336" s="99"/>
      <c r="AN336" s="99"/>
      <c r="AO336" s="99" t="s">
        <v>4539</v>
      </c>
      <c r="AP336" s="99"/>
      <c r="AQ336" s="99">
        <v>0</v>
      </c>
      <c r="AR336" s="99">
        <v>0</v>
      </c>
      <c r="AS336" s="99" t="s">
        <v>4540</v>
      </c>
      <c r="AT336" s="99">
        <v>0</v>
      </c>
      <c r="AU336" s="99">
        <v>0</v>
      </c>
      <c r="AV336" s="99">
        <v>0</v>
      </c>
      <c r="AW336" s="99">
        <v>0</v>
      </c>
      <c r="AX336" s="99"/>
      <c r="AY336" s="99"/>
      <c r="AZ336" s="99"/>
      <c r="BA336" s="99"/>
      <c r="BB336" s="99"/>
      <c r="BC336" s="99"/>
      <c r="BD336" s="99"/>
      <c r="BE336" s="99"/>
      <c r="BF336" s="99"/>
      <c r="BG336" s="99"/>
      <c r="BH336" s="99"/>
      <c r="BI336" s="99"/>
      <c r="BJ336" s="99"/>
      <c r="BK336" s="99"/>
      <c r="BL336" s="99"/>
      <c r="BM336" s="99"/>
      <c r="BN336" s="99"/>
      <c r="BO336" s="99"/>
      <c r="BP336" s="99"/>
      <c r="BQ336" s="99"/>
      <c r="BR336" s="99"/>
      <c r="BS336" s="99"/>
      <c r="BT336" s="99"/>
      <c r="BU336" s="99"/>
      <c r="BV336" s="99"/>
      <c r="BW336" s="99"/>
      <c r="BX336" s="99"/>
      <c r="BY336" s="99"/>
      <c r="BZ336" s="99"/>
      <c r="CA336" s="99"/>
      <c r="CB336" s="99"/>
      <c r="CC336" s="99"/>
      <c r="CD336" s="99"/>
      <c r="CE336" s="99"/>
      <c r="CF336" s="99"/>
      <c r="CG336" s="99"/>
      <c r="CH336" s="99"/>
      <c r="CI336" s="99"/>
      <c r="CJ336" s="99" t="s">
        <v>4583</v>
      </c>
      <c r="CK336" s="99" t="s">
        <v>6256</v>
      </c>
      <c r="CL336" s="99"/>
      <c r="CM336" s="99"/>
      <c r="CN336" s="102"/>
      <c r="CO336" s="99"/>
      <c r="CP336" s="103" t="s">
        <v>4544</v>
      </c>
      <c r="CQ336" s="104"/>
      <c r="CR336" s="104"/>
      <c r="CS336" s="104"/>
      <c r="CT336" s="104"/>
      <c r="CU336" s="105"/>
      <c r="CV336" s="104" t="str">
        <f>FLEET[[#This Row],[Category]]</f>
        <v>Message Board</v>
      </c>
      <c r="CW336" s="106" t="str">
        <f t="shared" si="5"/>
        <v>ME-35</v>
      </c>
      <c r="CX3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6" s="106" t="s">
        <v>4577</v>
      </c>
      <c r="DA336" s="106" t="s">
        <v>3247</v>
      </c>
      <c r="DB336" s="106">
        <f>FLEET[[#This Row],[Toll Collection Device Number]]</f>
        <v>0</v>
      </c>
      <c r="DC336" s="106">
        <f>FLEET[[#This Row],[License Plate]]</f>
        <v>0</v>
      </c>
      <c r="DD336" s="111">
        <f>IFERROR(_xlfn.XLOOKUP(FLEET[[#This Row],[ASSET]],Table7[Equip '#],Table7[Rate],),"NON-BILLABLE")</f>
        <v>1250</v>
      </c>
    </row>
    <row r="337" spans="1:108" x14ac:dyDescent="0.25">
      <c r="A337" s="98" t="s">
        <v>4524</v>
      </c>
      <c r="B337" s="99" t="s">
        <v>4525</v>
      </c>
      <c r="C337" s="99" t="s">
        <v>3248</v>
      </c>
      <c r="D337" s="99" t="s">
        <v>4300</v>
      </c>
      <c r="E337" s="99" t="s">
        <v>4578</v>
      </c>
      <c r="F337" s="99" t="s">
        <v>4579</v>
      </c>
      <c r="G337" s="99"/>
      <c r="H337" s="99" t="s">
        <v>1310</v>
      </c>
      <c r="I337" s="100"/>
      <c r="J337" s="99"/>
      <c r="K337" s="101">
        <v>45747.234409722201</v>
      </c>
      <c r="L337" s="99" t="s">
        <v>4580</v>
      </c>
      <c r="M337" s="99"/>
      <c r="N337" s="99"/>
      <c r="O337" s="99"/>
      <c r="P337" s="99"/>
      <c r="Q337" s="99"/>
      <c r="R337" s="99" t="s">
        <v>4698</v>
      </c>
      <c r="S337" s="99"/>
      <c r="T337" s="99" t="s">
        <v>4535</v>
      </c>
      <c r="U337" s="99" t="s">
        <v>4373</v>
      </c>
      <c r="V337" s="99">
        <v>424</v>
      </c>
      <c r="W337" s="99"/>
      <c r="X337" s="99"/>
      <c r="Y337" s="99">
        <v>0</v>
      </c>
      <c r="Z337" s="99">
        <v>0</v>
      </c>
      <c r="AA337" s="99" t="s">
        <v>3248</v>
      </c>
      <c r="AB337" s="99"/>
      <c r="AC337" s="99"/>
      <c r="AD337" s="99"/>
      <c r="AE337" s="99" t="s">
        <v>568</v>
      </c>
      <c r="AF337" s="99"/>
      <c r="AG337" s="99"/>
      <c r="AH337" s="99"/>
      <c r="AI337" s="99"/>
      <c r="AJ337" s="99"/>
      <c r="AK337" s="99"/>
      <c r="AL337" s="99"/>
      <c r="AM337" s="99"/>
      <c r="AN337" s="99"/>
      <c r="AO337" s="99" t="s">
        <v>4539</v>
      </c>
      <c r="AP337" s="99"/>
      <c r="AQ337" s="99"/>
      <c r="AR337" s="99">
        <v>0</v>
      </c>
      <c r="AS337" s="99" t="s">
        <v>4540</v>
      </c>
      <c r="AT337" s="99"/>
      <c r="AU337" s="99">
        <v>0</v>
      </c>
      <c r="AV337" s="99">
        <v>0</v>
      </c>
      <c r="AW337" s="99">
        <v>0</v>
      </c>
      <c r="AX337" s="99"/>
      <c r="AY337" s="99"/>
      <c r="AZ337" s="99">
        <v>0</v>
      </c>
      <c r="BA337" s="99">
        <v>0</v>
      </c>
      <c r="BB337" s="99">
        <v>0</v>
      </c>
      <c r="BC337" s="99"/>
      <c r="BD337" s="99"/>
      <c r="BE337" s="99"/>
      <c r="BF337" s="99"/>
      <c r="BG337" s="99"/>
      <c r="BH337" s="99"/>
      <c r="BI337" s="99"/>
      <c r="BJ337" s="99"/>
      <c r="BK337" s="99"/>
      <c r="BL337" s="99"/>
      <c r="BM337" s="99"/>
      <c r="BN337" s="99"/>
      <c r="BO337" s="99"/>
      <c r="BP337" s="99"/>
      <c r="BQ337" s="99"/>
      <c r="BR337" s="99"/>
      <c r="BS337" s="99"/>
      <c r="BT337" s="99"/>
      <c r="BU337" s="99"/>
      <c r="BV337" s="99"/>
      <c r="BW337" s="99"/>
      <c r="BX337" s="99"/>
      <c r="BY337" s="99"/>
      <c r="BZ337" s="99"/>
      <c r="CA337" s="99"/>
      <c r="CB337" s="99"/>
      <c r="CC337" s="99"/>
      <c r="CD337" s="99"/>
      <c r="CE337" s="99"/>
      <c r="CF337" s="99"/>
      <c r="CG337" s="99"/>
      <c r="CH337" s="99"/>
      <c r="CI337" s="99"/>
      <c r="CJ337" s="99" t="s">
        <v>4583</v>
      </c>
      <c r="CK337" s="99" t="s">
        <v>6257</v>
      </c>
      <c r="CL337" s="99"/>
      <c r="CM337" s="99"/>
      <c r="CN337" s="102"/>
      <c r="CO337" s="99"/>
      <c r="CP337" s="103" t="s">
        <v>4696</v>
      </c>
      <c r="CQ337" s="104"/>
      <c r="CR337" s="104"/>
      <c r="CS337" s="104"/>
      <c r="CT337" s="104"/>
      <c r="CU337" s="105"/>
      <c r="CV337" s="104" t="str">
        <f>FLEET[[#This Row],[Category]]</f>
        <v>Arrow Board</v>
      </c>
      <c r="CW337" s="106" t="str">
        <f t="shared" si="5"/>
        <v>ME-36</v>
      </c>
      <c r="CX3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7" s="106" t="s">
        <v>4577</v>
      </c>
      <c r="DA337" s="106" t="s">
        <v>3248</v>
      </c>
      <c r="DB337" s="106">
        <f>FLEET[[#This Row],[Toll Collection Device Number]]</f>
        <v>0</v>
      </c>
      <c r="DC337" s="106">
        <f>FLEET[[#This Row],[License Plate]]</f>
        <v>0</v>
      </c>
      <c r="DD337" s="111">
        <f>IFERROR(_xlfn.XLOOKUP(FLEET[[#This Row],[ASSET]],Table7[Equip '#],Table7[Rate],),"NON-BILLABLE")</f>
        <v>800</v>
      </c>
    </row>
    <row r="338" spans="1:108" x14ac:dyDescent="0.25">
      <c r="A338" s="98" t="s">
        <v>4524</v>
      </c>
      <c r="B338" s="99" t="s">
        <v>4525</v>
      </c>
      <c r="C338" s="99" t="s">
        <v>3249</v>
      </c>
      <c r="D338" s="99" t="s">
        <v>4300</v>
      </c>
      <c r="E338" s="99" t="s">
        <v>4578</v>
      </c>
      <c r="F338" s="99" t="s">
        <v>4579</v>
      </c>
      <c r="G338" s="99">
        <v>2023</v>
      </c>
      <c r="H338" s="99" t="s">
        <v>1364</v>
      </c>
      <c r="I338" s="100"/>
      <c r="J338" s="99"/>
      <c r="K338" s="101">
        <v>45747.236886574101</v>
      </c>
      <c r="L338" s="99" t="s">
        <v>4580</v>
      </c>
      <c r="M338" s="99"/>
      <c r="N338" s="99"/>
      <c r="O338" s="99"/>
      <c r="P338" s="99"/>
      <c r="Q338" s="99"/>
      <c r="R338" s="99" t="s">
        <v>6258</v>
      </c>
      <c r="S338" s="99"/>
      <c r="T338" s="99" t="s">
        <v>4535</v>
      </c>
      <c r="U338" s="99" t="s">
        <v>4373</v>
      </c>
      <c r="V338" s="99">
        <v>338</v>
      </c>
      <c r="W338" s="99"/>
      <c r="X338" s="99"/>
      <c r="Y338" s="99">
        <v>0</v>
      </c>
      <c r="Z338" s="99">
        <v>0</v>
      </c>
      <c r="AA338" s="99"/>
      <c r="AB338" s="99" t="s">
        <v>6259</v>
      </c>
      <c r="AC338" s="99"/>
      <c r="AD338" s="99"/>
      <c r="AE338" s="99"/>
      <c r="AF338" s="99"/>
      <c r="AG338" s="99"/>
      <c r="AH338" s="99"/>
      <c r="AI338" s="99"/>
      <c r="AJ338" s="99"/>
      <c r="AK338" s="99"/>
      <c r="AL338" s="99"/>
      <c r="AM338" s="99"/>
      <c r="AN338" s="99"/>
      <c r="AO338" s="99" t="s">
        <v>4539</v>
      </c>
      <c r="AP338" s="99"/>
      <c r="AQ338" s="99">
        <v>0</v>
      </c>
      <c r="AR338" s="99">
        <v>0</v>
      </c>
      <c r="AS338" s="99" t="s">
        <v>4540</v>
      </c>
      <c r="AT338" s="99">
        <v>0</v>
      </c>
      <c r="AU338" s="99">
        <v>0</v>
      </c>
      <c r="AV338" s="99">
        <v>0</v>
      </c>
      <c r="AW338" s="99">
        <v>0</v>
      </c>
      <c r="AX338" s="99"/>
      <c r="AY338" s="99"/>
      <c r="AZ338" s="99"/>
      <c r="BA338" s="99"/>
      <c r="BB338" s="99"/>
      <c r="BC338" s="99"/>
      <c r="BD338" s="99"/>
      <c r="BE338" s="99"/>
      <c r="BF338" s="99"/>
      <c r="BG338" s="99"/>
      <c r="BH338" s="99"/>
      <c r="BI338" s="99"/>
      <c r="BJ338" s="99"/>
      <c r="BK338" s="99"/>
      <c r="BL338" s="99"/>
      <c r="BM338" s="99"/>
      <c r="BN338" s="99"/>
      <c r="BO338" s="99"/>
      <c r="BP338" s="99"/>
      <c r="BQ338" s="99"/>
      <c r="BR338" s="99"/>
      <c r="BS338" s="99"/>
      <c r="BT338" s="99"/>
      <c r="BU338" s="99"/>
      <c r="BV338" s="99"/>
      <c r="BW338" s="99"/>
      <c r="BX338" s="99"/>
      <c r="BY338" s="99"/>
      <c r="BZ338" s="99"/>
      <c r="CA338" s="99"/>
      <c r="CB338" s="99"/>
      <c r="CC338" s="99"/>
      <c r="CD338" s="99"/>
      <c r="CE338" s="99"/>
      <c r="CF338" s="99"/>
      <c r="CG338" s="99"/>
      <c r="CH338" s="99"/>
      <c r="CI338" s="99"/>
      <c r="CJ338" s="99" t="s">
        <v>4583</v>
      </c>
      <c r="CK338" s="99" t="s">
        <v>6260</v>
      </c>
      <c r="CL338" s="102"/>
      <c r="CM338" s="99"/>
      <c r="CN338" s="102"/>
      <c r="CO338" s="99"/>
      <c r="CP338" s="103" t="s">
        <v>4544</v>
      </c>
      <c r="CQ338" s="104"/>
      <c r="CR338" s="104"/>
      <c r="CS338" s="104"/>
      <c r="CT338" s="104"/>
      <c r="CU338" s="105"/>
      <c r="CV338" s="104" t="str">
        <f>FLEET[[#This Row],[Category]]</f>
        <v>Message Board</v>
      </c>
      <c r="CW338" s="106" t="str">
        <f t="shared" si="5"/>
        <v>ME-37</v>
      </c>
      <c r="CX3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8" s="106" t="s">
        <v>4577</v>
      </c>
      <c r="DA338" s="106" t="s">
        <v>3249</v>
      </c>
      <c r="DB338" s="106">
        <f>FLEET[[#This Row],[Toll Collection Device Number]]</f>
        <v>0</v>
      </c>
      <c r="DC338" s="106">
        <f>FLEET[[#This Row],[License Plate]]</f>
        <v>0</v>
      </c>
      <c r="DD338" s="111">
        <f>IFERROR(_xlfn.XLOOKUP(FLEET[[#This Row],[ASSET]],Table7[Equip '#],Table7[Rate],),"NON-BILLABLE")</f>
        <v>800</v>
      </c>
    </row>
    <row r="339" spans="1:108" x14ac:dyDescent="0.25">
      <c r="A339" s="98" t="s">
        <v>4524</v>
      </c>
      <c r="B339" s="99" t="s">
        <v>4525</v>
      </c>
      <c r="C339" s="99" t="s">
        <v>3250</v>
      </c>
      <c r="D339" s="99" t="s">
        <v>4300</v>
      </c>
      <c r="E339" s="99" t="s">
        <v>4578</v>
      </c>
      <c r="F339" s="99" t="s">
        <v>4579</v>
      </c>
      <c r="G339" s="99"/>
      <c r="H339" s="99" t="s">
        <v>1310</v>
      </c>
      <c r="I339" s="100"/>
      <c r="J339" s="99"/>
      <c r="K339" s="101">
        <v>45747.234756944403</v>
      </c>
      <c r="L339" s="99" t="s">
        <v>4580</v>
      </c>
      <c r="M339" s="99"/>
      <c r="N339" s="99"/>
      <c r="O339" s="99"/>
      <c r="P339" s="99"/>
      <c r="Q339" s="99"/>
      <c r="R339" s="99" t="s">
        <v>6261</v>
      </c>
      <c r="S339" s="99"/>
      <c r="T339" s="99" t="s">
        <v>4535</v>
      </c>
      <c r="U339" s="99" t="s">
        <v>4373</v>
      </c>
      <c r="V339" s="99">
        <v>389</v>
      </c>
      <c r="W339" s="99"/>
      <c r="X339" s="99"/>
      <c r="Y339" s="99">
        <v>0</v>
      </c>
      <c r="Z339" s="99">
        <v>0</v>
      </c>
      <c r="AA339" s="99"/>
      <c r="AB339" s="99" t="s">
        <v>6262</v>
      </c>
      <c r="AC339" s="99"/>
      <c r="AD339" s="99"/>
      <c r="AE339" s="99"/>
      <c r="AF339" s="99"/>
      <c r="AG339" s="99"/>
      <c r="AH339" s="99"/>
      <c r="AI339" s="99"/>
      <c r="AJ339" s="99"/>
      <c r="AK339" s="99"/>
      <c r="AL339" s="99"/>
      <c r="AM339" s="99"/>
      <c r="AN339" s="99"/>
      <c r="AO339" s="99" t="s">
        <v>4539</v>
      </c>
      <c r="AP339" s="99"/>
      <c r="AQ339" s="99"/>
      <c r="AR339" s="99">
        <v>0</v>
      </c>
      <c r="AS339" s="99" t="s">
        <v>4540</v>
      </c>
      <c r="AT339" s="99"/>
      <c r="AU339" s="99">
        <v>0</v>
      </c>
      <c r="AV339" s="99">
        <v>0</v>
      </c>
      <c r="AW339" s="99">
        <v>0</v>
      </c>
      <c r="AX339" s="99"/>
      <c r="AY339" s="99"/>
      <c r="AZ339" s="99">
        <v>0</v>
      </c>
      <c r="BA339" s="99">
        <v>0</v>
      </c>
      <c r="BB339" s="99">
        <v>0</v>
      </c>
      <c r="BC339" s="99"/>
      <c r="BD339" s="99"/>
      <c r="BE339" s="99"/>
      <c r="BF339" s="99"/>
      <c r="BG339" s="99"/>
      <c r="BH339" s="99"/>
      <c r="BI339" s="99"/>
      <c r="BJ339" s="99"/>
      <c r="BK339" s="99"/>
      <c r="BL339" s="99"/>
      <c r="BM339" s="99"/>
      <c r="BN339" s="99"/>
      <c r="BO339" s="99"/>
      <c r="BP339" s="99"/>
      <c r="BQ339" s="99"/>
      <c r="BR339" s="99"/>
      <c r="BS339" s="99"/>
      <c r="BT339" s="99"/>
      <c r="BU339" s="99"/>
      <c r="BV339" s="99"/>
      <c r="BW339" s="99"/>
      <c r="BX339" s="99"/>
      <c r="BY339" s="99"/>
      <c r="BZ339" s="99"/>
      <c r="CA339" s="99"/>
      <c r="CB339" s="99"/>
      <c r="CC339" s="99"/>
      <c r="CD339" s="99"/>
      <c r="CE339" s="99"/>
      <c r="CF339" s="99"/>
      <c r="CG339" s="99"/>
      <c r="CH339" s="99"/>
      <c r="CI339" s="99"/>
      <c r="CJ339" s="99" t="s">
        <v>4583</v>
      </c>
      <c r="CK339" s="99" t="s">
        <v>6263</v>
      </c>
      <c r="CL339" s="99"/>
      <c r="CM339" s="99"/>
      <c r="CN339" s="102"/>
      <c r="CO339" s="99"/>
      <c r="CP339" s="103" t="s">
        <v>4696</v>
      </c>
      <c r="CQ339" s="104"/>
      <c r="CR339" s="104"/>
      <c r="CS339" s="104"/>
      <c r="CT339" s="104"/>
      <c r="CU339" s="105"/>
      <c r="CV339" s="104" t="str">
        <f>FLEET[[#This Row],[Category]]</f>
        <v>Arrow Board</v>
      </c>
      <c r="CW339" s="106" t="str">
        <f t="shared" si="5"/>
        <v>ME-38</v>
      </c>
      <c r="CX3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3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39" s="106" t="s">
        <v>4577</v>
      </c>
      <c r="DA339" s="106" t="s">
        <v>3250</v>
      </c>
      <c r="DB339" s="106">
        <f>FLEET[[#This Row],[Toll Collection Device Number]]</f>
        <v>0</v>
      </c>
      <c r="DC339" s="106">
        <f>FLEET[[#This Row],[License Plate]]</f>
        <v>0</v>
      </c>
      <c r="DD339" s="111">
        <f>IFERROR(_xlfn.XLOOKUP(FLEET[[#This Row],[ASSET]],Table7[Equip '#],Table7[Rate],),"NON-BILLABLE")</f>
        <v>800</v>
      </c>
    </row>
    <row r="340" spans="1:108" x14ac:dyDescent="0.25">
      <c r="A340" s="98" t="s">
        <v>4524</v>
      </c>
      <c r="B340" s="99" t="s">
        <v>4525</v>
      </c>
      <c r="C340" s="99" t="s">
        <v>3251</v>
      </c>
      <c r="D340" s="99" t="s">
        <v>4300</v>
      </c>
      <c r="E340" s="99" t="s">
        <v>4578</v>
      </c>
      <c r="F340" s="99" t="s">
        <v>4579</v>
      </c>
      <c r="G340" s="99">
        <v>2023</v>
      </c>
      <c r="H340" s="99" t="s">
        <v>1364</v>
      </c>
      <c r="I340" s="100"/>
      <c r="J340" s="99"/>
      <c r="K340" s="101">
        <v>45747.230324074102</v>
      </c>
      <c r="L340" s="99" t="s">
        <v>4580</v>
      </c>
      <c r="M340" s="99"/>
      <c r="N340" s="99"/>
      <c r="O340" s="99"/>
      <c r="P340" s="99"/>
      <c r="Q340" s="99"/>
      <c r="R340" s="99" t="s">
        <v>6264</v>
      </c>
      <c r="S340" s="99"/>
      <c r="T340" s="99" t="s">
        <v>4535</v>
      </c>
      <c r="U340" s="99" t="s">
        <v>4373</v>
      </c>
      <c r="V340" s="99">
        <v>338</v>
      </c>
      <c r="W340" s="99"/>
      <c r="X340" s="99"/>
      <c r="Y340" s="99">
        <v>0</v>
      </c>
      <c r="Z340" s="99">
        <v>0</v>
      </c>
      <c r="AA340" s="99"/>
      <c r="AB340" s="99" t="s">
        <v>6265</v>
      </c>
      <c r="AC340" s="99"/>
      <c r="AD340" s="99"/>
      <c r="AE340" s="99"/>
      <c r="AF340" s="99"/>
      <c r="AG340" s="99"/>
      <c r="AH340" s="99"/>
      <c r="AI340" s="99"/>
      <c r="AJ340" s="99"/>
      <c r="AK340" s="99"/>
      <c r="AL340" s="99"/>
      <c r="AM340" s="99"/>
      <c r="AN340" s="99"/>
      <c r="AO340" s="99" t="s">
        <v>4539</v>
      </c>
      <c r="AP340" s="99"/>
      <c r="AQ340" s="99">
        <v>0</v>
      </c>
      <c r="AR340" s="99">
        <v>0</v>
      </c>
      <c r="AS340" s="99" t="s">
        <v>4540</v>
      </c>
      <c r="AT340" s="99">
        <v>0</v>
      </c>
      <c r="AU340" s="99">
        <v>0</v>
      </c>
      <c r="AV340" s="99">
        <v>0</v>
      </c>
      <c r="AW340" s="99">
        <v>0</v>
      </c>
      <c r="AX340" s="99"/>
      <c r="AY340" s="99"/>
      <c r="AZ340" s="99"/>
      <c r="BA340" s="99"/>
      <c r="BB340" s="99"/>
      <c r="BC340" s="99"/>
      <c r="BD340" s="99"/>
      <c r="BE340" s="99"/>
      <c r="BF340" s="99"/>
      <c r="BG340" s="99"/>
      <c r="BH340" s="99"/>
      <c r="BI340" s="99"/>
      <c r="BJ340" s="99"/>
      <c r="BK340" s="99"/>
      <c r="BL340" s="99"/>
      <c r="BM340" s="99"/>
      <c r="BN340" s="99"/>
      <c r="BO340" s="99"/>
      <c r="BP340" s="99"/>
      <c r="BQ340" s="99"/>
      <c r="BR340" s="99"/>
      <c r="BS340" s="99"/>
      <c r="BT340" s="99"/>
      <c r="BU340" s="99"/>
      <c r="BV340" s="99"/>
      <c r="BW340" s="99"/>
      <c r="BX340" s="99"/>
      <c r="BY340" s="99"/>
      <c r="BZ340" s="99"/>
      <c r="CA340" s="99"/>
      <c r="CB340" s="99"/>
      <c r="CC340" s="99"/>
      <c r="CD340" s="99"/>
      <c r="CE340" s="99"/>
      <c r="CF340" s="99"/>
      <c r="CG340" s="99"/>
      <c r="CH340" s="99"/>
      <c r="CI340" s="99"/>
      <c r="CJ340" s="99" t="s">
        <v>4583</v>
      </c>
      <c r="CK340" s="99" t="s">
        <v>6266</v>
      </c>
      <c r="CL340" s="99"/>
      <c r="CM340" s="99"/>
      <c r="CN340" s="102"/>
      <c r="CO340" s="99"/>
      <c r="CP340" s="103" t="s">
        <v>4544</v>
      </c>
      <c r="CQ340" s="104"/>
      <c r="CR340" s="104"/>
      <c r="CS340" s="104"/>
      <c r="CT340" s="104"/>
      <c r="CU340" s="105"/>
      <c r="CV340" s="104" t="str">
        <f>FLEET[[#This Row],[Category]]</f>
        <v>Message Board</v>
      </c>
      <c r="CW340" s="106" t="str">
        <f t="shared" si="5"/>
        <v>ME-39</v>
      </c>
      <c r="CX3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0" s="106" t="s">
        <v>4577</v>
      </c>
      <c r="DA340" s="106" t="s">
        <v>3251</v>
      </c>
      <c r="DB340" s="106">
        <f>FLEET[[#This Row],[Toll Collection Device Number]]</f>
        <v>0</v>
      </c>
      <c r="DC340" s="106">
        <f>FLEET[[#This Row],[License Plate]]</f>
        <v>0</v>
      </c>
      <c r="DD340" s="111">
        <f>IFERROR(_xlfn.XLOOKUP(FLEET[[#This Row],[ASSET]],Table7[Equip '#],Table7[Rate],),"NON-BILLABLE")</f>
        <v>800</v>
      </c>
    </row>
    <row r="341" spans="1:108" x14ac:dyDescent="0.25">
      <c r="A341" s="98" t="s">
        <v>4524</v>
      </c>
      <c r="B341" s="99" t="s">
        <v>4525</v>
      </c>
      <c r="C341" s="99" t="s">
        <v>3378</v>
      </c>
      <c r="D341" s="99" t="s">
        <v>4300</v>
      </c>
      <c r="E341" s="99" t="s">
        <v>6174</v>
      </c>
      <c r="F341" s="99" t="s">
        <v>6175</v>
      </c>
      <c r="G341" s="99">
        <v>2023</v>
      </c>
      <c r="H341" s="99" t="s">
        <v>1364</v>
      </c>
      <c r="I341" s="100"/>
      <c r="J341" s="99"/>
      <c r="K341" s="101">
        <v>45747.231979166703</v>
      </c>
      <c r="L341" s="99" t="s">
        <v>4580</v>
      </c>
      <c r="M341" s="99"/>
      <c r="N341" s="99"/>
      <c r="O341" s="99"/>
      <c r="P341" s="99"/>
      <c r="Q341" s="99"/>
      <c r="R341" s="99" t="s">
        <v>4799</v>
      </c>
      <c r="S341" s="99"/>
      <c r="T341" s="99" t="s">
        <v>4535</v>
      </c>
      <c r="U341" s="99" t="s">
        <v>4373</v>
      </c>
      <c r="V341" s="99">
        <v>538</v>
      </c>
      <c r="W341" s="99"/>
      <c r="X341" s="99"/>
      <c r="Y341" s="99">
        <v>0</v>
      </c>
      <c r="Z341" s="99">
        <v>0</v>
      </c>
      <c r="AA341" s="99"/>
      <c r="AB341" s="99" t="s">
        <v>6267</v>
      </c>
      <c r="AC341" s="99"/>
      <c r="AD341" s="99"/>
      <c r="AE341" s="99"/>
      <c r="AF341" s="99"/>
      <c r="AG341" s="99"/>
      <c r="AH341" s="99"/>
      <c r="AI341" s="99"/>
      <c r="AJ341" s="99"/>
      <c r="AK341" s="99"/>
      <c r="AL341" s="99"/>
      <c r="AM341" s="99"/>
      <c r="AN341" s="99"/>
      <c r="AO341" s="99" t="s">
        <v>4539</v>
      </c>
      <c r="AP341" s="99" t="s">
        <v>4639</v>
      </c>
      <c r="AQ341" s="99"/>
      <c r="AR341" s="99">
        <v>0</v>
      </c>
      <c r="AS341" s="99" t="s">
        <v>4540</v>
      </c>
      <c r="AT341" s="99"/>
      <c r="AU341" s="99">
        <v>0</v>
      </c>
      <c r="AV341" s="99">
        <v>0</v>
      </c>
      <c r="AW341" s="99">
        <v>0</v>
      </c>
      <c r="AX341" s="99"/>
      <c r="AY341" s="99"/>
      <c r="AZ341" s="99"/>
      <c r="BA341" s="99"/>
      <c r="BB341" s="99"/>
      <c r="BC341" s="99"/>
      <c r="BD341" s="99"/>
      <c r="BE341" s="99"/>
      <c r="BF341" s="99"/>
      <c r="BG341" s="99"/>
      <c r="BH341" s="99"/>
      <c r="BI341" s="99"/>
      <c r="BJ341" s="99"/>
      <c r="BK341" s="99"/>
      <c r="BL341" s="99"/>
      <c r="BM341" s="99"/>
      <c r="BN341" s="99"/>
      <c r="BO341" s="99"/>
      <c r="BP341" s="99"/>
      <c r="BQ341" s="99"/>
      <c r="BR341" s="99"/>
      <c r="BS341" s="99"/>
      <c r="BT341" s="99"/>
      <c r="BU341" s="99"/>
      <c r="BV341" s="99"/>
      <c r="BW341" s="99"/>
      <c r="BX341" s="99"/>
      <c r="BY341" s="99"/>
      <c r="BZ341" s="99"/>
      <c r="CA341" s="99"/>
      <c r="CB341" s="99"/>
      <c r="CC341" s="99"/>
      <c r="CD341" s="99"/>
      <c r="CE341" s="99"/>
      <c r="CF341" s="99"/>
      <c r="CG341" s="99"/>
      <c r="CH341" s="99"/>
      <c r="CI341" s="99"/>
      <c r="CJ341" s="99" t="s">
        <v>4583</v>
      </c>
      <c r="CK341" s="99" t="s">
        <v>6268</v>
      </c>
      <c r="CL341" s="99"/>
      <c r="CM341" s="99"/>
      <c r="CN341" s="102"/>
      <c r="CO341" s="99"/>
      <c r="CP341" s="103" t="s">
        <v>4544</v>
      </c>
      <c r="CQ341" s="104"/>
      <c r="CR341" s="104"/>
      <c r="CS341" s="104"/>
      <c r="CT341" s="104"/>
      <c r="CU341" s="105"/>
      <c r="CV341" s="104" t="str">
        <f>FLEET[[#This Row],[Category]]</f>
        <v>Message Board</v>
      </c>
      <c r="CW341" s="106" t="str">
        <f t="shared" si="5"/>
        <v>ME-40</v>
      </c>
      <c r="CX3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1" s="106" t="s">
        <v>4577</v>
      </c>
      <c r="DA341" s="106" t="s">
        <v>3378</v>
      </c>
      <c r="DB341" s="106">
        <f>FLEET[[#This Row],[Toll Collection Device Number]]</f>
        <v>0</v>
      </c>
      <c r="DC341" s="106">
        <f>FLEET[[#This Row],[License Plate]]</f>
        <v>0</v>
      </c>
      <c r="DD341" s="111">
        <f>IFERROR(_xlfn.XLOOKUP(FLEET[[#This Row],[ASSET]],Table7[Equip '#],Table7[Rate],),"NON-BILLABLE")</f>
        <v>1250</v>
      </c>
    </row>
    <row r="342" spans="1:108" x14ac:dyDescent="0.25">
      <c r="A342" s="98" t="s">
        <v>4524</v>
      </c>
      <c r="B342" s="99" t="s">
        <v>4525</v>
      </c>
      <c r="C342" s="99" t="s">
        <v>3379</v>
      </c>
      <c r="D342" s="99" t="s">
        <v>4300</v>
      </c>
      <c r="E342" s="99" t="s">
        <v>6174</v>
      </c>
      <c r="F342" s="99" t="s">
        <v>6175</v>
      </c>
      <c r="G342" s="99">
        <v>2023</v>
      </c>
      <c r="H342" s="99" t="s">
        <v>1364</v>
      </c>
      <c r="I342" s="100"/>
      <c r="J342" s="99"/>
      <c r="K342" s="99">
        <v>45747.239259259302</v>
      </c>
      <c r="L342" s="99" t="s">
        <v>4580</v>
      </c>
      <c r="M342" s="99"/>
      <c r="N342" s="99"/>
      <c r="O342" s="99"/>
      <c r="P342" s="99"/>
      <c r="Q342" s="99"/>
      <c r="R342" s="99" t="s">
        <v>5521</v>
      </c>
      <c r="S342" s="99"/>
      <c r="T342" s="99" t="s">
        <v>4535</v>
      </c>
      <c r="U342" s="99" t="s">
        <v>4373</v>
      </c>
      <c r="V342" s="99">
        <v>538</v>
      </c>
      <c r="W342" s="99"/>
      <c r="X342" s="99"/>
      <c r="Y342" s="99">
        <v>0</v>
      </c>
      <c r="Z342" s="99">
        <v>0</v>
      </c>
      <c r="AA342" s="99"/>
      <c r="AB342" s="99" t="s">
        <v>6269</v>
      </c>
      <c r="AC342" s="99"/>
      <c r="AD342" s="99"/>
      <c r="AE342" s="99"/>
      <c r="AF342" s="99"/>
      <c r="AG342" s="99"/>
      <c r="AH342" s="99"/>
      <c r="AI342" s="99"/>
      <c r="AJ342" s="99"/>
      <c r="AK342" s="99"/>
      <c r="AL342" s="99"/>
      <c r="AM342" s="99"/>
      <c r="AN342" s="99"/>
      <c r="AO342" s="99" t="s">
        <v>4539</v>
      </c>
      <c r="AP342" s="99" t="s">
        <v>4639</v>
      </c>
      <c r="AQ342" s="99"/>
      <c r="AR342" s="99">
        <v>0</v>
      </c>
      <c r="AS342" s="99" t="s">
        <v>4540</v>
      </c>
      <c r="AT342" s="99"/>
      <c r="AU342" s="99">
        <v>0</v>
      </c>
      <c r="AV342" s="99">
        <v>0</v>
      </c>
      <c r="AW342" s="99">
        <v>0</v>
      </c>
      <c r="AX342" s="99"/>
      <c r="AY342" s="99"/>
      <c r="AZ342" s="99"/>
      <c r="BA342" s="99"/>
      <c r="BB342" s="99"/>
      <c r="BC342" s="99"/>
      <c r="BD342" s="99"/>
      <c r="BE342" s="99"/>
      <c r="BF342" s="99"/>
      <c r="BG342" s="99"/>
      <c r="BH342" s="99"/>
      <c r="BI342" s="99"/>
      <c r="BJ342" s="99"/>
      <c r="BK342" s="99"/>
      <c r="BL342" s="99"/>
      <c r="BM342" s="99"/>
      <c r="BN342" s="99"/>
      <c r="BO342" s="99"/>
      <c r="BP342" s="99"/>
      <c r="BQ342" s="99"/>
      <c r="BR342" s="99"/>
      <c r="BS342" s="99"/>
      <c r="BT342" s="99"/>
      <c r="BU342" s="99"/>
      <c r="BV342" s="99"/>
      <c r="BW342" s="99"/>
      <c r="BX342" s="99"/>
      <c r="BY342" s="99"/>
      <c r="BZ342" s="99"/>
      <c r="CA342" s="99"/>
      <c r="CB342" s="99"/>
      <c r="CC342" s="99"/>
      <c r="CD342" s="99"/>
      <c r="CE342" s="99"/>
      <c r="CF342" s="99"/>
      <c r="CG342" s="99"/>
      <c r="CH342" s="99"/>
      <c r="CI342" s="99"/>
      <c r="CJ342" s="99" t="s">
        <v>4583</v>
      </c>
      <c r="CK342" s="99" t="s">
        <v>6270</v>
      </c>
      <c r="CL342" s="99"/>
      <c r="CM342" s="99"/>
      <c r="CN342" s="102"/>
      <c r="CO342" s="99"/>
      <c r="CP342" s="103" t="s">
        <v>4544</v>
      </c>
      <c r="CQ342" s="104"/>
      <c r="CR342" s="104"/>
      <c r="CS342" s="104"/>
      <c r="CT342" s="104"/>
      <c r="CU342" s="105"/>
      <c r="CV342" s="104" t="str">
        <f>FLEET[[#This Row],[Category]]</f>
        <v>Message Board</v>
      </c>
      <c r="CW342" s="106" t="str">
        <f t="shared" si="5"/>
        <v>ME-41</v>
      </c>
      <c r="CX3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2" s="106" t="s">
        <v>4577</v>
      </c>
      <c r="DA342" s="106" t="s">
        <v>3379</v>
      </c>
      <c r="DB342" s="106">
        <f>FLEET[[#This Row],[Toll Collection Device Number]]</f>
        <v>0</v>
      </c>
      <c r="DC342" s="106">
        <f>FLEET[[#This Row],[License Plate]]</f>
        <v>0</v>
      </c>
      <c r="DD342" s="111">
        <f>IFERROR(_xlfn.XLOOKUP(FLEET[[#This Row],[ASSET]],Table7[Equip '#],Table7[Rate],),"NON-BILLABLE")</f>
        <v>1250</v>
      </c>
    </row>
    <row r="343" spans="1:108" x14ac:dyDescent="0.25">
      <c r="A343" s="98" t="s">
        <v>4524</v>
      </c>
      <c r="B343" s="99" t="s">
        <v>4525</v>
      </c>
      <c r="C343" s="99" t="s">
        <v>3380</v>
      </c>
      <c r="D343" s="99" t="s">
        <v>4300</v>
      </c>
      <c r="E343" s="99" t="s">
        <v>6174</v>
      </c>
      <c r="F343" s="99" t="s">
        <v>6175</v>
      </c>
      <c r="G343" s="99">
        <v>2023</v>
      </c>
      <c r="H343" s="99" t="s">
        <v>1364</v>
      </c>
      <c r="I343" s="100"/>
      <c r="J343" s="99"/>
      <c r="K343" s="101">
        <v>45747.2288541667</v>
      </c>
      <c r="L343" s="99" t="s">
        <v>4580</v>
      </c>
      <c r="M343" s="99"/>
      <c r="N343" s="99"/>
      <c r="O343" s="99"/>
      <c r="P343" s="99"/>
      <c r="Q343" s="99"/>
      <c r="R343" s="99" t="s">
        <v>6271</v>
      </c>
      <c r="S343" s="99"/>
      <c r="T343" s="99" t="s">
        <v>4535</v>
      </c>
      <c r="U343" s="99" t="s">
        <v>4373</v>
      </c>
      <c r="V343" s="99">
        <v>538</v>
      </c>
      <c r="W343" s="99"/>
      <c r="X343" s="99"/>
      <c r="Y343" s="99">
        <v>0</v>
      </c>
      <c r="Z343" s="99">
        <v>0</v>
      </c>
      <c r="AA343" s="99"/>
      <c r="AB343" s="99" t="s">
        <v>6272</v>
      </c>
      <c r="AC343" s="99"/>
      <c r="AD343" s="99"/>
      <c r="AE343" s="99"/>
      <c r="AF343" s="99"/>
      <c r="AG343" s="99"/>
      <c r="AH343" s="99"/>
      <c r="AI343" s="99"/>
      <c r="AJ343" s="99"/>
      <c r="AK343" s="99"/>
      <c r="AL343" s="99"/>
      <c r="AM343" s="99"/>
      <c r="AN343" s="99"/>
      <c r="AO343" s="99" t="s">
        <v>4539</v>
      </c>
      <c r="AP343" s="99" t="s">
        <v>4639</v>
      </c>
      <c r="AQ343" s="99"/>
      <c r="AR343" s="99">
        <v>0</v>
      </c>
      <c r="AS343" s="99" t="s">
        <v>4540</v>
      </c>
      <c r="AT343" s="99"/>
      <c r="AU343" s="99">
        <v>0</v>
      </c>
      <c r="AV343" s="99">
        <v>0</v>
      </c>
      <c r="AW343" s="99">
        <v>0</v>
      </c>
      <c r="AX343" s="99"/>
      <c r="AY343" s="99"/>
      <c r="AZ343" s="99"/>
      <c r="BA343" s="99"/>
      <c r="BB343" s="99"/>
      <c r="BC343" s="99"/>
      <c r="BD343" s="99"/>
      <c r="BE343" s="99"/>
      <c r="BF343" s="99"/>
      <c r="BG343" s="99"/>
      <c r="BH343" s="99"/>
      <c r="BI343" s="99"/>
      <c r="BJ343" s="99"/>
      <c r="BK343" s="99"/>
      <c r="BL343" s="99"/>
      <c r="BM343" s="99"/>
      <c r="BN343" s="99"/>
      <c r="BO343" s="99"/>
      <c r="BP343" s="99"/>
      <c r="BQ343" s="99"/>
      <c r="BR343" s="99"/>
      <c r="BS343" s="99"/>
      <c r="BT343" s="99"/>
      <c r="BU343" s="99"/>
      <c r="BV343" s="99"/>
      <c r="BW343" s="99"/>
      <c r="BX343" s="99"/>
      <c r="BY343" s="99"/>
      <c r="BZ343" s="99"/>
      <c r="CA343" s="99"/>
      <c r="CB343" s="99"/>
      <c r="CC343" s="99"/>
      <c r="CD343" s="99"/>
      <c r="CE343" s="99"/>
      <c r="CF343" s="99"/>
      <c r="CG343" s="99"/>
      <c r="CH343" s="99"/>
      <c r="CI343" s="99"/>
      <c r="CJ343" s="99" t="s">
        <v>4583</v>
      </c>
      <c r="CK343" s="99" t="s">
        <v>6273</v>
      </c>
      <c r="CL343" s="99"/>
      <c r="CM343" s="99"/>
      <c r="CN343" s="102"/>
      <c r="CO343" s="99"/>
      <c r="CP343" s="103" t="s">
        <v>4544</v>
      </c>
      <c r="CQ343" s="104"/>
      <c r="CR343" s="104"/>
      <c r="CS343" s="104"/>
      <c r="CT343" s="104"/>
      <c r="CU343" s="105"/>
      <c r="CV343" s="104" t="str">
        <f>FLEET[[#This Row],[Category]]</f>
        <v>Message Board</v>
      </c>
      <c r="CW343" s="106" t="str">
        <f t="shared" si="5"/>
        <v>ME-42</v>
      </c>
      <c r="CX3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3" s="106" t="s">
        <v>4577</v>
      </c>
      <c r="DA343" s="106" t="s">
        <v>3380</v>
      </c>
      <c r="DB343" s="106">
        <f>FLEET[[#This Row],[Toll Collection Device Number]]</f>
        <v>0</v>
      </c>
      <c r="DC343" s="106">
        <f>FLEET[[#This Row],[License Plate]]</f>
        <v>0</v>
      </c>
      <c r="DD343" s="111">
        <f>IFERROR(_xlfn.XLOOKUP(FLEET[[#This Row],[ASSET]],Table7[Equip '#],Table7[Rate],),"NON-BILLABLE")</f>
        <v>1250</v>
      </c>
    </row>
    <row r="344" spans="1:108" x14ac:dyDescent="0.25">
      <c r="A344" s="98" t="s">
        <v>4524</v>
      </c>
      <c r="B344" s="99" t="s">
        <v>4525</v>
      </c>
      <c r="C344" s="99" t="s">
        <v>3381</v>
      </c>
      <c r="D344" s="99" t="s">
        <v>4300</v>
      </c>
      <c r="E344" s="99" t="s">
        <v>6174</v>
      </c>
      <c r="F344" s="99" t="s">
        <v>6175</v>
      </c>
      <c r="G344" s="99">
        <v>2023</v>
      </c>
      <c r="H344" s="99" t="s">
        <v>1364</v>
      </c>
      <c r="I344" s="100"/>
      <c r="J344" s="99"/>
      <c r="K344" s="101">
        <v>45747.231620370403</v>
      </c>
      <c r="L344" s="99" t="s">
        <v>4580</v>
      </c>
      <c r="M344" s="99"/>
      <c r="N344" s="99"/>
      <c r="O344" s="99"/>
      <c r="P344" s="99"/>
      <c r="Q344" s="99"/>
      <c r="R344" s="99" t="s">
        <v>6274</v>
      </c>
      <c r="S344" s="99"/>
      <c r="T344" s="99" t="s">
        <v>4535</v>
      </c>
      <c r="U344" s="99" t="s">
        <v>4373</v>
      </c>
      <c r="V344" s="99">
        <v>538</v>
      </c>
      <c r="W344" s="99"/>
      <c r="X344" s="99"/>
      <c r="Y344" s="99">
        <v>0</v>
      </c>
      <c r="Z344" s="99">
        <v>0</v>
      </c>
      <c r="AA344" s="99"/>
      <c r="AB344" s="99" t="s">
        <v>6275</v>
      </c>
      <c r="AC344" s="99"/>
      <c r="AD344" s="99"/>
      <c r="AE344" s="99"/>
      <c r="AF344" s="99"/>
      <c r="AG344" s="99"/>
      <c r="AH344" s="99"/>
      <c r="AI344" s="99"/>
      <c r="AJ344" s="99"/>
      <c r="AK344" s="99"/>
      <c r="AL344" s="99"/>
      <c r="AM344" s="99"/>
      <c r="AN344" s="99"/>
      <c r="AO344" s="99" t="s">
        <v>4539</v>
      </c>
      <c r="AP344" s="99" t="s">
        <v>4639</v>
      </c>
      <c r="AQ344" s="99"/>
      <c r="AR344" s="99">
        <v>0</v>
      </c>
      <c r="AS344" s="99" t="s">
        <v>4540</v>
      </c>
      <c r="AT344" s="99"/>
      <c r="AU344" s="99">
        <v>0</v>
      </c>
      <c r="AV344" s="99">
        <v>0</v>
      </c>
      <c r="AW344" s="99">
        <v>0</v>
      </c>
      <c r="AX344" s="99"/>
      <c r="AY344" s="99"/>
      <c r="AZ344" s="99"/>
      <c r="BA344" s="99"/>
      <c r="BB344" s="99"/>
      <c r="BC344" s="99"/>
      <c r="BD344" s="99"/>
      <c r="BE344" s="99"/>
      <c r="BF344" s="99"/>
      <c r="BG344" s="99"/>
      <c r="BH344" s="99"/>
      <c r="BI344" s="99"/>
      <c r="BJ344" s="99"/>
      <c r="BK344" s="99"/>
      <c r="BL344" s="99"/>
      <c r="BM344" s="99"/>
      <c r="BN344" s="99"/>
      <c r="BO344" s="99"/>
      <c r="BP344" s="99"/>
      <c r="BQ344" s="99"/>
      <c r="BR344" s="99"/>
      <c r="BS344" s="99"/>
      <c r="BT344" s="99"/>
      <c r="BU344" s="99"/>
      <c r="BV344" s="99"/>
      <c r="BW344" s="99"/>
      <c r="BX344" s="99"/>
      <c r="BY344" s="99"/>
      <c r="BZ344" s="99"/>
      <c r="CA344" s="99"/>
      <c r="CB344" s="99"/>
      <c r="CC344" s="99"/>
      <c r="CD344" s="99"/>
      <c r="CE344" s="99"/>
      <c r="CF344" s="99"/>
      <c r="CG344" s="99"/>
      <c r="CH344" s="99"/>
      <c r="CI344" s="99"/>
      <c r="CJ344" s="99" t="s">
        <v>4583</v>
      </c>
      <c r="CK344" s="99" t="s">
        <v>6276</v>
      </c>
      <c r="CL344" s="99"/>
      <c r="CM344" s="99"/>
      <c r="CN344" s="102"/>
      <c r="CO344" s="99"/>
      <c r="CP344" s="103" t="s">
        <v>4544</v>
      </c>
      <c r="CQ344" s="104"/>
      <c r="CR344" s="104"/>
      <c r="CS344" s="104"/>
      <c r="CT344" s="104"/>
      <c r="CU344" s="105"/>
      <c r="CV344" s="104" t="str">
        <f>FLEET[[#This Row],[Category]]</f>
        <v>Message Board</v>
      </c>
      <c r="CW344" s="106" t="str">
        <f t="shared" si="5"/>
        <v>ME-43</v>
      </c>
      <c r="CX3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4" s="106" t="s">
        <v>4577</v>
      </c>
      <c r="DA344" s="106" t="s">
        <v>3381</v>
      </c>
      <c r="DB344" s="106">
        <f>FLEET[[#This Row],[Toll Collection Device Number]]</f>
        <v>0</v>
      </c>
      <c r="DC344" s="106">
        <f>FLEET[[#This Row],[License Plate]]</f>
        <v>0</v>
      </c>
      <c r="DD344" s="111">
        <f>IFERROR(_xlfn.XLOOKUP(FLEET[[#This Row],[ASSET]],Table7[Equip '#],Table7[Rate],),"NON-BILLABLE")</f>
        <v>1250</v>
      </c>
    </row>
    <row r="345" spans="1:108" x14ac:dyDescent="0.25">
      <c r="A345" s="98" t="s">
        <v>4524</v>
      </c>
      <c r="B345" s="99" t="s">
        <v>4525</v>
      </c>
      <c r="C345" s="99" t="s">
        <v>3382</v>
      </c>
      <c r="D345" s="99" t="s">
        <v>4300</v>
      </c>
      <c r="E345" s="99" t="s">
        <v>6174</v>
      </c>
      <c r="F345" s="99" t="s">
        <v>6175</v>
      </c>
      <c r="G345" s="99">
        <v>2023</v>
      </c>
      <c r="H345" s="99" t="s">
        <v>1364</v>
      </c>
      <c r="I345" s="100"/>
      <c r="J345" s="99"/>
      <c r="K345" s="101">
        <v>45747.240289351903</v>
      </c>
      <c r="L345" s="99" t="s">
        <v>4580</v>
      </c>
      <c r="M345" s="99"/>
      <c r="N345" s="99"/>
      <c r="O345" s="99"/>
      <c r="P345" s="99"/>
      <c r="Q345" s="99"/>
      <c r="R345" s="99" t="s">
        <v>6277</v>
      </c>
      <c r="S345" s="99"/>
      <c r="T345" s="99" t="s">
        <v>4535</v>
      </c>
      <c r="U345" s="99" t="s">
        <v>4373</v>
      </c>
      <c r="V345" s="99">
        <v>538</v>
      </c>
      <c r="W345" s="99"/>
      <c r="X345" s="99"/>
      <c r="Y345" s="99">
        <v>0</v>
      </c>
      <c r="Z345" s="99">
        <v>0</v>
      </c>
      <c r="AA345" s="99"/>
      <c r="AB345" s="99" t="s">
        <v>6278</v>
      </c>
      <c r="AC345" s="99"/>
      <c r="AD345" s="99"/>
      <c r="AE345" s="99"/>
      <c r="AF345" s="99"/>
      <c r="AG345" s="99"/>
      <c r="AH345" s="99"/>
      <c r="AI345" s="99"/>
      <c r="AJ345" s="99"/>
      <c r="AK345" s="99"/>
      <c r="AL345" s="99"/>
      <c r="AM345" s="99"/>
      <c r="AN345" s="99"/>
      <c r="AO345" s="99" t="s">
        <v>4539</v>
      </c>
      <c r="AP345" s="99" t="s">
        <v>4639</v>
      </c>
      <c r="AQ345" s="99"/>
      <c r="AR345" s="99">
        <v>0</v>
      </c>
      <c r="AS345" s="99" t="s">
        <v>4540</v>
      </c>
      <c r="AT345" s="99"/>
      <c r="AU345" s="99">
        <v>0</v>
      </c>
      <c r="AV345" s="99">
        <v>0</v>
      </c>
      <c r="AW345" s="99">
        <v>0</v>
      </c>
      <c r="AX345" s="99"/>
      <c r="AY345" s="99"/>
      <c r="AZ345" s="99"/>
      <c r="BA345" s="99"/>
      <c r="BB345" s="99"/>
      <c r="BC345" s="99"/>
      <c r="BD345" s="99"/>
      <c r="BE345" s="99"/>
      <c r="BF345" s="99"/>
      <c r="BG345" s="99"/>
      <c r="BH345" s="99"/>
      <c r="BI345" s="99"/>
      <c r="BJ345" s="99"/>
      <c r="BK345" s="99"/>
      <c r="BL345" s="99"/>
      <c r="BM345" s="99"/>
      <c r="BN345" s="99"/>
      <c r="BO345" s="99"/>
      <c r="BP345" s="99"/>
      <c r="BQ345" s="99"/>
      <c r="BR345" s="99"/>
      <c r="BS345" s="99"/>
      <c r="BT345" s="99"/>
      <c r="BU345" s="99"/>
      <c r="BV345" s="99"/>
      <c r="BW345" s="99"/>
      <c r="BX345" s="99"/>
      <c r="BY345" s="99"/>
      <c r="BZ345" s="99"/>
      <c r="CA345" s="99"/>
      <c r="CB345" s="99"/>
      <c r="CC345" s="99"/>
      <c r="CD345" s="99"/>
      <c r="CE345" s="99"/>
      <c r="CF345" s="99"/>
      <c r="CG345" s="99"/>
      <c r="CH345" s="99"/>
      <c r="CI345" s="99"/>
      <c r="CJ345" s="99" t="s">
        <v>4583</v>
      </c>
      <c r="CK345" s="99" t="s">
        <v>6279</v>
      </c>
      <c r="CL345" s="99"/>
      <c r="CM345" s="99"/>
      <c r="CN345" s="102"/>
      <c r="CO345" s="99"/>
      <c r="CP345" s="103" t="s">
        <v>4544</v>
      </c>
      <c r="CQ345" s="104"/>
      <c r="CR345" s="104"/>
      <c r="CS345" s="104"/>
      <c r="CT345" s="104"/>
      <c r="CU345" s="105"/>
      <c r="CV345" s="104" t="str">
        <f>FLEET[[#This Row],[Category]]</f>
        <v>Message Board</v>
      </c>
      <c r="CW345" s="106" t="str">
        <f t="shared" si="5"/>
        <v>ME-44</v>
      </c>
      <c r="CX3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5" s="106" t="s">
        <v>4577</v>
      </c>
      <c r="DA345" s="106" t="s">
        <v>3382</v>
      </c>
      <c r="DB345" s="106">
        <f>FLEET[[#This Row],[Toll Collection Device Number]]</f>
        <v>0</v>
      </c>
      <c r="DC345" s="106">
        <f>FLEET[[#This Row],[License Plate]]</f>
        <v>0</v>
      </c>
      <c r="DD345" s="111">
        <f>IFERROR(_xlfn.XLOOKUP(FLEET[[#This Row],[ASSET]],Table7[Equip '#],Table7[Rate],),"NON-BILLABLE")</f>
        <v>1250</v>
      </c>
    </row>
    <row r="346" spans="1:108" x14ac:dyDescent="0.25">
      <c r="A346" s="98" t="s">
        <v>4524</v>
      </c>
      <c r="B346" s="99" t="s">
        <v>4525</v>
      </c>
      <c r="C346" s="99" t="s">
        <v>3383</v>
      </c>
      <c r="D346" s="99" t="s">
        <v>4300</v>
      </c>
      <c r="E346" s="99" t="s">
        <v>6174</v>
      </c>
      <c r="F346" s="99" t="s">
        <v>6175</v>
      </c>
      <c r="G346" s="99">
        <v>2023</v>
      </c>
      <c r="H346" s="99" t="s">
        <v>1364</v>
      </c>
      <c r="I346" s="100"/>
      <c r="J346" s="99"/>
      <c r="K346" s="101">
        <v>45747.235081018502</v>
      </c>
      <c r="L346" s="99" t="s">
        <v>4580</v>
      </c>
      <c r="M346" s="99"/>
      <c r="N346" s="99"/>
      <c r="O346" s="99"/>
      <c r="P346" s="99"/>
      <c r="Q346" s="99"/>
      <c r="R346" s="99" t="s">
        <v>4656</v>
      </c>
      <c r="S346" s="99"/>
      <c r="T346" s="99" t="s">
        <v>4535</v>
      </c>
      <c r="U346" s="99" t="s">
        <v>4373</v>
      </c>
      <c r="V346" s="99">
        <v>538</v>
      </c>
      <c r="W346" s="99"/>
      <c r="X346" s="99"/>
      <c r="Y346" s="99">
        <v>0</v>
      </c>
      <c r="Z346" s="99">
        <v>0</v>
      </c>
      <c r="AA346" s="99"/>
      <c r="AB346" s="99" t="s">
        <v>6280</v>
      </c>
      <c r="AC346" s="99"/>
      <c r="AD346" s="99"/>
      <c r="AE346" s="99"/>
      <c r="AF346" s="99"/>
      <c r="AG346" s="99"/>
      <c r="AH346" s="99"/>
      <c r="AI346" s="99"/>
      <c r="AJ346" s="99"/>
      <c r="AK346" s="99"/>
      <c r="AL346" s="99"/>
      <c r="AM346" s="99"/>
      <c r="AN346" s="99"/>
      <c r="AO346" s="99" t="s">
        <v>4539</v>
      </c>
      <c r="AP346" s="99" t="s">
        <v>4639</v>
      </c>
      <c r="AQ346" s="99"/>
      <c r="AR346" s="99">
        <v>0</v>
      </c>
      <c r="AS346" s="99" t="s">
        <v>4540</v>
      </c>
      <c r="AT346" s="99"/>
      <c r="AU346" s="99">
        <v>0</v>
      </c>
      <c r="AV346" s="99">
        <v>0</v>
      </c>
      <c r="AW346" s="99">
        <v>0</v>
      </c>
      <c r="AX346" s="99"/>
      <c r="AY346" s="99"/>
      <c r="AZ346" s="99"/>
      <c r="BA346" s="99"/>
      <c r="BB346" s="99"/>
      <c r="BC346" s="99"/>
      <c r="BD346" s="99"/>
      <c r="BE346" s="99"/>
      <c r="BF346" s="99"/>
      <c r="BG346" s="99"/>
      <c r="BH346" s="99"/>
      <c r="BI346" s="99"/>
      <c r="BJ346" s="99"/>
      <c r="BK346" s="99"/>
      <c r="BL346" s="99"/>
      <c r="BM346" s="99"/>
      <c r="BN346" s="99"/>
      <c r="BO346" s="99"/>
      <c r="BP346" s="99"/>
      <c r="BQ346" s="99"/>
      <c r="BR346" s="99"/>
      <c r="BS346" s="99"/>
      <c r="BT346" s="99"/>
      <c r="BU346" s="99"/>
      <c r="BV346" s="99"/>
      <c r="BW346" s="99"/>
      <c r="BX346" s="99"/>
      <c r="BY346" s="99"/>
      <c r="BZ346" s="99"/>
      <c r="CA346" s="99"/>
      <c r="CB346" s="99"/>
      <c r="CC346" s="99"/>
      <c r="CD346" s="99"/>
      <c r="CE346" s="99"/>
      <c r="CF346" s="99"/>
      <c r="CG346" s="99"/>
      <c r="CH346" s="99"/>
      <c r="CI346" s="99"/>
      <c r="CJ346" s="99" t="s">
        <v>4583</v>
      </c>
      <c r="CK346" s="99" t="s">
        <v>6281</v>
      </c>
      <c r="CL346" s="99"/>
      <c r="CM346" s="99"/>
      <c r="CN346" s="102"/>
      <c r="CO346" s="99"/>
      <c r="CP346" s="103" t="s">
        <v>4544</v>
      </c>
      <c r="CQ346" s="104"/>
      <c r="CR346" s="104"/>
      <c r="CS346" s="104"/>
      <c r="CT346" s="104"/>
      <c r="CU346" s="105"/>
      <c r="CV346" s="104" t="str">
        <f>FLEET[[#This Row],[Category]]</f>
        <v>Message Board</v>
      </c>
      <c r="CW346" s="106" t="str">
        <f t="shared" si="5"/>
        <v>ME-45</v>
      </c>
      <c r="CX3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6" s="106" t="s">
        <v>4577</v>
      </c>
      <c r="DA346" s="106" t="s">
        <v>3383</v>
      </c>
      <c r="DB346" s="106">
        <f>FLEET[[#This Row],[Toll Collection Device Number]]</f>
        <v>0</v>
      </c>
      <c r="DC346" s="106">
        <f>FLEET[[#This Row],[License Plate]]</f>
        <v>0</v>
      </c>
      <c r="DD346" s="111">
        <f>IFERROR(_xlfn.XLOOKUP(FLEET[[#This Row],[ASSET]],Table7[Equip '#],Table7[Rate],),"NON-BILLABLE")</f>
        <v>1250</v>
      </c>
    </row>
    <row r="347" spans="1:108" x14ac:dyDescent="0.25">
      <c r="A347" s="98" t="s">
        <v>4524</v>
      </c>
      <c r="B347" s="99" t="s">
        <v>4525</v>
      </c>
      <c r="C347" s="99" t="s">
        <v>3384</v>
      </c>
      <c r="D347" s="99" t="s">
        <v>4300</v>
      </c>
      <c r="E347" s="99" t="s">
        <v>6174</v>
      </c>
      <c r="F347" s="99" t="s">
        <v>6175</v>
      </c>
      <c r="G347" s="99">
        <v>2023</v>
      </c>
      <c r="H347" s="99" t="s">
        <v>1364</v>
      </c>
      <c r="I347" s="100"/>
      <c r="J347" s="99"/>
      <c r="K347" s="101">
        <v>45747.235347222202</v>
      </c>
      <c r="L347" s="99" t="s">
        <v>4580</v>
      </c>
      <c r="M347" s="99"/>
      <c r="N347" s="99"/>
      <c r="O347" s="99"/>
      <c r="P347" s="99"/>
      <c r="Q347" s="99"/>
      <c r="R347" s="99" t="s">
        <v>4636</v>
      </c>
      <c r="S347" s="99"/>
      <c r="T347" s="99" t="s">
        <v>4535</v>
      </c>
      <c r="U347" s="99" t="s">
        <v>4373</v>
      </c>
      <c r="V347" s="99">
        <v>538</v>
      </c>
      <c r="W347" s="99"/>
      <c r="X347" s="99"/>
      <c r="Y347" s="99">
        <v>0</v>
      </c>
      <c r="Z347" s="99">
        <v>0</v>
      </c>
      <c r="AA347" s="99"/>
      <c r="AB347" s="99" t="s">
        <v>6282</v>
      </c>
      <c r="AC347" s="99"/>
      <c r="AD347" s="99"/>
      <c r="AE347" s="99"/>
      <c r="AF347" s="99"/>
      <c r="AG347" s="99"/>
      <c r="AH347" s="99"/>
      <c r="AI347" s="99"/>
      <c r="AJ347" s="99"/>
      <c r="AK347" s="99"/>
      <c r="AL347" s="99"/>
      <c r="AM347" s="99"/>
      <c r="AN347" s="99"/>
      <c r="AO347" s="99" t="s">
        <v>4539</v>
      </c>
      <c r="AP347" s="99" t="s">
        <v>4639</v>
      </c>
      <c r="AQ347" s="99"/>
      <c r="AR347" s="99">
        <v>0</v>
      </c>
      <c r="AS347" s="99" t="s">
        <v>4540</v>
      </c>
      <c r="AT347" s="99"/>
      <c r="AU347" s="99">
        <v>0</v>
      </c>
      <c r="AV347" s="99">
        <v>0</v>
      </c>
      <c r="AW347" s="99">
        <v>0</v>
      </c>
      <c r="AX347" s="99"/>
      <c r="AY347" s="99"/>
      <c r="AZ347" s="99"/>
      <c r="BA347" s="99"/>
      <c r="BB347" s="99"/>
      <c r="BC347" s="99"/>
      <c r="BD347" s="99"/>
      <c r="BE347" s="99"/>
      <c r="BF347" s="99"/>
      <c r="BG347" s="99"/>
      <c r="BH347" s="99"/>
      <c r="BI347" s="99"/>
      <c r="BJ347" s="99"/>
      <c r="BK347" s="99"/>
      <c r="BL347" s="99"/>
      <c r="BM347" s="99"/>
      <c r="BN347" s="99"/>
      <c r="BO347" s="99"/>
      <c r="BP347" s="99"/>
      <c r="BQ347" s="99"/>
      <c r="BR347" s="99"/>
      <c r="BS347" s="99"/>
      <c r="BT347" s="99"/>
      <c r="BU347" s="99"/>
      <c r="BV347" s="99"/>
      <c r="BW347" s="99"/>
      <c r="BX347" s="99"/>
      <c r="BY347" s="99"/>
      <c r="BZ347" s="99"/>
      <c r="CA347" s="99"/>
      <c r="CB347" s="99"/>
      <c r="CC347" s="99"/>
      <c r="CD347" s="99"/>
      <c r="CE347" s="99"/>
      <c r="CF347" s="99"/>
      <c r="CG347" s="99"/>
      <c r="CH347" s="99"/>
      <c r="CI347" s="99"/>
      <c r="CJ347" s="99" t="s">
        <v>4583</v>
      </c>
      <c r="CK347" s="99" t="s">
        <v>6283</v>
      </c>
      <c r="CL347" s="99"/>
      <c r="CM347" s="99"/>
      <c r="CN347" s="102"/>
      <c r="CO347" s="99"/>
      <c r="CP347" s="103" t="s">
        <v>4544</v>
      </c>
      <c r="CQ347" s="104"/>
      <c r="CR347" s="104"/>
      <c r="CS347" s="104"/>
      <c r="CT347" s="104"/>
      <c r="CU347" s="105"/>
      <c r="CV347" s="104" t="str">
        <f>FLEET[[#This Row],[Category]]</f>
        <v>Message Board</v>
      </c>
      <c r="CW347" s="106" t="str">
        <f t="shared" si="5"/>
        <v>ME-46</v>
      </c>
      <c r="CX3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7" s="106" t="s">
        <v>4577</v>
      </c>
      <c r="DA347" s="106" t="s">
        <v>3384</v>
      </c>
      <c r="DB347" s="106">
        <f>FLEET[[#This Row],[Toll Collection Device Number]]</f>
        <v>0</v>
      </c>
      <c r="DC347" s="106">
        <f>FLEET[[#This Row],[License Plate]]</f>
        <v>0</v>
      </c>
      <c r="DD347" s="111">
        <f>IFERROR(_xlfn.XLOOKUP(FLEET[[#This Row],[ASSET]],Table7[Equip '#],Table7[Rate],),"NON-BILLABLE")</f>
        <v>1250</v>
      </c>
    </row>
    <row r="348" spans="1:108" x14ac:dyDescent="0.25">
      <c r="A348" s="98" t="s">
        <v>4524</v>
      </c>
      <c r="B348" s="99" t="s">
        <v>4525</v>
      </c>
      <c r="C348" s="99" t="s">
        <v>3385</v>
      </c>
      <c r="D348" s="99" t="s">
        <v>4300</v>
      </c>
      <c r="E348" s="99" t="s">
        <v>6174</v>
      </c>
      <c r="F348" s="99" t="s">
        <v>6175</v>
      </c>
      <c r="G348" s="99">
        <v>2023</v>
      </c>
      <c r="H348" s="99" t="s">
        <v>1364</v>
      </c>
      <c r="I348" s="100"/>
      <c r="J348" s="99"/>
      <c r="K348" s="101">
        <v>45747.232997685198</v>
      </c>
      <c r="L348" s="99" t="s">
        <v>4580</v>
      </c>
      <c r="M348" s="99"/>
      <c r="N348" s="99"/>
      <c r="O348" s="99"/>
      <c r="P348" s="99"/>
      <c r="Q348" s="99"/>
      <c r="R348" s="99" t="s">
        <v>4656</v>
      </c>
      <c r="S348" s="99"/>
      <c r="T348" s="99" t="s">
        <v>4535</v>
      </c>
      <c r="U348" s="99" t="s">
        <v>4373</v>
      </c>
      <c r="V348" s="99">
        <v>538</v>
      </c>
      <c r="W348" s="99"/>
      <c r="X348" s="99"/>
      <c r="Y348" s="99">
        <v>0</v>
      </c>
      <c r="Z348" s="99">
        <v>0</v>
      </c>
      <c r="AA348" s="99"/>
      <c r="AB348" s="99" t="s">
        <v>6284</v>
      </c>
      <c r="AC348" s="99"/>
      <c r="AD348" s="99"/>
      <c r="AE348" s="99"/>
      <c r="AF348" s="99"/>
      <c r="AG348" s="99"/>
      <c r="AH348" s="99"/>
      <c r="AI348" s="99"/>
      <c r="AJ348" s="99"/>
      <c r="AK348" s="99"/>
      <c r="AL348" s="99"/>
      <c r="AM348" s="99"/>
      <c r="AN348" s="99"/>
      <c r="AO348" s="99" t="s">
        <v>4539</v>
      </c>
      <c r="AP348" s="99" t="s">
        <v>4639</v>
      </c>
      <c r="AQ348" s="99"/>
      <c r="AR348" s="99">
        <v>0</v>
      </c>
      <c r="AS348" s="99" t="s">
        <v>4540</v>
      </c>
      <c r="AT348" s="99"/>
      <c r="AU348" s="99">
        <v>0</v>
      </c>
      <c r="AV348" s="99">
        <v>0</v>
      </c>
      <c r="AW348" s="99">
        <v>0</v>
      </c>
      <c r="AX348" s="99"/>
      <c r="AY348" s="99"/>
      <c r="AZ348" s="99"/>
      <c r="BA348" s="99"/>
      <c r="BB348" s="99"/>
      <c r="BC348" s="99"/>
      <c r="BD348" s="99"/>
      <c r="BE348" s="99"/>
      <c r="BF348" s="99"/>
      <c r="BG348" s="99"/>
      <c r="BH348" s="99"/>
      <c r="BI348" s="99"/>
      <c r="BJ348" s="99"/>
      <c r="BK348" s="99"/>
      <c r="BL348" s="99"/>
      <c r="BM348" s="99"/>
      <c r="BN348" s="99"/>
      <c r="BO348" s="99"/>
      <c r="BP348" s="99"/>
      <c r="BQ348" s="99"/>
      <c r="BR348" s="99"/>
      <c r="BS348" s="99"/>
      <c r="BT348" s="99"/>
      <c r="BU348" s="99"/>
      <c r="BV348" s="99"/>
      <c r="BW348" s="99"/>
      <c r="BX348" s="99"/>
      <c r="BY348" s="99"/>
      <c r="BZ348" s="99"/>
      <c r="CA348" s="99"/>
      <c r="CB348" s="99"/>
      <c r="CC348" s="99"/>
      <c r="CD348" s="99"/>
      <c r="CE348" s="99"/>
      <c r="CF348" s="99"/>
      <c r="CG348" s="99"/>
      <c r="CH348" s="99"/>
      <c r="CI348" s="99"/>
      <c r="CJ348" s="99" t="s">
        <v>4583</v>
      </c>
      <c r="CK348" s="99" t="s">
        <v>6285</v>
      </c>
      <c r="CL348" s="102"/>
      <c r="CM348" s="99"/>
      <c r="CN348" s="102"/>
      <c r="CO348" s="99"/>
      <c r="CP348" s="103" t="s">
        <v>4544</v>
      </c>
      <c r="CQ348" s="104"/>
      <c r="CR348" s="104"/>
      <c r="CS348" s="104"/>
      <c r="CT348" s="104"/>
      <c r="CU348" s="105"/>
      <c r="CV348" s="104" t="str">
        <f>FLEET[[#This Row],[Category]]</f>
        <v>Message Board</v>
      </c>
      <c r="CW348" s="106" t="str">
        <f t="shared" si="5"/>
        <v>ME-47</v>
      </c>
      <c r="CX3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8" s="106" t="s">
        <v>4577</v>
      </c>
      <c r="DA348" s="106" t="s">
        <v>3385</v>
      </c>
      <c r="DB348" s="106">
        <f>FLEET[[#This Row],[Toll Collection Device Number]]</f>
        <v>0</v>
      </c>
      <c r="DC348" s="106">
        <f>FLEET[[#This Row],[License Plate]]</f>
        <v>0</v>
      </c>
      <c r="DD348" s="111">
        <f>IFERROR(_xlfn.XLOOKUP(FLEET[[#This Row],[ASSET]],Table7[Equip '#],Table7[Rate],),"NON-BILLABLE")</f>
        <v>1250</v>
      </c>
    </row>
    <row r="349" spans="1:108" x14ac:dyDescent="0.25">
      <c r="A349" s="98" t="s">
        <v>4524</v>
      </c>
      <c r="B349" s="99" t="s">
        <v>4525</v>
      </c>
      <c r="C349" s="99" t="s">
        <v>3763</v>
      </c>
      <c r="D349" s="99" t="s">
        <v>4300</v>
      </c>
      <c r="E349" s="99" t="s">
        <v>6174</v>
      </c>
      <c r="F349" s="99" t="s">
        <v>4579</v>
      </c>
      <c r="G349" s="99"/>
      <c r="H349" s="99" t="s">
        <v>1364</v>
      </c>
      <c r="I349" s="100"/>
      <c r="J349" s="99"/>
      <c r="K349" s="101">
        <v>45747.232673611099</v>
      </c>
      <c r="L349" s="99" t="s">
        <v>4580</v>
      </c>
      <c r="M349" s="99"/>
      <c r="N349" s="99"/>
      <c r="O349" s="99"/>
      <c r="P349" s="99"/>
      <c r="Q349" s="99"/>
      <c r="R349" s="99" t="s">
        <v>6286</v>
      </c>
      <c r="S349" s="99"/>
      <c r="T349" s="99" t="s">
        <v>4535</v>
      </c>
      <c r="U349" s="99" t="s">
        <v>4373</v>
      </c>
      <c r="V349" s="99">
        <v>341</v>
      </c>
      <c r="W349" s="99"/>
      <c r="X349" s="99"/>
      <c r="Y349" s="99">
        <v>0</v>
      </c>
      <c r="Z349" s="99">
        <v>0</v>
      </c>
      <c r="AA349" s="99"/>
      <c r="AB349" s="99" t="s">
        <v>6287</v>
      </c>
      <c r="AC349" s="99"/>
      <c r="AD349" s="99"/>
      <c r="AE349" s="99"/>
      <c r="AF349" s="99"/>
      <c r="AG349" s="99"/>
      <c r="AH349" s="99"/>
      <c r="AI349" s="99"/>
      <c r="AJ349" s="99"/>
      <c r="AK349" s="99"/>
      <c r="AL349" s="99"/>
      <c r="AM349" s="99"/>
      <c r="AN349" s="99"/>
      <c r="AO349" s="99" t="s">
        <v>4539</v>
      </c>
      <c r="AP349" s="99"/>
      <c r="AQ349" s="99">
        <v>0</v>
      </c>
      <c r="AR349" s="99">
        <v>0</v>
      </c>
      <c r="AS349" s="99" t="s">
        <v>4540</v>
      </c>
      <c r="AT349" s="99">
        <v>0</v>
      </c>
      <c r="AU349" s="99">
        <v>0</v>
      </c>
      <c r="AV349" s="99">
        <v>0</v>
      </c>
      <c r="AW349" s="99">
        <v>0</v>
      </c>
      <c r="AX349" s="99"/>
      <c r="AY349" s="99"/>
      <c r="AZ349" s="99"/>
      <c r="BA349" s="99"/>
      <c r="BB349" s="99"/>
      <c r="BC349" s="99"/>
      <c r="BD349" s="99"/>
      <c r="BE349" s="99"/>
      <c r="BF349" s="99"/>
      <c r="BG349" s="99"/>
      <c r="BH349" s="99"/>
      <c r="BI349" s="99"/>
      <c r="BJ349" s="99"/>
      <c r="BK349" s="99"/>
      <c r="BL349" s="99"/>
      <c r="BM349" s="99"/>
      <c r="BN349" s="99"/>
      <c r="BO349" s="99"/>
      <c r="BP349" s="99"/>
      <c r="BQ349" s="99"/>
      <c r="BR349" s="99"/>
      <c r="BS349" s="99"/>
      <c r="BT349" s="99"/>
      <c r="BU349" s="99"/>
      <c r="BV349" s="99"/>
      <c r="BW349" s="99"/>
      <c r="BX349" s="99"/>
      <c r="BY349" s="99"/>
      <c r="BZ349" s="99"/>
      <c r="CA349" s="99"/>
      <c r="CB349" s="99"/>
      <c r="CC349" s="99"/>
      <c r="CD349" s="99"/>
      <c r="CE349" s="99"/>
      <c r="CF349" s="99"/>
      <c r="CG349" s="99"/>
      <c r="CH349" s="99"/>
      <c r="CI349" s="99"/>
      <c r="CJ349" s="99" t="s">
        <v>4583</v>
      </c>
      <c r="CK349" s="99" t="s">
        <v>6288</v>
      </c>
      <c r="CL349" s="102"/>
      <c r="CM349" s="99"/>
      <c r="CN349" s="102"/>
      <c r="CO349" s="99"/>
      <c r="CP349" s="103" t="s">
        <v>4544</v>
      </c>
      <c r="CQ349" s="104"/>
      <c r="CR349" s="104"/>
      <c r="CS349" s="104"/>
      <c r="CT349" s="104"/>
      <c r="CU349" s="105"/>
      <c r="CV349" s="104" t="str">
        <f>FLEET[[#This Row],[Category]]</f>
        <v>Message Board</v>
      </c>
      <c r="CW349" s="106" t="str">
        <f t="shared" si="5"/>
        <v>ME-48</v>
      </c>
      <c r="CX3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4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49" s="106" t="s">
        <v>4577</v>
      </c>
      <c r="DA349" s="106" t="s">
        <v>3763</v>
      </c>
      <c r="DB349" s="106">
        <f>FLEET[[#This Row],[Toll Collection Device Number]]</f>
        <v>0</v>
      </c>
      <c r="DC349" s="106">
        <f>FLEET[[#This Row],[License Plate]]</f>
        <v>0</v>
      </c>
      <c r="DD349" s="111">
        <f>IFERROR(_xlfn.XLOOKUP(FLEET[[#This Row],[ASSET]],Table7[Equip '#],Table7[Rate],),"NON-BILLABLE")</f>
        <v>1250</v>
      </c>
    </row>
    <row r="350" spans="1:108" x14ac:dyDescent="0.25">
      <c r="A350" s="98" t="s">
        <v>4524</v>
      </c>
      <c r="B350" s="99" t="s">
        <v>4525</v>
      </c>
      <c r="C350" s="99" t="s">
        <v>3764</v>
      </c>
      <c r="D350" s="99" t="s">
        <v>4300</v>
      </c>
      <c r="E350" s="99" t="s">
        <v>6174</v>
      </c>
      <c r="F350" s="99" t="s">
        <v>4579</v>
      </c>
      <c r="G350" s="99"/>
      <c r="H350" s="99" t="s">
        <v>1364</v>
      </c>
      <c r="I350" s="100"/>
      <c r="J350" s="99"/>
      <c r="K350" s="101">
        <v>45747.233634259297</v>
      </c>
      <c r="L350" s="99" t="s">
        <v>4580</v>
      </c>
      <c r="M350" s="99"/>
      <c r="N350" s="99"/>
      <c r="O350" s="99"/>
      <c r="P350" s="99"/>
      <c r="Q350" s="99"/>
      <c r="R350" s="99" t="s">
        <v>6289</v>
      </c>
      <c r="S350" s="99"/>
      <c r="T350" s="99" t="s">
        <v>4535</v>
      </c>
      <c r="U350" s="99" t="s">
        <v>4373</v>
      </c>
      <c r="V350" s="99">
        <v>349</v>
      </c>
      <c r="W350" s="99"/>
      <c r="X350" s="99"/>
      <c r="Y350" s="99">
        <v>0</v>
      </c>
      <c r="Z350" s="99">
        <v>0</v>
      </c>
      <c r="AA350" s="99"/>
      <c r="AB350" s="99" t="s">
        <v>6290</v>
      </c>
      <c r="AC350" s="99"/>
      <c r="AD350" s="99"/>
      <c r="AE350" s="99"/>
      <c r="AF350" s="99"/>
      <c r="AG350" s="99"/>
      <c r="AH350" s="99"/>
      <c r="AI350" s="99"/>
      <c r="AJ350" s="99"/>
      <c r="AK350" s="99"/>
      <c r="AL350" s="99"/>
      <c r="AM350" s="99"/>
      <c r="AN350" s="99"/>
      <c r="AO350" s="99" t="s">
        <v>4539</v>
      </c>
      <c r="AP350" s="99"/>
      <c r="AQ350" s="99">
        <v>0</v>
      </c>
      <c r="AR350" s="99">
        <v>0</v>
      </c>
      <c r="AS350" s="99" t="s">
        <v>4540</v>
      </c>
      <c r="AT350" s="99">
        <v>0</v>
      </c>
      <c r="AU350" s="99">
        <v>0</v>
      </c>
      <c r="AV350" s="99">
        <v>0</v>
      </c>
      <c r="AW350" s="99">
        <v>0</v>
      </c>
      <c r="AX350" s="99"/>
      <c r="AY350" s="99"/>
      <c r="AZ350" s="99"/>
      <c r="BA350" s="99"/>
      <c r="BB350" s="99"/>
      <c r="BC350" s="99"/>
      <c r="BD350" s="99"/>
      <c r="BE350" s="99"/>
      <c r="BF350" s="99"/>
      <c r="BG350" s="99"/>
      <c r="BH350" s="99"/>
      <c r="BI350" s="99"/>
      <c r="BJ350" s="99"/>
      <c r="BK350" s="99"/>
      <c r="BL350" s="99"/>
      <c r="BM350" s="99"/>
      <c r="BN350" s="99"/>
      <c r="BO350" s="99"/>
      <c r="BP350" s="99"/>
      <c r="BQ350" s="99"/>
      <c r="BR350" s="99"/>
      <c r="BS350" s="99"/>
      <c r="BT350" s="99"/>
      <c r="BU350" s="99"/>
      <c r="BV350" s="99"/>
      <c r="BW350" s="99"/>
      <c r="BX350" s="99"/>
      <c r="BY350" s="99"/>
      <c r="BZ350" s="99"/>
      <c r="CA350" s="99"/>
      <c r="CB350" s="99"/>
      <c r="CC350" s="99"/>
      <c r="CD350" s="99"/>
      <c r="CE350" s="99"/>
      <c r="CF350" s="99"/>
      <c r="CG350" s="99"/>
      <c r="CH350" s="99"/>
      <c r="CI350" s="99"/>
      <c r="CJ350" s="99" t="s">
        <v>4583</v>
      </c>
      <c r="CK350" s="99" t="s">
        <v>6291</v>
      </c>
      <c r="CL350" s="99"/>
      <c r="CM350" s="99"/>
      <c r="CN350" s="102"/>
      <c r="CO350" s="99"/>
      <c r="CP350" s="103" t="s">
        <v>4544</v>
      </c>
      <c r="CQ350" s="104"/>
      <c r="CR350" s="104"/>
      <c r="CS350" s="104"/>
      <c r="CT350" s="104"/>
      <c r="CU350" s="105"/>
      <c r="CV350" s="104" t="str">
        <f>FLEET[[#This Row],[Category]]</f>
        <v>Message Board</v>
      </c>
      <c r="CW350" s="106" t="str">
        <f t="shared" si="5"/>
        <v>ME-49</v>
      </c>
      <c r="CX3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0" s="106" t="s">
        <v>4577</v>
      </c>
      <c r="DA350" s="106" t="s">
        <v>3764</v>
      </c>
      <c r="DB350" s="106">
        <f>FLEET[[#This Row],[Toll Collection Device Number]]</f>
        <v>0</v>
      </c>
      <c r="DC350" s="106">
        <f>FLEET[[#This Row],[License Plate]]</f>
        <v>0</v>
      </c>
      <c r="DD350" s="111">
        <f>IFERROR(_xlfn.XLOOKUP(FLEET[[#This Row],[ASSET]],Table7[Equip '#],Table7[Rate],),"NON-BILLABLE")</f>
        <v>1250</v>
      </c>
    </row>
    <row r="351" spans="1:108" x14ac:dyDescent="0.25">
      <c r="A351" s="98" t="s">
        <v>4524</v>
      </c>
      <c r="B351" s="99" t="s">
        <v>4525</v>
      </c>
      <c r="C351" s="99" t="s">
        <v>3765</v>
      </c>
      <c r="D351" s="99" t="s">
        <v>4300</v>
      </c>
      <c r="E351" s="99" t="s">
        <v>6174</v>
      </c>
      <c r="F351" s="99" t="s">
        <v>4579</v>
      </c>
      <c r="G351" s="99"/>
      <c r="H351" s="99" t="s">
        <v>1364</v>
      </c>
      <c r="I351" s="100"/>
      <c r="J351" s="99"/>
      <c r="K351" s="101">
        <v>45514.974884259304</v>
      </c>
      <c r="L351" s="99" t="s">
        <v>4580</v>
      </c>
      <c r="M351" s="99"/>
      <c r="N351" s="99"/>
      <c r="O351" s="99"/>
      <c r="P351" s="99"/>
      <c r="Q351" s="99"/>
      <c r="R351" s="99" t="s">
        <v>6292</v>
      </c>
      <c r="S351" s="99"/>
      <c r="T351" s="99" t="s">
        <v>4535</v>
      </c>
      <c r="U351" s="99" t="s">
        <v>4373</v>
      </c>
      <c r="V351" s="99"/>
      <c r="W351" s="99"/>
      <c r="X351" s="99"/>
      <c r="Y351" s="99">
        <v>0</v>
      </c>
      <c r="Z351" s="99">
        <v>0</v>
      </c>
      <c r="AA351" s="99"/>
      <c r="AB351" s="99" t="s">
        <v>6293</v>
      </c>
      <c r="AC351" s="99"/>
      <c r="AD351" s="99"/>
      <c r="AE351" s="99"/>
      <c r="AF351" s="99"/>
      <c r="AG351" s="99"/>
      <c r="AH351" s="100"/>
      <c r="AI351" s="99"/>
      <c r="AJ351" s="99"/>
      <c r="AK351" s="99"/>
      <c r="AL351" s="99"/>
      <c r="AM351" s="99"/>
      <c r="AN351" s="99"/>
      <c r="AO351" s="99" t="s">
        <v>4539</v>
      </c>
      <c r="AP351" s="99"/>
      <c r="AQ351" s="99">
        <v>0</v>
      </c>
      <c r="AR351" s="99">
        <v>0</v>
      </c>
      <c r="AS351" s="99" t="s">
        <v>4540</v>
      </c>
      <c r="AT351" s="99">
        <v>0</v>
      </c>
      <c r="AU351" s="99">
        <v>0</v>
      </c>
      <c r="AV351" s="99">
        <v>0</v>
      </c>
      <c r="AW351" s="99">
        <v>0</v>
      </c>
      <c r="AX351" s="99"/>
      <c r="AY351" s="99"/>
      <c r="AZ351" s="99"/>
      <c r="BA351" s="99"/>
      <c r="BB351" s="99"/>
      <c r="BC351" s="99"/>
      <c r="BD351" s="99"/>
      <c r="BE351" s="99"/>
      <c r="BF351" s="99"/>
      <c r="BG351" s="99"/>
      <c r="BH351" s="99"/>
      <c r="BI351" s="99"/>
      <c r="BJ351" s="99"/>
      <c r="BK351" s="99"/>
      <c r="BL351" s="99"/>
      <c r="BM351" s="99"/>
      <c r="BN351" s="99"/>
      <c r="BO351" s="99"/>
      <c r="BP351" s="99"/>
      <c r="BQ351" s="99"/>
      <c r="BR351" s="99"/>
      <c r="BS351" s="99"/>
      <c r="BT351" s="99"/>
      <c r="BU351" s="99"/>
      <c r="BV351" s="99"/>
      <c r="BW351" s="99"/>
      <c r="BX351" s="99"/>
      <c r="BY351" s="99"/>
      <c r="BZ351" s="99"/>
      <c r="CA351" s="99"/>
      <c r="CB351" s="99"/>
      <c r="CC351" s="99"/>
      <c r="CD351" s="99"/>
      <c r="CE351" s="99"/>
      <c r="CF351" s="99"/>
      <c r="CG351" s="99"/>
      <c r="CH351" s="99"/>
      <c r="CI351" s="99"/>
      <c r="CJ351" s="99"/>
      <c r="CK351" s="99"/>
      <c r="CL351" s="99"/>
      <c r="CM351" s="99"/>
      <c r="CN351" s="102"/>
      <c r="CO351" s="99"/>
      <c r="CP351" s="103" t="s">
        <v>4544</v>
      </c>
      <c r="CQ351" s="104"/>
      <c r="CR351" s="104"/>
      <c r="CS351" s="104"/>
      <c r="CT351" s="104"/>
      <c r="CU351" s="105"/>
      <c r="CV351" s="104" t="str">
        <f>FLEET[[#This Row],[Category]]</f>
        <v>Message Board</v>
      </c>
      <c r="CW351" s="106" t="str">
        <f t="shared" si="5"/>
        <v>ME-50</v>
      </c>
      <c r="CX3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1" s="106" t="s">
        <v>4577</v>
      </c>
      <c r="DA351" s="106" t="s">
        <v>3765</v>
      </c>
      <c r="DB351" s="106">
        <f>FLEET[[#This Row],[Toll Collection Device Number]]</f>
        <v>0</v>
      </c>
      <c r="DC351" s="106">
        <f>FLEET[[#This Row],[License Plate]]</f>
        <v>0</v>
      </c>
      <c r="DD351" s="111">
        <f>IFERROR(_xlfn.XLOOKUP(FLEET[[#This Row],[ASSET]],Table7[Equip '#],Table7[Rate],),"NON-BILLABLE")</f>
        <v>1250</v>
      </c>
    </row>
    <row r="352" spans="1:108" x14ac:dyDescent="0.25">
      <c r="A352" s="98" t="s">
        <v>4524</v>
      </c>
      <c r="B352" s="99" t="s">
        <v>4525</v>
      </c>
      <c r="C352" s="99" t="s">
        <v>3766</v>
      </c>
      <c r="D352" s="99" t="s">
        <v>4300</v>
      </c>
      <c r="E352" s="99" t="s">
        <v>6174</v>
      </c>
      <c r="F352" s="99" t="s">
        <v>4579</v>
      </c>
      <c r="G352" s="99"/>
      <c r="H352" s="99" t="s">
        <v>1364</v>
      </c>
      <c r="I352" s="100"/>
      <c r="J352" s="99"/>
      <c r="K352" s="101">
        <v>45747.234942129602</v>
      </c>
      <c r="L352" s="99" t="s">
        <v>4580</v>
      </c>
      <c r="M352" s="99"/>
      <c r="N352" s="99"/>
      <c r="O352" s="99"/>
      <c r="P352" s="99"/>
      <c r="Q352" s="99"/>
      <c r="R352" s="99" t="s">
        <v>5842</v>
      </c>
      <c r="S352" s="99"/>
      <c r="T352" s="99" t="s">
        <v>4535</v>
      </c>
      <c r="U352" s="99" t="s">
        <v>4373</v>
      </c>
      <c r="V352" s="99">
        <v>349</v>
      </c>
      <c r="W352" s="99"/>
      <c r="X352" s="99"/>
      <c r="Y352" s="99">
        <v>0</v>
      </c>
      <c r="Z352" s="99">
        <v>0</v>
      </c>
      <c r="AA352" s="99"/>
      <c r="AB352" s="99" t="s">
        <v>6294</v>
      </c>
      <c r="AC352" s="99"/>
      <c r="AD352" s="99"/>
      <c r="AE352" s="99"/>
      <c r="AF352" s="99"/>
      <c r="AG352" s="99"/>
      <c r="AH352" s="99"/>
      <c r="AI352" s="99"/>
      <c r="AJ352" s="99"/>
      <c r="AK352" s="99"/>
      <c r="AL352" s="99"/>
      <c r="AM352" s="99"/>
      <c r="AN352" s="99"/>
      <c r="AO352" s="99" t="s">
        <v>4539</v>
      </c>
      <c r="AP352" s="99"/>
      <c r="AQ352" s="99">
        <v>0</v>
      </c>
      <c r="AR352" s="99">
        <v>0</v>
      </c>
      <c r="AS352" s="99" t="s">
        <v>4540</v>
      </c>
      <c r="AT352" s="99">
        <v>0</v>
      </c>
      <c r="AU352" s="99">
        <v>0</v>
      </c>
      <c r="AV352" s="99">
        <v>0</v>
      </c>
      <c r="AW352" s="99">
        <v>0</v>
      </c>
      <c r="AX352" s="99"/>
      <c r="AY352" s="99"/>
      <c r="AZ352" s="99"/>
      <c r="BA352" s="99"/>
      <c r="BB352" s="99"/>
      <c r="BC352" s="99"/>
      <c r="BD352" s="99"/>
      <c r="BE352" s="99"/>
      <c r="BF352" s="99"/>
      <c r="BG352" s="99"/>
      <c r="BH352" s="99"/>
      <c r="BI352" s="99"/>
      <c r="BJ352" s="99"/>
      <c r="BK352" s="99"/>
      <c r="BL352" s="99"/>
      <c r="BM352" s="99"/>
      <c r="BN352" s="99"/>
      <c r="BO352" s="99"/>
      <c r="BP352" s="99"/>
      <c r="BQ352" s="99"/>
      <c r="BR352" s="99"/>
      <c r="BS352" s="99"/>
      <c r="BT352" s="99"/>
      <c r="BU352" s="99"/>
      <c r="BV352" s="99"/>
      <c r="BW352" s="99"/>
      <c r="BX352" s="99"/>
      <c r="BY352" s="99"/>
      <c r="BZ352" s="99"/>
      <c r="CA352" s="99"/>
      <c r="CB352" s="99"/>
      <c r="CC352" s="99"/>
      <c r="CD352" s="99"/>
      <c r="CE352" s="99"/>
      <c r="CF352" s="99"/>
      <c r="CG352" s="99"/>
      <c r="CH352" s="99"/>
      <c r="CI352" s="99"/>
      <c r="CJ352" s="99" t="s">
        <v>4583</v>
      </c>
      <c r="CK352" s="99" t="s">
        <v>6295</v>
      </c>
      <c r="CL352" s="99"/>
      <c r="CM352" s="99"/>
      <c r="CN352" s="102"/>
      <c r="CO352" s="99"/>
      <c r="CP352" s="103" t="s">
        <v>4544</v>
      </c>
      <c r="CQ352" s="104"/>
      <c r="CR352" s="104"/>
      <c r="CS352" s="104"/>
      <c r="CT352" s="104"/>
      <c r="CU352" s="105"/>
      <c r="CV352" s="104" t="str">
        <f>FLEET[[#This Row],[Category]]</f>
        <v>Message Board</v>
      </c>
      <c r="CW352" s="106" t="str">
        <f t="shared" si="5"/>
        <v>ME-51</v>
      </c>
      <c r="CX3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2" s="106" t="s">
        <v>4577</v>
      </c>
      <c r="DA352" s="106" t="s">
        <v>3766</v>
      </c>
      <c r="DB352" s="106">
        <f>FLEET[[#This Row],[Toll Collection Device Number]]</f>
        <v>0</v>
      </c>
      <c r="DC352" s="106">
        <f>FLEET[[#This Row],[License Plate]]</f>
        <v>0</v>
      </c>
      <c r="DD352" s="111">
        <f>IFERROR(_xlfn.XLOOKUP(FLEET[[#This Row],[ASSET]],Table7[Equip '#],Table7[Rate],),"NON-BILLABLE")</f>
        <v>1250</v>
      </c>
    </row>
    <row r="353" spans="1:108" x14ac:dyDescent="0.25">
      <c r="A353" s="98" t="s">
        <v>4524</v>
      </c>
      <c r="B353" s="99" t="s">
        <v>4525</v>
      </c>
      <c r="C353" s="99" t="s">
        <v>4066</v>
      </c>
      <c r="D353" s="99" t="s">
        <v>4300</v>
      </c>
      <c r="E353" s="99" t="s">
        <v>4578</v>
      </c>
      <c r="F353" s="99" t="s">
        <v>4691</v>
      </c>
      <c r="G353" s="99">
        <v>2024</v>
      </c>
      <c r="H353" s="99" t="s">
        <v>1310</v>
      </c>
      <c r="I353" s="100"/>
      <c r="J353" s="99"/>
      <c r="K353" s="101">
        <v>45747.235312500001</v>
      </c>
      <c r="L353" s="99" t="s">
        <v>4580</v>
      </c>
      <c r="M353" s="99"/>
      <c r="N353" s="99"/>
      <c r="O353" s="99"/>
      <c r="P353" s="99"/>
      <c r="Q353" s="99"/>
      <c r="R353" s="99" t="s">
        <v>6296</v>
      </c>
      <c r="S353" s="99"/>
      <c r="T353" s="99" t="s">
        <v>4535</v>
      </c>
      <c r="U353" s="99" t="s">
        <v>4373</v>
      </c>
      <c r="V353" s="99">
        <v>196</v>
      </c>
      <c r="W353" s="99"/>
      <c r="X353" s="99"/>
      <c r="Y353" s="99">
        <v>0</v>
      </c>
      <c r="Z353" s="99">
        <v>0</v>
      </c>
      <c r="AA353" s="99" t="s">
        <v>4066</v>
      </c>
      <c r="AB353" s="99" t="s">
        <v>6297</v>
      </c>
      <c r="AC353" s="99"/>
      <c r="AD353" s="99"/>
      <c r="AE353" s="99"/>
      <c r="AF353" s="99"/>
      <c r="AG353" s="99"/>
      <c r="AH353" s="99"/>
      <c r="AI353" s="99"/>
      <c r="AJ353" s="99"/>
      <c r="AK353" s="99"/>
      <c r="AL353" s="99"/>
      <c r="AM353" s="99"/>
      <c r="AN353" s="99"/>
      <c r="AO353" s="99" t="s">
        <v>4539</v>
      </c>
      <c r="AP353" s="99"/>
      <c r="AQ353" s="99">
        <v>0</v>
      </c>
      <c r="AR353" s="99">
        <v>0</v>
      </c>
      <c r="AS353" s="99" t="s">
        <v>4540</v>
      </c>
      <c r="AT353" s="99">
        <v>0</v>
      </c>
      <c r="AU353" s="99">
        <v>0</v>
      </c>
      <c r="AV353" s="99">
        <v>0</v>
      </c>
      <c r="AW353" s="99">
        <v>0</v>
      </c>
      <c r="AX353" s="99"/>
      <c r="AY353" s="99"/>
      <c r="AZ353" s="99"/>
      <c r="BA353" s="99"/>
      <c r="BB353" s="99"/>
      <c r="BC353" s="99"/>
      <c r="BD353" s="99"/>
      <c r="BE353" s="99"/>
      <c r="BF353" s="99"/>
      <c r="BG353" s="99"/>
      <c r="BH353" s="99"/>
      <c r="BI353" s="99"/>
      <c r="BJ353" s="99"/>
      <c r="BK353" s="99"/>
      <c r="BL353" s="99"/>
      <c r="BM353" s="99"/>
      <c r="BN353" s="99"/>
      <c r="BO353" s="99"/>
      <c r="BP353" s="99"/>
      <c r="BQ353" s="99"/>
      <c r="BR353" s="99"/>
      <c r="BS353" s="99"/>
      <c r="BT353" s="99"/>
      <c r="BU353" s="99"/>
      <c r="BV353" s="99"/>
      <c r="BW353" s="99"/>
      <c r="BX353" s="99"/>
      <c r="BY353" s="99"/>
      <c r="BZ353" s="99"/>
      <c r="CA353" s="99"/>
      <c r="CB353" s="99"/>
      <c r="CC353" s="99"/>
      <c r="CD353" s="99"/>
      <c r="CE353" s="99"/>
      <c r="CF353" s="99"/>
      <c r="CG353" s="99"/>
      <c r="CH353" s="99"/>
      <c r="CI353" s="99"/>
      <c r="CJ353" s="99" t="s">
        <v>4583</v>
      </c>
      <c r="CK353" s="99" t="s">
        <v>6298</v>
      </c>
      <c r="CL353" s="102"/>
      <c r="CM353" s="99"/>
      <c r="CN353" s="102"/>
      <c r="CO353" s="99"/>
      <c r="CP353" s="103" t="s">
        <v>4544</v>
      </c>
      <c r="CQ353" s="104"/>
      <c r="CR353" s="104"/>
      <c r="CS353" s="104"/>
      <c r="CT353" s="104"/>
      <c r="CU353" s="105"/>
      <c r="CV353" s="104" t="str">
        <f>FLEET[[#This Row],[Category]]</f>
        <v>Arrow Board</v>
      </c>
      <c r="CW353" s="106" t="str">
        <f t="shared" si="5"/>
        <v>ME-53</v>
      </c>
      <c r="CX3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3" s="106" t="s">
        <v>4577</v>
      </c>
      <c r="DA353" s="106" t="s">
        <v>4066</v>
      </c>
      <c r="DB353" s="106">
        <f>FLEET[[#This Row],[Toll Collection Device Number]]</f>
        <v>0</v>
      </c>
      <c r="DC353" s="106">
        <f>FLEET[[#This Row],[License Plate]]</f>
        <v>0</v>
      </c>
      <c r="DD353" s="111">
        <f>IFERROR(_xlfn.XLOOKUP(FLEET[[#This Row],[ASSET]],Table7[Equip '#],Table7[Rate],),"NON-BILLABLE")</f>
        <v>800</v>
      </c>
    </row>
    <row r="354" spans="1:108" x14ac:dyDescent="0.25">
      <c r="A354" s="98" t="s">
        <v>4524</v>
      </c>
      <c r="B354" s="99" t="s">
        <v>4525</v>
      </c>
      <c r="C354" s="99" t="s">
        <v>4067</v>
      </c>
      <c r="D354" s="99" t="s">
        <v>4300</v>
      </c>
      <c r="E354" s="99" t="s">
        <v>4578</v>
      </c>
      <c r="F354" s="99" t="s">
        <v>4691</v>
      </c>
      <c r="G354" s="99">
        <v>2024</v>
      </c>
      <c r="H354" s="99" t="s">
        <v>1310</v>
      </c>
      <c r="I354" s="100"/>
      <c r="J354" s="99"/>
      <c r="K354" s="101">
        <v>45747.236828703702</v>
      </c>
      <c r="L354" s="99" t="s">
        <v>4580</v>
      </c>
      <c r="M354" s="99"/>
      <c r="N354" s="99"/>
      <c r="O354" s="99"/>
      <c r="P354" s="99"/>
      <c r="Q354" s="99"/>
      <c r="R354" s="99" t="s">
        <v>4743</v>
      </c>
      <c r="S354" s="99"/>
      <c r="T354" s="99" t="s">
        <v>4535</v>
      </c>
      <c r="U354" s="99" t="s">
        <v>4373</v>
      </c>
      <c r="V354" s="99">
        <v>198</v>
      </c>
      <c r="W354" s="99"/>
      <c r="X354" s="99"/>
      <c r="Y354" s="99">
        <v>0</v>
      </c>
      <c r="Z354" s="99">
        <v>0</v>
      </c>
      <c r="AA354" s="99"/>
      <c r="AB354" s="99" t="s">
        <v>6299</v>
      </c>
      <c r="AC354" s="99"/>
      <c r="AD354" s="99"/>
      <c r="AE354" s="99"/>
      <c r="AF354" s="99"/>
      <c r="AG354" s="99"/>
      <c r="AH354" s="99"/>
      <c r="AI354" s="99"/>
      <c r="AJ354" s="99"/>
      <c r="AK354" s="99"/>
      <c r="AL354" s="99"/>
      <c r="AM354" s="99"/>
      <c r="AN354" s="99"/>
      <c r="AO354" s="99" t="s">
        <v>4539</v>
      </c>
      <c r="AP354" s="99"/>
      <c r="AQ354" s="99"/>
      <c r="AR354" s="99">
        <v>0</v>
      </c>
      <c r="AS354" s="99" t="s">
        <v>4540</v>
      </c>
      <c r="AT354" s="99"/>
      <c r="AU354" s="99">
        <v>0</v>
      </c>
      <c r="AV354" s="99">
        <v>0</v>
      </c>
      <c r="AW354" s="99">
        <v>0</v>
      </c>
      <c r="AX354" s="99"/>
      <c r="AY354" s="99"/>
      <c r="AZ354" s="99">
        <v>0</v>
      </c>
      <c r="BA354" s="99">
        <v>0</v>
      </c>
      <c r="BB354" s="99">
        <v>0</v>
      </c>
      <c r="BC354" s="99"/>
      <c r="BD354" s="99"/>
      <c r="BE354" s="99"/>
      <c r="BF354" s="99"/>
      <c r="BG354" s="99"/>
      <c r="BH354" s="99"/>
      <c r="BI354" s="99"/>
      <c r="BJ354" s="99"/>
      <c r="BK354" s="99"/>
      <c r="BL354" s="99"/>
      <c r="BM354" s="99"/>
      <c r="BN354" s="99"/>
      <c r="BO354" s="99"/>
      <c r="BP354" s="99"/>
      <c r="BQ354" s="99"/>
      <c r="BR354" s="99"/>
      <c r="BS354" s="99"/>
      <c r="BT354" s="99"/>
      <c r="BU354" s="99"/>
      <c r="BV354" s="99"/>
      <c r="BW354" s="99"/>
      <c r="BX354" s="99"/>
      <c r="BY354" s="99"/>
      <c r="BZ354" s="99"/>
      <c r="CA354" s="99"/>
      <c r="CB354" s="99"/>
      <c r="CC354" s="99"/>
      <c r="CD354" s="99"/>
      <c r="CE354" s="99"/>
      <c r="CF354" s="99"/>
      <c r="CG354" s="99"/>
      <c r="CH354" s="99"/>
      <c r="CI354" s="99"/>
      <c r="CJ354" s="99" t="s">
        <v>4583</v>
      </c>
      <c r="CK354" s="99" t="s">
        <v>6300</v>
      </c>
      <c r="CL354" s="102"/>
      <c r="CM354" s="99"/>
      <c r="CN354" s="102"/>
      <c r="CO354" s="99"/>
      <c r="CP354" s="103" t="s">
        <v>4696</v>
      </c>
      <c r="CQ354" s="104"/>
      <c r="CR354" s="104"/>
      <c r="CS354" s="104"/>
      <c r="CT354" s="104"/>
      <c r="CU354" s="105"/>
      <c r="CV354" s="104" t="str">
        <f>FLEET[[#This Row],[Category]]</f>
        <v>Arrow Board</v>
      </c>
      <c r="CW354" s="106" t="str">
        <f t="shared" si="5"/>
        <v>ME-54</v>
      </c>
      <c r="CX3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4" s="106" t="s">
        <v>4577</v>
      </c>
      <c r="DA354" s="106" t="s">
        <v>4067</v>
      </c>
      <c r="DB354" s="106">
        <f>FLEET[[#This Row],[Toll Collection Device Number]]</f>
        <v>0</v>
      </c>
      <c r="DC354" s="106">
        <f>FLEET[[#This Row],[License Plate]]</f>
        <v>0</v>
      </c>
      <c r="DD354" s="111">
        <f>IFERROR(_xlfn.XLOOKUP(FLEET[[#This Row],[ASSET]],Table7[Equip '#],Table7[Rate],),"NON-BILLABLE")</f>
        <v>800</v>
      </c>
    </row>
    <row r="355" spans="1:108" x14ac:dyDescent="0.25">
      <c r="A355" s="98" t="s">
        <v>4524</v>
      </c>
      <c r="B355" s="99" t="s">
        <v>4525</v>
      </c>
      <c r="C355" s="99" t="s">
        <v>4068</v>
      </c>
      <c r="D355" s="99" t="s">
        <v>4300</v>
      </c>
      <c r="E355" s="99" t="s">
        <v>4578</v>
      </c>
      <c r="F355" s="99" t="s">
        <v>4691</v>
      </c>
      <c r="G355" s="99">
        <v>2024</v>
      </c>
      <c r="H355" s="99" t="s">
        <v>1310</v>
      </c>
      <c r="I355" s="100"/>
      <c r="J355" s="99"/>
      <c r="K355" s="101">
        <v>45747.237106481502</v>
      </c>
      <c r="L355" s="99" t="s">
        <v>4580</v>
      </c>
      <c r="M355" s="99"/>
      <c r="N355" s="99"/>
      <c r="O355" s="99"/>
      <c r="P355" s="99"/>
      <c r="Q355" s="99"/>
      <c r="R355" s="99" t="s">
        <v>4706</v>
      </c>
      <c r="S355" s="99"/>
      <c r="T355" s="99" t="s">
        <v>4535</v>
      </c>
      <c r="U355" s="99" t="s">
        <v>4373</v>
      </c>
      <c r="V355" s="99">
        <v>198</v>
      </c>
      <c r="W355" s="99"/>
      <c r="X355" s="99"/>
      <c r="Y355" s="99">
        <v>0</v>
      </c>
      <c r="Z355" s="99">
        <v>0</v>
      </c>
      <c r="AA355" s="99"/>
      <c r="AB355" s="99" t="s">
        <v>6301</v>
      </c>
      <c r="AC355" s="99"/>
      <c r="AD355" s="99"/>
      <c r="AE355" s="99"/>
      <c r="AF355" s="99"/>
      <c r="AG355" s="99"/>
      <c r="AH355" s="99"/>
      <c r="AI355" s="99"/>
      <c r="AJ355" s="99"/>
      <c r="AK355" s="99"/>
      <c r="AL355" s="99"/>
      <c r="AM355" s="99"/>
      <c r="AN355" s="99"/>
      <c r="AO355" s="99" t="s">
        <v>4539</v>
      </c>
      <c r="AP355" s="99"/>
      <c r="AQ355" s="99"/>
      <c r="AR355" s="99">
        <v>0</v>
      </c>
      <c r="AS355" s="99" t="s">
        <v>4540</v>
      </c>
      <c r="AT355" s="99"/>
      <c r="AU355" s="99">
        <v>0</v>
      </c>
      <c r="AV355" s="99">
        <v>0</v>
      </c>
      <c r="AW355" s="99">
        <v>0</v>
      </c>
      <c r="AX355" s="99"/>
      <c r="AY355" s="99"/>
      <c r="AZ355" s="99">
        <v>0</v>
      </c>
      <c r="BA355" s="99">
        <v>0</v>
      </c>
      <c r="BB355" s="99">
        <v>0</v>
      </c>
      <c r="BC355" s="99"/>
      <c r="BD355" s="99"/>
      <c r="BE355" s="99"/>
      <c r="BF355" s="99"/>
      <c r="BG355" s="99"/>
      <c r="BH355" s="99"/>
      <c r="BI355" s="99"/>
      <c r="BJ355" s="99"/>
      <c r="BK355" s="99"/>
      <c r="BL355" s="99"/>
      <c r="BM355" s="99"/>
      <c r="BN355" s="99"/>
      <c r="BO355" s="99"/>
      <c r="BP355" s="99"/>
      <c r="BQ355" s="99"/>
      <c r="BR355" s="99"/>
      <c r="BS355" s="99"/>
      <c r="BT355" s="99"/>
      <c r="BU355" s="99"/>
      <c r="BV355" s="99"/>
      <c r="BW355" s="99"/>
      <c r="BX355" s="99"/>
      <c r="BY355" s="99"/>
      <c r="BZ355" s="99"/>
      <c r="CA355" s="99"/>
      <c r="CB355" s="99"/>
      <c r="CC355" s="99"/>
      <c r="CD355" s="99"/>
      <c r="CE355" s="99"/>
      <c r="CF355" s="99"/>
      <c r="CG355" s="99"/>
      <c r="CH355" s="99"/>
      <c r="CI355" s="99"/>
      <c r="CJ355" s="99" t="s">
        <v>4583</v>
      </c>
      <c r="CK355" s="99" t="s">
        <v>6302</v>
      </c>
      <c r="CL355" s="99"/>
      <c r="CM355" s="99"/>
      <c r="CN355" s="102"/>
      <c r="CO355" s="99"/>
      <c r="CP355" s="103" t="s">
        <v>4696</v>
      </c>
      <c r="CQ355" s="104"/>
      <c r="CR355" s="104"/>
      <c r="CS355" s="104"/>
      <c r="CT355" s="104"/>
      <c r="CU355" s="105"/>
      <c r="CV355" s="104" t="str">
        <f>FLEET[[#This Row],[Category]]</f>
        <v>Arrow Board</v>
      </c>
      <c r="CW355" s="106" t="str">
        <f t="shared" si="5"/>
        <v>ME-55</v>
      </c>
      <c r="CX3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5" s="106" t="s">
        <v>4577</v>
      </c>
      <c r="DA355" s="106" t="s">
        <v>4068</v>
      </c>
      <c r="DB355" s="106">
        <f>FLEET[[#This Row],[Toll Collection Device Number]]</f>
        <v>0</v>
      </c>
      <c r="DC355" s="106">
        <f>FLEET[[#This Row],[License Plate]]</f>
        <v>0</v>
      </c>
      <c r="DD355" s="111">
        <f>IFERROR(_xlfn.XLOOKUP(FLEET[[#This Row],[ASSET]],Table7[Equip '#],Table7[Rate],),"NON-BILLABLE")</f>
        <v>800</v>
      </c>
    </row>
    <row r="356" spans="1:108" x14ac:dyDescent="0.25">
      <c r="A356" s="98" t="s">
        <v>4524</v>
      </c>
      <c r="B356" s="99" t="s">
        <v>4525</v>
      </c>
      <c r="C356" s="99" t="s">
        <v>4069</v>
      </c>
      <c r="D356" s="99" t="s">
        <v>4300</v>
      </c>
      <c r="E356" s="99" t="s">
        <v>4578</v>
      </c>
      <c r="F356" s="99" t="s">
        <v>4691</v>
      </c>
      <c r="G356" s="99">
        <v>2024</v>
      </c>
      <c r="H356" s="99" t="s">
        <v>1310</v>
      </c>
      <c r="I356" s="100"/>
      <c r="J356" s="99"/>
      <c r="K356" s="101">
        <v>45747.238229166702</v>
      </c>
      <c r="L356" s="99" t="s">
        <v>4580</v>
      </c>
      <c r="M356" s="99"/>
      <c r="N356" s="99"/>
      <c r="O356" s="99"/>
      <c r="P356" s="99"/>
      <c r="Q356" s="99"/>
      <c r="R356" s="99" t="s">
        <v>4706</v>
      </c>
      <c r="S356" s="99"/>
      <c r="T356" s="99" t="s">
        <v>4535</v>
      </c>
      <c r="U356" s="99" t="s">
        <v>4373</v>
      </c>
      <c r="V356" s="99">
        <v>197</v>
      </c>
      <c r="W356" s="99"/>
      <c r="X356" s="99"/>
      <c r="Y356" s="99">
        <v>0</v>
      </c>
      <c r="Z356" s="99">
        <v>0</v>
      </c>
      <c r="AA356" s="99"/>
      <c r="AB356" s="99" t="s">
        <v>6303</v>
      </c>
      <c r="AC356" s="99"/>
      <c r="AD356" s="99"/>
      <c r="AE356" s="99"/>
      <c r="AF356" s="99"/>
      <c r="AG356" s="99"/>
      <c r="AH356" s="99"/>
      <c r="AI356" s="99"/>
      <c r="AJ356" s="99"/>
      <c r="AK356" s="99"/>
      <c r="AL356" s="99"/>
      <c r="AM356" s="99"/>
      <c r="AN356" s="99"/>
      <c r="AO356" s="99" t="s">
        <v>4539</v>
      </c>
      <c r="AP356" s="99"/>
      <c r="AQ356" s="99"/>
      <c r="AR356" s="99">
        <v>0</v>
      </c>
      <c r="AS356" s="99" t="s">
        <v>4540</v>
      </c>
      <c r="AT356" s="99"/>
      <c r="AU356" s="99">
        <v>0</v>
      </c>
      <c r="AV356" s="99">
        <v>0</v>
      </c>
      <c r="AW356" s="99">
        <v>0</v>
      </c>
      <c r="AX356" s="99"/>
      <c r="AY356" s="99"/>
      <c r="AZ356" s="99">
        <v>0</v>
      </c>
      <c r="BA356" s="99">
        <v>0</v>
      </c>
      <c r="BB356" s="99">
        <v>0</v>
      </c>
      <c r="BC356" s="99"/>
      <c r="BD356" s="99"/>
      <c r="BE356" s="99"/>
      <c r="BF356" s="99"/>
      <c r="BG356" s="99"/>
      <c r="BH356" s="99"/>
      <c r="BI356" s="99"/>
      <c r="BJ356" s="99"/>
      <c r="BK356" s="99"/>
      <c r="BL356" s="99"/>
      <c r="BM356" s="99"/>
      <c r="BN356" s="99"/>
      <c r="BO356" s="99"/>
      <c r="BP356" s="99"/>
      <c r="BQ356" s="99"/>
      <c r="BR356" s="99"/>
      <c r="BS356" s="99"/>
      <c r="BT356" s="99"/>
      <c r="BU356" s="99"/>
      <c r="BV356" s="99"/>
      <c r="BW356" s="99"/>
      <c r="BX356" s="99"/>
      <c r="BY356" s="99"/>
      <c r="BZ356" s="99"/>
      <c r="CA356" s="99"/>
      <c r="CB356" s="99"/>
      <c r="CC356" s="99"/>
      <c r="CD356" s="99"/>
      <c r="CE356" s="99"/>
      <c r="CF356" s="99"/>
      <c r="CG356" s="99"/>
      <c r="CH356" s="99"/>
      <c r="CI356" s="99"/>
      <c r="CJ356" s="99" t="s">
        <v>4583</v>
      </c>
      <c r="CK356" s="99" t="s">
        <v>6304</v>
      </c>
      <c r="CL356" s="99"/>
      <c r="CM356" s="99"/>
      <c r="CN356" s="102"/>
      <c r="CO356" s="99"/>
      <c r="CP356" s="103" t="s">
        <v>4696</v>
      </c>
      <c r="CQ356" s="104"/>
      <c r="CR356" s="104"/>
      <c r="CS356" s="104"/>
      <c r="CT356" s="104"/>
      <c r="CU356" s="105"/>
      <c r="CV356" s="104" t="str">
        <f>FLEET[[#This Row],[Category]]</f>
        <v>Arrow Board</v>
      </c>
      <c r="CW356" s="106" t="str">
        <f t="shared" si="5"/>
        <v>ME-56</v>
      </c>
      <c r="CX35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6" s="106" t="s">
        <v>4577</v>
      </c>
      <c r="DA356" s="106" t="s">
        <v>4069</v>
      </c>
      <c r="DB356" s="106">
        <f>FLEET[[#This Row],[Toll Collection Device Number]]</f>
        <v>0</v>
      </c>
      <c r="DC356" s="106">
        <f>FLEET[[#This Row],[License Plate]]</f>
        <v>0</v>
      </c>
      <c r="DD356" s="111">
        <f>IFERROR(_xlfn.XLOOKUP(FLEET[[#This Row],[ASSET]],Table7[Equip '#],Table7[Rate],),"NON-BILLABLE")</f>
        <v>800</v>
      </c>
    </row>
    <row r="357" spans="1:108" x14ac:dyDescent="0.25">
      <c r="A357" s="98" t="s">
        <v>4524</v>
      </c>
      <c r="B357" s="99" t="s">
        <v>4525</v>
      </c>
      <c r="C357" s="99" t="s">
        <v>4070</v>
      </c>
      <c r="D357" s="99" t="s">
        <v>4300</v>
      </c>
      <c r="E357" s="99" t="s">
        <v>4578</v>
      </c>
      <c r="F357" s="99" t="s">
        <v>4691</v>
      </c>
      <c r="G357" s="99">
        <v>2024</v>
      </c>
      <c r="H357" s="99" t="s">
        <v>1310</v>
      </c>
      <c r="I357" s="100"/>
      <c r="J357" s="99"/>
      <c r="K357" s="101">
        <v>45747.234259259298</v>
      </c>
      <c r="L357" s="99" t="s">
        <v>4580</v>
      </c>
      <c r="M357" s="99"/>
      <c r="N357" s="99"/>
      <c r="O357" s="99"/>
      <c r="P357" s="99"/>
      <c r="Q357" s="99"/>
      <c r="R357" s="99" t="s">
        <v>6305</v>
      </c>
      <c r="S357" s="99"/>
      <c r="T357" s="99" t="s">
        <v>4535</v>
      </c>
      <c r="U357" s="99" t="s">
        <v>4373</v>
      </c>
      <c r="V357" s="99">
        <v>198</v>
      </c>
      <c r="W357" s="99"/>
      <c r="X357" s="99"/>
      <c r="Y357" s="99">
        <v>0</v>
      </c>
      <c r="Z357" s="99">
        <v>0</v>
      </c>
      <c r="AA357" s="99"/>
      <c r="AB357" s="99" t="s">
        <v>6306</v>
      </c>
      <c r="AC357" s="99"/>
      <c r="AD357" s="99"/>
      <c r="AE357" s="99"/>
      <c r="AF357" s="99"/>
      <c r="AG357" s="99"/>
      <c r="AH357" s="99"/>
      <c r="AI357" s="99"/>
      <c r="AJ357" s="99"/>
      <c r="AK357" s="99"/>
      <c r="AL357" s="99"/>
      <c r="AM357" s="99"/>
      <c r="AN357" s="99"/>
      <c r="AO357" s="99" t="s">
        <v>4539</v>
      </c>
      <c r="AP357" s="99"/>
      <c r="AQ357" s="99"/>
      <c r="AR357" s="99">
        <v>0</v>
      </c>
      <c r="AS357" s="99" t="s">
        <v>4540</v>
      </c>
      <c r="AT357" s="99"/>
      <c r="AU357" s="99">
        <v>0</v>
      </c>
      <c r="AV357" s="99">
        <v>0</v>
      </c>
      <c r="AW357" s="99">
        <v>0</v>
      </c>
      <c r="AX357" s="99"/>
      <c r="AY357" s="99"/>
      <c r="AZ357" s="99">
        <v>0</v>
      </c>
      <c r="BA357" s="99">
        <v>0</v>
      </c>
      <c r="BB357" s="99">
        <v>0</v>
      </c>
      <c r="BC357" s="99"/>
      <c r="BD357" s="99"/>
      <c r="BE357" s="99"/>
      <c r="BF357" s="99"/>
      <c r="BG357" s="99"/>
      <c r="BH357" s="99"/>
      <c r="BI357" s="99"/>
      <c r="BJ357" s="99"/>
      <c r="BK357" s="99"/>
      <c r="BL357" s="99"/>
      <c r="BM357" s="99"/>
      <c r="BN357" s="99"/>
      <c r="BO357" s="99"/>
      <c r="BP357" s="99"/>
      <c r="BQ357" s="99"/>
      <c r="BR357" s="99"/>
      <c r="BS357" s="99"/>
      <c r="BT357" s="99"/>
      <c r="BU357" s="99"/>
      <c r="BV357" s="99"/>
      <c r="BW357" s="99"/>
      <c r="BX357" s="99"/>
      <c r="BY357" s="99"/>
      <c r="BZ357" s="99"/>
      <c r="CA357" s="99"/>
      <c r="CB357" s="99"/>
      <c r="CC357" s="99"/>
      <c r="CD357" s="99"/>
      <c r="CE357" s="99"/>
      <c r="CF357" s="99"/>
      <c r="CG357" s="99"/>
      <c r="CH357" s="99"/>
      <c r="CI357" s="99"/>
      <c r="CJ357" s="99" t="s">
        <v>4583</v>
      </c>
      <c r="CK357" s="99" t="s">
        <v>6307</v>
      </c>
      <c r="CL357" s="99"/>
      <c r="CM357" s="99"/>
      <c r="CN357" s="102"/>
      <c r="CO357" s="99"/>
      <c r="CP357" s="103" t="s">
        <v>4696</v>
      </c>
      <c r="CQ357" s="104"/>
      <c r="CR357" s="104"/>
      <c r="CS357" s="104"/>
      <c r="CT357" s="104"/>
      <c r="CU357" s="105"/>
      <c r="CV357" s="104" t="str">
        <f>FLEET[[#This Row],[Category]]</f>
        <v>Arrow Board</v>
      </c>
      <c r="CW357" s="106" t="str">
        <f t="shared" si="5"/>
        <v>ME-57</v>
      </c>
      <c r="CX3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7" s="106" t="s">
        <v>4577</v>
      </c>
      <c r="DA357" s="106" t="s">
        <v>4070</v>
      </c>
      <c r="DB357" s="106">
        <f>FLEET[[#This Row],[Toll Collection Device Number]]</f>
        <v>0</v>
      </c>
      <c r="DC357" s="106">
        <f>FLEET[[#This Row],[License Plate]]</f>
        <v>0</v>
      </c>
      <c r="DD357" s="111">
        <f>IFERROR(_xlfn.XLOOKUP(FLEET[[#This Row],[ASSET]],Table7[Equip '#],Table7[Rate],),"NON-BILLABLE")</f>
        <v>800</v>
      </c>
    </row>
    <row r="358" spans="1:108" x14ac:dyDescent="0.25">
      <c r="A358" s="98" t="s">
        <v>4524</v>
      </c>
      <c r="B358" s="99" t="s">
        <v>4525</v>
      </c>
      <c r="C358" s="99" t="s">
        <v>4071</v>
      </c>
      <c r="D358" s="99" t="s">
        <v>4300</v>
      </c>
      <c r="E358" s="99" t="s">
        <v>4578</v>
      </c>
      <c r="F358" s="99" t="s">
        <v>4691</v>
      </c>
      <c r="G358" s="99">
        <v>2024</v>
      </c>
      <c r="H358" s="99" t="s">
        <v>1310</v>
      </c>
      <c r="I358" s="100"/>
      <c r="J358" s="99"/>
      <c r="K358" s="101">
        <v>45747.232418981497</v>
      </c>
      <c r="L358" s="99" t="s">
        <v>4580</v>
      </c>
      <c r="M358" s="99"/>
      <c r="N358" s="99"/>
      <c r="O358" s="99"/>
      <c r="P358" s="99"/>
      <c r="Q358" s="99"/>
      <c r="R358" s="99" t="s">
        <v>4706</v>
      </c>
      <c r="S358" s="99"/>
      <c r="T358" s="99" t="s">
        <v>4535</v>
      </c>
      <c r="U358" s="99" t="s">
        <v>4373</v>
      </c>
      <c r="V358" s="99">
        <v>198</v>
      </c>
      <c r="W358" s="99"/>
      <c r="X358" s="99"/>
      <c r="Y358" s="99">
        <v>0</v>
      </c>
      <c r="Z358" s="99">
        <v>0</v>
      </c>
      <c r="AA358" s="99"/>
      <c r="AB358" s="99" t="s">
        <v>6308</v>
      </c>
      <c r="AC358" s="99"/>
      <c r="AD358" s="99"/>
      <c r="AE358" s="99"/>
      <c r="AF358" s="99"/>
      <c r="AG358" s="99"/>
      <c r="AH358" s="99"/>
      <c r="AI358" s="99"/>
      <c r="AJ358" s="99"/>
      <c r="AK358" s="99"/>
      <c r="AL358" s="99"/>
      <c r="AM358" s="99"/>
      <c r="AN358" s="99"/>
      <c r="AO358" s="99" t="s">
        <v>4539</v>
      </c>
      <c r="AP358" s="99"/>
      <c r="AQ358" s="99"/>
      <c r="AR358" s="99">
        <v>0</v>
      </c>
      <c r="AS358" s="99" t="s">
        <v>4540</v>
      </c>
      <c r="AT358" s="99"/>
      <c r="AU358" s="99">
        <v>0</v>
      </c>
      <c r="AV358" s="99">
        <v>0</v>
      </c>
      <c r="AW358" s="99">
        <v>0</v>
      </c>
      <c r="AX358" s="99"/>
      <c r="AY358" s="99"/>
      <c r="AZ358" s="99">
        <v>0</v>
      </c>
      <c r="BA358" s="99">
        <v>0</v>
      </c>
      <c r="BB358" s="99">
        <v>0</v>
      </c>
      <c r="BC358" s="99"/>
      <c r="BD358" s="99"/>
      <c r="BE358" s="99"/>
      <c r="BF358" s="99"/>
      <c r="BG358" s="99"/>
      <c r="BH358" s="99"/>
      <c r="BI358" s="99"/>
      <c r="BJ358" s="99"/>
      <c r="BK358" s="99"/>
      <c r="BL358" s="99"/>
      <c r="BM358" s="99"/>
      <c r="BN358" s="99"/>
      <c r="BO358" s="99"/>
      <c r="BP358" s="99"/>
      <c r="BQ358" s="99"/>
      <c r="BR358" s="99"/>
      <c r="BS358" s="99"/>
      <c r="BT358" s="99"/>
      <c r="BU358" s="99"/>
      <c r="BV358" s="99"/>
      <c r="BW358" s="99"/>
      <c r="BX358" s="99"/>
      <c r="BY358" s="99"/>
      <c r="BZ358" s="99"/>
      <c r="CA358" s="99"/>
      <c r="CB358" s="99"/>
      <c r="CC358" s="99"/>
      <c r="CD358" s="99"/>
      <c r="CE358" s="99"/>
      <c r="CF358" s="99"/>
      <c r="CG358" s="99"/>
      <c r="CH358" s="99"/>
      <c r="CI358" s="99"/>
      <c r="CJ358" s="99" t="s">
        <v>4583</v>
      </c>
      <c r="CK358" s="99" t="s">
        <v>6309</v>
      </c>
      <c r="CL358" s="99"/>
      <c r="CM358" s="99"/>
      <c r="CN358" s="102"/>
      <c r="CO358" s="99"/>
      <c r="CP358" s="103" t="s">
        <v>4696</v>
      </c>
      <c r="CQ358" s="104"/>
      <c r="CR358" s="104"/>
      <c r="CS358" s="104"/>
      <c r="CT358" s="104"/>
      <c r="CU358" s="105"/>
      <c r="CV358" s="104" t="str">
        <f>FLEET[[#This Row],[Category]]</f>
        <v>Arrow Board</v>
      </c>
      <c r="CW358" s="106" t="str">
        <f t="shared" si="5"/>
        <v>ME-58</v>
      </c>
      <c r="CX3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8" s="106" t="s">
        <v>4577</v>
      </c>
      <c r="DA358" s="106" t="s">
        <v>4071</v>
      </c>
      <c r="DB358" s="106">
        <f>FLEET[[#This Row],[Toll Collection Device Number]]</f>
        <v>0</v>
      </c>
      <c r="DC358" s="106">
        <f>FLEET[[#This Row],[License Plate]]</f>
        <v>0</v>
      </c>
      <c r="DD358" s="111">
        <f>IFERROR(_xlfn.XLOOKUP(FLEET[[#This Row],[ASSET]],Table7[Equip '#],Table7[Rate],),"NON-BILLABLE")</f>
        <v>800</v>
      </c>
    </row>
    <row r="359" spans="1:108" x14ac:dyDescent="0.25">
      <c r="A359" s="98" t="s">
        <v>4524</v>
      </c>
      <c r="B359" s="99" t="s">
        <v>4525</v>
      </c>
      <c r="C359" s="99" t="s">
        <v>4072</v>
      </c>
      <c r="D359" s="99" t="s">
        <v>4300</v>
      </c>
      <c r="E359" s="99" t="s">
        <v>4578</v>
      </c>
      <c r="F359" s="99" t="s">
        <v>4691</v>
      </c>
      <c r="G359" s="99">
        <v>2024</v>
      </c>
      <c r="H359" s="99" t="s">
        <v>1310</v>
      </c>
      <c r="I359" s="100"/>
      <c r="J359" s="99"/>
      <c r="K359" s="101">
        <v>45747.234039351897</v>
      </c>
      <c r="L359" s="99" t="s">
        <v>4580</v>
      </c>
      <c r="M359" s="99"/>
      <c r="N359" s="99"/>
      <c r="O359" s="99"/>
      <c r="P359" s="99"/>
      <c r="Q359" s="99"/>
      <c r="R359" s="99" t="s">
        <v>4706</v>
      </c>
      <c r="S359" s="99"/>
      <c r="T359" s="99" t="s">
        <v>4535</v>
      </c>
      <c r="U359" s="99" t="s">
        <v>4373</v>
      </c>
      <c r="V359" s="99">
        <v>197</v>
      </c>
      <c r="W359" s="99"/>
      <c r="X359" s="99"/>
      <c r="Y359" s="99">
        <v>0</v>
      </c>
      <c r="Z359" s="99">
        <v>0</v>
      </c>
      <c r="AA359" s="99"/>
      <c r="AB359" s="99" t="s">
        <v>6310</v>
      </c>
      <c r="AC359" s="99"/>
      <c r="AD359" s="99"/>
      <c r="AE359" s="99"/>
      <c r="AF359" s="99"/>
      <c r="AG359" s="99"/>
      <c r="AH359" s="100"/>
      <c r="AI359" s="99"/>
      <c r="AJ359" s="99"/>
      <c r="AK359" s="99"/>
      <c r="AL359" s="99"/>
      <c r="AM359" s="99"/>
      <c r="AN359" s="99"/>
      <c r="AO359" s="99" t="s">
        <v>4539</v>
      </c>
      <c r="AP359" s="99"/>
      <c r="AQ359" s="99"/>
      <c r="AR359" s="99">
        <v>0</v>
      </c>
      <c r="AS359" s="99" t="s">
        <v>4540</v>
      </c>
      <c r="AT359" s="99"/>
      <c r="AU359" s="99">
        <v>0</v>
      </c>
      <c r="AV359" s="99">
        <v>0</v>
      </c>
      <c r="AW359" s="99">
        <v>0</v>
      </c>
      <c r="AX359" s="99"/>
      <c r="AY359" s="99"/>
      <c r="AZ359" s="99">
        <v>0</v>
      </c>
      <c r="BA359" s="99">
        <v>0</v>
      </c>
      <c r="BB359" s="99">
        <v>0</v>
      </c>
      <c r="BC359" s="99"/>
      <c r="BD359" s="99"/>
      <c r="BE359" s="99"/>
      <c r="BF359" s="99"/>
      <c r="BG359" s="99"/>
      <c r="BH359" s="99"/>
      <c r="BI359" s="99"/>
      <c r="BJ359" s="99"/>
      <c r="BK359" s="99"/>
      <c r="BL359" s="99"/>
      <c r="BM359" s="99"/>
      <c r="BN359" s="99"/>
      <c r="BO359" s="99"/>
      <c r="BP359" s="99"/>
      <c r="BQ359" s="99"/>
      <c r="BR359" s="99"/>
      <c r="BS359" s="99"/>
      <c r="BT359" s="99"/>
      <c r="BU359" s="99"/>
      <c r="BV359" s="99"/>
      <c r="BW359" s="99"/>
      <c r="BX359" s="99"/>
      <c r="BY359" s="99"/>
      <c r="BZ359" s="99"/>
      <c r="CA359" s="99"/>
      <c r="CB359" s="99"/>
      <c r="CC359" s="99"/>
      <c r="CD359" s="99"/>
      <c r="CE359" s="99"/>
      <c r="CF359" s="99"/>
      <c r="CG359" s="99"/>
      <c r="CH359" s="99"/>
      <c r="CI359" s="99"/>
      <c r="CJ359" s="99" t="s">
        <v>4583</v>
      </c>
      <c r="CK359" s="99" t="s">
        <v>6311</v>
      </c>
      <c r="CL359" s="102"/>
      <c r="CM359" s="99"/>
      <c r="CN359" s="102"/>
      <c r="CO359" s="99"/>
      <c r="CP359" s="103" t="s">
        <v>4696</v>
      </c>
      <c r="CQ359" s="104"/>
      <c r="CR359" s="104"/>
      <c r="CS359" s="104"/>
      <c r="CT359" s="104"/>
      <c r="CU359" s="105"/>
      <c r="CV359" s="104" t="str">
        <f>FLEET[[#This Row],[Category]]</f>
        <v>Arrow Board</v>
      </c>
      <c r="CW359" s="106" t="str">
        <f t="shared" si="5"/>
        <v>ME-59</v>
      </c>
      <c r="CX3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5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59" s="106" t="s">
        <v>4577</v>
      </c>
      <c r="DA359" s="106" t="s">
        <v>4072</v>
      </c>
      <c r="DB359" s="106">
        <f>FLEET[[#This Row],[Toll Collection Device Number]]</f>
        <v>0</v>
      </c>
      <c r="DC359" s="106">
        <f>FLEET[[#This Row],[License Plate]]</f>
        <v>0</v>
      </c>
      <c r="DD359" s="111">
        <f>IFERROR(_xlfn.XLOOKUP(FLEET[[#This Row],[ASSET]],Table7[Equip '#],Table7[Rate],),"NON-BILLABLE")</f>
        <v>800</v>
      </c>
    </row>
    <row r="360" spans="1:108" x14ac:dyDescent="0.25">
      <c r="A360" s="98" t="s">
        <v>4524</v>
      </c>
      <c r="B360" s="99" t="s">
        <v>4525</v>
      </c>
      <c r="C360" s="99" t="s">
        <v>6312</v>
      </c>
      <c r="D360" s="99" t="s">
        <v>4300</v>
      </c>
      <c r="E360" s="99" t="s">
        <v>4578</v>
      </c>
      <c r="F360" s="99" t="s">
        <v>5967</v>
      </c>
      <c r="G360" s="99">
        <v>2024</v>
      </c>
      <c r="H360" s="99" t="s">
        <v>1364</v>
      </c>
      <c r="I360" s="100"/>
      <c r="J360" s="99"/>
      <c r="K360" s="101">
        <v>45747.237858796303</v>
      </c>
      <c r="L360" s="99" t="s">
        <v>4580</v>
      </c>
      <c r="M360" s="99"/>
      <c r="N360" s="99"/>
      <c r="O360" s="99"/>
      <c r="P360" s="99"/>
      <c r="Q360" s="99"/>
      <c r="R360" s="99" t="s">
        <v>6313</v>
      </c>
      <c r="S360" s="99"/>
      <c r="T360" s="99" t="s">
        <v>4535</v>
      </c>
      <c r="U360" s="99" t="s">
        <v>4373</v>
      </c>
      <c r="V360" s="99">
        <v>191</v>
      </c>
      <c r="W360" s="99"/>
      <c r="X360" s="99"/>
      <c r="Y360" s="99">
        <v>0</v>
      </c>
      <c r="Z360" s="99">
        <v>0</v>
      </c>
      <c r="AA360" s="99"/>
      <c r="AB360" s="99" t="s">
        <v>6314</v>
      </c>
      <c r="AC360" s="99"/>
      <c r="AD360" s="99"/>
      <c r="AE360" s="99" t="s">
        <v>568</v>
      </c>
      <c r="AF360" s="99"/>
      <c r="AG360" s="99"/>
      <c r="AH360" s="99" t="s">
        <v>6315</v>
      </c>
      <c r="AI360" s="99"/>
      <c r="AJ360" s="99"/>
      <c r="AK360" s="99"/>
      <c r="AL360" s="99"/>
      <c r="AM360" s="99"/>
      <c r="AN360" s="99"/>
      <c r="AO360" s="99" t="s">
        <v>4539</v>
      </c>
      <c r="AP360" s="99"/>
      <c r="AQ360" s="99">
        <v>0</v>
      </c>
      <c r="AR360" s="99">
        <v>0</v>
      </c>
      <c r="AS360" s="99" t="s">
        <v>4540</v>
      </c>
      <c r="AT360" s="99">
        <v>0</v>
      </c>
      <c r="AU360" s="99">
        <v>0</v>
      </c>
      <c r="AV360" s="99">
        <v>0</v>
      </c>
      <c r="AW360" s="99">
        <v>0</v>
      </c>
      <c r="AX360" s="99"/>
      <c r="AY360" s="99" t="s">
        <v>4607</v>
      </c>
      <c r="AZ360" s="99"/>
      <c r="BA360" s="99"/>
      <c r="BB360" s="99"/>
      <c r="BC360" s="99"/>
      <c r="BD360" s="99"/>
      <c r="BE360" s="99"/>
      <c r="BF360" s="99" t="s">
        <v>4784</v>
      </c>
      <c r="BG360" s="99"/>
      <c r="BH360" s="99"/>
      <c r="BI360" s="99"/>
      <c r="BJ360" s="99"/>
      <c r="BK360" s="99"/>
      <c r="BL360" s="99"/>
      <c r="BM360" s="99"/>
      <c r="BN360" s="99"/>
      <c r="BO360" s="99"/>
      <c r="BP360" s="99"/>
      <c r="BQ360" s="99"/>
      <c r="BR360" s="99"/>
      <c r="BS360" s="99"/>
      <c r="BT360" s="99"/>
      <c r="BU360" s="99"/>
      <c r="BV360" s="99"/>
      <c r="BW360" s="99"/>
      <c r="BX360" s="99"/>
      <c r="BY360" s="99"/>
      <c r="BZ360" s="99"/>
      <c r="CA360" s="99"/>
      <c r="CB360" s="99"/>
      <c r="CC360" s="99"/>
      <c r="CD360" s="99"/>
      <c r="CE360" s="99"/>
      <c r="CF360" s="99"/>
      <c r="CG360" s="99"/>
      <c r="CH360" s="99"/>
      <c r="CI360" s="99"/>
      <c r="CJ360" s="99" t="s">
        <v>4583</v>
      </c>
      <c r="CK360" s="99" t="s">
        <v>6316</v>
      </c>
      <c r="CL360" s="99"/>
      <c r="CM360" s="99"/>
      <c r="CN360" s="102"/>
      <c r="CO360" s="99"/>
      <c r="CP360" s="103" t="s">
        <v>4544</v>
      </c>
      <c r="CQ360" s="104"/>
      <c r="CR360" s="104"/>
      <c r="CS360" s="104"/>
      <c r="CT360" s="104"/>
      <c r="CU360" s="105"/>
      <c r="CV360" s="104" t="str">
        <f>FLEET[[#This Row],[Category]]</f>
        <v>Message Board</v>
      </c>
      <c r="CW360" s="106" t="str">
        <f t="shared" si="5"/>
        <v>ME-60</v>
      </c>
      <c r="CX3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R1006827</v>
      </c>
      <c r="CY360" s="106" t="str">
        <f>IFERROR(TRIM(MID(FLEET[[#This Row],[Secondary Asset Identifier]], FIND(" - ", FLEET[[#This Row],[Secondary Asset Identifier]]) + 3, LEN(FLEET[[#This Row],[Secondary Asset Identifier]]))),FLEET[[#This Row],[Emp ID]])</f>
        <v>R1006827</v>
      </c>
      <c r="CZ360" s="106" t="s">
        <v>6317</v>
      </c>
      <c r="DA360" s="106" t="s">
        <v>4079</v>
      </c>
      <c r="DB360" s="106">
        <f>FLEET[[#This Row],[Toll Collection Device Number]]</f>
        <v>0</v>
      </c>
      <c r="DC360" s="106">
        <f>FLEET[[#This Row],[License Plate]]</f>
        <v>0</v>
      </c>
      <c r="DD360" s="111">
        <f>IFERROR(_xlfn.XLOOKUP(FLEET[[#This Row],[ASSET]],Table7[Equip '#],Table7[Rate],),"NON-BILLABLE")</f>
        <v>1250</v>
      </c>
    </row>
    <row r="361" spans="1:108" x14ac:dyDescent="0.25">
      <c r="A361" s="98" t="s">
        <v>4524</v>
      </c>
      <c r="B361" s="99" t="s">
        <v>4525</v>
      </c>
      <c r="C361" s="99" t="s">
        <v>6318</v>
      </c>
      <c r="D361" s="99" t="s">
        <v>4300</v>
      </c>
      <c r="E361" s="99" t="s">
        <v>4578</v>
      </c>
      <c r="F361" s="99" t="s">
        <v>5967</v>
      </c>
      <c r="G361" s="99">
        <v>2024</v>
      </c>
      <c r="H361" s="99" t="s">
        <v>1364</v>
      </c>
      <c r="I361" s="100"/>
      <c r="J361" s="99"/>
      <c r="K361" s="99">
        <v>45747.232673611099</v>
      </c>
      <c r="L361" s="99" t="s">
        <v>4580</v>
      </c>
      <c r="M361" s="99"/>
      <c r="N361" s="99"/>
      <c r="O361" s="99"/>
      <c r="P361" s="99"/>
      <c r="Q361" s="99"/>
      <c r="R361" s="99" t="s">
        <v>4799</v>
      </c>
      <c r="S361" s="99"/>
      <c r="T361" s="99" t="s">
        <v>4535</v>
      </c>
      <c r="U361" s="99" t="s">
        <v>4373</v>
      </c>
      <c r="V361" s="99">
        <v>191</v>
      </c>
      <c r="W361" s="99"/>
      <c r="X361" s="99"/>
      <c r="Y361" s="99">
        <v>0</v>
      </c>
      <c r="Z361" s="99">
        <v>0</v>
      </c>
      <c r="AA361" s="99"/>
      <c r="AB361" s="99" t="s">
        <v>6319</v>
      </c>
      <c r="AC361" s="99"/>
      <c r="AD361" s="99"/>
      <c r="AE361" s="99" t="s">
        <v>568</v>
      </c>
      <c r="AF361" s="99"/>
      <c r="AG361" s="99"/>
      <c r="AH361" s="99" t="s">
        <v>6320</v>
      </c>
      <c r="AI361" s="99"/>
      <c r="AJ361" s="99"/>
      <c r="AK361" s="99"/>
      <c r="AL361" s="99"/>
      <c r="AM361" s="99"/>
      <c r="AN361" s="99"/>
      <c r="AO361" s="99" t="s">
        <v>4539</v>
      </c>
      <c r="AP361" s="99"/>
      <c r="AQ361" s="99">
        <v>0</v>
      </c>
      <c r="AR361" s="99">
        <v>0</v>
      </c>
      <c r="AS361" s="99" t="s">
        <v>4540</v>
      </c>
      <c r="AT361" s="99">
        <v>0</v>
      </c>
      <c r="AU361" s="99">
        <v>0</v>
      </c>
      <c r="AV361" s="99">
        <v>0</v>
      </c>
      <c r="AW361" s="99">
        <v>0</v>
      </c>
      <c r="AX361" s="99"/>
      <c r="AY361" s="99" t="s">
        <v>4607</v>
      </c>
      <c r="AZ361" s="99"/>
      <c r="BA361" s="99"/>
      <c r="BB361" s="99"/>
      <c r="BC361" s="99"/>
      <c r="BD361" s="99"/>
      <c r="BE361" s="99"/>
      <c r="BF361" s="99" t="s">
        <v>4784</v>
      </c>
      <c r="BG361" s="99"/>
      <c r="BH361" s="99"/>
      <c r="BI361" s="99"/>
      <c r="BJ361" s="99"/>
      <c r="BK361" s="99"/>
      <c r="BL361" s="99"/>
      <c r="BM361" s="99"/>
      <c r="BN361" s="99"/>
      <c r="BO361" s="99"/>
      <c r="BP361" s="99"/>
      <c r="BQ361" s="99"/>
      <c r="BR361" s="99"/>
      <c r="BS361" s="99"/>
      <c r="BT361" s="99"/>
      <c r="BU361" s="99"/>
      <c r="BV361" s="99"/>
      <c r="BW361" s="99"/>
      <c r="BX361" s="99"/>
      <c r="BY361" s="99"/>
      <c r="BZ361" s="99"/>
      <c r="CA361" s="99"/>
      <c r="CB361" s="99"/>
      <c r="CC361" s="99"/>
      <c r="CD361" s="99"/>
      <c r="CE361" s="99"/>
      <c r="CF361" s="99"/>
      <c r="CG361" s="99"/>
      <c r="CH361" s="99"/>
      <c r="CI361" s="99"/>
      <c r="CJ361" s="99" t="s">
        <v>4583</v>
      </c>
      <c r="CK361" s="99" t="s">
        <v>6321</v>
      </c>
      <c r="CL361" s="99"/>
      <c r="CM361" s="99"/>
      <c r="CN361" s="102"/>
      <c r="CO361" s="99"/>
      <c r="CP361" s="103" t="s">
        <v>4544</v>
      </c>
      <c r="CQ361" s="104"/>
      <c r="CR361" s="104"/>
      <c r="CS361" s="104"/>
      <c r="CT361" s="104"/>
      <c r="CU361" s="105"/>
      <c r="CV361" s="104" t="str">
        <f>FLEET[[#This Row],[Category]]</f>
        <v>Message Board</v>
      </c>
      <c r="CW361" s="106" t="str">
        <f t="shared" si="5"/>
        <v>ME-61</v>
      </c>
      <c r="CX3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R1006828</v>
      </c>
      <c r="CY361" s="106" t="str">
        <f>IFERROR(TRIM(MID(FLEET[[#This Row],[Secondary Asset Identifier]], FIND(" - ", FLEET[[#This Row],[Secondary Asset Identifier]]) + 3, LEN(FLEET[[#This Row],[Secondary Asset Identifier]]))),FLEET[[#This Row],[Emp ID]])</f>
        <v>R1006828</v>
      </c>
      <c r="CZ361" s="106" t="s">
        <v>6322</v>
      </c>
      <c r="DA361" s="106" t="s">
        <v>4080</v>
      </c>
      <c r="DB361" s="106">
        <f>FLEET[[#This Row],[Toll Collection Device Number]]</f>
        <v>0</v>
      </c>
      <c r="DC361" s="106">
        <f>FLEET[[#This Row],[License Plate]]</f>
        <v>0</v>
      </c>
      <c r="DD361" s="111">
        <f>IFERROR(_xlfn.XLOOKUP(FLEET[[#This Row],[ASSET]],Table7[Equip '#],Table7[Rate],),"NON-BILLABLE")</f>
        <v>1250</v>
      </c>
    </row>
    <row r="362" spans="1:108" x14ac:dyDescent="0.25">
      <c r="A362" s="98" t="s">
        <v>4524</v>
      </c>
      <c r="B362" s="99" t="s">
        <v>4525</v>
      </c>
      <c r="C362" s="99" t="s">
        <v>50</v>
      </c>
      <c r="D362" s="99" t="s">
        <v>4829</v>
      </c>
      <c r="E362" s="99" t="s">
        <v>6323</v>
      </c>
      <c r="F362" s="99" t="s">
        <v>6324</v>
      </c>
      <c r="G362" s="99">
        <v>2011</v>
      </c>
      <c r="H362" s="99" t="s">
        <v>4329</v>
      </c>
      <c r="I362" s="100"/>
      <c r="J362" s="99"/>
      <c r="K362" s="101">
        <v>45747.307291666701</v>
      </c>
      <c r="L362" s="99" t="s">
        <v>4853</v>
      </c>
      <c r="M362" s="99"/>
      <c r="N362" s="99"/>
      <c r="O362" s="99"/>
      <c r="P362" s="99"/>
      <c r="Q362" s="99"/>
      <c r="R362" s="99" t="s">
        <v>6264</v>
      </c>
      <c r="S362" s="99"/>
      <c r="T362" s="99" t="s">
        <v>4535</v>
      </c>
      <c r="U362" s="99" t="s">
        <v>4536</v>
      </c>
      <c r="V362" s="99">
        <v>964</v>
      </c>
      <c r="W362" s="99">
        <v>68.400000000000006</v>
      </c>
      <c r="X362" s="99">
        <v>68.400000000000006</v>
      </c>
      <c r="Y362" s="99">
        <v>6120</v>
      </c>
      <c r="Z362" s="99">
        <v>6120</v>
      </c>
      <c r="AA362" s="99" t="s">
        <v>6325</v>
      </c>
      <c r="AB362" s="99" t="s">
        <v>6326</v>
      </c>
      <c r="AC362" s="99"/>
      <c r="AD362" s="99"/>
      <c r="AE362" s="99"/>
      <c r="AF362" s="99"/>
      <c r="AG362" s="99"/>
      <c r="AH362" s="99"/>
      <c r="AI362" s="99"/>
      <c r="AJ362" s="99"/>
      <c r="AK362" s="99"/>
      <c r="AL362" s="99"/>
      <c r="AM362" s="99"/>
      <c r="AN362" s="99"/>
      <c r="AO362" s="99" t="s">
        <v>4539</v>
      </c>
      <c r="AP362" s="99" t="s">
        <v>4639</v>
      </c>
      <c r="AQ362" s="99"/>
      <c r="AR362" s="99">
        <v>0</v>
      </c>
      <c r="AS362" s="99" t="s">
        <v>4540</v>
      </c>
      <c r="AT362" s="99"/>
      <c r="AU362" s="99">
        <v>0</v>
      </c>
      <c r="AV362" s="99">
        <v>0</v>
      </c>
      <c r="AW362" s="99">
        <v>0</v>
      </c>
      <c r="AX362" s="99"/>
      <c r="AY362" s="99" t="s">
        <v>4885</v>
      </c>
      <c r="AZ362" s="99">
        <v>31186.2</v>
      </c>
      <c r="BA362" s="99">
        <v>0</v>
      </c>
      <c r="BB362" s="99">
        <v>0</v>
      </c>
      <c r="BC362" s="99"/>
      <c r="BD362" s="99"/>
      <c r="BE362" s="99"/>
      <c r="BF362" s="99"/>
      <c r="BG362" s="99"/>
      <c r="BH362" s="99"/>
      <c r="BI362" s="99"/>
      <c r="BJ362" s="99"/>
      <c r="BK362" s="99"/>
      <c r="BL362" s="99"/>
      <c r="BM362" s="99"/>
      <c r="BN362" s="99"/>
      <c r="BO362" s="99"/>
      <c r="BP362" s="99"/>
      <c r="BQ362" s="99"/>
      <c r="BR362" s="99"/>
      <c r="BS362" s="99"/>
      <c r="BT362" s="99"/>
      <c r="BU362" s="99"/>
      <c r="BV362" s="99"/>
      <c r="BW362" s="99"/>
      <c r="BX362" s="99"/>
      <c r="BY362" s="99"/>
      <c r="BZ362" s="99"/>
      <c r="CA362" s="99"/>
      <c r="CB362" s="99"/>
      <c r="CC362" s="99"/>
      <c r="CD362" s="99"/>
      <c r="CE362" s="99"/>
      <c r="CF362" s="99"/>
      <c r="CG362" s="99"/>
      <c r="CH362" s="99"/>
      <c r="CI362" s="99"/>
      <c r="CJ362" s="99" t="s">
        <v>4836</v>
      </c>
      <c r="CK362" s="99" t="s">
        <v>6327</v>
      </c>
      <c r="CL362" s="99"/>
      <c r="CM362" s="99"/>
      <c r="CN362" s="102"/>
      <c r="CO362" s="99"/>
      <c r="CP362" s="103" t="s">
        <v>4696</v>
      </c>
      <c r="CQ362" s="104"/>
      <c r="CR362" s="104"/>
      <c r="CS362" s="104"/>
      <c r="CT362" s="104"/>
      <c r="CU362" s="105"/>
      <c r="CV362" s="104" t="str">
        <f>FLEET[[#This Row],[Category]]</f>
        <v>Man Lift</v>
      </c>
      <c r="CW362" s="106" t="str">
        <f t="shared" si="5"/>
        <v>ML-03</v>
      </c>
      <c r="CX3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2" s="106" t="s">
        <v>4577</v>
      </c>
      <c r="DA362" s="106" t="s">
        <v>50</v>
      </c>
      <c r="DB362" s="106">
        <f>FLEET[[#This Row],[Toll Collection Device Number]]</f>
        <v>0</v>
      </c>
      <c r="DC362" s="106">
        <f>FLEET[[#This Row],[License Plate]]</f>
        <v>0</v>
      </c>
      <c r="DD362" s="111">
        <f>IFERROR(_xlfn.XLOOKUP(FLEET[[#This Row],[ASSET]],Table7[Equip '#],Table7[Rate],),"NON-BILLABLE")</f>
        <v>2500</v>
      </c>
    </row>
    <row r="363" spans="1:108" x14ac:dyDescent="0.25">
      <c r="A363" s="98" t="s">
        <v>4524</v>
      </c>
      <c r="B363" s="99" t="s">
        <v>4525</v>
      </c>
      <c r="C363" s="99" t="s">
        <v>3744</v>
      </c>
      <c r="D363" s="99" t="s">
        <v>4829</v>
      </c>
      <c r="E363" s="99" t="s">
        <v>6323</v>
      </c>
      <c r="F363" s="99" t="s">
        <v>6328</v>
      </c>
      <c r="G363" s="99">
        <v>2015</v>
      </c>
      <c r="H363" s="99" t="s">
        <v>4329</v>
      </c>
      <c r="I363" s="100"/>
      <c r="J363" s="99"/>
      <c r="K363" s="101">
        <v>45746.716805555603</v>
      </c>
      <c r="L363" s="99" t="s">
        <v>4580</v>
      </c>
      <c r="M363" s="99"/>
      <c r="N363" s="99"/>
      <c r="O363" s="99"/>
      <c r="P363" s="99"/>
      <c r="Q363" s="99"/>
      <c r="R363" s="99" t="s">
        <v>4628</v>
      </c>
      <c r="S363" s="99"/>
      <c r="T363" s="99" t="s">
        <v>4535</v>
      </c>
      <c r="U363" s="99" t="s">
        <v>4858</v>
      </c>
      <c r="V363" s="99">
        <v>359</v>
      </c>
      <c r="W363" s="99">
        <v>399.9</v>
      </c>
      <c r="X363" s="99">
        <v>399.9</v>
      </c>
      <c r="Y363" s="99">
        <v>2795</v>
      </c>
      <c r="Z363" s="99">
        <v>2795</v>
      </c>
      <c r="AA363" s="99"/>
      <c r="AB363" s="99" t="s">
        <v>6329</v>
      </c>
      <c r="AC363" s="99"/>
      <c r="AD363" s="99"/>
      <c r="AE363" s="99"/>
      <c r="AF363" s="99"/>
      <c r="AG363" s="99"/>
      <c r="AH363" s="99"/>
      <c r="AI363" s="99"/>
      <c r="AJ363" s="99"/>
      <c r="AK363" s="99"/>
      <c r="AL363" s="99"/>
      <c r="AM363" s="99"/>
      <c r="AN363" s="99"/>
      <c r="AO363" s="99" t="s">
        <v>4539</v>
      </c>
      <c r="AP363" s="99"/>
      <c r="AQ363" s="99">
        <v>0</v>
      </c>
      <c r="AR363" s="99">
        <v>0</v>
      </c>
      <c r="AS363" s="99" t="s">
        <v>4540</v>
      </c>
      <c r="AT363" s="99">
        <v>0</v>
      </c>
      <c r="AU363" s="99">
        <v>0</v>
      </c>
      <c r="AV363" s="99">
        <v>0</v>
      </c>
      <c r="AW363" s="99">
        <v>0</v>
      </c>
      <c r="AX363" s="99"/>
      <c r="AY363" s="99"/>
      <c r="AZ363" s="99"/>
      <c r="BA363" s="99"/>
      <c r="BB363" s="99"/>
      <c r="BC363" s="99"/>
      <c r="BD363" s="99"/>
      <c r="BE363" s="99"/>
      <c r="BF363" s="99"/>
      <c r="BG363" s="99"/>
      <c r="BH363" s="99"/>
      <c r="BI363" s="99"/>
      <c r="BJ363" s="99"/>
      <c r="BK363" s="99"/>
      <c r="BL363" s="99"/>
      <c r="BM363" s="99"/>
      <c r="BN363" s="99"/>
      <c r="BO363" s="99"/>
      <c r="BP363" s="99"/>
      <c r="BQ363" s="99"/>
      <c r="BR363" s="99"/>
      <c r="BS363" s="99"/>
      <c r="BT363" s="99"/>
      <c r="BU363" s="99"/>
      <c r="BV363" s="99"/>
      <c r="BW363" s="99"/>
      <c r="BX363" s="99"/>
      <c r="BY363" s="99"/>
      <c r="BZ363" s="99"/>
      <c r="CA363" s="99"/>
      <c r="CB363" s="99"/>
      <c r="CC363" s="99"/>
      <c r="CD363" s="99"/>
      <c r="CE363" s="99"/>
      <c r="CF363" s="99"/>
      <c r="CG363" s="99"/>
      <c r="CH363" s="99"/>
      <c r="CI363" s="99"/>
      <c r="CJ363" s="99" t="s">
        <v>4836</v>
      </c>
      <c r="CK363" s="99" t="s">
        <v>6330</v>
      </c>
      <c r="CL363" s="102"/>
      <c r="CM363" s="99"/>
      <c r="CN363" s="102"/>
      <c r="CO363" s="99"/>
      <c r="CP363" s="103" t="s">
        <v>4544</v>
      </c>
      <c r="CQ363" s="104"/>
      <c r="CR363" s="104"/>
      <c r="CS363" s="104"/>
      <c r="CT363" s="104"/>
      <c r="CU363" s="105"/>
      <c r="CV363" s="104" t="str">
        <f>FLEET[[#This Row],[Category]]</f>
        <v>Man Lift</v>
      </c>
      <c r="CW363" s="106" t="str">
        <f t="shared" si="5"/>
        <v>ML-05</v>
      </c>
      <c r="CX3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3" s="106" t="s">
        <v>4577</v>
      </c>
      <c r="DA363" s="106" t="s">
        <v>3744</v>
      </c>
      <c r="DB363" s="106">
        <f>FLEET[[#This Row],[Toll Collection Device Number]]</f>
        <v>0</v>
      </c>
      <c r="DC363" s="106">
        <f>FLEET[[#This Row],[License Plate]]</f>
        <v>0</v>
      </c>
      <c r="DD363" s="111">
        <f>IFERROR(_xlfn.XLOOKUP(FLEET[[#This Row],[ASSET]],Table7[Equip '#],Table7[Rate],),"NON-BILLABLE")</f>
        <v>3500</v>
      </c>
    </row>
    <row r="364" spans="1:108" x14ac:dyDescent="0.25">
      <c r="A364" s="98" t="s">
        <v>4524</v>
      </c>
      <c r="B364" s="99" t="s">
        <v>4525</v>
      </c>
      <c r="C364" s="99" t="s">
        <v>3856</v>
      </c>
      <c r="D364" s="99" t="s">
        <v>4829</v>
      </c>
      <c r="E364" s="99" t="s">
        <v>6323</v>
      </c>
      <c r="F364" s="99" t="s">
        <v>6331</v>
      </c>
      <c r="G364" s="99">
        <v>2016</v>
      </c>
      <c r="H364" s="99" t="s">
        <v>4329</v>
      </c>
      <c r="I364" s="100"/>
      <c r="J364" s="99"/>
      <c r="K364" s="101">
        <v>45747.331840277802</v>
      </c>
      <c r="L364" s="99" t="s">
        <v>4853</v>
      </c>
      <c r="M364" s="99"/>
      <c r="N364" s="99"/>
      <c r="O364" s="99"/>
      <c r="P364" s="99"/>
      <c r="Q364" s="99"/>
      <c r="R364" s="99" t="s">
        <v>6332</v>
      </c>
      <c r="S364" s="99"/>
      <c r="T364" s="99" t="s">
        <v>4535</v>
      </c>
      <c r="U364" s="99" t="s">
        <v>4536</v>
      </c>
      <c r="V364" s="99">
        <v>285</v>
      </c>
      <c r="W364" s="99">
        <v>661.2</v>
      </c>
      <c r="X364" s="99">
        <v>661.2</v>
      </c>
      <c r="Y364" s="99">
        <v>2757</v>
      </c>
      <c r="Z364" s="99">
        <v>2757</v>
      </c>
      <c r="AA364" s="99"/>
      <c r="AB364" s="99" t="s">
        <v>6333</v>
      </c>
      <c r="AC364" s="99"/>
      <c r="AD364" s="99"/>
      <c r="AE364" s="99"/>
      <c r="AF364" s="99"/>
      <c r="AG364" s="99"/>
      <c r="AH364" s="99"/>
      <c r="AI364" s="99"/>
      <c r="AJ364" s="99"/>
      <c r="AK364" s="99"/>
      <c r="AL364" s="99"/>
      <c r="AM364" s="99"/>
      <c r="AN364" s="99"/>
      <c r="AO364" s="99" t="s">
        <v>4539</v>
      </c>
      <c r="AP364" s="99"/>
      <c r="AQ364" s="99">
        <v>0</v>
      </c>
      <c r="AR364" s="99">
        <v>0</v>
      </c>
      <c r="AS364" s="99" t="s">
        <v>4540</v>
      </c>
      <c r="AT364" s="99">
        <v>0</v>
      </c>
      <c r="AU364" s="99">
        <v>0</v>
      </c>
      <c r="AV364" s="99">
        <v>0</v>
      </c>
      <c r="AW364" s="99">
        <v>0</v>
      </c>
      <c r="AX364" s="99"/>
      <c r="AY364" s="99"/>
      <c r="AZ364" s="99"/>
      <c r="BA364" s="99"/>
      <c r="BB364" s="99"/>
      <c r="BC364" s="99"/>
      <c r="BD364" s="99"/>
      <c r="BE364" s="99"/>
      <c r="BF364" s="99"/>
      <c r="BG364" s="99"/>
      <c r="BH364" s="99"/>
      <c r="BI364" s="99"/>
      <c r="BJ364" s="99"/>
      <c r="BK364" s="99"/>
      <c r="BL364" s="99"/>
      <c r="BM364" s="99"/>
      <c r="BN364" s="99"/>
      <c r="BO364" s="99"/>
      <c r="BP364" s="99"/>
      <c r="BQ364" s="99"/>
      <c r="BR364" s="99"/>
      <c r="BS364" s="99"/>
      <c r="BT364" s="99"/>
      <c r="BU364" s="99"/>
      <c r="BV364" s="99"/>
      <c r="BW364" s="99"/>
      <c r="BX364" s="99"/>
      <c r="BY364" s="99"/>
      <c r="BZ364" s="99"/>
      <c r="CA364" s="99"/>
      <c r="CB364" s="99"/>
      <c r="CC364" s="99"/>
      <c r="CD364" s="99"/>
      <c r="CE364" s="99"/>
      <c r="CF364" s="99"/>
      <c r="CG364" s="99"/>
      <c r="CH364" s="99"/>
      <c r="CI364" s="99"/>
      <c r="CJ364" s="99" t="s">
        <v>4836</v>
      </c>
      <c r="CK364" s="99" t="s">
        <v>6334</v>
      </c>
      <c r="CL364" s="99"/>
      <c r="CM364" s="99"/>
      <c r="CN364" s="102"/>
      <c r="CO364" s="99"/>
      <c r="CP364" s="103" t="s">
        <v>4544</v>
      </c>
      <c r="CQ364" s="104"/>
      <c r="CR364" s="104"/>
      <c r="CS364" s="104"/>
      <c r="CT364" s="104"/>
      <c r="CU364" s="105"/>
      <c r="CV364" s="104" t="str">
        <f>FLEET[[#This Row],[Category]]</f>
        <v>Man Lift</v>
      </c>
      <c r="CW364" s="106" t="str">
        <f t="shared" si="5"/>
        <v>ML-06</v>
      </c>
      <c r="CX3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4" s="106" t="s">
        <v>4577</v>
      </c>
      <c r="DA364" s="106" t="s">
        <v>3856</v>
      </c>
      <c r="DB364" s="106">
        <f>FLEET[[#This Row],[Toll Collection Device Number]]</f>
        <v>0</v>
      </c>
      <c r="DC364" s="106">
        <f>FLEET[[#This Row],[License Plate]]</f>
        <v>0</v>
      </c>
      <c r="DD364" s="111">
        <f>IFERROR(_xlfn.XLOOKUP(FLEET[[#This Row],[ASSET]],Table7[Equip '#],Table7[Rate],),"NON-BILLABLE")</f>
        <v>2500</v>
      </c>
    </row>
    <row r="365" spans="1:108" x14ac:dyDescent="0.25">
      <c r="A365" s="98" t="s">
        <v>4524</v>
      </c>
      <c r="B365" s="99" t="s">
        <v>4525</v>
      </c>
      <c r="C365" s="99" t="s">
        <v>3995</v>
      </c>
      <c r="D365" s="99" t="s">
        <v>4829</v>
      </c>
      <c r="E365" s="99" t="s">
        <v>6323</v>
      </c>
      <c r="F365" s="99" t="s">
        <v>6331</v>
      </c>
      <c r="G365" s="99">
        <v>2016</v>
      </c>
      <c r="H365" s="99" t="s">
        <v>4329</v>
      </c>
      <c r="I365" s="100"/>
      <c r="J365" s="99"/>
      <c r="K365" s="101">
        <v>45745.402118055601</v>
      </c>
      <c r="L365" s="99" t="s">
        <v>4531</v>
      </c>
      <c r="M365" s="99"/>
      <c r="N365" s="99"/>
      <c r="O365" s="99"/>
      <c r="P365" s="99"/>
      <c r="Q365" s="99"/>
      <c r="R365" s="99" t="s">
        <v>4636</v>
      </c>
      <c r="S365" s="99"/>
      <c r="T365" s="99" t="s">
        <v>4535</v>
      </c>
      <c r="U365" s="99" t="s">
        <v>1934</v>
      </c>
      <c r="V365" s="99">
        <v>201</v>
      </c>
      <c r="W365" s="99">
        <v>74.400000000000006</v>
      </c>
      <c r="X365" s="99">
        <v>74.400000000000006</v>
      </c>
      <c r="Y365" s="99">
        <v>2010</v>
      </c>
      <c r="Z365" s="99">
        <v>2010</v>
      </c>
      <c r="AA365" s="99"/>
      <c r="AB365" s="99" t="s">
        <v>6335</v>
      </c>
      <c r="AC365" s="99"/>
      <c r="AD365" s="99"/>
      <c r="AE365" s="99"/>
      <c r="AF365" s="99"/>
      <c r="AG365" s="99"/>
      <c r="AH365" s="99"/>
      <c r="AI365" s="99"/>
      <c r="AJ365" s="99"/>
      <c r="AK365" s="99"/>
      <c r="AL365" s="99"/>
      <c r="AM365" s="99"/>
      <c r="AN365" s="99"/>
      <c r="AO365" s="99" t="s">
        <v>4539</v>
      </c>
      <c r="AP365" s="99"/>
      <c r="AQ365" s="99">
        <v>0</v>
      </c>
      <c r="AR365" s="99">
        <v>0</v>
      </c>
      <c r="AS365" s="99" t="s">
        <v>4540</v>
      </c>
      <c r="AT365" s="99">
        <v>0</v>
      </c>
      <c r="AU365" s="99">
        <v>0</v>
      </c>
      <c r="AV365" s="99">
        <v>0</v>
      </c>
      <c r="AW365" s="99">
        <v>0</v>
      </c>
      <c r="AX365" s="99"/>
      <c r="AY365" s="99"/>
      <c r="AZ365" s="99"/>
      <c r="BA365" s="99"/>
      <c r="BB365" s="99"/>
      <c r="BC365" s="99"/>
      <c r="BD365" s="99"/>
      <c r="BE365" s="99"/>
      <c r="BF365" s="99"/>
      <c r="BG365" s="99"/>
      <c r="BH365" s="99"/>
      <c r="BI365" s="99"/>
      <c r="BJ365" s="99"/>
      <c r="BK365" s="99"/>
      <c r="BL365" s="99"/>
      <c r="BM365" s="99"/>
      <c r="BN365" s="99"/>
      <c r="BO365" s="99"/>
      <c r="BP365" s="99"/>
      <c r="BQ365" s="99"/>
      <c r="BR365" s="99"/>
      <c r="BS365" s="99"/>
      <c r="BT365" s="99"/>
      <c r="BU365" s="99"/>
      <c r="BV365" s="99"/>
      <c r="BW365" s="99"/>
      <c r="BX365" s="99"/>
      <c r="BY365" s="99"/>
      <c r="BZ365" s="99"/>
      <c r="CA365" s="99"/>
      <c r="CB365" s="99"/>
      <c r="CC365" s="99"/>
      <c r="CD365" s="99"/>
      <c r="CE365" s="99"/>
      <c r="CF365" s="99"/>
      <c r="CG365" s="99"/>
      <c r="CH365" s="99"/>
      <c r="CI365" s="99"/>
      <c r="CJ365" s="99" t="s">
        <v>4836</v>
      </c>
      <c r="CK365" s="99" t="s">
        <v>6336</v>
      </c>
      <c r="CL365" s="99"/>
      <c r="CM365" s="99"/>
      <c r="CN365" s="102"/>
      <c r="CO365" s="99"/>
      <c r="CP365" s="103" t="s">
        <v>4544</v>
      </c>
      <c r="CQ365" s="104"/>
      <c r="CR365" s="104"/>
      <c r="CS365" s="104"/>
      <c r="CT365" s="104"/>
      <c r="CU365" s="105"/>
      <c r="CV365" s="104" t="str">
        <f>FLEET[[#This Row],[Category]]</f>
        <v>Man Lift</v>
      </c>
      <c r="CW365" s="106" t="str">
        <f t="shared" si="5"/>
        <v>ML-07</v>
      </c>
      <c r="CX3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5" s="106" t="s">
        <v>4577</v>
      </c>
      <c r="DA365" s="106" t="s">
        <v>3995</v>
      </c>
      <c r="DB365" s="106">
        <f>FLEET[[#This Row],[Toll Collection Device Number]]</f>
        <v>0</v>
      </c>
      <c r="DC365" s="106">
        <f>FLEET[[#This Row],[License Plate]]</f>
        <v>0</v>
      </c>
      <c r="DD365" s="111">
        <f>IFERROR(_xlfn.XLOOKUP(FLEET[[#This Row],[ASSET]],Table7[Equip '#],Table7[Rate],),"NON-BILLABLE")</f>
        <v>2500</v>
      </c>
    </row>
    <row r="366" spans="1:108" x14ac:dyDescent="0.25">
      <c r="A366" s="98" t="s">
        <v>4524</v>
      </c>
      <c r="B366" s="99" t="s">
        <v>4525</v>
      </c>
      <c r="C366" s="99" t="s">
        <v>4042</v>
      </c>
      <c r="D366" s="99" t="s">
        <v>4829</v>
      </c>
      <c r="E366" s="99" t="s">
        <v>6337</v>
      </c>
      <c r="F366" s="99" t="s">
        <v>6338</v>
      </c>
      <c r="G366" s="99">
        <v>2013</v>
      </c>
      <c r="H366" s="99" t="s">
        <v>4329</v>
      </c>
      <c r="I366" s="100"/>
      <c r="J366" s="99"/>
      <c r="K366" s="101">
        <v>45747.306400463</v>
      </c>
      <c r="L366" s="99" t="s">
        <v>4853</v>
      </c>
      <c r="M366" s="99"/>
      <c r="N366" s="99"/>
      <c r="O366" s="99"/>
      <c r="P366" s="99"/>
      <c r="Q366" s="99"/>
      <c r="R366" s="99" t="s">
        <v>4636</v>
      </c>
      <c r="S366" s="99"/>
      <c r="T366" s="99" t="s">
        <v>4535</v>
      </c>
      <c r="U366" s="99" t="s">
        <v>4536</v>
      </c>
      <c r="V366" s="99">
        <v>481</v>
      </c>
      <c r="W366" s="99">
        <v>876.3</v>
      </c>
      <c r="X366" s="99">
        <v>876.3</v>
      </c>
      <c r="Y366" s="99">
        <v>3272</v>
      </c>
      <c r="Z366" s="99">
        <v>3272</v>
      </c>
      <c r="AA366" s="99"/>
      <c r="AB366" s="99" t="s">
        <v>6339</v>
      </c>
      <c r="AC366" s="99"/>
      <c r="AD366" s="99"/>
      <c r="AE366" s="99"/>
      <c r="AF366" s="99"/>
      <c r="AG366" s="99"/>
      <c r="AH366" s="100"/>
      <c r="AI366" s="99"/>
      <c r="AJ366" s="99"/>
      <c r="AK366" s="99"/>
      <c r="AL366" s="99"/>
      <c r="AM366" s="99"/>
      <c r="AN366" s="99"/>
      <c r="AO366" s="99" t="s">
        <v>4539</v>
      </c>
      <c r="AP366" s="99"/>
      <c r="AQ366" s="99">
        <v>0</v>
      </c>
      <c r="AR366" s="99">
        <v>0</v>
      </c>
      <c r="AS366" s="99" t="s">
        <v>4540</v>
      </c>
      <c r="AT366" s="99">
        <v>0</v>
      </c>
      <c r="AU366" s="99">
        <v>0</v>
      </c>
      <c r="AV366" s="99">
        <v>0</v>
      </c>
      <c r="AW366" s="99">
        <v>0</v>
      </c>
      <c r="AX366" s="99"/>
      <c r="AY366" s="99"/>
      <c r="AZ366" s="99"/>
      <c r="BA366" s="99"/>
      <c r="BB366" s="99"/>
      <c r="BC366" s="99"/>
      <c r="BD366" s="99"/>
      <c r="BE366" s="99"/>
      <c r="BF366" s="99"/>
      <c r="BG366" s="99"/>
      <c r="BH366" s="99"/>
      <c r="BI366" s="99"/>
      <c r="BJ366" s="99"/>
      <c r="BK366" s="99"/>
      <c r="BL366" s="99"/>
      <c r="BM366" s="99"/>
      <c r="BN366" s="99"/>
      <c r="BO366" s="99"/>
      <c r="BP366" s="99"/>
      <c r="BQ366" s="99"/>
      <c r="BR366" s="99"/>
      <c r="BS366" s="99"/>
      <c r="BT366" s="99"/>
      <c r="BU366" s="99"/>
      <c r="BV366" s="99"/>
      <c r="BW366" s="99"/>
      <c r="BX366" s="99"/>
      <c r="BY366" s="99"/>
      <c r="BZ366" s="99"/>
      <c r="CA366" s="99"/>
      <c r="CB366" s="99"/>
      <c r="CC366" s="99"/>
      <c r="CD366" s="99"/>
      <c r="CE366" s="99"/>
      <c r="CF366" s="99"/>
      <c r="CG366" s="99"/>
      <c r="CH366" s="99"/>
      <c r="CI366" s="99"/>
      <c r="CJ366" s="99" t="s">
        <v>4836</v>
      </c>
      <c r="CK366" s="99" t="s">
        <v>6340</v>
      </c>
      <c r="CL366" s="102"/>
      <c r="CM366" s="99"/>
      <c r="CN366" s="102"/>
      <c r="CO366" s="99"/>
      <c r="CP366" s="103" t="s">
        <v>4544</v>
      </c>
      <c r="CQ366" s="104"/>
      <c r="CR366" s="104"/>
      <c r="CS366" s="104"/>
      <c r="CT366" s="104"/>
      <c r="CU366" s="105"/>
      <c r="CV366" s="104" t="str">
        <f>FLEET[[#This Row],[Category]]</f>
        <v>Man Lift</v>
      </c>
      <c r="CW366" s="106" t="str">
        <f t="shared" si="5"/>
        <v>ML-08</v>
      </c>
      <c r="CX3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6" s="106" t="s">
        <v>4577</v>
      </c>
      <c r="DA366" s="106" t="s">
        <v>4042</v>
      </c>
      <c r="DB366" s="106">
        <f>FLEET[[#This Row],[Toll Collection Device Number]]</f>
        <v>0</v>
      </c>
      <c r="DC366" s="106">
        <f>FLEET[[#This Row],[License Plate]]</f>
        <v>0</v>
      </c>
      <c r="DD366" s="111">
        <f>IFERROR(_xlfn.XLOOKUP(FLEET[[#This Row],[ASSET]],Table7[Equip '#],Table7[Rate],),"NON-BILLABLE")</f>
        <v>2500</v>
      </c>
    </row>
    <row r="367" spans="1:108" x14ac:dyDescent="0.25">
      <c r="A367" s="98" t="s">
        <v>4524</v>
      </c>
      <c r="B367" s="99" t="s">
        <v>4525</v>
      </c>
      <c r="C367" s="99" t="s">
        <v>4043</v>
      </c>
      <c r="D367" s="99" t="s">
        <v>4829</v>
      </c>
      <c r="E367" s="99" t="s">
        <v>6337</v>
      </c>
      <c r="F367" s="99" t="s">
        <v>6338</v>
      </c>
      <c r="G367" s="99">
        <v>2014</v>
      </c>
      <c r="H367" s="99" t="s">
        <v>4329</v>
      </c>
      <c r="I367" s="100"/>
      <c r="J367" s="99"/>
      <c r="K367" s="101">
        <v>45747.327384259297</v>
      </c>
      <c r="L367" s="99" t="s">
        <v>4531</v>
      </c>
      <c r="M367" s="99"/>
      <c r="N367" s="99"/>
      <c r="O367" s="99"/>
      <c r="P367" s="99"/>
      <c r="Q367" s="99"/>
      <c r="R367" s="99" t="s">
        <v>4636</v>
      </c>
      <c r="S367" s="99"/>
      <c r="T367" s="99" t="s">
        <v>4535</v>
      </c>
      <c r="U367" s="99" t="s">
        <v>4536</v>
      </c>
      <c r="V367" s="99">
        <v>192</v>
      </c>
      <c r="W367" s="99">
        <v>80.5</v>
      </c>
      <c r="X367" s="99">
        <v>80.5</v>
      </c>
      <c r="Y367" s="99">
        <v>3200</v>
      </c>
      <c r="Z367" s="99">
        <v>3200</v>
      </c>
      <c r="AA367" s="99"/>
      <c r="AB367" s="99" t="s">
        <v>6341</v>
      </c>
      <c r="AC367" s="99"/>
      <c r="AD367" s="99"/>
      <c r="AE367" s="99"/>
      <c r="AF367" s="99"/>
      <c r="AG367" s="99"/>
      <c r="AH367" s="99"/>
      <c r="AI367" s="99"/>
      <c r="AJ367" s="99"/>
      <c r="AK367" s="99"/>
      <c r="AL367" s="99"/>
      <c r="AM367" s="99"/>
      <c r="AN367" s="99"/>
      <c r="AO367" s="99" t="s">
        <v>4539</v>
      </c>
      <c r="AP367" s="99"/>
      <c r="AQ367" s="99">
        <v>0</v>
      </c>
      <c r="AR367" s="99">
        <v>0</v>
      </c>
      <c r="AS367" s="99" t="s">
        <v>4540</v>
      </c>
      <c r="AT367" s="99">
        <v>0</v>
      </c>
      <c r="AU367" s="99">
        <v>0</v>
      </c>
      <c r="AV367" s="99">
        <v>0</v>
      </c>
      <c r="AW367" s="99">
        <v>0</v>
      </c>
      <c r="AX367" s="99"/>
      <c r="AY367" s="99"/>
      <c r="AZ367" s="99"/>
      <c r="BA367" s="99"/>
      <c r="BB367" s="99"/>
      <c r="BC367" s="99"/>
      <c r="BD367" s="99"/>
      <c r="BE367" s="99"/>
      <c r="BF367" s="99"/>
      <c r="BG367" s="99"/>
      <c r="BH367" s="99"/>
      <c r="BI367" s="99"/>
      <c r="BJ367" s="99"/>
      <c r="BK367" s="99"/>
      <c r="BL367" s="99"/>
      <c r="BM367" s="99"/>
      <c r="BN367" s="99"/>
      <c r="BO367" s="99"/>
      <c r="BP367" s="99"/>
      <c r="BQ367" s="99"/>
      <c r="BR367" s="99"/>
      <c r="BS367" s="99"/>
      <c r="BT367" s="99"/>
      <c r="BU367" s="99"/>
      <c r="BV367" s="99"/>
      <c r="BW367" s="99"/>
      <c r="BX367" s="99"/>
      <c r="BY367" s="99"/>
      <c r="BZ367" s="99"/>
      <c r="CA367" s="99"/>
      <c r="CB367" s="99"/>
      <c r="CC367" s="99"/>
      <c r="CD367" s="99"/>
      <c r="CE367" s="99"/>
      <c r="CF367" s="99"/>
      <c r="CG367" s="99"/>
      <c r="CH367" s="99"/>
      <c r="CI367" s="99"/>
      <c r="CJ367" s="99" t="s">
        <v>4836</v>
      </c>
      <c r="CK367" s="99" t="s">
        <v>6342</v>
      </c>
      <c r="CL367" s="99"/>
      <c r="CM367" s="99"/>
      <c r="CN367" s="102"/>
      <c r="CO367" s="99"/>
      <c r="CP367" s="103" t="s">
        <v>4544</v>
      </c>
      <c r="CQ367" s="104"/>
      <c r="CR367" s="104"/>
      <c r="CS367" s="104"/>
      <c r="CT367" s="104"/>
      <c r="CU367" s="105"/>
      <c r="CV367" s="104" t="str">
        <f>FLEET[[#This Row],[Category]]</f>
        <v>Man Lift</v>
      </c>
      <c r="CW367" s="106" t="str">
        <f t="shared" si="5"/>
        <v>ML-09</v>
      </c>
      <c r="CX3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7" s="106" t="s">
        <v>4577</v>
      </c>
      <c r="DA367" s="106" t="s">
        <v>4043</v>
      </c>
      <c r="DB367" s="106">
        <f>FLEET[[#This Row],[Toll Collection Device Number]]</f>
        <v>0</v>
      </c>
      <c r="DC367" s="106">
        <f>FLEET[[#This Row],[License Plate]]</f>
        <v>0</v>
      </c>
      <c r="DD367" s="111">
        <f>IFERROR(_xlfn.XLOOKUP(FLEET[[#This Row],[ASSET]],Table7[Equip '#],Table7[Rate],),"NON-BILLABLE")</f>
        <v>2500</v>
      </c>
    </row>
    <row r="368" spans="1:108" x14ac:dyDescent="0.25">
      <c r="A368" s="98" t="s">
        <v>4524</v>
      </c>
      <c r="B368" s="99" t="s">
        <v>4525</v>
      </c>
      <c r="C368" s="99" t="s">
        <v>6343</v>
      </c>
      <c r="D368" s="99" t="s">
        <v>4786</v>
      </c>
      <c r="E368" s="99" t="s">
        <v>6344</v>
      </c>
      <c r="F368" s="99" t="s">
        <v>4579</v>
      </c>
      <c r="G368" s="99"/>
      <c r="H368" s="99" t="s">
        <v>5067</v>
      </c>
      <c r="I368" s="100"/>
      <c r="J368" s="99"/>
      <c r="K368" s="101">
        <v>45377.683344907397</v>
      </c>
      <c r="L368" s="99" t="s">
        <v>4924</v>
      </c>
      <c r="M368" s="99"/>
      <c r="N368" s="99"/>
      <c r="O368" s="99"/>
      <c r="P368" s="99"/>
      <c r="Q368" s="99"/>
      <c r="R368" s="99" t="s">
        <v>6345</v>
      </c>
      <c r="S368" s="99"/>
      <c r="T368" s="99" t="s">
        <v>4535</v>
      </c>
      <c r="U368" s="99" t="s">
        <v>4373</v>
      </c>
      <c r="V368" s="99"/>
      <c r="W368" s="99">
        <v>0</v>
      </c>
      <c r="X368" s="99">
        <v>0</v>
      </c>
      <c r="Y368" s="99">
        <v>0</v>
      </c>
      <c r="Z368" s="99">
        <v>0</v>
      </c>
      <c r="AA368" s="99"/>
      <c r="AB368" s="99"/>
      <c r="AC368" s="99"/>
      <c r="AD368" s="99"/>
      <c r="AE368" s="99"/>
      <c r="AF368" s="99"/>
      <c r="AG368" s="99"/>
      <c r="AH368" s="99" t="s">
        <v>6346</v>
      </c>
      <c r="AI368" s="99"/>
      <c r="AJ368" s="99"/>
      <c r="AK368" s="99"/>
      <c r="AL368" s="99"/>
      <c r="AM368" s="99"/>
      <c r="AN368" s="99"/>
      <c r="AO368" s="99" t="s">
        <v>4539</v>
      </c>
      <c r="AP368" s="99" t="s">
        <v>4639</v>
      </c>
      <c r="AQ368" s="99"/>
      <c r="AR368" s="99">
        <v>0</v>
      </c>
      <c r="AS368" s="99" t="s">
        <v>4540</v>
      </c>
      <c r="AT368" s="99"/>
      <c r="AU368" s="99">
        <v>0</v>
      </c>
      <c r="AV368" s="99">
        <v>0</v>
      </c>
      <c r="AW368" s="99">
        <v>0</v>
      </c>
      <c r="AX368" s="99"/>
      <c r="AY368" s="99"/>
      <c r="AZ368" s="99"/>
      <c r="BA368" s="99"/>
      <c r="BB368" s="99"/>
      <c r="BC368" s="99"/>
      <c r="BD368" s="99"/>
      <c r="BE368" s="99"/>
      <c r="BF368" s="99"/>
      <c r="BG368" s="99"/>
      <c r="BH368" s="99"/>
      <c r="BI368" s="99"/>
      <c r="BJ368" s="99"/>
      <c r="BK368" s="99"/>
      <c r="BL368" s="99"/>
      <c r="BM368" s="99"/>
      <c r="BN368" s="99"/>
      <c r="BO368" s="99"/>
      <c r="BP368" s="99"/>
      <c r="BQ368" s="99"/>
      <c r="BR368" s="99"/>
      <c r="BS368" s="99"/>
      <c r="BT368" s="99"/>
      <c r="BU368" s="99"/>
      <c r="BV368" s="99"/>
      <c r="BW368" s="99"/>
      <c r="BX368" s="99"/>
      <c r="BY368" s="99"/>
      <c r="BZ368" s="99"/>
      <c r="CA368" s="99"/>
      <c r="CB368" s="99"/>
      <c r="CC368" s="99"/>
      <c r="CD368" s="99"/>
      <c r="CE368" s="99"/>
      <c r="CF368" s="99"/>
      <c r="CG368" s="99"/>
      <c r="CH368" s="99"/>
      <c r="CI368" s="99"/>
      <c r="CJ368" s="99"/>
      <c r="CK368" s="99"/>
      <c r="CL368" s="99"/>
      <c r="CM368" s="99"/>
      <c r="CN368" s="102"/>
      <c r="CO368" s="99"/>
      <c r="CP368" s="103" t="s">
        <v>4544</v>
      </c>
      <c r="CQ368" s="104"/>
      <c r="CR368" s="104"/>
      <c r="CS368" s="104"/>
      <c r="CT368" s="104"/>
      <c r="CU368" s="105"/>
      <c r="CV368" s="104" t="str">
        <f>FLEET[[#This Row],[Category]]</f>
        <v>Attachment</v>
      </c>
      <c r="CW368" s="106" t="str">
        <f t="shared" si="5"/>
        <v>mower attachment</v>
      </c>
      <c r="CX3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Mower King</v>
      </c>
      <c r="CY368" s="106" t="str">
        <f>IFERROR(TRIM(MID(FLEET[[#This Row],[Secondary Asset Identifier]], FIND(" - ", FLEET[[#This Row],[Secondary Asset Identifier]]) + 3, LEN(FLEET[[#This Row],[Secondary Asset Identifier]]))),FLEET[[#This Row],[Emp ID]])</f>
        <v>Mower King</v>
      </c>
      <c r="CZ368" s="106" t="s">
        <v>6347</v>
      </c>
      <c r="DA368" s="106" t="s">
        <v>6348</v>
      </c>
      <c r="DB368" s="106">
        <f>FLEET[[#This Row],[Toll Collection Device Number]]</f>
        <v>0</v>
      </c>
      <c r="DC368" s="106">
        <f>FLEET[[#This Row],[License Plate]]</f>
        <v>0</v>
      </c>
      <c r="DD368" s="111" t="str">
        <f>IFERROR(_xlfn.XLOOKUP(FLEET[[#This Row],[ASSET]],Table7[Equip '#],Table7[Rate],),"NON-BILLABLE")</f>
        <v>NON-BILLABLE</v>
      </c>
    </row>
    <row r="369" spans="1:108" x14ac:dyDescent="0.25">
      <c r="A369" s="98" t="s">
        <v>4524</v>
      </c>
      <c r="B369" s="99" t="s">
        <v>4525</v>
      </c>
      <c r="C369" s="99" t="s">
        <v>6349</v>
      </c>
      <c r="D369" s="99" t="s">
        <v>4786</v>
      </c>
      <c r="E369" s="99" t="s">
        <v>4830</v>
      </c>
      <c r="F369" s="99" t="s">
        <v>6350</v>
      </c>
      <c r="G369" s="99"/>
      <c r="H369" s="99" t="s">
        <v>5067</v>
      </c>
      <c r="I369" s="100"/>
      <c r="J369" s="99"/>
      <c r="K369" s="101"/>
      <c r="L369" s="99"/>
      <c r="M369" s="99"/>
      <c r="N369" s="99"/>
      <c r="O369" s="99"/>
      <c r="P369" s="99"/>
      <c r="Q369" s="99"/>
      <c r="R369" s="99"/>
      <c r="S369" s="99"/>
      <c r="T369" s="99" t="s">
        <v>4535</v>
      </c>
      <c r="U369" s="99" t="s">
        <v>4373</v>
      </c>
      <c r="V369" s="99"/>
      <c r="W369" s="99"/>
      <c r="X369" s="99"/>
      <c r="Y369" s="99"/>
      <c r="Z369" s="99"/>
      <c r="AA369" s="99"/>
      <c r="AB369" s="99" t="s">
        <v>6351</v>
      </c>
      <c r="AC369" s="99"/>
      <c r="AD369" s="99"/>
      <c r="AE369" s="99"/>
      <c r="AF369" s="99"/>
      <c r="AG369" s="99"/>
      <c r="AH369" s="99" t="s">
        <v>6352</v>
      </c>
      <c r="AI369" s="99"/>
      <c r="AJ369" s="99"/>
      <c r="AK369" s="99"/>
      <c r="AL369" s="99"/>
      <c r="AM369" s="99"/>
      <c r="AN369" s="99"/>
      <c r="AO369" s="99" t="s">
        <v>4539</v>
      </c>
      <c r="AP369" s="99" t="s">
        <v>4639</v>
      </c>
      <c r="AQ369" s="99"/>
      <c r="AR369" s="99">
        <v>0</v>
      </c>
      <c r="AS369" s="99" t="s">
        <v>4540</v>
      </c>
      <c r="AT369" s="99"/>
      <c r="AU369" s="99">
        <v>0</v>
      </c>
      <c r="AV369" s="99">
        <v>0</v>
      </c>
      <c r="AW369" s="99">
        <v>0</v>
      </c>
      <c r="AX369" s="99"/>
      <c r="AY369" s="99"/>
      <c r="AZ369" s="99"/>
      <c r="BA369" s="99"/>
      <c r="BB369" s="99"/>
      <c r="BC369" s="99"/>
      <c r="BD369" s="99"/>
      <c r="BE369" s="99"/>
      <c r="BF369" s="99"/>
      <c r="BG369" s="99"/>
      <c r="BH369" s="99"/>
      <c r="BI369" s="99"/>
      <c r="BJ369" s="99"/>
      <c r="BK369" s="99"/>
      <c r="BL369" s="99"/>
      <c r="BM369" s="99"/>
      <c r="BN369" s="99"/>
      <c r="BO369" s="99"/>
      <c r="BP369" s="99"/>
      <c r="BQ369" s="99"/>
      <c r="BR369" s="99"/>
      <c r="BS369" s="99"/>
      <c r="BT369" s="99"/>
      <c r="BU369" s="99"/>
      <c r="BV369" s="99"/>
      <c r="BW369" s="99"/>
      <c r="BX369" s="99"/>
      <c r="BY369" s="99"/>
      <c r="BZ369" s="99"/>
      <c r="CA369" s="99"/>
      <c r="CB369" s="99"/>
      <c r="CC369" s="99"/>
      <c r="CD369" s="99"/>
      <c r="CE369" s="99"/>
      <c r="CF369" s="99"/>
      <c r="CG369" s="99"/>
      <c r="CH369" s="99"/>
      <c r="CI369" s="99"/>
      <c r="CJ369" s="99"/>
      <c r="CK369" s="99"/>
      <c r="CL369" s="102"/>
      <c r="CM369" s="99"/>
      <c r="CN369" s="102"/>
      <c r="CO369" s="99"/>
      <c r="CP369" s="103" t="s">
        <v>4544</v>
      </c>
      <c r="CQ369" s="104"/>
      <c r="CR369" s="104"/>
      <c r="CS369" s="104"/>
      <c r="CT369" s="104"/>
      <c r="CU369" s="105"/>
      <c r="CV369" s="104" t="str">
        <f>FLEET[[#This Row],[Category]]</f>
        <v>Attachment</v>
      </c>
      <c r="CW369" s="106" t="str">
        <f t="shared" si="5"/>
        <v>Mower attachment Cat</v>
      </c>
      <c r="CX3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6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69" s="106" t="s">
        <v>4577</v>
      </c>
      <c r="DA369" s="106" t="s">
        <v>6353</v>
      </c>
      <c r="DB369" s="106">
        <f>FLEET[[#This Row],[Toll Collection Device Number]]</f>
        <v>0</v>
      </c>
      <c r="DC369" s="106">
        <f>FLEET[[#This Row],[License Plate]]</f>
        <v>0</v>
      </c>
      <c r="DD369" s="111" t="str">
        <f>IFERROR(_xlfn.XLOOKUP(FLEET[[#This Row],[ASSET]],Table7[Equip '#],Table7[Rate],),"NON-BILLABLE")</f>
        <v>NON-BILLABLE</v>
      </c>
    </row>
    <row r="370" spans="1:108" x14ac:dyDescent="0.25">
      <c r="A370" s="98" t="s">
        <v>4524</v>
      </c>
      <c r="B370" s="99" t="s">
        <v>4525</v>
      </c>
      <c r="C370" s="99" t="s">
        <v>6354</v>
      </c>
      <c r="D370" s="99" t="s">
        <v>4527</v>
      </c>
      <c r="E370" s="99" t="s">
        <v>4528</v>
      </c>
      <c r="F370" s="99" t="s">
        <v>6355</v>
      </c>
      <c r="G370" s="99">
        <v>2017</v>
      </c>
      <c r="H370" s="99" t="s">
        <v>6356</v>
      </c>
      <c r="I370" s="100"/>
      <c r="J370" s="99"/>
      <c r="K370" s="101">
        <v>45746.899629629603</v>
      </c>
      <c r="L370" s="99" t="s">
        <v>4580</v>
      </c>
      <c r="M370" s="99"/>
      <c r="N370" s="99"/>
      <c r="O370" s="99"/>
      <c r="P370" s="99"/>
      <c r="Q370" s="99"/>
      <c r="R370" s="99" t="s">
        <v>5087</v>
      </c>
      <c r="S370" s="99"/>
      <c r="T370" s="99" t="s">
        <v>4535</v>
      </c>
      <c r="U370" s="99" t="s">
        <v>6357</v>
      </c>
      <c r="V370" s="99">
        <v>331</v>
      </c>
      <c r="W370" s="99">
        <v>66596.7</v>
      </c>
      <c r="X370" s="99">
        <v>66596.7</v>
      </c>
      <c r="Y370" s="99">
        <v>5182</v>
      </c>
      <c r="Z370" s="99">
        <v>5182</v>
      </c>
      <c r="AA370" s="99" t="s">
        <v>6354</v>
      </c>
      <c r="AB370" s="99" t="s">
        <v>6358</v>
      </c>
      <c r="AC370" s="99" t="s">
        <v>6359</v>
      </c>
      <c r="AD370" s="99" t="s">
        <v>6360</v>
      </c>
      <c r="AE370" s="99" t="s">
        <v>568</v>
      </c>
      <c r="AF370" s="99"/>
      <c r="AG370" s="99"/>
      <c r="AH370" s="99" t="s">
        <v>6361</v>
      </c>
      <c r="AI370" s="99"/>
      <c r="AJ370" s="99"/>
      <c r="AK370" s="99"/>
      <c r="AL370" s="99"/>
      <c r="AM370" s="99"/>
      <c r="AN370" s="99"/>
      <c r="AO370" s="99" t="s">
        <v>4539</v>
      </c>
      <c r="AP370" s="99" t="s">
        <v>4639</v>
      </c>
      <c r="AQ370" s="99">
        <v>0</v>
      </c>
      <c r="AR370" s="99">
        <v>0</v>
      </c>
      <c r="AS370" s="99" t="s">
        <v>4540</v>
      </c>
      <c r="AT370" s="99">
        <v>0</v>
      </c>
      <c r="AU370" s="99">
        <v>0</v>
      </c>
      <c r="AV370" s="99">
        <v>0</v>
      </c>
      <c r="AW370" s="99">
        <v>0</v>
      </c>
      <c r="AX370" s="99"/>
      <c r="AY370" s="99" t="s">
        <v>4835</v>
      </c>
      <c r="AZ370" s="99">
        <v>0</v>
      </c>
      <c r="BA370" s="99">
        <v>0</v>
      </c>
      <c r="BB370" s="99">
        <v>0</v>
      </c>
      <c r="BC370" s="99"/>
      <c r="BD370" s="99"/>
      <c r="BE370" s="99"/>
      <c r="BF370" s="99" t="s">
        <v>4651</v>
      </c>
      <c r="BG370" s="99"/>
      <c r="BH370" s="99"/>
      <c r="BI370" s="99"/>
      <c r="BJ370" s="99"/>
      <c r="BK370" s="99"/>
      <c r="BL370" s="99"/>
      <c r="BM370" s="99"/>
      <c r="BN370" s="99"/>
      <c r="BO370" s="99"/>
      <c r="BP370" s="99"/>
      <c r="BQ370" s="99"/>
      <c r="BR370" s="99"/>
      <c r="BS370" s="99"/>
      <c r="BT370" s="99"/>
      <c r="BU370" s="99"/>
      <c r="BV370" s="99"/>
      <c r="BW370" s="99"/>
      <c r="BX370" s="99"/>
      <c r="BY370" s="99"/>
      <c r="BZ370" s="99"/>
      <c r="CA370" s="99"/>
      <c r="CB370" s="99"/>
      <c r="CC370" s="99"/>
      <c r="CD370" s="99"/>
      <c r="CE370" s="99"/>
      <c r="CF370" s="99"/>
      <c r="CG370" s="99"/>
      <c r="CH370" s="99"/>
      <c r="CI370" s="99"/>
      <c r="CJ370" s="99" t="s">
        <v>4914</v>
      </c>
      <c r="CK370" s="99" t="s">
        <v>6362</v>
      </c>
      <c r="CL370" s="99"/>
      <c r="CM370" s="99"/>
      <c r="CN370" s="102"/>
      <c r="CO370" s="99">
        <v>45777</v>
      </c>
      <c r="CP370" s="103" t="s">
        <v>4696</v>
      </c>
      <c r="CQ370" s="104"/>
      <c r="CR370" s="104"/>
      <c r="CS370" s="104"/>
      <c r="CT370" s="104"/>
      <c r="CU370" s="105"/>
      <c r="CV370" s="104" t="str">
        <f>FLEET[[#This Row],[Category]]</f>
        <v>Truck Mounted Attenuator (TMA)</v>
      </c>
      <c r="CW370" s="106" t="str">
        <f t="shared" si="5"/>
        <v>MT-07</v>
      </c>
      <c r="CX3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TMA</v>
      </c>
      <c r="CY370" s="106" t="str">
        <f>IFERROR(TRIM(MID(FLEET[[#This Row],[Secondary Asset Identifier]], FIND(" - ", FLEET[[#This Row],[Secondary Asset Identifier]]) + 3, LEN(FLEET[[#This Row],[Secondary Asset Identifier]]))),FLEET[[#This Row],[Emp ID]])</f>
        <v>TMA</v>
      </c>
      <c r="CZ370" s="106" t="s">
        <v>4340</v>
      </c>
      <c r="DA370" s="106" t="s">
        <v>198</v>
      </c>
      <c r="DB370" s="106">
        <f>FLEET[[#This Row],[Toll Collection Device Number]]</f>
        <v>0</v>
      </c>
      <c r="DC370" s="106" t="str">
        <f>FLEET[[#This Row],[License Plate]]</f>
        <v>TXL 1332</v>
      </c>
      <c r="DD370" s="111">
        <f>IFERROR(_xlfn.XLOOKUP(FLEET[[#This Row],[ASSET]],Table7[Equip '#],Table7[Rate],),"NON-BILLABLE")</f>
        <v>3500</v>
      </c>
    </row>
    <row r="371" spans="1:108" ht="24" x14ac:dyDescent="0.25">
      <c r="A371" s="98" t="s">
        <v>4524</v>
      </c>
      <c r="B371" s="99" t="s">
        <v>4525</v>
      </c>
      <c r="C371" s="99" t="s">
        <v>6363</v>
      </c>
      <c r="D371" s="99" t="s">
        <v>4527</v>
      </c>
      <c r="E371" s="99" t="s">
        <v>4528</v>
      </c>
      <c r="F371" s="99" t="s">
        <v>5085</v>
      </c>
      <c r="G371" s="99">
        <v>2019</v>
      </c>
      <c r="H371" s="99" t="s">
        <v>4317</v>
      </c>
      <c r="I371" s="100" t="s">
        <v>6364</v>
      </c>
      <c r="J371" s="99"/>
      <c r="K371" s="101">
        <v>45746.391875000001</v>
      </c>
      <c r="L371" s="99" t="s">
        <v>4531</v>
      </c>
      <c r="M371" s="99"/>
      <c r="N371" s="99"/>
      <c r="O371" s="99"/>
      <c r="P371" s="99"/>
      <c r="Q371" s="99"/>
      <c r="R371" s="99" t="s">
        <v>6365</v>
      </c>
      <c r="S371" s="99" t="s">
        <v>6366</v>
      </c>
      <c r="T371" s="99" t="s">
        <v>4535</v>
      </c>
      <c r="U371" s="99" t="s">
        <v>1937</v>
      </c>
      <c r="V371" s="99">
        <v>971</v>
      </c>
      <c r="W371" s="99">
        <v>186446</v>
      </c>
      <c r="X371" s="99">
        <v>186446</v>
      </c>
      <c r="Y371" s="99">
        <v>8162</v>
      </c>
      <c r="Z371" s="99">
        <v>8162</v>
      </c>
      <c r="AA371" s="99" t="s">
        <v>6367</v>
      </c>
      <c r="AB371" s="99" t="s">
        <v>6368</v>
      </c>
      <c r="AC371" s="99"/>
      <c r="AD371" s="99" t="s">
        <v>6369</v>
      </c>
      <c r="AE371" s="99" t="s">
        <v>568</v>
      </c>
      <c r="AF371" s="99"/>
      <c r="AG371" s="99"/>
      <c r="AH371" s="99" t="s">
        <v>6370</v>
      </c>
      <c r="AI371" s="99"/>
      <c r="AJ371" s="99"/>
      <c r="AK371" s="99"/>
      <c r="AL371" s="99"/>
      <c r="AM371" s="99"/>
      <c r="AN371" s="99"/>
      <c r="AO371" s="99" t="s">
        <v>4539</v>
      </c>
      <c r="AP371" s="99" t="s">
        <v>4639</v>
      </c>
      <c r="AQ371" s="99">
        <v>0</v>
      </c>
      <c r="AR371" s="99">
        <v>0</v>
      </c>
      <c r="AS371" s="99" t="s">
        <v>4540</v>
      </c>
      <c r="AT371" s="99">
        <v>0</v>
      </c>
      <c r="AU371" s="99">
        <v>0</v>
      </c>
      <c r="AV371" s="99">
        <v>0</v>
      </c>
      <c r="AW371" s="99">
        <v>0</v>
      </c>
      <c r="AX371" s="99" t="s">
        <v>6371</v>
      </c>
      <c r="AY371" s="99"/>
      <c r="AZ371" s="99">
        <v>0</v>
      </c>
      <c r="BA371" s="99">
        <v>0</v>
      </c>
      <c r="BB371" s="99">
        <v>0</v>
      </c>
      <c r="BC371" s="99"/>
      <c r="BD371" s="99"/>
      <c r="BE371" s="99"/>
      <c r="BF371" s="99" t="s">
        <v>6372</v>
      </c>
      <c r="BG371" s="99"/>
      <c r="BH371" s="99"/>
      <c r="BI371" s="99"/>
      <c r="BJ371" s="99"/>
      <c r="BK371" s="99"/>
      <c r="BL371" s="99"/>
      <c r="BM371" s="99"/>
      <c r="BN371" s="99"/>
      <c r="BO371" s="99"/>
      <c r="BP371" s="99"/>
      <c r="BQ371" s="99"/>
      <c r="BR371" s="99"/>
      <c r="BS371" s="99"/>
      <c r="BT371" s="99"/>
      <c r="BU371" s="99"/>
      <c r="BV371" s="99"/>
      <c r="BW371" s="99"/>
      <c r="BX371" s="99"/>
      <c r="BY371" s="99"/>
      <c r="BZ371" s="99"/>
      <c r="CA371" s="99"/>
      <c r="CB371" s="99"/>
      <c r="CC371" s="99"/>
      <c r="CD371" s="99"/>
      <c r="CE371" s="99"/>
      <c r="CF371" s="99"/>
      <c r="CG371" s="99"/>
      <c r="CH371" s="99"/>
      <c r="CI371" s="99"/>
      <c r="CJ371" s="99" t="s">
        <v>4914</v>
      </c>
      <c r="CK371" s="99" t="s">
        <v>6373</v>
      </c>
      <c r="CL371" s="102"/>
      <c r="CM371" s="99"/>
      <c r="CN371" s="102"/>
      <c r="CO371" s="99">
        <v>45991</v>
      </c>
      <c r="CP371" s="103" t="s">
        <v>4696</v>
      </c>
      <c r="CQ371" s="104"/>
      <c r="CR371" s="104"/>
      <c r="CS371" s="104"/>
      <c r="CT371" s="104"/>
      <c r="CU371" s="105"/>
      <c r="CV371" s="104" t="str">
        <f>FLEET[[#This Row],[Category]]</f>
        <v>Medium Truck</v>
      </c>
      <c r="CW371" s="106" t="str">
        <f t="shared" si="5"/>
        <v>MT-09</v>
      </c>
      <c r="CX3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230017</v>
      </c>
      <c r="CY371" s="106" t="str">
        <f>IFERROR(TRIM(MID(FLEET[[#This Row],[Secondary Asset Identifier]], FIND(" - ", FLEET[[#This Row],[Secondary Asset Identifier]]) + 3, LEN(FLEET[[#This Row],[Secondary Asset Identifier]]))),FLEET[[#This Row],[Emp ID]])</f>
        <v>Aparicio, Lorenzo</v>
      </c>
      <c r="CZ371" s="106" t="s">
        <v>6374</v>
      </c>
      <c r="DA371" s="106" t="s">
        <v>227</v>
      </c>
      <c r="DB371" s="106" t="str">
        <f>FLEET[[#This Row],[Toll Collection Device Number]]</f>
        <v>DFW.06477425</v>
      </c>
      <c r="DC371" s="106" t="str">
        <f>FLEET[[#This Row],[License Plate]]</f>
        <v>MLS1189</v>
      </c>
      <c r="DD371" s="111">
        <f>IFERROR(_xlfn.XLOOKUP(FLEET[[#This Row],[ASSET]],Table7[Equip '#],Table7[Rate],),"NON-BILLABLE")</f>
        <v>1500</v>
      </c>
    </row>
    <row r="372" spans="1:108" ht="24" x14ac:dyDescent="0.25">
      <c r="A372" s="98" t="s">
        <v>4524</v>
      </c>
      <c r="B372" s="99" t="s">
        <v>4525</v>
      </c>
      <c r="C372" s="99" t="s">
        <v>6375</v>
      </c>
      <c r="D372" s="99" t="s">
        <v>4527</v>
      </c>
      <c r="E372" s="99" t="s">
        <v>4528</v>
      </c>
      <c r="F372" s="99" t="s">
        <v>5085</v>
      </c>
      <c r="G372" s="99">
        <v>2018</v>
      </c>
      <c r="H372" s="99" t="s">
        <v>4317</v>
      </c>
      <c r="I372" s="100" t="s">
        <v>6376</v>
      </c>
      <c r="J372" s="99"/>
      <c r="K372" s="101">
        <v>45746.709328703699</v>
      </c>
      <c r="L372" s="99" t="s">
        <v>4580</v>
      </c>
      <c r="M372" s="99"/>
      <c r="N372" s="99"/>
      <c r="O372" s="99"/>
      <c r="P372" s="99"/>
      <c r="Q372" s="99"/>
      <c r="R372" s="99" t="s">
        <v>4628</v>
      </c>
      <c r="S372" s="99" t="s">
        <v>6377</v>
      </c>
      <c r="T372" s="99" t="s">
        <v>4535</v>
      </c>
      <c r="U372" s="99" t="s">
        <v>4858</v>
      </c>
      <c r="V372" s="99">
        <v>964</v>
      </c>
      <c r="W372" s="99">
        <v>163005.6</v>
      </c>
      <c r="X372" s="99">
        <v>163005.6</v>
      </c>
      <c r="Y372" s="99">
        <v>7500</v>
      </c>
      <c r="Z372" s="99">
        <v>7500</v>
      </c>
      <c r="AA372" s="99" t="s">
        <v>6378</v>
      </c>
      <c r="AB372" s="99" t="s">
        <v>6379</v>
      </c>
      <c r="AC372" s="99"/>
      <c r="AD372" s="99" t="s">
        <v>6380</v>
      </c>
      <c r="AE372" s="99" t="s">
        <v>568</v>
      </c>
      <c r="AF372" s="99"/>
      <c r="AG372" s="99"/>
      <c r="AH372" s="99" t="s">
        <v>6381</v>
      </c>
      <c r="AI372" s="99"/>
      <c r="AJ372" s="99"/>
      <c r="AK372" s="99"/>
      <c r="AL372" s="99"/>
      <c r="AM372" s="99"/>
      <c r="AN372" s="99"/>
      <c r="AO372" s="99" t="s">
        <v>4539</v>
      </c>
      <c r="AP372" s="99" t="s">
        <v>4639</v>
      </c>
      <c r="AQ372" s="99">
        <v>0</v>
      </c>
      <c r="AR372" s="99">
        <v>0</v>
      </c>
      <c r="AS372" s="99" t="s">
        <v>4540</v>
      </c>
      <c r="AT372" s="99">
        <v>0</v>
      </c>
      <c r="AU372" s="99">
        <v>0</v>
      </c>
      <c r="AV372" s="99">
        <v>0</v>
      </c>
      <c r="AW372" s="99">
        <v>0</v>
      </c>
      <c r="AX372" s="99" t="s">
        <v>6382</v>
      </c>
      <c r="AY372" s="99"/>
      <c r="AZ372" s="99">
        <v>0</v>
      </c>
      <c r="BA372" s="99">
        <v>0</v>
      </c>
      <c r="BB372" s="99">
        <v>0</v>
      </c>
      <c r="BC372" s="99"/>
      <c r="BD372" s="99"/>
      <c r="BE372" s="99"/>
      <c r="BF372" s="99" t="s">
        <v>6372</v>
      </c>
      <c r="BG372" s="99"/>
      <c r="BH372" s="99"/>
      <c r="BI372" s="99"/>
      <c r="BJ372" s="99"/>
      <c r="BK372" s="99"/>
      <c r="BL372" s="99"/>
      <c r="BM372" s="99"/>
      <c r="BN372" s="99"/>
      <c r="BO372" s="99"/>
      <c r="BP372" s="99"/>
      <c r="BQ372" s="99"/>
      <c r="BR372" s="99"/>
      <c r="BS372" s="99"/>
      <c r="BT372" s="99"/>
      <c r="BU372" s="99"/>
      <c r="BV372" s="99"/>
      <c r="BW372" s="99"/>
      <c r="BX372" s="99"/>
      <c r="BY372" s="99"/>
      <c r="BZ372" s="99"/>
      <c r="CA372" s="99"/>
      <c r="CB372" s="99"/>
      <c r="CC372" s="99"/>
      <c r="CD372" s="99"/>
      <c r="CE372" s="99"/>
      <c r="CF372" s="99"/>
      <c r="CG372" s="99"/>
      <c r="CH372" s="99"/>
      <c r="CI372" s="99"/>
      <c r="CJ372" s="99" t="s">
        <v>4914</v>
      </c>
      <c r="CK372" s="99" t="s">
        <v>6383</v>
      </c>
      <c r="CL372" s="99"/>
      <c r="CM372" s="99"/>
      <c r="CN372" s="102"/>
      <c r="CO372" s="99">
        <v>45747</v>
      </c>
      <c r="CP372" s="103" t="s">
        <v>4696</v>
      </c>
      <c r="CQ372" s="104"/>
      <c r="CR372" s="104"/>
      <c r="CS372" s="104"/>
      <c r="CT372" s="104"/>
      <c r="CU372" s="105"/>
      <c r="CV372" s="104" t="str">
        <f>FLEET[[#This Row],[Category]]</f>
        <v>Medium Truck</v>
      </c>
      <c r="CW372" s="106" t="str">
        <f t="shared" si="5"/>
        <v>MT-11</v>
      </c>
      <c r="CX3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MT</v>
      </c>
      <c r="CY372" s="106" t="str">
        <f>IFERROR(TRIM(MID(FLEET[[#This Row],[Secondary Asset Identifier]], FIND(" - ", FLEET[[#This Row],[Secondary Asset Identifier]]) + 3, LEN(FLEET[[#This Row],[Secondary Asset Identifier]]))),FLEET[[#This Row],[Emp ID]])</f>
        <v>AIRPORT</v>
      </c>
      <c r="CZ372" s="106" t="s">
        <v>6384</v>
      </c>
      <c r="DA372" s="106" t="s">
        <v>165</v>
      </c>
      <c r="DB372" s="106" t="str">
        <f>FLEET[[#This Row],[Toll Collection Device Number]]</f>
        <v>DFW.05706035</v>
      </c>
      <c r="DC372" s="106" t="str">
        <f>FLEET[[#This Row],[License Plate]]</f>
        <v>RRF3448</v>
      </c>
      <c r="DD372" s="111">
        <f>IFERROR(_xlfn.XLOOKUP(FLEET[[#This Row],[ASSET]],Table7[Equip '#],Table7[Rate],),"NON-BILLABLE")</f>
        <v>1500</v>
      </c>
    </row>
    <row r="373" spans="1:108" ht="24" x14ac:dyDescent="0.25">
      <c r="A373" s="98" t="s">
        <v>4524</v>
      </c>
      <c r="B373" s="99" t="s">
        <v>4525</v>
      </c>
      <c r="C373" s="99" t="s">
        <v>6385</v>
      </c>
      <c r="D373" s="99" t="s">
        <v>4527</v>
      </c>
      <c r="E373" s="99" t="s">
        <v>4528</v>
      </c>
      <c r="F373" s="99" t="s">
        <v>5085</v>
      </c>
      <c r="G373" s="99">
        <v>2023</v>
      </c>
      <c r="H373" s="99" t="s">
        <v>4317</v>
      </c>
      <c r="I373" s="100" t="s">
        <v>6364</v>
      </c>
      <c r="J373" s="99"/>
      <c r="K373" s="101">
        <v>45746.694745370398</v>
      </c>
      <c r="L373" s="99" t="s">
        <v>4580</v>
      </c>
      <c r="M373" s="99"/>
      <c r="N373" s="99"/>
      <c r="O373" s="99"/>
      <c r="P373" s="99"/>
      <c r="Q373" s="99"/>
      <c r="R373" s="99" t="s">
        <v>6108</v>
      </c>
      <c r="S373" s="99" t="s">
        <v>6386</v>
      </c>
      <c r="T373" s="99" t="s">
        <v>4535</v>
      </c>
      <c r="U373" s="99" t="s">
        <v>1873</v>
      </c>
      <c r="V373" s="99">
        <v>411</v>
      </c>
      <c r="W373" s="99">
        <v>36638.699999999997</v>
      </c>
      <c r="X373" s="99">
        <v>36638.699999999997</v>
      </c>
      <c r="Y373" s="99">
        <v>2252</v>
      </c>
      <c r="Z373" s="99">
        <v>2252</v>
      </c>
      <c r="AA373" s="99" t="s">
        <v>6387</v>
      </c>
      <c r="AB373" s="99" t="s">
        <v>6388</v>
      </c>
      <c r="AC373" s="99"/>
      <c r="AD373" s="99" t="s">
        <v>6389</v>
      </c>
      <c r="AE373" s="99" t="s">
        <v>568</v>
      </c>
      <c r="AF373" s="99"/>
      <c r="AG373" s="99"/>
      <c r="AH373" s="99" t="s">
        <v>6390</v>
      </c>
      <c r="AI373" s="99"/>
      <c r="AJ373" s="99"/>
      <c r="AK373" s="99"/>
      <c r="AL373" s="99"/>
      <c r="AM373" s="99"/>
      <c r="AN373" s="99"/>
      <c r="AO373" s="99" t="s">
        <v>4539</v>
      </c>
      <c r="AP373" s="99"/>
      <c r="AQ373" s="99">
        <v>0</v>
      </c>
      <c r="AR373" s="99">
        <v>0</v>
      </c>
      <c r="AS373" s="99" t="s">
        <v>4540</v>
      </c>
      <c r="AT373" s="99">
        <v>0</v>
      </c>
      <c r="AU373" s="99">
        <v>0</v>
      </c>
      <c r="AV373" s="99">
        <v>0</v>
      </c>
      <c r="AW373" s="99">
        <v>0</v>
      </c>
      <c r="AX373" s="99" t="s">
        <v>6391</v>
      </c>
      <c r="AY373" s="99"/>
      <c r="AZ373" s="99"/>
      <c r="BA373" s="99"/>
      <c r="BB373" s="99"/>
      <c r="BC373" s="99"/>
      <c r="BD373" s="99"/>
      <c r="BE373" s="99"/>
      <c r="BF373" s="99" t="s">
        <v>6372</v>
      </c>
      <c r="BG373" s="99"/>
      <c r="BH373" s="99"/>
      <c r="BI373" s="99"/>
      <c r="BJ373" s="99"/>
      <c r="BK373" s="99"/>
      <c r="BL373" s="99"/>
      <c r="BM373" s="99"/>
      <c r="BN373" s="99"/>
      <c r="BO373" s="99"/>
      <c r="BP373" s="99"/>
      <c r="BQ373" s="99"/>
      <c r="BR373" s="99"/>
      <c r="BS373" s="99"/>
      <c r="BT373" s="99"/>
      <c r="BU373" s="99"/>
      <c r="BV373" s="99"/>
      <c r="BW373" s="99"/>
      <c r="BX373" s="99"/>
      <c r="BY373" s="99"/>
      <c r="BZ373" s="99"/>
      <c r="CA373" s="99"/>
      <c r="CB373" s="99"/>
      <c r="CC373" s="99"/>
      <c r="CD373" s="99"/>
      <c r="CE373" s="99"/>
      <c r="CF373" s="99"/>
      <c r="CG373" s="99"/>
      <c r="CH373" s="99"/>
      <c r="CI373" s="99"/>
      <c r="CJ373" s="99" t="s">
        <v>4914</v>
      </c>
      <c r="CK373" s="99" t="s">
        <v>6392</v>
      </c>
      <c r="CL373" s="102"/>
      <c r="CM373" s="99"/>
      <c r="CN373" s="102"/>
      <c r="CO373" s="99">
        <v>46053</v>
      </c>
      <c r="CP373" s="103" t="s">
        <v>4544</v>
      </c>
      <c r="CQ373" s="104"/>
      <c r="CR373" s="104"/>
      <c r="CS373" s="104"/>
      <c r="CT373" s="104"/>
      <c r="CU373" s="105"/>
      <c r="CV373" s="104" t="str">
        <f>FLEET[[#This Row],[Category]]</f>
        <v>Medium Truck</v>
      </c>
      <c r="CW373" s="106" t="str">
        <f t="shared" si="5"/>
        <v>MT-13</v>
      </c>
      <c r="CX3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MECH TRUCK</v>
      </c>
      <c r="CY373" s="106" t="str">
        <f>IFERROR(TRIM(MID(FLEET[[#This Row],[Secondary Asset Identifier]], FIND(" - ", FLEET[[#This Row],[Secondary Asset Identifier]]) + 3, LEN(FLEET[[#This Row],[Secondary Asset Identifier]]))),FLEET[[#This Row],[Emp ID]])</f>
        <v>OPEN MECH TRUCK</v>
      </c>
      <c r="CZ373" s="106" t="s">
        <v>6387</v>
      </c>
      <c r="DA373" s="106" t="s">
        <v>3514</v>
      </c>
      <c r="DB373" s="106" t="str">
        <f>FLEET[[#This Row],[Toll Collection Device Number]]</f>
        <v>NTTA00112445</v>
      </c>
      <c r="DC373" s="106" t="str">
        <f>FLEET[[#This Row],[License Plate]]</f>
        <v>TWR3033</v>
      </c>
      <c r="DD373" s="111">
        <f>IFERROR(_xlfn.XLOOKUP(FLEET[[#This Row],[ASSET]],Table7[Equip '#],Table7[Rate],),"NON-BILLABLE")</f>
        <v>1500</v>
      </c>
    </row>
    <row r="374" spans="1:108" ht="24" x14ac:dyDescent="0.25">
      <c r="A374" s="98" t="s">
        <v>4524</v>
      </c>
      <c r="B374" s="99" t="s">
        <v>4525</v>
      </c>
      <c r="C374" s="99" t="s">
        <v>6393</v>
      </c>
      <c r="D374" s="99" t="s">
        <v>4527</v>
      </c>
      <c r="E374" s="99" t="s">
        <v>4528</v>
      </c>
      <c r="F374" s="99" t="s">
        <v>5085</v>
      </c>
      <c r="G374" s="99">
        <v>2023</v>
      </c>
      <c r="H374" s="99" t="s">
        <v>4317</v>
      </c>
      <c r="I374" s="100" t="s">
        <v>6376</v>
      </c>
      <c r="J374" s="99"/>
      <c r="K374" s="99">
        <v>45747.336099537002</v>
      </c>
      <c r="L374" s="99" t="s">
        <v>4556</v>
      </c>
      <c r="M374" s="99"/>
      <c r="N374" s="99"/>
      <c r="O374" s="99"/>
      <c r="P374" s="99"/>
      <c r="Q374" s="99"/>
      <c r="R374" s="99" t="s">
        <v>6394</v>
      </c>
      <c r="S374" s="99" t="s">
        <v>6395</v>
      </c>
      <c r="T374" s="99" t="s">
        <v>4535</v>
      </c>
      <c r="U374" s="99" t="s">
        <v>4536</v>
      </c>
      <c r="V374" s="99">
        <v>272</v>
      </c>
      <c r="W374" s="99">
        <v>19287.7</v>
      </c>
      <c r="X374" s="99">
        <v>19287.7</v>
      </c>
      <c r="Y374" s="99">
        <v>1265</v>
      </c>
      <c r="Z374" s="99">
        <v>1265</v>
      </c>
      <c r="AA374" s="99" t="s">
        <v>6396</v>
      </c>
      <c r="AB374" s="99" t="s">
        <v>6397</v>
      </c>
      <c r="AC374" s="99" t="s">
        <v>6398</v>
      </c>
      <c r="AD374" s="99" t="s">
        <v>6399</v>
      </c>
      <c r="AE374" s="99" t="s">
        <v>568</v>
      </c>
      <c r="AF374" s="99"/>
      <c r="AG374" s="99"/>
      <c r="AH374" s="99" t="s">
        <v>6400</v>
      </c>
      <c r="AI374" s="99"/>
      <c r="AJ374" s="99"/>
      <c r="AK374" s="99"/>
      <c r="AL374" s="99"/>
      <c r="AM374" s="99"/>
      <c r="AN374" s="99"/>
      <c r="AO374" s="99" t="s">
        <v>4539</v>
      </c>
      <c r="AP374" s="99"/>
      <c r="AQ374" s="99">
        <v>0</v>
      </c>
      <c r="AR374" s="99">
        <v>0</v>
      </c>
      <c r="AS374" s="99" t="s">
        <v>4540</v>
      </c>
      <c r="AT374" s="99">
        <v>0</v>
      </c>
      <c r="AU374" s="99">
        <v>0</v>
      </c>
      <c r="AV374" s="99">
        <v>0</v>
      </c>
      <c r="AW374" s="99">
        <v>0</v>
      </c>
      <c r="AX374" s="99" t="s">
        <v>6401</v>
      </c>
      <c r="AY374" s="99"/>
      <c r="AZ374" s="99"/>
      <c r="BA374" s="99"/>
      <c r="BB374" s="99"/>
      <c r="BC374" s="99"/>
      <c r="BD374" s="99"/>
      <c r="BE374" s="99"/>
      <c r="BF374" s="99" t="s">
        <v>6372</v>
      </c>
      <c r="BG374" s="99"/>
      <c r="BH374" s="99"/>
      <c r="BI374" s="99"/>
      <c r="BJ374" s="99"/>
      <c r="BK374" s="99"/>
      <c r="BL374" s="99"/>
      <c r="BM374" s="99"/>
      <c r="BN374" s="99"/>
      <c r="BO374" s="99"/>
      <c r="BP374" s="99"/>
      <c r="BQ374" s="99"/>
      <c r="BR374" s="99"/>
      <c r="BS374" s="99"/>
      <c r="BT374" s="99"/>
      <c r="BU374" s="99"/>
      <c r="BV374" s="99"/>
      <c r="BW374" s="99"/>
      <c r="BX374" s="99"/>
      <c r="BY374" s="99"/>
      <c r="BZ374" s="99"/>
      <c r="CA374" s="99"/>
      <c r="CB374" s="99"/>
      <c r="CC374" s="99"/>
      <c r="CD374" s="99"/>
      <c r="CE374" s="99"/>
      <c r="CF374" s="99"/>
      <c r="CG374" s="99"/>
      <c r="CH374" s="99"/>
      <c r="CI374" s="99"/>
      <c r="CJ374" s="99" t="s">
        <v>4914</v>
      </c>
      <c r="CK374" s="99" t="s">
        <v>6402</v>
      </c>
      <c r="CL374" s="99">
        <v>2</v>
      </c>
      <c r="CM374" s="99"/>
      <c r="CN374" s="102"/>
      <c r="CO374" s="99">
        <v>45869</v>
      </c>
      <c r="CP374" s="103" t="s">
        <v>4544</v>
      </c>
      <c r="CQ374" s="104"/>
      <c r="CR374" s="104"/>
      <c r="CS374" s="104"/>
      <c r="CT374" s="104"/>
      <c r="CU374" s="105"/>
      <c r="CV374" s="104" t="str">
        <f>FLEET[[#This Row],[Category]]</f>
        <v>Medium Truck</v>
      </c>
      <c r="CW374" s="106" t="str">
        <f t="shared" si="5"/>
        <v>MT-14</v>
      </c>
      <c r="CX3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230015</v>
      </c>
      <c r="CY374" s="106" t="str">
        <f>IFERROR(TRIM(MID(FLEET[[#This Row],[Secondary Asset Identifier]], FIND(" - ", FLEET[[#This Row],[Secondary Asset Identifier]]) + 3, LEN(FLEET[[#This Row],[Secondary Asset Identifier]]))),FLEET[[#This Row],[Emp ID]])</f>
        <v>Torres, Ivan</v>
      </c>
      <c r="CZ374" s="106" t="s">
        <v>6403</v>
      </c>
      <c r="DA374" s="106" t="s">
        <v>3701</v>
      </c>
      <c r="DB374" s="106" t="str">
        <f>FLEET[[#This Row],[Toll Collection Device Number]]</f>
        <v>NTTA00826841</v>
      </c>
      <c r="DC374" s="106" t="str">
        <f>FLEET[[#This Row],[License Plate]]</f>
        <v>VMR6840</v>
      </c>
      <c r="DD374" s="111">
        <f>IFERROR(_xlfn.XLOOKUP(FLEET[[#This Row],[ASSET]],Table7[Equip '#],Table7[Rate],),"NON-BILLABLE")</f>
        <v>1500</v>
      </c>
    </row>
    <row r="375" spans="1:108" x14ac:dyDescent="0.25">
      <c r="A375" s="98" t="s">
        <v>4524</v>
      </c>
      <c r="B375" s="99" t="s">
        <v>4525</v>
      </c>
      <c r="C375" s="99" t="s">
        <v>6404</v>
      </c>
      <c r="D375" s="99" t="s">
        <v>4527</v>
      </c>
      <c r="E375" s="99" t="s">
        <v>4528</v>
      </c>
      <c r="F375" s="99" t="s">
        <v>5085</v>
      </c>
      <c r="G375" s="99">
        <v>2024</v>
      </c>
      <c r="H375" s="99" t="s">
        <v>4319</v>
      </c>
      <c r="I375" s="100"/>
      <c r="J375" s="99"/>
      <c r="K375" s="101">
        <v>45747.313738425903</v>
      </c>
      <c r="L375" s="99" t="s">
        <v>4531</v>
      </c>
      <c r="M375" s="99"/>
      <c r="N375" s="99"/>
      <c r="O375" s="99"/>
      <c r="P375" s="99"/>
      <c r="Q375" s="99"/>
      <c r="R375" s="99" t="s">
        <v>4628</v>
      </c>
      <c r="S375" s="99"/>
      <c r="T375" s="99" t="s">
        <v>4535</v>
      </c>
      <c r="U375" s="99" t="s">
        <v>4536</v>
      </c>
      <c r="V375" s="99">
        <v>858</v>
      </c>
      <c r="W375" s="99">
        <v>5747.8</v>
      </c>
      <c r="X375" s="99">
        <v>5747.8</v>
      </c>
      <c r="Y375" s="99">
        <v>358</v>
      </c>
      <c r="Z375" s="99">
        <v>358</v>
      </c>
      <c r="AA375" s="99" t="s">
        <v>6405</v>
      </c>
      <c r="AB375" s="99" t="s">
        <v>6406</v>
      </c>
      <c r="AC375" s="99"/>
      <c r="AD375" s="99" t="s">
        <v>6407</v>
      </c>
      <c r="AE375" s="99" t="s">
        <v>568</v>
      </c>
      <c r="AF375" s="99"/>
      <c r="AG375" s="99"/>
      <c r="AH375" s="99" t="s">
        <v>6408</v>
      </c>
      <c r="AI375" s="99"/>
      <c r="AJ375" s="99"/>
      <c r="AK375" s="99"/>
      <c r="AL375" s="99"/>
      <c r="AM375" s="99"/>
      <c r="AN375" s="99"/>
      <c r="AO375" s="99" t="s">
        <v>4539</v>
      </c>
      <c r="AP375" s="99"/>
      <c r="AQ375" s="99">
        <v>0</v>
      </c>
      <c r="AR375" s="99">
        <v>0</v>
      </c>
      <c r="AS375" s="99" t="s">
        <v>4540</v>
      </c>
      <c r="AT375" s="99">
        <v>0</v>
      </c>
      <c r="AU375" s="99">
        <v>0</v>
      </c>
      <c r="AV375" s="99">
        <v>0</v>
      </c>
      <c r="AW375" s="99">
        <v>0</v>
      </c>
      <c r="AX375" s="99" t="s">
        <v>6409</v>
      </c>
      <c r="AY375" s="99"/>
      <c r="AZ375" s="99"/>
      <c r="BA375" s="99"/>
      <c r="BB375" s="99"/>
      <c r="BC375" s="99"/>
      <c r="BD375" s="99"/>
      <c r="BE375" s="99"/>
      <c r="BF375" s="99" t="s">
        <v>6410</v>
      </c>
      <c r="BG375" s="99"/>
      <c r="BH375" s="99"/>
      <c r="BI375" s="99"/>
      <c r="BJ375" s="99"/>
      <c r="BK375" s="99"/>
      <c r="BL375" s="99"/>
      <c r="BM375" s="99"/>
      <c r="BN375" s="99"/>
      <c r="BO375" s="99"/>
      <c r="BP375" s="99"/>
      <c r="BQ375" s="99"/>
      <c r="BR375" s="99"/>
      <c r="BS375" s="99"/>
      <c r="BT375" s="99"/>
      <c r="BU375" s="99"/>
      <c r="BV375" s="99"/>
      <c r="BW375" s="99"/>
      <c r="BX375" s="99"/>
      <c r="BY375" s="99"/>
      <c r="BZ375" s="99"/>
      <c r="CA375" s="99"/>
      <c r="CB375" s="99"/>
      <c r="CC375" s="99"/>
      <c r="CD375" s="99"/>
      <c r="CE375" s="99"/>
      <c r="CF375" s="99"/>
      <c r="CG375" s="99"/>
      <c r="CH375" s="99"/>
      <c r="CI375" s="99"/>
      <c r="CJ375" s="99" t="s">
        <v>4914</v>
      </c>
      <c r="CK375" s="99" t="s">
        <v>6411</v>
      </c>
      <c r="CL375" s="99">
        <v>2</v>
      </c>
      <c r="CM375" s="99"/>
      <c r="CN375" s="102"/>
      <c r="CO375" s="99">
        <v>46022</v>
      </c>
      <c r="CP375" s="103" t="s">
        <v>4544</v>
      </c>
      <c r="CQ375" s="104"/>
      <c r="CR375" s="104"/>
      <c r="CS375" s="104"/>
      <c r="CT375" s="104"/>
      <c r="CU375" s="105"/>
      <c r="CV375" s="104" t="str">
        <f>FLEET[[#This Row],[Category]]</f>
        <v>Pickup Truck</v>
      </c>
      <c r="CW375" s="106" t="str">
        <f t="shared" si="5"/>
        <v>MT-15</v>
      </c>
      <c r="CX3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230019</v>
      </c>
      <c r="CY375" s="106" t="str">
        <f>IFERROR(TRIM(MID(FLEET[[#This Row],[Secondary Asset Identifier]], FIND(" - ", FLEET[[#This Row],[Secondary Asset Identifier]]) + 3, LEN(FLEET[[#This Row],[Secondary Asset Identifier]]))),FLEET[[#This Row],[Emp ID]])</f>
        <v>Gee, Korbin E</v>
      </c>
      <c r="CZ375" s="106" t="s">
        <v>6412</v>
      </c>
      <c r="DA375" s="106" t="s">
        <v>4264</v>
      </c>
      <c r="DB375" s="106" t="str">
        <f>FLEET[[#This Row],[Toll Collection Device Number]]</f>
        <v>NTTA001441719</v>
      </c>
      <c r="DC375" s="106" t="str">
        <f>FLEET[[#This Row],[License Plate]]</f>
        <v>WCH5356</v>
      </c>
      <c r="DD375" s="111">
        <f>IFERROR(_xlfn.XLOOKUP(FLEET[[#This Row],[ASSET]],Table7[Equip '#],Table7[Rate],),"NON-BILLABLE")</f>
        <v>1500</v>
      </c>
    </row>
    <row r="376" spans="1:108" x14ac:dyDescent="0.25">
      <c r="A376" s="98" t="s">
        <v>4524</v>
      </c>
      <c r="B376" s="99" t="s">
        <v>4525</v>
      </c>
      <c r="C376" s="99" t="s">
        <v>6413</v>
      </c>
      <c r="D376" s="99" t="s">
        <v>4527</v>
      </c>
      <c r="E376" s="99" t="s">
        <v>4967</v>
      </c>
      <c r="F376" s="99" t="s">
        <v>6414</v>
      </c>
      <c r="G376" s="99">
        <v>2013</v>
      </c>
      <c r="H376" s="99" t="s">
        <v>6415</v>
      </c>
      <c r="I376" s="100"/>
      <c r="J376" s="99"/>
      <c r="K376" s="101"/>
      <c r="L376" s="99"/>
      <c r="M376" s="99"/>
      <c r="N376" s="99"/>
      <c r="O376" s="99"/>
      <c r="P376" s="99"/>
      <c r="Q376" s="99"/>
      <c r="R376" s="99"/>
      <c r="S376" s="99"/>
      <c r="T376" s="99" t="s">
        <v>4535</v>
      </c>
      <c r="U376" s="99" t="s">
        <v>4373</v>
      </c>
      <c r="V376" s="99"/>
      <c r="W376" s="99"/>
      <c r="X376" s="99"/>
      <c r="Y376" s="99"/>
      <c r="Z376" s="99"/>
      <c r="AA376" s="99" t="s">
        <v>6416</v>
      </c>
      <c r="AB376" s="99" t="s">
        <v>6417</v>
      </c>
      <c r="AC376" s="99"/>
      <c r="AD376" s="99" t="s">
        <v>6418</v>
      </c>
      <c r="AE376" s="99" t="s">
        <v>568</v>
      </c>
      <c r="AF376" s="99"/>
      <c r="AG376" s="99"/>
      <c r="AH376" s="99" t="s">
        <v>6419</v>
      </c>
      <c r="AI376" s="99"/>
      <c r="AJ376" s="99"/>
      <c r="AK376" s="99"/>
      <c r="AL376" s="99"/>
      <c r="AM376" s="99"/>
      <c r="AN376" s="99"/>
      <c r="AO376" s="99" t="s">
        <v>4539</v>
      </c>
      <c r="AP376" s="99"/>
      <c r="AQ376" s="99">
        <v>0</v>
      </c>
      <c r="AR376" s="99">
        <v>33000</v>
      </c>
      <c r="AS376" s="99" t="s">
        <v>4540</v>
      </c>
      <c r="AT376" s="99">
        <v>9900</v>
      </c>
      <c r="AU376" s="99">
        <v>0</v>
      </c>
      <c r="AV376" s="99">
        <v>0</v>
      </c>
      <c r="AW376" s="99">
        <v>0</v>
      </c>
      <c r="AX376" s="99"/>
      <c r="AY376" s="99" t="s">
        <v>6420</v>
      </c>
      <c r="AZ376" s="99">
        <v>99860.63</v>
      </c>
      <c r="BA376" s="99"/>
      <c r="BB376" s="99"/>
      <c r="BC376" s="99"/>
      <c r="BD376" s="99"/>
      <c r="BE376" s="99"/>
      <c r="BF376" s="99" t="s">
        <v>6410</v>
      </c>
      <c r="BG376" s="99"/>
      <c r="BH376" s="99"/>
      <c r="BI376" s="99"/>
      <c r="BJ376" s="99"/>
      <c r="BK376" s="99"/>
      <c r="BL376" s="99"/>
      <c r="BM376" s="99"/>
      <c r="BN376" s="99"/>
      <c r="BO376" s="99"/>
      <c r="BP376" s="99"/>
      <c r="BQ376" s="99"/>
      <c r="BR376" s="99"/>
      <c r="BS376" s="99"/>
      <c r="BT376" s="99"/>
      <c r="BU376" s="99"/>
      <c r="BV376" s="99"/>
      <c r="BW376" s="99"/>
      <c r="BX376" s="99"/>
      <c r="BY376" s="99"/>
      <c r="BZ376" s="99"/>
      <c r="CA376" s="99"/>
      <c r="CB376" s="99"/>
      <c r="CC376" s="99"/>
      <c r="CD376" s="99"/>
      <c r="CE376" s="99"/>
      <c r="CF376" s="99"/>
      <c r="CG376" s="99"/>
      <c r="CH376" s="99"/>
      <c r="CI376" s="99"/>
      <c r="CJ376" s="99"/>
      <c r="CK376" s="99"/>
      <c r="CL376" s="102">
        <v>2</v>
      </c>
      <c r="CM376" s="99"/>
      <c r="CN376" s="102"/>
      <c r="CO376" s="99">
        <v>46081</v>
      </c>
      <c r="CP376" s="103" t="s">
        <v>4544</v>
      </c>
      <c r="CQ376" s="104"/>
      <c r="CR376" s="104"/>
      <c r="CS376" s="104"/>
      <c r="CT376" s="104"/>
      <c r="CU376" s="105"/>
      <c r="CV376" s="104" t="str">
        <f>FLEET[[#This Row],[Category]]</f>
        <v>Maintenance Truck - Lube</v>
      </c>
      <c r="CW376" s="106" t="str">
        <f t="shared" si="5"/>
        <v>MT-16</v>
      </c>
      <c r="CX3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LUBE TRUCK</v>
      </c>
      <c r="CY376" s="106" t="str">
        <f>IFERROR(TRIM(MID(FLEET[[#This Row],[Secondary Asset Identifier]], FIND(" - ", FLEET[[#This Row],[Secondary Asset Identifier]]) + 3, LEN(FLEET[[#This Row],[Secondary Asset Identifier]]))),FLEET[[#This Row],[Emp ID]])</f>
        <v>LUBE TRUCK</v>
      </c>
      <c r="CZ376" s="106" t="s">
        <v>6416</v>
      </c>
      <c r="DA376" s="106" t="s">
        <v>6421</v>
      </c>
      <c r="DB376" s="106">
        <f>FLEET[[#This Row],[Toll Collection Device Number]]</f>
        <v>0</v>
      </c>
      <c r="DC376" s="106" t="str">
        <f>FLEET[[#This Row],[License Plate]]</f>
        <v>WJT2244</v>
      </c>
      <c r="DD376" s="111" t="str">
        <f>IFERROR(_xlfn.XLOOKUP(FLEET[[#This Row],[ASSET]],Table7[Equip '#],Table7[Rate],),"NON-BILLABLE")</f>
        <v>NON-BILLABLE</v>
      </c>
    </row>
    <row r="377" spans="1:108" x14ac:dyDescent="0.25">
      <c r="A377" s="98" t="s">
        <v>4524</v>
      </c>
      <c r="B377" s="99" t="s">
        <v>4525</v>
      </c>
      <c r="C377" s="99" t="s">
        <v>6422</v>
      </c>
      <c r="D377" s="99" t="s">
        <v>4527</v>
      </c>
      <c r="E377" s="99" t="s">
        <v>4528</v>
      </c>
      <c r="F377" s="99" t="s">
        <v>6423</v>
      </c>
      <c r="G377" s="99">
        <v>2019</v>
      </c>
      <c r="H377" s="99" t="s">
        <v>4319</v>
      </c>
      <c r="I377" s="100"/>
      <c r="J377" s="99"/>
      <c r="K377" s="101">
        <v>45746.410752314798</v>
      </c>
      <c r="L377" s="99" t="s">
        <v>4580</v>
      </c>
      <c r="M377" s="99"/>
      <c r="N377" s="99"/>
      <c r="O377" s="99"/>
      <c r="P377" s="99"/>
      <c r="Q377" s="99"/>
      <c r="R377" s="99" t="s">
        <v>4533</v>
      </c>
      <c r="S377" s="99"/>
      <c r="T377" s="99" t="s">
        <v>4535</v>
      </c>
      <c r="U377" s="99" t="s">
        <v>1936</v>
      </c>
      <c r="V377" s="99">
        <v>468</v>
      </c>
      <c r="W377" s="99">
        <v>47162</v>
      </c>
      <c r="X377" s="99">
        <v>47162</v>
      </c>
      <c r="Y377" s="99">
        <v>1142</v>
      </c>
      <c r="Z377" s="99">
        <v>1142</v>
      </c>
      <c r="AA377" s="99" t="s">
        <v>6424</v>
      </c>
      <c r="AB377" s="99" t="s">
        <v>6425</v>
      </c>
      <c r="AC377" s="99"/>
      <c r="AD377" s="99" t="s">
        <v>6426</v>
      </c>
      <c r="AE377" s="99" t="s">
        <v>568</v>
      </c>
      <c r="AF377" s="99"/>
      <c r="AG377" s="99"/>
      <c r="AH377" s="99" t="s">
        <v>6427</v>
      </c>
      <c r="AI377" s="99"/>
      <c r="AJ377" s="99"/>
      <c r="AK377" s="99"/>
      <c r="AL377" s="99"/>
      <c r="AM377" s="99"/>
      <c r="AN377" s="99"/>
      <c r="AO377" s="99" t="s">
        <v>4539</v>
      </c>
      <c r="AP377" s="99" t="s">
        <v>4639</v>
      </c>
      <c r="AQ377" s="99">
        <v>0</v>
      </c>
      <c r="AR377" s="99">
        <v>0</v>
      </c>
      <c r="AS377" s="99" t="s">
        <v>4540</v>
      </c>
      <c r="AT377" s="99">
        <v>0</v>
      </c>
      <c r="AU377" s="99">
        <v>0</v>
      </c>
      <c r="AV377" s="99">
        <v>0</v>
      </c>
      <c r="AW377" s="99">
        <v>0</v>
      </c>
      <c r="AX377" s="99" t="s">
        <v>6428</v>
      </c>
      <c r="AY377" s="99"/>
      <c r="AZ377" s="99"/>
      <c r="BA377" s="99"/>
      <c r="BB377" s="99"/>
      <c r="BC377" s="99"/>
      <c r="BD377" s="99"/>
      <c r="BE377" s="99"/>
      <c r="BF377" s="99" t="s">
        <v>5552</v>
      </c>
      <c r="BG377" s="99"/>
      <c r="BH377" s="99"/>
      <c r="BI377" s="99"/>
      <c r="BJ377" s="99"/>
      <c r="BK377" s="99"/>
      <c r="BL377" s="99"/>
      <c r="BM377" s="99"/>
      <c r="BN377" s="99"/>
      <c r="BO377" s="99"/>
      <c r="BP377" s="99"/>
      <c r="BQ377" s="99"/>
      <c r="BR377" s="99"/>
      <c r="BS377" s="99"/>
      <c r="BT377" s="99"/>
      <c r="BU377" s="99"/>
      <c r="BV377" s="99"/>
      <c r="BW377" s="99"/>
      <c r="BX377" s="99"/>
      <c r="BY377" s="99"/>
      <c r="BZ377" s="99"/>
      <c r="CA377" s="99"/>
      <c r="CB377" s="99"/>
      <c r="CC377" s="99"/>
      <c r="CD377" s="99"/>
      <c r="CE377" s="99"/>
      <c r="CF377" s="99"/>
      <c r="CG377" s="99"/>
      <c r="CH377" s="99"/>
      <c r="CI377" s="99"/>
      <c r="CJ377" s="99" t="s">
        <v>4542</v>
      </c>
      <c r="CK377" s="99" t="s">
        <v>6429</v>
      </c>
      <c r="CL377" s="99">
        <v>2</v>
      </c>
      <c r="CM377" s="99"/>
      <c r="CN377" s="102"/>
      <c r="CO377" s="99">
        <v>46053</v>
      </c>
      <c r="CP377" s="103" t="s">
        <v>4544</v>
      </c>
      <c r="CQ377" s="104"/>
      <c r="CR377" s="104"/>
      <c r="CS377" s="104"/>
      <c r="CT377" s="104"/>
      <c r="CU377" s="105"/>
      <c r="CV377" s="104" t="str">
        <f>FLEET[[#This Row],[Category]]</f>
        <v>Pickup Truck</v>
      </c>
      <c r="CW377" s="106" t="str">
        <f t="shared" si="5"/>
        <v>OV-01</v>
      </c>
      <c r="CX3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OFFICE VEHICLE</v>
      </c>
      <c r="CY377" s="106" t="str">
        <f>IFERROR(TRIM(MID(FLEET[[#This Row],[Secondary Asset Identifier]], FIND(" - ", FLEET[[#This Row],[Secondary Asset Identifier]]) + 3, LEN(FLEET[[#This Row],[Secondary Asset Identifier]]))),FLEET[[#This Row],[Emp ID]])</f>
        <v>OFFICE VEHICLE</v>
      </c>
      <c r="CZ377" s="106" t="s">
        <v>6424</v>
      </c>
      <c r="DA377" s="106" t="s">
        <v>1385</v>
      </c>
      <c r="DB377" s="106" t="str">
        <f>FLEET[[#This Row],[Toll Collection Device Number]]</f>
        <v>DFW.04292544</v>
      </c>
      <c r="DC377" s="106" t="str">
        <f>FLEET[[#This Row],[License Plate]]</f>
        <v>MYX6198</v>
      </c>
      <c r="DD377" s="111" t="str">
        <f>IFERROR(_xlfn.XLOOKUP(FLEET[[#This Row],[ASSET]],Table7[Equip '#],Table7[Rate],),"NON-BILLABLE")</f>
        <v>NON-BILLABLE</v>
      </c>
    </row>
    <row r="378" spans="1:108" x14ac:dyDescent="0.25">
      <c r="A378" s="98" t="s">
        <v>4524</v>
      </c>
      <c r="B378" s="99" t="s">
        <v>4525</v>
      </c>
      <c r="C378" s="99" t="s">
        <v>1398</v>
      </c>
      <c r="D378" s="99" t="s">
        <v>4829</v>
      </c>
      <c r="E378" s="99" t="s">
        <v>6430</v>
      </c>
      <c r="F378" s="99" t="s">
        <v>6431</v>
      </c>
      <c r="G378" s="99">
        <v>2011</v>
      </c>
      <c r="H378" s="99" t="s">
        <v>4332</v>
      </c>
      <c r="I378" s="100"/>
      <c r="J378" s="99"/>
      <c r="K378" s="101">
        <v>45630.383229166699</v>
      </c>
      <c r="L378" s="99" t="s">
        <v>4580</v>
      </c>
      <c r="M378" s="99"/>
      <c r="N378" s="99"/>
      <c r="O378" s="99"/>
      <c r="P378" s="99"/>
      <c r="Q378" s="99"/>
      <c r="R378" s="99" t="s">
        <v>6432</v>
      </c>
      <c r="S378" s="99"/>
      <c r="T378" s="99" t="s">
        <v>4535</v>
      </c>
      <c r="U378" s="99" t="s">
        <v>6433</v>
      </c>
      <c r="V378" s="99">
        <v>524</v>
      </c>
      <c r="W378" s="99">
        <v>32.5</v>
      </c>
      <c r="X378" s="99">
        <v>32.5</v>
      </c>
      <c r="Y378" s="99">
        <v>924</v>
      </c>
      <c r="Z378" s="99">
        <v>924</v>
      </c>
      <c r="AA378" s="99"/>
      <c r="AB378" s="99" t="s">
        <v>6434</v>
      </c>
      <c r="AC378" s="99"/>
      <c r="AD378" s="99"/>
      <c r="AE378" s="99"/>
      <c r="AF378" s="99"/>
      <c r="AG378" s="99"/>
      <c r="AH378" s="99"/>
      <c r="AI378" s="99"/>
      <c r="AJ378" s="99"/>
      <c r="AK378" s="99"/>
      <c r="AL378" s="99"/>
      <c r="AM378" s="99"/>
      <c r="AN378" s="99"/>
      <c r="AO378" s="99" t="s">
        <v>4539</v>
      </c>
      <c r="AP378" s="99" t="s">
        <v>4639</v>
      </c>
      <c r="AQ378" s="99"/>
      <c r="AR378" s="99">
        <v>0</v>
      </c>
      <c r="AS378" s="99" t="s">
        <v>4540</v>
      </c>
      <c r="AT378" s="99"/>
      <c r="AU378" s="99">
        <v>0</v>
      </c>
      <c r="AV378" s="99">
        <v>0</v>
      </c>
      <c r="AW378" s="99">
        <v>0</v>
      </c>
      <c r="AX378" s="99"/>
      <c r="AY378" s="99"/>
      <c r="AZ378" s="99"/>
      <c r="BA378" s="99"/>
      <c r="BB378" s="99"/>
      <c r="BC378" s="99"/>
      <c r="BD378" s="99"/>
      <c r="BE378" s="99"/>
      <c r="BF378" s="99"/>
      <c r="BG378" s="99"/>
      <c r="BH378" s="99"/>
      <c r="BI378" s="99"/>
      <c r="BJ378" s="99"/>
      <c r="BK378" s="99"/>
      <c r="BL378" s="99"/>
      <c r="BM378" s="99"/>
      <c r="BN378" s="99"/>
      <c r="BO378" s="99"/>
      <c r="BP378" s="99"/>
      <c r="BQ378" s="99"/>
      <c r="BR378" s="99"/>
      <c r="BS378" s="99"/>
      <c r="BT378" s="99"/>
      <c r="BU378" s="99"/>
      <c r="BV378" s="99"/>
      <c r="BW378" s="99"/>
      <c r="BX378" s="99"/>
      <c r="BY378" s="99"/>
      <c r="BZ378" s="99"/>
      <c r="CA378" s="99"/>
      <c r="CB378" s="99"/>
      <c r="CC378" s="99"/>
      <c r="CD378" s="99"/>
      <c r="CE378" s="99"/>
      <c r="CF378" s="99"/>
      <c r="CG378" s="99"/>
      <c r="CH378" s="99"/>
      <c r="CI378" s="99"/>
      <c r="CJ378" s="99" t="s">
        <v>4836</v>
      </c>
      <c r="CK378" s="99" t="s">
        <v>6435</v>
      </c>
      <c r="CL378" s="99"/>
      <c r="CM378" s="99"/>
      <c r="CN378" s="102"/>
      <c r="CO378" s="99"/>
      <c r="CP378" s="103" t="s">
        <v>4544</v>
      </c>
      <c r="CQ378" s="104"/>
      <c r="CR378" s="104"/>
      <c r="CS378" s="104"/>
      <c r="CT378" s="104"/>
      <c r="CU378" s="105"/>
      <c r="CV378" s="104" t="str">
        <f>FLEET[[#This Row],[Category]]</f>
        <v>Mixing System</v>
      </c>
      <c r="CW378" s="106" t="str">
        <f t="shared" si="5"/>
        <v>PAV-02</v>
      </c>
      <c r="CX3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8" s="106" t="s">
        <v>4577</v>
      </c>
      <c r="DA378" s="106" t="s">
        <v>1398</v>
      </c>
      <c r="DB378" s="106">
        <f>FLEET[[#This Row],[Toll Collection Device Number]]</f>
        <v>0</v>
      </c>
      <c r="DC378" s="106">
        <f>FLEET[[#This Row],[License Plate]]</f>
        <v>0</v>
      </c>
      <c r="DD378" s="111">
        <f>IFERROR(_xlfn.XLOOKUP(FLEET[[#This Row],[ASSET]],Table7[Equip '#],Table7[Rate],),"NON-BILLABLE")</f>
        <v>0</v>
      </c>
    </row>
    <row r="379" spans="1:108" x14ac:dyDescent="0.25">
      <c r="A379" s="98" t="s">
        <v>4524</v>
      </c>
      <c r="B379" s="99" t="s">
        <v>4525</v>
      </c>
      <c r="C379" s="99" t="s">
        <v>3351</v>
      </c>
      <c r="D379" s="99" t="s">
        <v>4829</v>
      </c>
      <c r="E379" s="99" t="s">
        <v>4830</v>
      </c>
      <c r="F379" s="99" t="s">
        <v>6436</v>
      </c>
      <c r="G379" s="99">
        <v>2016</v>
      </c>
      <c r="H379" s="99" t="s">
        <v>4333</v>
      </c>
      <c r="I379" s="100"/>
      <c r="J379" s="99"/>
      <c r="K379" s="101">
        <v>45745.574930555602</v>
      </c>
      <c r="L379" s="99" t="s">
        <v>4580</v>
      </c>
      <c r="M379" s="99"/>
      <c r="N379" s="99"/>
      <c r="O379" s="99"/>
      <c r="P379" s="99"/>
      <c r="Q379" s="99"/>
      <c r="R379" s="99" t="s">
        <v>4873</v>
      </c>
      <c r="S379" s="99"/>
      <c r="T379" s="99" t="s">
        <v>4535</v>
      </c>
      <c r="U379" s="99" t="s">
        <v>1935</v>
      </c>
      <c r="V379" s="99">
        <v>550</v>
      </c>
      <c r="W379" s="99">
        <v>137.69999999999999</v>
      </c>
      <c r="X379" s="99">
        <v>137.69999999999999</v>
      </c>
      <c r="Y379" s="99">
        <v>5193</v>
      </c>
      <c r="Z379" s="99">
        <v>5193</v>
      </c>
      <c r="AA379" s="99" t="s">
        <v>6437</v>
      </c>
      <c r="AB379" s="99" t="s">
        <v>6438</v>
      </c>
      <c r="AC379" s="99"/>
      <c r="AD379" s="99"/>
      <c r="AE379" s="99"/>
      <c r="AF379" s="99"/>
      <c r="AG379" s="99"/>
      <c r="AH379" s="99"/>
      <c r="AI379" s="99"/>
      <c r="AJ379" s="99"/>
      <c r="AK379" s="99"/>
      <c r="AL379" s="99"/>
      <c r="AM379" s="99"/>
      <c r="AN379" s="99"/>
      <c r="AO379" s="99" t="s">
        <v>4539</v>
      </c>
      <c r="AP379" s="99" t="s">
        <v>4639</v>
      </c>
      <c r="AQ379" s="99"/>
      <c r="AR379" s="99">
        <v>0</v>
      </c>
      <c r="AS379" s="99" t="s">
        <v>4540</v>
      </c>
      <c r="AT379" s="99"/>
      <c r="AU379" s="99">
        <v>0</v>
      </c>
      <c r="AV379" s="99">
        <v>0</v>
      </c>
      <c r="AW379" s="99">
        <v>0</v>
      </c>
      <c r="AX379" s="99"/>
      <c r="AY379" s="99"/>
      <c r="AZ379" s="99"/>
      <c r="BA379" s="99"/>
      <c r="BB379" s="99"/>
      <c r="BC379" s="99"/>
      <c r="BD379" s="99"/>
      <c r="BE379" s="99"/>
      <c r="BF379" s="99"/>
      <c r="BG379" s="99"/>
      <c r="BH379" s="99"/>
      <c r="BI379" s="99"/>
      <c r="BJ379" s="99"/>
      <c r="BK379" s="99"/>
      <c r="BL379" s="99"/>
      <c r="BM379" s="99"/>
      <c r="BN379" s="99"/>
      <c r="BO379" s="99"/>
      <c r="BP379" s="99"/>
      <c r="BQ379" s="99"/>
      <c r="BR379" s="99"/>
      <c r="BS379" s="99"/>
      <c r="BT379" s="99"/>
      <c r="BU379" s="99"/>
      <c r="BV379" s="99"/>
      <c r="BW379" s="99"/>
      <c r="BX379" s="99"/>
      <c r="BY379" s="99"/>
      <c r="BZ379" s="99"/>
      <c r="CA379" s="99"/>
      <c r="CB379" s="99"/>
      <c r="CC379" s="99"/>
      <c r="CD379" s="99"/>
      <c r="CE379" s="99"/>
      <c r="CF379" s="99"/>
      <c r="CG379" s="99"/>
      <c r="CH379" s="99"/>
      <c r="CI379" s="99"/>
      <c r="CJ379" s="99" t="s">
        <v>4836</v>
      </c>
      <c r="CK379" s="99" t="s">
        <v>6439</v>
      </c>
      <c r="CL379" s="102"/>
      <c r="CM379" s="99"/>
      <c r="CN379" s="102"/>
      <c r="CO379" s="99"/>
      <c r="CP379" s="103" t="s">
        <v>4544</v>
      </c>
      <c r="CQ379" s="104"/>
      <c r="CR379" s="104"/>
      <c r="CS379" s="104"/>
      <c r="CT379" s="104"/>
      <c r="CU379" s="105"/>
      <c r="CV379" s="104" t="str">
        <f>FLEET[[#This Row],[Category]]</f>
        <v>Paver</v>
      </c>
      <c r="CW379" s="106" t="str">
        <f t="shared" si="5"/>
        <v>PAV-04</v>
      </c>
      <c r="CX3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37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379" s="106" t="s">
        <v>4577</v>
      </c>
      <c r="DA379" s="106" t="s">
        <v>3351</v>
      </c>
      <c r="DB379" s="106">
        <f>FLEET[[#This Row],[Toll Collection Device Number]]</f>
        <v>0</v>
      </c>
      <c r="DC379" s="106">
        <f>FLEET[[#This Row],[License Plate]]</f>
        <v>0</v>
      </c>
      <c r="DD379" s="111">
        <f>IFERROR(_xlfn.XLOOKUP(FLEET[[#This Row],[ASSET]],Table7[Equip '#],Table7[Rate],),"NON-BILLABLE")</f>
        <v>10000</v>
      </c>
    </row>
    <row r="380" spans="1:108" x14ac:dyDescent="0.25">
      <c r="A380" s="98" t="s">
        <v>4524</v>
      </c>
      <c r="B380" s="99" t="s">
        <v>4525</v>
      </c>
      <c r="C380" s="99" t="s">
        <v>6440</v>
      </c>
      <c r="D380" s="99" t="s">
        <v>4527</v>
      </c>
      <c r="E380" s="99" t="s">
        <v>4528</v>
      </c>
      <c r="F380" s="99" t="s">
        <v>4529</v>
      </c>
      <c r="G380" s="99">
        <v>2018</v>
      </c>
      <c r="H380" s="99" t="s">
        <v>4319</v>
      </c>
      <c r="I380" s="100" t="s">
        <v>5415</v>
      </c>
      <c r="J380" s="99"/>
      <c r="K380" s="101">
        <v>45545.565775463001</v>
      </c>
      <c r="L380" s="99" t="s">
        <v>4580</v>
      </c>
      <c r="M380" s="99"/>
      <c r="N380" s="99"/>
      <c r="O380" s="99"/>
      <c r="P380" s="99"/>
      <c r="Q380" s="99"/>
      <c r="R380" s="99" t="s">
        <v>4628</v>
      </c>
      <c r="S380" s="99"/>
      <c r="T380" s="99" t="s">
        <v>4535</v>
      </c>
      <c r="U380" s="99" t="s">
        <v>6441</v>
      </c>
      <c r="V380" s="99">
        <v>578</v>
      </c>
      <c r="W380" s="99">
        <v>132194.6</v>
      </c>
      <c r="X380" s="99">
        <v>136012.6</v>
      </c>
      <c r="Y380" s="99">
        <v>4826</v>
      </c>
      <c r="Z380" s="99">
        <v>4826</v>
      </c>
      <c r="AA380" s="99" t="s">
        <v>5515</v>
      </c>
      <c r="AB380" s="99" t="s">
        <v>6442</v>
      </c>
      <c r="AC380" s="99"/>
      <c r="AD380" s="99" t="s">
        <v>6443</v>
      </c>
      <c r="AE380" s="99" t="s">
        <v>568</v>
      </c>
      <c r="AF380" s="99"/>
      <c r="AG380" s="99"/>
      <c r="AH380" s="99" t="s">
        <v>6444</v>
      </c>
      <c r="AI380" s="99"/>
      <c r="AJ380" s="99"/>
      <c r="AK380" s="99"/>
      <c r="AL380" s="99"/>
      <c r="AM380" s="99"/>
      <c r="AN380" s="99"/>
      <c r="AO380" s="99" t="s">
        <v>4539</v>
      </c>
      <c r="AP380" s="99" t="s">
        <v>4639</v>
      </c>
      <c r="AQ380" s="99">
        <v>0</v>
      </c>
      <c r="AR380" s="99">
        <v>0</v>
      </c>
      <c r="AS380" s="99" t="s">
        <v>4540</v>
      </c>
      <c r="AT380" s="99">
        <v>0</v>
      </c>
      <c r="AU380" s="99">
        <v>0</v>
      </c>
      <c r="AV380" s="99">
        <v>0</v>
      </c>
      <c r="AW380" s="99">
        <v>0</v>
      </c>
      <c r="AX380" s="99" t="s">
        <v>6445</v>
      </c>
      <c r="AY380" s="99"/>
      <c r="AZ380" s="99">
        <v>0</v>
      </c>
      <c r="BA380" s="99">
        <v>0</v>
      </c>
      <c r="BB380" s="99">
        <v>0</v>
      </c>
      <c r="BC380" s="99"/>
      <c r="BD380" s="99"/>
      <c r="BE380" s="99"/>
      <c r="BF380" s="99" t="s">
        <v>4598</v>
      </c>
      <c r="BG380" s="99"/>
      <c r="BH380" s="99"/>
      <c r="BI380" s="99"/>
      <c r="BJ380" s="99"/>
      <c r="BK380" s="99"/>
      <c r="BL380" s="99"/>
      <c r="BM380" s="99"/>
      <c r="BN380" s="99"/>
      <c r="BO380" s="99"/>
      <c r="BP380" s="99"/>
      <c r="BQ380" s="99"/>
      <c r="BR380" s="99"/>
      <c r="BS380" s="99"/>
      <c r="BT380" s="99"/>
      <c r="BU380" s="99"/>
      <c r="BV380" s="99"/>
      <c r="BW380" s="99"/>
      <c r="BX380" s="99"/>
      <c r="BY380" s="99"/>
      <c r="BZ380" s="99"/>
      <c r="CA380" s="99"/>
      <c r="CB380" s="99"/>
      <c r="CC380" s="99"/>
      <c r="CD380" s="99"/>
      <c r="CE380" s="99"/>
      <c r="CF380" s="99"/>
      <c r="CG380" s="99"/>
      <c r="CH380" s="99"/>
      <c r="CI380" s="99"/>
      <c r="CJ380" s="99" t="s">
        <v>4542</v>
      </c>
      <c r="CK380" s="99" t="s">
        <v>6446</v>
      </c>
      <c r="CL380" s="102">
        <v>2</v>
      </c>
      <c r="CM380" s="99"/>
      <c r="CN380" s="102"/>
      <c r="CO380" s="99">
        <v>45930</v>
      </c>
      <c r="CP380" s="103" t="s">
        <v>4696</v>
      </c>
      <c r="CQ380" s="104"/>
      <c r="CR380" s="104"/>
      <c r="CS380" s="104"/>
      <c r="CT380" s="104"/>
      <c r="CU380" s="105"/>
      <c r="CV380" s="104" t="str">
        <f>FLEET[[#This Row],[Category]]</f>
        <v>Pickup Truck</v>
      </c>
      <c r="CW380" s="106" t="str">
        <f t="shared" si="5"/>
        <v>PT-01S</v>
      </c>
      <c r="CX3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380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380" s="106" t="s">
        <v>5515</v>
      </c>
      <c r="DA380" s="106" t="s">
        <v>6447</v>
      </c>
      <c r="DB380" s="106" t="str">
        <f>FLEET[[#This Row],[Toll Collection Device Number]]</f>
        <v>DFW.06201703</v>
      </c>
      <c r="DC380" s="106" t="str">
        <f>FLEET[[#This Row],[License Plate]]</f>
        <v>LGK8184</v>
      </c>
      <c r="DD380" s="111" t="str">
        <f>IFERROR(_xlfn.XLOOKUP(FLEET[[#This Row],[ASSET]],Table7[Equip '#],Table7[Rate],),"NON-BILLABLE")</f>
        <v>NON-BILLABLE</v>
      </c>
    </row>
    <row r="381" spans="1:108" x14ac:dyDescent="0.25">
      <c r="A381" s="98" t="s">
        <v>4524</v>
      </c>
      <c r="B381" s="99" t="s">
        <v>4525</v>
      </c>
      <c r="C381" s="99" t="s">
        <v>6448</v>
      </c>
      <c r="D381" s="99" t="s">
        <v>4527</v>
      </c>
      <c r="E381" s="99" t="s">
        <v>4528</v>
      </c>
      <c r="F381" s="99" t="s">
        <v>6449</v>
      </c>
      <c r="G381" s="99">
        <v>2019</v>
      </c>
      <c r="H381" s="99" t="s">
        <v>4319</v>
      </c>
      <c r="I381" s="100" t="s">
        <v>6450</v>
      </c>
      <c r="J381" s="99"/>
      <c r="K381" s="101">
        <v>45746.562326388899</v>
      </c>
      <c r="L381" s="99" t="s">
        <v>4580</v>
      </c>
      <c r="M381" s="99"/>
      <c r="N381" s="99"/>
      <c r="O381" s="99"/>
      <c r="P381" s="99"/>
      <c r="Q381" s="99"/>
      <c r="R381" s="99" t="s">
        <v>5804</v>
      </c>
      <c r="S381" s="99"/>
      <c r="T381" s="99" t="s">
        <v>4535</v>
      </c>
      <c r="U381" s="99" t="s">
        <v>4962</v>
      </c>
      <c r="V381" s="99">
        <v>586</v>
      </c>
      <c r="W381" s="99">
        <v>142177.70000000001</v>
      </c>
      <c r="X381" s="99">
        <v>142177.70000000001</v>
      </c>
      <c r="Y381" s="99">
        <v>2880</v>
      </c>
      <c r="Z381" s="99">
        <v>2880</v>
      </c>
      <c r="AA381" s="99" t="s">
        <v>6451</v>
      </c>
      <c r="AB381" s="99" t="s">
        <v>6452</v>
      </c>
      <c r="AC381" s="99"/>
      <c r="AD381" s="99" t="s">
        <v>6453</v>
      </c>
      <c r="AE381" s="99" t="s">
        <v>568</v>
      </c>
      <c r="AF381" s="99"/>
      <c r="AG381" s="99"/>
      <c r="AH381" s="99" t="s">
        <v>6454</v>
      </c>
      <c r="AI381" s="99"/>
      <c r="AJ381" s="99"/>
      <c r="AK381" s="99"/>
      <c r="AL381" s="99"/>
      <c r="AM381" s="99"/>
      <c r="AN381" s="99"/>
      <c r="AO381" s="99" t="s">
        <v>4539</v>
      </c>
      <c r="AP381" s="99" t="s">
        <v>4639</v>
      </c>
      <c r="AQ381" s="99">
        <v>0</v>
      </c>
      <c r="AR381" s="99">
        <v>0</v>
      </c>
      <c r="AS381" s="99" t="s">
        <v>4540</v>
      </c>
      <c r="AT381" s="99">
        <v>0</v>
      </c>
      <c r="AU381" s="99">
        <v>0</v>
      </c>
      <c r="AV381" s="99">
        <v>0</v>
      </c>
      <c r="AW381" s="99">
        <v>0</v>
      </c>
      <c r="AX381" s="99" t="s">
        <v>6455</v>
      </c>
      <c r="AY381" s="99"/>
      <c r="AZ381" s="99">
        <v>0</v>
      </c>
      <c r="BA381" s="99">
        <v>0</v>
      </c>
      <c r="BB381" s="99">
        <v>0</v>
      </c>
      <c r="BC381" s="99"/>
      <c r="BD381" s="99"/>
      <c r="BE381" s="99"/>
      <c r="BF381" s="99" t="s">
        <v>4598</v>
      </c>
      <c r="BG381" s="99"/>
      <c r="BH381" s="99"/>
      <c r="BI381" s="99"/>
      <c r="BJ381" s="99"/>
      <c r="BK381" s="99"/>
      <c r="BL381" s="99"/>
      <c r="BM381" s="99"/>
      <c r="BN381" s="99"/>
      <c r="BO381" s="99"/>
      <c r="BP381" s="99"/>
      <c r="BQ381" s="99"/>
      <c r="BR381" s="99"/>
      <c r="BS381" s="99"/>
      <c r="BT381" s="99"/>
      <c r="BU381" s="99"/>
      <c r="BV381" s="99"/>
      <c r="BW381" s="99"/>
      <c r="BX381" s="99"/>
      <c r="BY381" s="99"/>
      <c r="BZ381" s="99"/>
      <c r="CA381" s="99"/>
      <c r="CB381" s="99"/>
      <c r="CC381" s="99"/>
      <c r="CD381" s="99"/>
      <c r="CE381" s="99"/>
      <c r="CF381" s="99"/>
      <c r="CG381" s="99"/>
      <c r="CH381" s="99"/>
      <c r="CI381" s="99"/>
      <c r="CJ381" s="99" t="s">
        <v>4542</v>
      </c>
      <c r="CK381" s="99" t="s">
        <v>6456</v>
      </c>
      <c r="CL381" s="99">
        <v>2</v>
      </c>
      <c r="CM381" s="99"/>
      <c r="CN381" s="102"/>
      <c r="CO381" s="99">
        <v>45716</v>
      </c>
      <c r="CP381" s="103" t="s">
        <v>4696</v>
      </c>
      <c r="CQ381" s="104"/>
      <c r="CR381" s="104"/>
      <c r="CS381" s="104"/>
      <c r="CT381" s="104"/>
      <c r="CU381" s="105"/>
      <c r="CV381" s="104" t="str">
        <f>FLEET[[#This Row],[Category]]</f>
        <v>Pickup Truck</v>
      </c>
      <c r="CW381" s="106" t="str">
        <f t="shared" si="5"/>
        <v>PT-06S</v>
      </c>
      <c r="CX3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SELECT CREW TRUCK</v>
      </c>
      <c r="CY381" s="106" t="str">
        <f>IFERROR(TRIM(MID(FLEET[[#This Row],[Secondary Asset Identifier]], FIND(" - ", FLEET[[#This Row],[Secondary Asset Identifier]]) + 3, LEN(FLEET[[#This Row],[Secondary Asset Identifier]]))),FLEET[[#This Row],[Emp ID]])</f>
        <v>SELECT CREW TRUCK</v>
      </c>
      <c r="CZ381" s="106" t="s">
        <v>6451</v>
      </c>
      <c r="DA381" s="106" t="s">
        <v>6457</v>
      </c>
      <c r="DB381" s="106" t="str">
        <f>FLEET[[#This Row],[Toll Collection Device Number]]</f>
        <v>DFW.03535689</v>
      </c>
      <c r="DC381" s="106" t="str">
        <f>FLEET[[#This Row],[License Plate]]</f>
        <v>PGC0398</v>
      </c>
      <c r="DD381" s="111" t="str">
        <f>IFERROR(_xlfn.XLOOKUP(FLEET[[#This Row],[ASSET]],Table7[Equip '#],Table7[Rate],),"NON-BILLABLE")</f>
        <v>NON-BILLABLE</v>
      </c>
    </row>
    <row r="382" spans="1:108" x14ac:dyDescent="0.25">
      <c r="A382" s="98" t="s">
        <v>4524</v>
      </c>
      <c r="B382" s="99" t="s">
        <v>4525</v>
      </c>
      <c r="C382" s="99" t="s">
        <v>6458</v>
      </c>
      <c r="D382" s="99" t="s">
        <v>4527</v>
      </c>
      <c r="E382" s="99" t="s">
        <v>4528</v>
      </c>
      <c r="F382" s="99" t="s">
        <v>4529</v>
      </c>
      <c r="G382" s="99">
        <v>2021</v>
      </c>
      <c r="H382" s="99" t="s">
        <v>4319</v>
      </c>
      <c r="I382" s="100" t="s">
        <v>5415</v>
      </c>
      <c r="J382" s="99"/>
      <c r="K382" s="101">
        <v>45746.4214236111</v>
      </c>
      <c r="L382" s="99" t="s">
        <v>4531</v>
      </c>
      <c r="M382" s="99"/>
      <c r="N382" s="99"/>
      <c r="O382" s="99"/>
      <c r="P382" s="99"/>
      <c r="Q382" s="99"/>
      <c r="R382" s="99" t="s">
        <v>6459</v>
      </c>
      <c r="S382" s="99" t="s">
        <v>6460</v>
      </c>
      <c r="T382" s="99" t="s">
        <v>4535</v>
      </c>
      <c r="U382" s="99" t="s">
        <v>1937</v>
      </c>
      <c r="V382" s="99">
        <v>592</v>
      </c>
      <c r="W382" s="99">
        <v>68739.5</v>
      </c>
      <c r="X382" s="99">
        <v>68739.5</v>
      </c>
      <c r="Y382" s="99">
        <v>3233</v>
      </c>
      <c r="Z382" s="99">
        <v>3233</v>
      </c>
      <c r="AA382" s="99" t="s">
        <v>6461</v>
      </c>
      <c r="AB382" s="99" t="s">
        <v>6462</v>
      </c>
      <c r="AC382" s="99"/>
      <c r="AD382" s="99" t="s">
        <v>6463</v>
      </c>
      <c r="AE382" s="99" t="s">
        <v>568</v>
      </c>
      <c r="AF382" s="99"/>
      <c r="AG382" s="99"/>
      <c r="AH382" s="99" t="s">
        <v>6464</v>
      </c>
      <c r="AI382" s="99"/>
      <c r="AJ382" s="99"/>
      <c r="AK382" s="99"/>
      <c r="AL382" s="99"/>
      <c r="AM382" s="99"/>
      <c r="AN382" s="99"/>
      <c r="AO382" s="99" t="s">
        <v>4539</v>
      </c>
      <c r="AP382" s="99" t="s">
        <v>4639</v>
      </c>
      <c r="AQ382" s="99">
        <v>0</v>
      </c>
      <c r="AR382" s="99">
        <v>0</v>
      </c>
      <c r="AS382" s="99" t="s">
        <v>4540</v>
      </c>
      <c r="AT382" s="99">
        <v>0</v>
      </c>
      <c r="AU382" s="99">
        <v>0</v>
      </c>
      <c r="AV382" s="99">
        <v>0</v>
      </c>
      <c r="AW382" s="99">
        <v>0</v>
      </c>
      <c r="AX382" s="99" t="s">
        <v>6465</v>
      </c>
      <c r="AY382" s="99"/>
      <c r="AZ382" s="99">
        <v>0</v>
      </c>
      <c r="BA382" s="99">
        <v>0</v>
      </c>
      <c r="BB382" s="99">
        <v>0</v>
      </c>
      <c r="BC382" s="99"/>
      <c r="BD382" s="99"/>
      <c r="BE382" s="99"/>
      <c r="BF382" s="99" t="s">
        <v>4598</v>
      </c>
      <c r="BG382" s="99"/>
      <c r="BH382" s="99"/>
      <c r="BI382" s="99"/>
      <c r="BJ382" s="99"/>
      <c r="BK382" s="99"/>
      <c r="BL382" s="99"/>
      <c r="BM382" s="99"/>
      <c r="BN382" s="99"/>
      <c r="BO382" s="99"/>
      <c r="BP382" s="99"/>
      <c r="BQ382" s="99"/>
      <c r="BR382" s="99"/>
      <c r="BS382" s="99"/>
      <c r="BT382" s="99"/>
      <c r="BU382" s="99"/>
      <c r="BV382" s="99"/>
      <c r="BW382" s="99"/>
      <c r="BX382" s="99"/>
      <c r="BY382" s="99"/>
      <c r="BZ382" s="99"/>
      <c r="CA382" s="99"/>
      <c r="CB382" s="99"/>
      <c r="CC382" s="99"/>
      <c r="CD382" s="99"/>
      <c r="CE382" s="99"/>
      <c r="CF382" s="99"/>
      <c r="CG382" s="99"/>
      <c r="CH382" s="99"/>
      <c r="CI382" s="99"/>
      <c r="CJ382" s="99" t="s">
        <v>4542</v>
      </c>
      <c r="CK382" s="99" t="s">
        <v>6466</v>
      </c>
      <c r="CL382" s="99">
        <v>2</v>
      </c>
      <c r="CM382" s="99"/>
      <c r="CN382" s="102"/>
      <c r="CO382" s="99">
        <v>45869</v>
      </c>
      <c r="CP382" s="103" t="s">
        <v>4696</v>
      </c>
      <c r="CQ382" s="104"/>
      <c r="CR382" s="104"/>
      <c r="CS382" s="104"/>
      <c r="CT382" s="104"/>
      <c r="CU382" s="105"/>
      <c r="CV382" s="104" t="str">
        <f>FLEET[[#This Row],[Category]]</f>
        <v>Pickup Truck</v>
      </c>
      <c r="CW382" s="106" t="str">
        <f t="shared" si="5"/>
        <v>PT-07S</v>
      </c>
      <c r="CX3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DODROG</v>
      </c>
      <c r="CY382" s="106" t="str">
        <f>IFERROR(TRIM(MID(FLEET[[#This Row],[Secondary Asset Identifier]], FIND(" - ", FLEET[[#This Row],[Secondary Asset Identifier]]) + 3, LEN(FLEET[[#This Row],[Secondary Asset Identifier]]))),FLEET[[#This Row],[Emp ID]])</f>
        <v>DODDY, ROGER W</v>
      </c>
      <c r="CZ382" s="106" t="s">
        <v>4393</v>
      </c>
      <c r="DA382" s="106" t="s">
        <v>4379</v>
      </c>
      <c r="DB382" s="106" t="str">
        <f>FLEET[[#This Row],[Toll Collection Device Number]]</f>
        <v>DFW.02810756</v>
      </c>
      <c r="DC382" s="106" t="str">
        <f>FLEET[[#This Row],[License Plate]]</f>
        <v>PYW3018</v>
      </c>
      <c r="DD382" s="111" t="str">
        <f>IFERROR(_xlfn.XLOOKUP(FLEET[[#This Row],[ASSET]],Table7[Equip '#],Table7[Rate],),"NON-BILLABLE")</f>
        <v>NON-BILLABLE</v>
      </c>
    </row>
    <row r="383" spans="1:108" x14ac:dyDescent="0.25">
      <c r="A383" s="98" t="s">
        <v>4524</v>
      </c>
      <c r="B383" s="99" t="s">
        <v>4525</v>
      </c>
      <c r="C383" s="99" t="s">
        <v>6467</v>
      </c>
      <c r="D383" s="99" t="s">
        <v>4527</v>
      </c>
      <c r="E383" s="99" t="s">
        <v>4528</v>
      </c>
      <c r="F383" s="99" t="s">
        <v>4529</v>
      </c>
      <c r="G383" s="99">
        <v>2022</v>
      </c>
      <c r="H383" s="99" t="s">
        <v>4319</v>
      </c>
      <c r="I383" s="100" t="s">
        <v>5415</v>
      </c>
      <c r="J383" s="99"/>
      <c r="K383" s="99"/>
      <c r="L383" s="99"/>
      <c r="M383" s="99"/>
      <c r="N383" s="99"/>
      <c r="O383" s="99"/>
      <c r="P383" s="99"/>
      <c r="Q383" s="99"/>
      <c r="R383" s="99"/>
      <c r="S383" s="99" t="s">
        <v>6468</v>
      </c>
      <c r="T383" s="99" t="s">
        <v>4535</v>
      </c>
      <c r="U383" s="99" t="s">
        <v>4373</v>
      </c>
      <c r="V383" s="99"/>
      <c r="W383" s="99"/>
      <c r="X383" s="99"/>
      <c r="Y383" s="99"/>
      <c r="Z383" s="99"/>
      <c r="AA383" s="99" t="s">
        <v>6469</v>
      </c>
      <c r="AB383" s="99" t="s">
        <v>6470</v>
      </c>
      <c r="AC383" s="99"/>
      <c r="AD383" s="99" t="s">
        <v>6471</v>
      </c>
      <c r="AE383" s="99" t="s">
        <v>568</v>
      </c>
      <c r="AF383" s="99"/>
      <c r="AG383" s="99"/>
      <c r="AH383" s="100"/>
      <c r="AI383" s="99"/>
      <c r="AJ383" s="99"/>
      <c r="AK383" s="99"/>
      <c r="AL383" s="99"/>
      <c r="AM383" s="99"/>
      <c r="AN383" s="99"/>
      <c r="AO383" s="99" t="s">
        <v>4539</v>
      </c>
      <c r="AP383" s="99"/>
      <c r="AQ383" s="99">
        <v>0</v>
      </c>
      <c r="AR383" s="99">
        <v>0</v>
      </c>
      <c r="AS383" s="99" t="s">
        <v>4540</v>
      </c>
      <c r="AT383" s="99">
        <v>0</v>
      </c>
      <c r="AU383" s="99">
        <v>0</v>
      </c>
      <c r="AV383" s="99">
        <v>0</v>
      </c>
      <c r="AW383" s="99">
        <v>0</v>
      </c>
      <c r="AX383" s="99" t="s">
        <v>6472</v>
      </c>
      <c r="AY383" s="99"/>
      <c r="AZ383" s="99"/>
      <c r="BA383" s="99"/>
      <c r="BB383" s="99"/>
      <c r="BC383" s="99"/>
      <c r="BD383" s="99"/>
      <c r="BE383" s="99"/>
      <c r="BF383" s="99" t="s">
        <v>4598</v>
      </c>
      <c r="BG383" s="99"/>
      <c r="BH383" s="99"/>
      <c r="BI383" s="99"/>
      <c r="BJ383" s="99"/>
      <c r="BK383" s="99"/>
      <c r="BL383" s="99"/>
      <c r="BM383" s="99"/>
      <c r="BN383" s="99"/>
      <c r="BO383" s="99"/>
      <c r="BP383" s="99"/>
      <c r="BQ383" s="99"/>
      <c r="BR383" s="99"/>
      <c r="BS383" s="99"/>
      <c r="BT383" s="99"/>
      <c r="BU383" s="99"/>
      <c r="BV383" s="99"/>
      <c r="BW383" s="99"/>
      <c r="BX383" s="99"/>
      <c r="BY383" s="99"/>
      <c r="BZ383" s="99"/>
      <c r="CA383" s="99"/>
      <c r="CB383" s="99"/>
      <c r="CC383" s="99"/>
      <c r="CD383" s="99"/>
      <c r="CE383" s="99"/>
      <c r="CF383" s="99"/>
      <c r="CG383" s="99"/>
      <c r="CH383" s="99"/>
      <c r="CI383" s="99"/>
      <c r="CJ383" s="99"/>
      <c r="CK383" s="99"/>
      <c r="CL383" s="99">
        <v>2</v>
      </c>
      <c r="CM383" s="99"/>
      <c r="CN383" s="102"/>
      <c r="CO383" s="99">
        <v>45688</v>
      </c>
      <c r="CP383" s="103" t="s">
        <v>4544</v>
      </c>
      <c r="CQ383" s="104"/>
      <c r="CR383" s="104"/>
      <c r="CS383" s="104"/>
      <c r="CT383" s="104"/>
      <c r="CU383" s="105"/>
      <c r="CV383" s="104" t="str">
        <f>FLEET[[#This Row],[Category]]</f>
        <v>Pickup Truck</v>
      </c>
      <c r="CW383" s="106" t="str">
        <f t="shared" si="5"/>
        <v>PT-08S</v>
      </c>
      <c r="CX3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JAMES GABE</v>
      </c>
      <c r="CY383" s="106" t="str">
        <f>IFERROR(TRIM(MID(FLEET[[#This Row],[Secondary Asset Identifier]], FIND(" - ", FLEET[[#This Row],[Secondary Asset Identifier]]) + 3, LEN(FLEET[[#This Row],[Secondary Asset Identifier]]))),FLEET[[#This Row],[Emp ID]])</f>
        <v>JAMES GABE</v>
      </c>
      <c r="CZ383" s="106" t="s">
        <v>6469</v>
      </c>
      <c r="DA383" s="106" t="s">
        <v>6473</v>
      </c>
      <c r="DB383" s="106" t="str">
        <f>FLEET[[#This Row],[Toll Collection Device Number]]</f>
        <v>DFW.05249347</v>
      </c>
      <c r="DC383" s="106" t="str">
        <f>FLEET[[#This Row],[License Plate]]</f>
        <v>STN6031</v>
      </c>
      <c r="DD383" s="111" t="str">
        <f>IFERROR(_xlfn.XLOOKUP(FLEET[[#This Row],[ASSET]],Table7[Equip '#],Table7[Rate],),"NON-BILLABLE")</f>
        <v>NON-BILLABLE</v>
      </c>
    </row>
    <row r="384" spans="1:108" x14ac:dyDescent="0.25">
      <c r="A384" s="98" t="s">
        <v>4524</v>
      </c>
      <c r="B384" s="99" t="s">
        <v>4525</v>
      </c>
      <c r="C384" s="99" t="s">
        <v>6474</v>
      </c>
      <c r="D384" s="99" t="s">
        <v>4527</v>
      </c>
      <c r="E384" s="99" t="s">
        <v>4528</v>
      </c>
      <c r="F384" s="99" t="s">
        <v>4529</v>
      </c>
      <c r="G384" s="99">
        <v>2022</v>
      </c>
      <c r="H384" s="99" t="s">
        <v>4319</v>
      </c>
      <c r="I384" s="100" t="s">
        <v>5415</v>
      </c>
      <c r="J384" s="99"/>
      <c r="K384" s="101">
        <v>45747.334189814799</v>
      </c>
      <c r="L384" s="99" t="s">
        <v>5112</v>
      </c>
      <c r="M384" s="99"/>
      <c r="N384" s="99"/>
      <c r="O384" s="99"/>
      <c r="P384" s="99"/>
      <c r="Q384" s="99"/>
      <c r="R384" s="99" t="s">
        <v>4751</v>
      </c>
      <c r="S384" s="99" t="s">
        <v>6475</v>
      </c>
      <c r="T384" s="99" t="s">
        <v>4535</v>
      </c>
      <c r="U384" s="99" t="s">
        <v>4536</v>
      </c>
      <c r="V384" s="99">
        <v>580</v>
      </c>
      <c r="W384" s="99">
        <v>107805.1</v>
      </c>
      <c r="X384" s="99">
        <v>107805.1</v>
      </c>
      <c r="Y384" s="99">
        <v>5504</v>
      </c>
      <c r="Z384" s="99">
        <v>5504</v>
      </c>
      <c r="AA384" s="99" t="s">
        <v>6476</v>
      </c>
      <c r="AB384" s="99" t="s">
        <v>6477</v>
      </c>
      <c r="AC384" s="99"/>
      <c r="AD384" s="99" t="s">
        <v>6478</v>
      </c>
      <c r="AE384" s="99" t="s">
        <v>568</v>
      </c>
      <c r="AF384" s="99"/>
      <c r="AG384" s="99"/>
      <c r="AH384" s="99" t="s">
        <v>6479</v>
      </c>
      <c r="AI384" s="99"/>
      <c r="AJ384" s="99"/>
      <c r="AK384" s="99"/>
      <c r="AL384" s="99"/>
      <c r="AM384" s="99"/>
      <c r="AN384" s="99"/>
      <c r="AO384" s="99" t="s">
        <v>4539</v>
      </c>
      <c r="AP384" s="99" t="s">
        <v>4639</v>
      </c>
      <c r="AQ384" s="99">
        <v>0</v>
      </c>
      <c r="AR384" s="99">
        <v>0</v>
      </c>
      <c r="AS384" s="99" t="s">
        <v>4540</v>
      </c>
      <c r="AT384" s="99">
        <v>0</v>
      </c>
      <c r="AU384" s="99">
        <v>0</v>
      </c>
      <c r="AV384" s="99">
        <v>0</v>
      </c>
      <c r="AW384" s="99">
        <v>0</v>
      </c>
      <c r="AX384" s="99" t="s">
        <v>6480</v>
      </c>
      <c r="AY384" s="99"/>
      <c r="AZ384" s="99">
        <v>0</v>
      </c>
      <c r="BA384" s="99">
        <v>0</v>
      </c>
      <c r="BB384" s="99">
        <v>0</v>
      </c>
      <c r="BC384" s="99"/>
      <c r="BD384" s="99"/>
      <c r="BE384" s="99"/>
      <c r="BF384" s="99" t="s">
        <v>4598</v>
      </c>
      <c r="BG384" s="99"/>
      <c r="BH384" s="99"/>
      <c r="BI384" s="99"/>
      <c r="BJ384" s="99"/>
      <c r="BK384" s="99"/>
      <c r="BL384" s="99"/>
      <c r="BM384" s="99"/>
      <c r="BN384" s="99"/>
      <c r="BO384" s="99"/>
      <c r="BP384" s="99"/>
      <c r="BQ384" s="99"/>
      <c r="BR384" s="99"/>
      <c r="BS384" s="99"/>
      <c r="BT384" s="99"/>
      <c r="BU384" s="99"/>
      <c r="BV384" s="99"/>
      <c r="BW384" s="99"/>
      <c r="BX384" s="99"/>
      <c r="BY384" s="99"/>
      <c r="BZ384" s="99"/>
      <c r="CA384" s="99"/>
      <c r="CB384" s="99"/>
      <c r="CC384" s="99"/>
      <c r="CD384" s="99"/>
      <c r="CE384" s="99"/>
      <c r="CF384" s="99"/>
      <c r="CG384" s="99"/>
      <c r="CH384" s="99"/>
      <c r="CI384" s="99"/>
      <c r="CJ384" s="99" t="s">
        <v>4542</v>
      </c>
      <c r="CK384" s="99" t="s">
        <v>6481</v>
      </c>
      <c r="CL384" s="99">
        <v>2</v>
      </c>
      <c r="CM384" s="99"/>
      <c r="CN384" s="102"/>
      <c r="CO384" s="99">
        <v>46081</v>
      </c>
      <c r="CP384" s="103" t="s">
        <v>4696</v>
      </c>
      <c r="CQ384" s="104"/>
      <c r="CR384" s="104"/>
      <c r="CS384" s="104"/>
      <c r="CT384" s="104"/>
      <c r="CU384" s="105"/>
      <c r="CV384" s="104" t="str">
        <f>FLEET[[#This Row],[Category]]</f>
        <v>Pickup Truck</v>
      </c>
      <c r="CW384" s="106" t="str">
        <f t="shared" si="5"/>
        <v>PT-09S</v>
      </c>
      <c r="CX3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ESPJOV</v>
      </c>
      <c r="CY384" s="106" t="str">
        <f>IFERROR(TRIM(MID(FLEET[[#This Row],[Secondary Asset Identifier]], FIND(" - ", FLEET[[#This Row],[Secondary Asset Identifier]]) + 3, LEN(FLEET[[#This Row],[Secondary Asset Identifier]]))),FLEET[[#This Row],[Emp ID]])</f>
        <v>Espinoza-Casillas, Jovan</v>
      </c>
      <c r="CZ384" s="106" t="s">
        <v>4394</v>
      </c>
      <c r="DA384" s="106" t="s">
        <v>4380</v>
      </c>
      <c r="DB384" s="106" t="str">
        <f>FLEET[[#This Row],[Toll Collection Device Number]]</f>
        <v>DFW.03847380</v>
      </c>
      <c r="DC384" s="106" t="str">
        <f>FLEET[[#This Row],[License Plate]]</f>
        <v>RMH0602</v>
      </c>
      <c r="DD384" s="111" t="str">
        <f>IFERROR(_xlfn.XLOOKUP(FLEET[[#This Row],[ASSET]],Table7[Equip '#],Table7[Rate],),"NON-BILLABLE")</f>
        <v>NON-BILLABLE</v>
      </c>
    </row>
    <row r="385" spans="1:108" x14ac:dyDescent="0.25">
      <c r="A385" s="98" t="s">
        <v>4524</v>
      </c>
      <c r="B385" s="99" t="s">
        <v>4525</v>
      </c>
      <c r="C385" s="99" t="s">
        <v>6482</v>
      </c>
      <c r="D385" s="99" t="s">
        <v>4527</v>
      </c>
      <c r="E385" s="99" t="s">
        <v>4528</v>
      </c>
      <c r="F385" s="99" t="s">
        <v>4529</v>
      </c>
      <c r="G385" s="99">
        <v>2017</v>
      </c>
      <c r="H385" s="99" t="s">
        <v>4319</v>
      </c>
      <c r="I385" s="100" t="s">
        <v>5415</v>
      </c>
      <c r="J385" s="99"/>
      <c r="K385" s="101">
        <v>45747.329849537004</v>
      </c>
      <c r="L385" s="99" t="s">
        <v>5112</v>
      </c>
      <c r="M385" s="99"/>
      <c r="N385" s="99"/>
      <c r="O385" s="99"/>
      <c r="P385" s="99"/>
      <c r="Q385" s="99"/>
      <c r="R385" s="99" t="s">
        <v>6483</v>
      </c>
      <c r="S385" s="99" t="s">
        <v>6484</v>
      </c>
      <c r="T385" s="99" t="s">
        <v>4535</v>
      </c>
      <c r="U385" s="99" t="s">
        <v>4536</v>
      </c>
      <c r="V385" s="99">
        <v>578</v>
      </c>
      <c r="W385" s="99">
        <v>150876.79999999999</v>
      </c>
      <c r="X385" s="99">
        <v>151929.79999999999</v>
      </c>
      <c r="Y385" s="99">
        <v>4826</v>
      </c>
      <c r="Z385" s="99">
        <v>4826</v>
      </c>
      <c r="AA385" s="99" t="s">
        <v>6485</v>
      </c>
      <c r="AB385" s="99" t="s">
        <v>6486</v>
      </c>
      <c r="AC385" s="99" t="s">
        <v>6487</v>
      </c>
      <c r="AD385" s="99" t="s">
        <v>6488</v>
      </c>
      <c r="AE385" s="99" t="s">
        <v>568</v>
      </c>
      <c r="AF385" s="99"/>
      <c r="AG385" s="99"/>
      <c r="AH385" s="99" t="s">
        <v>6464</v>
      </c>
      <c r="AI385" s="99"/>
      <c r="AJ385" s="99"/>
      <c r="AK385" s="99"/>
      <c r="AL385" s="99"/>
      <c r="AM385" s="99"/>
      <c r="AN385" s="99"/>
      <c r="AO385" s="99" t="s">
        <v>4539</v>
      </c>
      <c r="AP385" s="99" t="s">
        <v>4639</v>
      </c>
      <c r="AQ385" s="99">
        <v>0</v>
      </c>
      <c r="AR385" s="99">
        <v>0</v>
      </c>
      <c r="AS385" s="99" t="s">
        <v>4540</v>
      </c>
      <c r="AT385" s="99">
        <v>0</v>
      </c>
      <c r="AU385" s="99">
        <v>0</v>
      </c>
      <c r="AV385" s="99">
        <v>0</v>
      </c>
      <c r="AW385" s="99">
        <v>0</v>
      </c>
      <c r="AX385" s="99" t="s">
        <v>6489</v>
      </c>
      <c r="AY385" s="99"/>
      <c r="AZ385" s="99">
        <v>0</v>
      </c>
      <c r="BA385" s="99">
        <v>0</v>
      </c>
      <c r="BB385" s="99">
        <v>0</v>
      </c>
      <c r="BC385" s="99"/>
      <c r="BD385" s="99"/>
      <c r="BE385" s="99"/>
      <c r="BF385" s="99" t="s">
        <v>5411</v>
      </c>
      <c r="BG385" s="99"/>
      <c r="BH385" s="99"/>
      <c r="BI385" s="99"/>
      <c r="BJ385" s="99"/>
      <c r="BK385" s="99"/>
      <c r="BL385" s="99"/>
      <c r="BM385" s="99"/>
      <c r="BN385" s="99"/>
      <c r="BO385" s="99"/>
      <c r="BP385" s="99"/>
      <c r="BQ385" s="99"/>
      <c r="BR385" s="99"/>
      <c r="BS385" s="99"/>
      <c r="BT385" s="99"/>
      <c r="BU385" s="99"/>
      <c r="BV385" s="99"/>
      <c r="BW385" s="99"/>
      <c r="BX385" s="99"/>
      <c r="BY385" s="99"/>
      <c r="BZ385" s="99"/>
      <c r="CA385" s="99"/>
      <c r="CB385" s="99"/>
      <c r="CC385" s="99"/>
      <c r="CD385" s="99"/>
      <c r="CE385" s="99"/>
      <c r="CF385" s="99"/>
      <c r="CG385" s="99"/>
      <c r="CH385" s="99"/>
      <c r="CI385" s="99"/>
      <c r="CJ385" s="99" t="s">
        <v>4542</v>
      </c>
      <c r="CK385" s="99" t="s">
        <v>6490</v>
      </c>
      <c r="CL385" s="99">
        <v>2</v>
      </c>
      <c r="CM385" s="99"/>
      <c r="CN385" s="102"/>
      <c r="CO385" s="99">
        <v>46053</v>
      </c>
      <c r="CP385" s="103" t="s">
        <v>4696</v>
      </c>
      <c r="CQ385" s="104"/>
      <c r="CR385" s="104"/>
      <c r="CS385" s="104"/>
      <c r="CT385" s="104"/>
      <c r="CU385" s="105"/>
      <c r="CV385" s="104" t="str">
        <f>FLEET[[#This Row],[Category]]</f>
        <v>Pickup Truck</v>
      </c>
      <c r="CW385" s="106" t="str">
        <f t="shared" si="5"/>
        <v>PT-104</v>
      </c>
      <c r="CX3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210051</v>
      </c>
      <c r="CY385" s="106" t="str">
        <f>IFERROR(TRIM(MID(FLEET[[#This Row],[Secondary Asset Identifier]], FIND(" - ", FLEET[[#This Row],[Secondary Asset Identifier]]) + 3, LEN(FLEET[[#This Row],[Secondary Asset Identifier]]))),FLEET[[#This Row],[Emp ID]])</f>
        <v>Escobedo Jr, Martin</v>
      </c>
      <c r="CZ385" s="106" t="s">
        <v>6491</v>
      </c>
      <c r="DA385" s="106" t="s">
        <v>252</v>
      </c>
      <c r="DB385" s="106" t="str">
        <f>FLEET[[#This Row],[Toll Collection Device Number]]</f>
        <v>NTTA01557460</v>
      </c>
      <c r="DC385" s="106" t="str">
        <f>FLEET[[#This Row],[License Plate]]</f>
        <v>KMZ3594</v>
      </c>
      <c r="DD385" s="111">
        <f>IFERROR(_xlfn.XLOOKUP(FLEET[[#This Row],[ASSET]],Table7[Equip '#],Table7[Rate],),"NON-BILLABLE")</f>
        <v>1300</v>
      </c>
    </row>
    <row r="386" spans="1:108" x14ac:dyDescent="0.25">
      <c r="A386" s="98" t="s">
        <v>4524</v>
      </c>
      <c r="B386" s="99" t="s">
        <v>4525</v>
      </c>
      <c r="C386" s="99" t="s">
        <v>6492</v>
      </c>
      <c r="D386" s="99" t="s">
        <v>4527</v>
      </c>
      <c r="E386" s="99" t="s">
        <v>4528</v>
      </c>
      <c r="F386" s="99" t="s">
        <v>4529</v>
      </c>
      <c r="G386" s="99">
        <v>2017</v>
      </c>
      <c r="H386" s="99" t="s">
        <v>4319</v>
      </c>
      <c r="I386" s="100" t="s">
        <v>5415</v>
      </c>
      <c r="J386" s="99"/>
      <c r="K386" s="101">
        <v>45746.661840277797</v>
      </c>
      <c r="L386" s="99" t="s">
        <v>4580</v>
      </c>
      <c r="M386" s="99"/>
      <c r="N386" s="99"/>
      <c r="O386" s="99"/>
      <c r="P386" s="99"/>
      <c r="Q386" s="99"/>
      <c r="R386" s="99" t="s">
        <v>4533</v>
      </c>
      <c r="S386" s="99" t="s">
        <v>6493</v>
      </c>
      <c r="T386" s="99" t="s">
        <v>4535</v>
      </c>
      <c r="U386" s="99" t="s">
        <v>1934</v>
      </c>
      <c r="V386" s="99">
        <v>18</v>
      </c>
      <c r="W386" s="99">
        <v>160016.1</v>
      </c>
      <c r="X386" s="99">
        <v>160016.1</v>
      </c>
      <c r="Y386" s="99">
        <v>708</v>
      </c>
      <c r="Z386" s="99">
        <v>708</v>
      </c>
      <c r="AA386" s="99" t="s">
        <v>6494</v>
      </c>
      <c r="AB386" s="99" t="s">
        <v>6495</v>
      </c>
      <c r="AC386" s="99"/>
      <c r="AD386" s="99" t="s">
        <v>6496</v>
      </c>
      <c r="AE386" s="99" t="s">
        <v>568</v>
      </c>
      <c r="AF386" s="99"/>
      <c r="AG386" s="99"/>
      <c r="AH386" s="99" t="s">
        <v>6497</v>
      </c>
      <c r="AI386" s="99"/>
      <c r="AJ386" s="99"/>
      <c r="AK386" s="99"/>
      <c r="AL386" s="99"/>
      <c r="AM386" s="99"/>
      <c r="AN386" s="99"/>
      <c r="AO386" s="99" t="s">
        <v>4539</v>
      </c>
      <c r="AP386" s="99" t="s">
        <v>4639</v>
      </c>
      <c r="AQ386" s="99">
        <v>0</v>
      </c>
      <c r="AR386" s="99">
        <v>0</v>
      </c>
      <c r="AS386" s="99" t="s">
        <v>4540</v>
      </c>
      <c r="AT386" s="99">
        <v>0</v>
      </c>
      <c r="AU386" s="99">
        <v>0</v>
      </c>
      <c r="AV386" s="99">
        <v>0</v>
      </c>
      <c r="AW386" s="99">
        <v>0</v>
      </c>
      <c r="AX386" s="99" t="s">
        <v>6498</v>
      </c>
      <c r="AY386" s="99"/>
      <c r="AZ386" s="99"/>
      <c r="BA386" s="99"/>
      <c r="BB386" s="99"/>
      <c r="BC386" s="99"/>
      <c r="BD386" s="99" t="s">
        <v>5645</v>
      </c>
      <c r="BE386" s="99"/>
      <c r="BF386" s="99" t="s">
        <v>5552</v>
      </c>
      <c r="BG386" s="99"/>
      <c r="BH386" s="99"/>
      <c r="BI386" s="99"/>
      <c r="BJ386" s="99"/>
      <c r="BK386" s="99"/>
      <c r="BL386" s="99"/>
      <c r="BM386" s="99"/>
      <c r="BN386" s="99"/>
      <c r="BO386" s="99"/>
      <c r="BP386" s="99"/>
      <c r="BQ386" s="99"/>
      <c r="BR386" s="99"/>
      <c r="BS386" s="99"/>
      <c r="BT386" s="99"/>
      <c r="BU386" s="99"/>
      <c r="BV386" s="99"/>
      <c r="BW386" s="99"/>
      <c r="BX386" s="99"/>
      <c r="BY386" s="99"/>
      <c r="BZ386" s="99"/>
      <c r="CA386" s="99"/>
      <c r="CB386" s="99"/>
      <c r="CC386" s="99"/>
      <c r="CD386" s="99"/>
      <c r="CE386" s="99"/>
      <c r="CF386" s="99"/>
      <c r="CG386" s="99"/>
      <c r="CH386" s="99"/>
      <c r="CI386" s="99"/>
      <c r="CJ386" s="99" t="s">
        <v>4542</v>
      </c>
      <c r="CK386" s="99" t="s">
        <v>6499</v>
      </c>
      <c r="CL386" s="99">
        <v>2</v>
      </c>
      <c r="CM386" s="99"/>
      <c r="CN386" s="102"/>
      <c r="CO386" s="99">
        <v>46053</v>
      </c>
      <c r="CP386" s="103" t="s">
        <v>4544</v>
      </c>
      <c r="CQ386" s="104"/>
      <c r="CR386" s="104"/>
      <c r="CS386" s="104"/>
      <c r="CT386" s="104"/>
      <c r="CU386" s="105"/>
      <c r="CV386" s="104" t="str">
        <f>FLEET[[#This Row],[Category]]</f>
        <v>Pickup Truck</v>
      </c>
      <c r="CW386" s="106" t="str">
        <f t="shared" ref="CW386:CW449" si="6">TRIM(LEFT($C386, FIND("(", $C386 &amp; "(") - 1))</f>
        <v>PT-107</v>
      </c>
      <c r="CX3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DFW OFFICE TRUCK</v>
      </c>
      <c r="CY386" s="106" t="str">
        <f>IFERROR(TRIM(MID(FLEET[[#This Row],[Secondary Asset Identifier]], FIND(" - ", FLEET[[#This Row],[Secondary Asset Identifier]]) + 3, LEN(FLEET[[#This Row],[Secondary Asset Identifier]]))),FLEET[[#This Row],[Emp ID]])</f>
        <v>DFW OFFICE TRUCK</v>
      </c>
      <c r="CZ386" s="106" t="s">
        <v>6494</v>
      </c>
      <c r="DA386" s="106" t="s">
        <v>207</v>
      </c>
      <c r="DB386" s="106" t="str">
        <f>FLEET[[#This Row],[Toll Collection Device Number]]</f>
        <v>NTTA01600130</v>
      </c>
      <c r="DC386" s="106" t="str">
        <f>FLEET[[#This Row],[License Plate]]</f>
        <v>KMZ3599</v>
      </c>
      <c r="DD386" s="111">
        <f>IFERROR(_xlfn.XLOOKUP(FLEET[[#This Row],[ASSET]],Table7[Equip '#],Table7[Rate],),"NON-BILLABLE")</f>
        <v>1300</v>
      </c>
    </row>
    <row r="387" spans="1:108" x14ac:dyDescent="0.25">
      <c r="A387" s="98" t="s">
        <v>4524</v>
      </c>
      <c r="B387" s="99" t="s">
        <v>4525</v>
      </c>
      <c r="C387" s="99" t="s">
        <v>6500</v>
      </c>
      <c r="D387" s="99" t="s">
        <v>4527</v>
      </c>
      <c r="E387" s="99" t="s">
        <v>4528</v>
      </c>
      <c r="F387" s="99" t="s">
        <v>4529</v>
      </c>
      <c r="G387" s="99">
        <v>2018</v>
      </c>
      <c r="H387" s="99" t="s">
        <v>4319</v>
      </c>
      <c r="I387" s="100" t="s">
        <v>5415</v>
      </c>
      <c r="J387" s="99"/>
      <c r="K387" s="101">
        <v>45746.636840277803</v>
      </c>
      <c r="L387" s="99" t="s">
        <v>4580</v>
      </c>
      <c r="M387" s="99"/>
      <c r="N387" s="99"/>
      <c r="O387" s="99"/>
      <c r="P387" s="99"/>
      <c r="Q387" s="99"/>
      <c r="R387" s="99" t="s">
        <v>6501</v>
      </c>
      <c r="S387" s="99"/>
      <c r="T387" s="99" t="s">
        <v>4535</v>
      </c>
      <c r="U387" s="99" t="s">
        <v>5891</v>
      </c>
      <c r="V387" s="99">
        <v>165</v>
      </c>
      <c r="W387" s="99">
        <v>171880.2</v>
      </c>
      <c r="X387" s="99">
        <v>172885.2</v>
      </c>
      <c r="Y387" s="99">
        <v>6334</v>
      </c>
      <c r="Z387" s="99">
        <v>6334</v>
      </c>
      <c r="AA387" s="99" t="s">
        <v>6502</v>
      </c>
      <c r="AB387" s="99" t="s">
        <v>6503</v>
      </c>
      <c r="AC387" s="99"/>
      <c r="AD387" s="99" t="s">
        <v>6504</v>
      </c>
      <c r="AE387" s="99" t="s">
        <v>568</v>
      </c>
      <c r="AF387" s="99"/>
      <c r="AG387" s="99"/>
      <c r="AH387" s="99" t="s">
        <v>6505</v>
      </c>
      <c r="AI387" s="99"/>
      <c r="AJ387" s="99"/>
      <c r="AK387" s="99"/>
      <c r="AL387" s="99"/>
      <c r="AM387" s="99"/>
      <c r="AN387" s="99"/>
      <c r="AO387" s="99" t="s">
        <v>4539</v>
      </c>
      <c r="AP387" s="99" t="s">
        <v>4639</v>
      </c>
      <c r="AQ387" s="99">
        <v>0</v>
      </c>
      <c r="AR387" s="99">
        <v>0</v>
      </c>
      <c r="AS387" s="99" t="s">
        <v>4540</v>
      </c>
      <c r="AT387" s="99">
        <v>0</v>
      </c>
      <c r="AU387" s="99">
        <v>0</v>
      </c>
      <c r="AV387" s="99">
        <v>0</v>
      </c>
      <c r="AW387" s="99">
        <v>0</v>
      </c>
      <c r="AX387" s="99" t="s">
        <v>6506</v>
      </c>
      <c r="AY387" s="99"/>
      <c r="AZ387" s="99">
        <v>0</v>
      </c>
      <c r="BA387" s="99">
        <v>0</v>
      </c>
      <c r="BB387" s="99">
        <v>0</v>
      </c>
      <c r="BC387" s="99"/>
      <c r="BD387" s="99"/>
      <c r="BE387" s="99"/>
      <c r="BF387" s="99" t="s">
        <v>6507</v>
      </c>
      <c r="BG387" s="99"/>
      <c r="BH387" s="99"/>
      <c r="BI387" s="99"/>
      <c r="BJ387" s="99"/>
      <c r="BK387" s="99"/>
      <c r="BL387" s="99"/>
      <c r="BM387" s="99"/>
      <c r="BN387" s="99"/>
      <c r="BO387" s="99"/>
      <c r="BP387" s="99"/>
      <c r="BQ387" s="99"/>
      <c r="BR387" s="99"/>
      <c r="BS387" s="99"/>
      <c r="BT387" s="99"/>
      <c r="BU387" s="99"/>
      <c r="BV387" s="99"/>
      <c r="BW387" s="99"/>
      <c r="BX387" s="99"/>
      <c r="BY387" s="99"/>
      <c r="BZ387" s="99"/>
      <c r="CA387" s="99"/>
      <c r="CB387" s="99"/>
      <c r="CC387" s="99"/>
      <c r="CD387" s="99"/>
      <c r="CE387" s="99"/>
      <c r="CF387" s="99"/>
      <c r="CG387" s="99"/>
      <c r="CH387" s="99"/>
      <c r="CI387" s="99"/>
      <c r="CJ387" s="99" t="s">
        <v>4542</v>
      </c>
      <c r="CK387" s="99" t="s">
        <v>6508</v>
      </c>
      <c r="CL387" s="99">
        <v>2</v>
      </c>
      <c r="CM387" s="99"/>
      <c r="CN387" s="102"/>
      <c r="CO387" s="99">
        <v>45688</v>
      </c>
      <c r="CP387" s="103" t="s">
        <v>4696</v>
      </c>
      <c r="CQ387" s="104"/>
      <c r="CR387" s="104"/>
      <c r="CS387" s="104"/>
      <c r="CT387" s="104"/>
      <c r="CU387" s="105"/>
      <c r="CV387" s="104" t="str">
        <f>FLEET[[#This Row],[Category]]</f>
        <v>Pickup Truck</v>
      </c>
      <c r="CW387" s="106" t="str">
        <f t="shared" si="6"/>
        <v>PT-108</v>
      </c>
      <c r="CX3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440285</v>
      </c>
      <c r="CY387" s="106" t="str">
        <f>IFERROR(TRIM(MID(FLEET[[#This Row],[Secondary Asset Identifier]], FIND(" - ", FLEET[[#This Row],[Secondary Asset Identifier]]) + 3, LEN(FLEET[[#This Row],[Secondary Asset Identifier]]))),FLEET[[#This Row],[Emp ID]])</f>
        <v>BADILLO, GERARDO J</v>
      </c>
      <c r="CZ387" s="106" t="s">
        <v>6509</v>
      </c>
      <c r="DA387" s="106" t="s">
        <v>208</v>
      </c>
      <c r="DB387" s="106" t="str">
        <f>FLEET[[#This Row],[Toll Collection Device Number]]</f>
        <v>DFW.05963190</v>
      </c>
      <c r="DC387" s="106" t="str">
        <f>FLEET[[#This Row],[License Plate]]</f>
        <v>MRC5464</v>
      </c>
      <c r="DD387" s="111">
        <f>IFERROR(_xlfn.XLOOKUP(FLEET[[#This Row],[ASSET]],Table7[Equip '#],Table7[Rate],),"NON-BILLABLE")</f>
        <v>1300</v>
      </c>
    </row>
    <row r="388" spans="1:108" x14ac:dyDescent="0.25">
      <c r="A388" s="98" t="s">
        <v>4524</v>
      </c>
      <c r="B388" s="99" t="s">
        <v>4525</v>
      </c>
      <c r="C388" s="99" t="s">
        <v>6510</v>
      </c>
      <c r="D388" s="99" t="s">
        <v>4527</v>
      </c>
      <c r="E388" s="99" t="s">
        <v>6511</v>
      </c>
      <c r="F388" s="99" t="s">
        <v>6512</v>
      </c>
      <c r="G388" s="99">
        <v>2022</v>
      </c>
      <c r="H388" s="99" t="s">
        <v>4319</v>
      </c>
      <c r="I388" s="100" t="s">
        <v>6513</v>
      </c>
      <c r="J388" s="99"/>
      <c r="K388" s="101">
        <v>45747.333599537</v>
      </c>
      <c r="L388" s="99" t="s">
        <v>5112</v>
      </c>
      <c r="M388" s="99"/>
      <c r="N388" s="99"/>
      <c r="O388" s="99"/>
      <c r="P388" s="99"/>
      <c r="Q388" s="99"/>
      <c r="R388" s="99" t="s">
        <v>4572</v>
      </c>
      <c r="S388" s="99" t="s">
        <v>6514</v>
      </c>
      <c r="T388" s="99" t="s">
        <v>4535</v>
      </c>
      <c r="U388" s="99" t="s">
        <v>4536</v>
      </c>
      <c r="V388" s="99">
        <v>584</v>
      </c>
      <c r="W388" s="99">
        <v>101597.3</v>
      </c>
      <c r="X388" s="99">
        <v>101597.3</v>
      </c>
      <c r="Y388" s="99">
        <v>4535</v>
      </c>
      <c r="Z388" s="99">
        <v>4535</v>
      </c>
      <c r="AA388" s="99" t="s">
        <v>6515</v>
      </c>
      <c r="AB388" s="99" t="s">
        <v>6516</v>
      </c>
      <c r="AC388" s="99"/>
      <c r="AD388" s="99" t="s">
        <v>6517</v>
      </c>
      <c r="AE388" s="99" t="s">
        <v>568</v>
      </c>
      <c r="AF388" s="99"/>
      <c r="AG388" s="99"/>
      <c r="AH388" s="99" t="s">
        <v>6518</v>
      </c>
      <c r="AI388" s="99"/>
      <c r="AJ388" s="99"/>
      <c r="AK388" s="99"/>
      <c r="AL388" s="99"/>
      <c r="AM388" s="99"/>
      <c r="AN388" s="99"/>
      <c r="AO388" s="99" t="s">
        <v>4539</v>
      </c>
      <c r="AP388" s="99" t="s">
        <v>4639</v>
      </c>
      <c r="AQ388" s="99">
        <v>0</v>
      </c>
      <c r="AR388" s="99">
        <v>0</v>
      </c>
      <c r="AS388" s="99" t="s">
        <v>4540</v>
      </c>
      <c r="AT388" s="99">
        <v>0</v>
      </c>
      <c r="AU388" s="99">
        <v>0</v>
      </c>
      <c r="AV388" s="99">
        <v>0</v>
      </c>
      <c r="AW388" s="99">
        <v>0</v>
      </c>
      <c r="AX388" s="99" t="s">
        <v>6519</v>
      </c>
      <c r="AY388" s="99"/>
      <c r="AZ388" s="99">
        <v>0</v>
      </c>
      <c r="BA388" s="99">
        <v>0</v>
      </c>
      <c r="BB388" s="99">
        <v>0</v>
      </c>
      <c r="BC388" s="99"/>
      <c r="BD388" s="99"/>
      <c r="BE388" s="99"/>
      <c r="BF388" s="99" t="s">
        <v>4598</v>
      </c>
      <c r="BG388" s="99"/>
      <c r="BH388" s="99"/>
      <c r="BI388" s="99"/>
      <c r="BJ388" s="99"/>
      <c r="BK388" s="99"/>
      <c r="BL388" s="99"/>
      <c r="BM388" s="99"/>
      <c r="BN388" s="99"/>
      <c r="BO388" s="99"/>
      <c r="BP388" s="99"/>
      <c r="BQ388" s="99"/>
      <c r="BR388" s="99"/>
      <c r="BS388" s="99"/>
      <c r="BT388" s="99"/>
      <c r="BU388" s="99"/>
      <c r="BV388" s="99"/>
      <c r="BW388" s="99"/>
      <c r="BX388" s="99"/>
      <c r="BY388" s="99"/>
      <c r="BZ388" s="99"/>
      <c r="CA388" s="99"/>
      <c r="CB388" s="99"/>
      <c r="CC388" s="99"/>
      <c r="CD388" s="99"/>
      <c r="CE388" s="99"/>
      <c r="CF388" s="99"/>
      <c r="CG388" s="99"/>
      <c r="CH388" s="99"/>
      <c r="CI388" s="99"/>
      <c r="CJ388" s="99" t="s">
        <v>4542</v>
      </c>
      <c r="CK388" s="99" t="s">
        <v>6520</v>
      </c>
      <c r="CL388" s="99">
        <v>2</v>
      </c>
      <c r="CM388" s="99"/>
      <c r="CN388" s="102"/>
      <c r="CO388" s="99">
        <v>45747</v>
      </c>
      <c r="CP388" s="103" t="s">
        <v>4696</v>
      </c>
      <c r="CQ388" s="104"/>
      <c r="CR388" s="104"/>
      <c r="CS388" s="104"/>
      <c r="CT388" s="104"/>
      <c r="CU388" s="105"/>
      <c r="CV388" s="104" t="str">
        <f>FLEET[[#This Row],[Category]]</f>
        <v>Pickup Truck</v>
      </c>
      <c r="CW388" s="106" t="str">
        <f t="shared" si="6"/>
        <v>PT-10S</v>
      </c>
      <c r="CX3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BERROB</v>
      </c>
      <c r="CY388" s="106" t="str">
        <f>IFERROR(TRIM(MID(FLEET[[#This Row],[Secondary Asset Identifier]], FIND(" - ", FLEET[[#This Row],[Secondary Asset Identifier]]) + 3, LEN(FLEET[[#This Row],[Secondary Asset Identifier]]))),FLEET[[#This Row],[Emp ID]])</f>
        <v>Berryhill, Robert P</v>
      </c>
      <c r="CZ388" s="106" t="s">
        <v>4397</v>
      </c>
      <c r="DA388" s="106" t="s">
        <v>4381</v>
      </c>
      <c r="DB388" s="106" t="str">
        <f>FLEET[[#This Row],[Toll Collection Device Number]]</f>
        <v>DFW.06165508</v>
      </c>
      <c r="DC388" s="106" t="str">
        <f>FLEET[[#This Row],[License Plate]]</f>
        <v>RVG9976</v>
      </c>
      <c r="DD388" s="111" t="str">
        <f>IFERROR(_xlfn.XLOOKUP(FLEET[[#This Row],[ASSET]],Table7[Equip '#],Table7[Rate],),"NON-BILLABLE")</f>
        <v>NON-BILLABLE</v>
      </c>
    </row>
    <row r="389" spans="1:108" x14ac:dyDescent="0.25">
      <c r="A389" s="98" t="s">
        <v>4524</v>
      </c>
      <c r="B389" s="99" t="s">
        <v>4525</v>
      </c>
      <c r="C389" s="99" t="s">
        <v>6521</v>
      </c>
      <c r="D389" s="99" t="s">
        <v>4527</v>
      </c>
      <c r="E389" s="99" t="s">
        <v>4528</v>
      </c>
      <c r="F389" s="99" t="s">
        <v>6449</v>
      </c>
      <c r="G389" s="99">
        <v>2017</v>
      </c>
      <c r="H389" s="99" t="s">
        <v>4319</v>
      </c>
      <c r="I389" s="100" t="s">
        <v>6522</v>
      </c>
      <c r="J389" s="99"/>
      <c r="K389" s="99">
        <v>45721.443275463003</v>
      </c>
      <c r="L389" s="99" t="s">
        <v>4904</v>
      </c>
      <c r="M389" s="99"/>
      <c r="N389" s="99"/>
      <c r="O389" s="99"/>
      <c r="P389" s="99"/>
      <c r="Q389" s="99"/>
      <c r="R389" s="99" t="s">
        <v>4628</v>
      </c>
      <c r="S389" s="99"/>
      <c r="T389" s="99" t="s">
        <v>4535</v>
      </c>
      <c r="U389" s="99" t="s">
        <v>6523</v>
      </c>
      <c r="V389" s="99">
        <v>282</v>
      </c>
      <c r="W389" s="99">
        <v>151884.20000000001</v>
      </c>
      <c r="X389" s="99">
        <v>151884.20000000001</v>
      </c>
      <c r="Y389" s="99">
        <v>7034</v>
      </c>
      <c r="Z389" s="99">
        <v>7034</v>
      </c>
      <c r="AA389" s="99"/>
      <c r="AB389" s="99" t="s">
        <v>6524</v>
      </c>
      <c r="AC389" s="99"/>
      <c r="AD389" s="99" t="s">
        <v>6525</v>
      </c>
      <c r="AE389" s="99" t="s">
        <v>568</v>
      </c>
      <c r="AF389" s="99"/>
      <c r="AG389" s="99"/>
      <c r="AH389" s="99" t="s">
        <v>6526</v>
      </c>
      <c r="AI389" s="99"/>
      <c r="AJ389" s="99"/>
      <c r="AK389" s="99"/>
      <c r="AL389" s="99"/>
      <c r="AM389" s="99"/>
      <c r="AN389" s="99"/>
      <c r="AO389" s="99" t="s">
        <v>4539</v>
      </c>
      <c r="AP389" s="99" t="s">
        <v>4639</v>
      </c>
      <c r="AQ389" s="99">
        <v>0</v>
      </c>
      <c r="AR389" s="99">
        <v>0</v>
      </c>
      <c r="AS389" s="99" t="s">
        <v>4540</v>
      </c>
      <c r="AT389" s="99">
        <v>0</v>
      </c>
      <c r="AU389" s="99">
        <v>0</v>
      </c>
      <c r="AV389" s="99">
        <v>0</v>
      </c>
      <c r="AW389" s="99">
        <v>0</v>
      </c>
      <c r="AX389" s="99" t="s">
        <v>6527</v>
      </c>
      <c r="AY389" s="99"/>
      <c r="AZ389" s="99">
        <v>0</v>
      </c>
      <c r="BA389" s="99">
        <v>0</v>
      </c>
      <c r="BB389" s="99">
        <v>0</v>
      </c>
      <c r="BC389" s="99"/>
      <c r="BD389" s="99"/>
      <c r="BE389" s="99"/>
      <c r="BF389" s="99" t="s">
        <v>6528</v>
      </c>
      <c r="BG389" s="99"/>
      <c r="BH389" s="99"/>
      <c r="BI389" s="99"/>
      <c r="BJ389" s="99"/>
      <c r="BK389" s="99"/>
      <c r="BL389" s="99"/>
      <c r="BM389" s="99"/>
      <c r="BN389" s="99"/>
      <c r="BO389" s="99"/>
      <c r="BP389" s="99"/>
      <c r="BQ389" s="99"/>
      <c r="BR389" s="99"/>
      <c r="BS389" s="99"/>
      <c r="BT389" s="99"/>
      <c r="BU389" s="99"/>
      <c r="BV389" s="99"/>
      <c r="BW389" s="99"/>
      <c r="BX389" s="99"/>
      <c r="BY389" s="99"/>
      <c r="BZ389" s="99"/>
      <c r="CA389" s="99"/>
      <c r="CB389" s="99"/>
      <c r="CC389" s="99"/>
      <c r="CD389" s="99"/>
      <c r="CE389" s="99"/>
      <c r="CF389" s="99"/>
      <c r="CG389" s="99"/>
      <c r="CH389" s="99"/>
      <c r="CI389" s="99"/>
      <c r="CJ389" s="99" t="s">
        <v>4542</v>
      </c>
      <c r="CK389" s="99" t="s">
        <v>6529</v>
      </c>
      <c r="CL389" s="99"/>
      <c r="CM389" s="99"/>
      <c r="CN389" s="102"/>
      <c r="CO389" s="99">
        <v>45900</v>
      </c>
      <c r="CP389" s="103" t="s">
        <v>4696</v>
      </c>
      <c r="CQ389" s="104"/>
      <c r="CR389" s="104"/>
      <c r="CS389" s="104"/>
      <c r="CT389" s="104"/>
      <c r="CU389" s="105"/>
      <c r="CV389" s="104" t="str">
        <f>FLEET[[#This Row],[Category]]</f>
        <v>Pickup Truck</v>
      </c>
      <c r="CW389" s="106" t="str">
        <f t="shared" si="6"/>
        <v>PT-111</v>
      </c>
      <c r="CX3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mech loaner</v>
      </c>
      <c r="CY389" s="106" t="str">
        <f>IFERROR(TRIM(MID(FLEET[[#This Row],[Secondary Asset Identifier]], FIND(" - ", FLEET[[#This Row],[Secondary Asset Identifier]]) + 3, LEN(FLEET[[#This Row],[Secondary Asset Identifier]]))),FLEET[[#This Row],[Emp ID]])</f>
        <v>shop mech loaner</v>
      </c>
      <c r="CZ389" s="106" t="s">
        <v>6530</v>
      </c>
      <c r="DA389" s="106" t="s">
        <v>107</v>
      </c>
      <c r="DB389" s="106" t="str">
        <f>FLEET[[#This Row],[Toll Collection Device Number]]</f>
        <v>DFW.01201104</v>
      </c>
      <c r="DC389" s="106" t="str">
        <f>FLEET[[#This Row],[License Plate]]</f>
        <v>LGD2424</v>
      </c>
      <c r="DD389" s="111">
        <f>IFERROR(_xlfn.XLOOKUP(FLEET[[#This Row],[ASSET]],Table7[Equip '#],Table7[Rate],),"NON-BILLABLE")</f>
        <v>1700</v>
      </c>
    </row>
    <row r="390" spans="1:108" x14ac:dyDescent="0.25">
      <c r="A390" s="98" t="s">
        <v>4524</v>
      </c>
      <c r="B390" s="99" t="s">
        <v>4525</v>
      </c>
      <c r="C390" s="99" t="s">
        <v>6531</v>
      </c>
      <c r="D390" s="99" t="s">
        <v>4527</v>
      </c>
      <c r="E390" s="99" t="s">
        <v>6511</v>
      </c>
      <c r="F390" s="99" t="s">
        <v>6512</v>
      </c>
      <c r="G390" s="99">
        <v>2023</v>
      </c>
      <c r="H390" s="99" t="s">
        <v>4319</v>
      </c>
      <c r="I390" s="100" t="s">
        <v>5627</v>
      </c>
      <c r="J390" s="99"/>
      <c r="K390" s="101">
        <v>45747.335162037001</v>
      </c>
      <c r="L390" s="99" t="s">
        <v>5112</v>
      </c>
      <c r="M390" s="99"/>
      <c r="N390" s="99"/>
      <c r="O390" s="99"/>
      <c r="P390" s="99"/>
      <c r="Q390" s="99"/>
      <c r="R390" s="99" t="s">
        <v>4751</v>
      </c>
      <c r="S390" s="99" t="s">
        <v>6532</v>
      </c>
      <c r="T390" s="99" t="s">
        <v>4535</v>
      </c>
      <c r="U390" s="99" t="s">
        <v>4536</v>
      </c>
      <c r="V390" s="99">
        <v>586</v>
      </c>
      <c r="W390" s="99">
        <v>55958.2</v>
      </c>
      <c r="X390" s="99">
        <v>55958.2</v>
      </c>
      <c r="Y390" s="99">
        <v>2768</v>
      </c>
      <c r="Z390" s="99">
        <v>2768</v>
      </c>
      <c r="AA390" s="99" t="s">
        <v>6533</v>
      </c>
      <c r="AB390" s="99" t="s">
        <v>6534</v>
      </c>
      <c r="AC390" s="99"/>
      <c r="AD390" s="99" t="s">
        <v>6535</v>
      </c>
      <c r="AE390" s="99" t="s">
        <v>568</v>
      </c>
      <c r="AF390" s="99"/>
      <c r="AG390" s="99"/>
      <c r="AH390" s="99" t="s">
        <v>6536</v>
      </c>
      <c r="AI390" s="99"/>
      <c r="AJ390" s="99"/>
      <c r="AK390" s="99"/>
      <c r="AL390" s="99"/>
      <c r="AM390" s="99"/>
      <c r="AN390" s="99"/>
      <c r="AO390" s="99" t="s">
        <v>4539</v>
      </c>
      <c r="AP390" s="99" t="s">
        <v>4639</v>
      </c>
      <c r="AQ390" s="99">
        <v>0</v>
      </c>
      <c r="AR390" s="99">
        <v>0</v>
      </c>
      <c r="AS390" s="99" t="s">
        <v>4540</v>
      </c>
      <c r="AT390" s="99">
        <v>0</v>
      </c>
      <c r="AU390" s="99">
        <v>0</v>
      </c>
      <c r="AV390" s="99">
        <v>0</v>
      </c>
      <c r="AW390" s="99">
        <v>0</v>
      </c>
      <c r="AX390" s="99" t="s">
        <v>6537</v>
      </c>
      <c r="AY390" s="99"/>
      <c r="AZ390" s="99">
        <v>0</v>
      </c>
      <c r="BA390" s="99">
        <v>0</v>
      </c>
      <c r="BB390" s="99">
        <v>0</v>
      </c>
      <c r="BC390" s="99"/>
      <c r="BD390" s="99"/>
      <c r="BE390" s="99"/>
      <c r="BF390" s="99" t="s">
        <v>4598</v>
      </c>
      <c r="BG390" s="99"/>
      <c r="BH390" s="99"/>
      <c r="BI390" s="99"/>
      <c r="BJ390" s="99"/>
      <c r="BK390" s="99"/>
      <c r="BL390" s="99"/>
      <c r="BM390" s="99"/>
      <c r="BN390" s="99"/>
      <c r="BO390" s="99"/>
      <c r="BP390" s="99"/>
      <c r="BQ390" s="99"/>
      <c r="BR390" s="99"/>
      <c r="BS390" s="99"/>
      <c r="BT390" s="99"/>
      <c r="BU390" s="99"/>
      <c r="BV390" s="99"/>
      <c r="BW390" s="99"/>
      <c r="BX390" s="99"/>
      <c r="BY390" s="99"/>
      <c r="BZ390" s="99"/>
      <c r="CA390" s="99"/>
      <c r="CB390" s="99"/>
      <c r="CC390" s="99"/>
      <c r="CD390" s="99"/>
      <c r="CE390" s="99"/>
      <c r="CF390" s="99"/>
      <c r="CG390" s="99"/>
      <c r="CH390" s="99"/>
      <c r="CI390" s="99"/>
      <c r="CJ390" s="99" t="s">
        <v>4542</v>
      </c>
      <c r="CK390" s="99" t="s">
        <v>6538</v>
      </c>
      <c r="CL390" s="99">
        <v>2</v>
      </c>
      <c r="CM390" s="99"/>
      <c r="CN390" s="102"/>
      <c r="CO390" s="99">
        <v>45777</v>
      </c>
      <c r="CP390" s="103" t="s">
        <v>4696</v>
      </c>
      <c r="CQ390" s="104"/>
      <c r="CR390" s="104"/>
      <c r="CS390" s="104"/>
      <c r="CT390" s="104"/>
      <c r="CU390" s="105"/>
      <c r="CV390" s="104" t="str">
        <f>FLEET[[#This Row],[Category]]</f>
        <v>Pickup Truck</v>
      </c>
      <c r="CW390" s="106" t="str">
        <f t="shared" si="6"/>
        <v>PT-11S</v>
      </c>
      <c r="CX3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MURRAF</v>
      </c>
      <c r="CY390" s="106" t="str">
        <f>IFERROR(TRIM(MID(FLEET[[#This Row],[Secondary Asset Identifier]], FIND(" - ", FLEET[[#This Row],[Secondary Asset Identifier]]) + 3, LEN(FLEET[[#This Row],[Secondary Asset Identifier]]))),FLEET[[#This Row],[Emp ID]])</f>
        <v>Muratalla-Ceja, Rafael</v>
      </c>
      <c r="CZ390" s="106" t="s">
        <v>4398</v>
      </c>
      <c r="DA390" s="106" t="s">
        <v>4382</v>
      </c>
      <c r="DB390" s="106" t="str">
        <f>FLEET[[#This Row],[Toll Collection Device Number]]</f>
        <v>DFW.05807505</v>
      </c>
      <c r="DC390" s="106" t="str">
        <f>FLEET[[#This Row],[License Plate]]</f>
        <v>TCG1001</v>
      </c>
      <c r="DD390" s="111" t="str">
        <f>IFERROR(_xlfn.XLOOKUP(FLEET[[#This Row],[ASSET]],Table7[Equip '#],Table7[Rate],),"NON-BILLABLE")</f>
        <v>NON-BILLABLE</v>
      </c>
    </row>
    <row r="391" spans="1:108" x14ac:dyDescent="0.25">
      <c r="A391" s="98" t="s">
        <v>4524</v>
      </c>
      <c r="B391" s="99" t="s">
        <v>4525</v>
      </c>
      <c r="C391" s="99" t="s">
        <v>6539</v>
      </c>
      <c r="D391" s="99" t="s">
        <v>4527</v>
      </c>
      <c r="E391" s="99" t="s">
        <v>4528</v>
      </c>
      <c r="F391" s="99" t="s">
        <v>4529</v>
      </c>
      <c r="G391" s="99">
        <v>2018</v>
      </c>
      <c r="H391" s="99" t="s">
        <v>4319</v>
      </c>
      <c r="I391" s="100" t="s">
        <v>5415</v>
      </c>
      <c r="J391" s="99"/>
      <c r="K391" s="101">
        <v>45747.310891203699</v>
      </c>
      <c r="L391" s="99" t="s">
        <v>4531</v>
      </c>
      <c r="M391" s="99"/>
      <c r="N391" s="99"/>
      <c r="O391" s="99"/>
      <c r="P391" s="99"/>
      <c r="Q391" s="99"/>
      <c r="R391" s="99" t="s">
        <v>4628</v>
      </c>
      <c r="S391" s="99"/>
      <c r="T391" s="99" t="s">
        <v>4535</v>
      </c>
      <c r="U391" s="99" t="s">
        <v>4536</v>
      </c>
      <c r="V391" s="99">
        <v>234</v>
      </c>
      <c r="W391" s="99">
        <v>102406</v>
      </c>
      <c r="X391" s="99">
        <v>102406</v>
      </c>
      <c r="Y391" s="99">
        <v>1299</v>
      </c>
      <c r="Z391" s="99">
        <v>1299</v>
      </c>
      <c r="AA391" s="99" t="s">
        <v>6540</v>
      </c>
      <c r="AB391" s="99" t="s">
        <v>6541</v>
      </c>
      <c r="AC391" s="99"/>
      <c r="AD391" s="99" t="s">
        <v>6542</v>
      </c>
      <c r="AE391" s="99" t="s">
        <v>568</v>
      </c>
      <c r="AF391" s="99"/>
      <c r="AG391" s="99"/>
      <c r="AH391" s="99" t="s">
        <v>6444</v>
      </c>
      <c r="AI391" s="99"/>
      <c r="AJ391" s="99"/>
      <c r="AK391" s="99"/>
      <c r="AL391" s="99"/>
      <c r="AM391" s="99"/>
      <c r="AN391" s="99"/>
      <c r="AO391" s="99" t="s">
        <v>4539</v>
      </c>
      <c r="AP391" s="99" t="s">
        <v>4639</v>
      </c>
      <c r="AQ391" s="99">
        <v>0</v>
      </c>
      <c r="AR391" s="99">
        <v>0</v>
      </c>
      <c r="AS391" s="99" t="s">
        <v>4540</v>
      </c>
      <c r="AT391" s="99">
        <v>0</v>
      </c>
      <c r="AU391" s="99">
        <v>0</v>
      </c>
      <c r="AV391" s="99">
        <v>0</v>
      </c>
      <c r="AW391" s="99">
        <v>0</v>
      </c>
      <c r="AX391" s="99" t="s">
        <v>6543</v>
      </c>
      <c r="AY391" s="99"/>
      <c r="AZ391" s="99">
        <v>0</v>
      </c>
      <c r="BA391" s="99">
        <v>0</v>
      </c>
      <c r="BB391" s="99">
        <v>0</v>
      </c>
      <c r="BC391" s="99"/>
      <c r="BD391" s="99"/>
      <c r="BE391" s="99"/>
      <c r="BF391" s="99" t="s">
        <v>6544</v>
      </c>
      <c r="BG391" s="99"/>
      <c r="BH391" s="99"/>
      <c r="BI391" s="99"/>
      <c r="BJ391" s="99"/>
      <c r="BK391" s="99"/>
      <c r="BL391" s="99"/>
      <c r="BM391" s="99"/>
      <c r="BN391" s="99"/>
      <c r="BO391" s="99"/>
      <c r="BP391" s="99"/>
      <c r="BQ391" s="99"/>
      <c r="BR391" s="99"/>
      <c r="BS391" s="99"/>
      <c r="BT391" s="99"/>
      <c r="BU391" s="99"/>
      <c r="BV391" s="99"/>
      <c r="BW391" s="99"/>
      <c r="BX391" s="99"/>
      <c r="BY391" s="99"/>
      <c r="BZ391" s="99"/>
      <c r="CA391" s="99"/>
      <c r="CB391" s="99"/>
      <c r="CC391" s="99"/>
      <c r="CD391" s="99"/>
      <c r="CE391" s="99"/>
      <c r="CF391" s="99"/>
      <c r="CG391" s="99"/>
      <c r="CH391" s="99"/>
      <c r="CI391" s="99"/>
      <c r="CJ391" s="99" t="s">
        <v>4542</v>
      </c>
      <c r="CK391" s="99" t="s">
        <v>6545</v>
      </c>
      <c r="CL391" s="99">
        <v>2</v>
      </c>
      <c r="CM391" s="99"/>
      <c r="CN391" s="102"/>
      <c r="CO391" s="99">
        <v>45016</v>
      </c>
      <c r="CP391" s="103" t="s">
        <v>4696</v>
      </c>
      <c r="CQ391" s="104"/>
      <c r="CR391" s="104"/>
      <c r="CS391" s="104"/>
      <c r="CT391" s="104"/>
      <c r="CU391" s="105"/>
      <c r="CV391" s="104" t="str">
        <f>FLEET[[#This Row],[Category]]</f>
        <v>Pickup Truck</v>
      </c>
      <c r="CW391" s="106" t="str">
        <f t="shared" si="6"/>
        <v>PT-125</v>
      </c>
      <c r="CX3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PLANO JOBSITE TRUCK</v>
      </c>
      <c r="CY391" s="106" t="str">
        <f>IFERROR(TRIM(MID(FLEET[[#This Row],[Secondary Asset Identifier]], FIND(" - ", FLEET[[#This Row],[Secondary Asset Identifier]]) + 3, LEN(FLEET[[#This Row],[Secondary Asset Identifier]]))),FLEET[[#This Row],[Emp ID]])</f>
        <v>PLANO JOBSITE TRUCK</v>
      </c>
      <c r="CZ391" s="106" t="s">
        <v>6546</v>
      </c>
      <c r="DA391" s="106" t="s">
        <v>112</v>
      </c>
      <c r="DB391" s="106" t="str">
        <f>FLEET[[#This Row],[Toll Collection Device Number]]</f>
        <v xml:space="preserve">DNT.15282756	</v>
      </c>
      <c r="DC391" s="106" t="str">
        <f>FLEET[[#This Row],[License Plate]]</f>
        <v>LCT5558</v>
      </c>
      <c r="DD391" s="111">
        <f>IFERROR(_xlfn.XLOOKUP(FLEET[[#This Row],[ASSET]],Table7[Equip '#],Table7[Rate],),"NON-BILLABLE")</f>
        <v>1300</v>
      </c>
    </row>
    <row r="392" spans="1:108" x14ac:dyDescent="0.25">
      <c r="A392" s="98" t="s">
        <v>4524</v>
      </c>
      <c r="B392" s="99" t="s">
        <v>4525</v>
      </c>
      <c r="C392" s="99" t="s">
        <v>6547</v>
      </c>
      <c r="D392" s="99" t="s">
        <v>4527</v>
      </c>
      <c r="E392" s="99" t="s">
        <v>4528</v>
      </c>
      <c r="F392" s="99" t="s">
        <v>5588</v>
      </c>
      <c r="G392" s="99">
        <v>2023</v>
      </c>
      <c r="H392" s="99" t="s">
        <v>4319</v>
      </c>
      <c r="I392" s="100" t="s">
        <v>5627</v>
      </c>
      <c r="J392" s="99"/>
      <c r="K392" s="101">
        <v>45746.578240740702</v>
      </c>
      <c r="L392" s="99" t="s">
        <v>4580</v>
      </c>
      <c r="M392" s="99"/>
      <c r="N392" s="99"/>
      <c r="O392" s="99"/>
      <c r="P392" s="99"/>
      <c r="Q392" s="99"/>
      <c r="R392" s="99" t="s">
        <v>6548</v>
      </c>
      <c r="S392" s="99" t="s">
        <v>6549</v>
      </c>
      <c r="T392" s="99" t="s">
        <v>4535</v>
      </c>
      <c r="U392" s="99" t="s">
        <v>1935</v>
      </c>
      <c r="V392" s="99">
        <v>216</v>
      </c>
      <c r="W392" s="99">
        <v>65169.7</v>
      </c>
      <c r="X392" s="99">
        <v>65169.7</v>
      </c>
      <c r="Y392" s="99">
        <v>3232</v>
      </c>
      <c r="Z392" s="99">
        <v>3232</v>
      </c>
      <c r="AA392" s="99" t="s">
        <v>6550</v>
      </c>
      <c r="AB392" s="99" t="s">
        <v>6551</v>
      </c>
      <c r="AC392" s="99"/>
      <c r="AD392" s="99" t="s">
        <v>6552</v>
      </c>
      <c r="AE392" s="99" t="s">
        <v>568</v>
      </c>
      <c r="AF392" s="99"/>
      <c r="AG392" s="99"/>
      <c r="AH392" s="99" t="s">
        <v>6553</v>
      </c>
      <c r="AI392" s="99"/>
      <c r="AJ392" s="99"/>
      <c r="AK392" s="99"/>
      <c r="AL392" s="99"/>
      <c r="AM392" s="99"/>
      <c r="AN392" s="99"/>
      <c r="AO392" s="99" t="s">
        <v>4539</v>
      </c>
      <c r="AP392" s="99" t="s">
        <v>4639</v>
      </c>
      <c r="AQ392" s="99">
        <v>0</v>
      </c>
      <c r="AR392" s="99">
        <v>0</v>
      </c>
      <c r="AS392" s="99" t="s">
        <v>4540</v>
      </c>
      <c r="AT392" s="99">
        <v>0</v>
      </c>
      <c r="AU392" s="99">
        <v>0</v>
      </c>
      <c r="AV392" s="99">
        <v>0</v>
      </c>
      <c r="AW392" s="99">
        <v>0</v>
      </c>
      <c r="AX392" s="99" t="s">
        <v>6554</v>
      </c>
      <c r="AY392" s="99"/>
      <c r="AZ392" s="99">
        <v>0</v>
      </c>
      <c r="BA392" s="99">
        <v>0</v>
      </c>
      <c r="BB392" s="99">
        <v>0</v>
      </c>
      <c r="BC392" s="99"/>
      <c r="BD392" s="99"/>
      <c r="BE392" s="99"/>
      <c r="BF392" s="99" t="s">
        <v>6207</v>
      </c>
      <c r="BG392" s="99"/>
      <c r="BH392" s="99"/>
      <c r="BI392" s="99"/>
      <c r="BJ392" s="99"/>
      <c r="BK392" s="99"/>
      <c r="BL392" s="99"/>
      <c r="BM392" s="99"/>
      <c r="BN392" s="99"/>
      <c r="BO392" s="99"/>
      <c r="BP392" s="99"/>
      <c r="BQ392" s="99"/>
      <c r="BR392" s="99"/>
      <c r="BS392" s="99"/>
      <c r="BT392" s="99"/>
      <c r="BU392" s="99"/>
      <c r="BV392" s="99"/>
      <c r="BW392" s="99"/>
      <c r="BX392" s="99"/>
      <c r="BY392" s="99"/>
      <c r="BZ392" s="99"/>
      <c r="CA392" s="99"/>
      <c r="CB392" s="99"/>
      <c r="CC392" s="99"/>
      <c r="CD392" s="99"/>
      <c r="CE392" s="99"/>
      <c r="CF392" s="99"/>
      <c r="CG392" s="99"/>
      <c r="CH392" s="99"/>
      <c r="CI392" s="99"/>
      <c r="CJ392" s="99" t="s">
        <v>4542</v>
      </c>
      <c r="CK392" s="99" t="s">
        <v>6555</v>
      </c>
      <c r="CL392" s="102">
        <v>2</v>
      </c>
      <c r="CM392" s="99"/>
      <c r="CN392" s="102"/>
      <c r="CO392" s="99">
        <v>45777</v>
      </c>
      <c r="CP392" s="103" t="s">
        <v>4696</v>
      </c>
      <c r="CQ392" s="104"/>
      <c r="CR392" s="104"/>
      <c r="CS392" s="104"/>
      <c r="CT392" s="104"/>
      <c r="CU392" s="105"/>
      <c r="CV392" s="104" t="str">
        <f>FLEET[[#This Row],[Category]]</f>
        <v>Pickup Truck</v>
      </c>
      <c r="CW392" s="106" t="str">
        <f t="shared" si="6"/>
        <v>PT-12S</v>
      </c>
      <c r="CX39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HUNSEY</v>
      </c>
      <c r="CY392" s="106" t="str">
        <f>IFERROR(TRIM(MID(FLEET[[#This Row],[Secondary Asset Identifier]], FIND(" - ", FLEET[[#This Row],[Secondary Asset Identifier]]) + 3, LEN(FLEET[[#This Row],[Secondary Asset Identifier]]))),FLEET[[#This Row],[Emp ID]])</f>
        <v>Hunt, Seymore</v>
      </c>
      <c r="CZ392" s="106" t="s">
        <v>4399</v>
      </c>
      <c r="DA392" s="106" t="s">
        <v>4383</v>
      </c>
      <c r="DB392" s="106" t="str">
        <f>FLEET[[#This Row],[Toll Collection Device Number]]</f>
        <v>DFW.05807504</v>
      </c>
      <c r="DC392" s="106" t="str">
        <f>FLEET[[#This Row],[License Plate]]</f>
        <v>TCN8414</v>
      </c>
      <c r="DD392" s="111" t="str">
        <f>IFERROR(_xlfn.XLOOKUP(FLEET[[#This Row],[ASSET]],Table7[Equip '#],Table7[Rate],),"NON-BILLABLE")</f>
        <v>NON-BILLABLE</v>
      </c>
    </row>
    <row r="393" spans="1:108" x14ac:dyDescent="0.25">
      <c r="A393" s="98" t="s">
        <v>4524</v>
      </c>
      <c r="B393" s="99" t="s">
        <v>4525</v>
      </c>
      <c r="C393" s="99" t="s">
        <v>6556</v>
      </c>
      <c r="D393" s="99" t="s">
        <v>4527</v>
      </c>
      <c r="E393" s="99" t="s">
        <v>4528</v>
      </c>
      <c r="F393" s="99" t="s">
        <v>4529</v>
      </c>
      <c r="G393" s="99">
        <v>2023</v>
      </c>
      <c r="H393" s="99" t="s">
        <v>4319</v>
      </c>
      <c r="I393" s="100" t="s">
        <v>5415</v>
      </c>
      <c r="J393" s="99"/>
      <c r="K393" s="101">
        <v>45747.324583333299</v>
      </c>
      <c r="L393" s="99" t="s">
        <v>4531</v>
      </c>
      <c r="M393" s="99"/>
      <c r="N393" s="99"/>
      <c r="O393" s="99"/>
      <c r="P393" s="99"/>
      <c r="Q393" s="99"/>
      <c r="R393" s="99" t="s">
        <v>4533</v>
      </c>
      <c r="S393" s="99" t="s">
        <v>6557</v>
      </c>
      <c r="T393" s="99" t="s">
        <v>4535</v>
      </c>
      <c r="U393" s="99" t="s">
        <v>4536</v>
      </c>
      <c r="V393" s="99">
        <v>593</v>
      </c>
      <c r="W393" s="99">
        <v>21495.7</v>
      </c>
      <c r="X393" s="99">
        <v>21495.7</v>
      </c>
      <c r="Y393" s="99">
        <v>1518</v>
      </c>
      <c r="Z393" s="99">
        <v>1518</v>
      </c>
      <c r="AA393" s="99" t="s">
        <v>6558</v>
      </c>
      <c r="AB393" s="99" t="s">
        <v>6559</v>
      </c>
      <c r="AC393" s="99"/>
      <c r="AD393" s="99" t="s">
        <v>6560</v>
      </c>
      <c r="AE393" s="99" t="s">
        <v>568</v>
      </c>
      <c r="AF393" s="99"/>
      <c r="AG393" s="99"/>
      <c r="AH393" s="99" t="s">
        <v>6479</v>
      </c>
      <c r="AI393" s="99"/>
      <c r="AJ393" s="99"/>
      <c r="AK393" s="99"/>
      <c r="AL393" s="99"/>
      <c r="AM393" s="99"/>
      <c r="AN393" s="99"/>
      <c r="AO393" s="99" t="s">
        <v>4539</v>
      </c>
      <c r="AP393" s="99" t="s">
        <v>4639</v>
      </c>
      <c r="AQ393" s="99">
        <v>0</v>
      </c>
      <c r="AR393" s="99">
        <v>0</v>
      </c>
      <c r="AS393" s="99" t="s">
        <v>4540</v>
      </c>
      <c r="AT393" s="99">
        <v>0</v>
      </c>
      <c r="AU393" s="99">
        <v>0</v>
      </c>
      <c r="AV393" s="99">
        <v>0</v>
      </c>
      <c r="AW393" s="99">
        <v>0</v>
      </c>
      <c r="AX393" s="99" t="s">
        <v>6561</v>
      </c>
      <c r="AY393" s="99"/>
      <c r="AZ393" s="99">
        <v>0</v>
      </c>
      <c r="BA393" s="99">
        <v>0</v>
      </c>
      <c r="BB393" s="99">
        <v>0</v>
      </c>
      <c r="BC393" s="99"/>
      <c r="BD393" s="99"/>
      <c r="BE393" s="99"/>
      <c r="BF393" s="99" t="s">
        <v>4598</v>
      </c>
      <c r="BG393" s="99"/>
      <c r="BH393" s="99"/>
      <c r="BI393" s="99"/>
      <c r="BJ393" s="99"/>
      <c r="BK393" s="99"/>
      <c r="BL393" s="99"/>
      <c r="BM393" s="99"/>
      <c r="BN393" s="99"/>
      <c r="BO393" s="99"/>
      <c r="BP393" s="99"/>
      <c r="BQ393" s="99"/>
      <c r="BR393" s="99"/>
      <c r="BS393" s="99"/>
      <c r="BT393" s="99"/>
      <c r="BU393" s="99"/>
      <c r="BV393" s="99"/>
      <c r="BW393" s="99"/>
      <c r="BX393" s="99"/>
      <c r="BY393" s="99"/>
      <c r="BZ393" s="99"/>
      <c r="CA393" s="99"/>
      <c r="CB393" s="99"/>
      <c r="CC393" s="99"/>
      <c r="CD393" s="99"/>
      <c r="CE393" s="99"/>
      <c r="CF393" s="99"/>
      <c r="CG393" s="99"/>
      <c r="CH393" s="99"/>
      <c r="CI393" s="99"/>
      <c r="CJ393" s="99" t="s">
        <v>4542</v>
      </c>
      <c r="CK393" s="99" t="s">
        <v>6562</v>
      </c>
      <c r="CL393" s="102">
        <v>2</v>
      </c>
      <c r="CM393" s="99"/>
      <c r="CN393" s="102"/>
      <c r="CO393" s="99">
        <v>45869</v>
      </c>
      <c r="CP393" s="103" t="s">
        <v>4696</v>
      </c>
      <c r="CQ393" s="104"/>
      <c r="CR393" s="104"/>
      <c r="CS393" s="104"/>
      <c r="CT393" s="104"/>
      <c r="CU393" s="105"/>
      <c r="CV393" s="104" t="str">
        <f>FLEET[[#This Row],[Category]]</f>
        <v>Pickup Truck</v>
      </c>
      <c r="CW393" s="106" t="str">
        <f t="shared" si="6"/>
        <v>PT-13S</v>
      </c>
      <c r="CX39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MAGJAV</v>
      </c>
      <c r="CY393" s="106" t="str">
        <f>IFERROR(TRIM(MID(FLEET[[#This Row],[Secondary Asset Identifier]], FIND(" - ", FLEET[[#This Row],[Secondary Asset Identifier]]) + 3, LEN(FLEET[[#This Row],[Secondary Asset Identifier]]))),FLEET[[#This Row],[Emp ID]])</f>
        <v>Magallanes, Javier</v>
      </c>
      <c r="CZ393" s="106" t="s">
        <v>4400</v>
      </c>
      <c r="DA393" s="106" t="s">
        <v>4384</v>
      </c>
      <c r="DB393" s="106" t="str">
        <f>FLEET[[#This Row],[Toll Collection Device Number]]</f>
        <v xml:space="preserve">DFW.06281075	</v>
      </c>
      <c r="DC393" s="106" t="str">
        <f>FLEET[[#This Row],[License Plate]]</f>
        <v>TGH9070</v>
      </c>
      <c r="DD393" s="111" t="str">
        <f>IFERROR(_xlfn.XLOOKUP(FLEET[[#This Row],[ASSET]],Table7[Equip '#],Table7[Rate],),"NON-BILLABLE")</f>
        <v>NON-BILLABLE</v>
      </c>
    </row>
    <row r="394" spans="1:108" x14ac:dyDescent="0.25">
      <c r="A394" s="98" t="s">
        <v>4524</v>
      </c>
      <c r="B394" s="99" t="s">
        <v>4525</v>
      </c>
      <c r="C394" s="99" t="s">
        <v>6563</v>
      </c>
      <c r="D394" s="99" t="s">
        <v>4527</v>
      </c>
      <c r="E394" s="99" t="s">
        <v>4528</v>
      </c>
      <c r="F394" s="99" t="s">
        <v>5588</v>
      </c>
      <c r="G394" s="99">
        <v>2023</v>
      </c>
      <c r="H394" s="99" t="s">
        <v>4319</v>
      </c>
      <c r="I394" s="100" t="s">
        <v>5627</v>
      </c>
      <c r="J394" s="99"/>
      <c r="K394" s="101">
        <v>45747.210625</v>
      </c>
      <c r="L394" s="99" t="s">
        <v>4531</v>
      </c>
      <c r="M394" s="99"/>
      <c r="N394" s="99"/>
      <c r="O394" s="99"/>
      <c r="P394" s="99"/>
      <c r="Q394" s="99"/>
      <c r="R394" s="99" t="s">
        <v>6564</v>
      </c>
      <c r="S394" s="99"/>
      <c r="T394" s="99" t="s">
        <v>4535</v>
      </c>
      <c r="U394" s="99" t="s">
        <v>4536</v>
      </c>
      <c r="V394" s="99">
        <v>369</v>
      </c>
      <c r="W394" s="99">
        <v>44831.7</v>
      </c>
      <c r="X394" s="99">
        <v>44831.7</v>
      </c>
      <c r="Y394" s="99">
        <v>1658</v>
      </c>
      <c r="Z394" s="99">
        <v>1658</v>
      </c>
      <c r="AA394" s="99" t="s">
        <v>6565</v>
      </c>
      <c r="AB394" s="99" t="s">
        <v>6566</v>
      </c>
      <c r="AC394" s="99"/>
      <c r="AD394" s="99" t="s">
        <v>6567</v>
      </c>
      <c r="AE394" s="99" t="s">
        <v>568</v>
      </c>
      <c r="AF394" s="99"/>
      <c r="AG394" s="99"/>
      <c r="AH394" s="99"/>
      <c r="AI394" s="99"/>
      <c r="AJ394" s="99"/>
      <c r="AK394" s="99"/>
      <c r="AL394" s="99"/>
      <c r="AM394" s="99"/>
      <c r="AN394" s="99"/>
      <c r="AO394" s="99" t="s">
        <v>4539</v>
      </c>
      <c r="AP394" s="99"/>
      <c r="AQ394" s="99">
        <v>0</v>
      </c>
      <c r="AR394" s="99">
        <v>0</v>
      </c>
      <c r="AS394" s="99" t="s">
        <v>4540</v>
      </c>
      <c r="AT394" s="99">
        <v>0</v>
      </c>
      <c r="AU394" s="99">
        <v>0</v>
      </c>
      <c r="AV394" s="99">
        <v>0</v>
      </c>
      <c r="AW394" s="99">
        <v>0</v>
      </c>
      <c r="AX394" s="99" t="s">
        <v>6568</v>
      </c>
      <c r="AY394" s="99"/>
      <c r="AZ394" s="99"/>
      <c r="BA394" s="99"/>
      <c r="BB394" s="99"/>
      <c r="BC394" s="99"/>
      <c r="BD394" s="99"/>
      <c r="BE394" s="99"/>
      <c r="BF394" s="99" t="s">
        <v>6569</v>
      </c>
      <c r="BG394" s="99"/>
      <c r="BH394" s="99"/>
      <c r="BI394" s="99"/>
      <c r="BJ394" s="99"/>
      <c r="BK394" s="99"/>
      <c r="BL394" s="99"/>
      <c r="BM394" s="99"/>
      <c r="BN394" s="99"/>
      <c r="BO394" s="99"/>
      <c r="BP394" s="99"/>
      <c r="BQ394" s="99"/>
      <c r="BR394" s="99"/>
      <c r="BS394" s="99"/>
      <c r="BT394" s="99"/>
      <c r="BU394" s="99"/>
      <c r="BV394" s="99"/>
      <c r="BW394" s="99"/>
      <c r="BX394" s="99"/>
      <c r="BY394" s="99"/>
      <c r="BZ394" s="99"/>
      <c r="CA394" s="99"/>
      <c r="CB394" s="99"/>
      <c r="CC394" s="99"/>
      <c r="CD394" s="99"/>
      <c r="CE394" s="99"/>
      <c r="CF394" s="99"/>
      <c r="CG394" s="99"/>
      <c r="CH394" s="99"/>
      <c r="CI394" s="99"/>
      <c r="CJ394" s="99" t="s">
        <v>4542</v>
      </c>
      <c r="CK394" s="99" t="s">
        <v>6570</v>
      </c>
      <c r="CL394" s="102">
        <v>2</v>
      </c>
      <c r="CM394" s="99"/>
      <c r="CN394" s="102"/>
      <c r="CO394" s="99">
        <v>46112</v>
      </c>
      <c r="CP394" s="103" t="s">
        <v>4544</v>
      </c>
      <c r="CQ394" s="104"/>
      <c r="CR394" s="104"/>
      <c r="CS394" s="104"/>
      <c r="CT394" s="104"/>
      <c r="CU394" s="105"/>
      <c r="CV394" s="104" t="str">
        <f>FLEET[[#This Row],[Category]]</f>
        <v>Pickup Truck</v>
      </c>
      <c r="CW394" s="106" t="str">
        <f t="shared" si="6"/>
        <v>PT-14S</v>
      </c>
      <c r="CX39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SMIKEI</v>
      </c>
      <c r="CY394" s="106" t="str">
        <f>IFERROR(TRIM(MID(FLEET[[#This Row],[Secondary Asset Identifier]], FIND(" - ", FLEET[[#This Row],[Secondary Asset Identifier]]) + 3, LEN(FLEET[[#This Row],[Secondary Asset Identifier]]))),FLEET[[#This Row],[Emp ID]])</f>
        <v>Smith, Keith A</v>
      </c>
      <c r="CZ394" s="106" t="s">
        <v>4401</v>
      </c>
      <c r="DA394" s="106" t="s">
        <v>4385</v>
      </c>
      <c r="DB394" s="106" t="str">
        <f>FLEET[[#This Row],[Toll Collection Device Number]]</f>
        <v>NTTA00129106</v>
      </c>
      <c r="DC394" s="106" t="str">
        <f>FLEET[[#This Row],[License Plate]]</f>
        <v>TYV3228</v>
      </c>
      <c r="DD394" s="111" t="str">
        <f>IFERROR(_xlfn.XLOOKUP(FLEET[[#This Row],[ASSET]],Table7[Equip '#],Table7[Rate],),"NON-BILLABLE")</f>
        <v>NON-BILLABLE</v>
      </c>
    </row>
    <row r="395" spans="1:108" x14ac:dyDescent="0.25">
      <c r="A395" s="98" t="s">
        <v>4524</v>
      </c>
      <c r="B395" s="99" t="s">
        <v>4525</v>
      </c>
      <c r="C395" s="99" t="s">
        <v>6571</v>
      </c>
      <c r="D395" s="99" t="s">
        <v>4527</v>
      </c>
      <c r="E395" s="99" t="s">
        <v>4528</v>
      </c>
      <c r="F395" s="99" t="s">
        <v>4529</v>
      </c>
      <c r="G395" s="99">
        <v>2019</v>
      </c>
      <c r="H395" s="99" t="s">
        <v>4319</v>
      </c>
      <c r="I395" s="100" t="s">
        <v>5415</v>
      </c>
      <c r="J395" s="99"/>
      <c r="K395" s="101">
        <v>45747.195601851898</v>
      </c>
      <c r="L395" s="99" t="s">
        <v>4531</v>
      </c>
      <c r="M395" s="99"/>
      <c r="N395" s="99"/>
      <c r="O395" s="99"/>
      <c r="P395" s="99"/>
      <c r="Q395" s="99"/>
      <c r="R395" s="99" t="s">
        <v>6572</v>
      </c>
      <c r="S395" s="99"/>
      <c r="T395" s="99" t="s">
        <v>4535</v>
      </c>
      <c r="U395" s="99" t="s">
        <v>4536</v>
      </c>
      <c r="V395" s="99">
        <v>578</v>
      </c>
      <c r="W395" s="99">
        <v>131116.1</v>
      </c>
      <c r="X395" s="99">
        <v>131116.1</v>
      </c>
      <c r="Y395" s="99">
        <v>4127</v>
      </c>
      <c r="Z395" s="99">
        <v>4127</v>
      </c>
      <c r="AA395" s="99" t="s">
        <v>6573</v>
      </c>
      <c r="AB395" s="99" t="s">
        <v>6574</v>
      </c>
      <c r="AC395" s="99"/>
      <c r="AD395" s="99" t="s">
        <v>6575</v>
      </c>
      <c r="AE395" s="99" t="s">
        <v>568</v>
      </c>
      <c r="AF395" s="99"/>
      <c r="AG395" s="99"/>
      <c r="AH395" s="99" t="s">
        <v>6444</v>
      </c>
      <c r="AI395" s="99"/>
      <c r="AJ395" s="99"/>
      <c r="AK395" s="99"/>
      <c r="AL395" s="99"/>
      <c r="AM395" s="99"/>
      <c r="AN395" s="99"/>
      <c r="AO395" s="99" t="s">
        <v>4539</v>
      </c>
      <c r="AP395" s="99" t="s">
        <v>4639</v>
      </c>
      <c r="AQ395" s="99">
        <v>0</v>
      </c>
      <c r="AR395" s="99">
        <v>0</v>
      </c>
      <c r="AS395" s="99" t="s">
        <v>4540</v>
      </c>
      <c r="AT395" s="99">
        <v>0</v>
      </c>
      <c r="AU395" s="99">
        <v>0</v>
      </c>
      <c r="AV395" s="99">
        <v>0</v>
      </c>
      <c r="AW395" s="99">
        <v>0</v>
      </c>
      <c r="AX395" s="99" t="s">
        <v>6576</v>
      </c>
      <c r="AY395" s="99"/>
      <c r="AZ395" s="99">
        <v>0</v>
      </c>
      <c r="BA395" s="99">
        <v>0</v>
      </c>
      <c r="BB395" s="99">
        <v>0</v>
      </c>
      <c r="BC395" s="99"/>
      <c r="BD395" s="99"/>
      <c r="BE395" s="99"/>
      <c r="BF395" s="99" t="s">
        <v>6507</v>
      </c>
      <c r="BG395" s="99"/>
      <c r="BH395" s="99"/>
      <c r="BI395" s="99"/>
      <c r="BJ395" s="99"/>
      <c r="BK395" s="99"/>
      <c r="BL395" s="99"/>
      <c r="BM395" s="99"/>
      <c r="BN395" s="99"/>
      <c r="BO395" s="99"/>
      <c r="BP395" s="99"/>
      <c r="BQ395" s="99"/>
      <c r="BR395" s="99"/>
      <c r="BS395" s="99"/>
      <c r="BT395" s="99"/>
      <c r="BU395" s="99"/>
      <c r="BV395" s="99"/>
      <c r="BW395" s="99"/>
      <c r="BX395" s="99"/>
      <c r="BY395" s="99"/>
      <c r="BZ395" s="99"/>
      <c r="CA395" s="99"/>
      <c r="CB395" s="99"/>
      <c r="CC395" s="99"/>
      <c r="CD395" s="99"/>
      <c r="CE395" s="99"/>
      <c r="CF395" s="99"/>
      <c r="CG395" s="99"/>
      <c r="CH395" s="99"/>
      <c r="CI395" s="99"/>
      <c r="CJ395" s="99" t="s">
        <v>4542</v>
      </c>
      <c r="CK395" s="99" t="s">
        <v>6577</v>
      </c>
      <c r="CL395" s="99">
        <v>2</v>
      </c>
      <c r="CM395" s="99"/>
      <c r="CN395" s="102"/>
      <c r="CO395" s="99">
        <v>46053</v>
      </c>
      <c r="CP395" s="103" t="s">
        <v>4696</v>
      </c>
      <c r="CQ395" s="104"/>
      <c r="CR395" s="104"/>
      <c r="CS395" s="104"/>
      <c r="CT395" s="104"/>
      <c r="CU395" s="105"/>
      <c r="CV395" s="104" t="str">
        <f>FLEET[[#This Row],[Category]]</f>
        <v>Pickup Truck</v>
      </c>
      <c r="CW395" s="106" t="str">
        <f t="shared" si="6"/>
        <v>PT-156</v>
      </c>
      <c r="CX39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HTX TC</v>
      </c>
      <c r="CY395" s="106" t="str">
        <f>IFERROR(TRIM(MID(FLEET[[#This Row],[Secondary Asset Identifier]], FIND(" - ", FLEET[[#This Row],[Secondary Asset Identifier]]) + 3, LEN(FLEET[[#This Row],[Secondary Asset Identifier]]))),FLEET[[#This Row],[Emp ID]])</f>
        <v>HTX TC</v>
      </c>
      <c r="CZ395" s="106" t="s">
        <v>6573</v>
      </c>
      <c r="DA395" s="106" t="s">
        <v>119</v>
      </c>
      <c r="DB395" s="106" t="str">
        <f>FLEET[[#This Row],[Toll Collection Device Number]]</f>
        <v>DNT.15396392</v>
      </c>
      <c r="DC395" s="106" t="str">
        <f>FLEET[[#This Row],[License Plate]]</f>
        <v>MYV7637</v>
      </c>
      <c r="DD395" s="111">
        <f>IFERROR(_xlfn.XLOOKUP(FLEET[[#This Row],[ASSET]],Table7[Equip '#],Table7[Rate],),"NON-BILLABLE")</f>
        <v>1300</v>
      </c>
    </row>
    <row r="396" spans="1:108" x14ac:dyDescent="0.25">
      <c r="A396" s="98" t="s">
        <v>4524</v>
      </c>
      <c r="B396" s="99" t="s">
        <v>4525</v>
      </c>
      <c r="C396" s="99" t="s">
        <v>6578</v>
      </c>
      <c r="D396" s="99" t="s">
        <v>4527</v>
      </c>
      <c r="E396" s="99" t="s">
        <v>4528</v>
      </c>
      <c r="F396" s="99" t="s">
        <v>5588</v>
      </c>
      <c r="G396" s="99">
        <v>2019</v>
      </c>
      <c r="H396" s="99" t="s">
        <v>4319</v>
      </c>
      <c r="I396" s="100" t="s">
        <v>5627</v>
      </c>
      <c r="J396" s="99"/>
      <c r="K396" s="101">
        <v>45747.332893518498</v>
      </c>
      <c r="L396" s="99" t="s">
        <v>5112</v>
      </c>
      <c r="M396" s="99"/>
      <c r="N396" s="99"/>
      <c r="O396" s="99"/>
      <c r="P396" s="99"/>
      <c r="Q396" s="99"/>
      <c r="R396" s="99" t="s">
        <v>5618</v>
      </c>
      <c r="S396" s="99"/>
      <c r="T396" s="99" t="s">
        <v>4535</v>
      </c>
      <c r="U396" s="99" t="s">
        <v>4536</v>
      </c>
      <c r="V396" s="99">
        <v>571</v>
      </c>
      <c r="W396" s="99">
        <v>75490.5</v>
      </c>
      <c r="X396" s="99">
        <v>133191.5</v>
      </c>
      <c r="Y396" s="99">
        <v>10033</v>
      </c>
      <c r="Z396" s="99">
        <v>10033</v>
      </c>
      <c r="AA396" s="99" t="s">
        <v>6579</v>
      </c>
      <c r="AB396" s="99" t="s">
        <v>6580</v>
      </c>
      <c r="AC396" s="99"/>
      <c r="AD396" s="99" t="s">
        <v>6581</v>
      </c>
      <c r="AE396" s="99" t="s">
        <v>568</v>
      </c>
      <c r="AF396" s="99"/>
      <c r="AG396" s="99"/>
      <c r="AH396" s="99" t="s">
        <v>6582</v>
      </c>
      <c r="AI396" s="99"/>
      <c r="AJ396" s="99"/>
      <c r="AK396" s="99"/>
      <c r="AL396" s="99"/>
      <c r="AM396" s="99"/>
      <c r="AN396" s="99"/>
      <c r="AO396" s="99" t="s">
        <v>4539</v>
      </c>
      <c r="AP396" s="99" t="s">
        <v>4639</v>
      </c>
      <c r="AQ396" s="99">
        <v>0</v>
      </c>
      <c r="AR396" s="99">
        <v>0</v>
      </c>
      <c r="AS396" s="99" t="s">
        <v>4540</v>
      </c>
      <c r="AT396" s="99">
        <v>0</v>
      </c>
      <c r="AU396" s="99">
        <v>0</v>
      </c>
      <c r="AV396" s="99">
        <v>0</v>
      </c>
      <c r="AW396" s="99">
        <v>0</v>
      </c>
      <c r="AX396" s="99" t="s">
        <v>6583</v>
      </c>
      <c r="AY396" s="99"/>
      <c r="AZ396" s="99">
        <v>0</v>
      </c>
      <c r="BA396" s="99">
        <v>0</v>
      </c>
      <c r="BB396" s="99">
        <v>0</v>
      </c>
      <c r="BC396" s="99"/>
      <c r="BD396" s="99"/>
      <c r="BE396" s="99"/>
      <c r="BF396" s="99" t="s">
        <v>4651</v>
      </c>
      <c r="BG396" s="99"/>
      <c r="BH396" s="99"/>
      <c r="BI396" s="99"/>
      <c r="BJ396" s="99"/>
      <c r="BK396" s="99"/>
      <c r="BL396" s="99"/>
      <c r="BM396" s="99"/>
      <c r="BN396" s="99"/>
      <c r="BO396" s="99"/>
      <c r="BP396" s="99"/>
      <c r="BQ396" s="99"/>
      <c r="BR396" s="99"/>
      <c r="BS396" s="99"/>
      <c r="BT396" s="99"/>
      <c r="BU396" s="99"/>
      <c r="BV396" s="99"/>
      <c r="BW396" s="99"/>
      <c r="BX396" s="99"/>
      <c r="BY396" s="99"/>
      <c r="BZ396" s="99"/>
      <c r="CA396" s="99"/>
      <c r="CB396" s="99"/>
      <c r="CC396" s="99"/>
      <c r="CD396" s="99"/>
      <c r="CE396" s="99"/>
      <c r="CF396" s="99"/>
      <c r="CG396" s="99"/>
      <c r="CH396" s="99"/>
      <c r="CI396" s="99"/>
      <c r="CJ396" s="99" t="s">
        <v>4542</v>
      </c>
      <c r="CK396" s="99" t="s">
        <v>6584</v>
      </c>
      <c r="CL396" s="102">
        <v>2</v>
      </c>
      <c r="CM396" s="99"/>
      <c r="CN396" s="102"/>
      <c r="CO396" s="99">
        <v>46053</v>
      </c>
      <c r="CP396" s="103" t="s">
        <v>4696</v>
      </c>
      <c r="CQ396" s="104"/>
      <c r="CR396" s="104"/>
      <c r="CS396" s="104"/>
      <c r="CT396" s="104"/>
      <c r="CU396" s="105"/>
      <c r="CV396" s="104" t="str">
        <f>FLEET[[#This Row],[Category]]</f>
        <v>Pickup Truck</v>
      </c>
      <c r="CW396" s="106" t="str">
        <f t="shared" si="6"/>
        <v>PT-159</v>
      </c>
      <c r="CX39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240073</v>
      </c>
      <c r="CY396" s="106" t="str">
        <f>IFERROR(TRIM(MID(FLEET[[#This Row],[Secondary Asset Identifier]], FIND(" - ", FLEET[[#This Row],[Secondary Asset Identifier]]) + 3, LEN(FLEET[[#This Row],[Secondary Asset Identifier]]))),FLEET[[#This Row],[Emp ID]])</f>
        <v>Rivera-Cruz, Miguel A</v>
      </c>
      <c r="CZ396" s="106" t="s">
        <v>6585</v>
      </c>
      <c r="DA396" s="106" t="s">
        <v>237</v>
      </c>
      <c r="DB396" s="106" t="str">
        <f>FLEET[[#This Row],[Toll Collection Device Number]]</f>
        <v>DFW.01301710</v>
      </c>
      <c r="DC396" s="106" t="str">
        <f>FLEET[[#This Row],[License Plate]]</f>
        <v>MYV7932</v>
      </c>
      <c r="DD396" s="111">
        <f>IFERROR(_xlfn.XLOOKUP(FLEET[[#This Row],[ASSET]],Table7[Equip '#],Table7[Rate],),"NON-BILLABLE")</f>
        <v>1500</v>
      </c>
    </row>
    <row r="397" spans="1:108" x14ac:dyDescent="0.25">
      <c r="A397" s="98" t="s">
        <v>4524</v>
      </c>
      <c r="B397" s="99" t="s">
        <v>4525</v>
      </c>
      <c r="C397" s="99" t="s">
        <v>6586</v>
      </c>
      <c r="D397" s="99" t="s">
        <v>4527</v>
      </c>
      <c r="E397" s="99" t="s">
        <v>4528</v>
      </c>
      <c r="F397" s="99" t="s">
        <v>4529</v>
      </c>
      <c r="G397" s="99">
        <v>2023</v>
      </c>
      <c r="H397" s="99" t="s">
        <v>4319</v>
      </c>
      <c r="I397" s="100" t="s">
        <v>5415</v>
      </c>
      <c r="J397" s="99"/>
      <c r="K397" s="101">
        <v>45733.718622685199</v>
      </c>
      <c r="L397" s="99" t="s">
        <v>4904</v>
      </c>
      <c r="M397" s="99"/>
      <c r="N397" s="99"/>
      <c r="O397" s="99"/>
      <c r="P397" s="99"/>
      <c r="Q397" s="99"/>
      <c r="R397" s="99" t="s">
        <v>4533</v>
      </c>
      <c r="S397" s="99"/>
      <c r="T397" s="99" t="s">
        <v>4535</v>
      </c>
      <c r="U397" s="99" t="s">
        <v>6587</v>
      </c>
      <c r="V397" s="99">
        <v>359</v>
      </c>
      <c r="W397" s="99">
        <v>29095.1</v>
      </c>
      <c r="X397" s="99">
        <v>29095.1</v>
      </c>
      <c r="Y397" s="99">
        <v>1696</v>
      </c>
      <c r="Z397" s="99">
        <v>1696</v>
      </c>
      <c r="AA397" s="99" t="s">
        <v>5444</v>
      </c>
      <c r="AB397" s="99" t="s">
        <v>6588</v>
      </c>
      <c r="AC397" s="99"/>
      <c r="AD397" s="99" t="s">
        <v>6589</v>
      </c>
      <c r="AE397" s="99" t="s">
        <v>568</v>
      </c>
      <c r="AF397" s="99"/>
      <c r="AG397" s="99"/>
      <c r="AH397" s="99"/>
      <c r="AI397" s="99"/>
      <c r="AJ397" s="99"/>
      <c r="AK397" s="99"/>
      <c r="AL397" s="99"/>
      <c r="AM397" s="99"/>
      <c r="AN397" s="99"/>
      <c r="AO397" s="99" t="s">
        <v>4539</v>
      </c>
      <c r="AP397" s="99"/>
      <c r="AQ397" s="99">
        <v>0</v>
      </c>
      <c r="AR397" s="99">
        <v>0</v>
      </c>
      <c r="AS397" s="99" t="s">
        <v>4540</v>
      </c>
      <c r="AT397" s="99">
        <v>0</v>
      </c>
      <c r="AU397" s="99">
        <v>0</v>
      </c>
      <c r="AV397" s="99">
        <v>0</v>
      </c>
      <c r="AW397" s="99">
        <v>0</v>
      </c>
      <c r="AX397" s="99" t="s">
        <v>6590</v>
      </c>
      <c r="AY397" s="99"/>
      <c r="AZ397" s="99"/>
      <c r="BA397" s="99"/>
      <c r="BB397" s="99"/>
      <c r="BC397" s="99"/>
      <c r="BD397" s="99"/>
      <c r="BE397" s="99"/>
      <c r="BF397" s="99" t="s">
        <v>4598</v>
      </c>
      <c r="BG397" s="99"/>
      <c r="BH397" s="99"/>
      <c r="BI397" s="99"/>
      <c r="BJ397" s="99"/>
      <c r="BK397" s="99"/>
      <c r="BL397" s="99"/>
      <c r="BM397" s="99"/>
      <c r="BN397" s="99"/>
      <c r="BO397" s="99"/>
      <c r="BP397" s="99"/>
      <c r="BQ397" s="99"/>
      <c r="BR397" s="99"/>
      <c r="BS397" s="99"/>
      <c r="BT397" s="99"/>
      <c r="BU397" s="99"/>
      <c r="BV397" s="99"/>
      <c r="BW397" s="99"/>
      <c r="BX397" s="99"/>
      <c r="BY397" s="99"/>
      <c r="BZ397" s="99"/>
      <c r="CA397" s="99"/>
      <c r="CB397" s="99"/>
      <c r="CC397" s="99"/>
      <c r="CD397" s="99"/>
      <c r="CE397" s="99"/>
      <c r="CF397" s="99"/>
      <c r="CG397" s="99"/>
      <c r="CH397" s="99"/>
      <c r="CI397" s="99"/>
      <c r="CJ397" s="99" t="s">
        <v>4542</v>
      </c>
      <c r="CK397" s="99" t="s">
        <v>6591</v>
      </c>
      <c r="CL397" s="99">
        <v>2</v>
      </c>
      <c r="CM397" s="99"/>
      <c r="CN397" s="102"/>
      <c r="CO397" s="99">
        <v>46112</v>
      </c>
      <c r="CP397" s="103" t="s">
        <v>4544</v>
      </c>
      <c r="CQ397" s="104"/>
      <c r="CR397" s="104"/>
      <c r="CS397" s="104"/>
      <c r="CT397" s="104"/>
      <c r="CU397" s="105"/>
      <c r="CV397" s="104" t="str">
        <f>FLEET[[#This Row],[Category]]</f>
        <v>Pickup Truck</v>
      </c>
      <c r="CW397" s="106" t="str">
        <f t="shared" si="6"/>
        <v>PT-15S</v>
      </c>
      <c r="CX39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397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397" s="106" t="s">
        <v>5444</v>
      </c>
      <c r="DA397" s="106" t="s">
        <v>6592</v>
      </c>
      <c r="DB397" s="106" t="str">
        <f>FLEET[[#This Row],[Toll Collection Device Number]]</f>
        <v>NTTA00129107</v>
      </c>
      <c r="DC397" s="106" t="str">
        <f>FLEET[[#This Row],[License Plate]]</f>
        <v>TYV3080</v>
      </c>
      <c r="DD397" s="111" t="str">
        <f>IFERROR(_xlfn.XLOOKUP(FLEET[[#This Row],[ASSET]],Table7[Equip '#],Table7[Rate],),"NON-BILLABLE")</f>
        <v>NON-BILLABLE</v>
      </c>
    </row>
    <row r="398" spans="1:108" x14ac:dyDescent="0.25">
      <c r="A398" s="98" t="s">
        <v>4524</v>
      </c>
      <c r="B398" s="99" t="s">
        <v>4525</v>
      </c>
      <c r="C398" s="99" t="s">
        <v>6593</v>
      </c>
      <c r="D398" s="99" t="s">
        <v>4527</v>
      </c>
      <c r="E398" s="99" t="s">
        <v>4528</v>
      </c>
      <c r="F398" s="99" t="s">
        <v>5588</v>
      </c>
      <c r="G398" s="99">
        <v>2019</v>
      </c>
      <c r="H398" s="99" t="s">
        <v>4319</v>
      </c>
      <c r="I398" s="100" t="s">
        <v>5627</v>
      </c>
      <c r="J398" s="99"/>
      <c r="K398" s="101">
        <v>45746.7058217593</v>
      </c>
      <c r="L398" s="99" t="s">
        <v>4580</v>
      </c>
      <c r="M398" s="99"/>
      <c r="N398" s="99"/>
      <c r="O398" s="99"/>
      <c r="P398" s="99"/>
      <c r="Q398" s="99"/>
      <c r="R398" s="99" t="s">
        <v>4799</v>
      </c>
      <c r="S398" s="99"/>
      <c r="T398" s="99" t="s">
        <v>4535</v>
      </c>
      <c r="U398" s="99" t="s">
        <v>1936</v>
      </c>
      <c r="V398" s="99">
        <v>583</v>
      </c>
      <c r="W398" s="99">
        <v>189894</v>
      </c>
      <c r="X398" s="99">
        <v>189894</v>
      </c>
      <c r="Y398" s="99">
        <v>3971</v>
      </c>
      <c r="Z398" s="99">
        <v>3971</v>
      </c>
      <c r="AA398" s="99" t="s">
        <v>6594</v>
      </c>
      <c r="AB398" s="99" t="s">
        <v>6595</v>
      </c>
      <c r="AC398" s="99"/>
      <c r="AD398" s="99" t="s">
        <v>6596</v>
      </c>
      <c r="AE398" s="99" t="s">
        <v>568</v>
      </c>
      <c r="AF398" s="99"/>
      <c r="AG398" s="99"/>
      <c r="AH398" s="99" t="s">
        <v>6553</v>
      </c>
      <c r="AI398" s="99"/>
      <c r="AJ398" s="99"/>
      <c r="AK398" s="99"/>
      <c r="AL398" s="99"/>
      <c r="AM398" s="99"/>
      <c r="AN398" s="99"/>
      <c r="AO398" s="99" t="s">
        <v>4539</v>
      </c>
      <c r="AP398" s="99" t="s">
        <v>4639</v>
      </c>
      <c r="AQ398" s="99">
        <v>0</v>
      </c>
      <c r="AR398" s="99">
        <v>0</v>
      </c>
      <c r="AS398" s="99" t="s">
        <v>4540</v>
      </c>
      <c r="AT398" s="99">
        <v>0</v>
      </c>
      <c r="AU398" s="99">
        <v>0</v>
      </c>
      <c r="AV398" s="99">
        <v>0</v>
      </c>
      <c r="AW398" s="99">
        <v>0</v>
      </c>
      <c r="AX398" s="99" t="s">
        <v>6597</v>
      </c>
      <c r="AY398" s="99"/>
      <c r="AZ398" s="99">
        <v>0</v>
      </c>
      <c r="BA398" s="99">
        <v>0</v>
      </c>
      <c r="BB398" s="99">
        <v>0</v>
      </c>
      <c r="BC398" s="99"/>
      <c r="BD398" s="99"/>
      <c r="BE398" s="99"/>
      <c r="BF398" s="99" t="s">
        <v>6507</v>
      </c>
      <c r="BG398" s="99"/>
      <c r="BH398" s="99"/>
      <c r="BI398" s="99"/>
      <c r="BJ398" s="99"/>
      <c r="BK398" s="99"/>
      <c r="BL398" s="99"/>
      <c r="BM398" s="99"/>
      <c r="BN398" s="99"/>
      <c r="BO398" s="99"/>
      <c r="BP398" s="99"/>
      <c r="BQ398" s="99"/>
      <c r="BR398" s="99"/>
      <c r="BS398" s="99"/>
      <c r="BT398" s="99"/>
      <c r="BU398" s="99"/>
      <c r="BV398" s="99"/>
      <c r="BW398" s="99"/>
      <c r="BX398" s="99"/>
      <c r="BY398" s="99"/>
      <c r="BZ398" s="99"/>
      <c r="CA398" s="99"/>
      <c r="CB398" s="99"/>
      <c r="CC398" s="99"/>
      <c r="CD398" s="99"/>
      <c r="CE398" s="99"/>
      <c r="CF398" s="99"/>
      <c r="CG398" s="99"/>
      <c r="CH398" s="99"/>
      <c r="CI398" s="99"/>
      <c r="CJ398" s="99" t="s">
        <v>4542</v>
      </c>
      <c r="CK398" s="99" t="s">
        <v>6598</v>
      </c>
      <c r="CL398" s="99">
        <v>2</v>
      </c>
      <c r="CM398" s="99"/>
      <c r="CN398" s="102"/>
      <c r="CO398" s="99">
        <v>45747</v>
      </c>
      <c r="CP398" s="103" t="s">
        <v>4696</v>
      </c>
      <c r="CQ398" s="104"/>
      <c r="CR398" s="104"/>
      <c r="CS398" s="104"/>
      <c r="CT398" s="104"/>
      <c r="CU398" s="105"/>
      <c r="CV398" s="104" t="str">
        <f>FLEET[[#This Row],[Category]]</f>
        <v>Pickup Truck</v>
      </c>
      <c r="CW398" s="106" t="str">
        <f t="shared" si="6"/>
        <v>PT-160</v>
      </c>
      <c r="CX39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440455</v>
      </c>
      <c r="CY398" s="106" t="str">
        <f>IFERROR(TRIM(MID(FLEET[[#This Row],[Secondary Asset Identifier]], FIND(" - ", FLEET[[#This Row],[Secondary Asset Identifier]]) + 3, LEN(FLEET[[#This Row],[Secondary Asset Identifier]]))),FLEET[[#This Row],[Emp ID]])</f>
        <v>Saldierna Jr, Armando</v>
      </c>
      <c r="CZ398" s="106" t="s">
        <v>6599</v>
      </c>
      <c r="DA398" s="106" t="s">
        <v>218</v>
      </c>
      <c r="DB398" s="106" t="str">
        <f>FLEET[[#This Row],[Toll Collection Device Number]]</f>
        <v>DNT.15776793</v>
      </c>
      <c r="DC398" s="106" t="str">
        <f>FLEET[[#This Row],[License Plate]]</f>
        <v>NHF2882</v>
      </c>
      <c r="DD398" s="111">
        <f>IFERROR(_xlfn.XLOOKUP(FLEET[[#This Row],[ASSET]],Table7[Equip '#],Table7[Rate],),"NON-BILLABLE")</f>
        <v>1500</v>
      </c>
    </row>
    <row r="399" spans="1:108" x14ac:dyDescent="0.25">
      <c r="A399" s="98" t="s">
        <v>4524</v>
      </c>
      <c r="B399" s="99" t="s">
        <v>4525</v>
      </c>
      <c r="C399" s="99" t="s">
        <v>6600</v>
      </c>
      <c r="D399" s="99" t="s">
        <v>4527</v>
      </c>
      <c r="E399" s="99" t="s">
        <v>4528</v>
      </c>
      <c r="F399" s="99" t="s">
        <v>5588</v>
      </c>
      <c r="G399" s="99">
        <v>2020</v>
      </c>
      <c r="H399" s="99" t="s">
        <v>4319</v>
      </c>
      <c r="I399" s="100" t="s">
        <v>5627</v>
      </c>
      <c r="J399" s="99"/>
      <c r="K399" s="101">
        <v>45747.3353935185</v>
      </c>
      <c r="L399" s="99" t="s">
        <v>4556</v>
      </c>
      <c r="M399" s="99"/>
      <c r="N399" s="99"/>
      <c r="O399" s="99"/>
      <c r="P399" s="99"/>
      <c r="Q399" s="99"/>
      <c r="R399" s="99" t="s">
        <v>6601</v>
      </c>
      <c r="S399" s="99"/>
      <c r="T399" s="99" t="s">
        <v>4535</v>
      </c>
      <c r="U399" s="99" t="s">
        <v>4536</v>
      </c>
      <c r="V399" s="99">
        <v>579</v>
      </c>
      <c r="W399" s="99">
        <v>130038.9</v>
      </c>
      <c r="X399" s="99">
        <v>130038.9</v>
      </c>
      <c r="Y399" s="99">
        <v>9342</v>
      </c>
      <c r="Z399" s="99">
        <v>9342</v>
      </c>
      <c r="AA399" s="99" t="s">
        <v>6602</v>
      </c>
      <c r="AB399" s="99" t="s">
        <v>6603</v>
      </c>
      <c r="AC399" s="99"/>
      <c r="AD399" s="99" t="s">
        <v>6604</v>
      </c>
      <c r="AE399" s="99" t="s">
        <v>568</v>
      </c>
      <c r="AF399" s="99"/>
      <c r="AG399" s="99"/>
      <c r="AH399" s="99" t="s">
        <v>6553</v>
      </c>
      <c r="AI399" s="99"/>
      <c r="AJ399" s="99"/>
      <c r="AK399" s="99"/>
      <c r="AL399" s="99"/>
      <c r="AM399" s="99"/>
      <c r="AN399" s="99"/>
      <c r="AO399" s="99" t="s">
        <v>4539</v>
      </c>
      <c r="AP399" s="99" t="s">
        <v>4639</v>
      </c>
      <c r="AQ399" s="99">
        <v>0</v>
      </c>
      <c r="AR399" s="99">
        <v>0</v>
      </c>
      <c r="AS399" s="99" t="s">
        <v>4540</v>
      </c>
      <c r="AT399" s="99">
        <v>0</v>
      </c>
      <c r="AU399" s="99">
        <v>0</v>
      </c>
      <c r="AV399" s="99">
        <v>0</v>
      </c>
      <c r="AW399" s="99">
        <v>0</v>
      </c>
      <c r="AX399" s="99" t="s">
        <v>6605</v>
      </c>
      <c r="AY399" s="99"/>
      <c r="AZ399" s="99">
        <v>0</v>
      </c>
      <c r="BA399" s="99">
        <v>0</v>
      </c>
      <c r="BB399" s="99">
        <v>0</v>
      </c>
      <c r="BC399" s="99"/>
      <c r="BD399" s="99"/>
      <c r="BE399" s="99"/>
      <c r="BF399" s="99" t="s">
        <v>6606</v>
      </c>
      <c r="BG399" s="99"/>
      <c r="BH399" s="99"/>
      <c r="BI399" s="99"/>
      <c r="BJ399" s="99"/>
      <c r="BK399" s="99"/>
      <c r="BL399" s="99"/>
      <c r="BM399" s="99"/>
      <c r="BN399" s="99"/>
      <c r="BO399" s="99"/>
      <c r="BP399" s="99"/>
      <c r="BQ399" s="99"/>
      <c r="BR399" s="99"/>
      <c r="BS399" s="99"/>
      <c r="BT399" s="99"/>
      <c r="BU399" s="99"/>
      <c r="BV399" s="99"/>
      <c r="BW399" s="99"/>
      <c r="BX399" s="99"/>
      <c r="BY399" s="99"/>
      <c r="BZ399" s="99"/>
      <c r="CA399" s="99"/>
      <c r="CB399" s="99"/>
      <c r="CC399" s="99"/>
      <c r="CD399" s="99"/>
      <c r="CE399" s="99"/>
      <c r="CF399" s="99"/>
      <c r="CG399" s="99"/>
      <c r="CH399" s="99"/>
      <c r="CI399" s="99"/>
      <c r="CJ399" s="99" t="s">
        <v>4542</v>
      </c>
      <c r="CK399" s="99" t="s">
        <v>6607</v>
      </c>
      <c r="CL399" s="99">
        <v>2</v>
      </c>
      <c r="CM399" s="99"/>
      <c r="CN399" s="102"/>
      <c r="CO399" s="99">
        <v>45626</v>
      </c>
      <c r="CP399" s="103" t="s">
        <v>4696</v>
      </c>
      <c r="CQ399" s="104"/>
      <c r="CR399" s="104"/>
      <c r="CS399" s="104"/>
      <c r="CT399" s="104"/>
      <c r="CU399" s="105"/>
      <c r="CV399" s="104" t="str">
        <f>FLEET[[#This Row],[Category]]</f>
        <v>Pickup Truck</v>
      </c>
      <c r="CW399" s="106" t="str">
        <f t="shared" si="6"/>
        <v>PT-163</v>
      </c>
      <c r="CX39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340052</v>
      </c>
      <c r="CY399" s="106" t="str">
        <f>IFERROR(TRIM(MID(FLEET[[#This Row],[Secondary Asset Identifier]], FIND(" - ", FLEET[[#This Row],[Secondary Asset Identifier]]) + 3, LEN(FLEET[[#This Row],[Secondary Asset Identifier]]))),FLEET[[#This Row],[Emp ID]])</f>
        <v>PERSINGER, WILLIAM</v>
      </c>
      <c r="CZ399" s="106" t="s">
        <v>6608</v>
      </c>
      <c r="DA399" s="106" t="s">
        <v>238</v>
      </c>
      <c r="DB399" s="106" t="str">
        <f>FLEET[[#This Row],[Toll Collection Device Number]]</f>
        <v>NTTA00059178</v>
      </c>
      <c r="DC399" s="106" t="str">
        <f>FLEET[[#This Row],[License Plate]]</f>
        <v>RZG0401</v>
      </c>
      <c r="DD399" s="111">
        <f>IFERROR(_xlfn.XLOOKUP(FLEET[[#This Row],[ASSET]],Table7[Equip '#],Table7[Rate],),"NON-BILLABLE")</f>
        <v>1500</v>
      </c>
    </row>
    <row r="400" spans="1:108" x14ac:dyDescent="0.25">
      <c r="A400" s="98" t="s">
        <v>4524</v>
      </c>
      <c r="B400" s="99" t="s">
        <v>4525</v>
      </c>
      <c r="C400" s="99" t="s">
        <v>6609</v>
      </c>
      <c r="D400" s="99" t="s">
        <v>4527</v>
      </c>
      <c r="E400" s="99" t="s">
        <v>4528</v>
      </c>
      <c r="F400" s="99" t="s">
        <v>4529</v>
      </c>
      <c r="G400" s="99">
        <v>2020</v>
      </c>
      <c r="H400" s="99" t="s">
        <v>4319</v>
      </c>
      <c r="I400" s="100" t="s">
        <v>5415</v>
      </c>
      <c r="J400" s="99"/>
      <c r="K400" s="101">
        <v>45746.657002314802</v>
      </c>
      <c r="L400" s="99" t="s">
        <v>4580</v>
      </c>
      <c r="M400" s="99"/>
      <c r="N400" s="99"/>
      <c r="O400" s="99"/>
      <c r="P400" s="99"/>
      <c r="Q400" s="99"/>
      <c r="R400" s="99" t="s">
        <v>6610</v>
      </c>
      <c r="S400" s="99"/>
      <c r="T400" s="99" t="s">
        <v>4535</v>
      </c>
      <c r="U400" s="99" t="s">
        <v>1934</v>
      </c>
      <c r="V400" s="99">
        <v>587</v>
      </c>
      <c r="W400" s="99">
        <v>82913.600000000006</v>
      </c>
      <c r="X400" s="99">
        <v>82913.600000000006</v>
      </c>
      <c r="Y400" s="99">
        <v>3487</v>
      </c>
      <c r="Z400" s="99">
        <v>3487</v>
      </c>
      <c r="AA400" s="99" t="s">
        <v>5508</v>
      </c>
      <c r="AB400" s="99" t="s">
        <v>6611</v>
      </c>
      <c r="AC400" s="99"/>
      <c r="AD400" s="99" t="s">
        <v>6612</v>
      </c>
      <c r="AE400" s="99" t="s">
        <v>568</v>
      </c>
      <c r="AF400" s="99"/>
      <c r="AG400" s="99"/>
      <c r="AH400" s="99" t="s">
        <v>6464</v>
      </c>
      <c r="AI400" s="99"/>
      <c r="AJ400" s="99"/>
      <c r="AK400" s="99"/>
      <c r="AL400" s="99"/>
      <c r="AM400" s="99"/>
      <c r="AN400" s="99"/>
      <c r="AO400" s="99" t="s">
        <v>4539</v>
      </c>
      <c r="AP400" s="99" t="s">
        <v>4639</v>
      </c>
      <c r="AQ400" s="99">
        <v>0</v>
      </c>
      <c r="AR400" s="99">
        <v>0</v>
      </c>
      <c r="AS400" s="99" t="s">
        <v>4540</v>
      </c>
      <c r="AT400" s="99">
        <v>0</v>
      </c>
      <c r="AU400" s="99">
        <v>0</v>
      </c>
      <c r="AV400" s="99">
        <v>0</v>
      </c>
      <c r="AW400" s="99">
        <v>0</v>
      </c>
      <c r="AX400" s="99" t="s">
        <v>6613</v>
      </c>
      <c r="AY400" s="99"/>
      <c r="AZ400" s="99">
        <v>0</v>
      </c>
      <c r="BA400" s="99">
        <v>0</v>
      </c>
      <c r="BB400" s="99">
        <v>0</v>
      </c>
      <c r="BC400" s="99"/>
      <c r="BD400" s="99"/>
      <c r="BE400" s="99"/>
      <c r="BF400" s="99" t="s">
        <v>6614</v>
      </c>
      <c r="BG400" s="99"/>
      <c r="BH400" s="99"/>
      <c r="BI400" s="99"/>
      <c r="BJ400" s="99"/>
      <c r="BK400" s="99"/>
      <c r="BL400" s="99"/>
      <c r="BM400" s="99"/>
      <c r="BN400" s="99"/>
      <c r="BO400" s="99"/>
      <c r="BP400" s="99"/>
      <c r="BQ400" s="99"/>
      <c r="BR400" s="99"/>
      <c r="BS400" s="99"/>
      <c r="BT400" s="99"/>
      <c r="BU400" s="99"/>
      <c r="BV400" s="99"/>
      <c r="BW400" s="99"/>
      <c r="BX400" s="99"/>
      <c r="BY400" s="99"/>
      <c r="BZ400" s="99"/>
      <c r="CA400" s="99"/>
      <c r="CB400" s="99"/>
      <c r="CC400" s="99"/>
      <c r="CD400" s="99"/>
      <c r="CE400" s="99"/>
      <c r="CF400" s="99"/>
      <c r="CG400" s="99"/>
      <c r="CH400" s="99"/>
      <c r="CI400" s="99"/>
      <c r="CJ400" s="99" t="s">
        <v>4542</v>
      </c>
      <c r="CK400" s="99" t="s">
        <v>6615</v>
      </c>
      <c r="CL400" s="102">
        <v>2</v>
      </c>
      <c r="CM400" s="99"/>
      <c r="CN400" s="102"/>
      <c r="CO400" s="99">
        <v>45808</v>
      </c>
      <c r="CP400" s="103" t="s">
        <v>4696</v>
      </c>
      <c r="CQ400" s="104"/>
      <c r="CR400" s="104"/>
      <c r="CS400" s="104"/>
      <c r="CT400" s="104"/>
      <c r="CU400" s="105"/>
      <c r="CV400" s="104" t="str">
        <f>FLEET[[#This Row],[Category]]</f>
        <v>Pickup Truck</v>
      </c>
      <c r="CW400" s="106" t="str">
        <f t="shared" si="6"/>
        <v>PT-165</v>
      </c>
      <c r="CX40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210031</v>
      </c>
      <c r="CY400" s="106" t="str">
        <f>IFERROR(TRIM(MID(FLEET[[#This Row],[Secondary Asset Identifier]], FIND(" - ", FLEET[[#This Row],[Secondary Asset Identifier]]) + 3, LEN(FLEET[[#This Row],[Secondary Asset Identifier]]))),FLEET[[#This Row],[Emp ID]])</f>
        <v>Zuniga, Alberto</v>
      </c>
      <c r="CZ400" s="106" t="s">
        <v>5513</v>
      </c>
      <c r="DA400" s="106" t="s">
        <v>123</v>
      </c>
      <c r="DB400" s="106" t="str">
        <f>FLEET[[#This Row],[Toll Collection Device Number]]</f>
        <v>DFW.04105450</v>
      </c>
      <c r="DC400" s="106" t="str">
        <f>FLEET[[#This Row],[License Plate]]</f>
        <v>NHG2429</v>
      </c>
      <c r="DD400" s="111">
        <f>IFERROR(_xlfn.XLOOKUP(FLEET[[#This Row],[ASSET]],Table7[Equip '#],Table7[Rate],),"NON-BILLABLE")</f>
        <v>1300</v>
      </c>
    </row>
    <row r="401" spans="1:108" x14ac:dyDescent="0.25">
      <c r="A401" s="98" t="s">
        <v>4524</v>
      </c>
      <c r="B401" s="99" t="s">
        <v>4525</v>
      </c>
      <c r="C401" s="99" t="s">
        <v>6616</v>
      </c>
      <c r="D401" s="99" t="s">
        <v>4527</v>
      </c>
      <c r="E401" s="99" t="s">
        <v>4528</v>
      </c>
      <c r="F401" s="99" t="s">
        <v>4529</v>
      </c>
      <c r="G401" s="99">
        <v>2020</v>
      </c>
      <c r="H401" s="99" t="s">
        <v>4319</v>
      </c>
      <c r="I401" s="100" t="s">
        <v>5415</v>
      </c>
      <c r="J401" s="99"/>
      <c r="K401" s="101">
        <v>45746.9365972222</v>
      </c>
      <c r="L401" s="99" t="s">
        <v>4531</v>
      </c>
      <c r="M401" s="99"/>
      <c r="N401" s="99"/>
      <c r="O401" s="99"/>
      <c r="P401" s="99"/>
      <c r="Q401" s="99"/>
      <c r="R401" s="99" t="s">
        <v>6617</v>
      </c>
      <c r="S401" s="99"/>
      <c r="T401" s="99" t="s">
        <v>4535</v>
      </c>
      <c r="U401" s="99" t="s">
        <v>4536</v>
      </c>
      <c r="V401" s="99">
        <v>598</v>
      </c>
      <c r="W401" s="99">
        <v>143879.79999999999</v>
      </c>
      <c r="X401" s="99">
        <v>143879.79999999999</v>
      </c>
      <c r="Y401" s="99">
        <v>6565</v>
      </c>
      <c r="Z401" s="99">
        <v>6565</v>
      </c>
      <c r="AA401" s="99" t="s">
        <v>6618</v>
      </c>
      <c r="AB401" s="99" t="s">
        <v>6619</v>
      </c>
      <c r="AC401" s="99"/>
      <c r="AD401" s="99" t="s">
        <v>6620</v>
      </c>
      <c r="AE401" s="99" t="s">
        <v>568</v>
      </c>
      <c r="AF401" s="99"/>
      <c r="AG401" s="99"/>
      <c r="AH401" s="99" t="s">
        <v>6621</v>
      </c>
      <c r="AI401" s="99"/>
      <c r="AJ401" s="99"/>
      <c r="AK401" s="99"/>
      <c r="AL401" s="99"/>
      <c r="AM401" s="99"/>
      <c r="AN401" s="99"/>
      <c r="AO401" s="99" t="s">
        <v>4539</v>
      </c>
      <c r="AP401" s="99" t="s">
        <v>4639</v>
      </c>
      <c r="AQ401" s="99">
        <v>0</v>
      </c>
      <c r="AR401" s="99">
        <v>0</v>
      </c>
      <c r="AS401" s="99" t="s">
        <v>4540</v>
      </c>
      <c r="AT401" s="99">
        <v>0</v>
      </c>
      <c r="AU401" s="99">
        <v>0</v>
      </c>
      <c r="AV401" s="99">
        <v>0</v>
      </c>
      <c r="AW401" s="99">
        <v>0</v>
      </c>
      <c r="AX401" s="99" t="s">
        <v>6622</v>
      </c>
      <c r="AY401" s="99"/>
      <c r="AZ401" s="99"/>
      <c r="BA401" s="99"/>
      <c r="BB401" s="99"/>
      <c r="BC401" s="99"/>
      <c r="BD401" s="99"/>
      <c r="BE401" s="99"/>
      <c r="BF401" s="99" t="s">
        <v>4651</v>
      </c>
      <c r="BG401" s="99"/>
      <c r="BH401" s="99"/>
      <c r="BI401" s="99"/>
      <c r="BJ401" s="99"/>
      <c r="BK401" s="99"/>
      <c r="BL401" s="99"/>
      <c r="BM401" s="99"/>
      <c r="BN401" s="99"/>
      <c r="BO401" s="99"/>
      <c r="BP401" s="99"/>
      <c r="BQ401" s="99"/>
      <c r="BR401" s="99"/>
      <c r="BS401" s="99"/>
      <c r="BT401" s="99"/>
      <c r="BU401" s="99"/>
      <c r="BV401" s="99"/>
      <c r="BW401" s="99"/>
      <c r="BX401" s="99"/>
      <c r="BY401" s="99"/>
      <c r="BZ401" s="99"/>
      <c r="CA401" s="99"/>
      <c r="CB401" s="99"/>
      <c r="CC401" s="99"/>
      <c r="CD401" s="99"/>
      <c r="CE401" s="99"/>
      <c r="CF401" s="99"/>
      <c r="CG401" s="99"/>
      <c r="CH401" s="99"/>
      <c r="CI401" s="99"/>
      <c r="CJ401" s="99" t="s">
        <v>4542</v>
      </c>
      <c r="CK401" s="99" t="s">
        <v>6623</v>
      </c>
      <c r="CL401" s="99">
        <v>2</v>
      </c>
      <c r="CM401" s="99"/>
      <c r="CN401" s="102"/>
      <c r="CO401" s="99">
        <v>45930</v>
      </c>
      <c r="CP401" s="103" t="s">
        <v>4544</v>
      </c>
      <c r="CQ401" s="104"/>
      <c r="CR401" s="104"/>
      <c r="CS401" s="104"/>
      <c r="CT401" s="104"/>
      <c r="CU401" s="105"/>
      <c r="CV401" s="104" t="str">
        <f>FLEET[[#This Row],[Category]]</f>
        <v>Pickup Truck</v>
      </c>
      <c r="CW401" s="106" t="str">
        <f t="shared" si="6"/>
        <v>PT-166</v>
      </c>
      <c r="CX40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240255</v>
      </c>
      <c r="CY401" s="106" t="str">
        <f>IFERROR(TRIM(MID(FLEET[[#This Row],[Secondary Asset Identifier]], FIND(" - ", FLEET[[#This Row],[Secondary Asset Identifier]]) + 3, LEN(FLEET[[#This Row],[Secondary Asset Identifier]]))),FLEET[[#This Row],[Emp ID]])</f>
        <v>Luevano, Juan M</v>
      </c>
      <c r="CZ401" s="106" t="s">
        <v>6624</v>
      </c>
      <c r="DA401" s="106" t="s">
        <v>124</v>
      </c>
      <c r="DB401" s="106" t="str">
        <f>FLEET[[#This Row],[Toll Collection Device Number]]</f>
        <v>DFW.03149196</v>
      </c>
      <c r="DC401" s="106" t="str">
        <f>FLEET[[#This Row],[License Plate]]</f>
        <v>NHG2431</v>
      </c>
      <c r="DD401" s="111">
        <f>IFERROR(_xlfn.XLOOKUP(FLEET[[#This Row],[ASSET]],Table7[Equip '#],Table7[Rate],),"NON-BILLABLE")</f>
        <v>1300</v>
      </c>
    </row>
    <row r="402" spans="1:108" x14ac:dyDescent="0.25">
      <c r="A402" s="98" t="s">
        <v>4524</v>
      </c>
      <c r="B402" s="99" t="s">
        <v>4525</v>
      </c>
      <c r="C402" s="99" t="s">
        <v>6625</v>
      </c>
      <c r="D402" s="99" t="s">
        <v>4527</v>
      </c>
      <c r="E402" s="99" t="s">
        <v>4528</v>
      </c>
      <c r="F402" s="99" t="s">
        <v>4529</v>
      </c>
      <c r="G402" s="99">
        <v>2020</v>
      </c>
      <c r="H402" s="99" t="s">
        <v>4319</v>
      </c>
      <c r="I402" s="100" t="s">
        <v>5415</v>
      </c>
      <c r="J402" s="99"/>
      <c r="K402" s="101">
        <v>45747.286689814799</v>
      </c>
      <c r="L402" s="99" t="s">
        <v>4531</v>
      </c>
      <c r="M402" s="99"/>
      <c r="N402" s="99"/>
      <c r="O402" s="99"/>
      <c r="P402" s="99"/>
      <c r="Q402" s="99"/>
      <c r="R402" s="99" t="s">
        <v>6626</v>
      </c>
      <c r="S402" s="99"/>
      <c r="T402" s="99" t="s">
        <v>4535</v>
      </c>
      <c r="U402" s="99" t="s">
        <v>4536</v>
      </c>
      <c r="V402" s="99">
        <v>584</v>
      </c>
      <c r="W402" s="99">
        <v>123002.4</v>
      </c>
      <c r="X402" s="99">
        <v>123737.4</v>
      </c>
      <c r="Y402" s="99">
        <v>5864</v>
      </c>
      <c r="Z402" s="99">
        <v>5864</v>
      </c>
      <c r="AA402" s="99" t="s">
        <v>6627</v>
      </c>
      <c r="AB402" s="99" t="s">
        <v>6628</v>
      </c>
      <c r="AC402" s="99"/>
      <c r="AD402" s="99" t="s">
        <v>6629</v>
      </c>
      <c r="AE402" s="99" t="s">
        <v>568</v>
      </c>
      <c r="AF402" s="99"/>
      <c r="AG402" s="99"/>
      <c r="AH402" s="99" t="s">
        <v>6464</v>
      </c>
      <c r="AI402" s="99"/>
      <c r="AJ402" s="99"/>
      <c r="AK402" s="99"/>
      <c r="AL402" s="99"/>
      <c r="AM402" s="99"/>
      <c r="AN402" s="99"/>
      <c r="AO402" s="99" t="s">
        <v>4539</v>
      </c>
      <c r="AP402" s="99" t="s">
        <v>4639</v>
      </c>
      <c r="AQ402" s="99">
        <v>0</v>
      </c>
      <c r="AR402" s="99">
        <v>0</v>
      </c>
      <c r="AS402" s="99" t="s">
        <v>4540</v>
      </c>
      <c r="AT402" s="99">
        <v>0</v>
      </c>
      <c r="AU402" s="99">
        <v>0</v>
      </c>
      <c r="AV402" s="99">
        <v>0</v>
      </c>
      <c r="AW402" s="99">
        <v>0</v>
      </c>
      <c r="AX402" s="99" t="s">
        <v>6630</v>
      </c>
      <c r="AY402" s="99"/>
      <c r="AZ402" s="99">
        <v>0</v>
      </c>
      <c r="BA402" s="99">
        <v>0</v>
      </c>
      <c r="BB402" s="99">
        <v>0</v>
      </c>
      <c r="BC402" s="99"/>
      <c r="BD402" s="99" t="s">
        <v>5645</v>
      </c>
      <c r="BE402" s="99"/>
      <c r="BF402" s="99" t="s">
        <v>4651</v>
      </c>
      <c r="BG402" s="99"/>
      <c r="BH402" s="99"/>
      <c r="BI402" s="99"/>
      <c r="BJ402" s="99"/>
      <c r="BK402" s="99"/>
      <c r="BL402" s="99"/>
      <c r="BM402" s="99"/>
      <c r="BN402" s="99"/>
      <c r="BO402" s="99"/>
      <c r="BP402" s="99"/>
      <c r="BQ402" s="99"/>
      <c r="BR402" s="99"/>
      <c r="BS402" s="99"/>
      <c r="BT402" s="99"/>
      <c r="BU402" s="99"/>
      <c r="BV402" s="99"/>
      <c r="BW402" s="99"/>
      <c r="BX402" s="99"/>
      <c r="BY402" s="99"/>
      <c r="BZ402" s="99"/>
      <c r="CA402" s="99"/>
      <c r="CB402" s="99"/>
      <c r="CC402" s="99"/>
      <c r="CD402" s="99"/>
      <c r="CE402" s="99"/>
      <c r="CF402" s="99"/>
      <c r="CG402" s="99"/>
      <c r="CH402" s="99"/>
      <c r="CI402" s="99"/>
      <c r="CJ402" s="99" t="s">
        <v>4542</v>
      </c>
      <c r="CK402" s="99" t="s">
        <v>6631</v>
      </c>
      <c r="CL402" s="99">
        <v>2</v>
      </c>
      <c r="CM402" s="99"/>
      <c r="CN402" s="102"/>
      <c r="CO402" s="99">
        <v>45808</v>
      </c>
      <c r="CP402" s="103" t="s">
        <v>4696</v>
      </c>
      <c r="CQ402" s="104"/>
      <c r="CR402" s="104"/>
      <c r="CS402" s="104"/>
      <c r="CT402" s="104"/>
      <c r="CU402" s="105"/>
      <c r="CV402" s="104" t="str">
        <f>FLEET[[#This Row],[Category]]</f>
        <v>Pickup Truck</v>
      </c>
      <c r="CW402" s="106" t="str">
        <f t="shared" si="6"/>
        <v>PT-167</v>
      </c>
      <c r="CX40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240259</v>
      </c>
      <c r="CY402" s="106" t="str">
        <f>IFERROR(TRIM(MID(FLEET[[#This Row],[Secondary Asset Identifier]], FIND(" - ", FLEET[[#This Row],[Secondary Asset Identifier]]) + 3, LEN(FLEET[[#This Row],[Secondary Asset Identifier]]))),FLEET[[#This Row],[Emp ID]])</f>
        <v>Ramirez, Omar</v>
      </c>
      <c r="CZ402" s="106" t="s">
        <v>6632</v>
      </c>
      <c r="DA402" s="106" t="s">
        <v>125</v>
      </c>
      <c r="DB402" s="106" t="str">
        <f>FLEET[[#This Row],[Toll Collection Device Number]]</f>
        <v>DFW.03113839</v>
      </c>
      <c r="DC402" s="106" t="str">
        <f>FLEET[[#This Row],[License Plate]]</f>
        <v>NHG2432</v>
      </c>
      <c r="DD402" s="111">
        <f>IFERROR(_xlfn.XLOOKUP(FLEET[[#This Row],[ASSET]],Table7[Equip '#],Table7[Rate],),"NON-BILLABLE")</f>
        <v>1300</v>
      </c>
    </row>
    <row r="403" spans="1:108" x14ac:dyDescent="0.25">
      <c r="A403" s="98" t="s">
        <v>4524</v>
      </c>
      <c r="B403" s="99" t="s">
        <v>4525</v>
      </c>
      <c r="C403" s="99" t="s">
        <v>6633</v>
      </c>
      <c r="D403" s="99" t="s">
        <v>4527</v>
      </c>
      <c r="E403" s="99" t="s">
        <v>4528</v>
      </c>
      <c r="F403" s="99" t="s">
        <v>4529</v>
      </c>
      <c r="G403" s="99">
        <v>2020</v>
      </c>
      <c r="H403" s="99" t="s">
        <v>4319</v>
      </c>
      <c r="I403" s="100" t="s">
        <v>5415</v>
      </c>
      <c r="J403" s="99"/>
      <c r="K403" s="101">
        <v>45747.142569444397</v>
      </c>
      <c r="L403" s="99" t="s">
        <v>4531</v>
      </c>
      <c r="M403" s="99"/>
      <c r="N403" s="99"/>
      <c r="O403" s="99"/>
      <c r="P403" s="99"/>
      <c r="Q403" s="99"/>
      <c r="R403" s="99" t="s">
        <v>6634</v>
      </c>
      <c r="S403" s="99"/>
      <c r="T403" s="99" t="s">
        <v>4535</v>
      </c>
      <c r="U403" s="99" t="s">
        <v>4536</v>
      </c>
      <c r="V403" s="99">
        <v>365</v>
      </c>
      <c r="W403" s="99">
        <v>113095.2</v>
      </c>
      <c r="X403" s="99">
        <v>113095.2</v>
      </c>
      <c r="Y403" s="99">
        <v>5421</v>
      </c>
      <c r="Z403" s="99">
        <v>5421</v>
      </c>
      <c r="AA403" s="99" t="s">
        <v>6635</v>
      </c>
      <c r="AB403" s="99" t="s">
        <v>6636</v>
      </c>
      <c r="AC403" s="99"/>
      <c r="AD403" s="99" t="s">
        <v>6637</v>
      </c>
      <c r="AE403" s="99" t="s">
        <v>568</v>
      </c>
      <c r="AF403" s="99"/>
      <c r="AG403" s="99"/>
      <c r="AH403" s="99" t="s">
        <v>6638</v>
      </c>
      <c r="AI403" s="99"/>
      <c r="AJ403" s="99"/>
      <c r="AK403" s="99"/>
      <c r="AL403" s="99"/>
      <c r="AM403" s="99"/>
      <c r="AN403" s="99"/>
      <c r="AO403" s="99" t="s">
        <v>4539</v>
      </c>
      <c r="AP403" s="99" t="s">
        <v>4639</v>
      </c>
      <c r="AQ403" s="99">
        <v>0</v>
      </c>
      <c r="AR403" s="99">
        <v>6100</v>
      </c>
      <c r="AS403" s="99" t="s">
        <v>4540</v>
      </c>
      <c r="AT403" s="99">
        <v>0</v>
      </c>
      <c r="AU403" s="99">
        <v>0</v>
      </c>
      <c r="AV403" s="99">
        <v>0</v>
      </c>
      <c r="AW403" s="99">
        <v>0</v>
      </c>
      <c r="AX403" s="99" t="s">
        <v>6639</v>
      </c>
      <c r="AY403" s="99"/>
      <c r="AZ403" s="99">
        <v>0</v>
      </c>
      <c r="BA403" s="99">
        <v>0</v>
      </c>
      <c r="BB403" s="99">
        <v>0</v>
      </c>
      <c r="BC403" s="99"/>
      <c r="BD403" s="99"/>
      <c r="BE403" s="99"/>
      <c r="BF403" s="99" t="s">
        <v>6640</v>
      </c>
      <c r="BG403" s="99"/>
      <c r="BH403" s="99"/>
      <c r="BI403" s="99"/>
      <c r="BJ403" s="99"/>
      <c r="BK403" s="99"/>
      <c r="BL403" s="99"/>
      <c r="BM403" s="99"/>
      <c r="BN403" s="99"/>
      <c r="BO403" s="99"/>
      <c r="BP403" s="99"/>
      <c r="BQ403" s="99"/>
      <c r="BR403" s="99"/>
      <c r="BS403" s="99"/>
      <c r="BT403" s="99"/>
      <c r="BU403" s="99"/>
      <c r="BV403" s="99"/>
      <c r="BW403" s="99"/>
      <c r="BX403" s="99"/>
      <c r="BY403" s="99"/>
      <c r="BZ403" s="99"/>
      <c r="CA403" s="99"/>
      <c r="CB403" s="99"/>
      <c r="CC403" s="99"/>
      <c r="CD403" s="99"/>
      <c r="CE403" s="99"/>
      <c r="CF403" s="99"/>
      <c r="CG403" s="99"/>
      <c r="CH403" s="99"/>
      <c r="CI403" s="99"/>
      <c r="CJ403" s="99" t="s">
        <v>4542</v>
      </c>
      <c r="CK403" s="99" t="s">
        <v>6641</v>
      </c>
      <c r="CL403" s="99">
        <v>2</v>
      </c>
      <c r="CM403" s="99"/>
      <c r="CN403" s="102"/>
      <c r="CO403" s="99">
        <v>45808</v>
      </c>
      <c r="CP403" s="103" t="s">
        <v>4696</v>
      </c>
      <c r="CQ403" s="104"/>
      <c r="CR403" s="104"/>
      <c r="CS403" s="104"/>
      <c r="CT403" s="104"/>
      <c r="CU403" s="105"/>
      <c r="CV403" s="104" t="str">
        <f>FLEET[[#This Row],[Category]]</f>
        <v>Pickup Truck</v>
      </c>
      <c r="CW403" s="106" t="str">
        <f t="shared" si="6"/>
        <v>PT-168</v>
      </c>
      <c r="CX40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210085</v>
      </c>
      <c r="CY403" s="106" t="str">
        <f>IFERROR(TRIM(MID(FLEET[[#This Row],[Secondary Asset Identifier]], FIND(" - ", FLEET[[#This Row],[Secondary Asset Identifier]]) + 3, LEN(FLEET[[#This Row],[Secondary Asset Identifier]]))),FLEET[[#This Row],[Emp ID]])</f>
        <v>Ramirez, Luis F</v>
      </c>
      <c r="CZ403" s="106" t="s">
        <v>6642</v>
      </c>
      <c r="DA403" s="106" t="s">
        <v>219</v>
      </c>
      <c r="DB403" s="106" t="str">
        <f>FLEET[[#This Row],[Toll Collection Device Number]]</f>
        <v>NTTA00064002</v>
      </c>
      <c r="DC403" s="106" t="str">
        <f>FLEET[[#This Row],[License Plate]]</f>
        <v>NNY6688</v>
      </c>
      <c r="DD403" s="111">
        <f>IFERROR(_xlfn.XLOOKUP(FLEET[[#This Row],[ASSET]],Table7[Equip '#],Table7[Rate],),"NON-BILLABLE")</f>
        <v>1300</v>
      </c>
    </row>
    <row r="404" spans="1:108" x14ac:dyDescent="0.25">
      <c r="A404" s="98" t="s">
        <v>4524</v>
      </c>
      <c r="B404" s="99" t="s">
        <v>4525</v>
      </c>
      <c r="C404" s="99" t="s">
        <v>6643</v>
      </c>
      <c r="D404" s="99" t="s">
        <v>4527</v>
      </c>
      <c r="E404" s="99" t="s">
        <v>4528</v>
      </c>
      <c r="F404" s="99" t="s">
        <v>4529</v>
      </c>
      <c r="G404" s="99">
        <v>2020</v>
      </c>
      <c r="H404" s="99" t="s">
        <v>4319</v>
      </c>
      <c r="I404" s="100" t="s">
        <v>5415</v>
      </c>
      <c r="J404" s="99"/>
      <c r="K404" s="101">
        <v>45746.717592592599</v>
      </c>
      <c r="L404" s="99" t="s">
        <v>4580</v>
      </c>
      <c r="M404" s="99"/>
      <c r="N404" s="99"/>
      <c r="O404" s="99"/>
      <c r="P404" s="99"/>
      <c r="Q404" s="99"/>
      <c r="R404" s="99" t="s">
        <v>4549</v>
      </c>
      <c r="S404" s="99"/>
      <c r="T404" s="99" t="s">
        <v>4535</v>
      </c>
      <c r="U404" s="99" t="s">
        <v>6644</v>
      </c>
      <c r="V404" s="99">
        <v>588</v>
      </c>
      <c r="W404" s="99">
        <v>95348.4</v>
      </c>
      <c r="X404" s="99">
        <v>95348.4</v>
      </c>
      <c r="Y404" s="99">
        <v>3955</v>
      </c>
      <c r="Z404" s="99">
        <v>3955</v>
      </c>
      <c r="AA404" s="99" t="s">
        <v>6645</v>
      </c>
      <c r="AB404" s="99" t="s">
        <v>6646</v>
      </c>
      <c r="AC404" s="99"/>
      <c r="AD404" s="99" t="s">
        <v>6647</v>
      </c>
      <c r="AE404" s="99" t="s">
        <v>568</v>
      </c>
      <c r="AF404" s="99"/>
      <c r="AG404" s="99"/>
      <c r="AH404" s="99" t="s">
        <v>6464</v>
      </c>
      <c r="AI404" s="99"/>
      <c r="AJ404" s="99"/>
      <c r="AK404" s="99"/>
      <c r="AL404" s="99"/>
      <c r="AM404" s="99"/>
      <c r="AN404" s="99"/>
      <c r="AO404" s="99" t="s">
        <v>4539</v>
      </c>
      <c r="AP404" s="99" t="s">
        <v>4639</v>
      </c>
      <c r="AQ404" s="99">
        <v>0</v>
      </c>
      <c r="AR404" s="99">
        <v>0</v>
      </c>
      <c r="AS404" s="99" t="s">
        <v>4540</v>
      </c>
      <c r="AT404" s="99">
        <v>0</v>
      </c>
      <c r="AU404" s="99">
        <v>0</v>
      </c>
      <c r="AV404" s="99">
        <v>0</v>
      </c>
      <c r="AW404" s="99">
        <v>0</v>
      </c>
      <c r="AX404" s="99" t="s">
        <v>6648</v>
      </c>
      <c r="AY404" s="99"/>
      <c r="AZ404" s="99">
        <v>0</v>
      </c>
      <c r="BA404" s="99">
        <v>0</v>
      </c>
      <c r="BB404" s="99">
        <v>0</v>
      </c>
      <c r="BC404" s="99"/>
      <c r="BD404" s="99"/>
      <c r="BE404" s="99"/>
      <c r="BF404" s="99" t="s">
        <v>5745</v>
      </c>
      <c r="BG404" s="99"/>
      <c r="BH404" s="99"/>
      <c r="BI404" s="99"/>
      <c r="BJ404" s="99"/>
      <c r="BK404" s="99"/>
      <c r="BL404" s="99"/>
      <c r="BM404" s="99"/>
      <c r="BN404" s="99"/>
      <c r="BO404" s="99"/>
      <c r="BP404" s="99"/>
      <c r="BQ404" s="99"/>
      <c r="BR404" s="99"/>
      <c r="BS404" s="99"/>
      <c r="BT404" s="99"/>
      <c r="BU404" s="99"/>
      <c r="BV404" s="99"/>
      <c r="BW404" s="99"/>
      <c r="BX404" s="99"/>
      <c r="BY404" s="99"/>
      <c r="BZ404" s="99"/>
      <c r="CA404" s="99"/>
      <c r="CB404" s="99"/>
      <c r="CC404" s="99"/>
      <c r="CD404" s="99"/>
      <c r="CE404" s="99"/>
      <c r="CF404" s="99"/>
      <c r="CG404" s="99"/>
      <c r="CH404" s="99"/>
      <c r="CI404" s="99"/>
      <c r="CJ404" s="99" t="s">
        <v>4542</v>
      </c>
      <c r="CK404" s="99" t="s">
        <v>6649</v>
      </c>
      <c r="CL404" s="99">
        <v>2</v>
      </c>
      <c r="CM404" s="99"/>
      <c r="CN404" s="102"/>
      <c r="CO404" s="99">
        <v>46053</v>
      </c>
      <c r="CP404" s="103" t="s">
        <v>4696</v>
      </c>
      <c r="CQ404" s="104"/>
      <c r="CR404" s="104"/>
      <c r="CS404" s="104"/>
      <c r="CT404" s="104"/>
      <c r="CU404" s="105"/>
      <c r="CV404" s="104" t="str">
        <f>FLEET[[#This Row],[Category]]</f>
        <v>Pickup Truck</v>
      </c>
      <c r="CW404" s="106" t="str">
        <f t="shared" si="6"/>
        <v>PT-169</v>
      </c>
      <c r="CX40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F150 STX</v>
      </c>
      <c r="CY404" s="106" t="str">
        <f>IFERROR(TRIM(MID(FLEET[[#This Row],[Secondary Asset Identifier]], FIND(" - ", FLEET[[#This Row],[Secondary Asset Identifier]]) + 3, LEN(FLEET[[#This Row],[Secondary Asset Identifier]]))),FLEET[[#This Row],[Emp ID]])</f>
        <v>OPEN F150 STX</v>
      </c>
      <c r="CZ404" s="106" t="s">
        <v>6645</v>
      </c>
      <c r="DA404" s="106" t="s">
        <v>126</v>
      </c>
      <c r="DB404" s="106" t="str">
        <f>FLEET[[#This Row],[Toll Collection Device Number]]</f>
        <v>DFW.02268030</v>
      </c>
      <c r="DC404" s="106" t="str">
        <f>FLEET[[#This Row],[License Plate]]</f>
        <v>NHG2430</v>
      </c>
      <c r="DD404" s="111">
        <f>IFERROR(_xlfn.XLOOKUP(FLEET[[#This Row],[ASSET]],Table7[Equip '#],Table7[Rate],),"NON-BILLABLE")</f>
        <v>1300</v>
      </c>
    </row>
    <row r="405" spans="1:108" x14ac:dyDescent="0.25">
      <c r="A405" s="98" t="s">
        <v>4524</v>
      </c>
      <c r="B405" s="99" t="s">
        <v>4525</v>
      </c>
      <c r="C405" s="99" t="s">
        <v>6650</v>
      </c>
      <c r="D405" s="99" t="s">
        <v>4527</v>
      </c>
      <c r="E405" s="99" t="s">
        <v>4528</v>
      </c>
      <c r="F405" s="99" t="s">
        <v>4529</v>
      </c>
      <c r="G405" s="99">
        <v>2024</v>
      </c>
      <c r="H405" s="99" t="s">
        <v>4319</v>
      </c>
      <c r="I405" s="100"/>
      <c r="J405" s="99"/>
      <c r="K405" s="101">
        <v>45747.336168981499</v>
      </c>
      <c r="L405" s="99" t="s">
        <v>4556</v>
      </c>
      <c r="M405" s="99"/>
      <c r="N405" s="99"/>
      <c r="O405" s="99"/>
      <c r="P405" s="99"/>
      <c r="Q405" s="99"/>
      <c r="R405" s="99" t="s">
        <v>6651</v>
      </c>
      <c r="S405" s="99" t="s">
        <v>6652</v>
      </c>
      <c r="T405" s="99" t="s">
        <v>4535</v>
      </c>
      <c r="U405" s="99" t="s">
        <v>4536</v>
      </c>
      <c r="V405" s="99">
        <v>361</v>
      </c>
      <c r="W405" s="99">
        <v>38728.6</v>
      </c>
      <c r="X405" s="99">
        <v>38728.6</v>
      </c>
      <c r="Y405" s="99">
        <v>2188</v>
      </c>
      <c r="Z405" s="99">
        <v>2188</v>
      </c>
      <c r="AA405" s="99" t="s">
        <v>6653</v>
      </c>
      <c r="AB405" s="99" t="s">
        <v>6654</v>
      </c>
      <c r="AC405" s="99"/>
      <c r="AD405" s="99" t="s">
        <v>6655</v>
      </c>
      <c r="AE405" s="99" t="s">
        <v>568</v>
      </c>
      <c r="AF405" s="99"/>
      <c r="AG405" s="99"/>
      <c r="AH405" s="99"/>
      <c r="AI405" s="99"/>
      <c r="AJ405" s="99"/>
      <c r="AK405" s="99"/>
      <c r="AL405" s="99"/>
      <c r="AM405" s="99"/>
      <c r="AN405" s="99"/>
      <c r="AO405" s="99" t="s">
        <v>4539</v>
      </c>
      <c r="AP405" s="99"/>
      <c r="AQ405" s="99">
        <v>0</v>
      </c>
      <c r="AR405" s="99">
        <v>0</v>
      </c>
      <c r="AS405" s="99" t="s">
        <v>4540</v>
      </c>
      <c r="AT405" s="99">
        <v>0</v>
      </c>
      <c r="AU405" s="99">
        <v>0</v>
      </c>
      <c r="AV405" s="99">
        <v>0</v>
      </c>
      <c r="AW405" s="99">
        <v>0</v>
      </c>
      <c r="AX405" s="99" t="s">
        <v>6656</v>
      </c>
      <c r="AY405" s="99" t="s">
        <v>6657</v>
      </c>
      <c r="AZ405" s="99"/>
      <c r="BA405" s="99"/>
      <c r="BB405" s="99"/>
      <c r="BC405" s="99"/>
      <c r="BD405" s="99"/>
      <c r="BE405" s="99"/>
      <c r="BF405" s="99" t="s">
        <v>6658</v>
      </c>
      <c r="BG405" s="99"/>
      <c r="BH405" s="99"/>
      <c r="BI405" s="99"/>
      <c r="BJ405" s="99"/>
      <c r="BK405" s="99"/>
      <c r="BL405" s="99"/>
      <c r="BM405" s="99"/>
      <c r="BN405" s="99"/>
      <c r="BO405" s="99"/>
      <c r="BP405" s="99"/>
      <c r="BQ405" s="99"/>
      <c r="BR405" s="99"/>
      <c r="BS405" s="99"/>
      <c r="BT405" s="99"/>
      <c r="BU405" s="99"/>
      <c r="BV405" s="99"/>
      <c r="BW405" s="99"/>
      <c r="BX405" s="99"/>
      <c r="BY405" s="99"/>
      <c r="BZ405" s="99"/>
      <c r="CA405" s="99"/>
      <c r="CB405" s="99"/>
      <c r="CC405" s="99"/>
      <c r="CD405" s="99"/>
      <c r="CE405" s="99"/>
      <c r="CF405" s="99"/>
      <c r="CG405" s="99"/>
      <c r="CH405" s="99"/>
      <c r="CI405" s="99"/>
      <c r="CJ405" s="99" t="s">
        <v>4542</v>
      </c>
      <c r="CK405" s="99" t="s">
        <v>6659</v>
      </c>
      <c r="CL405" s="99">
        <v>2</v>
      </c>
      <c r="CM405" s="99"/>
      <c r="CN405" s="102"/>
      <c r="CO405" s="99">
        <v>46112</v>
      </c>
      <c r="CP405" s="103" t="s">
        <v>4544</v>
      </c>
      <c r="CQ405" s="104"/>
      <c r="CR405" s="104"/>
      <c r="CS405" s="104"/>
      <c r="CT405" s="104"/>
      <c r="CU405" s="105"/>
      <c r="CV405" s="104" t="str">
        <f>FLEET[[#This Row],[Category]]</f>
        <v>Pickup Truck</v>
      </c>
      <c r="CW405" s="106" t="str">
        <f t="shared" si="6"/>
        <v>PT-16S</v>
      </c>
      <c r="CX40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ROMISA</v>
      </c>
      <c r="CY405" s="106" t="str">
        <f>IFERROR(TRIM(MID(FLEET[[#This Row],[Secondary Asset Identifier]], FIND(" - ", FLEET[[#This Row],[Secondary Asset Identifier]]) + 3, LEN(FLEET[[#This Row],[Secondary Asset Identifier]]))),FLEET[[#This Row],[Emp ID]])</f>
        <v>Romero, Isaac F</v>
      </c>
      <c r="CZ405" s="106" t="s">
        <v>4403</v>
      </c>
      <c r="DA405" s="106" t="s">
        <v>4386</v>
      </c>
      <c r="DB405" s="106" t="str">
        <f>FLEET[[#This Row],[Toll Collection Device Number]]</f>
        <v>NTTA00129108</v>
      </c>
      <c r="DC405" s="106" t="str">
        <f>FLEET[[#This Row],[License Plate]]</f>
        <v>TYV5120</v>
      </c>
      <c r="DD405" s="111" t="str">
        <f>IFERROR(_xlfn.XLOOKUP(FLEET[[#This Row],[ASSET]],Table7[Equip '#],Table7[Rate],),"NON-BILLABLE")</f>
        <v>NON-BILLABLE</v>
      </c>
    </row>
    <row r="406" spans="1:108" x14ac:dyDescent="0.25">
      <c r="A406" s="98" t="s">
        <v>4524</v>
      </c>
      <c r="B406" s="99" t="s">
        <v>4525</v>
      </c>
      <c r="C406" s="99" t="s">
        <v>6660</v>
      </c>
      <c r="D406" s="99" t="s">
        <v>4527</v>
      </c>
      <c r="E406" s="99" t="s">
        <v>4528</v>
      </c>
      <c r="F406" s="99" t="s">
        <v>4529</v>
      </c>
      <c r="G406" s="99">
        <v>2020</v>
      </c>
      <c r="H406" s="99" t="s">
        <v>4319</v>
      </c>
      <c r="I406" s="100" t="s">
        <v>5415</v>
      </c>
      <c r="J406" s="99"/>
      <c r="K406" s="101">
        <v>45747.331435185202</v>
      </c>
      <c r="L406" s="99" t="s">
        <v>4556</v>
      </c>
      <c r="M406" s="99"/>
      <c r="N406" s="99"/>
      <c r="O406" s="99"/>
      <c r="P406" s="99"/>
      <c r="Q406" s="99"/>
      <c r="R406" s="99" t="s">
        <v>5253</v>
      </c>
      <c r="S406" s="99" t="s">
        <v>6661</v>
      </c>
      <c r="T406" s="99" t="s">
        <v>4535</v>
      </c>
      <c r="U406" s="99" t="s">
        <v>4536</v>
      </c>
      <c r="V406" s="99">
        <v>591</v>
      </c>
      <c r="W406" s="99">
        <v>60322.8</v>
      </c>
      <c r="X406" s="99">
        <v>60490.8</v>
      </c>
      <c r="Y406" s="99">
        <v>5630</v>
      </c>
      <c r="Z406" s="99">
        <v>5630</v>
      </c>
      <c r="AA406" s="99" t="s">
        <v>6662</v>
      </c>
      <c r="AB406" s="99" t="s">
        <v>6663</v>
      </c>
      <c r="AC406" s="99"/>
      <c r="AD406" s="99" t="s">
        <v>6664</v>
      </c>
      <c r="AE406" s="99" t="s">
        <v>568</v>
      </c>
      <c r="AF406" s="99"/>
      <c r="AG406" s="99"/>
      <c r="AH406" s="99" t="s">
        <v>6444</v>
      </c>
      <c r="AI406" s="99"/>
      <c r="AJ406" s="99"/>
      <c r="AK406" s="99"/>
      <c r="AL406" s="99"/>
      <c r="AM406" s="99"/>
      <c r="AN406" s="99"/>
      <c r="AO406" s="99" t="s">
        <v>4539</v>
      </c>
      <c r="AP406" s="99" t="s">
        <v>4639</v>
      </c>
      <c r="AQ406" s="99">
        <v>0</v>
      </c>
      <c r="AR406" s="99">
        <v>0</v>
      </c>
      <c r="AS406" s="99" t="s">
        <v>4540</v>
      </c>
      <c r="AT406" s="99">
        <v>0</v>
      </c>
      <c r="AU406" s="99">
        <v>0</v>
      </c>
      <c r="AV406" s="99">
        <v>0</v>
      </c>
      <c r="AW406" s="99">
        <v>0</v>
      </c>
      <c r="AX406" s="99" t="s">
        <v>6665</v>
      </c>
      <c r="AY406" s="99"/>
      <c r="AZ406" s="99">
        <v>0</v>
      </c>
      <c r="BA406" s="99">
        <v>0</v>
      </c>
      <c r="BB406" s="99">
        <v>0</v>
      </c>
      <c r="BC406" s="99"/>
      <c r="BD406" s="99"/>
      <c r="BE406" s="99"/>
      <c r="BF406" s="99" t="s">
        <v>4624</v>
      </c>
      <c r="BG406" s="99"/>
      <c r="BH406" s="99"/>
      <c r="BI406" s="99"/>
      <c r="BJ406" s="99"/>
      <c r="BK406" s="99"/>
      <c r="BL406" s="99"/>
      <c r="BM406" s="99"/>
      <c r="BN406" s="99"/>
      <c r="BO406" s="99"/>
      <c r="BP406" s="99"/>
      <c r="BQ406" s="99"/>
      <c r="BR406" s="99"/>
      <c r="BS406" s="99"/>
      <c r="BT406" s="99"/>
      <c r="BU406" s="99"/>
      <c r="BV406" s="99"/>
      <c r="BW406" s="99"/>
      <c r="BX406" s="99"/>
      <c r="BY406" s="99"/>
      <c r="BZ406" s="99"/>
      <c r="CA406" s="99"/>
      <c r="CB406" s="99"/>
      <c r="CC406" s="99"/>
      <c r="CD406" s="99"/>
      <c r="CE406" s="99"/>
      <c r="CF406" s="99"/>
      <c r="CG406" s="99"/>
      <c r="CH406" s="99"/>
      <c r="CI406" s="99"/>
      <c r="CJ406" s="99" t="s">
        <v>4542</v>
      </c>
      <c r="CK406" s="99" t="s">
        <v>6666</v>
      </c>
      <c r="CL406" s="102">
        <v>2</v>
      </c>
      <c r="CM406" s="99"/>
      <c r="CN406" s="102"/>
      <c r="CO406" s="99">
        <v>45808</v>
      </c>
      <c r="CP406" s="103" t="s">
        <v>4696</v>
      </c>
      <c r="CQ406" s="104"/>
      <c r="CR406" s="104"/>
      <c r="CS406" s="104"/>
      <c r="CT406" s="104"/>
      <c r="CU406" s="105"/>
      <c r="CV406" s="104" t="str">
        <f>FLEET[[#This Row],[Category]]</f>
        <v>Pickup Truck</v>
      </c>
      <c r="CW406" s="106" t="str">
        <f t="shared" si="6"/>
        <v>PT-172</v>
      </c>
      <c r="CX40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240538</v>
      </c>
      <c r="CY406" s="106" t="str">
        <f>IFERROR(TRIM(MID(FLEET[[#This Row],[Secondary Asset Identifier]], FIND(" - ", FLEET[[#This Row],[Secondary Asset Identifier]]) + 3, LEN(FLEET[[#This Row],[Secondary Asset Identifier]]))),FLEET[[#This Row],[Emp ID]])</f>
        <v>Diaz Serna, Francisco</v>
      </c>
      <c r="CZ406" s="106" t="s">
        <v>6667</v>
      </c>
      <c r="DA406" s="106" t="s">
        <v>130</v>
      </c>
      <c r="DB406" s="106" t="str">
        <f>FLEET[[#This Row],[Toll Collection Device Number]]</f>
        <v>DFW.02447419</v>
      </c>
      <c r="DC406" s="106" t="str">
        <f>FLEET[[#This Row],[License Plate]]</f>
        <v>NHG2435</v>
      </c>
      <c r="DD406" s="111">
        <f>IFERROR(_xlfn.XLOOKUP(FLEET[[#This Row],[ASSET]],Table7[Equip '#],Table7[Rate],),"NON-BILLABLE")</f>
        <v>1300</v>
      </c>
    </row>
    <row r="407" spans="1:108" x14ac:dyDescent="0.25">
      <c r="A407" s="98" t="s">
        <v>4524</v>
      </c>
      <c r="B407" s="99" t="s">
        <v>4525</v>
      </c>
      <c r="C407" s="99" t="s">
        <v>6668</v>
      </c>
      <c r="D407" s="99" t="s">
        <v>4527</v>
      </c>
      <c r="E407" s="108" t="s">
        <v>4528</v>
      </c>
      <c r="F407" s="108" t="s">
        <v>4529</v>
      </c>
      <c r="G407" s="108">
        <v>2020</v>
      </c>
      <c r="H407" s="108" t="s">
        <v>4319</v>
      </c>
      <c r="I407" s="100" t="s">
        <v>5415</v>
      </c>
      <c r="J407" s="99"/>
      <c r="K407" s="99">
        <v>45746.550173611096</v>
      </c>
      <c r="L407" s="99" t="s">
        <v>4531</v>
      </c>
      <c r="M407" s="99"/>
      <c r="N407" s="99"/>
      <c r="O407" s="99"/>
      <c r="P407" s="99"/>
      <c r="Q407" s="99"/>
      <c r="R407" s="99" t="s">
        <v>6669</v>
      </c>
      <c r="S407" s="99"/>
      <c r="T407" s="99" t="s">
        <v>4535</v>
      </c>
      <c r="U407" s="99" t="s">
        <v>1937</v>
      </c>
      <c r="V407" s="99">
        <v>579</v>
      </c>
      <c r="W407" s="99">
        <v>95475</v>
      </c>
      <c r="X407" s="99">
        <v>97731</v>
      </c>
      <c r="Y407" s="99">
        <v>4357</v>
      </c>
      <c r="Z407" s="99">
        <v>4357</v>
      </c>
      <c r="AA407" s="99" t="s">
        <v>6670</v>
      </c>
      <c r="AB407" s="99" t="s">
        <v>6671</v>
      </c>
      <c r="AC407" s="99"/>
      <c r="AD407" s="99" t="s">
        <v>6672</v>
      </c>
      <c r="AE407" s="99" t="s">
        <v>568</v>
      </c>
      <c r="AF407" s="99"/>
      <c r="AG407" s="99"/>
      <c r="AH407" s="99" t="s">
        <v>6673</v>
      </c>
      <c r="AI407" s="99"/>
      <c r="AJ407" s="99"/>
      <c r="AK407" s="99"/>
      <c r="AL407" s="99"/>
      <c r="AM407" s="99"/>
      <c r="AN407" s="99"/>
      <c r="AO407" s="99" t="s">
        <v>4539</v>
      </c>
      <c r="AP407" s="99" t="s">
        <v>4639</v>
      </c>
      <c r="AQ407" s="99">
        <v>0</v>
      </c>
      <c r="AR407" s="99">
        <v>0</v>
      </c>
      <c r="AS407" s="99" t="s">
        <v>4540</v>
      </c>
      <c r="AT407" s="99">
        <v>0</v>
      </c>
      <c r="AU407" s="99">
        <v>0</v>
      </c>
      <c r="AV407" s="99">
        <v>0</v>
      </c>
      <c r="AW407" s="99">
        <v>0</v>
      </c>
      <c r="AX407" s="99" t="s">
        <v>6674</v>
      </c>
      <c r="AY407" s="99"/>
      <c r="AZ407" s="99">
        <v>0</v>
      </c>
      <c r="BA407" s="99">
        <v>0</v>
      </c>
      <c r="BB407" s="99">
        <v>0</v>
      </c>
      <c r="BC407" s="99"/>
      <c r="BD407" s="99"/>
      <c r="BE407" s="99"/>
      <c r="BF407" s="99" t="s">
        <v>4651</v>
      </c>
      <c r="BG407" s="99"/>
      <c r="BH407" s="99"/>
      <c r="BI407" s="99"/>
      <c r="BJ407" s="99"/>
      <c r="BK407" s="99"/>
      <c r="BL407" s="99"/>
      <c r="BM407" s="99"/>
      <c r="BN407" s="99"/>
      <c r="BO407" s="99"/>
      <c r="BP407" s="99"/>
      <c r="BQ407" s="99"/>
      <c r="BR407" s="99"/>
      <c r="BS407" s="99"/>
      <c r="BT407" s="99"/>
      <c r="BU407" s="99"/>
      <c r="BV407" s="99"/>
      <c r="BW407" s="99"/>
      <c r="BX407" s="99"/>
      <c r="BY407" s="99"/>
      <c r="BZ407" s="99"/>
      <c r="CA407" s="99"/>
      <c r="CB407" s="99"/>
      <c r="CC407" s="99"/>
      <c r="CD407" s="99"/>
      <c r="CE407" s="99"/>
      <c r="CF407" s="99"/>
      <c r="CG407" s="99"/>
      <c r="CH407" s="99"/>
      <c r="CI407" s="99"/>
      <c r="CJ407" s="99" t="s">
        <v>4542</v>
      </c>
      <c r="CK407" s="99" t="s">
        <v>6675</v>
      </c>
      <c r="CL407" s="99">
        <v>2</v>
      </c>
      <c r="CM407" s="99"/>
      <c r="CN407" s="102"/>
      <c r="CO407" s="99">
        <v>45808</v>
      </c>
      <c r="CP407" s="103" t="s">
        <v>4696</v>
      </c>
      <c r="CQ407" s="104"/>
      <c r="CR407" s="104"/>
      <c r="CS407" s="104"/>
      <c r="CT407" s="104"/>
      <c r="CU407" s="105"/>
      <c r="CV407" s="104" t="str">
        <f>FLEET[[#This Row],[Category]]</f>
        <v>Pickup Truck</v>
      </c>
      <c r="CW407" s="106" t="str">
        <f t="shared" si="6"/>
        <v>PT-173</v>
      </c>
      <c r="CX40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TC JST</v>
      </c>
      <c r="CY407" s="106" t="str">
        <f>IFERROR(TRIM(MID(FLEET[[#This Row],[Secondary Asset Identifier]], FIND(" - ", FLEET[[#This Row],[Secondary Asset Identifier]]) + 3, LEN(FLEET[[#This Row],[Secondary Asset Identifier]]))),FLEET[[#This Row],[Emp ID]])</f>
        <v>OPEN TC JST</v>
      </c>
      <c r="CZ407" s="106" t="s">
        <v>6670</v>
      </c>
      <c r="DA407" s="106" t="s">
        <v>220</v>
      </c>
      <c r="DB407" s="106" t="str">
        <f>FLEET[[#This Row],[Toll Collection Device Number]]</f>
        <v>DFW.06130601</v>
      </c>
      <c r="DC407" s="106" t="str">
        <f>FLEET[[#This Row],[License Plate]]</f>
        <v>NHG2436</v>
      </c>
      <c r="DD407" s="111">
        <f>IFERROR(_xlfn.XLOOKUP(FLEET[[#This Row],[ASSET]],Table7[Equip '#],Table7[Rate],),"NON-BILLABLE")</f>
        <v>1300</v>
      </c>
    </row>
    <row r="408" spans="1:108" x14ac:dyDescent="0.25">
      <c r="A408" s="98" t="s">
        <v>4524</v>
      </c>
      <c r="B408" s="99" t="s">
        <v>4525</v>
      </c>
      <c r="C408" s="99" t="s">
        <v>6676</v>
      </c>
      <c r="D408" s="99" t="s">
        <v>4527</v>
      </c>
      <c r="E408" s="99" t="s">
        <v>4528</v>
      </c>
      <c r="F408" s="99" t="s">
        <v>5588</v>
      </c>
      <c r="G408" s="99">
        <v>2020</v>
      </c>
      <c r="H408" s="99" t="s">
        <v>4319</v>
      </c>
      <c r="I408" s="100" t="s">
        <v>5627</v>
      </c>
      <c r="J408" s="99"/>
      <c r="K408" s="101">
        <v>45747.172708333303</v>
      </c>
      <c r="L408" s="99" t="s">
        <v>4531</v>
      </c>
      <c r="M408" s="99"/>
      <c r="N408" s="99"/>
      <c r="O408" s="99"/>
      <c r="P408" s="99"/>
      <c r="Q408" s="99"/>
      <c r="R408" s="99" t="s">
        <v>6677</v>
      </c>
      <c r="S408" s="99"/>
      <c r="T408" s="99" t="s">
        <v>4535</v>
      </c>
      <c r="U408" s="99" t="s">
        <v>4536</v>
      </c>
      <c r="V408" s="99">
        <v>588</v>
      </c>
      <c r="W408" s="99">
        <v>99641.4</v>
      </c>
      <c r="X408" s="99">
        <v>100304.4</v>
      </c>
      <c r="Y408" s="99">
        <v>7887</v>
      </c>
      <c r="Z408" s="99">
        <v>7887</v>
      </c>
      <c r="AA408" s="99" t="s">
        <v>6678</v>
      </c>
      <c r="AB408" s="99" t="s">
        <v>6679</v>
      </c>
      <c r="AC408" s="99"/>
      <c r="AD408" s="99" t="s">
        <v>6680</v>
      </c>
      <c r="AE408" s="99" t="s">
        <v>568</v>
      </c>
      <c r="AF408" s="99"/>
      <c r="AG408" s="99"/>
      <c r="AH408" s="99" t="s">
        <v>6681</v>
      </c>
      <c r="AI408" s="99"/>
      <c r="AJ408" s="99"/>
      <c r="AK408" s="99"/>
      <c r="AL408" s="99"/>
      <c r="AM408" s="99"/>
      <c r="AN408" s="99"/>
      <c r="AO408" s="99" t="s">
        <v>4539</v>
      </c>
      <c r="AP408" s="99" t="s">
        <v>4639</v>
      </c>
      <c r="AQ408" s="99">
        <v>0</v>
      </c>
      <c r="AR408" s="99">
        <v>0</v>
      </c>
      <c r="AS408" s="99" t="s">
        <v>4540</v>
      </c>
      <c r="AT408" s="99">
        <v>0</v>
      </c>
      <c r="AU408" s="99">
        <v>0</v>
      </c>
      <c r="AV408" s="99">
        <v>0</v>
      </c>
      <c r="AW408" s="99">
        <v>0</v>
      </c>
      <c r="AX408" s="99" t="s">
        <v>6682</v>
      </c>
      <c r="AY408" s="99"/>
      <c r="AZ408" s="99">
        <v>0</v>
      </c>
      <c r="BA408" s="99">
        <v>0</v>
      </c>
      <c r="BB408" s="99">
        <v>0</v>
      </c>
      <c r="BC408" s="99"/>
      <c r="BD408" s="99"/>
      <c r="BE408" s="99"/>
      <c r="BF408" s="99" t="s">
        <v>4651</v>
      </c>
      <c r="BG408" s="99"/>
      <c r="BH408" s="99"/>
      <c r="BI408" s="99"/>
      <c r="BJ408" s="99"/>
      <c r="BK408" s="99"/>
      <c r="BL408" s="99"/>
      <c r="BM408" s="99"/>
      <c r="BN408" s="99"/>
      <c r="BO408" s="99"/>
      <c r="BP408" s="99"/>
      <c r="BQ408" s="99"/>
      <c r="BR408" s="99"/>
      <c r="BS408" s="99"/>
      <c r="BT408" s="99"/>
      <c r="BU408" s="99"/>
      <c r="BV408" s="99"/>
      <c r="BW408" s="99"/>
      <c r="BX408" s="99"/>
      <c r="BY408" s="99"/>
      <c r="BZ408" s="99"/>
      <c r="CA408" s="99"/>
      <c r="CB408" s="99"/>
      <c r="CC408" s="99"/>
      <c r="CD408" s="99"/>
      <c r="CE408" s="99"/>
      <c r="CF408" s="99"/>
      <c r="CG408" s="99"/>
      <c r="CH408" s="99"/>
      <c r="CI408" s="99"/>
      <c r="CJ408" s="99" t="s">
        <v>4542</v>
      </c>
      <c r="CK408" s="99" t="s">
        <v>6683</v>
      </c>
      <c r="CL408" s="99">
        <v>2</v>
      </c>
      <c r="CM408" s="99"/>
      <c r="CN408" s="102"/>
      <c r="CO408" s="99">
        <v>45900</v>
      </c>
      <c r="CP408" s="103" t="s">
        <v>4696</v>
      </c>
      <c r="CQ408" s="104"/>
      <c r="CR408" s="104"/>
      <c r="CS408" s="104"/>
      <c r="CT408" s="104"/>
      <c r="CU408" s="105"/>
      <c r="CV408" s="104" t="str">
        <f>FLEET[[#This Row],[Category]]</f>
        <v>Pickup Truck</v>
      </c>
      <c r="CW408" s="106" t="str">
        <f t="shared" si="6"/>
        <v>PT-177</v>
      </c>
      <c r="CX40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240254</v>
      </c>
      <c r="CY408" s="106" t="str">
        <f>IFERROR(TRIM(MID(FLEET[[#This Row],[Secondary Asset Identifier]], FIND(" - ", FLEET[[#This Row],[Secondary Asset Identifier]]) + 3, LEN(FLEET[[#This Row],[Secondary Asset Identifier]]))),FLEET[[#This Row],[Emp ID]])</f>
        <v>Rodriguez Jr, Salvador</v>
      </c>
      <c r="CZ408" s="106" t="s">
        <v>6684</v>
      </c>
      <c r="DA408" s="106" t="s">
        <v>253</v>
      </c>
      <c r="DB408" s="106" t="str">
        <f>FLEET[[#This Row],[Toll Collection Device Number]]</f>
        <v>DFW.01925559</v>
      </c>
      <c r="DC408" s="106" t="str">
        <f>FLEET[[#This Row],[License Plate]]</f>
        <v>NRT3527</v>
      </c>
      <c r="DD408" s="111">
        <f>IFERROR(_xlfn.XLOOKUP(FLEET[[#This Row],[ASSET]],Table7[Equip '#],Table7[Rate],),"NON-BILLABLE")</f>
        <v>1500</v>
      </c>
    </row>
    <row r="409" spans="1:108" x14ac:dyDescent="0.25">
      <c r="A409" s="98" t="s">
        <v>4524</v>
      </c>
      <c r="B409" s="99" t="s">
        <v>4525</v>
      </c>
      <c r="C409" s="99" t="s">
        <v>6685</v>
      </c>
      <c r="D409" s="99" t="s">
        <v>4527</v>
      </c>
      <c r="E409" s="99" t="s">
        <v>4528</v>
      </c>
      <c r="F409" s="99" t="s">
        <v>4529</v>
      </c>
      <c r="G409" s="99">
        <v>2020</v>
      </c>
      <c r="H409" s="99" t="s">
        <v>4319</v>
      </c>
      <c r="I409" s="100" t="s">
        <v>5415</v>
      </c>
      <c r="J409" s="99"/>
      <c r="K409" s="101"/>
      <c r="L409" s="99"/>
      <c r="M409" s="99"/>
      <c r="N409" s="99"/>
      <c r="O409" s="99"/>
      <c r="P409" s="99"/>
      <c r="Q409" s="99"/>
      <c r="R409" s="99"/>
      <c r="S409" s="99" t="s">
        <v>6686</v>
      </c>
      <c r="T409" s="99" t="s">
        <v>4535</v>
      </c>
      <c r="U409" s="99" t="s">
        <v>4373</v>
      </c>
      <c r="V409" s="99"/>
      <c r="W409" s="99"/>
      <c r="X409" s="99"/>
      <c r="Y409" s="99"/>
      <c r="Z409" s="99"/>
      <c r="AA409" s="99" t="s">
        <v>6687</v>
      </c>
      <c r="AB409" s="99" t="s">
        <v>6688</v>
      </c>
      <c r="AC409" s="99"/>
      <c r="AD409" s="99" t="s">
        <v>6689</v>
      </c>
      <c r="AE409" s="99" t="s">
        <v>568</v>
      </c>
      <c r="AF409" s="99"/>
      <c r="AG409" s="99"/>
      <c r="AH409" s="100" t="s">
        <v>6464</v>
      </c>
      <c r="AI409" s="99"/>
      <c r="AJ409" s="99"/>
      <c r="AK409" s="99"/>
      <c r="AL409" s="99"/>
      <c r="AM409" s="99"/>
      <c r="AN409" s="99"/>
      <c r="AO409" s="99" t="s">
        <v>4539</v>
      </c>
      <c r="AP409" s="99" t="s">
        <v>4639</v>
      </c>
      <c r="AQ409" s="99">
        <v>0</v>
      </c>
      <c r="AR409" s="99">
        <v>0</v>
      </c>
      <c r="AS409" s="99" t="s">
        <v>4540</v>
      </c>
      <c r="AT409" s="99">
        <v>0</v>
      </c>
      <c r="AU409" s="99">
        <v>0</v>
      </c>
      <c r="AV409" s="99">
        <v>0</v>
      </c>
      <c r="AW409" s="99">
        <v>0</v>
      </c>
      <c r="AX409" s="99" t="s">
        <v>6690</v>
      </c>
      <c r="AY409" s="99"/>
      <c r="AZ409" s="99">
        <v>0</v>
      </c>
      <c r="BA409" s="99">
        <v>0</v>
      </c>
      <c r="BB409" s="99">
        <v>0</v>
      </c>
      <c r="BC409" s="99"/>
      <c r="BD409" s="99"/>
      <c r="BE409" s="99"/>
      <c r="BF409" s="99" t="s">
        <v>4624</v>
      </c>
      <c r="BG409" s="99"/>
      <c r="BH409" s="99"/>
      <c r="BI409" s="99"/>
      <c r="BJ409" s="99"/>
      <c r="BK409" s="99"/>
      <c r="BL409" s="99"/>
      <c r="BM409" s="99"/>
      <c r="BN409" s="99"/>
      <c r="BO409" s="99"/>
      <c r="BP409" s="99"/>
      <c r="BQ409" s="99"/>
      <c r="BR409" s="99"/>
      <c r="BS409" s="99"/>
      <c r="BT409" s="99"/>
      <c r="BU409" s="99"/>
      <c r="BV409" s="99"/>
      <c r="BW409" s="99"/>
      <c r="BX409" s="99"/>
      <c r="BY409" s="99"/>
      <c r="BZ409" s="99"/>
      <c r="CA409" s="99"/>
      <c r="CB409" s="99"/>
      <c r="CC409" s="99"/>
      <c r="CD409" s="99"/>
      <c r="CE409" s="99"/>
      <c r="CF409" s="99"/>
      <c r="CG409" s="99"/>
      <c r="CH409" s="99"/>
      <c r="CI409" s="99"/>
      <c r="CJ409" s="99"/>
      <c r="CK409" s="99"/>
      <c r="CL409" s="99">
        <v>2</v>
      </c>
      <c r="CM409" s="99"/>
      <c r="CN409" s="102"/>
      <c r="CO409" s="99">
        <v>45688</v>
      </c>
      <c r="CP409" s="103" t="s">
        <v>4696</v>
      </c>
      <c r="CQ409" s="104"/>
      <c r="CR409" s="104"/>
      <c r="CS409" s="104"/>
      <c r="CT409" s="104"/>
      <c r="CU409" s="105"/>
      <c r="CV409" s="104" t="str">
        <f>FLEET[[#This Row],[Category]]</f>
        <v>Pickup Truck</v>
      </c>
      <c r="CW409" s="106" t="str">
        <f t="shared" si="6"/>
        <v>PT-179</v>
      </c>
      <c r="CX40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TROY RAGLE</v>
      </c>
      <c r="CY409" s="106" t="str">
        <f>IFERROR(TRIM(MID(FLEET[[#This Row],[Secondary Asset Identifier]], FIND(" - ", FLEET[[#This Row],[Secondary Asset Identifier]]) + 3, LEN(FLEET[[#This Row],[Secondary Asset Identifier]]))),FLEET[[#This Row],[Emp ID]])</f>
        <v>TROY RAGLE</v>
      </c>
      <c r="CZ409" s="106" t="s">
        <v>6687</v>
      </c>
      <c r="DA409" s="106" t="s">
        <v>132</v>
      </c>
      <c r="DB409" s="106" t="str">
        <f>FLEET[[#This Row],[Toll Collection Device Number]]</f>
        <v>DFW.04292546</v>
      </c>
      <c r="DC409" s="106" t="str">
        <f>FLEET[[#This Row],[License Plate]]</f>
        <v>NMW2708</v>
      </c>
      <c r="DD409" s="111">
        <f>IFERROR(_xlfn.XLOOKUP(FLEET[[#This Row],[ASSET]],Table7[Equip '#],Table7[Rate],),"NON-BILLABLE")</f>
        <v>1300</v>
      </c>
    </row>
    <row r="410" spans="1:108" x14ac:dyDescent="0.25">
      <c r="A410" s="98" t="s">
        <v>4524</v>
      </c>
      <c r="B410" s="99" t="s">
        <v>4525</v>
      </c>
      <c r="C410" s="99" t="s">
        <v>6691</v>
      </c>
      <c r="D410" s="99" t="s">
        <v>4527</v>
      </c>
      <c r="E410" s="99" t="s">
        <v>4528</v>
      </c>
      <c r="F410" s="99" t="s">
        <v>5588</v>
      </c>
      <c r="G410" s="99">
        <v>2024</v>
      </c>
      <c r="H410" s="99" t="s">
        <v>4319</v>
      </c>
      <c r="I410" s="100"/>
      <c r="J410" s="99"/>
      <c r="K410" s="101">
        <v>45747.290405092601</v>
      </c>
      <c r="L410" s="99" t="s">
        <v>4531</v>
      </c>
      <c r="M410" s="99"/>
      <c r="N410" s="99"/>
      <c r="O410" s="99"/>
      <c r="P410" s="99"/>
      <c r="Q410" s="99"/>
      <c r="R410" s="99" t="s">
        <v>4620</v>
      </c>
      <c r="S410" s="99"/>
      <c r="T410" s="99" t="s">
        <v>4535</v>
      </c>
      <c r="U410" s="99" t="s">
        <v>4536</v>
      </c>
      <c r="V410" s="99">
        <v>342</v>
      </c>
      <c r="W410" s="99">
        <v>24795.4</v>
      </c>
      <c r="X410" s="99">
        <v>24895.4</v>
      </c>
      <c r="Y410" s="99">
        <v>1453</v>
      </c>
      <c r="Z410" s="99">
        <v>1453</v>
      </c>
      <c r="AA410" s="99" t="s">
        <v>6692</v>
      </c>
      <c r="AB410" s="99" t="s">
        <v>6693</v>
      </c>
      <c r="AC410" s="99"/>
      <c r="AD410" s="99" t="s">
        <v>6694</v>
      </c>
      <c r="AE410" s="99" t="s">
        <v>568</v>
      </c>
      <c r="AF410" s="99"/>
      <c r="AG410" s="99"/>
      <c r="AH410" s="99"/>
      <c r="AI410" s="99"/>
      <c r="AJ410" s="99"/>
      <c r="AK410" s="99"/>
      <c r="AL410" s="99"/>
      <c r="AM410" s="99"/>
      <c r="AN410" s="99"/>
      <c r="AO410" s="99" t="s">
        <v>4539</v>
      </c>
      <c r="AP410" s="99"/>
      <c r="AQ410" s="99">
        <v>0</v>
      </c>
      <c r="AR410" s="99">
        <v>0</v>
      </c>
      <c r="AS410" s="99" t="s">
        <v>4540</v>
      </c>
      <c r="AT410" s="99">
        <v>0</v>
      </c>
      <c r="AU410" s="99">
        <v>0</v>
      </c>
      <c r="AV410" s="99">
        <v>0</v>
      </c>
      <c r="AW410" s="99">
        <v>0</v>
      </c>
      <c r="AX410" s="99" t="s">
        <v>6695</v>
      </c>
      <c r="AY410" s="99"/>
      <c r="AZ410" s="99"/>
      <c r="BA410" s="99"/>
      <c r="BB410" s="99"/>
      <c r="BC410" s="99"/>
      <c r="BD410" s="99"/>
      <c r="BE410" s="99"/>
      <c r="BF410" s="99" t="s">
        <v>4598</v>
      </c>
      <c r="BG410" s="99"/>
      <c r="BH410" s="99"/>
      <c r="BI410" s="99"/>
      <c r="BJ410" s="99"/>
      <c r="BK410" s="99"/>
      <c r="BL410" s="99"/>
      <c r="BM410" s="99"/>
      <c r="BN410" s="99"/>
      <c r="BO410" s="99"/>
      <c r="BP410" s="99"/>
      <c r="BQ410" s="99"/>
      <c r="BR410" s="99"/>
      <c r="BS410" s="99"/>
      <c r="BT410" s="99"/>
      <c r="BU410" s="99"/>
      <c r="BV410" s="99"/>
      <c r="BW410" s="99"/>
      <c r="BX410" s="99"/>
      <c r="BY410" s="99"/>
      <c r="BZ410" s="99"/>
      <c r="CA410" s="99"/>
      <c r="CB410" s="99"/>
      <c r="CC410" s="99"/>
      <c r="CD410" s="99"/>
      <c r="CE410" s="99"/>
      <c r="CF410" s="99"/>
      <c r="CG410" s="99"/>
      <c r="CH410" s="99"/>
      <c r="CI410" s="99"/>
      <c r="CJ410" s="99" t="s">
        <v>4542</v>
      </c>
      <c r="CK410" s="99" t="s">
        <v>6696</v>
      </c>
      <c r="CL410" s="102">
        <v>2</v>
      </c>
      <c r="CM410" s="99"/>
      <c r="CN410" s="102"/>
      <c r="CO410" s="99">
        <v>46112</v>
      </c>
      <c r="CP410" s="103" t="s">
        <v>4544</v>
      </c>
      <c r="CQ410" s="104"/>
      <c r="CR410" s="104"/>
      <c r="CS410" s="104"/>
      <c r="CT410" s="104"/>
      <c r="CU410" s="105"/>
      <c r="CV410" s="104" t="str">
        <f>FLEET[[#This Row],[Category]]</f>
        <v>Pickup Truck</v>
      </c>
      <c r="CW410" s="106" t="str">
        <f t="shared" si="6"/>
        <v>PT-17S</v>
      </c>
      <c r="CX4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SELECT JST</v>
      </c>
      <c r="CY410" s="106" t="str">
        <f>IFERROR(TRIM(MID(FLEET[[#This Row],[Secondary Asset Identifier]], FIND(" - ", FLEET[[#This Row],[Secondary Asset Identifier]]) + 3, LEN(FLEET[[#This Row],[Secondary Asset Identifier]]))),FLEET[[#This Row],[Emp ID]])</f>
        <v>OPEN SELECT JST</v>
      </c>
      <c r="CZ410" s="106" t="s">
        <v>6697</v>
      </c>
      <c r="DA410" s="106" t="s">
        <v>6698</v>
      </c>
      <c r="DB410" s="106" t="str">
        <f>FLEET[[#This Row],[Toll Collection Device Number]]</f>
        <v>NTTA00481786</v>
      </c>
      <c r="DC410" s="106" t="str">
        <f>FLEET[[#This Row],[License Plate]]</f>
        <v>VHP4305</v>
      </c>
      <c r="DD410" s="111" t="str">
        <f>IFERROR(_xlfn.XLOOKUP(FLEET[[#This Row],[ASSET]],Table7[Equip '#],Table7[Rate],),"NON-BILLABLE")</f>
        <v>NON-BILLABLE</v>
      </c>
    </row>
    <row r="411" spans="1:108" x14ac:dyDescent="0.25">
      <c r="A411" s="98" t="s">
        <v>4524</v>
      </c>
      <c r="B411" s="99" t="s">
        <v>4525</v>
      </c>
      <c r="C411" s="99" t="s">
        <v>6699</v>
      </c>
      <c r="D411" s="99" t="s">
        <v>4527</v>
      </c>
      <c r="E411" s="99" t="s">
        <v>4528</v>
      </c>
      <c r="F411" s="99" t="s">
        <v>5588</v>
      </c>
      <c r="G411" s="99">
        <v>2020</v>
      </c>
      <c r="H411" s="99" t="s">
        <v>4319</v>
      </c>
      <c r="I411" s="100" t="s">
        <v>5627</v>
      </c>
      <c r="J411" s="99"/>
      <c r="K411" s="101">
        <v>45746.661030092597</v>
      </c>
      <c r="L411" s="99" t="s">
        <v>4580</v>
      </c>
      <c r="M411" s="99"/>
      <c r="N411" s="99"/>
      <c r="O411" s="99"/>
      <c r="P411" s="99"/>
      <c r="Q411" s="99"/>
      <c r="R411" s="99" t="s">
        <v>6700</v>
      </c>
      <c r="S411" s="99"/>
      <c r="T411" s="99" t="s">
        <v>4535</v>
      </c>
      <c r="U411" s="99" t="s">
        <v>1934</v>
      </c>
      <c r="V411" s="99">
        <v>578</v>
      </c>
      <c r="W411" s="99">
        <v>106694.9</v>
      </c>
      <c r="X411" s="99">
        <v>107361.9</v>
      </c>
      <c r="Y411" s="99">
        <v>7736</v>
      </c>
      <c r="Z411" s="99">
        <v>7736</v>
      </c>
      <c r="AA411" s="99" t="s">
        <v>6701</v>
      </c>
      <c r="AB411" s="99" t="s">
        <v>6702</v>
      </c>
      <c r="AC411" s="99"/>
      <c r="AD411" s="99" t="s">
        <v>6703</v>
      </c>
      <c r="AE411" s="99" t="s">
        <v>568</v>
      </c>
      <c r="AF411" s="99"/>
      <c r="AG411" s="99"/>
      <c r="AH411" s="99" t="s">
        <v>6681</v>
      </c>
      <c r="AI411" s="99"/>
      <c r="AJ411" s="99"/>
      <c r="AK411" s="99"/>
      <c r="AL411" s="99"/>
      <c r="AM411" s="99"/>
      <c r="AN411" s="99"/>
      <c r="AO411" s="99" t="s">
        <v>4539</v>
      </c>
      <c r="AP411" s="99" t="s">
        <v>4639</v>
      </c>
      <c r="AQ411" s="99">
        <v>0</v>
      </c>
      <c r="AR411" s="99">
        <v>0</v>
      </c>
      <c r="AS411" s="99" t="s">
        <v>4540</v>
      </c>
      <c r="AT411" s="99">
        <v>0</v>
      </c>
      <c r="AU411" s="99">
        <v>0</v>
      </c>
      <c r="AV411" s="99">
        <v>0</v>
      </c>
      <c r="AW411" s="99">
        <v>0</v>
      </c>
      <c r="AX411" s="99" t="s">
        <v>6704</v>
      </c>
      <c r="AY411" s="99"/>
      <c r="AZ411" s="99">
        <v>0</v>
      </c>
      <c r="BA411" s="99">
        <v>0</v>
      </c>
      <c r="BB411" s="99">
        <v>0</v>
      </c>
      <c r="BC411" s="99"/>
      <c r="BD411" s="99"/>
      <c r="BE411" s="99"/>
      <c r="BF411" s="99" t="s">
        <v>4651</v>
      </c>
      <c r="BG411" s="99"/>
      <c r="BH411" s="99"/>
      <c r="BI411" s="99"/>
      <c r="BJ411" s="99"/>
      <c r="BK411" s="99"/>
      <c r="BL411" s="99"/>
      <c r="BM411" s="99"/>
      <c r="BN411" s="99"/>
      <c r="BO411" s="99"/>
      <c r="BP411" s="99"/>
      <c r="BQ411" s="99"/>
      <c r="BR411" s="99"/>
      <c r="BS411" s="99"/>
      <c r="BT411" s="99"/>
      <c r="BU411" s="99"/>
      <c r="BV411" s="99"/>
      <c r="BW411" s="99"/>
      <c r="BX411" s="99"/>
      <c r="BY411" s="99"/>
      <c r="BZ411" s="99"/>
      <c r="CA411" s="99"/>
      <c r="CB411" s="99"/>
      <c r="CC411" s="99"/>
      <c r="CD411" s="99"/>
      <c r="CE411" s="99"/>
      <c r="CF411" s="99"/>
      <c r="CG411" s="99"/>
      <c r="CH411" s="99"/>
      <c r="CI411" s="99"/>
      <c r="CJ411" s="99" t="s">
        <v>4542</v>
      </c>
      <c r="CK411" s="99" t="s">
        <v>6705</v>
      </c>
      <c r="CL411" s="99">
        <v>2</v>
      </c>
      <c r="CM411" s="99"/>
      <c r="CN411" s="102"/>
      <c r="CO411" s="99">
        <v>45900</v>
      </c>
      <c r="CP411" s="103" t="s">
        <v>4696</v>
      </c>
      <c r="CQ411" s="104"/>
      <c r="CR411" s="104"/>
      <c r="CS411" s="104"/>
      <c r="CT411" s="104"/>
      <c r="CU411" s="105"/>
      <c r="CV411" s="104" t="str">
        <f>FLEET[[#This Row],[Category]]</f>
        <v>Pickup Truck</v>
      </c>
      <c r="CW411" s="106" t="str">
        <f t="shared" si="6"/>
        <v>PT-180</v>
      </c>
      <c r="CX4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240164</v>
      </c>
      <c r="CY411" s="106" t="str">
        <f>IFERROR(TRIM(MID(FLEET[[#This Row],[Secondary Asset Identifier]], FIND(" - ", FLEET[[#This Row],[Secondary Asset Identifier]]) + 3, LEN(FLEET[[#This Row],[Secondary Asset Identifier]]))),FLEET[[#This Row],[Emp ID]])</f>
        <v>Lumbreras, Roberto</v>
      </c>
      <c r="CZ411" s="106" t="s">
        <v>6706</v>
      </c>
      <c r="DA411" s="106" t="s">
        <v>133</v>
      </c>
      <c r="DB411" s="106" t="str">
        <f>FLEET[[#This Row],[Toll Collection Device Number]]</f>
        <v>DFW.03149199</v>
      </c>
      <c r="DC411" s="106" t="str">
        <f>FLEET[[#This Row],[License Plate]]</f>
        <v>NRS2709</v>
      </c>
      <c r="DD411" s="111">
        <f>IFERROR(_xlfn.XLOOKUP(FLEET[[#This Row],[ASSET]],Table7[Equip '#],Table7[Rate],),"NON-BILLABLE")</f>
        <v>1500</v>
      </c>
    </row>
    <row r="412" spans="1:108" x14ac:dyDescent="0.25">
      <c r="A412" s="98" t="s">
        <v>4524</v>
      </c>
      <c r="B412" s="99" t="s">
        <v>4525</v>
      </c>
      <c r="C412" s="99" t="s">
        <v>6707</v>
      </c>
      <c r="D412" s="99" t="s">
        <v>4527</v>
      </c>
      <c r="E412" s="99" t="s">
        <v>4528</v>
      </c>
      <c r="F412" s="99" t="s">
        <v>5588</v>
      </c>
      <c r="G412" s="99">
        <v>2020</v>
      </c>
      <c r="H412" s="99" t="s">
        <v>4319</v>
      </c>
      <c r="I412" s="100" t="s">
        <v>5627</v>
      </c>
      <c r="J412" s="99"/>
      <c r="K412" s="101">
        <v>45747.336087962998</v>
      </c>
      <c r="L412" s="99" t="s">
        <v>4556</v>
      </c>
      <c r="M412" s="99"/>
      <c r="N412" s="99"/>
      <c r="O412" s="99"/>
      <c r="P412" s="99"/>
      <c r="Q412" s="99"/>
      <c r="R412" s="99" t="s">
        <v>6708</v>
      </c>
      <c r="S412" s="99"/>
      <c r="T412" s="99" t="s">
        <v>4535</v>
      </c>
      <c r="U412" s="99" t="s">
        <v>4536</v>
      </c>
      <c r="V412" s="99">
        <v>584</v>
      </c>
      <c r="W412" s="99">
        <v>115413.5</v>
      </c>
      <c r="X412" s="99">
        <v>114446.5</v>
      </c>
      <c r="Y412" s="99">
        <v>7104</v>
      </c>
      <c r="Z412" s="99">
        <v>7104</v>
      </c>
      <c r="AA412" s="99" t="s">
        <v>6709</v>
      </c>
      <c r="AB412" s="99" t="s">
        <v>6710</v>
      </c>
      <c r="AC412" s="99"/>
      <c r="AD412" s="99" t="s">
        <v>6711</v>
      </c>
      <c r="AE412" s="99" t="s">
        <v>568</v>
      </c>
      <c r="AF412" s="99"/>
      <c r="AG412" s="99"/>
      <c r="AH412" s="99" t="s">
        <v>6553</v>
      </c>
      <c r="AI412" s="99"/>
      <c r="AJ412" s="99"/>
      <c r="AK412" s="99"/>
      <c r="AL412" s="99"/>
      <c r="AM412" s="99"/>
      <c r="AN412" s="99"/>
      <c r="AO412" s="99" t="s">
        <v>4539</v>
      </c>
      <c r="AP412" s="99" t="s">
        <v>4639</v>
      </c>
      <c r="AQ412" s="99">
        <v>0</v>
      </c>
      <c r="AR412" s="99">
        <v>0</v>
      </c>
      <c r="AS412" s="99" t="s">
        <v>4540</v>
      </c>
      <c r="AT412" s="99">
        <v>0</v>
      </c>
      <c r="AU412" s="99">
        <v>0</v>
      </c>
      <c r="AV412" s="99">
        <v>0</v>
      </c>
      <c r="AW412" s="99">
        <v>0</v>
      </c>
      <c r="AX412" s="99" t="s">
        <v>6712</v>
      </c>
      <c r="AY412" s="99"/>
      <c r="AZ412" s="99">
        <v>0</v>
      </c>
      <c r="BA412" s="99">
        <v>0</v>
      </c>
      <c r="BB412" s="99">
        <v>0</v>
      </c>
      <c r="BC412" s="99"/>
      <c r="BD412" s="99"/>
      <c r="BE412" s="99"/>
      <c r="BF412" s="99" t="s">
        <v>4624</v>
      </c>
      <c r="BG412" s="99"/>
      <c r="BH412" s="99"/>
      <c r="BI412" s="99"/>
      <c r="BJ412" s="99"/>
      <c r="BK412" s="99"/>
      <c r="BL412" s="99"/>
      <c r="BM412" s="99"/>
      <c r="BN412" s="99"/>
      <c r="BO412" s="99"/>
      <c r="BP412" s="99"/>
      <c r="BQ412" s="99"/>
      <c r="BR412" s="99"/>
      <c r="BS412" s="99"/>
      <c r="BT412" s="99"/>
      <c r="BU412" s="99"/>
      <c r="BV412" s="99"/>
      <c r="BW412" s="99"/>
      <c r="BX412" s="99"/>
      <c r="BY412" s="99"/>
      <c r="BZ412" s="99"/>
      <c r="CA412" s="99"/>
      <c r="CB412" s="99"/>
      <c r="CC412" s="99"/>
      <c r="CD412" s="99"/>
      <c r="CE412" s="99"/>
      <c r="CF412" s="99"/>
      <c r="CG412" s="99"/>
      <c r="CH412" s="99"/>
      <c r="CI412" s="99"/>
      <c r="CJ412" s="99" t="s">
        <v>4542</v>
      </c>
      <c r="CK412" s="99" t="s">
        <v>6713</v>
      </c>
      <c r="CL412" s="99">
        <v>2</v>
      </c>
      <c r="CM412" s="99"/>
      <c r="CN412" s="102"/>
      <c r="CO412" s="99">
        <v>45900</v>
      </c>
      <c r="CP412" s="103" t="s">
        <v>4696</v>
      </c>
      <c r="CQ412" s="104"/>
      <c r="CR412" s="104"/>
      <c r="CS412" s="104"/>
      <c r="CT412" s="104"/>
      <c r="CU412" s="105"/>
      <c r="CV412" s="104" t="str">
        <f>FLEET[[#This Row],[Category]]</f>
        <v>Pickup Truck</v>
      </c>
      <c r="CW412" s="106" t="str">
        <f t="shared" si="6"/>
        <v>PT-182</v>
      </c>
      <c r="CX4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240057</v>
      </c>
      <c r="CY412" s="106" t="str">
        <f>IFERROR(TRIM(MID(FLEET[[#This Row],[Secondary Asset Identifier]], FIND(" - ", FLEET[[#This Row],[Secondary Asset Identifier]]) + 3, LEN(FLEET[[#This Row],[Secondary Asset Identifier]]))),FLEET[[#This Row],[Emp ID]])</f>
        <v>Munoz, Leonel</v>
      </c>
      <c r="CZ412" s="106" t="s">
        <v>6714</v>
      </c>
      <c r="DA412" s="106" t="s">
        <v>134</v>
      </c>
      <c r="DB412" s="106" t="str">
        <f>FLEET[[#This Row],[Toll Collection Device Number]]</f>
        <v>DNT.15396391</v>
      </c>
      <c r="DC412" s="106" t="str">
        <f>FLEET[[#This Row],[License Plate]]</f>
        <v>NRW8350</v>
      </c>
      <c r="DD412" s="111">
        <f>IFERROR(_xlfn.XLOOKUP(FLEET[[#This Row],[ASSET]],Table7[Equip '#],Table7[Rate],),"NON-BILLABLE")</f>
        <v>1500</v>
      </c>
    </row>
    <row r="413" spans="1:108" x14ac:dyDescent="0.25">
      <c r="A413" s="98" t="s">
        <v>4524</v>
      </c>
      <c r="B413" s="99" t="s">
        <v>4525</v>
      </c>
      <c r="C413" s="99" t="s">
        <v>6715</v>
      </c>
      <c r="D413" s="99" t="s">
        <v>4527</v>
      </c>
      <c r="E413" s="99" t="s">
        <v>4528</v>
      </c>
      <c r="F413" s="99" t="s">
        <v>5588</v>
      </c>
      <c r="G413" s="99">
        <v>2020</v>
      </c>
      <c r="H413" s="99" t="s">
        <v>4319</v>
      </c>
      <c r="I413" s="100" t="s">
        <v>5627</v>
      </c>
      <c r="J413" s="99"/>
      <c r="K413" s="101">
        <v>45746.472962963002</v>
      </c>
      <c r="L413" s="99" t="s">
        <v>4580</v>
      </c>
      <c r="M413" s="99"/>
      <c r="N413" s="99"/>
      <c r="O413" s="99"/>
      <c r="P413" s="99"/>
      <c r="Q413" s="99"/>
      <c r="R413" s="99" t="s">
        <v>6716</v>
      </c>
      <c r="S413" s="99"/>
      <c r="T413" s="99" t="s">
        <v>4535</v>
      </c>
      <c r="U413" s="99" t="s">
        <v>1936</v>
      </c>
      <c r="V413" s="99">
        <v>194</v>
      </c>
      <c r="W413" s="99">
        <v>112874.2</v>
      </c>
      <c r="X413" s="99">
        <v>114869.2</v>
      </c>
      <c r="Y413" s="99">
        <v>1816</v>
      </c>
      <c r="Z413" s="99">
        <v>1816</v>
      </c>
      <c r="AA413" s="99" t="s">
        <v>5444</v>
      </c>
      <c r="AB413" s="99" t="s">
        <v>6717</v>
      </c>
      <c r="AC413" s="99"/>
      <c r="AD413" s="99" t="s">
        <v>6718</v>
      </c>
      <c r="AE413" s="99" t="s">
        <v>568</v>
      </c>
      <c r="AF413" s="99"/>
      <c r="AG413" s="99"/>
      <c r="AH413" s="99" t="s">
        <v>6553</v>
      </c>
      <c r="AI413" s="99"/>
      <c r="AJ413" s="99"/>
      <c r="AK413" s="99"/>
      <c r="AL413" s="99"/>
      <c r="AM413" s="99"/>
      <c r="AN413" s="99"/>
      <c r="AO413" s="99" t="s">
        <v>4539</v>
      </c>
      <c r="AP413" s="99" t="s">
        <v>4639</v>
      </c>
      <c r="AQ413" s="99">
        <v>0</v>
      </c>
      <c r="AR413" s="99">
        <v>0</v>
      </c>
      <c r="AS413" s="99" t="s">
        <v>4540</v>
      </c>
      <c r="AT413" s="99">
        <v>0</v>
      </c>
      <c r="AU413" s="99">
        <v>0</v>
      </c>
      <c r="AV413" s="99">
        <v>0</v>
      </c>
      <c r="AW413" s="99">
        <v>0</v>
      </c>
      <c r="AX413" s="99" t="s">
        <v>6719</v>
      </c>
      <c r="AY413" s="99"/>
      <c r="AZ413" s="99">
        <v>0</v>
      </c>
      <c r="BA413" s="99">
        <v>0</v>
      </c>
      <c r="BB413" s="99">
        <v>0</v>
      </c>
      <c r="BC413" s="99"/>
      <c r="BD413" s="99"/>
      <c r="BE413" s="99"/>
      <c r="BF413" s="99" t="s">
        <v>5217</v>
      </c>
      <c r="BG413" s="99"/>
      <c r="BH413" s="99"/>
      <c r="BI413" s="99"/>
      <c r="BJ413" s="99"/>
      <c r="BK413" s="99"/>
      <c r="BL413" s="99"/>
      <c r="BM413" s="99"/>
      <c r="BN413" s="99"/>
      <c r="BO413" s="99"/>
      <c r="BP413" s="99"/>
      <c r="BQ413" s="99"/>
      <c r="BR413" s="99"/>
      <c r="BS413" s="99"/>
      <c r="BT413" s="99"/>
      <c r="BU413" s="99"/>
      <c r="BV413" s="99"/>
      <c r="BW413" s="99"/>
      <c r="BX413" s="99"/>
      <c r="BY413" s="99"/>
      <c r="BZ413" s="99"/>
      <c r="CA413" s="99"/>
      <c r="CB413" s="99"/>
      <c r="CC413" s="99"/>
      <c r="CD413" s="99"/>
      <c r="CE413" s="99"/>
      <c r="CF413" s="99"/>
      <c r="CG413" s="99"/>
      <c r="CH413" s="99"/>
      <c r="CI413" s="99"/>
      <c r="CJ413" s="99" t="s">
        <v>4542</v>
      </c>
      <c r="CK413" s="99" t="s">
        <v>6720</v>
      </c>
      <c r="CL413" s="99">
        <v>2</v>
      </c>
      <c r="CM413" s="99"/>
      <c r="CN413" s="102"/>
      <c r="CO413" s="99">
        <v>45900</v>
      </c>
      <c r="CP413" s="103" t="s">
        <v>4696</v>
      </c>
      <c r="CQ413" s="104"/>
      <c r="CR413" s="104"/>
      <c r="CS413" s="104"/>
      <c r="CT413" s="104"/>
      <c r="CU413" s="105"/>
      <c r="CV413" s="104" t="str">
        <f>FLEET[[#This Row],[Category]]</f>
        <v>Pickup Truck</v>
      </c>
      <c r="CW413" s="106" t="str">
        <f t="shared" si="6"/>
        <v>PT-183</v>
      </c>
      <c r="CX4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13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13" s="106" t="s">
        <v>5444</v>
      </c>
      <c r="DA413" s="106" t="s">
        <v>135</v>
      </c>
      <c r="DB413" s="106" t="str">
        <f>FLEET[[#This Row],[Toll Collection Device Number]]</f>
        <v>DNT.15398311</v>
      </c>
      <c r="DC413" s="106" t="str">
        <f>FLEET[[#This Row],[License Plate]]</f>
        <v>NRW8320</v>
      </c>
      <c r="DD413" s="111">
        <f>IFERROR(_xlfn.XLOOKUP(FLEET[[#This Row],[ASSET]],Table7[Equip '#],Table7[Rate],),"NON-BILLABLE")</f>
        <v>1500</v>
      </c>
    </row>
    <row r="414" spans="1:108" x14ac:dyDescent="0.25">
      <c r="A414" s="98" t="s">
        <v>4524</v>
      </c>
      <c r="B414" s="99" t="s">
        <v>4525</v>
      </c>
      <c r="C414" s="99" t="s">
        <v>6721</v>
      </c>
      <c r="D414" s="99" t="s">
        <v>4527</v>
      </c>
      <c r="E414" s="99" t="s">
        <v>4528</v>
      </c>
      <c r="F414" s="99" t="s">
        <v>4529</v>
      </c>
      <c r="G414" s="99">
        <v>2020</v>
      </c>
      <c r="H414" s="99" t="s">
        <v>4319</v>
      </c>
      <c r="I414" s="100" t="s">
        <v>5415</v>
      </c>
      <c r="J414" s="99"/>
      <c r="K414" s="101">
        <v>45747.3207175926</v>
      </c>
      <c r="L414" s="99" t="s">
        <v>4531</v>
      </c>
      <c r="M414" s="99"/>
      <c r="N414" s="99"/>
      <c r="O414" s="99"/>
      <c r="P414" s="99"/>
      <c r="Q414" s="99"/>
      <c r="R414" s="99" t="s">
        <v>4656</v>
      </c>
      <c r="S414" s="99" t="s">
        <v>6722</v>
      </c>
      <c r="T414" s="99" t="s">
        <v>4535</v>
      </c>
      <c r="U414" s="99" t="s">
        <v>4536</v>
      </c>
      <c r="V414" s="99">
        <v>580</v>
      </c>
      <c r="W414" s="99">
        <v>111922.2</v>
      </c>
      <c r="X414" s="99">
        <v>111922.2</v>
      </c>
      <c r="Y414" s="99">
        <v>1645</v>
      </c>
      <c r="Z414" s="99">
        <v>1645</v>
      </c>
      <c r="AA414" s="99" t="s">
        <v>6723</v>
      </c>
      <c r="AB414" s="99" t="s">
        <v>6724</v>
      </c>
      <c r="AC414" s="99"/>
      <c r="AD414" s="99" t="s">
        <v>6725</v>
      </c>
      <c r="AE414" s="99" t="s">
        <v>568</v>
      </c>
      <c r="AF414" s="99"/>
      <c r="AG414" s="99"/>
      <c r="AH414" s="99" t="s">
        <v>6464</v>
      </c>
      <c r="AI414" s="99"/>
      <c r="AJ414" s="99"/>
      <c r="AK414" s="99"/>
      <c r="AL414" s="99"/>
      <c r="AM414" s="99"/>
      <c r="AN414" s="99"/>
      <c r="AO414" s="99" t="s">
        <v>4539</v>
      </c>
      <c r="AP414" s="99" t="s">
        <v>4639</v>
      </c>
      <c r="AQ414" s="99">
        <v>0</v>
      </c>
      <c r="AR414" s="99">
        <v>0</v>
      </c>
      <c r="AS414" s="99" t="s">
        <v>4540</v>
      </c>
      <c r="AT414" s="99">
        <v>0</v>
      </c>
      <c r="AU414" s="99">
        <v>0</v>
      </c>
      <c r="AV414" s="99">
        <v>0</v>
      </c>
      <c r="AW414" s="99">
        <v>0</v>
      </c>
      <c r="AX414" s="99" t="s">
        <v>6726</v>
      </c>
      <c r="AY414" s="99"/>
      <c r="AZ414" s="99">
        <v>0</v>
      </c>
      <c r="BA414" s="99">
        <v>0</v>
      </c>
      <c r="BB414" s="99">
        <v>0</v>
      </c>
      <c r="BC414" s="99"/>
      <c r="BD414" s="99"/>
      <c r="BE414" s="99"/>
      <c r="BF414" s="99" t="s">
        <v>6727</v>
      </c>
      <c r="BG414" s="99"/>
      <c r="BH414" s="99"/>
      <c r="BI414" s="99"/>
      <c r="BJ414" s="99"/>
      <c r="BK414" s="99"/>
      <c r="BL414" s="99"/>
      <c r="BM414" s="99"/>
      <c r="BN414" s="99"/>
      <c r="BO414" s="99"/>
      <c r="BP414" s="99"/>
      <c r="BQ414" s="99"/>
      <c r="BR414" s="99"/>
      <c r="BS414" s="99"/>
      <c r="BT414" s="99"/>
      <c r="BU414" s="99"/>
      <c r="BV414" s="99"/>
      <c r="BW414" s="99"/>
      <c r="BX414" s="99"/>
      <c r="BY414" s="99"/>
      <c r="BZ414" s="99"/>
      <c r="CA414" s="99"/>
      <c r="CB414" s="99"/>
      <c r="CC414" s="99"/>
      <c r="CD414" s="99"/>
      <c r="CE414" s="99"/>
      <c r="CF414" s="99"/>
      <c r="CG414" s="99"/>
      <c r="CH414" s="99"/>
      <c r="CI414" s="99"/>
      <c r="CJ414" s="99" t="s">
        <v>4542</v>
      </c>
      <c r="CK414" s="99" t="s">
        <v>6728</v>
      </c>
      <c r="CL414" s="99">
        <v>2</v>
      </c>
      <c r="CM414" s="99"/>
      <c r="CN414" s="102"/>
      <c r="CO414" s="99">
        <v>46022</v>
      </c>
      <c r="CP414" s="103" t="s">
        <v>4696</v>
      </c>
      <c r="CQ414" s="104"/>
      <c r="CR414" s="104"/>
      <c r="CS414" s="104"/>
      <c r="CT414" s="104"/>
      <c r="CU414" s="105"/>
      <c r="CV414" s="104" t="str">
        <f>FLEET[[#This Row],[Category]]</f>
        <v>Pickup Truck</v>
      </c>
      <c r="CW414" s="106" t="str">
        <f t="shared" si="6"/>
        <v>PT-185</v>
      </c>
      <c r="CX4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240131</v>
      </c>
      <c r="CY414" s="106" t="str">
        <f>IFERROR(TRIM(MID(FLEET[[#This Row],[Secondary Asset Identifier]], FIND(" - ", FLEET[[#This Row],[Secondary Asset Identifier]]) + 3, LEN(FLEET[[#This Row],[Secondary Asset Identifier]]))),FLEET[[#This Row],[Emp ID]])</f>
        <v>Bautista, Jose A</v>
      </c>
      <c r="CZ414" s="106" t="s">
        <v>6729</v>
      </c>
      <c r="DA414" s="106" t="s">
        <v>254</v>
      </c>
      <c r="DB414" s="106" t="str">
        <f>FLEET[[#This Row],[Toll Collection Device Number]]</f>
        <v>DFW.01705380</v>
      </c>
      <c r="DC414" s="106" t="str">
        <f>FLEET[[#This Row],[License Plate]]</f>
        <v>NYS8721</v>
      </c>
      <c r="DD414" s="111">
        <f>IFERROR(_xlfn.XLOOKUP(FLEET[[#This Row],[ASSET]],Table7[Equip '#],Table7[Rate],),"NON-BILLABLE")</f>
        <v>1300</v>
      </c>
    </row>
    <row r="415" spans="1:108" x14ac:dyDescent="0.25">
      <c r="A415" s="98" t="s">
        <v>4524</v>
      </c>
      <c r="B415" s="99" t="s">
        <v>4525</v>
      </c>
      <c r="C415" s="99" t="s">
        <v>6730</v>
      </c>
      <c r="D415" s="99" t="s">
        <v>4527</v>
      </c>
      <c r="E415" s="99" t="s">
        <v>4528</v>
      </c>
      <c r="F415" s="99" t="s">
        <v>5588</v>
      </c>
      <c r="G415" s="99">
        <v>2021</v>
      </c>
      <c r="H415" s="99" t="s">
        <v>4319</v>
      </c>
      <c r="I415" s="100" t="s">
        <v>5627</v>
      </c>
      <c r="J415" s="99"/>
      <c r="K415" s="101">
        <v>45746.382662037002</v>
      </c>
      <c r="L415" s="99" t="s">
        <v>4580</v>
      </c>
      <c r="M415" s="99"/>
      <c r="N415" s="99"/>
      <c r="O415" s="99"/>
      <c r="P415" s="99"/>
      <c r="Q415" s="99"/>
      <c r="R415" s="99" t="s">
        <v>4549</v>
      </c>
      <c r="S415" s="99"/>
      <c r="T415" s="99" t="s">
        <v>4535</v>
      </c>
      <c r="U415" s="99" t="s">
        <v>6357</v>
      </c>
      <c r="V415" s="99">
        <v>580</v>
      </c>
      <c r="W415" s="99">
        <v>102911.7</v>
      </c>
      <c r="X415" s="99">
        <v>102911.7</v>
      </c>
      <c r="Y415" s="99">
        <v>6854</v>
      </c>
      <c r="Z415" s="99">
        <v>6854</v>
      </c>
      <c r="AA415" s="99" t="s">
        <v>5444</v>
      </c>
      <c r="AB415" s="99" t="s">
        <v>6731</v>
      </c>
      <c r="AC415" s="99"/>
      <c r="AD415" s="99" t="s">
        <v>6732</v>
      </c>
      <c r="AE415" s="99" t="s">
        <v>568</v>
      </c>
      <c r="AF415" s="99"/>
      <c r="AG415" s="99"/>
      <c r="AH415" s="99" t="s">
        <v>6553</v>
      </c>
      <c r="AI415" s="99"/>
      <c r="AJ415" s="99"/>
      <c r="AK415" s="99"/>
      <c r="AL415" s="99"/>
      <c r="AM415" s="99"/>
      <c r="AN415" s="99"/>
      <c r="AO415" s="99" t="s">
        <v>4539</v>
      </c>
      <c r="AP415" s="99" t="s">
        <v>4639</v>
      </c>
      <c r="AQ415" s="99">
        <v>0</v>
      </c>
      <c r="AR415" s="99">
        <v>0</v>
      </c>
      <c r="AS415" s="99" t="s">
        <v>4540</v>
      </c>
      <c r="AT415" s="99">
        <v>0</v>
      </c>
      <c r="AU415" s="99">
        <v>0</v>
      </c>
      <c r="AV415" s="99">
        <v>0</v>
      </c>
      <c r="AW415" s="99">
        <v>0</v>
      </c>
      <c r="AX415" s="99" t="s">
        <v>6733</v>
      </c>
      <c r="AY415" s="99"/>
      <c r="AZ415" s="99">
        <v>0</v>
      </c>
      <c r="BA415" s="99">
        <v>0</v>
      </c>
      <c r="BB415" s="99">
        <v>0</v>
      </c>
      <c r="BC415" s="99"/>
      <c r="BD415" s="99"/>
      <c r="BE415" s="99"/>
      <c r="BF415" s="99" t="s">
        <v>4624</v>
      </c>
      <c r="BG415" s="99"/>
      <c r="BH415" s="99"/>
      <c r="BI415" s="99"/>
      <c r="BJ415" s="99"/>
      <c r="BK415" s="99"/>
      <c r="BL415" s="99"/>
      <c r="BM415" s="99"/>
      <c r="BN415" s="99"/>
      <c r="BO415" s="99"/>
      <c r="BP415" s="99"/>
      <c r="BQ415" s="99"/>
      <c r="BR415" s="99"/>
      <c r="BS415" s="99"/>
      <c r="BT415" s="99"/>
      <c r="BU415" s="99"/>
      <c r="BV415" s="99"/>
      <c r="BW415" s="99"/>
      <c r="BX415" s="99"/>
      <c r="BY415" s="99"/>
      <c r="BZ415" s="99"/>
      <c r="CA415" s="99"/>
      <c r="CB415" s="99"/>
      <c r="CC415" s="99"/>
      <c r="CD415" s="99"/>
      <c r="CE415" s="99"/>
      <c r="CF415" s="99"/>
      <c r="CG415" s="99"/>
      <c r="CH415" s="99"/>
      <c r="CI415" s="99"/>
      <c r="CJ415" s="99" t="s">
        <v>4542</v>
      </c>
      <c r="CK415" s="99" t="s">
        <v>6734</v>
      </c>
      <c r="CL415" s="99">
        <v>2</v>
      </c>
      <c r="CM415" s="99"/>
      <c r="CN415" s="102"/>
      <c r="CO415" s="99">
        <v>45716</v>
      </c>
      <c r="CP415" s="103" t="s">
        <v>4696</v>
      </c>
      <c r="CQ415" s="104"/>
      <c r="CR415" s="104"/>
      <c r="CS415" s="104"/>
      <c r="CT415" s="104"/>
      <c r="CU415" s="105"/>
      <c r="CV415" s="104" t="str">
        <f>FLEET[[#This Row],[Category]]</f>
        <v>Pickup Truck</v>
      </c>
      <c r="CW415" s="106" t="str">
        <f t="shared" si="6"/>
        <v>PT-187</v>
      </c>
      <c r="CX4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15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15" s="106" t="s">
        <v>5444</v>
      </c>
      <c r="DA415" s="106" t="s">
        <v>255</v>
      </c>
      <c r="DB415" s="106" t="str">
        <f>FLEET[[#This Row],[Toll Collection Device Number]]</f>
        <v>DFW.03055653</v>
      </c>
      <c r="DC415" s="106" t="str">
        <f>FLEET[[#This Row],[License Plate]]</f>
        <v>PDM5966</v>
      </c>
      <c r="DD415" s="111">
        <f>IFERROR(_xlfn.XLOOKUP(FLEET[[#This Row],[ASSET]],Table7[Equip '#],Table7[Rate],),"NON-BILLABLE")</f>
        <v>1500</v>
      </c>
    </row>
    <row r="416" spans="1:108" x14ac:dyDescent="0.25">
      <c r="A416" s="98" t="s">
        <v>4524</v>
      </c>
      <c r="B416" s="99" t="s">
        <v>4525</v>
      </c>
      <c r="C416" s="99" t="s">
        <v>6735</v>
      </c>
      <c r="D416" s="99" t="s">
        <v>4527</v>
      </c>
      <c r="E416" s="99" t="s">
        <v>4528</v>
      </c>
      <c r="F416" s="99" t="s">
        <v>4529</v>
      </c>
      <c r="G416" s="99">
        <v>2021</v>
      </c>
      <c r="H416" s="99" t="s">
        <v>4319</v>
      </c>
      <c r="I416" s="100" t="s">
        <v>5415</v>
      </c>
      <c r="J416" s="99"/>
      <c r="K416" s="101">
        <v>45746.674270833297</v>
      </c>
      <c r="L416" s="99" t="s">
        <v>4580</v>
      </c>
      <c r="M416" s="99"/>
      <c r="N416" s="99"/>
      <c r="O416" s="99"/>
      <c r="P416" s="99"/>
      <c r="Q416" s="99"/>
      <c r="R416" s="99" t="s">
        <v>4628</v>
      </c>
      <c r="S416" s="99"/>
      <c r="T416" s="99" t="s">
        <v>4535</v>
      </c>
      <c r="U416" s="99" t="s">
        <v>1934</v>
      </c>
      <c r="V416" s="99">
        <v>590</v>
      </c>
      <c r="W416" s="99">
        <v>124975.7</v>
      </c>
      <c r="X416" s="99">
        <v>125731.7</v>
      </c>
      <c r="Y416" s="99">
        <v>5395</v>
      </c>
      <c r="Z416" s="99">
        <v>5395</v>
      </c>
      <c r="AA416" s="99" t="s">
        <v>6736</v>
      </c>
      <c r="AB416" s="99" t="s">
        <v>6737</v>
      </c>
      <c r="AC416" s="99"/>
      <c r="AD416" s="99" t="s">
        <v>6738</v>
      </c>
      <c r="AE416" s="99" t="s">
        <v>568</v>
      </c>
      <c r="AF416" s="99"/>
      <c r="AG416" s="99"/>
      <c r="AH416" s="99" t="s">
        <v>6739</v>
      </c>
      <c r="AI416" s="99"/>
      <c r="AJ416" s="99"/>
      <c r="AK416" s="99"/>
      <c r="AL416" s="99"/>
      <c r="AM416" s="99"/>
      <c r="AN416" s="99"/>
      <c r="AO416" s="99" t="s">
        <v>4539</v>
      </c>
      <c r="AP416" s="99" t="s">
        <v>4639</v>
      </c>
      <c r="AQ416" s="99">
        <v>0</v>
      </c>
      <c r="AR416" s="99">
        <v>0</v>
      </c>
      <c r="AS416" s="99" t="s">
        <v>4540</v>
      </c>
      <c r="AT416" s="99">
        <v>0</v>
      </c>
      <c r="AU416" s="99">
        <v>0</v>
      </c>
      <c r="AV416" s="99">
        <v>0</v>
      </c>
      <c r="AW416" s="99">
        <v>0</v>
      </c>
      <c r="AX416" s="99" t="s">
        <v>6740</v>
      </c>
      <c r="AY416" s="99"/>
      <c r="AZ416" s="99">
        <v>0</v>
      </c>
      <c r="BA416" s="99">
        <v>0</v>
      </c>
      <c r="BB416" s="99">
        <v>0</v>
      </c>
      <c r="BC416" s="99"/>
      <c r="BD416" s="99"/>
      <c r="BE416" s="99"/>
      <c r="BF416" s="99" t="s">
        <v>4651</v>
      </c>
      <c r="BG416" s="99"/>
      <c r="BH416" s="99"/>
      <c r="BI416" s="99"/>
      <c r="BJ416" s="99"/>
      <c r="BK416" s="99"/>
      <c r="BL416" s="99"/>
      <c r="BM416" s="99"/>
      <c r="BN416" s="99"/>
      <c r="BO416" s="99"/>
      <c r="BP416" s="99"/>
      <c r="BQ416" s="99"/>
      <c r="BR416" s="99"/>
      <c r="BS416" s="99"/>
      <c r="BT416" s="99"/>
      <c r="BU416" s="99"/>
      <c r="BV416" s="99"/>
      <c r="BW416" s="99"/>
      <c r="BX416" s="99"/>
      <c r="BY416" s="99"/>
      <c r="BZ416" s="99"/>
      <c r="CA416" s="99"/>
      <c r="CB416" s="99"/>
      <c r="CC416" s="99"/>
      <c r="CD416" s="99"/>
      <c r="CE416" s="99"/>
      <c r="CF416" s="99"/>
      <c r="CG416" s="99"/>
      <c r="CH416" s="99"/>
      <c r="CI416" s="99"/>
      <c r="CJ416" s="99" t="s">
        <v>4542</v>
      </c>
      <c r="CK416" s="99" t="s">
        <v>6741</v>
      </c>
      <c r="CL416" s="102">
        <v>2</v>
      </c>
      <c r="CM416" s="99"/>
      <c r="CN416" s="102"/>
      <c r="CO416" s="99">
        <v>45716</v>
      </c>
      <c r="CP416" s="103" t="s">
        <v>4696</v>
      </c>
      <c r="CQ416" s="104"/>
      <c r="CR416" s="104"/>
      <c r="CS416" s="104"/>
      <c r="CT416" s="104"/>
      <c r="CU416" s="105"/>
      <c r="CV416" s="104" t="str">
        <f>FLEET[[#This Row],[Category]]</f>
        <v>Pickup Truck</v>
      </c>
      <c r="CW416" s="106" t="str">
        <f t="shared" si="6"/>
        <v>PT-188</v>
      </c>
      <c r="CX4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F150</v>
      </c>
      <c r="CY416" s="106" t="str">
        <f>IFERROR(TRIM(MID(FLEET[[#This Row],[Secondary Asset Identifier]], FIND(" - ", FLEET[[#This Row],[Secondary Asset Identifier]]) + 3, LEN(FLEET[[#This Row],[Secondary Asset Identifier]]))),FLEET[[#This Row],[Emp ID]])</f>
        <v>OPEN F150</v>
      </c>
      <c r="CZ416" s="106" t="s">
        <v>6736</v>
      </c>
      <c r="DA416" s="106" t="s">
        <v>222</v>
      </c>
      <c r="DB416" s="106" t="str">
        <f>FLEET[[#This Row],[Toll Collection Device Number]]</f>
        <v>DFW.01453551</v>
      </c>
      <c r="DC416" s="106" t="str">
        <f>FLEET[[#This Row],[License Plate]]</f>
        <v>PNN9317</v>
      </c>
      <c r="DD416" s="111">
        <f>IFERROR(_xlfn.XLOOKUP(FLEET[[#This Row],[ASSET]],Table7[Equip '#],Table7[Rate],),"NON-BILLABLE")</f>
        <v>1300</v>
      </c>
    </row>
    <row r="417" spans="1:108" x14ac:dyDescent="0.25">
      <c r="A417" s="98" t="s">
        <v>4524</v>
      </c>
      <c r="B417" s="99" t="s">
        <v>4525</v>
      </c>
      <c r="C417" s="99" t="s">
        <v>6742</v>
      </c>
      <c r="D417" s="99" t="s">
        <v>4527</v>
      </c>
      <c r="E417" s="99" t="s">
        <v>4528</v>
      </c>
      <c r="F417" s="99" t="s">
        <v>5588</v>
      </c>
      <c r="G417" s="99">
        <v>2024</v>
      </c>
      <c r="H417" s="99" t="s">
        <v>4319</v>
      </c>
      <c r="I417" s="100"/>
      <c r="J417" s="99"/>
      <c r="K417" s="101">
        <v>45747.334583333301</v>
      </c>
      <c r="L417" s="99" t="s">
        <v>4556</v>
      </c>
      <c r="M417" s="99"/>
      <c r="N417" s="99"/>
      <c r="O417" s="99"/>
      <c r="P417" s="99"/>
      <c r="Q417" s="99"/>
      <c r="R417" s="99" t="s">
        <v>5079</v>
      </c>
      <c r="S417" s="99"/>
      <c r="T417" s="99" t="s">
        <v>4535</v>
      </c>
      <c r="U417" s="99" t="s">
        <v>4536</v>
      </c>
      <c r="V417" s="99">
        <v>342</v>
      </c>
      <c r="W417" s="99">
        <v>13857.5</v>
      </c>
      <c r="X417" s="99">
        <v>13956.5</v>
      </c>
      <c r="Y417" s="99">
        <v>806</v>
      </c>
      <c r="Z417" s="99">
        <v>806</v>
      </c>
      <c r="AA417" s="99"/>
      <c r="AB417" s="99" t="s">
        <v>6743</v>
      </c>
      <c r="AC417" s="99"/>
      <c r="AD417" s="99" t="s">
        <v>6744</v>
      </c>
      <c r="AE417" s="99" t="s">
        <v>568</v>
      </c>
      <c r="AF417" s="99"/>
      <c r="AG417" s="99"/>
      <c r="AH417" s="99"/>
      <c r="AI417" s="99"/>
      <c r="AJ417" s="99"/>
      <c r="AK417" s="99"/>
      <c r="AL417" s="99"/>
      <c r="AM417" s="99"/>
      <c r="AN417" s="99"/>
      <c r="AO417" s="99" t="s">
        <v>4539</v>
      </c>
      <c r="AP417" s="99"/>
      <c r="AQ417" s="99">
        <v>0</v>
      </c>
      <c r="AR417" s="99">
        <v>0</v>
      </c>
      <c r="AS417" s="99" t="s">
        <v>4540</v>
      </c>
      <c r="AT417" s="99">
        <v>0</v>
      </c>
      <c r="AU417" s="99">
        <v>0</v>
      </c>
      <c r="AV417" s="99">
        <v>0</v>
      </c>
      <c r="AW417" s="99">
        <v>0</v>
      </c>
      <c r="AX417" s="99" t="s">
        <v>6745</v>
      </c>
      <c r="AY417" s="99"/>
      <c r="AZ417" s="99"/>
      <c r="BA417" s="99"/>
      <c r="BB417" s="99"/>
      <c r="BC417" s="99"/>
      <c r="BD417" s="99"/>
      <c r="BE417" s="99"/>
      <c r="BF417" s="99" t="s">
        <v>4598</v>
      </c>
      <c r="BG417" s="99"/>
      <c r="BH417" s="99"/>
      <c r="BI417" s="99"/>
      <c r="BJ417" s="99"/>
      <c r="BK417" s="99"/>
      <c r="BL417" s="99"/>
      <c r="BM417" s="99"/>
      <c r="BN417" s="99"/>
      <c r="BO417" s="99"/>
      <c r="BP417" s="99"/>
      <c r="BQ417" s="99"/>
      <c r="BR417" s="99"/>
      <c r="BS417" s="99"/>
      <c r="BT417" s="99"/>
      <c r="BU417" s="99"/>
      <c r="BV417" s="99"/>
      <c r="BW417" s="99"/>
      <c r="BX417" s="99"/>
      <c r="BY417" s="99"/>
      <c r="BZ417" s="99"/>
      <c r="CA417" s="99"/>
      <c r="CB417" s="99"/>
      <c r="CC417" s="99"/>
      <c r="CD417" s="99"/>
      <c r="CE417" s="99"/>
      <c r="CF417" s="99"/>
      <c r="CG417" s="99"/>
      <c r="CH417" s="99"/>
      <c r="CI417" s="99"/>
      <c r="CJ417" s="99" t="s">
        <v>4542</v>
      </c>
      <c r="CK417" s="99" t="s">
        <v>6746</v>
      </c>
      <c r="CL417" s="99">
        <v>2</v>
      </c>
      <c r="CM417" s="99"/>
      <c r="CN417" s="102"/>
      <c r="CO417" s="99">
        <v>46112</v>
      </c>
      <c r="CP417" s="103" t="s">
        <v>4544</v>
      </c>
      <c r="CQ417" s="104"/>
      <c r="CR417" s="104"/>
      <c r="CS417" s="104"/>
      <c r="CT417" s="104"/>
      <c r="CU417" s="105"/>
      <c r="CV417" s="104" t="str">
        <f>FLEET[[#This Row],[Category]]</f>
        <v>Pickup Truck</v>
      </c>
      <c r="CW417" s="106" t="str">
        <f t="shared" si="6"/>
        <v>PT-18S</v>
      </c>
      <c r="CX4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JST SELECT 250</v>
      </c>
      <c r="CY417" s="106" t="str">
        <f>IFERROR(TRIM(MID(FLEET[[#This Row],[Secondary Asset Identifier]], FIND(" - ", FLEET[[#This Row],[Secondary Asset Identifier]]) + 3, LEN(FLEET[[#This Row],[Secondary Asset Identifier]]))),FLEET[[#This Row],[Emp ID]])</f>
        <v>JST SELECT 250</v>
      </c>
      <c r="CZ417" s="106" t="s">
        <v>6747</v>
      </c>
      <c r="DA417" s="106" t="s">
        <v>6748</v>
      </c>
      <c r="DB417" s="106" t="str">
        <f>FLEET[[#This Row],[Toll Collection Device Number]]</f>
        <v>NTTA00481785</v>
      </c>
      <c r="DC417" s="106" t="str">
        <f>FLEET[[#This Row],[License Plate]]</f>
        <v>VFG3010</v>
      </c>
      <c r="DD417" s="111" t="str">
        <f>IFERROR(_xlfn.XLOOKUP(FLEET[[#This Row],[ASSET]],Table7[Equip '#],Table7[Rate],),"NON-BILLABLE")</f>
        <v>NON-BILLABLE</v>
      </c>
    </row>
    <row r="418" spans="1:108" x14ac:dyDescent="0.25">
      <c r="A418" s="98" t="s">
        <v>4524</v>
      </c>
      <c r="B418" s="99" t="s">
        <v>4525</v>
      </c>
      <c r="C418" s="99" t="s">
        <v>6749</v>
      </c>
      <c r="D418" s="99" t="s">
        <v>4527</v>
      </c>
      <c r="E418" s="99" t="s">
        <v>4528</v>
      </c>
      <c r="F418" s="99" t="s">
        <v>5588</v>
      </c>
      <c r="G418" s="99">
        <v>2021</v>
      </c>
      <c r="H418" s="99" t="s">
        <v>4319</v>
      </c>
      <c r="I418" s="100" t="s">
        <v>5627</v>
      </c>
      <c r="J418" s="99"/>
      <c r="K418" s="101">
        <v>45747.330787036997</v>
      </c>
      <c r="L418" s="99" t="s">
        <v>4556</v>
      </c>
      <c r="M418" s="99"/>
      <c r="N418" s="99"/>
      <c r="O418" s="99"/>
      <c r="P418" s="99"/>
      <c r="Q418" s="99"/>
      <c r="R418" s="99" t="s">
        <v>6750</v>
      </c>
      <c r="S418" s="99"/>
      <c r="T418" s="99" t="s">
        <v>4535</v>
      </c>
      <c r="U418" s="99" t="s">
        <v>4536</v>
      </c>
      <c r="V418" s="99">
        <v>583</v>
      </c>
      <c r="W418" s="99">
        <v>180397.5</v>
      </c>
      <c r="X418" s="99">
        <v>182555.5</v>
      </c>
      <c r="Y418" s="99">
        <v>7524</v>
      </c>
      <c r="Z418" s="99">
        <v>7524</v>
      </c>
      <c r="AA418" s="99" t="s">
        <v>6751</v>
      </c>
      <c r="AB418" s="99" t="s">
        <v>6752</v>
      </c>
      <c r="AC418" s="99"/>
      <c r="AD418" s="99" t="s">
        <v>6753</v>
      </c>
      <c r="AE418" s="99" t="s">
        <v>568</v>
      </c>
      <c r="AF418" s="99"/>
      <c r="AG418" s="99"/>
      <c r="AH418" s="99" t="s">
        <v>6553</v>
      </c>
      <c r="AI418" s="99"/>
      <c r="AJ418" s="99"/>
      <c r="AK418" s="99"/>
      <c r="AL418" s="99"/>
      <c r="AM418" s="99"/>
      <c r="AN418" s="99"/>
      <c r="AO418" s="99" t="s">
        <v>4539</v>
      </c>
      <c r="AP418" s="99" t="s">
        <v>4639</v>
      </c>
      <c r="AQ418" s="99">
        <v>0</v>
      </c>
      <c r="AR418" s="99">
        <v>0</v>
      </c>
      <c r="AS418" s="99" t="s">
        <v>4540</v>
      </c>
      <c r="AT418" s="99">
        <v>0</v>
      </c>
      <c r="AU418" s="99">
        <v>0</v>
      </c>
      <c r="AV418" s="99">
        <v>0</v>
      </c>
      <c r="AW418" s="99">
        <v>0</v>
      </c>
      <c r="AX418" s="99" t="s">
        <v>6754</v>
      </c>
      <c r="AY418" s="99"/>
      <c r="AZ418" s="99">
        <v>0</v>
      </c>
      <c r="BA418" s="99">
        <v>0</v>
      </c>
      <c r="BB418" s="99">
        <v>0</v>
      </c>
      <c r="BC418" s="99"/>
      <c r="BD418" s="99"/>
      <c r="BE418" s="99"/>
      <c r="BF418" s="99" t="s">
        <v>6507</v>
      </c>
      <c r="BG418" s="99"/>
      <c r="BH418" s="99"/>
      <c r="BI418" s="99"/>
      <c r="BJ418" s="99"/>
      <c r="BK418" s="99"/>
      <c r="BL418" s="99"/>
      <c r="BM418" s="99"/>
      <c r="BN418" s="99"/>
      <c r="BO418" s="99"/>
      <c r="BP418" s="99"/>
      <c r="BQ418" s="99"/>
      <c r="BR418" s="99"/>
      <c r="BS418" s="99"/>
      <c r="BT418" s="99"/>
      <c r="BU418" s="99"/>
      <c r="BV418" s="99"/>
      <c r="BW418" s="99"/>
      <c r="BX418" s="99"/>
      <c r="BY418" s="99"/>
      <c r="BZ418" s="99"/>
      <c r="CA418" s="99"/>
      <c r="CB418" s="99"/>
      <c r="CC418" s="99"/>
      <c r="CD418" s="99"/>
      <c r="CE418" s="99"/>
      <c r="CF418" s="99"/>
      <c r="CG418" s="99"/>
      <c r="CH418" s="99"/>
      <c r="CI418" s="99"/>
      <c r="CJ418" s="99" t="s">
        <v>4542</v>
      </c>
      <c r="CK418" s="99" t="s">
        <v>6755</v>
      </c>
      <c r="CL418" s="99">
        <v>2</v>
      </c>
      <c r="CM418" s="99"/>
      <c r="CN418" s="102"/>
      <c r="CO418" s="99">
        <v>45747</v>
      </c>
      <c r="CP418" s="103" t="s">
        <v>4696</v>
      </c>
      <c r="CQ418" s="104"/>
      <c r="CR418" s="104"/>
      <c r="CS418" s="104"/>
      <c r="CT418" s="104"/>
      <c r="CU418" s="105"/>
      <c r="CV418" s="104" t="str">
        <f>FLEET[[#This Row],[Category]]</f>
        <v>Pickup Truck</v>
      </c>
      <c r="CW418" s="106" t="str">
        <f t="shared" si="6"/>
        <v>PT-190</v>
      </c>
      <c r="CX4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440364</v>
      </c>
      <c r="CY418" s="106" t="str">
        <f>IFERROR(TRIM(MID(FLEET[[#This Row],[Secondary Asset Identifier]], FIND(" - ", FLEET[[#This Row],[Secondary Asset Identifier]]) + 3, LEN(FLEET[[#This Row],[Secondary Asset Identifier]]))),FLEET[[#This Row],[Emp ID]])</f>
        <v>Turrubiartes Jr, Jose G</v>
      </c>
      <c r="CZ418" s="106" t="s">
        <v>6756</v>
      </c>
      <c r="DA418" s="106" t="s">
        <v>138</v>
      </c>
      <c r="DB418" s="106" t="str">
        <f>FLEET[[#This Row],[Toll Collection Device Number]]</f>
        <v>DFW.03146891</v>
      </c>
      <c r="DC418" s="106" t="str">
        <f>FLEET[[#This Row],[License Plate]]</f>
        <v>PFV6842</v>
      </c>
      <c r="DD418" s="111">
        <f>IFERROR(_xlfn.XLOOKUP(FLEET[[#This Row],[ASSET]],Table7[Equip '#],Table7[Rate],),"NON-BILLABLE")</f>
        <v>1500</v>
      </c>
    </row>
    <row r="419" spans="1:108" x14ac:dyDescent="0.25">
      <c r="A419" s="98" t="s">
        <v>4524</v>
      </c>
      <c r="B419" s="99" t="s">
        <v>4525</v>
      </c>
      <c r="C419" s="99" t="s">
        <v>6757</v>
      </c>
      <c r="D419" s="99" t="s">
        <v>4527</v>
      </c>
      <c r="E419" s="99" t="s">
        <v>4528</v>
      </c>
      <c r="F419" s="99" t="s">
        <v>5588</v>
      </c>
      <c r="G419" s="99">
        <v>2021</v>
      </c>
      <c r="H419" s="99" t="s">
        <v>4319</v>
      </c>
      <c r="I419" s="100" t="s">
        <v>5627</v>
      </c>
      <c r="J419" s="99"/>
      <c r="K419" s="101">
        <v>45747.333530092597</v>
      </c>
      <c r="L419" s="99" t="s">
        <v>4556</v>
      </c>
      <c r="M419" s="99"/>
      <c r="N419" s="99"/>
      <c r="O419" s="99"/>
      <c r="P419" s="99"/>
      <c r="Q419" s="99"/>
      <c r="R419" s="99" t="s">
        <v>6758</v>
      </c>
      <c r="S419" s="99"/>
      <c r="T419" s="99" t="s">
        <v>4535</v>
      </c>
      <c r="U419" s="99" t="s">
        <v>4536</v>
      </c>
      <c r="V419" s="99">
        <v>578</v>
      </c>
      <c r="W419" s="99">
        <v>96532.7</v>
      </c>
      <c r="X419" s="99">
        <v>96532.7</v>
      </c>
      <c r="Y419" s="99">
        <v>7186</v>
      </c>
      <c r="Z419" s="99">
        <v>7186</v>
      </c>
      <c r="AA419" s="99" t="s">
        <v>6759</v>
      </c>
      <c r="AB419" s="99" t="s">
        <v>6760</v>
      </c>
      <c r="AC419" s="99"/>
      <c r="AD419" s="99" t="s">
        <v>6761</v>
      </c>
      <c r="AE419" s="99" t="s">
        <v>568</v>
      </c>
      <c r="AF419" s="99"/>
      <c r="AG419" s="99"/>
      <c r="AH419" s="99" t="s">
        <v>6681</v>
      </c>
      <c r="AI419" s="99"/>
      <c r="AJ419" s="99"/>
      <c r="AK419" s="99"/>
      <c r="AL419" s="99"/>
      <c r="AM419" s="99"/>
      <c r="AN419" s="99"/>
      <c r="AO419" s="99" t="s">
        <v>4539</v>
      </c>
      <c r="AP419" s="99" t="s">
        <v>4639</v>
      </c>
      <c r="AQ419" s="99">
        <v>0</v>
      </c>
      <c r="AR419" s="99">
        <v>0</v>
      </c>
      <c r="AS419" s="99" t="s">
        <v>4540</v>
      </c>
      <c r="AT419" s="99">
        <v>0</v>
      </c>
      <c r="AU419" s="99">
        <v>0</v>
      </c>
      <c r="AV419" s="99">
        <v>0</v>
      </c>
      <c r="AW419" s="99">
        <v>0</v>
      </c>
      <c r="AX419" s="99" t="s">
        <v>6762</v>
      </c>
      <c r="AY419" s="99"/>
      <c r="AZ419" s="99">
        <v>0</v>
      </c>
      <c r="BA419" s="99">
        <v>0</v>
      </c>
      <c r="BB419" s="99">
        <v>0</v>
      </c>
      <c r="BC419" s="99"/>
      <c r="BD419" s="99"/>
      <c r="BE419" s="99"/>
      <c r="BF419" s="99" t="s">
        <v>4651</v>
      </c>
      <c r="BG419" s="99"/>
      <c r="BH419" s="99"/>
      <c r="BI419" s="99"/>
      <c r="BJ419" s="99"/>
      <c r="BK419" s="99"/>
      <c r="BL419" s="99"/>
      <c r="BM419" s="99"/>
      <c r="BN419" s="99"/>
      <c r="BO419" s="99"/>
      <c r="BP419" s="99"/>
      <c r="BQ419" s="99"/>
      <c r="BR419" s="99"/>
      <c r="BS419" s="99"/>
      <c r="BT419" s="99"/>
      <c r="BU419" s="99"/>
      <c r="BV419" s="99"/>
      <c r="BW419" s="99"/>
      <c r="BX419" s="99"/>
      <c r="BY419" s="99"/>
      <c r="BZ419" s="99"/>
      <c r="CA419" s="99"/>
      <c r="CB419" s="99"/>
      <c r="CC419" s="99"/>
      <c r="CD419" s="99"/>
      <c r="CE419" s="99"/>
      <c r="CF419" s="99"/>
      <c r="CG419" s="99"/>
      <c r="CH419" s="99"/>
      <c r="CI419" s="99"/>
      <c r="CJ419" s="99" t="s">
        <v>4542</v>
      </c>
      <c r="CK419" s="99" t="s">
        <v>6763</v>
      </c>
      <c r="CL419" s="99">
        <v>2</v>
      </c>
      <c r="CM419" s="99"/>
      <c r="CN419" s="102"/>
      <c r="CO419" s="99">
        <v>46112</v>
      </c>
      <c r="CP419" s="103" t="s">
        <v>4696</v>
      </c>
      <c r="CQ419" s="104"/>
      <c r="CR419" s="104"/>
      <c r="CS419" s="104"/>
      <c r="CT419" s="104"/>
      <c r="CU419" s="105"/>
      <c r="CV419" s="104" t="str">
        <f>FLEET[[#This Row],[Category]]</f>
        <v>Pickup Truck</v>
      </c>
      <c r="CW419" s="106" t="str">
        <f t="shared" si="6"/>
        <v>PT-193</v>
      </c>
      <c r="CX4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DFW TC USING</v>
      </c>
      <c r="CY419" s="106" t="str">
        <f>IFERROR(TRIM(MID(FLEET[[#This Row],[Secondary Asset Identifier]], FIND(" - ", FLEET[[#This Row],[Secondary Asset Identifier]]) + 3, LEN(FLEET[[#This Row],[Secondary Asset Identifier]]))),FLEET[[#This Row],[Emp ID]])</f>
        <v>OPEN DFW TC USING</v>
      </c>
      <c r="CZ419" s="106" t="s">
        <v>6759</v>
      </c>
      <c r="DA419" s="106" t="s">
        <v>141</v>
      </c>
      <c r="DB419" s="106" t="str">
        <f>FLEET[[#This Row],[Toll Collection Device Number]]</f>
        <v>DFW.03113838</v>
      </c>
      <c r="DC419" s="106" t="str">
        <f>FLEET[[#This Row],[License Plate]]</f>
        <v>PFV6863</v>
      </c>
      <c r="DD419" s="111">
        <f>IFERROR(_xlfn.XLOOKUP(FLEET[[#This Row],[ASSET]],Table7[Equip '#],Table7[Rate],),"NON-BILLABLE")</f>
        <v>1500</v>
      </c>
    </row>
    <row r="420" spans="1:108" x14ac:dyDescent="0.25">
      <c r="A420" s="98" t="s">
        <v>4524</v>
      </c>
      <c r="B420" s="99" t="s">
        <v>4525</v>
      </c>
      <c r="C420" s="99" t="s">
        <v>6764</v>
      </c>
      <c r="D420" s="99" t="s">
        <v>4527</v>
      </c>
      <c r="E420" s="99" t="s">
        <v>4528</v>
      </c>
      <c r="F420" s="99" t="s">
        <v>5588</v>
      </c>
      <c r="G420" s="99">
        <v>2021</v>
      </c>
      <c r="H420" s="99" t="s">
        <v>4319</v>
      </c>
      <c r="I420" s="100" t="s">
        <v>5627</v>
      </c>
      <c r="J420" s="99"/>
      <c r="K420" s="101">
        <v>45747.335381944402</v>
      </c>
      <c r="L420" s="99" t="s">
        <v>4556</v>
      </c>
      <c r="M420" s="99"/>
      <c r="N420" s="99"/>
      <c r="O420" s="99"/>
      <c r="P420" s="99"/>
      <c r="Q420" s="99"/>
      <c r="R420" s="99" t="s">
        <v>6765</v>
      </c>
      <c r="S420" s="99"/>
      <c r="T420" s="99" t="s">
        <v>4535</v>
      </c>
      <c r="U420" s="99" t="s">
        <v>4536</v>
      </c>
      <c r="V420" s="99">
        <v>583</v>
      </c>
      <c r="W420" s="99">
        <v>155526.79999999999</v>
      </c>
      <c r="X420" s="99">
        <v>155526.79999999999</v>
      </c>
      <c r="Y420" s="99">
        <v>5743</v>
      </c>
      <c r="Z420" s="99">
        <v>5743</v>
      </c>
      <c r="AA420" s="99" t="s">
        <v>6766</v>
      </c>
      <c r="AB420" s="99" t="s">
        <v>6767</v>
      </c>
      <c r="AC420" s="99"/>
      <c r="AD420" s="99" t="s">
        <v>6768</v>
      </c>
      <c r="AE420" s="99" t="s">
        <v>568</v>
      </c>
      <c r="AF420" s="99"/>
      <c r="AG420" s="99"/>
      <c r="AH420" s="99" t="s">
        <v>6681</v>
      </c>
      <c r="AI420" s="99"/>
      <c r="AJ420" s="99"/>
      <c r="AK420" s="99"/>
      <c r="AL420" s="99"/>
      <c r="AM420" s="99"/>
      <c r="AN420" s="99"/>
      <c r="AO420" s="99" t="s">
        <v>4539</v>
      </c>
      <c r="AP420" s="99" t="s">
        <v>4639</v>
      </c>
      <c r="AQ420" s="99">
        <v>0</v>
      </c>
      <c r="AR420" s="99">
        <v>0</v>
      </c>
      <c r="AS420" s="99" t="s">
        <v>4540</v>
      </c>
      <c r="AT420" s="99">
        <v>0</v>
      </c>
      <c r="AU420" s="99">
        <v>0</v>
      </c>
      <c r="AV420" s="99">
        <v>0</v>
      </c>
      <c r="AW420" s="99">
        <v>0</v>
      </c>
      <c r="AX420" s="99" t="s">
        <v>6769</v>
      </c>
      <c r="AY420" s="99"/>
      <c r="AZ420" s="99">
        <v>0</v>
      </c>
      <c r="BA420" s="99">
        <v>0</v>
      </c>
      <c r="BB420" s="99">
        <v>0</v>
      </c>
      <c r="BC420" s="99"/>
      <c r="BD420" s="99"/>
      <c r="BE420" s="99"/>
      <c r="BF420" s="99" t="s">
        <v>6770</v>
      </c>
      <c r="BG420" s="99"/>
      <c r="BH420" s="99"/>
      <c r="BI420" s="99"/>
      <c r="BJ420" s="99"/>
      <c r="BK420" s="99"/>
      <c r="BL420" s="99"/>
      <c r="BM420" s="99"/>
      <c r="BN420" s="99"/>
      <c r="BO420" s="99"/>
      <c r="BP420" s="99"/>
      <c r="BQ420" s="99"/>
      <c r="BR420" s="99"/>
      <c r="BS420" s="99"/>
      <c r="BT420" s="99"/>
      <c r="BU420" s="99"/>
      <c r="BV420" s="99"/>
      <c r="BW420" s="99"/>
      <c r="BX420" s="99"/>
      <c r="BY420" s="99"/>
      <c r="BZ420" s="99"/>
      <c r="CA420" s="99"/>
      <c r="CB420" s="99"/>
      <c r="CC420" s="99"/>
      <c r="CD420" s="99"/>
      <c r="CE420" s="99"/>
      <c r="CF420" s="99"/>
      <c r="CG420" s="99"/>
      <c r="CH420" s="99"/>
      <c r="CI420" s="99"/>
      <c r="CJ420" s="99" t="s">
        <v>4542</v>
      </c>
      <c r="CK420" s="99" t="s">
        <v>6771</v>
      </c>
      <c r="CL420" s="99">
        <v>2</v>
      </c>
      <c r="CM420" s="99"/>
      <c r="CN420" s="102"/>
      <c r="CO420" s="99">
        <v>45747</v>
      </c>
      <c r="CP420" s="103" t="s">
        <v>4696</v>
      </c>
      <c r="CQ420" s="104"/>
      <c r="CR420" s="104"/>
      <c r="CS420" s="104"/>
      <c r="CT420" s="104"/>
      <c r="CU420" s="105"/>
      <c r="CV420" s="104" t="str">
        <f>FLEET[[#This Row],[Category]]</f>
        <v>Pickup Truck</v>
      </c>
      <c r="CW420" s="106" t="str">
        <f t="shared" si="6"/>
        <v>PT-194</v>
      </c>
      <c r="CX4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Albert Perry is using</v>
      </c>
      <c r="CY420" s="106" t="str">
        <f>IFERROR(TRIM(MID(FLEET[[#This Row],[Secondary Asset Identifier]], FIND(" - ", FLEET[[#This Row],[Secondary Asset Identifier]]) + 3, LEN(FLEET[[#This Row],[Secondary Asset Identifier]]))),FLEET[[#This Row],[Emp ID]])</f>
        <v>Albert Perry is using</v>
      </c>
      <c r="CZ420" s="106" t="s">
        <v>6772</v>
      </c>
      <c r="DA420" s="106" t="s">
        <v>223</v>
      </c>
      <c r="DB420" s="106" t="str">
        <f>FLEET[[#This Row],[Toll Collection Device Number]]</f>
        <v>DFW.03222796</v>
      </c>
      <c r="DC420" s="106" t="str">
        <f>FLEET[[#This Row],[License Plate]]</f>
        <v>PFV6895</v>
      </c>
      <c r="DD420" s="111">
        <f>IFERROR(_xlfn.XLOOKUP(FLEET[[#This Row],[ASSET]],Table7[Equip '#],Table7[Rate],),"NON-BILLABLE")</f>
        <v>1500</v>
      </c>
    </row>
    <row r="421" spans="1:108" x14ac:dyDescent="0.25">
      <c r="A421" s="98" t="s">
        <v>4524</v>
      </c>
      <c r="B421" s="99" t="s">
        <v>4525</v>
      </c>
      <c r="C421" s="99" t="s">
        <v>6773</v>
      </c>
      <c r="D421" s="99" t="s">
        <v>4527</v>
      </c>
      <c r="E421" s="99" t="s">
        <v>4528</v>
      </c>
      <c r="F421" s="99" t="s">
        <v>5588</v>
      </c>
      <c r="G421" s="99">
        <v>2022</v>
      </c>
      <c r="H421" s="99" t="s">
        <v>4319</v>
      </c>
      <c r="I421" s="100" t="s">
        <v>5627</v>
      </c>
      <c r="J421" s="99"/>
      <c r="K421" s="101">
        <v>45747.330578703702</v>
      </c>
      <c r="L421" s="99" t="s">
        <v>4531</v>
      </c>
      <c r="M421" s="99"/>
      <c r="N421" s="99"/>
      <c r="O421" s="99"/>
      <c r="P421" s="99"/>
      <c r="Q421" s="99"/>
      <c r="R421" s="99" t="s">
        <v>4873</v>
      </c>
      <c r="S421" s="99"/>
      <c r="T421" s="99" t="s">
        <v>4535</v>
      </c>
      <c r="U421" s="99" t="s">
        <v>4536</v>
      </c>
      <c r="V421" s="99">
        <v>578</v>
      </c>
      <c r="W421" s="99">
        <v>88342.399999999994</v>
      </c>
      <c r="X421" s="99">
        <v>88342.399999999994</v>
      </c>
      <c r="Y421" s="99">
        <v>3193</v>
      </c>
      <c r="Z421" s="99">
        <v>3193</v>
      </c>
      <c r="AA421" s="99" t="s">
        <v>6774</v>
      </c>
      <c r="AB421" s="99" t="s">
        <v>6775</v>
      </c>
      <c r="AC421" s="99"/>
      <c r="AD421" s="99" t="s">
        <v>6776</v>
      </c>
      <c r="AE421" s="99" t="s">
        <v>568</v>
      </c>
      <c r="AF421" s="99"/>
      <c r="AG421" s="99"/>
      <c r="AH421" s="99" t="s">
        <v>6553</v>
      </c>
      <c r="AI421" s="99"/>
      <c r="AJ421" s="99"/>
      <c r="AK421" s="99"/>
      <c r="AL421" s="99"/>
      <c r="AM421" s="99"/>
      <c r="AN421" s="99"/>
      <c r="AO421" s="99" t="s">
        <v>4539</v>
      </c>
      <c r="AP421" s="99" t="s">
        <v>4639</v>
      </c>
      <c r="AQ421" s="99">
        <v>0</v>
      </c>
      <c r="AR421" s="99">
        <v>0</v>
      </c>
      <c r="AS421" s="99" t="s">
        <v>4540</v>
      </c>
      <c r="AT421" s="99">
        <v>0</v>
      </c>
      <c r="AU421" s="99">
        <v>0</v>
      </c>
      <c r="AV421" s="99">
        <v>0</v>
      </c>
      <c r="AW421" s="99">
        <v>0</v>
      </c>
      <c r="AX421" s="99" t="s">
        <v>6777</v>
      </c>
      <c r="AY421" s="99"/>
      <c r="AZ421" s="99">
        <v>0</v>
      </c>
      <c r="BA421" s="99">
        <v>0</v>
      </c>
      <c r="BB421" s="99">
        <v>0</v>
      </c>
      <c r="BC421" s="99"/>
      <c r="BD421" s="99"/>
      <c r="BE421" s="99"/>
      <c r="BF421" s="99" t="s">
        <v>6778</v>
      </c>
      <c r="BG421" s="99"/>
      <c r="BH421" s="99"/>
      <c r="BI421" s="99"/>
      <c r="BJ421" s="99"/>
      <c r="BK421" s="99"/>
      <c r="BL421" s="99"/>
      <c r="BM421" s="99"/>
      <c r="BN421" s="99"/>
      <c r="BO421" s="99"/>
      <c r="BP421" s="99"/>
      <c r="BQ421" s="99"/>
      <c r="BR421" s="99"/>
      <c r="BS421" s="99"/>
      <c r="BT421" s="99"/>
      <c r="BU421" s="99"/>
      <c r="BV421" s="99"/>
      <c r="BW421" s="99"/>
      <c r="BX421" s="99"/>
      <c r="BY421" s="99"/>
      <c r="BZ421" s="99"/>
      <c r="CA421" s="99"/>
      <c r="CB421" s="99"/>
      <c r="CC421" s="99"/>
      <c r="CD421" s="99"/>
      <c r="CE421" s="99"/>
      <c r="CF421" s="99"/>
      <c r="CG421" s="99"/>
      <c r="CH421" s="99"/>
      <c r="CI421" s="99"/>
      <c r="CJ421" s="99" t="s">
        <v>4542</v>
      </c>
      <c r="CK421" s="99" t="s">
        <v>6779</v>
      </c>
      <c r="CL421" s="99">
        <v>2</v>
      </c>
      <c r="CM421" s="99"/>
      <c r="CN421" s="102"/>
      <c r="CO421" s="99">
        <v>45991</v>
      </c>
      <c r="CP421" s="103" t="s">
        <v>4696</v>
      </c>
      <c r="CQ421" s="104"/>
      <c r="CR421" s="104"/>
      <c r="CS421" s="104"/>
      <c r="CT421" s="104"/>
      <c r="CU421" s="105"/>
      <c r="CV421" s="104" t="str">
        <f>FLEET[[#This Row],[Category]]</f>
        <v>Pickup Truck</v>
      </c>
      <c r="CW421" s="106" t="str">
        <f t="shared" si="6"/>
        <v>PT-199</v>
      </c>
      <c r="CX4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WTX JST</v>
      </c>
      <c r="CY421" s="106" t="str">
        <f>IFERROR(TRIM(MID(FLEET[[#This Row],[Secondary Asset Identifier]], FIND(" - ", FLEET[[#This Row],[Secondary Asset Identifier]]) + 3, LEN(FLEET[[#This Row],[Secondary Asset Identifier]]))),FLEET[[#This Row],[Emp ID]])</f>
        <v>WTX JST</v>
      </c>
      <c r="CZ421" s="106" t="s">
        <v>6774</v>
      </c>
      <c r="DA421" s="106" t="s">
        <v>224</v>
      </c>
      <c r="DB421" s="106" t="str">
        <f>FLEET[[#This Row],[Toll Collection Device Number]]</f>
        <v>DFW.03823118</v>
      </c>
      <c r="DC421" s="106" t="str">
        <f>FLEET[[#This Row],[License Plate]]</f>
        <v>RDP1983</v>
      </c>
      <c r="DD421" s="111">
        <f>IFERROR(_xlfn.XLOOKUP(FLEET[[#This Row],[ASSET]],Table7[Equip '#],Table7[Rate],),"NON-BILLABLE")</f>
        <v>1500</v>
      </c>
    </row>
    <row r="422" spans="1:108" x14ac:dyDescent="0.25">
      <c r="A422" s="98" t="s">
        <v>4524</v>
      </c>
      <c r="B422" s="99" t="s">
        <v>4525</v>
      </c>
      <c r="C422" s="99" t="s">
        <v>6780</v>
      </c>
      <c r="D422" s="99" t="s">
        <v>4527</v>
      </c>
      <c r="E422" s="99" t="s">
        <v>4528</v>
      </c>
      <c r="F422" s="99" t="s">
        <v>4529</v>
      </c>
      <c r="G422" s="99">
        <v>2024</v>
      </c>
      <c r="H422" s="99" t="s">
        <v>4319</v>
      </c>
      <c r="I422" s="100"/>
      <c r="J422" s="99"/>
      <c r="K422" s="101">
        <v>45747.334421296298</v>
      </c>
      <c r="L422" s="99" t="s">
        <v>5112</v>
      </c>
      <c r="M422" s="99"/>
      <c r="N422" s="99"/>
      <c r="O422" s="99"/>
      <c r="P422" s="99"/>
      <c r="Q422" s="99"/>
      <c r="R422" s="99" t="s">
        <v>5953</v>
      </c>
      <c r="S422" s="99"/>
      <c r="T422" s="99" t="s">
        <v>4535</v>
      </c>
      <c r="U422" s="99" t="s">
        <v>4536</v>
      </c>
      <c r="V422" s="99">
        <v>321</v>
      </c>
      <c r="W422" s="99">
        <v>15710.6</v>
      </c>
      <c r="X422" s="99">
        <v>15710.6</v>
      </c>
      <c r="Y422" s="99">
        <v>801</v>
      </c>
      <c r="Z422" s="99">
        <v>801</v>
      </c>
      <c r="AA422" s="99" t="s">
        <v>6781</v>
      </c>
      <c r="AB422" s="99" t="s">
        <v>6782</v>
      </c>
      <c r="AC422" s="99"/>
      <c r="AD422" s="99" t="s">
        <v>6783</v>
      </c>
      <c r="AE422" s="99" t="s">
        <v>568</v>
      </c>
      <c r="AF422" s="99"/>
      <c r="AG422" s="99"/>
      <c r="AH422" s="99"/>
      <c r="AI422" s="99"/>
      <c r="AJ422" s="99"/>
      <c r="AK422" s="99"/>
      <c r="AL422" s="99"/>
      <c r="AM422" s="99"/>
      <c r="AN422" s="99"/>
      <c r="AO422" s="99" t="s">
        <v>4539</v>
      </c>
      <c r="AP422" s="99"/>
      <c r="AQ422" s="99">
        <v>0</v>
      </c>
      <c r="AR422" s="99">
        <v>0</v>
      </c>
      <c r="AS422" s="99" t="s">
        <v>4540</v>
      </c>
      <c r="AT422" s="99">
        <v>0</v>
      </c>
      <c r="AU422" s="99">
        <v>0</v>
      </c>
      <c r="AV422" s="99">
        <v>0</v>
      </c>
      <c r="AW422" s="99">
        <v>0</v>
      </c>
      <c r="AX422" s="99" t="s">
        <v>6784</v>
      </c>
      <c r="AY422" s="99"/>
      <c r="AZ422" s="99"/>
      <c r="BA422" s="99"/>
      <c r="BB422" s="99"/>
      <c r="BC422" s="99"/>
      <c r="BD422" s="99"/>
      <c r="BE422" s="99"/>
      <c r="BF422" s="99" t="s">
        <v>4598</v>
      </c>
      <c r="BG422" s="99"/>
      <c r="BH422" s="99"/>
      <c r="BI422" s="99"/>
      <c r="BJ422" s="99"/>
      <c r="BK422" s="99"/>
      <c r="BL422" s="99"/>
      <c r="BM422" s="99"/>
      <c r="BN422" s="99"/>
      <c r="BO422" s="99"/>
      <c r="BP422" s="99"/>
      <c r="BQ422" s="99"/>
      <c r="BR422" s="99"/>
      <c r="BS422" s="99"/>
      <c r="BT422" s="99"/>
      <c r="BU422" s="99"/>
      <c r="BV422" s="99"/>
      <c r="BW422" s="99"/>
      <c r="BX422" s="99"/>
      <c r="BY422" s="99"/>
      <c r="BZ422" s="99"/>
      <c r="CA422" s="99"/>
      <c r="CB422" s="99"/>
      <c r="CC422" s="99"/>
      <c r="CD422" s="99"/>
      <c r="CE422" s="99"/>
      <c r="CF422" s="99"/>
      <c r="CG422" s="99"/>
      <c r="CH422" s="99"/>
      <c r="CI422" s="99"/>
      <c r="CJ422" s="99" t="s">
        <v>4542</v>
      </c>
      <c r="CK422" s="99" t="s">
        <v>6785</v>
      </c>
      <c r="CL422" s="102">
        <v>2</v>
      </c>
      <c r="CM422" s="99"/>
      <c r="CN422" s="102"/>
      <c r="CO422" s="99">
        <v>46173</v>
      </c>
      <c r="CP422" s="103" t="s">
        <v>4544</v>
      </c>
      <c r="CQ422" s="104"/>
      <c r="CR422" s="104"/>
      <c r="CS422" s="104"/>
      <c r="CT422" s="104"/>
      <c r="CU422" s="105"/>
      <c r="CV422" s="104" t="str">
        <f>FLEET[[#This Row],[Category]]</f>
        <v>Pickup Truck</v>
      </c>
      <c r="CW422" s="106" t="str">
        <f t="shared" si="6"/>
        <v>PT-19S</v>
      </c>
      <c r="CX4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FIGBRY</v>
      </c>
      <c r="CY422" s="106" t="str">
        <f>IFERROR(TRIM(MID(FLEET[[#This Row],[Secondary Asset Identifier]], FIND(" - ", FLEET[[#This Row],[Secondary Asset Identifier]]) + 3, LEN(FLEET[[#This Row],[Secondary Asset Identifier]]))),FLEET[[#This Row],[Emp ID]])</f>
        <v>Figueroa, Bryan</v>
      </c>
      <c r="CZ422" s="106" t="s">
        <v>4404</v>
      </c>
      <c r="DA422" s="106" t="s">
        <v>4387</v>
      </c>
      <c r="DB422" s="106" t="str">
        <f>FLEET[[#This Row],[Toll Collection Device Number]]</f>
        <v>NTTA00751789</v>
      </c>
      <c r="DC422" s="106" t="str">
        <f>FLEET[[#This Row],[License Plate]]</f>
        <v>VGK5471</v>
      </c>
      <c r="DD422" s="111" t="str">
        <f>IFERROR(_xlfn.XLOOKUP(FLEET[[#This Row],[ASSET]],Table7[Equip '#],Table7[Rate],),"NON-BILLABLE")</f>
        <v>NON-BILLABLE</v>
      </c>
    </row>
    <row r="423" spans="1:108" x14ac:dyDescent="0.25">
      <c r="A423" s="98" t="s">
        <v>4524</v>
      </c>
      <c r="B423" s="99" t="s">
        <v>4525</v>
      </c>
      <c r="C423" s="99" t="s">
        <v>6786</v>
      </c>
      <c r="D423" s="99" t="s">
        <v>4527</v>
      </c>
      <c r="E423" s="99" t="s">
        <v>4528</v>
      </c>
      <c r="F423" s="99" t="s">
        <v>5588</v>
      </c>
      <c r="G423" s="99">
        <v>2022</v>
      </c>
      <c r="H423" s="99" t="s">
        <v>4319</v>
      </c>
      <c r="I423" s="100" t="s">
        <v>5627</v>
      </c>
      <c r="J423" s="99"/>
      <c r="K423" s="101">
        <v>45747.334386574097</v>
      </c>
      <c r="L423" s="99" t="s">
        <v>4531</v>
      </c>
      <c r="M423" s="99"/>
      <c r="N423" s="99"/>
      <c r="O423" s="99"/>
      <c r="P423" s="99"/>
      <c r="Q423" s="99"/>
      <c r="R423" s="99" t="s">
        <v>6787</v>
      </c>
      <c r="S423" s="99"/>
      <c r="T423" s="99" t="s">
        <v>4535</v>
      </c>
      <c r="U423" s="99" t="s">
        <v>4536</v>
      </c>
      <c r="V423" s="99">
        <v>587</v>
      </c>
      <c r="W423" s="99">
        <v>89371.3</v>
      </c>
      <c r="X423" s="99">
        <v>89371.3</v>
      </c>
      <c r="Y423" s="99">
        <v>6798</v>
      </c>
      <c r="Z423" s="99">
        <v>6798</v>
      </c>
      <c r="AA423" s="99" t="s">
        <v>5444</v>
      </c>
      <c r="AB423" s="99" t="s">
        <v>6788</v>
      </c>
      <c r="AC423" s="99"/>
      <c r="AD423" s="99" t="s">
        <v>6789</v>
      </c>
      <c r="AE423" s="99" t="s">
        <v>568</v>
      </c>
      <c r="AF423" s="99"/>
      <c r="AG423" s="99"/>
      <c r="AH423" s="99" t="s">
        <v>6790</v>
      </c>
      <c r="AI423" s="99"/>
      <c r="AJ423" s="99"/>
      <c r="AK423" s="99"/>
      <c r="AL423" s="99"/>
      <c r="AM423" s="99"/>
      <c r="AN423" s="99"/>
      <c r="AO423" s="99" t="s">
        <v>4539</v>
      </c>
      <c r="AP423" s="99" t="s">
        <v>4639</v>
      </c>
      <c r="AQ423" s="99">
        <v>0</v>
      </c>
      <c r="AR423" s="99">
        <v>0</v>
      </c>
      <c r="AS423" s="99" t="s">
        <v>4540</v>
      </c>
      <c r="AT423" s="99">
        <v>0</v>
      </c>
      <c r="AU423" s="99">
        <v>0</v>
      </c>
      <c r="AV423" s="99">
        <v>0</v>
      </c>
      <c r="AW423" s="99">
        <v>0</v>
      </c>
      <c r="AX423" s="99" t="s">
        <v>6791</v>
      </c>
      <c r="AY423" s="99"/>
      <c r="AZ423" s="99">
        <v>0</v>
      </c>
      <c r="BA423" s="99">
        <v>0</v>
      </c>
      <c r="BB423" s="99">
        <v>0</v>
      </c>
      <c r="BC423" s="99"/>
      <c r="BD423" s="99"/>
      <c r="BE423" s="99"/>
      <c r="BF423" s="99" t="s">
        <v>5700</v>
      </c>
      <c r="BG423" s="99"/>
      <c r="BH423" s="99"/>
      <c r="BI423" s="99"/>
      <c r="BJ423" s="99"/>
      <c r="BK423" s="99"/>
      <c r="BL423" s="99"/>
      <c r="BM423" s="99"/>
      <c r="BN423" s="99"/>
      <c r="BO423" s="99"/>
      <c r="BP423" s="99"/>
      <c r="BQ423" s="99"/>
      <c r="BR423" s="99"/>
      <c r="BS423" s="99"/>
      <c r="BT423" s="99"/>
      <c r="BU423" s="99"/>
      <c r="BV423" s="99"/>
      <c r="BW423" s="99"/>
      <c r="BX423" s="99"/>
      <c r="BY423" s="99"/>
      <c r="BZ423" s="99"/>
      <c r="CA423" s="99"/>
      <c r="CB423" s="99"/>
      <c r="CC423" s="99"/>
      <c r="CD423" s="99"/>
      <c r="CE423" s="99"/>
      <c r="CF423" s="99"/>
      <c r="CG423" s="99"/>
      <c r="CH423" s="99"/>
      <c r="CI423" s="99"/>
      <c r="CJ423" s="99" t="s">
        <v>4542</v>
      </c>
      <c r="CK423" s="99" t="s">
        <v>6792</v>
      </c>
      <c r="CL423" s="102">
        <v>2</v>
      </c>
      <c r="CM423" s="99"/>
      <c r="CN423" s="102"/>
      <c r="CO423" s="99">
        <v>45991</v>
      </c>
      <c r="CP423" s="103" t="s">
        <v>4696</v>
      </c>
      <c r="CQ423" s="104"/>
      <c r="CR423" s="104"/>
      <c r="CS423" s="104"/>
      <c r="CT423" s="104"/>
      <c r="CU423" s="105"/>
      <c r="CV423" s="104" t="str">
        <f>FLEET[[#This Row],[Category]]</f>
        <v>Pickup Truck</v>
      </c>
      <c r="CW423" s="106" t="str">
        <f t="shared" si="6"/>
        <v>PT-201</v>
      </c>
      <c r="CX4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23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23" s="106" t="s">
        <v>5444</v>
      </c>
      <c r="DA423" s="106" t="s">
        <v>143</v>
      </c>
      <c r="DB423" s="106" t="str">
        <f>FLEET[[#This Row],[Toll Collection Device Number]]</f>
        <v>DFW.03960729</v>
      </c>
      <c r="DC423" s="106" t="str">
        <f>FLEET[[#This Row],[License Plate]]</f>
        <v>RDP1985</v>
      </c>
      <c r="DD423" s="111">
        <f>IFERROR(_xlfn.XLOOKUP(FLEET[[#This Row],[ASSET]],Table7[Equip '#],Table7[Rate],),"NON-BILLABLE")</f>
        <v>1500</v>
      </c>
    </row>
    <row r="424" spans="1:108" x14ac:dyDescent="0.25">
      <c r="A424" s="98" t="s">
        <v>4524</v>
      </c>
      <c r="B424" s="99" t="s">
        <v>4525</v>
      </c>
      <c r="C424" s="99" t="s">
        <v>6793</v>
      </c>
      <c r="D424" s="99" t="s">
        <v>4527</v>
      </c>
      <c r="E424" s="99" t="s">
        <v>4528</v>
      </c>
      <c r="F424" s="99" t="s">
        <v>5588</v>
      </c>
      <c r="G424" s="99">
        <v>2022</v>
      </c>
      <c r="H424" s="99" t="s">
        <v>4319</v>
      </c>
      <c r="I424" s="100" t="s">
        <v>5627</v>
      </c>
      <c r="J424" s="99"/>
      <c r="K424" s="101">
        <v>45746.614884259303</v>
      </c>
      <c r="L424" s="99" t="s">
        <v>4580</v>
      </c>
      <c r="M424" s="99"/>
      <c r="N424" s="99"/>
      <c r="O424" s="99"/>
      <c r="P424" s="99"/>
      <c r="Q424" s="99"/>
      <c r="R424" s="99" t="s">
        <v>4808</v>
      </c>
      <c r="S424" s="99"/>
      <c r="T424" s="99" t="s">
        <v>4535</v>
      </c>
      <c r="U424" s="99" t="s">
        <v>4962</v>
      </c>
      <c r="V424" s="99">
        <v>18</v>
      </c>
      <c r="W424" s="99">
        <v>96445.3</v>
      </c>
      <c r="X424" s="99">
        <v>96445.3</v>
      </c>
      <c r="Y424" s="99">
        <v>6438</v>
      </c>
      <c r="Z424" s="99">
        <v>6438</v>
      </c>
      <c r="AA424" s="99" t="s">
        <v>5444</v>
      </c>
      <c r="AB424" s="99" t="s">
        <v>6794</v>
      </c>
      <c r="AC424" s="99"/>
      <c r="AD424" s="99" t="s">
        <v>6795</v>
      </c>
      <c r="AE424" s="99" t="s">
        <v>568</v>
      </c>
      <c r="AF424" s="99"/>
      <c r="AG424" s="99"/>
      <c r="AH424" s="99" t="s">
        <v>6553</v>
      </c>
      <c r="AI424" s="99"/>
      <c r="AJ424" s="99"/>
      <c r="AK424" s="99"/>
      <c r="AL424" s="99"/>
      <c r="AM424" s="99"/>
      <c r="AN424" s="99"/>
      <c r="AO424" s="99" t="s">
        <v>4539</v>
      </c>
      <c r="AP424" s="99" t="s">
        <v>4639</v>
      </c>
      <c r="AQ424" s="99">
        <v>0</v>
      </c>
      <c r="AR424" s="99">
        <v>0</v>
      </c>
      <c r="AS424" s="99" t="s">
        <v>4540</v>
      </c>
      <c r="AT424" s="99">
        <v>0</v>
      </c>
      <c r="AU424" s="99">
        <v>0</v>
      </c>
      <c r="AV424" s="99">
        <v>0</v>
      </c>
      <c r="AW424" s="99">
        <v>0</v>
      </c>
      <c r="AX424" s="99" t="s">
        <v>6796</v>
      </c>
      <c r="AY424" s="99"/>
      <c r="AZ424" s="99">
        <v>0</v>
      </c>
      <c r="BA424" s="99">
        <v>0</v>
      </c>
      <c r="BB424" s="99">
        <v>0</v>
      </c>
      <c r="BC424" s="99"/>
      <c r="BD424" s="99"/>
      <c r="BE424" s="99"/>
      <c r="BF424" s="99" t="s">
        <v>5654</v>
      </c>
      <c r="BG424" s="99"/>
      <c r="BH424" s="99"/>
      <c r="BI424" s="99"/>
      <c r="BJ424" s="99"/>
      <c r="BK424" s="99"/>
      <c r="BL424" s="99"/>
      <c r="BM424" s="99"/>
      <c r="BN424" s="99"/>
      <c r="BO424" s="99"/>
      <c r="BP424" s="99"/>
      <c r="BQ424" s="99"/>
      <c r="BR424" s="99"/>
      <c r="BS424" s="99"/>
      <c r="BT424" s="99"/>
      <c r="BU424" s="99"/>
      <c r="BV424" s="99"/>
      <c r="BW424" s="99"/>
      <c r="BX424" s="99"/>
      <c r="BY424" s="99"/>
      <c r="BZ424" s="99"/>
      <c r="CA424" s="99"/>
      <c r="CB424" s="99"/>
      <c r="CC424" s="99"/>
      <c r="CD424" s="99"/>
      <c r="CE424" s="99"/>
      <c r="CF424" s="99"/>
      <c r="CG424" s="99"/>
      <c r="CH424" s="99"/>
      <c r="CI424" s="99"/>
      <c r="CJ424" s="99" t="s">
        <v>4542</v>
      </c>
      <c r="CK424" s="99" t="s">
        <v>6797</v>
      </c>
      <c r="CL424" s="99">
        <v>2</v>
      </c>
      <c r="CM424" s="99"/>
      <c r="CN424" s="102"/>
      <c r="CO424" s="99">
        <v>45625</v>
      </c>
      <c r="CP424" s="103" t="s">
        <v>4696</v>
      </c>
      <c r="CQ424" s="104"/>
      <c r="CR424" s="104"/>
      <c r="CS424" s="104"/>
      <c r="CT424" s="104"/>
      <c r="CU424" s="105"/>
      <c r="CV424" s="104" t="str">
        <f>FLEET[[#This Row],[Category]]</f>
        <v>Pickup Truck</v>
      </c>
      <c r="CW424" s="106" t="str">
        <f t="shared" si="6"/>
        <v>PT-202</v>
      </c>
      <c r="CX4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 JOB SITE</v>
      </c>
      <c r="CY424" s="106" t="str">
        <f>IFERROR(TRIM(MID(FLEET[[#This Row],[Secondary Asset Identifier]], FIND(" - ", FLEET[[#This Row],[Secondary Asset Identifier]]) + 3, LEN(FLEET[[#This Row],[Secondary Asset Identifier]]))),FLEET[[#This Row],[Emp ID]])</f>
        <v>OPEN JOB SITE</v>
      </c>
      <c r="CZ424" s="106" t="s">
        <v>6798</v>
      </c>
      <c r="DA424" s="106" t="s">
        <v>256</v>
      </c>
      <c r="DB424" s="106" t="str">
        <f>FLEET[[#This Row],[Toll Collection Device Number]]</f>
        <v>DFW.06024453</v>
      </c>
      <c r="DC424" s="106" t="str">
        <f>FLEET[[#This Row],[License Plate]]</f>
        <v>RDP1986</v>
      </c>
      <c r="DD424" s="111">
        <f>IFERROR(_xlfn.XLOOKUP(FLEET[[#This Row],[ASSET]],Table7[Equip '#],Table7[Rate],),"NON-BILLABLE")</f>
        <v>1500</v>
      </c>
    </row>
    <row r="425" spans="1:108" x14ac:dyDescent="0.25">
      <c r="A425" s="98" t="s">
        <v>4524</v>
      </c>
      <c r="B425" s="99" t="s">
        <v>4525</v>
      </c>
      <c r="C425" s="99" t="s">
        <v>6799</v>
      </c>
      <c r="D425" s="99" t="s">
        <v>4527</v>
      </c>
      <c r="E425" s="99" t="s">
        <v>4528</v>
      </c>
      <c r="F425" s="99" t="s">
        <v>5588</v>
      </c>
      <c r="G425" s="99">
        <v>2020</v>
      </c>
      <c r="H425" s="99" t="s">
        <v>4319</v>
      </c>
      <c r="I425" s="100" t="s">
        <v>5627</v>
      </c>
      <c r="J425" s="99"/>
      <c r="K425" s="101">
        <v>45746.989837963003</v>
      </c>
      <c r="L425" s="99" t="s">
        <v>4580</v>
      </c>
      <c r="M425" s="99"/>
      <c r="N425" s="99"/>
      <c r="O425" s="99"/>
      <c r="P425" s="99"/>
      <c r="Q425" s="99"/>
      <c r="R425" s="99" t="s">
        <v>6800</v>
      </c>
      <c r="S425" s="99"/>
      <c r="T425" s="99" t="s">
        <v>4535</v>
      </c>
      <c r="U425" s="99" t="s">
        <v>1937</v>
      </c>
      <c r="V425" s="99">
        <v>579</v>
      </c>
      <c r="W425" s="99">
        <v>103576</v>
      </c>
      <c r="X425" s="99">
        <v>103576</v>
      </c>
      <c r="Y425" s="99">
        <v>7934</v>
      </c>
      <c r="Z425" s="99">
        <v>7934</v>
      </c>
      <c r="AA425" s="99" t="s">
        <v>6801</v>
      </c>
      <c r="AB425" s="99" t="s">
        <v>6802</v>
      </c>
      <c r="AC425" s="99"/>
      <c r="AD425" s="99" t="s">
        <v>6803</v>
      </c>
      <c r="AE425" s="99" t="s">
        <v>568</v>
      </c>
      <c r="AF425" s="99"/>
      <c r="AG425" s="99"/>
      <c r="AH425" s="99" t="s">
        <v>6553</v>
      </c>
      <c r="AI425" s="99"/>
      <c r="AJ425" s="99"/>
      <c r="AK425" s="99"/>
      <c r="AL425" s="99"/>
      <c r="AM425" s="99"/>
      <c r="AN425" s="99"/>
      <c r="AO425" s="99" t="s">
        <v>4539</v>
      </c>
      <c r="AP425" s="99" t="s">
        <v>4639</v>
      </c>
      <c r="AQ425" s="99">
        <v>0</v>
      </c>
      <c r="AR425" s="99">
        <v>0</v>
      </c>
      <c r="AS425" s="99" t="s">
        <v>4540</v>
      </c>
      <c r="AT425" s="99">
        <v>0</v>
      </c>
      <c r="AU425" s="99">
        <v>0</v>
      </c>
      <c r="AV425" s="99">
        <v>0</v>
      </c>
      <c r="AW425" s="99">
        <v>0</v>
      </c>
      <c r="AX425" s="99" t="s">
        <v>6804</v>
      </c>
      <c r="AY425" s="99"/>
      <c r="AZ425" s="99">
        <v>0</v>
      </c>
      <c r="BA425" s="99">
        <v>0</v>
      </c>
      <c r="BB425" s="99">
        <v>0</v>
      </c>
      <c r="BC425" s="99"/>
      <c r="BD425" s="99"/>
      <c r="BE425" s="99"/>
      <c r="BF425" s="99" t="s">
        <v>6640</v>
      </c>
      <c r="BG425" s="99"/>
      <c r="BH425" s="99"/>
      <c r="BI425" s="99"/>
      <c r="BJ425" s="99"/>
      <c r="BK425" s="99"/>
      <c r="BL425" s="99"/>
      <c r="BM425" s="99"/>
      <c r="BN425" s="99"/>
      <c r="BO425" s="99"/>
      <c r="BP425" s="99"/>
      <c r="BQ425" s="99"/>
      <c r="BR425" s="99"/>
      <c r="BS425" s="99"/>
      <c r="BT425" s="99"/>
      <c r="BU425" s="99"/>
      <c r="BV425" s="99"/>
      <c r="BW425" s="99"/>
      <c r="BX425" s="99"/>
      <c r="BY425" s="99"/>
      <c r="BZ425" s="99"/>
      <c r="CA425" s="99"/>
      <c r="CB425" s="99"/>
      <c r="CC425" s="99"/>
      <c r="CD425" s="99"/>
      <c r="CE425" s="99"/>
      <c r="CF425" s="99"/>
      <c r="CG425" s="99"/>
      <c r="CH425" s="99"/>
      <c r="CI425" s="99"/>
      <c r="CJ425" s="99" t="s">
        <v>4542</v>
      </c>
      <c r="CK425" s="99" t="s">
        <v>6805</v>
      </c>
      <c r="CL425" s="99">
        <v>2</v>
      </c>
      <c r="CM425" s="99"/>
      <c r="CN425" s="102"/>
      <c r="CO425" s="99">
        <v>45777</v>
      </c>
      <c r="CP425" s="103" t="s">
        <v>4696</v>
      </c>
      <c r="CQ425" s="104"/>
      <c r="CR425" s="104"/>
      <c r="CS425" s="104"/>
      <c r="CT425" s="104"/>
      <c r="CU425" s="105"/>
      <c r="CV425" s="104" t="str">
        <f>FLEET[[#This Row],[Category]]</f>
        <v>Pickup Truck</v>
      </c>
      <c r="CW425" s="106" t="str">
        <f t="shared" si="6"/>
        <v>PT-207</v>
      </c>
      <c r="CX4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240743</v>
      </c>
      <c r="CY425" s="106" t="str">
        <f>IFERROR(TRIM(MID(FLEET[[#This Row],[Secondary Asset Identifier]], FIND(" - ", FLEET[[#This Row],[Secondary Asset Identifier]]) + 3, LEN(FLEET[[#This Row],[Secondary Asset Identifier]]))),FLEET[[#This Row],[Emp ID]])</f>
        <v>Vasquez, Juan C</v>
      </c>
      <c r="CZ425" s="106" t="s">
        <v>6806</v>
      </c>
      <c r="DA425" s="106" t="s">
        <v>146</v>
      </c>
      <c r="DB425" s="106" t="str">
        <f>FLEET[[#This Row],[Toll Collection Device Number]]</f>
        <v>DFW.04221988</v>
      </c>
      <c r="DC425" s="106" t="str">
        <f>FLEET[[#This Row],[License Plate]]</f>
        <v>RMY1472</v>
      </c>
      <c r="DD425" s="111">
        <f>IFERROR(_xlfn.XLOOKUP(FLEET[[#This Row],[ASSET]],Table7[Equip '#],Table7[Rate],),"NON-BILLABLE")</f>
        <v>1500</v>
      </c>
    </row>
    <row r="426" spans="1:108" x14ac:dyDescent="0.25">
      <c r="A426" s="98" t="s">
        <v>4524</v>
      </c>
      <c r="B426" s="99" t="s">
        <v>4525</v>
      </c>
      <c r="C426" s="99" t="s">
        <v>6807</v>
      </c>
      <c r="D426" s="99" t="s">
        <v>4527</v>
      </c>
      <c r="E426" s="99" t="s">
        <v>4528</v>
      </c>
      <c r="F426" s="99" t="s">
        <v>5588</v>
      </c>
      <c r="G426" s="99">
        <v>2019</v>
      </c>
      <c r="H426" s="99" t="s">
        <v>4319</v>
      </c>
      <c r="I426" s="100" t="s">
        <v>5627</v>
      </c>
      <c r="J426" s="99"/>
      <c r="K426" s="101">
        <v>45747.3351273148</v>
      </c>
      <c r="L426" s="99" t="s">
        <v>5112</v>
      </c>
      <c r="M426" s="99"/>
      <c r="N426" s="99"/>
      <c r="O426" s="99"/>
      <c r="P426" s="99"/>
      <c r="Q426" s="99"/>
      <c r="R426" s="99" t="s">
        <v>6264</v>
      </c>
      <c r="S426" s="99"/>
      <c r="T426" s="99" t="s">
        <v>4535</v>
      </c>
      <c r="U426" s="99" t="s">
        <v>4536</v>
      </c>
      <c r="V426" s="99">
        <v>591</v>
      </c>
      <c r="W426" s="99">
        <v>95360</v>
      </c>
      <c r="X426" s="99">
        <v>95360</v>
      </c>
      <c r="Y426" s="99">
        <v>4949</v>
      </c>
      <c r="Z426" s="99">
        <v>4949</v>
      </c>
      <c r="AA426" s="99" t="s">
        <v>6808</v>
      </c>
      <c r="AB426" s="99" t="s">
        <v>6809</v>
      </c>
      <c r="AC426" s="99" t="s">
        <v>6810</v>
      </c>
      <c r="AD426" s="99" t="s">
        <v>6811</v>
      </c>
      <c r="AE426" s="99" t="s">
        <v>568</v>
      </c>
      <c r="AF426" s="99"/>
      <c r="AG426" s="99"/>
      <c r="AH426" s="99" t="s">
        <v>6553</v>
      </c>
      <c r="AI426" s="99"/>
      <c r="AJ426" s="99"/>
      <c r="AK426" s="99"/>
      <c r="AL426" s="99"/>
      <c r="AM426" s="99"/>
      <c r="AN426" s="99"/>
      <c r="AO426" s="99" t="s">
        <v>4539</v>
      </c>
      <c r="AP426" s="99" t="s">
        <v>4639</v>
      </c>
      <c r="AQ426" s="99">
        <v>0</v>
      </c>
      <c r="AR426" s="99">
        <v>0</v>
      </c>
      <c r="AS426" s="99" t="s">
        <v>4540</v>
      </c>
      <c r="AT426" s="99">
        <v>0</v>
      </c>
      <c r="AU426" s="99">
        <v>0</v>
      </c>
      <c r="AV426" s="99">
        <v>0</v>
      </c>
      <c r="AW426" s="99">
        <v>0</v>
      </c>
      <c r="AX426" s="99" t="s">
        <v>6812</v>
      </c>
      <c r="AY426" s="99"/>
      <c r="AZ426" s="99">
        <v>0</v>
      </c>
      <c r="BA426" s="99">
        <v>0</v>
      </c>
      <c r="BB426" s="99">
        <v>0</v>
      </c>
      <c r="BC426" s="99"/>
      <c r="BD426" s="99"/>
      <c r="BE426" s="99"/>
      <c r="BF426" s="99" t="s">
        <v>5217</v>
      </c>
      <c r="BG426" s="99"/>
      <c r="BH426" s="99"/>
      <c r="BI426" s="99"/>
      <c r="BJ426" s="99"/>
      <c r="BK426" s="99"/>
      <c r="BL426" s="99"/>
      <c r="BM426" s="99"/>
      <c r="BN426" s="99"/>
      <c r="BO426" s="99"/>
      <c r="BP426" s="99"/>
      <c r="BQ426" s="99"/>
      <c r="BR426" s="99"/>
      <c r="BS426" s="99"/>
      <c r="BT426" s="99"/>
      <c r="BU426" s="99"/>
      <c r="BV426" s="99"/>
      <c r="BW426" s="99"/>
      <c r="BX426" s="99"/>
      <c r="BY426" s="99"/>
      <c r="BZ426" s="99"/>
      <c r="CA426" s="99"/>
      <c r="CB426" s="99"/>
      <c r="CC426" s="99"/>
      <c r="CD426" s="99"/>
      <c r="CE426" s="99"/>
      <c r="CF426" s="99"/>
      <c r="CG426" s="99"/>
      <c r="CH426" s="99"/>
      <c r="CI426" s="99"/>
      <c r="CJ426" s="99" t="s">
        <v>4542</v>
      </c>
      <c r="CK426" s="99" t="s">
        <v>6813</v>
      </c>
      <c r="CL426" s="99">
        <v>2</v>
      </c>
      <c r="CM426" s="99"/>
      <c r="CN426" s="102"/>
      <c r="CO426" s="99">
        <v>45777</v>
      </c>
      <c r="CP426" s="103" t="s">
        <v>4696</v>
      </c>
      <c r="CQ426" s="104"/>
      <c r="CR426" s="104"/>
      <c r="CS426" s="104"/>
      <c r="CT426" s="104"/>
      <c r="CU426" s="105"/>
      <c r="CV426" s="104" t="str">
        <f>FLEET[[#This Row],[Category]]</f>
        <v>Pickup Truck</v>
      </c>
      <c r="CW426" s="106" t="str">
        <f t="shared" si="6"/>
        <v>PT-208</v>
      </c>
      <c r="CX4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240019</v>
      </c>
      <c r="CY426" s="106" t="str">
        <f>IFERROR(TRIM(MID(FLEET[[#This Row],[Secondary Asset Identifier]], FIND(" - ", FLEET[[#This Row],[Secondary Asset Identifier]]) + 3, LEN(FLEET[[#This Row],[Secondary Asset Identifier]]))),FLEET[[#This Row],[Emp ID]])</f>
        <v>Aguillon, Salvador</v>
      </c>
      <c r="CZ426" s="106" t="s">
        <v>6814</v>
      </c>
      <c r="DA426" s="106" t="s">
        <v>147</v>
      </c>
      <c r="DB426" s="106" t="str">
        <f>FLEET[[#This Row],[Toll Collection Device Number]]</f>
        <v>DFW.04221990</v>
      </c>
      <c r="DC426" s="106" t="str">
        <f>FLEET[[#This Row],[License Plate]]</f>
        <v>TXL1478</v>
      </c>
      <c r="DD426" s="111">
        <f>IFERROR(_xlfn.XLOOKUP(FLEET[[#This Row],[ASSET]],Table7[Equip '#],Table7[Rate],),"NON-BILLABLE")</f>
        <v>1500</v>
      </c>
    </row>
    <row r="427" spans="1:108" x14ac:dyDescent="0.25">
      <c r="A427" s="98" t="s">
        <v>4524</v>
      </c>
      <c r="B427" s="99" t="s">
        <v>4525</v>
      </c>
      <c r="C427" s="99" t="s">
        <v>6815</v>
      </c>
      <c r="D427" s="99" t="s">
        <v>4527</v>
      </c>
      <c r="E427" s="99" t="s">
        <v>4528</v>
      </c>
      <c r="F427" s="99" t="s">
        <v>5588</v>
      </c>
      <c r="G427" s="99">
        <v>2024</v>
      </c>
      <c r="H427" s="99" t="s">
        <v>4319</v>
      </c>
      <c r="I427" s="100"/>
      <c r="J427" s="99"/>
      <c r="K427" s="101">
        <v>45747.332037036998</v>
      </c>
      <c r="L427" s="99" t="s">
        <v>4531</v>
      </c>
      <c r="M427" s="99"/>
      <c r="N427" s="99"/>
      <c r="O427" s="99"/>
      <c r="P427" s="99"/>
      <c r="Q427" s="99"/>
      <c r="R427" s="99" t="s">
        <v>6816</v>
      </c>
      <c r="S427" s="99"/>
      <c r="T427" s="99" t="s">
        <v>4535</v>
      </c>
      <c r="U427" s="99" t="s">
        <v>4536</v>
      </c>
      <c r="V427" s="99">
        <v>235</v>
      </c>
      <c r="W427" s="99">
        <v>13570.3</v>
      </c>
      <c r="X427" s="99">
        <v>13570.3</v>
      </c>
      <c r="Y427" s="99">
        <v>673</v>
      </c>
      <c r="Z427" s="99">
        <v>673</v>
      </c>
      <c r="AA427" s="99" t="s">
        <v>6817</v>
      </c>
      <c r="AB427" s="99" t="s">
        <v>6818</v>
      </c>
      <c r="AC427" s="99" t="s">
        <v>6819</v>
      </c>
      <c r="AD427" s="99" t="s">
        <v>6820</v>
      </c>
      <c r="AE427" s="99" t="s">
        <v>568</v>
      </c>
      <c r="AF427" s="99"/>
      <c r="AG427" s="99"/>
      <c r="AH427" s="99"/>
      <c r="AI427" s="99"/>
      <c r="AJ427" s="99"/>
      <c r="AK427" s="99"/>
      <c r="AL427" s="99"/>
      <c r="AM427" s="99"/>
      <c r="AN427" s="99"/>
      <c r="AO427" s="99" t="s">
        <v>4539</v>
      </c>
      <c r="AP427" s="99"/>
      <c r="AQ427" s="99">
        <v>0</v>
      </c>
      <c r="AR427" s="99">
        <v>0</v>
      </c>
      <c r="AS427" s="99" t="s">
        <v>4540</v>
      </c>
      <c r="AT427" s="99">
        <v>0</v>
      </c>
      <c r="AU427" s="99">
        <v>0</v>
      </c>
      <c r="AV427" s="99">
        <v>0</v>
      </c>
      <c r="AW427" s="99">
        <v>0</v>
      </c>
      <c r="AX427" s="99" t="s">
        <v>6821</v>
      </c>
      <c r="AY427" s="99"/>
      <c r="AZ427" s="99"/>
      <c r="BA427" s="99"/>
      <c r="BB427" s="99"/>
      <c r="BC427" s="99"/>
      <c r="BD427" s="99"/>
      <c r="BE427" s="99"/>
      <c r="BF427" s="99" t="s">
        <v>4598</v>
      </c>
      <c r="BG427" s="99"/>
      <c r="BH427" s="99"/>
      <c r="BI427" s="99"/>
      <c r="BJ427" s="99"/>
      <c r="BK427" s="99"/>
      <c r="BL427" s="99"/>
      <c r="BM427" s="99"/>
      <c r="BN427" s="99"/>
      <c r="BO427" s="99"/>
      <c r="BP427" s="99"/>
      <c r="BQ427" s="99"/>
      <c r="BR427" s="99"/>
      <c r="BS427" s="99"/>
      <c r="BT427" s="99"/>
      <c r="BU427" s="99"/>
      <c r="BV427" s="99"/>
      <c r="BW427" s="99"/>
      <c r="BX427" s="99"/>
      <c r="BY427" s="99"/>
      <c r="BZ427" s="99"/>
      <c r="CA427" s="99"/>
      <c r="CB427" s="99"/>
      <c r="CC427" s="99"/>
      <c r="CD427" s="99"/>
      <c r="CE427" s="99"/>
      <c r="CF427" s="99"/>
      <c r="CG427" s="99"/>
      <c r="CH427" s="99"/>
      <c r="CI427" s="99"/>
      <c r="CJ427" s="99" t="s">
        <v>4542</v>
      </c>
      <c r="CK427" s="99" t="s">
        <v>6822</v>
      </c>
      <c r="CL427" s="99">
        <v>2</v>
      </c>
      <c r="CM427" s="99"/>
      <c r="CN427" s="102"/>
      <c r="CO427" s="99">
        <v>46234</v>
      </c>
      <c r="CP427" s="103" t="s">
        <v>4544</v>
      </c>
      <c r="CQ427" s="104"/>
      <c r="CR427" s="104"/>
      <c r="CS427" s="104"/>
      <c r="CT427" s="104"/>
      <c r="CU427" s="105"/>
      <c r="CV427" s="104" t="str">
        <f>FLEET[[#This Row],[Category]]</f>
        <v>Pickup Truck</v>
      </c>
      <c r="CW427" s="106" t="str">
        <f t="shared" si="6"/>
        <v>PT-20S</v>
      </c>
      <c r="CX4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CHAOBA</v>
      </c>
      <c r="CY427" s="106" t="str">
        <f>IFERROR(TRIM(MID(FLEET[[#This Row],[Secondary Asset Identifier]], FIND(" - ", FLEET[[#This Row],[Secondary Asset Identifier]]) + 3, LEN(FLEET[[#This Row],[Secondary Asset Identifier]]))),FLEET[[#This Row],[Emp ID]])</f>
        <v>Chavez, Obaldo S</v>
      </c>
      <c r="CZ427" s="106" t="s">
        <v>4405</v>
      </c>
      <c r="DA427" s="106" t="s">
        <v>4388</v>
      </c>
      <c r="DB427" s="106" t="str">
        <f>FLEET[[#This Row],[Toll Collection Device Number]]</f>
        <v>NTTA00507527</v>
      </c>
      <c r="DC427" s="106" t="str">
        <f>FLEET[[#This Row],[License Plate]]</f>
        <v>VHK7520</v>
      </c>
      <c r="DD427" s="111" t="str">
        <f>IFERROR(_xlfn.XLOOKUP(FLEET[[#This Row],[ASSET]],Table7[Equip '#],Table7[Rate],),"NON-BILLABLE")</f>
        <v>NON-BILLABLE</v>
      </c>
    </row>
    <row r="428" spans="1:108" x14ac:dyDescent="0.25">
      <c r="A428" s="98" t="s">
        <v>4524</v>
      </c>
      <c r="B428" s="99" t="s">
        <v>4525</v>
      </c>
      <c r="C428" s="99" t="s">
        <v>6823</v>
      </c>
      <c r="D428" s="99" t="s">
        <v>4527</v>
      </c>
      <c r="E428" s="99" t="s">
        <v>4528</v>
      </c>
      <c r="F428" s="99" t="s">
        <v>5588</v>
      </c>
      <c r="G428" s="99">
        <v>2021</v>
      </c>
      <c r="H428" s="99" t="s">
        <v>4319</v>
      </c>
      <c r="I428" s="100" t="s">
        <v>6513</v>
      </c>
      <c r="J428" s="99"/>
      <c r="K428" s="101">
        <v>45747.3362037037</v>
      </c>
      <c r="L428" s="99" t="s">
        <v>4556</v>
      </c>
      <c r="M428" s="99"/>
      <c r="N428" s="99"/>
      <c r="O428" s="99"/>
      <c r="P428" s="99"/>
      <c r="Q428" s="99"/>
      <c r="R428" s="99" t="s">
        <v>6824</v>
      </c>
      <c r="S428" s="99"/>
      <c r="T428" s="99" t="s">
        <v>4535</v>
      </c>
      <c r="U428" s="99" t="s">
        <v>4536</v>
      </c>
      <c r="V428" s="99">
        <v>587</v>
      </c>
      <c r="W428" s="99">
        <v>145893.79999999999</v>
      </c>
      <c r="X428" s="99">
        <v>145893.79999999999</v>
      </c>
      <c r="Y428" s="99">
        <v>6579</v>
      </c>
      <c r="Z428" s="99">
        <v>6579</v>
      </c>
      <c r="AA428" s="99" t="s">
        <v>6825</v>
      </c>
      <c r="AB428" s="99" t="s">
        <v>6826</v>
      </c>
      <c r="AC428" s="99"/>
      <c r="AD428" s="99" t="s">
        <v>6827</v>
      </c>
      <c r="AE428" s="99" t="s">
        <v>568</v>
      </c>
      <c r="AF428" s="99"/>
      <c r="AG428" s="99"/>
      <c r="AH428" s="99" t="s">
        <v>6828</v>
      </c>
      <c r="AI428" s="99"/>
      <c r="AJ428" s="99"/>
      <c r="AK428" s="99"/>
      <c r="AL428" s="99"/>
      <c r="AM428" s="99"/>
      <c r="AN428" s="99"/>
      <c r="AO428" s="99" t="s">
        <v>4539</v>
      </c>
      <c r="AP428" s="99" t="s">
        <v>4639</v>
      </c>
      <c r="AQ428" s="99">
        <v>0</v>
      </c>
      <c r="AR428" s="99">
        <v>0</v>
      </c>
      <c r="AS428" s="99" t="s">
        <v>4540</v>
      </c>
      <c r="AT428" s="99">
        <v>0</v>
      </c>
      <c r="AU428" s="99">
        <v>0</v>
      </c>
      <c r="AV428" s="99">
        <v>0</v>
      </c>
      <c r="AW428" s="99">
        <v>0</v>
      </c>
      <c r="AX428" s="99" t="s">
        <v>6829</v>
      </c>
      <c r="AY428" s="99"/>
      <c r="AZ428" s="99">
        <v>0</v>
      </c>
      <c r="BA428" s="99">
        <v>0</v>
      </c>
      <c r="BB428" s="99">
        <v>0</v>
      </c>
      <c r="BC428" s="99"/>
      <c r="BD428" s="99"/>
      <c r="BE428" s="99"/>
      <c r="BF428" s="99" t="s">
        <v>5613</v>
      </c>
      <c r="BG428" s="99"/>
      <c r="BH428" s="99"/>
      <c r="BI428" s="99"/>
      <c r="BJ428" s="99"/>
      <c r="BK428" s="99"/>
      <c r="BL428" s="99"/>
      <c r="BM428" s="99"/>
      <c r="BN428" s="99"/>
      <c r="BO428" s="99"/>
      <c r="BP428" s="99"/>
      <c r="BQ428" s="99"/>
      <c r="BR428" s="99"/>
      <c r="BS428" s="99"/>
      <c r="BT428" s="99"/>
      <c r="BU428" s="99"/>
      <c r="BV428" s="99"/>
      <c r="BW428" s="99"/>
      <c r="BX428" s="99"/>
      <c r="BY428" s="99"/>
      <c r="BZ428" s="99"/>
      <c r="CA428" s="99"/>
      <c r="CB428" s="99"/>
      <c r="CC428" s="99"/>
      <c r="CD428" s="99"/>
      <c r="CE428" s="99"/>
      <c r="CF428" s="99"/>
      <c r="CG428" s="99"/>
      <c r="CH428" s="99"/>
      <c r="CI428" s="99"/>
      <c r="CJ428" s="99" t="s">
        <v>4542</v>
      </c>
      <c r="CK428" s="99" t="s">
        <v>6830</v>
      </c>
      <c r="CL428" s="99">
        <v>2</v>
      </c>
      <c r="CM428" s="99"/>
      <c r="CN428" s="102"/>
      <c r="CO428" s="99">
        <v>45869</v>
      </c>
      <c r="CP428" s="103" t="s">
        <v>4696</v>
      </c>
      <c r="CQ428" s="104"/>
      <c r="CR428" s="104"/>
      <c r="CS428" s="104"/>
      <c r="CT428" s="104"/>
      <c r="CU428" s="105"/>
      <c r="CV428" s="104" t="str">
        <f>FLEET[[#This Row],[Category]]</f>
        <v>Pickup Truck</v>
      </c>
      <c r="CW428" s="106" t="str">
        <f t="shared" si="6"/>
        <v>PT-213</v>
      </c>
      <c r="CX4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240036</v>
      </c>
      <c r="CY428" s="106" t="str">
        <f>IFERROR(TRIM(MID(FLEET[[#This Row],[Secondary Asset Identifier]], FIND(" - ", FLEET[[#This Row],[Secondary Asset Identifier]]) + 3, LEN(FLEET[[#This Row],[Secondary Asset Identifier]]))),FLEET[[#This Row],[Emp ID]])</f>
        <v>Flores Jr, Catalino</v>
      </c>
      <c r="CZ428" s="106" t="s">
        <v>6831</v>
      </c>
      <c r="DA428" s="106" t="s">
        <v>149</v>
      </c>
      <c r="DB428" s="106" t="str">
        <f>FLEET[[#This Row],[Toll Collection Device Number]]</f>
        <v>DFW.04822662</v>
      </c>
      <c r="DC428" s="106" t="str">
        <f>FLEET[[#This Row],[License Plate]]</f>
        <v>RYH0008</v>
      </c>
      <c r="DD428" s="111">
        <f>IFERROR(_xlfn.XLOOKUP(FLEET[[#This Row],[ASSET]],Table7[Equip '#],Table7[Rate],),"NON-BILLABLE")</f>
        <v>1500</v>
      </c>
    </row>
    <row r="429" spans="1:108" x14ac:dyDescent="0.25">
      <c r="A429" s="98" t="s">
        <v>4524</v>
      </c>
      <c r="B429" s="99" t="s">
        <v>4525</v>
      </c>
      <c r="C429" s="99" t="s">
        <v>6832</v>
      </c>
      <c r="D429" s="99" t="s">
        <v>4527</v>
      </c>
      <c r="E429" s="99" t="s">
        <v>4528</v>
      </c>
      <c r="F429" s="99" t="s">
        <v>5588</v>
      </c>
      <c r="G429" s="99">
        <v>2022</v>
      </c>
      <c r="H429" s="99" t="s">
        <v>4319</v>
      </c>
      <c r="I429" s="100" t="s">
        <v>5627</v>
      </c>
      <c r="J429" s="99"/>
      <c r="K429" s="101">
        <v>45747.336087962998</v>
      </c>
      <c r="L429" s="99" t="s">
        <v>4556</v>
      </c>
      <c r="M429" s="99"/>
      <c r="N429" s="99"/>
      <c r="O429" s="99"/>
      <c r="P429" s="99"/>
      <c r="Q429" s="99"/>
      <c r="R429" s="99" t="s">
        <v>6833</v>
      </c>
      <c r="S429" s="99"/>
      <c r="T429" s="99" t="s">
        <v>4535</v>
      </c>
      <c r="U429" s="99" t="s">
        <v>4536</v>
      </c>
      <c r="V429" s="99">
        <v>138</v>
      </c>
      <c r="W429" s="99">
        <v>83303.199999999997</v>
      </c>
      <c r="X429" s="99">
        <v>83303.199999999997</v>
      </c>
      <c r="Y429" s="99">
        <v>5349</v>
      </c>
      <c r="Z429" s="99">
        <v>5349</v>
      </c>
      <c r="AA429" s="99" t="s">
        <v>6834</v>
      </c>
      <c r="AB429" s="99" t="s">
        <v>6835</v>
      </c>
      <c r="AC429" s="99"/>
      <c r="AD429" s="99" t="s">
        <v>6836</v>
      </c>
      <c r="AE429" s="99" t="s">
        <v>568</v>
      </c>
      <c r="AF429" s="99"/>
      <c r="AG429" s="99"/>
      <c r="AH429" s="99" t="s">
        <v>6681</v>
      </c>
      <c r="AI429" s="99"/>
      <c r="AJ429" s="99"/>
      <c r="AK429" s="99"/>
      <c r="AL429" s="99"/>
      <c r="AM429" s="99"/>
      <c r="AN429" s="99"/>
      <c r="AO429" s="99" t="s">
        <v>4539</v>
      </c>
      <c r="AP429" s="99" t="s">
        <v>4639</v>
      </c>
      <c r="AQ429" s="99">
        <v>0</v>
      </c>
      <c r="AR429" s="99">
        <v>0</v>
      </c>
      <c r="AS429" s="99" t="s">
        <v>4540</v>
      </c>
      <c r="AT429" s="99">
        <v>0</v>
      </c>
      <c r="AU429" s="99">
        <v>0</v>
      </c>
      <c r="AV429" s="99">
        <v>0</v>
      </c>
      <c r="AW429" s="99">
        <v>0</v>
      </c>
      <c r="AX429" s="99" t="s">
        <v>6837</v>
      </c>
      <c r="AY429" s="99"/>
      <c r="AZ429" s="99">
        <v>0</v>
      </c>
      <c r="BA429" s="99">
        <v>0</v>
      </c>
      <c r="BB429" s="99">
        <v>0</v>
      </c>
      <c r="BC429" s="99"/>
      <c r="BD429" s="99"/>
      <c r="BE429" s="99"/>
      <c r="BF429" s="99" t="s">
        <v>4651</v>
      </c>
      <c r="BG429" s="99"/>
      <c r="BH429" s="99"/>
      <c r="BI429" s="99"/>
      <c r="BJ429" s="99"/>
      <c r="BK429" s="99"/>
      <c r="BL429" s="99"/>
      <c r="BM429" s="99"/>
      <c r="BN429" s="99"/>
      <c r="BO429" s="99"/>
      <c r="BP429" s="99"/>
      <c r="BQ429" s="99"/>
      <c r="BR429" s="99"/>
      <c r="BS429" s="99"/>
      <c r="BT429" s="99"/>
      <c r="BU429" s="99"/>
      <c r="BV429" s="99"/>
      <c r="BW429" s="99"/>
      <c r="BX429" s="99"/>
      <c r="BY429" s="99"/>
      <c r="BZ429" s="99"/>
      <c r="CA429" s="99"/>
      <c r="CB429" s="99"/>
      <c r="CC429" s="99"/>
      <c r="CD429" s="99"/>
      <c r="CE429" s="99"/>
      <c r="CF429" s="99"/>
      <c r="CG429" s="99"/>
      <c r="CH429" s="99"/>
      <c r="CI429" s="99"/>
      <c r="CJ429" s="99" t="s">
        <v>4542</v>
      </c>
      <c r="CK429" s="99" t="s">
        <v>6838</v>
      </c>
      <c r="CL429" s="99">
        <v>2</v>
      </c>
      <c r="CM429" s="99"/>
      <c r="CN429" s="102"/>
      <c r="CO429" s="99">
        <v>45808</v>
      </c>
      <c r="CP429" s="103" t="s">
        <v>4696</v>
      </c>
      <c r="CQ429" s="104"/>
      <c r="CR429" s="104"/>
      <c r="CS429" s="104"/>
      <c r="CT429" s="104"/>
      <c r="CU429" s="105"/>
      <c r="CV429" s="104" t="str">
        <f>FLEET[[#This Row],[Category]]</f>
        <v>Pickup Truck</v>
      </c>
      <c r="CW429" s="106" t="str">
        <f t="shared" si="6"/>
        <v>PT-215</v>
      </c>
      <c r="CX4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240263</v>
      </c>
      <c r="CY429" s="106" t="str">
        <f>IFERROR(TRIM(MID(FLEET[[#This Row],[Secondary Asset Identifier]], FIND(" - ", FLEET[[#This Row],[Secondary Asset Identifier]]) + 3, LEN(FLEET[[#This Row],[Secondary Asset Identifier]]))),FLEET[[#This Row],[Emp ID]])</f>
        <v>Lemon Jr, Ernest S</v>
      </c>
      <c r="CZ429" s="106" t="s">
        <v>6839</v>
      </c>
      <c r="DA429" s="106" t="s">
        <v>151</v>
      </c>
      <c r="DB429" s="106" t="str">
        <f>FLEET[[#This Row],[Toll Collection Device Number]]</f>
        <v>DFW.04242074</v>
      </c>
      <c r="DC429" s="106" t="str">
        <f>FLEET[[#This Row],[License Plate]]</f>
        <v>RYC3768</v>
      </c>
      <c r="DD429" s="111">
        <f>IFERROR(_xlfn.XLOOKUP(FLEET[[#This Row],[ASSET]],Table7[Equip '#],Table7[Rate],),"NON-BILLABLE")</f>
        <v>1500</v>
      </c>
    </row>
    <row r="430" spans="1:108" x14ac:dyDescent="0.25">
      <c r="A430" s="98" t="s">
        <v>4524</v>
      </c>
      <c r="B430" s="99" t="s">
        <v>4525</v>
      </c>
      <c r="C430" s="99" t="s">
        <v>6840</v>
      </c>
      <c r="D430" s="99" t="s">
        <v>4527</v>
      </c>
      <c r="E430" s="99" t="s">
        <v>4528</v>
      </c>
      <c r="F430" s="99" t="s">
        <v>5588</v>
      </c>
      <c r="G430" s="99">
        <v>2022</v>
      </c>
      <c r="H430" s="99" t="s">
        <v>4319</v>
      </c>
      <c r="I430" s="100" t="s">
        <v>6513</v>
      </c>
      <c r="J430" s="99"/>
      <c r="K430" s="101">
        <v>45747.295949074098</v>
      </c>
      <c r="L430" s="99" t="s">
        <v>4531</v>
      </c>
      <c r="M430" s="99"/>
      <c r="N430" s="99"/>
      <c r="O430" s="99"/>
      <c r="P430" s="99"/>
      <c r="Q430" s="99"/>
      <c r="R430" s="99" t="s">
        <v>4628</v>
      </c>
      <c r="S430" s="99"/>
      <c r="T430" s="99" t="s">
        <v>4535</v>
      </c>
      <c r="U430" s="99" t="s">
        <v>4536</v>
      </c>
      <c r="V430" s="99">
        <v>359</v>
      </c>
      <c r="W430" s="99">
        <v>72013.7</v>
      </c>
      <c r="X430" s="99">
        <v>72013.7</v>
      </c>
      <c r="Y430" s="99">
        <v>3307</v>
      </c>
      <c r="Z430" s="99">
        <v>3307</v>
      </c>
      <c r="AA430" s="99" t="s">
        <v>6841</v>
      </c>
      <c r="AB430" s="99" t="s">
        <v>6842</v>
      </c>
      <c r="AC430" s="99"/>
      <c r="AD430" s="99" t="s">
        <v>6843</v>
      </c>
      <c r="AE430" s="99" t="s">
        <v>568</v>
      </c>
      <c r="AF430" s="99"/>
      <c r="AG430" s="99"/>
      <c r="AH430" s="99" t="s">
        <v>6844</v>
      </c>
      <c r="AI430" s="99"/>
      <c r="AJ430" s="99"/>
      <c r="AK430" s="99"/>
      <c r="AL430" s="99"/>
      <c r="AM430" s="99"/>
      <c r="AN430" s="99"/>
      <c r="AO430" s="99" t="s">
        <v>4539</v>
      </c>
      <c r="AP430" s="99" t="s">
        <v>4639</v>
      </c>
      <c r="AQ430" s="99">
        <v>0</v>
      </c>
      <c r="AR430" s="99">
        <v>0</v>
      </c>
      <c r="AS430" s="99" t="s">
        <v>4540</v>
      </c>
      <c r="AT430" s="99">
        <v>0</v>
      </c>
      <c r="AU430" s="99">
        <v>0</v>
      </c>
      <c r="AV430" s="99">
        <v>0</v>
      </c>
      <c r="AW430" s="99">
        <v>0</v>
      </c>
      <c r="AX430" s="99" t="s">
        <v>6845</v>
      </c>
      <c r="AY430" s="99"/>
      <c r="AZ430" s="99">
        <v>0</v>
      </c>
      <c r="BA430" s="99">
        <v>0</v>
      </c>
      <c r="BB430" s="99">
        <v>0</v>
      </c>
      <c r="BC430" s="99"/>
      <c r="BD430" s="99"/>
      <c r="BE430" s="99"/>
      <c r="BF430" s="99" t="s">
        <v>6372</v>
      </c>
      <c r="BG430" s="99"/>
      <c r="BH430" s="99"/>
      <c r="BI430" s="99"/>
      <c r="BJ430" s="99"/>
      <c r="BK430" s="99"/>
      <c r="BL430" s="99"/>
      <c r="BM430" s="99"/>
      <c r="BN430" s="99"/>
      <c r="BO430" s="99"/>
      <c r="BP430" s="99"/>
      <c r="BQ430" s="99"/>
      <c r="BR430" s="99"/>
      <c r="BS430" s="99"/>
      <c r="BT430" s="99"/>
      <c r="BU430" s="99"/>
      <c r="BV430" s="99"/>
      <c r="BW430" s="99"/>
      <c r="BX430" s="99"/>
      <c r="BY430" s="99"/>
      <c r="BZ430" s="99"/>
      <c r="CA430" s="99"/>
      <c r="CB430" s="99"/>
      <c r="CC430" s="99"/>
      <c r="CD430" s="99"/>
      <c r="CE430" s="99"/>
      <c r="CF430" s="99"/>
      <c r="CG430" s="99"/>
      <c r="CH430" s="99"/>
      <c r="CI430" s="99"/>
      <c r="CJ430" s="99" t="s">
        <v>4542</v>
      </c>
      <c r="CK430" s="99" t="s">
        <v>6846</v>
      </c>
      <c r="CL430" s="99">
        <v>2</v>
      </c>
      <c r="CM430" s="99"/>
      <c r="CN430" s="102"/>
      <c r="CO430" s="99">
        <v>45869</v>
      </c>
      <c r="CP430" s="103" t="s">
        <v>4696</v>
      </c>
      <c r="CQ430" s="104"/>
      <c r="CR430" s="104"/>
      <c r="CS430" s="104"/>
      <c r="CT430" s="104"/>
      <c r="CU430" s="105"/>
      <c r="CV430" s="104" t="str">
        <f>FLEET[[#This Row],[Category]]</f>
        <v>Pickup Truck</v>
      </c>
      <c r="CW430" s="106" t="str">
        <f t="shared" si="6"/>
        <v>PT-218</v>
      </c>
      <c r="CX4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230018</v>
      </c>
      <c r="CY430" s="106" t="str">
        <f>IFERROR(TRIM(MID(FLEET[[#This Row],[Secondary Asset Identifier]], FIND(" - ", FLEET[[#This Row],[Secondary Asset Identifier]]) + 3, LEN(FLEET[[#This Row],[Secondary Asset Identifier]]))),FLEET[[#This Row],[Emp ID]])</f>
        <v>Hammons, Michael A</v>
      </c>
      <c r="CZ430" s="106" t="s">
        <v>6847</v>
      </c>
      <c r="DA430" s="106" t="s">
        <v>152</v>
      </c>
      <c r="DB430" s="106" t="str">
        <f>FLEET[[#This Row],[Toll Collection Device Number]]</f>
        <v>DFW.04864799</v>
      </c>
      <c r="DC430" s="106" t="str">
        <f>FLEET[[#This Row],[License Plate]]</f>
        <v>RYH0007</v>
      </c>
      <c r="DD430" s="111">
        <f>IFERROR(_xlfn.XLOOKUP(FLEET[[#This Row],[ASSET]],Table7[Equip '#],Table7[Rate],),"NON-BILLABLE")</f>
        <v>1500</v>
      </c>
    </row>
    <row r="431" spans="1:108" x14ac:dyDescent="0.25">
      <c r="A431" s="98" t="s">
        <v>4524</v>
      </c>
      <c r="B431" s="99" t="s">
        <v>4525</v>
      </c>
      <c r="C431" s="99" t="s">
        <v>6848</v>
      </c>
      <c r="D431" s="99" t="s">
        <v>4527</v>
      </c>
      <c r="E431" s="99" t="s">
        <v>4528</v>
      </c>
      <c r="F431" s="99" t="s">
        <v>5588</v>
      </c>
      <c r="G431" s="99">
        <v>2022</v>
      </c>
      <c r="H431" s="99" t="s">
        <v>4319</v>
      </c>
      <c r="I431" s="100" t="s">
        <v>6513</v>
      </c>
      <c r="J431" s="99"/>
      <c r="K431" s="101">
        <v>45747.333460648202</v>
      </c>
      <c r="L431" s="99" t="s">
        <v>5617</v>
      </c>
      <c r="M431" s="99"/>
      <c r="N431" s="99"/>
      <c r="O431" s="99"/>
      <c r="P431" s="99"/>
      <c r="Q431" s="99"/>
      <c r="R431" s="99" t="s">
        <v>4620</v>
      </c>
      <c r="S431" s="99"/>
      <c r="T431" s="99" t="s">
        <v>4535</v>
      </c>
      <c r="U431" s="99" t="s">
        <v>4536</v>
      </c>
      <c r="V431" s="99">
        <v>587</v>
      </c>
      <c r="W431" s="99">
        <v>33214.400000000001</v>
      </c>
      <c r="X431" s="99">
        <v>34056.400000000001</v>
      </c>
      <c r="Y431" s="99">
        <v>2207</v>
      </c>
      <c r="Z431" s="99">
        <v>2207</v>
      </c>
      <c r="AA431" s="99" t="s">
        <v>6849</v>
      </c>
      <c r="AB431" s="99" t="s">
        <v>6850</v>
      </c>
      <c r="AC431" s="99" t="s">
        <v>6851</v>
      </c>
      <c r="AD431" s="99" t="s">
        <v>6852</v>
      </c>
      <c r="AE431" s="99" t="s">
        <v>568</v>
      </c>
      <c r="AF431" s="99"/>
      <c r="AG431" s="99"/>
      <c r="AH431" s="99" t="s">
        <v>6853</v>
      </c>
      <c r="AI431" s="99"/>
      <c r="AJ431" s="99"/>
      <c r="AK431" s="99"/>
      <c r="AL431" s="99"/>
      <c r="AM431" s="99"/>
      <c r="AN431" s="99"/>
      <c r="AO431" s="99" t="s">
        <v>4539</v>
      </c>
      <c r="AP431" s="99" t="s">
        <v>4639</v>
      </c>
      <c r="AQ431" s="99">
        <v>0</v>
      </c>
      <c r="AR431" s="99">
        <v>0</v>
      </c>
      <c r="AS431" s="99" t="s">
        <v>4540</v>
      </c>
      <c r="AT431" s="99">
        <v>0</v>
      </c>
      <c r="AU431" s="99">
        <v>0</v>
      </c>
      <c r="AV431" s="99">
        <v>0</v>
      </c>
      <c r="AW431" s="99">
        <v>0</v>
      </c>
      <c r="AX431" s="99" t="s">
        <v>6854</v>
      </c>
      <c r="AY431" s="99"/>
      <c r="AZ431" s="99">
        <v>0</v>
      </c>
      <c r="BA431" s="99">
        <v>0</v>
      </c>
      <c r="BB431" s="99">
        <v>0</v>
      </c>
      <c r="BC431" s="99"/>
      <c r="BD431" s="99"/>
      <c r="BE431" s="99"/>
      <c r="BF431" s="99" t="s">
        <v>5217</v>
      </c>
      <c r="BG431" s="99"/>
      <c r="BH431" s="99"/>
      <c r="BI431" s="99"/>
      <c r="BJ431" s="99"/>
      <c r="BK431" s="99"/>
      <c r="BL431" s="99"/>
      <c r="BM431" s="99"/>
      <c r="BN431" s="99"/>
      <c r="BO431" s="99"/>
      <c r="BP431" s="99"/>
      <c r="BQ431" s="99"/>
      <c r="BR431" s="99"/>
      <c r="BS431" s="99"/>
      <c r="BT431" s="99"/>
      <c r="BU431" s="99"/>
      <c r="BV431" s="99"/>
      <c r="BW431" s="99"/>
      <c r="BX431" s="99"/>
      <c r="BY431" s="99"/>
      <c r="BZ431" s="99"/>
      <c r="CA431" s="99"/>
      <c r="CB431" s="99"/>
      <c r="CC431" s="99"/>
      <c r="CD431" s="99"/>
      <c r="CE431" s="99"/>
      <c r="CF431" s="99"/>
      <c r="CG431" s="99"/>
      <c r="CH431" s="99"/>
      <c r="CI431" s="99"/>
      <c r="CJ431" s="99" t="s">
        <v>4542</v>
      </c>
      <c r="CK431" s="99" t="s">
        <v>6855</v>
      </c>
      <c r="CL431" s="102"/>
      <c r="CM431" s="99"/>
      <c r="CN431" s="102"/>
      <c r="CO431" s="99">
        <v>46053</v>
      </c>
      <c r="CP431" s="103" t="s">
        <v>4696</v>
      </c>
      <c r="CQ431" s="104"/>
      <c r="CR431" s="104"/>
      <c r="CS431" s="104"/>
      <c r="CT431" s="104"/>
      <c r="CU431" s="105"/>
      <c r="CV431" s="104" t="str">
        <f>FLEET[[#This Row],[Category]]</f>
        <v>Pickup Truck</v>
      </c>
      <c r="CW431" s="106" t="str">
        <f t="shared" si="6"/>
        <v>PT-219</v>
      </c>
      <c r="CX4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240054</v>
      </c>
      <c r="CY431" s="106" t="str">
        <f>IFERROR(TRIM(MID(FLEET[[#This Row],[Secondary Asset Identifier]], FIND(" - ", FLEET[[#This Row],[Secondary Asset Identifier]]) + 3, LEN(FLEET[[#This Row],[Secondary Asset Identifier]]))),FLEET[[#This Row],[Emp ID]])</f>
        <v>Lopez, Valentin</v>
      </c>
      <c r="CZ431" s="106" t="s">
        <v>6856</v>
      </c>
      <c r="DA431" s="106" t="s">
        <v>153</v>
      </c>
      <c r="DB431" s="106" t="str">
        <f>FLEET[[#This Row],[Toll Collection Device Number]]</f>
        <v>DFW.04822663</v>
      </c>
      <c r="DC431" s="106" t="str">
        <f>FLEET[[#This Row],[License Plate]]</f>
        <v>RYH0006</v>
      </c>
      <c r="DD431" s="111">
        <f>IFERROR(_xlfn.XLOOKUP(FLEET[[#This Row],[ASSET]],Table7[Equip '#],Table7[Rate],),"NON-BILLABLE")</f>
        <v>1500</v>
      </c>
    </row>
    <row r="432" spans="1:108" x14ac:dyDescent="0.25">
      <c r="A432" s="98" t="s">
        <v>4524</v>
      </c>
      <c r="B432" s="99" t="s">
        <v>4525</v>
      </c>
      <c r="C432" s="99" t="s">
        <v>6857</v>
      </c>
      <c r="D432" s="99" t="s">
        <v>4527</v>
      </c>
      <c r="E432" s="99" t="s">
        <v>4528</v>
      </c>
      <c r="F432" s="99" t="s">
        <v>5085</v>
      </c>
      <c r="G432" s="99">
        <v>2024</v>
      </c>
      <c r="H432" s="99" t="s">
        <v>4308</v>
      </c>
      <c r="I432" s="100" t="s">
        <v>6858</v>
      </c>
      <c r="J432" s="99"/>
      <c r="K432" s="101">
        <v>45745.575590277796</v>
      </c>
      <c r="L432" s="99" t="s">
        <v>4580</v>
      </c>
      <c r="M432" s="99"/>
      <c r="N432" s="99"/>
      <c r="O432" s="99"/>
      <c r="P432" s="99"/>
      <c r="Q432" s="99"/>
      <c r="R432" s="99" t="s">
        <v>5804</v>
      </c>
      <c r="S432" s="99"/>
      <c r="T432" s="99" t="s">
        <v>4535</v>
      </c>
      <c r="U432" s="99" t="s">
        <v>1936</v>
      </c>
      <c r="V432" s="99">
        <v>196</v>
      </c>
      <c r="W432" s="99">
        <v>4393.5</v>
      </c>
      <c r="X432" s="99">
        <v>4393.5</v>
      </c>
      <c r="Y432" s="99">
        <v>238</v>
      </c>
      <c r="Z432" s="99">
        <v>238</v>
      </c>
      <c r="AA432" s="99" t="s">
        <v>6859</v>
      </c>
      <c r="AB432" s="99" t="s">
        <v>6860</v>
      </c>
      <c r="AC432" s="99" t="s">
        <v>6861</v>
      </c>
      <c r="AD432" s="99" t="s">
        <v>6862</v>
      </c>
      <c r="AE432" s="99" t="s">
        <v>568</v>
      </c>
      <c r="AF432" s="99"/>
      <c r="AG432" s="99"/>
      <c r="AH432" s="100"/>
      <c r="AI432" s="99"/>
      <c r="AJ432" s="99"/>
      <c r="AK432" s="99"/>
      <c r="AL432" s="99"/>
      <c r="AM432" s="99"/>
      <c r="AN432" s="99"/>
      <c r="AO432" s="99" t="s">
        <v>4539</v>
      </c>
      <c r="AP432" s="99"/>
      <c r="AQ432" s="99">
        <v>0</v>
      </c>
      <c r="AR432" s="99">
        <v>0</v>
      </c>
      <c r="AS432" s="99" t="s">
        <v>4540</v>
      </c>
      <c r="AT432" s="99">
        <v>0</v>
      </c>
      <c r="AU432" s="99">
        <v>0</v>
      </c>
      <c r="AV432" s="99">
        <v>0</v>
      </c>
      <c r="AW432" s="99">
        <v>0</v>
      </c>
      <c r="AX432" s="99" t="s">
        <v>6863</v>
      </c>
      <c r="AY432" s="99"/>
      <c r="AZ432" s="99"/>
      <c r="BA432" s="99"/>
      <c r="BB432" s="99"/>
      <c r="BC432" s="99"/>
      <c r="BD432" s="99"/>
      <c r="BE432" s="99"/>
      <c r="BF432" s="99" t="s">
        <v>4598</v>
      </c>
      <c r="BG432" s="99"/>
      <c r="BH432" s="99"/>
      <c r="BI432" s="99"/>
      <c r="BJ432" s="99"/>
      <c r="BK432" s="99"/>
      <c r="BL432" s="99"/>
      <c r="BM432" s="99"/>
      <c r="BN432" s="99"/>
      <c r="BO432" s="99"/>
      <c r="BP432" s="99"/>
      <c r="BQ432" s="99"/>
      <c r="BR432" s="99"/>
      <c r="BS432" s="99"/>
      <c r="BT432" s="99"/>
      <c r="BU432" s="99"/>
      <c r="BV432" s="99"/>
      <c r="BW432" s="99"/>
      <c r="BX432" s="99"/>
      <c r="BY432" s="99"/>
      <c r="BZ432" s="99"/>
      <c r="CA432" s="99"/>
      <c r="CB432" s="99"/>
      <c r="CC432" s="99"/>
      <c r="CD432" s="99"/>
      <c r="CE432" s="99"/>
      <c r="CF432" s="99"/>
      <c r="CG432" s="99"/>
      <c r="CH432" s="99"/>
      <c r="CI432" s="99"/>
      <c r="CJ432" s="99" t="s">
        <v>4542</v>
      </c>
      <c r="CK432" s="99" t="s">
        <v>6864</v>
      </c>
      <c r="CL432" s="102">
        <v>2</v>
      </c>
      <c r="CM432" s="99"/>
      <c r="CN432" s="102"/>
      <c r="CO432" s="99">
        <v>46295</v>
      </c>
      <c r="CP432" s="103" t="s">
        <v>4544</v>
      </c>
      <c r="CQ432" s="104"/>
      <c r="CR432" s="104"/>
      <c r="CS432" s="104"/>
      <c r="CT432" s="104"/>
      <c r="CU432" s="105"/>
      <c r="CV432" s="104" t="str">
        <f>FLEET[[#This Row],[Category]]</f>
        <v>Heavy Truck</v>
      </c>
      <c r="CW432" s="106" t="str">
        <f t="shared" si="6"/>
        <v>PT-21S</v>
      </c>
      <c r="CX4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RED44664</v>
      </c>
      <c r="CY432" s="106" t="str">
        <f>IFERROR(TRIM(MID(FLEET[[#This Row],[Secondary Asset Identifier]], FIND(" - ", FLEET[[#This Row],[Secondary Asset Identifier]]) + 3, LEN(FLEET[[#This Row],[Secondary Asset Identifier]]))),FLEET[[#This Row],[Emp ID]])</f>
        <v>RED44664</v>
      </c>
      <c r="CZ432" s="106" t="s">
        <v>6865</v>
      </c>
      <c r="DA432" s="106" t="s">
        <v>6866</v>
      </c>
      <c r="DB432" s="106" t="str">
        <f>FLEET[[#This Row],[Toll Collection Device Number]]</f>
        <v>NTTA00896394</v>
      </c>
      <c r="DC432" s="106" t="str">
        <f>FLEET[[#This Row],[License Plate]]</f>
        <v>vrg9834</v>
      </c>
      <c r="DD432" s="111" t="str">
        <f>IFERROR(_xlfn.XLOOKUP(FLEET[[#This Row],[ASSET]],Table7[Equip '#],Table7[Rate],),"NON-BILLABLE")</f>
        <v>NON-BILLABLE</v>
      </c>
    </row>
    <row r="433" spans="1:108" x14ac:dyDescent="0.25">
      <c r="A433" s="98" t="s">
        <v>4524</v>
      </c>
      <c r="B433" s="99" t="s">
        <v>4525</v>
      </c>
      <c r="C433" s="99" t="s">
        <v>6867</v>
      </c>
      <c r="D433" s="99" t="s">
        <v>4527</v>
      </c>
      <c r="E433" s="99" t="s">
        <v>4528</v>
      </c>
      <c r="F433" s="99" t="s">
        <v>4529</v>
      </c>
      <c r="G433" s="99">
        <v>2022</v>
      </c>
      <c r="H433" s="99" t="s">
        <v>4319</v>
      </c>
      <c r="I433" s="100" t="s">
        <v>5415</v>
      </c>
      <c r="J433" s="99"/>
      <c r="K433" s="101">
        <v>45746.3820486111</v>
      </c>
      <c r="L433" s="99" t="s">
        <v>4531</v>
      </c>
      <c r="M433" s="99"/>
      <c r="N433" s="99"/>
      <c r="O433" s="99"/>
      <c r="P433" s="99"/>
      <c r="Q433" s="99"/>
      <c r="R433" s="99" t="s">
        <v>6868</v>
      </c>
      <c r="S433" s="99" t="s">
        <v>6869</v>
      </c>
      <c r="T433" s="99" t="s">
        <v>4535</v>
      </c>
      <c r="U433" s="99" t="s">
        <v>1937</v>
      </c>
      <c r="V433" s="99">
        <v>591</v>
      </c>
      <c r="W433" s="99">
        <v>44923.9</v>
      </c>
      <c r="X433" s="99">
        <v>44923.9</v>
      </c>
      <c r="Y433" s="99">
        <v>1567</v>
      </c>
      <c r="Z433" s="99">
        <v>1567</v>
      </c>
      <c r="AA433" s="99" t="s">
        <v>6870</v>
      </c>
      <c r="AB433" s="99" t="s">
        <v>6871</v>
      </c>
      <c r="AC433" s="99"/>
      <c r="AD433" s="99" t="s">
        <v>6872</v>
      </c>
      <c r="AE433" s="99" t="s">
        <v>568</v>
      </c>
      <c r="AF433" s="99"/>
      <c r="AG433" s="99"/>
      <c r="AH433" s="99" t="s">
        <v>6479</v>
      </c>
      <c r="AI433" s="99"/>
      <c r="AJ433" s="99"/>
      <c r="AK433" s="99"/>
      <c r="AL433" s="99"/>
      <c r="AM433" s="99"/>
      <c r="AN433" s="99"/>
      <c r="AO433" s="99" t="s">
        <v>4539</v>
      </c>
      <c r="AP433" s="99" t="s">
        <v>4639</v>
      </c>
      <c r="AQ433" s="99">
        <v>0</v>
      </c>
      <c r="AR433" s="99">
        <v>0</v>
      </c>
      <c r="AS433" s="99" t="s">
        <v>4540</v>
      </c>
      <c r="AT433" s="99">
        <v>0</v>
      </c>
      <c r="AU433" s="99">
        <v>0</v>
      </c>
      <c r="AV433" s="99">
        <v>0</v>
      </c>
      <c r="AW433" s="99">
        <v>0</v>
      </c>
      <c r="AX433" s="99" t="s">
        <v>6873</v>
      </c>
      <c r="AY433" s="99"/>
      <c r="AZ433" s="99">
        <v>0</v>
      </c>
      <c r="BA433" s="99">
        <v>0</v>
      </c>
      <c r="BB433" s="99">
        <v>0</v>
      </c>
      <c r="BC433" s="99"/>
      <c r="BD433" s="99"/>
      <c r="BE433" s="99"/>
      <c r="BF433" s="99" t="s">
        <v>5411</v>
      </c>
      <c r="BG433" s="99"/>
      <c r="BH433" s="99"/>
      <c r="BI433" s="99"/>
      <c r="BJ433" s="99"/>
      <c r="BK433" s="99"/>
      <c r="BL433" s="99"/>
      <c r="BM433" s="99"/>
      <c r="BN433" s="99"/>
      <c r="BO433" s="99"/>
      <c r="BP433" s="99"/>
      <c r="BQ433" s="99"/>
      <c r="BR433" s="99"/>
      <c r="BS433" s="99"/>
      <c r="BT433" s="99"/>
      <c r="BU433" s="99"/>
      <c r="BV433" s="99"/>
      <c r="BW433" s="99"/>
      <c r="BX433" s="99"/>
      <c r="BY433" s="99"/>
      <c r="BZ433" s="99"/>
      <c r="CA433" s="99"/>
      <c r="CB433" s="99"/>
      <c r="CC433" s="99"/>
      <c r="CD433" s="99"/>
      <c r="CE433" s="99"/>
      <c r="CF433" s="99"/>
      <c r="CG433" s="99"/>
      <c r="CH433" s="99"/>
      <c r="CI433" s="99"/>
      <c r="CJ433" s="99" t="s">
        <v>4542</v>
      </c>
      <c r="CK433" s="99" t="s">
        <v>6874</v>
      </c>
      <c r="CL433" s="99">
        <v>2</v>
      </c>
      <c r="CM433" s="99"/>
      <c r="CN433" s="102"/>
      <c r="CO433" s="99">
        <v>45838</v>
      </c>
      <c r="CP433" s="103" t="s">
        <v>4696</v>
      </c>
      <c r="CQ433" s="104"/>
      <c r="CR433" s="104"/>
      <c r="CS433" s="104"/>
      <c r="CT433" s="104"/>
      <c r="CU433" s="105"/>
      <c r="CV433" s="104" t="str">
        <f>FLEET[[#This Row],[Category]]</f>
        <v>Pickup Truck</v>
      </c>
      <c r="CW433" s="106" t="str">
        <f t="shared" si="6"/>
        <v>PT-224</v>
      </c>
      <c r="CX4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210012</v>
      </c>
      <c r="CY433" s="106" t="str">
        <f>IFERROR(TRIM(MID(FLEET[[#This Row],[Secondary Asset Identifier]], FIND(" - ", FLEET[[#This Row],[Secondary Asset Identifier]]) + 3, LEN(FLEET[[#This Row],[Secondary Asset Identifier]]))),FLEET[[#This Row],[Emp ID]])</f>
        <v>Pachipulusu Sreedhar, Nagesh Kumar</v>
      </c>
      <c r="CZ433" s="106" t="s">
        <v>6875</v>
      </c>
      <c r="DA433" s="106" t="s">
        <v>469</v>
      </c>
      <c r="DB433" s="106" t="str">
        <f>FLEET[[#This Row],[Toll Collection Device Number]]</f>
        <v>DFW.04668895</v>
      </c>
      <c r="DC433" s="106" t="str">
        <f>FLEET[[#This Row],[License Plate]]</f>
        <v>RYY7927</v>
      </c>
      <c r="DD433" s="111">
        <f>IFERROR(_xlfn.XLOOKUP(FLEET[[#This Row],[ASSET]],Table7[Equip '#],Table7[Rate],),"NON-BILLABLE")</f>
        <v>1300</v>
      </c>
    </row>
    <row r="434" spans="1:108" x14ac:dyDescent="0.25">
      <c r="A434" s="98" t="s">
        <v>4524</v>
      </c>
      <c r="B434" s="99" t="s">
        <v>4525</v>
      </c>
      <c r="C434" s="99" t="s">
        <v>6876</v>
      </c>
      <c r="D434" s="99" t="s">
        <v>4527</v>
      </c>
      <c r="E434" s="99" t="s">
        <v>4528</v>
      </c>
      <c r="F434" s="99" t="s">
        <v>5588</v>
      </c>
      <c r="G434" s="99">
        <v>2022</v>
      </c>
      <c r="H434" s="99" t="s">
        <v>4319</v>
      </c>
      <c r="I434" s="100" t="s">
        <v>6513</v>
      </c>
      <c r="J434" s="99"/>
      <c r="K434" s="101">
        <v>45747.329976851899</v>
      </c>
      <c r="L434" s="99" t="s">
        <v>4531</v>
      </c>
      <c r="M434" s="99"/>
      <c r="N434" s="99"/>
      <c r="O434" s="99"/>
      <c r="P434" s="99"/>
      <c r="Q434" s="99"/>
      <c r="R434" s="99" t="s">
        <v>5040</v>
      </c>
      <c r="S434" s="99"/>
      <c r="T434" s="99" t="s">
        <v>4535</v>
      </c>
      <c r="U434" s="99" t="s">
        <v>4536</v>
      </c>
      <c r="V434" s="99">
        <v>587</v>
      </c>
      <c r="W434" s="99">
        <v>91059.9</v>
      </c>
      <c r="X434" s="99">
        <v>91059.9</v>
      </c>
      <c r="Y434" s="99">
        <v>3536</v>
      </c>
      <c r="Z434" s="99">
        <v>3536</v>
      </c>
      <c r="AA434" s="99" t="s">
        <v>6877</v>
      </c>
      <c r="AB434" s="99" t="s">
        <v>6878</v>
      </c>
      <c r="AC434" s="99"/>
      <c r="AD434" s="99" t="s">
        <v>6879</v>
      </c>
      <c r="AE434" s="99" t="s">
        <v>568</v>
      </c>
      <c r="AF434" s="99"/>
      <c r="AG434" s="99"/>
      <c r="AH434" s="99" t="s">
        <v>6828</v>
      </c>
      <c r="AI434" s="99"/>
      <c r="AJ434" s="99"/>
      <c r="AK434" s="99"/>
      <c r="AL434" s="99"/>
      <c r="AM434" s="99"/>
      <c r="AN434" s="99"/>
      <c r="AO434" s="99" t="s">
        <v>4539</v>
      </c>
      <c r="AP434" s="99" t="s">
        <v>4639</v>
      </c>
      <c r="AQ434" s="99">
        <v>0</v>
      </c>
      <c r="AR434" s="99">
        <v>0</v>
      </c>
      <c r="AS434" s="99" t="s">
        <v>4540</v>
      </c>
      <c r="AT434" s="99">
        <v>0</v>
      </c>
      <c r="AU434" s="99">
        <v>0</v>
      </c>
      <c r="AV434" s="99">
        <v>0</v>
      </c>
      <c r="AW434" s="99">
        <v>0</v>
      </c>
      <c r="AX434" s="99" t="s">
        <v>6880</v>
      </c>
      <c r="AY434" s="99"/>
      <c r="AZ434" s="99">
        <v>0</v>
      </c>
      <c r="BA434" s="99">
        <v>0</v>
      </c>
      <c r="BB434" s="99">
        <v>0</v>
      </c>
      <c r="BC434" s="99"/>
      <c r="BD434" s="99"/>
      <c r="BE434" s="99"/>
      <c r="BF434" s="99" t="s">
        <v>6881</v>
      </c>
      <c r="BG434" s="99"/>
      <c r="BH434" s="99"/>
      <c r="BI434" s="99"/>
      <c r="BJ434" s="99"/>
      <c r="BK434" s="99"/>
      <c r="BL434" s="99"/>
      <c r="BM434" s="99"/>
      <c r="BN434" s="99"/>
      <c r="BO434" s="99"/>
      <c r="BP434" s="99"/>
      <c r="BQ434" s="99"/>
      <c r="BR434" s="99"/>
      <c r="BS434" s="99"/>
      <c r="BT434" s="99"/>
      <c r="BU434" s="99"/>
      <c r="BV434" s="99"/>
      <c r="BW434" s="99"/>
      <c r="BX434" s="99"/>
      <c r="BY434" s="99"/>
      <c r="BZ434" s="99"/>
      <c r="CA434" s="99"/>
      <c r="CB434" s="99"/>
      <c r="CC434" s="99"/>
      <c r="CD434" s="99"/>
      <c r="CE434" s="99"/>
      <c r="CF434" s="99"/>
      <c r="CG434" s="99"/>
      <c r="CH434" s="99"/>
      <c r="CI434" s="99"/>
      <c r="CJ434" s="99" t="s">
        <v>4542</v>
      </c>
      <c r="CK434" s="99" t="s">
        <v>6882</v>
      </c>
      <c r="CL434" s="99">
        <v>2</v>
      </c>
      <c r="CM434" s="99"/>
      <c r="CN434" s="102"/>
      <c r="CO434" s="99">
        <v>46053</v>
      </c>
      <c r="CP434" s="103" t="s">
        <v>4696</v>
      </c>
      <c r="CQ434" s="104"/>
      <c r="CR434" s="104"/>
      <c r="CS434" s="104"/>
      <c r="CT434" s="104"/>
      <c r="CU434" s="105"/>
      <c r="CV434" s="104" t="str">
        <f>FLEET[[#This Row],[Category]]</f>
        <v>Pickup Truck</v>
      </c>
      <c r="CW434" s="106" t="str">
        <f t="shared" si="6"/>
        <v>PT-226</v>
      </c>
      <c r="CX4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240037</v>
      </c>
      <c r="CY434" s="106" t="str">
        <f>IFERROR(TRIM(MID(FLEET[[#This Row],[Secondary Asset Identifier]], FIND(" - ", FLEET[[#This Row],[Secondary Asset Identifier]]) + 3, LEN(FLEET[[#This Row],[Secondary Asset Identifier]]))),FLEET[[#This Row],[Emp ID]])</f>
        <v>Flores Sr, Catalino</v>
      </c>
      <c r="CZ434" s="106" t="s">
        <v>6883</v>
      </c>
      <c r="DA434" s="106" t="s">
        <v>3102</v>
      </c>
      <c r="DB434" s="106" t="str">
        <f>FLEET[[#This Row],[Toll Collection Device Number]]</f>
        <v>DFW.05245163</v>
      </c>
      <c r="DC434" s="106" t="str">
        <f>FLEET[[#This Row],[License Plate]]</f>
        <v>STN3704</v>
      </c>
      <c r="DD434" s="111">
        <f>IFERROR(_xlfn.XLOOKUP(FLEET[[#This Row],[ASSET]],Table7[Equip '#],Table7[Rate],),"NON-BILLABLE")</f>
        <v>1500</v>
      </c>
    </row>
    <row r="435" spans="1:108" x14ac:dyDescent="0.25">
      <c r="A435" s="98" t="s">
        <v>4524</v>
      </c>
      <c r="B435" s="99" t="s">
        <v>4525</v>
      </c>
      <c r="C435" s="99" t="s">
        <v>6884</v>
      </c>
      <c r="D435" s="99" t="s">
        <v>4527</v>
      </c>
      <c r="E435" s="99" t="s">
        <v>4528</v>
      </c>
      <c r="F435" s="99" t="s">
        <v>5588</v>
      </c>
      <c r="G435" s="99">
        <v>2022</v>
      </c>
      <c r="H435" s="99" t="s">
        <v>4319</v>
      </c>
      <c r="I435" s="100" t="s">
        <v>6513</v>
      </c>
      <c r="J435" s="99"/>
      <c r="K435" s="101">
        <v>45746.9225925926</v>
      </c>
      <c r="L435" s="99" t="s">
        <v>4531</v>
      </c>
      <c r="M435" s="99"/>
      <c r="N435" s="99"/>
      <c r="O435" s="99"/>
      <c r="P435" s="99"/>
      <c r="Q435" s="99"/>
      <c r="R435" s="99" t="s">
        <v>6885</v>
      </c>
      <c r="S435" s="99"/>
      <c r="T435" s="99" t="s">
        <v>4535</v>
      </c>
      <c r="U435" s="99" t="s">
        <v>4536</v>
      </c>
      <c r="V435" s="99">
        <v>591</v>
      </c>
      <c r="W435" s="99">
        <v>71569</v>
      </c>
      <c r="X435" s="99">
        <v>71569</v>
      </c>
      <c r="Y435" s="99">
        <v>4157</v>
      </c>
      <c r="Z435" s="99">
        <v>4157</v>
      </c>
      <c r="AA435" s="99" t="s">
        <v>5631</v>
      </c>
      <c r="AB435" s="99" t="s">
        <v>6886</v>
      </c>
      <c r="AC435" s="99"/>
      <c r="AD435" s="99" t="s">
        <v>6887</v>
      </c>
      <c r="AE435" s="99" t="s">
        <v>568</v>
      </c>
      <c r="AF435" s="99"/>
      <c r="AG435" s="99"/>
      <c r="AH435" s="99" t="s">
        <v>6828</v>
      </c>
      <c r="AI435" s="99"/>
      <c r="AJ435" s="99"/>
      <c r="AK435" s="99"/>
      <c r="AL435" s="99"/>
      <c r="AM435" s="99"/>
      <c r="AN435" s="99"/>
      <c r="AO435" s="99" t="s">
        <v>4539</v>
      </c>
      <c r="AP435" s="99" t="s">
        <v>4639</v>
      </c>
      <c r="AQ435" s="99">
        <v>0</v>
      </c>
      <c r="AR435" s="99">
        <v>0</v>
      </c>
      <c r="AS435" s="99" t="s">
        <v>4540</v>
      </c>
      <c r="AT435" s="99">
        <v>0</v>
      </c>
      <c r="AU435" s="99">
        <v>0</v>
      </c>
      <c r="AV435" s="99">
        <v>0</v>
      </c>
      <c r="AW435" s="99">
        <v>0</v>
      </c>
      <c r="AX435" s="99" t="s">
        <v>6888</v>
      </c>
      <c r="AY435" s="99"/>
      <c r="AZ435" s="99">
        <v>0</v>
      </c>
      <c r="BA435" s="99">
        <v>0</v>
      </c>
      <c r="BB435" s="99">
        <v>0</v>
      </c>
      <c r="BC435" s="99"/>
      <c r="BD435" s="99"/>
      <c r="BE435" s="99"/>
      <c r="BF435" s="99" t="s">
        <v>4624</v>
      </c>
      <c r="BG435" s="99"/>
      <c r="BH435" s="99"/>
      <c r="BI435" s="99"/>
      <c r="BJ435" s="99"/>
      <c r="BK435" s="99"/>
      <c r="BL435" s="99"/>
      <c r="BM435" s="99"/>
      <c r="BN435" s="99"/>
      <c r="BO435" s="99"/>
      <c r="BP435" s="99"/>
      <c r="BQ435" s="99"/>
      <c r="BR435" s="99"/>
      <c r="BS435" s="99"/>
      <c r="BT435" s="99"/>
      <c r="BU435" s="99"/>
      <c r="BV435" s="99"/>
      <c r="BW435" s="99"/>
      <c r="BX435" s="99"/>
      <c r="BY435" s="99"/>
      <c r="BZ435" s="99"/>
      <c r="CA435" s="99"/>
      <c r="CB435" s="99"/>
      <c r="CC435" s="99"/>
      <c r="CD435" s="99"/>
      <c r="CE435" s="99"/>
      <c r="CF435" s="99"/>
      <c r="CG435" s="99"/>
      <c r="CH435" s="99"/>
      <c r="CI435" s="99"/>
      <c r="CJ435" s="99" t="s">
        <v>4542</v>
      </c>
      <c r="CK435" s="99" t="s">
        <v>6889</v>
      </c>
      <c r="CL435" s="99">
        <v>2</v>
      </c>
      <c r="CM435" s="99"/>
      <c r="CN435" s="102"/>
      <c r="CO435" s="99">
        <v>45688</v>
      </c>
      <c r="CP435" s="103" t="s">
        <v>4696</v>
      </c>
      <c r="CQ435" s="104"/>
      <c r="CR435" s="104"/>
      <c r="CS435" s="104"/>
      <c r="CT435" s="104"/>
      <c r="CU435" s="105"/>
      <c r="CV435" s="104" t="str">
        <f>FLEET[[#This Row],[Category]]</f>
        <v>Pickup Truck</v>
      </c>
      <c r="CW435" s="106" t="str">
        <f t="shared" si="6"/>
        <v>PT-227</v>
      </c>
      <c r="CX4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240075</v>
      </c>
      <c r="CY435" s="106" t="str">
        <f>IFERROR(TRIM(MID(FLEET[[#This Row],[Secondary Asset Identifier]], FIND(" - ", FLEET[[#This Row],[Secondary Asset Identifier]]) + 3, LEN(FLEET[[#This Row],[Secondary Asset Identifier]]))),FLEET[[#This Row],[Emp ID]])</f>
        <v>Rodriguez, Juan P</v>
      </c>
      <c r="CZ435" s="106" t="s">
        <v>5637</v>
      </c>
      <c r="DA435" s="106" t="s">
        <v>3103</v>
      </c>
      <c r="DB435" s="106" t="str">
        <f>FLEET[[#This Row],[Toll Collection Device Number]]</f>
        <v>DFW.05245164</v>
      </c>
      <c r="DC435" s="106" t="str">
        <f>FLEET[[#This Row],[License Plate]]</f>
        <v>STN3706</v>
      </c>
      <c r="DD435" s="111">
        <f>IFERROR(_xlfn.XLOOKUP(FLEET[[#This Row],[ASSET]],Table7[Equip '#],Table7[Rate],),"NON-BILLABLE")</f>
        <v>1500</v>
      </c>
    </row>
    <row r="436" spans="1:108" x14ac:dyDescent="0.25">
      <c r="A436" s="98" t="s">
        <v>4524</v>
      </c>
      <c r="B436" s="99" t="s">
        <v>4525</v>
      </c>
      <c r="C436" s="99" t="s">
        <v>6890</v>
      </c>
      <c r="D436" s="99" t="s">
        <v>4527</v>
      </c>
      <c r="E436" s="99" t="s">
        <v>4528</v>
      </c>
      <c r="F436" s="99" t="s">
        <v>5588</v>
      </c>
      <c r="G436" s="99">
        <v>2022</v>
      </c>
      <c r="H436" s="99" t="s">
        <v>4319</v>
      </c>
      <c r="I436" s="100" t="s">
        <v>6513</v>
      </c>
      <c r="J436" s="99"/>
      <c r="K436" s="101">
        <v>45747.3354398148</v>
      </c>
      <c r="L436" s="99" t="s">
        <v>4556</v>
      </c>
      <c r="M436" s="99"/>
      <c r="N436" s="99"/>
      <c r="O436" s="99"/>
      <c r="P436" s="99"/>
      <c r="Q436" s="99"/>
      <c r="R436" s="99" t="s">
        <v>6286</v>
      </c>
      <c r="S436" s="99"/>
      <c r="T436" s="99" t="s">
        <v>4535</v>
      </c>
      <c r="U436" s="99" t="s">
        <v>4536</v>
      </c>
      <c r="V436" s="99">
        <v>587</v>
      </c>
      <c r="W436" s="99">
        <v>44906.1</v>
      </c>
      <c r="X436" s="99">
        <v>44906.1</v>
      </c>
      <c r="Y436" s="99">
        <v>3555</v>
      </c>
      <c r="Z436" s="99">
        <v>3555</v>
      </c>
      <c r="AA436" s="99" t="s">
        <v>6891</v>
      </c>
      <c r="AB436" s="99" t="s">
        <v>6892</v>
      </c>
      <c r="AC436" s="99"/>
      <c r="AD436" s="99" t="s">
        <v>6893</v>
      </c>
      <c r="AE436" s="99" t="s">
        <v>568</v>
      </c>
      <c r="AF436" s="99"/>
      <c r="AG436" s="99"/>
      <c r="AH436" s="99" t="s">
        <v>6828</v>
      </c>
      <c r="AI436" s="99"/>
      <c r="AJ436" s="99"/>
      <c r="AK436" s="99"/>
      <c r="AL436" s="99"/>
      <c r="AM436" s="99"/>
      <c r="AN436" s="99"/>
      <c r="AO436" s="99" t="s">
        <v>4539</v>
      </c>
      <c r="AP436" s="99" t="s">
        <v>4639</v>
      </c>
      <c r="AQ436" s="99">
        <v>0</v>
      </c>
      <c r="AR436" s="99">
        <v>0</v>
      </c>
      <c r="AS436" s="99" t="s">
        <v>4540</v>
      </c>
      <c r="AT436" s="99">
        <v>0</v>
      </c>
      <c r="AU436" s="99">
        <v>0</v>
      </c>
      <c r="AV436" s="99">
        <v>0</v>
      </c>
      <c r="AW436" s="99">
        <v>0</v>
      </c>
      <c r="AX436" s="99" t="s">
        <v>6894</v>
      </c>
      <c r="AY436" s="99"/>
      <c r="AZ436" s="99">
        <v>0</v>
      </c>
      <c r="BA436" s="99">
        <v>0</v>
      </c>
      <c r="BB436" s="99">
        <v>0</v>
      </c>
      <c r="BC436" s="99"/>
      <c r="BD436" s="99" t="s">
        <v>5645</v>
      </c>
      <c r="BE436" s="99"/>
      <c r="BF436" s="99" t="s">
        <v>5217</v>
      </c>
      <c r="BG436" s="99"/>
      <c r="BH436" s="99"/>
      <c r="BI436" s="99"/>
      <c r="BJ436" s="99"/>
      <c r="BK436" s="99"/>
      <c r="BL436" s="99"/>
      <c r="BM436" s="99"/>
      <c r="BN436" s="99"/>
      <c r="BO436" s="99"/>
      <c r="BP436" s="99"/>
      <c r="BQ436" s="99"/>
      <c r="BR436" s="99"/>
      <c r="BS436" s="99"/>
      <c r="BT436" s="99"/>
      <c r="BU436" s="99"/>
      <c r="BV436" s="99"/>
      <c r="BW436" s="99"/>
      <c r="BX436" s="99"/>
      <c r="BY436" s="99"/>
      <c r="BZ436" s="99"/>
      <c r="CA436" s="99"/>
      <c r="CB436" s="99"/>
      <c r="CC436" s="99"/>
      <c r="CD436" s="99"/>
      <c r="CE436" s="99"/>
      <c r="CF436" s="99"/>
      <c r="CG436" s="99"/>
      <c r="CH436" s="99"/>
      <c r="CI436" s="99"/>
      <c r="CJ436" s="99" t="s">
        <v>4542</v>
      </c>
      <c r="CK436" s="99" t="s">
        <v>6895</v>
      </c>
      <c r="CL436" s="99"/>
      <c r="CM436" s="99"/>
      <c r="CN436" s="102"/>
      <c r="CO436" s="99">
        <v>46052</v>
      </c>
      <c r="CP436" s="103" t="s">
        <v>4696</v>
      </c>
      <c r="CQ436" s="104"/>
      <c r="CR436" s="104"/>
      <c r="CS436" s="104"/>
      <c r="CT436" s="104"/>
      <c r="CU436" s="105"/>
      <c r="CV436" s="104" t="str">
        <f>FLEET[[#This Row],[Category]]</f>
        <v>Pickup Truck</v>
      </c>
      <c r="CW436" s="106" t="str">
        <f t="shared" si="6"/>
        <v>PT-228</v>
      </c>
      <c r="CX4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240051</v>
      </c>
      <c r="CY436" s="106" t="str">
        <f>IFERROR(TRIM(MID(FLEET[[#This Row],[Secondary Asset Identifier]], FIND(" - ", FLEET[[#This Row],[Secondary Asset Identifier]]) + 3, LEN(FLEET[[#This Row],[Secondary Asset Identifier]]))),FLEET[[#This Row],[Emp ID]])</f>
        <v>Lopez, Daniel</v>
      </c>
      <c r="CZ436" s="106" t="s">
        <v>6896</v>
      </c>
      <c r="DA436" s="106" t="s">
        <v>3131</v>
      </c>
      <c r="DB436" s="106" t="str">
        <f>FLEET[[#This Row],[Toll Collection Device Number]]</f>
        <v>DFW.05245165</v>
      </c>
      <c r="DC436" s="106" t="str">
        <f>FLEET[[#This Row],[License Plate]]</f>
        <v>STN3707</v>
      </c>
      <c r="DD436" s="111">
        <f>IFERROR(_xlfn.XLOOKUP(FLEET[[#This Row],[ASSET]],Table7[Equip '#],Table7[Rate],),"NON-BILLABLE")</f>
        <v>1500</v>
      </c>
    </row>
    <row r="437" spans="1:108" x14ac:dyDescent="0.25">
      <c r="A437" s="98" t="s">
        <v>4524</v>
      </c>
      <c r="B437" s="99" t="s">
        <v>4525</v>
      </c>
      <c r="C437" s="99" t="s">
        <v>6897</v>
      </c>
      <c r="D437" s="99" t="s">
        <v>4527</v>
      </c>
      <c r="E437" s="99" t="s">
        <v>4528</v>
      </c>
      <c r="F437" s="99" t="s">
        <v>5588</v>
      </c>
      <c r="G437" s="99">
        <v>2022</v>
      </c>
      <c r="H437" s="99" t="s">
        <v>4319</v>
      </c>
      <c r="I437" s="100" t="s">
        <v>6513</v>
      </c>
      <c r="J437" s="99"/>
      <c r="K437" s="101">
        <v>45747.332488425898</v>
      </c>
      <c r="L437" s="99" t="s">
        <v>4556</v>
      </c>
      <c r="M437" s="99"/>
      <c r="N437" s="99"/>
      <c r="O437" s="99"/>
      <c r="P437" s="99"/>
      <c r="Q437" s="99"/>
      <c r="R437" s="99" t="s">
        <v>6898</v>
      </c>
      <c r="S437" s="99"/>
      <c r="T437" s="99" t="s">
        <v>4535</v>
      </c>
      <c r="U437" s="99" t="s">
        <v>4536</v>
      </c>
      <c r="V437" s="99">
        <v>142</v>
      </c>
      <c r="W437" s="99">
        <v>115762.2</v>
      </c>
      <c r="X437" s="99">
        <v>115762.2</v>
      </c>
      <c r="Y437" s="99">
        <v>5190</v>
      </c>
      <c r="Z437" s="99">
        <v>5190</v>
      </c>
      <c r="AA437" s="99" t="s">
        <v>6899</v>
      </c>
      <c r="AB437" s="99" t="s">
        <v>6900</v>
      </c>
      <c r="AC437" s="99"/>
      <c r="AD437" s="99" t="s">
        <v>6901</v>
      </c>
      <c r="AE437" s="99" t="s">
        <v>568</v>
      </c>
      <c r="AF437" s="99"/>
      <c r="AG437" s="99"/>
      <c r="AH437" s="99" t="s">
        <v>6828</v>
      </c>
      <c r="AI437" s="99"/>
      <c r="AJ437" s="99"/>
      <c r="AK437" s="99"/>
      <c r="AL437" s="99"/>
      <c r="AM437" s="99"/>
      <c r="AN437" s="99"/>
      <c r="AO437" s="99" t="s">
        <v>4539</v>
      </c>
      <c r="AP437" s="99" t="s">
        <v>4639</v>
      </c>
      <c r="AQ437" s="99">
        <v>0</v>
      </c>
      <c r="AR437" s="99">
        <v>0</v>
      </c>
      <c r="AS437" s="99" t="s">
        <v>4540</v>
      </c>
      <c r="AT437" s="99">
        <v>0</v>
      </c>
      <c r="AU437" s="99">
        <v>0</v>
      </c>
      <c r="AV437" s="99">
        <v>0</v>
      </c>
      <c r="AW437" s="99">
        <v>0</v>
      </c>
      <c r="AX437" s="99" t="s">
        <v>6902</v>
      </c>
      <c r="AY437" s="99"/>
      <c r="AZ437" s="99">
        <v>0</v>
      </c>
      <c r="BA437" s="99">
        <v>0</v>
      </c>
      <c r="BB437" s="99">
        <v>0</v>
      </c>
      <c r="BC437" s="99"/>
      <c r="BD437" s="99"/>
      <c r="BE437" s="99"/>
      <c r="BF437" s="99" t="s">
        <v>6507</v>
      </c>
      <c r="BG437" s="99"/>
      <c r="BH437" s="99"/>
      <c r="BI437" s="99"/>
      <c r="BJ437" s="99"/>
      <c r="BK437" s="99"/>
      <c r="BL437" s="99"/>
      <c r="BM437" s="99"/>
      <c r="BN437" s="99"/>
      <c r="BO437" s="99"/>
      <c r="BP437" s="99"/>
      <c r="BQ437" s="99"/>
      <c r="BR437" s="99"/>
      <c r="BS437" s="99"/>
      <c r="BT437" s="99"/>
      <c r="BU437" s="99"/>
      <c r="BV437" s="99"/>
      <c r="BW437" s="99"/>
      <c r="BX437" s="99"/>
      <c r="BY437" s="99"/>
      <c r="BZ437" s="99"/>
      <c r="CA437" s="99"/>
      <c r="CB437" s="99"/>
      <c r="CC437" s="99"/>
      <c r="CD437" s="99"/>
      <c r="CE437" s="99"/>
      <c r="CF437" s="99"/>
      <c r="CG437" s="99"/>
      <c r="CH437" s="99"/>
      <c r="CI437" s="99"/>
      <c r="CJ437" s="99" t="s">
        <v>4542</v>
      </c>
      <c r="CK437" s="99" t="s">
        <v>6903</v>
      </c>
      <c r="CL437" s="102">
        <v>2</v>
      </c>
      <c r="CM437" s="99"/>
      <c r="CN437" s="102"/>
      <c r="CO437" s="99">
        <v>46053</v>
      </c>
      <c r="CP437" s="103" t="s">
        <v>4696</v>
      </c>
      <c r="CQ437" s="104"/>
      <c r="CR437" s="104"/>
      <c r="CS437" s="104"/>
      <c r="CT437" s="104"/>
      <c r="CU437" s="105"/>
      <c r="CV437" s="104" t="str">
        <f>FLEET[[#This Row],[Category]]</f>
        <v>Pickup Truck</v>
      </c>
      <c r="CW437" s="106" t="str">
        <f t="shared" si="6"/>
        <v>PT-229</v>
      </c>
      <c r="CX4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440086</v>
      </c>
      <c r="CY437" s="106" t="str">
        <f>IFERROR(TRIM(MID(FLEET[[#This Row],[Secondary Asset Identifier]], FIND(" - ", FLEET[[#This Row],[Secondary Asset Identifier]]) + 3, LEN(FLEET[[#This Row],[Secondary Asset Identifier]]))),FLEET[[#This Row],[Emp ID]])</f>
        <v>Caballero, Reyneri M</v>
      </c>
      <c r="CZ437" s="106" t="s">
        <v>6904</v>
      </c>
      <c r="DA437" s="106" t="s">
        <v>3104</v>
      </c>
      <c r="DB437" s="106" t="str">
        <f>FLEET[[#This Row],[Toll Collection Device Number]]</f>
        <v>DFW.05245166</v>
      </c>
      <c r="DC437" s="106" t="str">
        <f>FLEET[[#This Row],[License Plate]]</f>
        <v>STN3705</v>
      </c>
      <c r="DD437" s="111">
        <f>IFERROR(_xlfn.XLOOKUP(FLEET[[#This Row],[ASSET]],Table7[Equip '#],Table7[Rate],),"NON-BILLABLE")</f>
        <v>1500</v>
      </c>
    </row>
    <row r="438" spans="1:108" x14ac:dyDescent="0.25">
      <c r="A438" s="98" t="s">
        <v>4524</v>
      </c>
      <c r="B438" s="99" t="s">
        <v>4525</v>
      </c>
      <c r="C438" s="99" t="s">
        <v>6905</v>
      </c>
      <c r="D438" s="99" t="s">
        <v>4527</v>
      </c>
      <c r="E438" s="99" t="s">
        <v>4528</v>
      </c>
      <c r="F438" s="99" t="s">
        <v>5588</v>
      </c>
      <c r="G438" s="99">
        <v>2024</v>
      </c>
      <c r="H438" s="99" t="s">
        <v>4319</v>
      </c>
      <c r="I438" s="100"/>
      <c r="J438" s="99"/>
      <c r="K438" s="101">
        <v>45747.336157407401</v>
      </c>
      <c r="L438" s="99" t="s">
        <v>4556</v>
      </c>
      <c r="M438" s="99"/>
      <c r="N438" s="99"/>
      <c r="O438" s="99"/>
      <c r="P438" s="99"/>
      <c r="Q438" s="99"/>
      <c r="R438" s="99" t="s">
        <v>6906</v>
      </c>
      <c r="S438" s="99"/>
      <c r="T438" s="99" t="s">
        <v>4535</v>
      </c>
      <c r="U438" s="99" t="s">
        <v>4536</v>
      </c>
      <c r="V438" s="99">
        <v>186</v>
      </c>
      <c r="W438" s="99">
        <v>31177.3</v>
      </c>
      <c r="X438" s="99">
        <v>31177.3</v>
      </c>
      <c r="Y438" s="99">
        <v>984</v>
      </c>
      <c r="Z438" s="99">
        <v>984</v>
      </c>
      <c r="AA438" s="99" t="s">
        <v>6907</v>
      </c>
      <c r="AB438" s="99" t="s">
        <v>6908</v>
      </c>
      <c r="AC438" s="99" t="s">
        <v>6909</v>
      </c>
      <c r="AD438" s="99" t="s">
        <v>6910</v>
      </c>
      <c r="AE438" s="99" t="s">
        <v>568</v>
      </c>
      <c r="AF438" s="99"/>
      <c r="AG438" s="99"/>
      <c r="AH438" s="99" t="s">
        <v>6911</v>
      </c>
      <c r="AI438" s="99"/>
      <c r="AJ438" s="99"/>
      <c r="AK438" s="99"/>
      <c r="AL438" s="99"/>
      <c r="AM438" s="99"/>
      <c r="AN438" s="99"/>
      <c r="AO438" s="99" t="s">
        <v>4539</v>
      </c>
      <c r="AP438" s="99"/>
      <c r="AQ438" s="99">
        <v>0</v>
      </c>
      <c r="AR438" s="99">
        <v>0</v>
      </c>
      <c r="AS438" s="99" t="s">
        <v>4540</v>
      </c>
      <c r="AT438" s="99">
        <v>0</v>
      </c>
      <c r="AU438" s="99">
        <v>0</v>
      </c>
      <c r="AV438" s="99">
        <v>0</v>
      </c>
      <c r="AW438" s="99">
        <v>0</v>
      </c>
      <c r="AX438" s="99" t="s">
        <v>6912</v>
      </c>
      <c r="AY438" s="99" t="s">
        <v>4607</v>
      </c>
      <c r="AZ438" s="99">
        <v>83867.86</v>
      </c>
      <c r="BA438" s="99"/>
      <c r="BB438" s="99"/>
      <c r="BC438" s="99"/>
      <c r="BD438" s="99"/>
      <c r="BE438" s="99"/>
      <c r="BF438" s="99" t="s">
        <v>4598</v>
      </c>
      <c r="BG438" s="99"/>
      <c r="BH438" s="99"/>
      <c r="BI438" s="99"/>
      <c r="BJ438" s="99"/>
      <c r="BK438" s="99"/>
      <c r="BL438" s="99"/>
      <c r="BM438" s="99"/>
      <c r="BN438" s="99"/>
      <c r="BO438" s="99"/>
      <c r="BP438" s="99"/>
      <c r="BQ438" s="99"/>
      <c r="BR438" s="99"/>
      <c r="BS438" s="99"/>
      <c r="BT438" s="99"/>
      <c r="BU438" s="99"/>
      <c r="BV438" s="99"/>
      <c r="BW438" s="99"/>
      <c r="BX438" s="99"/>
      <c r="BY438" s="99"/>
      <c r="BZ438" s="99"/>
      <c r="CA438" s="99"/>
      <c r="CB438" s="99"/>
      <c r="CC438" s="99"/>
      <c r="CD438" s="99"/>
      <c r="CE438" s="99"/>
      <c r="CF438" s="99"/>
      <c r="CG438" s="99"/>
      <c r="CH438" s="99"/>
      <c r="CI438" s="99"/>
      <c r="CJ438" s="99" t="s">
        <v>4542</v>
      </c>
      <c r="CK438" s="99" t="s">
        <v>6913</v>
      </c>
      <c r="CL438" s="99">
        <v>2</v>
      </c>
      <c r="CM438" s="99"/>
      <c r="CN438" s="102"/>
      <c r="CO438" s="99">
        <v>46265</v>
      </c>
      <c r="CP438" s="103" t="s">
        <v>4544</v>
      </c>
      <c r="CQ438" s="104"/>
      <c r="CR438" s="104"/>
      <c r="CS438" s="104"/>
      <c r="CT438" s="104"/>
      <c r="CU438" s="105"/>
      <c r="CV438" s="104" t="str">
        <f>FLEET[[#This Row],[Category]]</f>
        <v>Pickup Truck</v>
      </c>
      <c r="CW438" s="106" t="str">
        <f t="shared" si="6"/>
        <v>PT-22S</v>
      </c>
      <c r="CX4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MENDAL</v>
      </c>
      <c r="CY438" s="106" t="str">
        <f>IFERROR(TRIM(MID(FLEET[[#This Row],[Secondary Asset Identifier]], FIND(" - ", FLEET[[#This Row],[Secondary Asset Identifier]]) + 3, LEN(FLEET[[#This Row],[Secondary Asset Identifier]]))),FLEET[[#This Row],[Emp ID]])</f>
        <v>Mendieta, Albert A</v>
      </c>
      <c r="CZ438" s="106" t="s">
        <v>4406</v>
      </c>
      <c r="DA438" s="106" t="s">
        <v>4389</v>
      </c>
      <c r="DB438" s="106" t="str">
        <f>FLEET[[#This Row],[Toll Collection Device Number]]</f>
        <v>NTTA01258588</v>
      </c>
      <c r="DC438" s="106" t="str">
        <f>FLEET[[#This Row],[License Plate]]</f>
        <v>VTT8366</v>
      </c>
      <c r="DD438" s="111" t="str">
        <f>IFERROR(_xlfn.XLOOKUP(FLEET[[#This Row],[ASSET]],Table7[Equip '#],Table7[Rate],),"NON-BILLABLE")</f>
        <v>NON-BILLABLE</v>
      </c>
    </row>
    <row r="439" spans="1:108" x14ac:dyDescent="0.25">
      <c r="A439" s="98" t="s">
        <v>4524</v>
      </c>
      <c r="B439" s="99" t="s">
        <v>4525</v>
      </c>
      <c r="C439" s="99" t="s">
        <v>6914</v>
      </c>
      <c r="D439" s="99" t="s">
        <v>4527</v>
      </c>
      <c r="E439" s="99" t="s">
        <v>4528</v>
      </c>
      <c r="F439" s="99" t="s">
        <v>4529</v>
      </c>
      <c r="G439" s="99">
        <v>2023</v>
      </c>
      <c r="H439" s="99" t="s">
        <v>4319</v>
      </c>
      <c r="I439" s="100" t="s">
        <v>5415</v>
      </c>
      <c r="J439" s="99"/>
      <c r="K439" s="99">
        <v>45734.811111111099</v>
      </c>
      <c r="L439" s="99" t="s">
        <v>4904</v>
      </c>
      <c r="M439" s="99"/>
      <c r="N439" s="99"/>
      <c r="O439" s="99"/>
      <c r="P439" s="99"/>
      <c r="Q439" s="99"/>
      <c r="R439" s="99" t="s">
        <v>6915</v>
      </c>
      <c r="S439" s="99" t="s">
        <v>6916</v>
      </c>
      <c r="T439" s="99" t="s">
        <v>4535</v>
      </c>
      <c r="U439" s="99" t="s">
        <v>5891</v>
      </c>
      <c r="V439" s="99">
        <v>466</v>
      </c>
      <c r="W439" s="99">
        <v>28717</v>
      </c>
      <c r="X439" s="99">
        <v>29828</v>
      </c>
      <c r="Y439" s="99">
        <v>1070</v>
      </c>
      <c r="Z439" s="99">
        <v>1070</v>
      </c>
      <c r="AA439" s="99" t="s">
        <v>6917</v>
      </c>
      <c r="AB439" s="99" t="s">
        <v>6918</v>
      </c>
      <c r="AC439" s="99"/>
      <c r="AD439" s="99" t="s">
        <v>6919</v>
      </c>
      <c r="AE439" s="99" t="s">
        <v>568</v>
      </c>
      <c r="AF439" s="99"/>
      <c r="AG439" s="99"/>
      <c r="AH439" s="99" t="s">
        <v>6479</v>
      </c>
      <c r="AI439" s="99"/>
      <c r="AJ439" s="99"/>
      <c r="AK439" s="99"/>
      <c r="AL439" s="99"/>
      <c r="AM439" s="99"/>
      <c r="AN439" s="99"/>
      <c r="AO439" s="99" t="s">
        <v>4539</v>
      </c>
      <c r="AP439" s="99" t="s">
        <v>4639</v>
      </c>
      <c r="AQ439" s="99">
        <v>0</v>
      </c>
      <c r="AR439" s="99">
        <v>0</v>
      </c>
      <c r="AS439" s="99" t="s">
        <v>4540</v>
      </c>
      <c r="AT439" s="99">
        <v>0</v>
      </c>
      <c r="AU439" s="99">
        <v>0</v>
      </c>
      <c r="AV439" s="99">
        <v>0</v>
      </c>
      <c r="AW439" s="99">
        <v>0</v>
      </c>
      <c r="AX439" s="99" t="s">
        <v>6920</v>
      </c>
      <c r="AY439" s="99"/>
      <c r="AZ439" s="99">
        <v>0</v>
      </c>
      <c r="BA439" s="99">
        <v>0</v>
      </c>
      <c r="BB439" s="99">
        <v>0</v>
      </c>
      <c r="BC439" s="99"/>
      <c r="BD439" s="99"/>
      <c r="BE439" s="99"/>
      <c r="BF439" s="99" t="s">
        <v>6921</v>
      </c>
      <c r="BG439" s="99"/>
      <c r="BH439" s="99"/>
      <c r="BI439" s="99"/>
      <c r="BJ439" s="99"/>
      <c r="BK439" s="99"/>
      <c r="BL439" s="99"/>
      <c r="BM439" s="99"/>
      <c r="BN439" s="99"/>
      <c r="BO439" s="99"/>
      <c r="BP439" s="99"/>
      <c r="BQ439" s="99"/>
      <c r="BR439" s="99"/>
      <c r="BS439" s="99"/>
      <c r="BT439" s="99"/>
      <c r="BU439" s="99"/>
      <c r="BV439" s="99"/>
      <c r="BW439" s="99"/>
      <c r="BX439" s="99"/>
      <c r="BY439" s="99"/>
      <c r="BZ439" s="99"/>
      <c r="CA439" s="99"/>
      <c r="CB439" s="99"/>
      <c r="CC439" s="99"/>
      <c r="CD439" s="99"/>
      <c r="CE439" s="99"/>
      <c r="CF439" s="99"/>
      <c r="CG439" s="99"/>
      <c r="CH439" s="99"/>
      <c r="CI439" s="99"/>
      <c r="CJ439" s="99" t="s">
        <v>4542</v>
      </c>
      <c r="CK439" s="99" t="s">
        <v>6922</v>
      </c>
      <c r="CL439" s="99">
        <v>2</v>
      </c>
      <c r="CM439" s="99"/>
      <c r="CN439" s="102"/>
      <c r="CO439" s="99">
        <v>45747</v>
      </c>
      <c r="CP439" s="103" t="s">
        <v>4696</v>
      </c>
      <c r="CQ439" s="104"/>
      <c r="CR439" s="104"/>
      <c r="CS439" s="104"/>
      <c r="CT439" s="104"/>
      <c r="CU439" s="105"/>
      <c r="CV439" s="104" t="str">
        <f>FLEET[[#This Row],[Category]]</f>
        <v>Pickup Truck</v>
      </c>
      <c r="CW439" s="106" t="str">
        <f t="shared" si="6"/>
        <v>PT-235</v>
      </c>
      <c r="CX4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410002</v>
      </c>
      <c r="CY439" s="106" t="str">
        <f>IFERROR(TRIM(MID(FLEET[[#This Row],[Secondary Asset Identifier]], FIND(" - ", FLEET[[#This Row],[Secondary Asset Identifier]]) + 3, LEN(FLEET[[#This Row],[Secondary Asset Identifier]]))),FLEET[[#This Row],[Emp ID]])</f>
        <v>Morales, Luis A</v>
      </c>
      <c r="CZ439" s="106" t="s">
        <v>6923</v>
      </c>
      <c r="DA439" s="106" t="s">
        <v>3229</v>
      </c>
      <c r="DB439" s="106" t="str">
        <f>FLEET[[#This Row],[Toll Collection Device Number]]</f>
        <v>DFW.05875135</v>
      </c>
      <c r="DC439" s="106" t="str">
        <f>FLEET[[#This Row],[License Plate]]</f>
        <v>TFZ5032</v>
      </c>
      <c r="DD439" s="111">
        <f>IFERROR(_xlfn.XLOOKUP(FLEET[[#This Row],[ASSET]],Table7[Equip '#],Table7[Rate],),"NON-BILLABLE")</f>
        <v>1300</v>
      </c>
    </row>
    <row r="440" spans="1:108" x14ac:dyDescent="0.25">
      <c r="A440" s="98" t="s">
        <v>4524</v>
      </c>
      <c r="B440" s="99" t="s">
        <v>4525</v>
      </c>
      <c r="C440" s="99" t="s">
        <v>6924</v>
      </c>
      <c r="D440" s="99" t="s">
        <v>4527</v>
      </c>
      <c r="E440" s="99" t="s">
        <v>4528</v>
      </c>
      <c r="F440" s="99" t="s">
        <v>5588</v>
      </c>
      <c r="G440" s="99">
        <v>2023</v>
      </c>
      <c r="H440" s="99" t="s">
        <v>4319</v>
      </c>
      <c r="I440" s="100" t="s">
        <v>6513</v>
      </c>
      <c r="J440" s="99"/>
      <c r="K440" s="101">
        <v>45747.322500000002</v>
      </c>
      <c r="L440" s="99" t="s">
        <v>4531</v>
      </c>
      <c r="M440" s="99"/>
      <c r="N440" s="99"/>
      <c r="O440" s="99"/>
      <c r="P440" s="99"/>
      <c r="Q440" s="99"/>
      <c r="R440" s="99" t="s">
        <v>4572</v>
      </c>
      <c r="S440" s="99" t="s">
        <v>6925</v>
      </c>
      <c r="T440" s="99" t="s">
        <v>4535</v>
      </c>
      <c r="U440" s="99" t="s">
        <v>4536</v>
      </c>
      <c r="V440" s="99">
        <v>591</v>
      </c>
      <c r="W440" s="99">
        <v>51009.4</v>
      </c>
      <c r="X440" s="99">
        <v>51616.4</v>
      </c>
      <c r="Y440" s="99">
        <v>2652</v>
      </c>
      <c r="Z440" s="99">
        <v>2652</v>
      </c>
      <c r="AA440" s="99" t="s">
        <v>6926</v>
      </c>
      <c r="AB440" s="99" t="s">
        <v>6927</v>
      </c>
      <c r="AC440" s="99"/>
      <c r="AD440" s="99" t="s">
        <v>6928</v>
      </c>
      <c r="AE440" s="99" t="s">
        <v>568</v>
      </c>
      <c r="AF440" s="99"/>
      <c r="AG440" s="99"/>
      <c r="AH440" s="99" t="s">
        <v>6828</v>
      </c>
      <c r="AI440" s="99"/>
      <c r="AJ440" s="99"/>
      <c r="AK440" s="99"/>
      <c r="AL440" s="99"/>
      <c r="AM440" s="99"/>
      <c r="AN440" s="99"/>
      <c r="AO440" s="99" t="s">
        <v>4539</v>
      </c>
      <c r="AP440" s="99" t="s">
        <v>4639</v>
      </c>
      <c r="AQ440" s="99">
        <v>0</v>
      </c>
      <c r="AR440" s="99">
        <v>0</v>
      </c>
      <c r="AS440" s="99" t="s">
        <v>4540</v>
      </c>
      <c r="AT440" s="99">
        <v>0</v>
      </c>
      <c r="AU440" s="99">
        <v>0</v>
      </c>
      <c r="AV440" s="99">
        <v>0</v>
      </c>
      <c r="AW440" s="99">
        <v>0</v>
      </c>
      <c r="AX440" s="99" t="s">
        <v>6929</v>
      </c>
      <c r="AY440" s="99"/>
      <c r="AZ440" s="99">
        <v>0</v>
      </c>
      <c r="BA440" s="99">
        <v>0</v>
      </c>
      <c r="BB440" s="99">
        <v>0</v>
      </c>
      <c r="BC440" s="99"/>
      <c r="BD440" s="99"/>
      <c r="BE440" s="99"/>
      <c r="BF440" s="99" t="s">
        <v>6930</v>
      </c>
      <c r="BG440" s="99"/>
      <c r="BH440" s="99"/>
      <c r="BI440" s="99"/>
      <c r="BJ440" s="99"/>
      <c r="BK440" s="99"/>
      <c r="BL440" s="99"/>
      <c r="BM440" s="99"/>
      <c r="BN440" s="99"/>
      <c r="BO440" s="99"/>
      <c r="BP440" s="99"/>
      <c r="BQ440" s="99"/>
      <c r="BR440" s="99"/>
      <c r="BS440" s="99"/>
      <c r="BT440" s="99"/>
      <c r="BU440" s="99"/>
      <c r="BV440" s="99"/>
      <c r="BW440" s="99"/>
      <c r="BX440" s="99"/>
      <c r="BY440" s="99"/>
      <c r="BZ440" s="99"/>
      <c r="CA440" s="99"/>
      <c r="CB440" s="99"/>
      <c r="CC440" s="99"/>
      <c r="CD440" s="99"/>
      <c r="CE440" s="99"/>
      <c r="CF440" s="99"/>
      <c r="CG440" s="99"/>
      <c r="CH440" s="99"/>
      <c r="CI440" s="99"/>
      <c r="CJ440" s="99" t="s">
        <v>4542</v>
      </c>
      <c r="CK440" s="99" t="s">
        <v>6931</v>
      </c>
      <c r="CL440" s="99">
        <v>2</v>
      </c>
      <c r="CM440" s="99"/>
      <c r="CN440" s="102"/>
      <c r="CO440" s="99">
        <v>45808</v>
      </c>
      <c r="CP440" s="103" t="s">
        <v>4696</v>
      </c>
      <c r="CQ440" s="104"/>
      <c r="CR440" s="104"/>
      <c r="CS440" s="104"/>
      <c r="CT440" s="104"/>
      <c r="CU440" s="105"/>
      <c r="CV440" s="104" t="str">
        <f>FLEET[[#This Row],[Category]]</f>
        <v>Pickup Truck</v>
      </c>
      <c r="CW440" s="106" t="str">
        <f t="shared" si="6"/>
        <v>PT-236</v>
      </c>
      <c r="CX4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440259</v>
      </c>
      <c r="CY440" s="106" t="str">
        <f>IFERROR(TRIM(MID(FLEET[[#This Row],[Secondary Asset Identifier]], FIND(" - ", FLEET[[#This Row],[Secondary Asset Identifier]]) + 3, LEN(FLEET[[#This Row],[Secondary Asset Identifier]]))),FLEET[[#This Row],[Emp ID]])</f>
        <v>Colmenero-Garcia, Rolando</v>
      </c>
      <c r="CZ440" s="106" t="s">
        <v>6932</v>
      </c>
      <c r="DA440" s="106" t="s">
        <v>3269</v>
      </c>
      <c r="DB440" s="106" t="str">
        <f>FLEET[[#This Row],[Toll Collection Device Number]]</f>
        <v>DFW.05897879</v>
      </c>
      <c r="DC440" s="106" t="str">
        <f>FLEET[[#This Row],[License Plate]]</f>
        <v>TDW3102</v>
      </c>
      <c r="DD440" s="111">
        <f>IFERROR(_xlfn.XLOOKUP(FLEET[[#This Row],[ASSET]],Table7[Equip '#],Table7[Rate],),"NON-BILLABLE")</f>
        <v>1500</v>
      </c>
    </row>
    <row r="441" spans="1:108" x14ac:dyDescent="0.25">
      <c r="A441" s="98" t="s">
        <v>4524</v>
      </c>
      <c r="B441" s="99" t="s">
        <v>4525</v>
      </c>
      <c r="C441" s="99" t="s">
        <v>6933</v>
      </c>
      <c r="D441" s="99" t="s">
        <v>4527</v>
      </c>
      <c r="E441" s="99" t="s">
        <v>4528</v>
      </c>
      <c r="F441" s="99" t="s">
        <v>5588</v>
      </c>
      <c r="G441" s="99">
        <v>2023</v>
      </c>
      <c r="H441" s="99" t="s">
        <v>4319</v>
      </c>
      <c r="I441" s="100" t="s">
        <v>6513</v>
      </c>
      <c r="J441" s="99"/>
      <c r="K441" s="101">
        <v>45747.292060185202</v>
      </c>
      <c r="L441" s="99" t="s">
        <v>4531</v>
      </c>
      <c r="M441" s="99"/>
      <c r="N441" s="99"/>
      <c r="O441" s="99"/>
      <c r="P441" s="99"/>
      <c r="Q441" s="99"/>
      <c r="R441" s="99" t="s">
        <v>5229</v>
      </c>
      <c r="S441" s="99"/>
      <c r="T441" s="99" t="s">
        <v>4535</v>
      </c>
      <c r="U441" s="99" t="s">
        <v>4536</v>
      </c>
      <c r="V441" s="99">
        <v>592</v>
      </c>
      <c r="W441" s="99">
        <v>31287.1</v>
      </c>
      <c r="X441" s="99">
        <v>31287.1</v>
      </c>
      <c r="Y441" s="99">
        <v>1586</v>
      </c>
      <c r="Z441" s="99">
        <v>1586</v>
      </c>
      <c r="AA441" s="99" t="s">
        <v>6934</v>
      </c>
      <c r="AB441" s="99" t="s">
        <v>6935</v>
      </c>
      <c r="AC441" s="99"/>
      <c r="AD441" s="99" t="s">
        <v>6936</v>
      </c>
      <c r="AE441" s="99" t="s">
        <v>568</v>
      </c>
      <c r="AF441" s="99"/>
      <c r="AG441" s="99"/>
      <c r="AH441" s="99" t="s">
        <v>6828</v>
      </c>
      <c r="AI441" s="99"/>
      <c r="AJ441" s="99"/>
      <c r="AK441" s="99"/>
      <c r="AL441" s="99"/>
      <c r="AM441" s="99"/>
      <c r="AN441" s="99"/>
      <c r="AO441" s="99" t="s">
        <v>4539</v>
      </c>
      <c r="AP441" s="99" t="s">
        <v>4639</v>
      </c>
      <c r="AQ441" s="99">
        <v>0</v>
      </c>
      <c r="AR441" s="99">
        <v>0</v>
      </c>
      <c r="AS441" s="99" t="s">
        <v>4540</v>
      </c>
      <c r="AT441" s="99">
        <v>0</v>
      </c>
      <c r="AU441" s="99">
        <v>0</v>
      </c>
      <c r="AV441" s="99">
        <v>0</v>
      </c>
      <c r="AW441" s="99">
        <v>0</v>
      </c>
      <c r="AX441" s="99" t="s">
        <v>6937</v>
      </c>
      <c r="AY441" s="99"/>
      <c r="AZ441" s="99">
        <v>0</v>
      </c>
      <c r="BA441" s="99">
        <v>0</v>
      </c>
      <c r="BB441" s="99">
        <v>0</v>
      </c>
      <c r="BC441" s="99"/>
      <c r="BD441" s="99"/>
      <c r="BE441" s="99"/>
      <c r="BF441" s="99" t="s">
        <v>5613</v>
      </c>
      <c r="BG441" s="99"/>
      <c r="BH441" s="99"/>
      <c r="BI441" s="99"/>
      <c r="BJ441" s="99"/>
      <c r="BK441" s="99"/>
      <c r="BL441" s="99"/>
      <c r="BM441" s="99"/>
      <c r="BN441" s="99"/>
      <c r="BO441" s="99"/>
      <c r="BP441" s="99"/>
      <c r="BQ441" s="99"/>
      <c r="BR441" s="99"/>
      <c r="BS441" s="99"/>
      <c r="BT441" s="99"/>
      <c r="BU441" s="99"/>
      <c r="BV441" s="99"/>
      <c r="BW441" s="99"/>
      <c r="BX441" s="99"/>
      <c r="BY441" s="99"/>
      <c r="BZ441" s="99"/>
      <c r="CA441" s="99"/>
      <c r="CB441" s="99"/>
      <c r="CC441" s="99"/>
      <c r="CD441" s="99"/>
      <c r="CE441" s="99"/>
      <c r="CF441" s="99"/>
      <c r="CG441" s="99"/>
      <c r="CH441" s="99"/>
      <c r="CI441" s="99"/>
      <c r="CJ441" s="99" t="s">
        <v>4542</v>
      </c>
      <c r="CK441" s="99" t="s">
        <v>6938</v>
      </c>
      <c r="CL441" s="99">
        <v>2</v>
      </c>
      <c r="CM441" s="99"/>
      <c r="CN441" s="102"/>
      <c r="CO441" s="99">
        <v>45838</v>
      </c>
      <c r="CP441" s="103" t="s">
        <v>4696</v>
      </c>
      <c r="CQ441" s="104"/>
      <c r="CR441" s="104"/>
      <c r="CS441" s="104"/>
      <c r="CT441" s="104"/>
      <c r="CU441" s="105"/>
      <c r="CV441" s="104" t="str">
        <f>FLEET[[#This Row],[Category]]</f>
        <v>Pickup Truck</v>
      </c>
      <c r="CW441" s="106" t="str">
        <f t="shared" si="6"/>
        <v>PT-237</v>
      </c>
      <c r="CX4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240441</v>
      </c>
      <c r="CY441" s="106" t="str">
        <f>IFERROR(TRIM(MID(FLEET[[#This Row],[Secondary Asset Identifier]], FIND(" - ", FLEET[[#This Row],[Secondary Asset Identifier]]) + 3, LEN(FLEET[[#This Row],[Secondary Asset Identifier]]))),FLEET[[#This Row],[Emp ID]])</f>
        <v>Miramontes Jr, Juan C</v>
      </c>
      <c r="CZ441" s="106" t="s">
        <v>6939</v>
      </c>
      <c r="DA441" s="106" t="s">
        <v>3270</v>
      </c>
      <c r="DB441" s="106" t="str">
        <f>FLEET[[#This Row],[Toll Collection Device Number]]</f>
        <v>DFW.05859310</v>
      </c>
      <c r="DC441" s="106" t="str">
        <f>FLEET[[#This Row],[License Plate]]</f>
        <v>TFZ5070</v>
      </c>
      <c r="DD441" s="111">
        <f>IFERROR(_xlfn.XLOOKUP(FLEET[[#This Row],[ASSET]],Table7[Equip '#],Table7[Rate],),"NON-BILLABLE")</f>
        <v>1500</v>
      </c>
    </row>
    <row r="442" spans="1:108" x14ac:dyDescent="0.25">
      <c r="A442" s="98" t="s">
        <v>4524</v>
      </c>
      <c r="B442" s="99" t="s">
        <v>4525</v>
      </c>
      <c r="C442" s="99" t="s">
        <v>6940</v>
      </c>
      <c r="D442" s="99" t="s">
        <v>4527</v>
      </c>
      <c r="E442" s="99" t="s">
        <v>4528</v>
      </c>
      <c r="F442" s="99" t="s">
        <v>4529</v>
      </c>
      <c r="G442" s="99">
        <v>2023</v>
      </c>
      <c r="H442" s="99" t="s">
        <v>4319</v>
      </c>
      <c r="I442" s="100" t="s">
        <v>5415</v>
      </c>
      <c r="J442" s="99"/>
      <c r="K442" s="101">
        <v>45747.335856481499</v>
      </c>
      <c r="L442" s="99" t="s">
        <v>4556</v>
      </c>
      <c r="M442" s="99"/>
      <c r="N442" s="99"/>
      <c r="O442" s="99"/>
      <c r="P442" s="99"/>
      <c r="Q442" s="99"/>
      <c r="R442" s="99" t="s">
        <v>6941</v>
      </c>
      <c r="S442" s="99" t="s">
        <v>6942</v>
      </c>
      <c r="T442" s="99" t="s">
        <v>4535</v>
      </c>
      <c r="U442" s="99" t="s">
        <v>4536</v>
      </c>
      <c r="V442" s="99">
        <v>590</v>
      </c>
      <c r="W442" s="99">
        <v>52257.7</v>
      </c>
      <c r="X442" s="99">
        <v>52257.7</v>
      </c>
      <c r="Y442" s="99">
        <v>1923</v>
      </c>
      <c r="Z442" s="99">
        <v>1923</v>
      </c>
      <c r="AA442" s="99" t="s">
        <v>6943</v>
      </c>
      <c r="AB442" s="99" t="s">
        <v>6944</v>
      </c>
      <c r="AC442" s="99"/>
      <c r="AD442" s="99" t="s">
        <v>6945</v>
      </c>
      <c r="AE442" s="99" t="s">
        <v>568</v>
      </c>
      <c r="AF442" s="99"/>
      <c r="AG442" s="99"/>
      <c r="AH442" s="99" t="s">
        <v>6479</v>
      </c>
      <c r="AI442" s="99"/>
      <c r="AJ442" s="99"/>
      <c r="AK442" s="99"/>
      <c r="AL442" s="99"/>
      <c r="AM442" s="99"/>
      <c r="AN442" s="99"/>
      <c r="AO442" s="99" t="s">
        <v>4539</v>
      </c>
      <c r="AP442" s="99" t="s">
        <v>4639</v>
      </c>
      <c r="AQ442" s="99">
        <v>0</v>
      </c>
      <c r="AR442" s="99">
        <v>0</v>
      </c>
      <c r="AS442" s="99" t="s">
        <v>4540</v>
      </c>
      <c r="AT442" s="99">
        <v>0</v>
      </c>
      <c r="AU442" s="99">
        <v>0</v>
      </c>
      <c r="AV442" s="99">
        <v>0</v>
      </c>
      <c r="AW442" s="99">
        <v>0</v>
      </c>
      <c r="AX442" s="99" t="s">
        <v>6946</v>
      </c>
      <c r="AY442" s="99"/>
      <c r="AZ442" s="99">
        <v>0</v>
      </c>
      <c r="BA442" s="99">
        <v>0</v>
      </c>
      <c r="BB442" s="99">
        <v>0</v>
      </c>
      <c r="BC442" s="99"/>
      <c r="BD442" s="99"/>
      <c r="BE442" s="99"/>
      <c r="BF442" s="99" t="s">
        <v>5411</v>
      </c>
      <c r="BG442" s="99"/>
      <c r="BH442" s="99"/>
      <c r="BI442" s="99"/>
      <c r="BJ442" s="99"/>
      <c r="BK442" s="99"/>
      <c r="BL442" s="99"/>
      <c r="BM442" s="99"/>
      <c r="BN442" s="99"/>
      <c r="BO442" s="99"/>
      <c r="BP442" s="99"/>
      <c r="BQ442" s="99"/>
      <c r="BR442" s="99"/>
      <c r="BS442" s="99"/>
      <c r="BT442" s="99"/>
      <c r="BU442" s="99"/>
      <c r="BV442" s="99"/>
      <c r="BW442" s="99"/>
      <c r="BX442" s="99"/>
      <c r="BY442" s="99"/>
      <c r="BZ442" s="99"/>
      <c r="CA442" s="99"/>
      <c r="CB442" s="99"/>
      <c r="CC442" s="99"/>
      <c r="CD442" s="99"/>
      <c r="CE442" s="99"/>
      <c r="CF442" s="99"/>
      <c r="CG442" s="99"/>
      <c r="CH442" s="99"/>
      <c r="CI442" s="99"/>
      <c r="CJ442" s="99" t="s">
        <v>4542</v>
      </c>
      <c r="CK442" s="99" t="s">
        <v>6947</v>
      </c>
      <c r="CL442" s="99">
        <v>2</v>
      </c>
      <c r="CM442" s="99"/>
      <c r="CN442" s="102"/>
      <c r="CO442" s="99">
        <v>45839</v>
      </c>
      <c r="CP442" s="103" t="s">
        <v>4696</v>
      </c>
      <c r="CQ442" s="104"/>
      <c r="CR442" s="104"/>
      <c r="CS442" s="104"/>
      <c r="CT442" s="104"/>
      <c r="CU442" s="105"/>
      <c r="CV442" s="104" t="str">
        <f>FLEET[[#This Row],[Category]]</f>
        <v>Pickup Truck</v>
      </c>
      <c r="CW442" s="106" t="str">
        <f t="shared" si="6"/>
        <v>PT-239</v>
      </c>
      <c r="CX4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210064</v>
      </c>
      <c r="CY442" s="106" t="str">
        <f>IFERROR(TRIM(MID(FLEET[[#This Row],[Secondary Asset Identifier]], FIND(" - ", FLEET[[#This Row],[Secondary Asset Identifier]]) + 3, LEN(FLEET[[#This Row],[Secondary Asset Identifier]]))),FLEET[[#This Row],[Emp ID]])</f>
        <v>Rodriguez-Ayala, Alejandro J</v>
      </c>
      <c r="CZ442" s="106" t="s">
        <v>6948</v>
      </c>
      <c r="DA442" s="106" t="s">
        <v>3278</v>
      </c>
      <c r="DB442" s="106" t="str">
        <f>FLEET[[#This Row],[Toll Collection Device Number]]</f>
        <v>DFW.06161171</v>
      </c>
      <c r="DC442" s="106" t="str">
        <f>FLEET[[#This Row],[License Plate]]</f>
        <v>THM7878</v>
      </c>
      <c r="DD442" s="111">
        <f>IFERROR(_xlfn.XLOOKUP(FLEET[[#This Row],[ASSET]],Table7[Equip '#],Table7[Rate],),"NON-BILLABLE")</f>
        <v>1300</v>
      </c>
    </row>
    <row r="443" spans="1:108" x14ac:dyDescent="0.25">
      <c r="A443" s="98" t="s">
        <v>4524</v>
      </c>
      <c r="B443" s="99" t="s">
        <v>4525</v>
      </c>
      <c r="C443" s="99" t="s">
        <v>6949</v>
      </c>
      <c r="D443" s="99" t="s">
        <v>4527</v>
      </c>
      <c r="E443" s="99" t="s">
        <v>4528</v>
      </c>
      <c r="F443" s="99" t="s">
        <v>4909</v>
      </c>
      <c r="G443" s="99">
        <v>2022</v>
      </c>
      <c r="H443" s="99" t="s">
        <v>4319</v>
      </c>
      <c r="I443" s="100"/>
      <c r="J443" s="99"/>
      <c r="K443" s="101">
        <v>45746.630636574097</v>
      </c>
      <c r="L443" s="99" t="s">
        <v>4580</v>
      </c>
      <c r="M443" s="99"/>
      <c r="N443" s="99"/>
      <c r="O443" s="99"/>
      <c r="P443" s="99"/>
      <c r="Q443" s="99"/>
      <c r="R443" s="99" t="s">
        <v>4628</v>
      </c>
      <c r="S443" s="99"/>
      <c r="T443" s="99" t="s">
        <v>4535</v>
      </c>
      <c r="U443" s="99" t="s">
        <v>4858</v>
      </c>
      <c r="V443" s="99">
        <v>100</v>
      </c>
      <c r="W443" s="99">
        <v>12189.8</v>
      </c>
      <c r="X443" s="99">
        <v>12189.8</v>
      </c>
      <c r="Y443" s="99">
        <v>7</v>
      </c>
      <c r="Z443" s="99">
        <v>7</v>
      </c>
      <c r="AA443" s="99" t="s">
        <v>6950</v>
      </c>
      <c r="AB443" s="99" t="s">
        <v>6951</v>
      </c>
      <c r="AC443" s="99"/>
      <c r="AD443" s="99" t="s">
        <v>6952</v>
      </c>
      <c r="AE443" s="99" t="s">
        <v>568</v>
      </c>
      <c r="AF443" s="99"/>
      <c r="AG443" s="99"/>
      <c r="AH443" s="99"/>
      <c r="AI443" s="99"/>
      <c r="AJ443" s="99"/>
      <c r="AK443" s="99"/>
      <c r="AL443" s="99"/>
      <c r="AM443" s="99"/>
      <c r="AN443" s="99"/>
      <c r="AO443" s="99" t="s">
        <v>4539</v>
      </c>
      <c r="AP443" s="99"/>
      <c r="AQ443" s="99">
        <v>0</v>
      </c>
      <c r="AR443" s="99">
        <v>0</v>
      </c>
      <c r="AS443" s="99" t="s">
        <v>4540</v>
      </c>
      <c r="AT443" s="99">
        <v>0</v>
      </c>
      <c r="AU443" s="99">
        <v>0</v>
      </c>
      <c r="AV443" s="99">
        <v>0</v>
      </c>
      <c r="AW443" s="99">
        <v>0</v>
      </c>
      <c r="AX443" s="99" t="s">
        <v>6953</v>
      </c>
      <c r="AY443" s="99"/>
      <c r="AZ443" s="99"/>
      <c r="BA443" s="99"/>
      <c r="BB443" s="99"/>
      <c r="BC443" s="99"/>
      <c r="BD443" s="99"/>
      <c r="BE443" s="99"/>
      <c r="BF443" s="99"/>
      <c r="BG443" s="99"/>
      <c r="BH443" s="99"/>
      <c r="BI443" s="99"/>
      <c r="BJ443" s="99"/>
      <c r="BK443" s="99"/>
      <c r="BL443" s="99"/>
      <c r="BM443" s="99"/>
      <c r="BN443" s="99"/>
      <c r="BO443" s="99"/>
      <c r="BP443" s="99"/>
      <c r="BQ443" s="99"/>
      <c r="BR443" s="99"/>
      <c r="BS443" s="99"/>
      <c r="BT443" s="99"/>
      <c r="BU443" s="99"/>
      <c r="BV443" s="99"/>
      <c r="BW443" s="99"/>
      <c r="BX443" s="99"/>
      <c r="BY443" s="99"/>
      <c r="BZ443" s="99"/>
      <c r="CA443" s="99"/>
      <c r="CB443" s="99"/>
      <c r="CC443" s="99"/>
      <c r="CD443" s="99"/>
      <c r="CE443" s="99"/>
      <c r="CF443" s="99"/>
      <c r="CG443" s="99"/>
      <c r="CH443" s="99"/>
      <c r="CI443" s="99"/>
      <c r="CJ443" s="99" t="s">
        <v>4542</v>
      </c>
      <c r="CK443" s="99" t="s">
        <v>6954</v>
      </c>
      <c r="CL443" s="102">
        <v>2</v>
      </c>
      <c r="CM443" s="99"/>
      <c r="CN443" s="102"/>
      <c r="CO443" s="99">
        <v>45930</v>
      </c>
      <c r="CP443" s="103" t="s">
        <v>4544</v>
      </c>
      <c r="CQ443" s="104"/>
      <c r="CR443" s="104"/>
      <c r="CS443" s="104"/>
      <c r="CT443" s="104"/>
      <c r="CU443" s="105"/>
      <c r="CV443" s="104" t="str">
        <f>FLEET[[#This Row],[Category]]</f>
        <v>Pickup Truck</v>
      </c>
      <c r="CW443" s="106" t="str">
        <f t="shared" si="6"/>
        <v>PT-23S</v>
      </c>
      <c r="CX4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4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43" s="106" t="s">
        <v>4577</v>
      </c>
      <c r="DA443" s="106" t="s">
        <v>6949</v>
      </c>
      <c r="DB443" s="106" t="str">
        <f>FLEET[[#This Row],[Toll Collection Device Number]]</f>
        <v>NTTA01532179</v>
      </c>
      <c r="DC443" s="106" t="str">
        <f>FLEET[[#This Row],[License Plate]]</f>
        <v>VNR6364</v>
      </c>
      <c r="DD443" s="111" t="str">
        <f>IFERROR(_xlfn.XLOOKUP(FLEET[[#This Row],[ASSET]],Table7[Equip '#],Table7[Rate],),"NON-BILLABLE")</f>
        <v>NON-BILLABLE</v>
      </c>
    </row>
    <row r="444" spans="1:108" x14ac:dyDescent="0.25">
      <c r="A444" s="98" t="s">
        <v>4524</v>
      </c>
      <c r="B444" s="99" t="s">
        <v>4525</v>
      </c>
      <c r="C444" s="99" t="s">
        <v>6955</v>
      </c>
      <c r="D444" s="99" t="s">
        <v>4527</v>
      </c>
      <c r="E444" s="99" t="s">
        <v>4528</v>
      </c>
      <c r="F444" s="99" t="s">
        <v>4529</v>
      </c>
      <c r="G444" s="99">
        <v>2023</v>
      </c>
      <c r="H444" s="99" t="s">
        <v>4319</v>
      </c>
      <c r="I444" s="100" t="s">
        <v>5415</v>
      </c>
      <c r="J444" s="99"/>
      <c r="K444" s="101">
        <v>45747.311608796299</v>
      </c>
      <c r="L444" s="99" t="s">
        <v>4531</v>
      </c>
      <c r="M444" s="99"/>
      <c r="N444" s="99"/>
      <c r="O444" s="99"/>
      <c r="P444" s="99"/>
      <c r="Q444" s="99"/>
      <c r="R444" s="99" t="s">
        <v>4628</v>
      </c>
      <c r="S444" s="99"/>
      <c r="T444" s="99" t="s">
        <v>4535</v>
      </c>
      <c r="U444" s="99" t="s">
        <v>4536</v>
      </c>
      <c r="V444" s="99">
        <v>597</v>
      </c>
      <c r="W444" s="99">
        <v>23835.5</v>
      </c>
      <c r="X444" s="99">
        <v>23835.5</v>
      </c>
      <c r="Y444" s="99">
        <v>935</v>
      </c>
      <c r="Z444" s="99">
        <v>935</v>
      </c>
      <c r="AA444" s="99" t="s">
        <v>6956</v>
      </c>
      <c r="AB444" s="99" t="s">
        <v>6957</v>
      </c>
      <c r="AC444" s="99"/>
      <c r="AD444" s="99" t="s">
        <v>6958</v>
      </c>
      <c r="AE444" s="99" t="s">
        <v>568</v>
      </c>
      <c r="AF444" s="99"/>
      <c r="AG444" s="99"/>
      <c r="AH444" s="100" t="s">
        <v>6959</v>
      </c>
      <c r="AI444" s="99"/>
      <c r="AJ444" s="99"/>
      <c r="AK444" s="99"/>
      <c r="AL444" s="99"/>
      <c r="AM444" s="99"/>
      <c r="AN444" s="99"/>
      <c r="AO444" s="99" t="s">
        <v>4539</v>
      </c>
      <c r="AP444" s="99" t="s">
        <v>4639</v>
      </c>
      <c r="AQ444" s="99">
        <v>0</v>
      </c>
      <c r="AR444" s="99">
        <v>0</v>
      </c>
      <c r="AS444" s="99" t="s">
        <v>4540</v>
      </c>
      <c r="AT444" s="99">
        <v>0</v>
      </c>
      <c r="AU444" s="99">
        <v>0</v>
      </c>
      <c r="AV444" s="99">
        <v>0</v>
      </c>
      <c r="AW444" s="99">
        <v>0</v>
      </c>
      <c r="AX444" s="99" t="s">
        <v>6960</v>
      </c>
      <c r="AY444" s="99"/>
      <c r="AZ444" s="99"/>
      <c r="BA444" s="99"/>
      <c r="BB444" s="99"/>
      <c r="BC444" s="99"/>
      <c r="BD444" s="99"/>
      <c r="BE444" s="99"/>
      <c r="BF444" s="99" t="s">
        <v>6372</v>
      </c>
      <c r="BG444" s="99"/>
      <c r="BH444" s="99"/>
      <c r="BI444" s="99"/>
      <c r="BJ444" s="99"/>
      <c r="BK444" s="99"/>
      <c r="BL444" s="99"/>
      <c r="BM444" s="99"/>
      <c r="BN444" s="99"/>
      <c r="BO444" s="99"/>
      <c r="BP444" s="99"/>
      <c r="BQ444" s="99"/>
      <c r="BR444" s="99"/>
      <c r="BS444" s="99"/>
      <c r="BT444" s="99"/>
      <c r="BU444" s="99"/>
      <c r="BV444" s="99"/>
      <c r="BW444" s="99"/>
      <c r="BX444" s="99"/>
      <c r="BY444" s="99"/>
      <c r="BZ444" s="99"/>
      <c r="CA444" s="99"/>
      <c r="CB444" s="99"/>
      <c r="CC444" s="99"/>
      <c r="CD444" s="99"/>
      <c r="CE444" s="99"/>
      <c r="CF444" s="99"/>
      <c r="CG444" s="99"/>
      <c r="CH444" s="99"/>
      <c r="CI444" s="99"/>
      <c r="CJ444" s="99" t="s">
        <v>4542</v>
      </c>
      <c r="CK444" s="99" t="s">
        <v>6961</v>
      </c>
      <c r="CL444" s="99">
        <v>2</v>
      </c>
      <c r="CM444" s="99"/>
      <c r="CN444" s="102"/>
      <c r="CO444" s="99">
        <v>45869</v>
      </c>
      <c r="CP444" s="103" t="s">
        <v>4544</v>
      </c>
      <c r="CQ444" s="104"/>
      <c r="CR444" s="104"/>
      <c r="CS444" s="104"/>
      <c r="CT444" s="104"/>
      <c r="CU444" s="105"/>
      <c r="CV444" s="104" t="str">
        <f>FLEET[[#This Row],[Category]]</f>
        <v>Pickup Truck</v>
      </c>
      <c r="CW444" s="106" t="str">
        <f t="shared" si="6"/>
        <v>PT-240</v>
      </c>
      <c r="CX4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230005</v>
      </c>
      <c r="CY444" s="106" t="str">
        <f>IFERROR(TRIM(MID(FLEET[[#This Row],[Secondary Asset Identifier]], FIND(" - ", FLEET[[#This Row],[Secondary Asset Identifier]]) + 3, LEN(FLEET[[#This Row],[Secondary Asset Identifier]]))),FLEET[[#This Row],[Emp ID]])</f>
        <v>Mize, Clint</v>
      </c>
      <c r="CZ444" s="106" t="s">
        <v>6962</v>
      </c>
      <c r="DA444" s="106" t="s">
        <v>3279</v>
      </c>
      <c r="DB444" s="106" t="str">
        <f>FLEET[[#This Row],[Toll Collection Device Number]]</f>
        <v>DFW.06161170</v>
      </c>
      <c r="DC444" s="106" t="str">
        <f>FLEET[[#This Row],[License Plate]]</f>
        <v>THM7877</v>
      </c>
      <c r="DD444" s="111">
        <f>IFERROR(_xlfn.XLOOKUP(FLEET[[#This Row],[ASSET]],Table7[Equip '#],Table7[Rate],),"NON-BILLABLE")</f>
        <v>1300</v>
      </c>
    </row>
    <row r="445" spans="1:108" x14ac:dyDescent="0.25">
      <c r="A445" s="98" t="s">
        <v>4524</v>
      </c>
      <c r="B445" s="99" t="s">
        <v>4525</v>
      </c>
      <c r="C445" s="99" t="s">
        <v>6963</v>
      </c>
      <c r="D445" s="99" t="s">
        <v>4527</v>
      </c>
      <c r="E445" s="99" t="s">
        <v>4528</v>
      </c>
      <c r="F445" s="99" t="s">
        <v>4529</v>
      </c>
      <c r="G445" s="99">
        <v>2023</v>
      </c>
      <c r="H445" s="99" t="s">
        <v>4319</v>
      </c>
      <c r="I445" s="100" t="s">
        <v>5415</v>
      </c>
      <c r="J445" s="99"/>
      <c r="K445" s="101">
        <v>45747.312210648102</v>
      </c>
      <c r="L445" s="99" t="s">
        <v>4531</v>
      </c>
      <c r="M445" s="99"/>
      <c r="N445" s="99"/>
      <c r="O445" s="99"/>
      <c r="P445" s="99"/>
      <c r="Q445" s="99"/>
      <c r="R445" s="99" t="s">
        <v>4533</v>
      </c>
      <c r="S445" s="99"/>
      <c r="T445" s="99" t="s">
        <v>4535</v>
      </c>
      <c r="U445" s="99" t="s">
        <v>4536</v>
      </c>
      <c r="V445" s="99">
        <v>597</v>
      </c>
      <c r="W445" s="99">
        <v>41304.400000000001</v>
      </c>
      <c r="X445" s="99">
        <v>41304.400000000001</v>
      </c>
      <c r="Y445" s="99">
        <v>1134</v>
      </c>
      <c r="Z445" s="99">
        <v>1134</v>
      </c>
      <c r="AA445" s="99" t="s">
        <v>6964</v>
      </c>
      <c r="AB445" s="99" t="s">
        <v>6965</v>
      </c>
      <c r="AC445" s="99"/>
      <c r="AD445" s="99" t="s">
        <v>6966</v>
      </c>
      <c r="AE445" s="99" t="s">
        <v>568</v>
      </c>
      <c r="AF445" s="99"/>
      <c r="AG445" s="99"/>
      <c r="AH445" s="99" t="s">
        <v>6959</v>
      </c>
      <c r="AI445" s="99"/>
      <c r="AJ445" s="99"/>
      <c r="AK445" s="99"/>
      <c r="AL445" s="99"/>
      <c r="AM445" s="99"/>
      <c r="AN445" s="99"/>
      <c r="AO445" s="99" t="s">
        <v>4539</v>
      </c>
      <c r="AP445" s="99" t="s">
        <v>4639</v>
      </c>
      <c r="AQ445" s="99">
        <v>0</v>
      </c>
      <c r="AR445" s="99">
        <v>0</v>
      </c>
      <c r="AS445" s="99" t="s">
        <v>4540</v>
      </c>
      <c r="AT445" s="99">
        <v>0</v>
      </c>
      <c r="AU445" s="99">
        <v>0</v>
      </c>
      <c r="AV445" s="99">
        <v>0</v>
      </c>
      <c r="AW445" s="99">
        <v>0</v>
      </c>
      <c r="AX445" s="99" t="s">
        <v>6967</v>
      </c>
      <c r="AY445" s="99"/>
      <c r="AZ445" s="99"/>
      <c r="BA445" s="99"/>
      <c r="BB445" s="99"/>
      <c r="BC445" s="99"/>
      <c r="BD445" s="99"/>
      <c r="BE445" s="99"/>
      <c r="BF445" s="99" t="s">
        <v>5526</v>
      </c>
      <c r="BG445" s="99"/>
      <c r="BH445" s="99"/>
      <c r="BI445" s="99"/>
      <c r="BJ445" s="99"/>
      <c r="BK445" s="99"/>
      <c r="BL445" s="99"/>
      <c r="BM445" s="99"/>
      <c r="BN445" s="99"/>
      <c r="BO445" s="99"/>
      <c r="BP445" s="99"/>
      <c r="BQ445" s="99"/>
      <c r="BR445" s="99"/>
      <c r="BS445" s="99"/>
      <c r="BT445" s="99"/>
      <c r="BU445" s="99"/>
      <c r="BV445" s="99"/>
      <c r="BW445" s="99"/>
      <c r="BX445" s="99"/>
      <c r="BY445" s="99"/>
      <c r="BZ445" s="99"/>
      <c r="CA445" s="99"/>
      <c r="CB445" s="99"/>
      <c r="CC445" s="99"/>
      <c r="CD445" s="99"/>
      <c r="CE445" s="99"/>
      <c r="CF445" s="99"/>
      <c r="CG445" s="99"/>
      <c r="CH445" s="99"/>
      <c r="CI445" s="99"/>
      <c r="CJ445" s="99" t="s">
        <v>4542</v>
      </c>
      <c r="CK445" s="99" t="s">
        <v>6968</v>
      </c>
      <c r="CL445" s="102">
        <v>2</v>
      </c>
      <c r="CM445" s="99"/>
      <c r="CN445" s="102"/>
      <c r="CO445" s="99">
        <v>45869</v>
      </c>
      <c r="CP445" s="103" t="s">
        <v>4544</v>
      </c>
      <c r="CQ445" s="104"/>
      <c r="CR445" s="104"/>
      <c r="CS445" s="104"/>
      <c r="CT445" s="104"/>
      <c r="CU445" s="105"/>
      <c r="CV445" s="104" t="str">
        <f>FLEET[[#This Row],[Category]]</f>
        <v>Pickup Truck</v>
      </c>
      <c r="CW445" s="106" t="str">
        <f t="shared" si="6"/>
        <v>PT-241</v>
      </c>
      <c r="CX4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210050</v>
      </c>
      <c r="CY445" s="106" t="str">
        <f>IFERROR(TRIM(MID(FLEET[[#This Row],[Secondary Asset Identifier]], FIND(" - ", FLEET[[#This Row],[Secondary Asset Identifier]]) + 3, LEN(FLEET[[#This Row],[Secondary Asset Identifier]]))),FLEET[[#This Row],[Emp ID]])</f>
        <v>Garcia, Mark E XL</v>
      </c>
      <c r="CZ445" s="106" t="s">
        <v>6969</v>
      </c>
      <c r="DA445" s="106" t="s">
        <v>3280</v>
      </c>
      <c r="DB445" s="106" t="str">
        <f>FLEET[[#This Row],[Toll Collection Device Number]]</f>
        <v>DFW.06161169</v>
      </c>
      <c r="DC445" s="106" t="str">
        <f>FLEET[[#This Row],[License Plate]]</f>
        <v>THM7875</v>
      </c>
      <c r="DD445" s="111">
        <f>IFERROR(_xlfn.XLOOKUP(FLEET[[#This Row],[ASSET]],Table7[Equip '#],Table7[Rate],),"NON-BILLABLE")</f>
        <v>1300</v>
      </c>
    </row>
    <row r="446" spans="1:108" x14ac:dyDescent="0.25">
      <c r="A446" s="98" t="s">
        <v>4524</v>
      </c>
      <c r="B446" s="99" t="s">
        <v>4525</v>
      </c>
      <c r="C446" s="99" t="s">
        <v>6970</v>
      </c>
      <c r="D446" s="99" t="s">
        <v>4527</v>
      </c>
      <c r="E446" s="99" t="s">
        <v>4528</v>
      </c>
      <c r="F446" s="99" t="s">
        <v>5588</v>
      </c>
      <c r="G446" s="99">
        <v>2023</v>
      </c>
      <c r="H446" s="99" t="s">
        <v>4319</v>
      </c>
      <c r="I446" s="100" t="s">
        <v>5627</v>
      </c>
      <c r="J446" s="99"/>
      <c r="K446" s="99">
        <v>45747.3346759259</v>
      </c>
      <c r="L446" s="99" t="s">
        <v>4531</v>
      </c>
      <c r="M446" s="99"/>
      <c r="N446" s="99"/>
      <c r="O446" s="99"/>
      <c r="P446" s="99"/>
      <c r="Q446" s="99"/>
      <c r="R446" s="99" t="s">
        <v>6971</v>
      </c>
      <c r="S446" s="99"/>
      <c r="T446" s="99" t="s">
        <v>4535</v>
      </c>
      <c r="U446" s="99" t="s">
        <v>4536</v>
      </c>
      <c r="V446" s="99">
        <v>593</v>
      </c>
      <c r="W446" s="99">
        <v>41629.9</v>
      </c>
      <c r="X446" s="99">
        <v>41629.9</v>
      </c>
      <c r="Y446" s="99">
        <v>2210</v>
      </c>
      <c r="Z446" s="99">
        <v>2210</v>
      </c>
      <c r="AA446" s="99" t="s">
        <v>6972</v>
      </c>
      <c r="AB446" s="99" t="s">
        <v>6973</v>
      </c>
      <c r="AC446" s="99"/>
      <c r="AD446" s="99" t="s">
        <v>6974</v>
      </c>
      <c r="AE446" s="99" t="s">
        <v>568</v>
      </c>
      <c r="AF446" s="99"/>
      <c r="AG446" s="99"/>
      <c r="AH446" s="99" t="s">
        <v>6553</v>
      </c>
      <c r="AI446" s="99"/>
      <c r="AJ446" s="99"/>
      <c r="AK446" s="99"/>
      <c r="AL446" s="99"/>
      <c r="AM446" s="99"/>
      <c r="AN446" s="99"/>
      <c r="AO446" s="99" t="s">
        <v>4539</v>
      </c>
      <c r="AP446" s="99" t="s">
        <v>4639</v>
      </c>
      <c r="AQ446" s="99">
        <v>0</v>
      </c>
      <c r="AR446" s="99">
        <v>0</v>
      </c>
      <c r="AS446" s="99" t="s">
        <v>4540</v>
      </c>
      <c r="AT446" s="99">
        <v>0</v>
      </c>
      <c r="AU446" s="99">
        <v>0</v>
      </c>
      <c r="AV446" s="99">
        <v>0</v>
      </c>
      <c r="AW446" s="99">
        <v>0</v>
      </c>
      <c r="AX446" s="99" t="s">
        <v>6975</v>
      </c>
      <c r="AY446" s="99"/>
      <c r="AZ446" s="99">
        <v>0</v>
      </c>
      <c r="BA446" s="99">
        <v>0</v>
      </c>
      <c r="BB446" s="99">
        <v>0</v>
      </c>
      <c r="BC446" s="99"/>
      <c r="BD446" s="99"/>
      <c r="BE446" s="99"/>
      <c r="BF446" s="99" t="s">
        <v>5217</v>
      </c>
      <c r="BG446" s="99"/>
      <c r="BH446" s="99"/>
      <c r="BI446" s="99"/>
      <c r="BJ446" s="99"/>
      <c r="BK446" s="99"/>
      <c r="BL446" s="99"/>
      <c r="BM446" s="99"/>
      <c r="BN446" s="99"/>
      <c r="BO446" s="99"/>
      <c r="BP446" s="99"/>
      <c r="BQ446" s="99"/>
      <c r="BR446" s="99"/>
      <c r="BS446" s="99"/>
      <c r="BT446" s="99"/>
      <c r="BU446" s="99"/>
      <c r="BV446" s="99"/>
      <c r="BW446" s="99"/>
      <c r="BX446" s="99"/>
      <c r="BY446" s="99"/>
      <c r="BZ446" s="99"/>
      <c r="CA446" s="99"/>
      <c r="CB446" s="99"/>
      <c r="CC446" s="99"/>
      <c r="CD446" s="99"/>
      <c r="CE446" s="99"/>
      <c r="CF446" s="99"/>
      <c r="CG446" s="99"/>
      <c r="CH446" s="99"/>
      <c r="CI446" s="99"/>
      <c r="CJ446" s="99" t="s">
        <v>4542</v>
      </c>
      <c r="CK446" s="99" t="s">
        <v>6976</v>
      </c>
      <c r="CL446" s="99">
        <v>2</v>
      </c>
      <c r="CM446" s="99"/>
      <c r="CN446" s="102"/>
      <c r="CO446" s="99">
        <v>45838</v>
      </c>
      <c r="CP446" s="103" t="s">
        <v>4696</v>
      </c>
      <c r="CQ446" s="104"/>
      <c r="CR446" s="104"/>
      <c r="CS446" s="104"/>
      <c r="CT446" s="104"/>
      <c r="CU446" s="105"/>
      <c r="CV446" s="104" t="str">
        <f>FLEET[[#This Row],[Category]]</f>
        <v>Pickup Truck</v>
      </c>
      <c r="CW446" s="106" t="str">
        <f t="shared" si="6"/>
        <v>PT-242</v>
      </c>
      <c r="CX4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240083</v>
      </c>
      <c r="CY446" s="106" t="str">
        <f>IFERROR(TRIM(MID(FLEET[[#This Row],[Secondary Asset Identifier]], FIND(" - ", FLEET[[#This Row],[Secondary Asset Identifier]]) + 3, LEN(FLEET[[#This Row],[Secondary Asset Identifier]]))),FLEET[[#This Row],[Emp ID]])</f>
        <v>Sanchez, Hector</v>
      </c>
      <c r="CZ446" s="106" t="s">
        <v>6977</v>
      </c>
      <c r="DA446" s="106" t="s">
        <v>3285</v>
      </c>
      <c r="DB446" s="106" t="str">
        <f>FLEET[[#This Row],[Toll Collection Device Number]]</f>
        <v>DFW.06043575</v>
      </c>
      <c r="DC446" s="106" t="str">
        <f>FLEET[[#This Row],[License Plate]]</f>
        <v>THJ6282</v>
      </c>
      <c r="DD446" s="111">
        <f>IFERROR(_xlfn.XLOOKUP(FLEET[[#This Row],[ASSET]],Table7[Equip '#],Table7[Rate],),"NON-BILLABLE")</f>
        <v>1500</v>
      </c>
    </row>
    <row r="447" spans="1:108" x14ac:dyDescent="0.25">
      <c r="A447" s="98" t="s">
        <v>4524</v>
      </c>
      <c r="B447" s="99" t="s">
        <v>4525</v>
      </c>
      <c r="C447" s="99" t="s">
        <v>6978</v>
      </c>
      <c r="D447" s="99" t="s">
        <v>4527</v>
      </c>
      <c r="E447" s="99" t="s">
        <v>4528</v>
      </c>
      <c r="F447" s="99" t="s">
        <v>4529</v>
      </c>
      <c r="G447" s="99">
        <v>2023</v>
      </c>
      <c r="H447" s="99" t="s">
        <v>4319</v>
      </c>
      <c r="I447" s="100" t="s">
        <v>5415</v>
      </c>
      <c r="J447" s="99"/>
      <c r="K447" s="101">
        <v>45747.279861111099</v>
      </c>
      <c r="L447" s="99" t="s">
        <v>4531</v>
      </c>
      <c r="M447" s="99"/>
      <c r="N447" s="99"/>
      <c r="O447" s="99"/>
      <c r="P447" s="99"/>
      <c r="Q447" s="99"/>
      <c r="R447" s="99" t="s">
        <v>4533</v>
      </c>
      <c r="S447" s="99" t="s">
        <v>6979</v>
      </c>
      <c r="T447" s="99" t="s">
        <v>4535</v>
      </c>
      <c r="U447" s="99" t="s">
        <v>4536</v>
      </c>
      <c r="V447" s="99">
        <v>597</v>
      </c>
      <c r="W447" s="99">
        <v>24419.3</v>
      </c>
      <c r="X447" s="99">
        <v>24419.3</v>
      </c>
      <c r="Y447" s="99">
        <v>768</v>
      </c>
      <c r="Z447" s="99">
        <v>768</v>
      </c>
      <c r="AA447" s="99" t="s">
        <v>6980</v>
      </c>
      <c r="AB447" s="99" t="s">
        <v>6981</v>
      </c>
      <c r="AC447" s="99"/>
      <c r="AD447" s="99" t="s">
        <v>6982</v>
      </c>
      <c r="AE447" s="99" t="s">
        <v>568</v>
      </c>
      <c r="AF447" s="99"/>
      <c r="AG447" s="99"/>
      <c r="AH447" s="99" t="s">
        <v>6983</v>
      </c>
      <c r="AI447" s="99"/>
      <c r="AJ447" s="99"/>
      <c r="AK447" s="99"/>
      <c r="AL447" s="99"/>
      <c r="AM447" s="99"/>
      <c r="AN447" s="99"/>
      <c r="AO447" s="99" t="s">
        <v>4539</v>
      </c>
      <c r="AP447" s="99" t="s">
        <v>4639</v>
      </c>
      <c r="AQ447" s="99">
        <v>0</v>
      </c>
      <c r="AR447" s="99">
        <v>0</v>
      </c>
      <c r="AS447" s="99" t="s">
        <v>4540</v>
      </c>
      <c r="AT447" s="99">
        <v>0</v>
      </c>
      <c r="AU447" s="99">
        <v>0</v>
      </c>
      <c r="AV447" s="99">
        <v>0</v>
      </c>
      <c r="AW447" s="99">
        <v>0</v>
      </c>
      <c r="AX447" s="99" t="s">
        <v>6984</v>
      </c>
      <c r="AY447" s="99"/>
      <c r="AZ447" s="99"/>
      <c r="BA447" s="99"/>
      <c r="BB447" s="99"/>
      <c r="BC447" s="99"/>
      <c r="BD447" s="99"/>
      <c r="BE447" s="99"/>
      <c r="BF447" s="99" t="s">
        <v>6985</v>
      </c>
      <c r="BG447" s="99"/>
      <c r="BH447" s="99"/>
      <c r="BI447" s="99"/>
      <c r="BJ447" s="99"/>
      <c r="BK447" s="99"/>
      <c r="BL447" s="99"/>
      <c r="BM447" s="99"/>
      <c r="BN447" s="99"/>
      <c r="BO447" s="99"/>
      <c r="BP447" s="99"/>
      <c r="BQ447" s="99"/>
      <c r="BR447" s="99"/>
      <c r="BS447" s="99"/>
      <c r="BT447" s="99"/>
      <c r="BU447" s="99"/>
      <c r="BV447" s="99"/>
      <c r="BW447" s="99"/>
      <c r="BX447" s="99"/>
      <c r="BY447" s="99"/>
      <c r="BZ447" s="99"/>
      <c r="CA447" s="99"/>
      <c r="CB447" s="99"/>
      <c r="CC447" s="99"/>
      <c r="CD447" s="99"/>
      <c r="CE447" s="99"/>
      <c r="CF447" s="99"/>
      <c r="CG447" s="99"/>
      <c r="CH447" s="99"/>
      <c r="CI447" s="99"/>
      <c r="CJ447" s="99" t="s">
        <v>4542</v>
      </c>
      <c r="CK447" s="99" t="s">
        <v>6986</v>
      </c>
      <c r="CL447" s="99">
        <v>2</v>
      </c>
      <c r="CM447" s="99"/>
      <c r="CN447" s="102"/>
      <c r="CO447" s="99">
        <v>45869</v>
      </c>
      <c r="CP447" s="103" t="s">
        <v>4544</v>
      </c>
      <c r="CQ447" s="104"/>
      <c r="CR447" s="104"/>
      <c r="CS447" s="104"/>
      <c r="CT447" s="104"/>
      <c r="CU447" s="105"/>
      <c r="CV447" s="104" t="str">
        <f>FLEET[[#This Row],[Category]]</f>
        <v>Pickup Truck</v>
      </c>
      <c r="CW447" s="106" t="str">
        <f t="shared" si="6"/>
        <v>PT-243</v>
      </c>
      <c r="CX4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210010</v>
      </c>
      <c r="CY447" s="106" t="str">
        <f>IFERROR(TRIM(MID(FLEET[[#This Row],[Secondary Asset Identifier]], FIND(" - ", FLEET[[#This Row],[Secondary Asset Identifier]]) + 3, LEN(FLEET[[#This Row],[Secondary Asset Identifier]]))),FLEET[[#This Row],[Emp ID]])</f>
        <v>Bobba, Ramesh</v>
      </c>
      <c r="CZ447" s="106" t="s">
        <v>6987</v>
      </c>
      <c r="DA447" s="106" t="s">
        <v>3286</v>
      </c>
      <c r="DB447" s="106" t="str">
        <f>FLEET[[#This Row],[Toll Collection Device Number]]</f>
        <v>DFW.06558358</v>
      </c>
      <c r="DC447" s="106" t="str">
        <f>FLEET[[#This Row],[License Plate]]</f>
        <v>TGF9170</v>
      </c>
      <c r="DD447" s="111">
        <f>IFERROR(_xlfn.XLOOKUP(FLEET[[#This Row],[ASSET]],Table7[Equip '#],Table7[Rate],),"NON-BILLABLE")</f>
        <v>1300</v>
      </c>
    </row>
    <row r="448" spans="1:108" x14ac:dyDescent="0.25">
      <c r="A448" s="98" t="s">
        <v>4524</v>
      </c>
      <c r="B448" s="99" t="s">
        <v>4525</v>
      </c>
      <c r="C448" s="99" t="s">
        <v>6988</v>
      </c>
      <c r="D448" s="99" t="s">
        <v>4527</v>
      </c>
      <c r="E448" s="99" t="s">
        <v>4528</v>
      </c>
      <c r="F448" s="99" t="s">
        <v>4529</v>
      </c>
      <c r="G448" s="99">
        <v>2023</v>
      </c>
      <c r="H448" s="99" t="s">
        <v>4319</v>
      </c>
      <c r="I448" s="100" t="s">
        <v>5415</v>
      </c>
      <c r="J448" s="99"/>
      <c r="K448" s="101">
        <v>45746.626273148097</v>
      </c>
      <c r="L448" s="99" t="s">
        <v>6989</v>
      </c>
      <c r="M448" s="99"/>
      <c r="N448" s="99"/>
      <c r="O448" s="99"/>
      <c r="P448" s="99"/>
      <c r="Q448" s="99"/>
      <c r="R448" s="99" t="s">
        <v>6990</v>
      </c>
      <c r="S448" s="99" t="s">
        <v>6991</v>
      </c>
      <c r="T448" s="99" t="s">
        <v>4535</v>
      </c>
      <c r="U448" s="99" t="s">
        <v>1937</v>
      </c>
      <c r="V448" s="99">
        <v>591</v>
      </c>
      <c r="W448" s="99">
        <v>19797.099999999999</v>
      </c>
      <c r="X448" s="99">
        <v>19797.099999999999</v>
      </c>
      <c r="Y448" s="99">
        <v>1311</v>
      </c>
      <c r="Z448" s="99">
        <v>1311</v>
      </c>
      <c r="AA448" s="99" t="s">
        <v>6992</v>
      </c>
      <c r="AB448" s="99" t="s">
        <v>6993</v>
      </c>
      <c r="AC448" s="99"/>
      <c r="AD448" s="99" t="s">
        <v>6994</v>
      </c>
      <c r="AE448" s="99" t="s">
        <v>568</v>
      </c>
      <c r="AF448" s="99"/>
      <c r="AG448" s="99"/>
      <c r="AH448" s="99" t="s">
        <v>6983</v>
      </c>
      <c r="AI448" s="99"/>
      <c r="AJ448" s="99"/>
      <c r="AK448" s="99"/>
      <c r="AL448" s="99"/>
      <c r="AM448" s="99"/>
      <c r="AN448" s="99"/>
      <c r="AO448" s="99" t="s">
        <v>4539</v>
      </c>
      <c r="AP448" s="99" t="s">
        <v>4639</v>
      </c>
      <c r="AQ448" s="99">
        <v>0</v>
      </c>
      <c r="AR448" s="99">
        <v>0</v>
      </c>
      <c r="AS448" s="99" t="s">
        <v>4540</v>
      </c>
      <c r="AT448" s="99">
        <v>0</v>
      </c>
      <c r="AU448" s="99">
        <v>0</v>
      </c>
      <c r="AV448" s="99">
        <v>0</v>
      </c>
      <c r="AW448" s="99">
        <v>0</v>
      </c>
      <c r="AX448" s="99" t="s">
        <v>6995</v>
      </c>
      <c r="AY448" s="99"/>
      <c r="AZ448" s="99">
        <v>0</v>
      </c>
      <c r="BA448" s="99">
        <v>0</v>
      </c>
      <c r="BB448" s="99">
        <v>0</v>
      </c>
      <c r="BC448" s="99"/>
      <c r="BD448" s="99"/>
      <c r="BE448" s="99"/>
      <c r="BF448" s="99" t="s">
        <v>5411</v>
      </c>
      <c r="BG448" s="99"/>
      <c r="BH448" s="99"/>
      <c r="BI448" s="99"/>
      <c r="BJ448" s="99"/>
      <c r="BK448" s="99"/>
      <c r="BL448" s="99"/>
      <c r="BM448" s="99"/>
      <c r="BN448" s="99"/>
      <c r="BO448" s="99"/>
      <c r="BP448" s="99"/>
      <c r="BQ448" s="99"/>
      <c r="BR448" s="99"/>
      <c r="BS448" s="99"/>
      <c r="BT448" s="99"/>
      <c r="BU448" s="99"/>
      <c r="BV448" s="99"/>
      <c r="BW448" s="99"/>
      <c r="BX448" s="99"/>
      <c r="BY448" s="99"/>
      <c r="BZ448" s="99"/>
      <c r="CA448" s="99"/>
      <c r="CB448" s="99"/>
      <c r="CC448" s="99"/>
      <c r="CD448" s="99"/>
      <c r="CE448" s="99"/>
      <c r="CF448" s="99"/>
      <c r="CG448" s="99"/>
      <c r="CH448" s="99"/>
      <c r="CI448" s="99"/>
      <c r="CJ448" s="99" t="s">
        <v>4542</v>
      </c>
      <c r="CK448" s="99" t="s">
        <v>6996</v>
      </c>
      <c r="CL448" s="102">
        <v>2</v>
      </c>
      <c r="CM448" s="99"/>
      <c r="CN448" s="102"/>
      <c r="CO448" s="99">
        <v>45869</v>
      </c>
      <c r="CP448" s="103" t="s">
        <v>4696</v>
      </c>
      <c r="CQ448" s="104"/>
      <c r="CR448" s="104"/>
      <c r="CS448" s="104"/>
      <c r="CT448" s="104"/>
      <c r="CU448" s="105"/>
      <c r="CV448" s="104" t="str">
        <f>FLEET[[#This Row],[Category]]</f>
        <v>Pickup Truck</v>
      </c>
      <c r="CW448" s="106" t="str">
        <f t="shared" si="6"/>
        <v>PT-244</v>
      </c>
      <c r="CX4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410012</v>
      </c>
      <c r="CY448" s="106" t="str">
        <f>IFERROR(TRIM(MID(FLEET[[#This Row],[Secondary Asset Identifier]], FIND(" - ", FLEET[[#This Row],[Secondary Asset Identifier]]) + 3, LEN(FLEET[[#This Row],[Secondary Asset Identifier]]))),FLEET[[#This Row],[Emp ID]])</f>
        <v>Abunemeh, Osama M</v>
      </c>
      <c r="CZ448" s="106" t="s">
        <v>6997</v>
      </c>
      <c r="DA448" s="106" t="s">
        <v>3287</v>
      </c>
      <c r="DB448" s="106" t="str">
        <f>FLEET[[#This Row],[Toll Collection Device Number]]</f>
        <v>DFW.06165509</v>
      </c>
      <c r="DC448" s="106" t="str">
        <f>FLEET[[#This Row],[License Plate]]</f>
        <v>TGF9168</v>
      </c>
      <c r="DD448" s="111">
        <f>IFERROR(_xlfn.XLOOKUP(FLEET[[#This Row],[ASSET]],Table7[Equip '#],Table7[Rate],),"NON-BILLABLE")</f>
        <v>1300</v>
      </c>
    </row>
    <row r="449" spans="1:108" x14ac:dyDescent="0.25">
      <c r="A449" s="98" t="s">
        <v>4524</v>
      </c>
      <c r="B449" s="99" t="s">
        <v>4525</v>
      </c>
      <c r="C449" s="99" t="s">
        <v>6998</v>
      </c>
      <c r="D449" s="99" t="s">
        <v>4527</v>
      </c>
      <c r="E449" s="99" t="s">
        <v>4528</v>
      </c>
      <c r="F449" s="99" t="s">
        <v>4529</v>
      </c>
      <c r="G449" s="99">
        <v>2023</v>
      </c>
      <c r="H449" s="99" t="s">
        <v>4319</v>
      </c>
      <c r="I449" s="100" t="s">
        <v>5415</v>
      </c>
      <c r="J449" s="99"/>
      <c r="K449" s="101">
        <v>45747.314444444397</v>
      </c>
      <c r="L449" s="99" t="s">
        <v>4531</v>
      </c>
      <c r="M449" s="99"/>
      <c r="N449" s="99"/>
      <c r="O449" s="99"/>
      <c r="P449" s="99"/>
      <c r="Q449" s="99"/>
      <c r="R449" s="99" t="s">
        <v>4776</v>
      </c>
      <c r="S449" s="99" t="s">
        <v>6999</v>
      </c>
      <c r="T449" s="99" t="s">
        <v>4535</v>
      </c>
      <c r="U449" s="99" t="s">
        <v>4536</v>
      </c>
      <c r="V449" s="99">
        <v>597</v>
      </c>
      <c r="W449" s="99">
        <v>35143.9</v>
      </c>
      <c r="X449" s="99">
        <v>35143.9</v>
      </c>
      <c r="Y449" s="99">
        <v>1654</v>
      </c>
      <c r="Z449" s="99">
        <v>1654</v>
      </c>
      <c r="AA449" s="99" t="s">
        <v>7000</v>
      </c>
      <c r="AB449" s="99" t="s">
        <v>7001</v>
      </c>
      <c r="AC449" s="99"/>
      <c r="AD449" s="99" t="s">
        <v>7002</v>
      </c>
      <c r="AE449" s="99" t="s">
        <v>568</v>
      </c>
      <c r="AF449" s="99"/>
      <c r="AG449" s="99"/>
      <c r="AH449" s="100" t="s">
        <v>7003</v>
      </c>
      <c r="AI449" s="99"/>
      <c r="AJ449" s="99"/>
      <c r="AK449" s="99"/>
      <c r="AL449" s="99"/>
      <c r="AM449" s="99"/>
      <c r="AN449" s="99"/>
      <c r="AO449" s="99" t="s">
        <v>4539</v>
      </c>
      <c r="AP449" s="99" t="s">
        <v>4639</v>
      </c>
      <c r="AQ449" s="99">
        <v>0</v>
      </c>
      <c r="AR449" s="99">
        <v>0</v>
      </c>
      <c r="AS449" s="99" t="s">
        <v>4540</v>
      </c>
      <c r="AT449" s="99">
        <v>0</v>
      </c>
      <c r="AU449" s="99">
        <v>0</v>
      </c>
      <c r="AV449" s="99">
        <v>0</v>
      </c>
      <c r="AW449" s="99">
        <v>0</v>
      </c>
      <c r="AX449" s="99" t="s">
        <v>7004</v>
      </c>
      <c r="AY449" s="99"/>
      <c r="AZ449" s="99"/>
      <c r="BA449" s="99"/>
      <c r="BB449" s="99"/>
      <c r="BC449" s="99"/>
      <c r="BD449" s="99"/>
      <c r="BE449" s="99"/>
      <c r="BF449" s="99" t="s">
        <v>5411</v>
      </c>
      <c r="BG449" s="99"/>
      <c r="BH449" s="99"/>
      <c r="BI449" s="99"/>
      <c r="BJ449" s="99"/>
      <c r="BK449" s="99"/>
      <c r="BL449" s="99"/>
      <c r="BM449" s="99"/>
      <c r="BN449" s="99"/>
      <c r="BO449" s="99"/>
      <c r="BP449" s="99"/>
      <c r="BQ449" s="99"/>
      <c r="BR449" s="99"/>
      <c r="BS449" s="99"/>
      <c r="BT449" s="99"/>
      <c r="BU449" s="99"/>
      <c r="BV449" s="99"/>
      <c r="BW449" s="99"/>
      <c r="BX449" s="99"/>
      <c r="BY449" s="99"/>
      <c r="BZ449" s="99"/>
      <c r="CA449" s="99"/>
      <c r="CB449" s="99"/>
      <c r="CC449" s="99"/>
      <c r="CD449" s="99"/>
      <c r="CE449" s="99"/>
      <c r="CF449" s="99"/>
      <c r="CG449" s="99"/>
      <c r="CH449" s="99"/>
      <c r="CI449" s="99"/>
      <c r="CJ449" s="99" t="s">
        <v>4542</v>
      </c>
      <c r="CK449" s="99" t="s">
        <v>7005</v>
      </c>
      <c r="CL449" s="102">
        <v>2</v>
      </c>
      <c r="CM449" s="99"/>
      <c r="CN449" s="102"/>
      <c r="CO449" s="99">
        <v>45869</v>
      </c>
      <c r="CP449" s="103" t="s">
        <v>4544</v>
      </c>
      <c r="CQ449" s="104"/>
      <c r="CR449" s="104"/>
      <c r="CS449" s="104"/>
      <c r="CT449" s="104"/>
      <c r="CU449" s="105"/>
      <c r="CV449" s="104" t="str">
        <f>FLEET[[#This Row],[Category]]</f>
        <v>Pickup Truck</v>
      </c>
      <c r="CW449" s="106" t="str">
        <f t="shared" si="6"/>
        <v>PT-245</v>
      </c>
      <c r="CX4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210053</v>
      </c>
      <c r="CY449" s="106" t="str">
        <f>IFERROR(TRIM(MID(FLEET[[#This Row],[Secondary Asset Identifier]], FIND(" - ", FLEET[[#This Row],[Secondary Asset Identifier]]) + 3, LEN(FLEET[[#This Row],[Secondary Asset Identifier]]))),FLEET[[#This Row],[Emp ID]])</f>
        <v>Ruhrup, Jared K</v>
      </c>
      <c r="CZ449" s="106" t="s">
        <v>7006</v>
      </c>
      <c r="DA449" s="106" t="s">
        <v>3288</v>
      </c>
      <c r="DB449" s="106" t="str">
        <f>FLEET[[#This Row],[Toll Collection Device Number]]</f>
        <v>DFW.06165510</v>
      </c>
      <c r="DC449" s="106" t="str">
        <f>FLEET[[#This Row],[License Plate]]</f>
        <v>TGF9169</v>
      </c>
      <c r="DD449" s="111">
        <f>IFERROR(_xlfn.XLOOKUP(FLEET[[#This Row],[ASSET]],Table7[Equip '#],Table7[Rate],),"NON-BILLABLE")</f>
        <v>1300</v>
      </c>
    </row>
    <row r="450" spans="1:108" x14ac:dyDescent="0.25">
      <c r="A450" s="98" t="s">
        <v>4524</v>
      </c>
      <c r="B450" s="99" t="s">
        <v>4525</v>
      </c>
      <c r="C450" s="99" t="s">
        <v>7007</v>
      </c>
      <c r="D450" s="99" t="s">
        <v>4527</v>
      </c>
      <c r="E450" s="99" t="s">
        <v>4528</v>
      </c>
      <c r="F450" s="99" t="s">
        <v>4529</v>
      </c>
      <c r="G450" s="99">
        <v>2023</v>
      </c>
      <c r="H450" s="99" t="s">
        <v>4319</v>
      </c>
      <c r="I450" s="100" t="s">
        <v>5415</v>
      </c>
      <c r="J450" s="99"/>
      <c r="K450" s="101">
        <v>45746.584803240701</v>
      </c>
      <c r="L450" s="99" t="s">
        <v>4580</v>
      </c>
      <c r="M450" s="99"/>
      <c r="N450" s="99"/>
      <c r="O450" s="99"/>
      <c r="P450" s="99"/>
      <c r="Q450" s="99"/>
      <c r="R450" s="99" t="s">
        <v>7008</v>
      </c>
      <c r="S450" s="99" t="s">
        <v>7009</v>
      </c>
      <c r="T450" s="99" t="s">
        <v>4535</v>
      </c>
      <c r="U450" s="99" t="s">
        <v>1934</v>
      </c>
      <c r="V450" s="99">
        <v>597</v>
      </c>
      <c r="W450" s="99">
        <v>47150.400000000001</v>
      </c>
      <c r="X450" s="99">
        <v>46966.400000000001</v>
      </c>
      <c r="Y450" s="99">
        <v>1896</v>
      </c>
      <c r="Z450" s="99">
        <v>1896</v>
      </c>
      <c r="AA450" s="99" t="s">
        <v>7010</v>
      </c>
      <c r="AB450" s="99" t="s">
        <v>7011</v>
      </c>
      <c r="AC450" s="99"/>
      <c r="AD450" s="99" t="s">
        <v>7012</v>
      </c>
      <c r="AE450" s="99" t="s">
        <v>568</v>
      </c>
      <c r="AF450" s="99"/>
      <c r="AG450" s="99"/>
      <c r="AH450" s="99" t="s">
        <v>7003</v>
      </c>
      <c r="AI450" s="99"/>
      <c r="AJ450" s="99"/>
      <c r="AK450" s="99"/>
      <c r="AL450" s="99"/>
      <c r="AM450" s="99"/>
      <c r="AN450" s="99"/>
      <c r="AO450" s="99" t="s">
        <v>4539</v>
      </c>
      <c r="AP450" s="99" t="s">
        <v>4639</v>
      </c>
      <c r="AQ450" s="99">
        <v>0</v>
      </c>
      <c r="AR450" s="99">
        <v>0</v>
      </c>
      <c r="AS450" s="99" t="s">
        <v>4540</v>
      </c>
      <c r="AT450" s="99">
        <v>0</v>
      </c>
      <c r="AU450" s="99">
        <v>0</v>
      </c>
      <c r="AV450" s="99">
        <v>0</v>
      </c>
      <c r="AW450" s="99">
        <v>0</v>
      </c>
      <c r="AX450" s="99" t="s">
        <v>7013</v>
      </c>
      <c r="AY450" s="99"/>
      <c r="AZ450" s="99"/>
      <c r="BA450" s="99"/>
      <c r="BB450" s="99"/>
      <c r="BC450" s="99"/>
      <c r="BD450" s="99"/>
      <c r="BE450" s="99"/>
      <c r="BF450" s="99" t="s">
        <v>6507</v>
      </c>
      <c r="BG450" s="99"/>
      <c r="BH450" s="99"/>
      <c r="BI450" s="99"/>
      <c r="BJ450" s="99"/>
      <c r="BK450" s="99"/>
      <c r="BL450" s="99"/>
      <c r="BM450" s="99"/>
      <c r="BN450" s="99"/>
      <c r="BO450" s="99"/>
      <c r="BP450" s="99"/>
      <c r="BQ450" s="99"/>
      <c r="BR450" s="99"/>
      <c r="BS450" s="99"/>
      <c r="BT450" s="99"/>
      <c r="BU450" s="99"/>
      <c r="BV450" s="99"/>
      <c r="BW450" s="99"/>
      <c r="BX450" s="99"/>
      <c r="BY450" s="99"/>
      <c r="BZ450" s="99"/>
      <c r="CA450" s="99"/>
      <c r="CB450" s="99"/>
      <c r="CC450" s="99"/>
      <c r="CD450" s="99"/>
      <c r="CE450" s="99"/>
      <c r="CF450" s="99"/>
      <c r="CG450" s="99"/>
      <c r="CH450" s="99"/>
      <c r="CI450" s="99"/>
      <c r="CJ450" s="99" t="s">
        <v>4542</v>
      </c>
      <c r="CK450" s="99" t="s">
        <v>7014</v>
      </c>
      <c r="CL450" s="99">
        <v>2</v>
      </c>
      <c r="CM450" s="99"/>
      <c r="CN450" s="102"/>
      <c r="CO450" s="99">
        <v>45869</v>
      </c>
      <c r="CP450" s="103" t="s">
        <v>4544</v>
      </c>
      <c r="CQ450" s="104"/>
      <c r="CR450" s="104"/>
      <c r="CS450" s="104"/>
      <c r="CT450" s="104"/>
      <c r="CU450" s="105"/>
      <c r="CV450" s="104" t="str">
        <f>FLEET[[#This Row],[Category]]</f>
        <v>Pickup Truck</v>
      </c>
      <c r="CW450" s="106" t="str">
        <f t="shared" ref="CW450:CW454" si="7">TRIM(LEFT($C450, FIND("(", $C450 &amp; "(") - 1))</f>
        <v>PT-246</v>
      </c>
      <c r="CX4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440032</v>
      </c>
      <c r="CY450" s="106" t="str">
        <f>IFERROR(TRIM(MID(FLEET[[#This Row],[Secondary Asset Identifier]], FIND(" - ", FLEET[[#This Row],[Secondary Asset Identifier]]) + 3, LEN(FLEET[[#This Row],[Secondary Asset Identifier]]))),FLEET[[#This Row],[Emp ID]])</f>
        <v>Sabaj, Phillip A</v>
      </c>
      <c r="CZ450" s="106" t="s">
        <v>7015</v>
      </c>
      <c r="DA450" s="106" t="s">
        <v>3289</v>
      </c>
      <c r="DB450" s="106" t="str">
        <f>FLEET[[#This Row],[Toll Collection Device Number]]</f>
        <v>DFW.06161172</v>
      </c>
      <c r="DC450" s="106" t="str">
        <f>FLEET[[#This Row],[License Plate]]</f>
        <v>TGF9167</v>
      </c>
      <c r="DD450" s="111">
        <f>IFERROR(_xlfn.XLOOKUP(FLEET[[#This Row],[ASSET]],Table7[Equip '#],Table7[Rate],),"NON-BILLABLE")</f>
        <v>1300</v>
      </c>
    </row>
    <row r="451" spans="1:108" x14ac:dyDescent="0.25">
      <c r="A451" s="98" t="s">
        <v>4524</v>
      </c>
      <c r="B451" s="99" t="s">
        <v>4525</v>
      </c>
      <c r="C451" s="99" t="s">
        <v>7016</v>
      </c>
      <c r="D451" s="99" t="s">
        <v>4527</v>
      </c>
      <c r="E451" s="99" t="s">
        <v>4528</v>
      </c>
      <c r="F451" s="99" t="s">
        <v>4529</v>
      </c>
      <c r="G451" s="99">
        <v>2023</v>
      </c>
      <c r="H451" s="99" t="s">
        <v>4319</v>
      </c>
      <c r="I451" s="100" t="s">
        <v>5415</v>
      </c>
      <c r="J451" s="99"/>
      <c r="K451" s="101">
        <v>45747.332164351901</v>
      </c>
      <c r="L451" s="99" t="s">
        <v>4531</v>
      </c>
      <c r="M451" s="99"/>
      <c r="N451" s="99"/>
      <c r="O451" s="99"/>
      <c r="P451" s="99"/>
      <c r="Q451" s="99"/>
      <c r="R451" s="99" t="s">
        <v>5589</v>
      </c>
      <c r="S451" s="99"/>
      <c r="T451" s="99" t="s">
        <v>4535</v>
      </c>
      <c r="U451" s="99" t="s">
        <v>4536</v>
      </c>
      <c r="V451" s="99">
        <v>297</v>
      </c>
      <c r="W451" s="99">
        <v>73489.100000000006</v>
      </c>
      <c r="X451" s="99">
        <v>77122.100000000006</v>
      </c>
      <c r="Y451" s="99">
        <v>2616</v>
      </c>
      <c r="Z451" s="99">
        <v>2616</v>
      </c>
      <c r="AA451" s="99" t="s">
        <v>7017</v>
      </c>
      <c r="AB451" s="99" t="s">
        <v>7018</v>
      </c>
      <c r="AC451" s="99"/>
      <c r="AD451" s="99" t="s">
        <v>7019</v>
      </c>
      <c r="AE451" s="99" t="s">
        <v>568</v>
      </c>
      <c r="AF451" s="99"/>
      <c r="AG451" s="99"/>
      <c r="AH451" s="99" t="s">
        <v>7003</v>
      </c>
      <c r="AI451" s="99"/>
      <c r="AJ451" s="99"/>
      <c r="AK451" s="99"/>
      <c r="AL451" s="99"/>
      <c r="AM451" s="99"/>
      <c r="AN451" s="99"/>
      <c r="AO451" s="99" t="s">
        <v>4539</v>
      </c>
      <c r="AP451" s="99" t="s">
        <v>4639</v>
      </c>
      <c r="AQ451" s="99"/>
      <c r="AR451" s="99">
        <v>0</v>
      </c>
      <c r="AS451" s="99" t="s">
        <v>4540</v>
      </c>
      <c r="AT451" s="99"/>
      <c r="AU451" s="99">
        <v>0</v>
      </c>
      <c r="AV451" s="99">
        <v>0</v>
      </c>
      <c r="AW451" s="99">
        <v>0</v>
      </c>
      <c r="AX451" s="99" t="s">
        <v>7020</v>
      </c>
      <c r="AY451" s="99"/>
      <c r="AZ451" s="99"/>
      <c r="BA451" s="99"/>
      <c r="BB451" s="99"/>
      <c r="BC451" s="99"/>
      <c r="BD451" s="99"/>
      <c r="BE451" s="99"/>
      <c r="BF451" s="99" t="s">
        <v>5613</v>
      </c>
      <c r="BG451" s="99"/>
      <c r="BH451" s="99"/>
      <c r="BI451" s="99"/>
      <c r="BJ451" s="99"/>
      <c r="BK451" s="99"/>
      <c r="BL451" s="99"/>
      <c r="BM451" s="99"/>
      <c r="BN451" s="99"/>
      <c r="BO451" s="99"/>
      <c r="BP451" s="99"/>
      <c r="BQ451" s="99"/>
      <c r="BR451" s="99"/>
      <c r="BS451" s="99"/>
      <c r="BT451" s="99"/>
      <c r="BU451" s="99"/>
      <c r="BV451" s="99"/>
      <c r="BW451" s="99"/>
      <c r="BX451" s="99"/>
      <c r="BY451" s="99"/>
      <c r="BZ451" s="99"/>
      <c r="CA451" s="99"/>
      <c r="CB451" s="99"/>
      <c r="CC451" s="99"/>
      <c r="CD451" s="99"/>
      <c r="CE451" s="99"/>
      <c r="CF451" s="99"/>
      <c r="CG451" s="99"/>
      <c r="CH451" s="99"/>
      <c r="CI451" s="99"/>
      <c r="CJ451" s="99" t="s">
        <v>4542</v>
      </c>
      <c r="CK451" s="99" t="s">
        <v>7021</v>
      </c>
      <c r="CL451" s="102">
        <v>2</v>
      </c>
      <c r="CM451" s="99"/>
      <c r="CN451" s="102"/>
      <c r="CO451" s="99">
        <v>45869</v>
      </c>
      <c r="CP451" s="103" t="s">
        <v>4544</v>
      </c>
      <c r="CQ451" s="104"/>
      <c r="CR451" s="104"/>
      <c r="CS451" s="104"/>
      <c r="CT451" s="104"/>
      <c r="CU451" s="105"/>
      <c r="CV451" s="104" t="str">
        <f>FLEET[[#This Row],[Category]]</f>
        <v>Pickup Truck</v>
      </c>
      <c r="CW451" s="106" t="str">
        <f t="shared" si="7"/>
        <v>PT-247</v>
      </c>
      <c r="CX4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240085</v>
      </c>
      <c r="CY451" s="106" t="str">
        <f>IFERROR(TRIM(MID(FLEET[[#This Row],[Secondary Asset Identifier]], FIND(" - ", FLEET[[#This Row],[Secondary Asset Identifier]]) + 3, LEN(FLEET[[#This Row],[Secondary Asset Identifier]]))),FLEET[[#This Row],[Emp ID]])</f>
        <v>MARTIN SANCHEZ</v>
      </c>
      <c r="CZ451" s="106" t="s">
        <v>7022</v>
      </c>
      <c r="DA451" s="106" t="s">
        <v>3290</v>
      </c>
      <c r="DB451" s="106" t="str">
        <f>FLEET[[#This Row],[Toll Collection Device Number]]</f>
        <v>DFW.06165511</v>
      </c>
      <c r="DC451" s="106" t="str">
        <f>FLEET[[#This Row],[License Plate]]</f>
        <v>TGF9171</v>
      </c>
      <c r="DD451" s="111">
        <f>IFERROR(_xlfn.XLOOKUP(FLEET[[#This Row],[ASSET]],Table7[Equip '#],Table7[Rate],),"NON-BILLABLE")</f>
        <v>1300</v>
      </c>
    </row>
    <row r="452" spans="1:108" x14ac:dyDescent="0.25">
      <c r="A452" s="98" t="s">
        <v>4524</v>
      </c>
      <c r="B452" s="99" t="s">
        <v>4525</v>
      </c>
      <c r="C452" s="99" t="s">
        <v>7023</v>
      </c>
      <c r="D452" s="99" t="s">
        <v>4527</v>
      </c>
      <c r="E452" s="99" t="s">
        <v>4528</v>
      </c>
      <c r="F452" s="99" t="s">
        <v>4909</v>
      </c>
      <c r="G452" s="99">
        <v>2022</v>
      </c>
      <c r="H452" s="99" t="s">
        <v>4319</v>
      </c>
      <c r="I452" s="100"/>
      <c r="J452" s="99"/>
      <c r="K452" s="101">
        <v>45747.198333333297</v>
      </c>
      <c r="L452" s="99" t="s">
        <v>4580</v>
      </c>
      <c r="M452" s="99"/>
      <c r="N452" s="99"/>
      <c r="O452" s="99"/>
      <c r="P452" s="99"/>
      <c r="Q452" s="99"/>
      <c r="R452" s="99" t="s">
        <v>4628</v>
      </c>
      <c r="S452" s="99"/>
      <c r="T452" s="99" t="s">
        <v>4535</v>
      </c>
      <c r="U452" s="99" t="s">
        <v>7024</v>
      </c>
      <c r="V452" s="99">
        <v>111</v>
      </c>
      <c r="W452" s="99">
        <v>7842.9</v>
      </c>
      <c r="X452" s="99">
        <v>7842.9</v>
      </c>
      <c r="Y452" s="99">
        <v>4</v>
      </c>
      <c r="Z452" s="99">
        <v>4</v>
      </c>
      <c r="AA452" s="99" t="s">
        <v>6950</v>
      </c>
      <c r="AB452" s="99" t="s">
        <v>7025</v>
      </c>
      <c r="AC452" s="99"/>
      <c r="AD452" s="99" t="s">
        <v>7026</v>
      </c>
      <c r="AE452" s="99" t="s">
        <v>568</v>
      </c>
      <c r="AF452" s="99"/>
      <c r="AG452" s="99"/>
      <c r="AH452" s="99"/>
      <c r="AI452" s="99"/>
      <c r="AJ452" s="99"/>
      <c r="AK452" s="99"/>
      <c r="AL452" s="99"/>
      <c r="AM452" s="99"/>
      <c r="AN452" s="99"/>
      <c r="AO452" s="99" t="s">
        <v>4539</v>
      </c>
      <c r="AP452" s="99"/>
      <c r="AQ452" s="99">
        <v>0</v>
      </c>
      <c r="AR452" s="99">
        <v>0</v>
      </c>
      <c r="AS452" s="99" t="s">
        <v>4540</v>
      </c>
      <c r="AT452" s="99">
        <v>0</v>
      </c>
      <c r="AU452" s="99">
        <v>0</v>
      </c>
      <c r="AV452" s="99">
        <v>0</v>
      </c>
      <c r="AW452" s="99">
        <v>0</v>
      </c>
      <c r="AX452" s="99" t="s">
        <v>7027</v>
      </c>
      <c r="AY452" s="99"/>
      <c r="AZ452" s="99"/>
      <c r="BA452" s="99"/>
      <c r="BB452" s="99"/>
      <c r="BC452" s="99"/>
      <c r="BD452" s="99"/>
      <c r="BE452" s="99"/>
      <c r="BF452" s="99"/>
      <c r="BG452" s="99"/>
      <c r="BH452" s="99"/>
      <c r="BI452" s="99"/>
      <c r="BJ452" s="99"/>
      <c r="BK452" s="99"/>
      <c r="BL452" s="99"/>
      <c r="BM452" s="99"/>
      <c r="BN452" s="99"/>
      <c r="BO452" s="99"/>
      <c r="BP452" s="99"/>
      <c r="BQ452" s="99"/>
      <c r="BR452" s="99"/>
      <c r="BS452" s="99"/>
      <c r="BT452" s="99"/>
      <c r="BU452" s="99"/>
      <c r="BV452" s="99"/>
      <c r="BW452" s="99"/>
      <c r="BX452" s="99"/>
      <c r="BY452" s="99"/>
      <c r="BZ452" s="99"/>
      <c r="CA452" s="99"/>
      <c r="CB452" s="99"/>
      <c r="CC452" s="99"/>
      <c r="CD452" s="99"/>
      <c r="CE452" s="99"/>
      <c r="CF452" s="99"/>
      <c r="CG452" s="99"/>
      <c r="CH452" s="99"/>
      <c r="CI452" s="99"/>
      <c r="CJ452" s="99" t="s">
        <v>4542</v>
      </c>
      <c r="CK452" s="99" t="s">
        <v>7028</v>
      </c>
      <c r="CL452" s="99">
        <v>2</v>
      </c>
      <c r="CM452" s="99"/>
      <c r="CN452" s="102"/>
      <c r="CO452" s="99">
        <v>45930</v>
      </c>
      <c r="CP452" s="103" t="s">
        <v>4544</v>
      </c>
      <c r="CQ452" s="104"/>
      <c r="CR452" s="104"/>
      <c r="CS452" s="104"/>
      <c r="CT452" s="104"/>
      <c r="CU452" s="105"/>
      <c r="CV452" s="104" t="str">
        <f>FLEET[[#This Row],[Category]]</f>
        <v>Pickup Truck</v>
      </c>
      <c r="CW452" s="106" t="str">
        <f t="shared" si="7"/>
        <v>PT-24S</v>
      </c>
      <c r="CX4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2" s="106" t="s">
        <v>4577</v>
      </c>
      <c r="DA452" s="106" t="s">
        <v>7023</v>
      </c>
      <c r="DB452" s="106" t="str">
        <f>FLEET[[#This Row],[Toll Collection Device Number]]</f>
        <v>NTTA01532178</v>
      </c>
      <c r="DC452" s="106" t="str">
        <f>FLEET[[#This Row],[License Plate]]</f>
        <v>VNR6365</v>
      </c>
      <c r="DD452" s="111" t="str">
        <f>IFERROR(_xlfn.XLOOKUP(FLEET[[#This Row],[ASSET]],Table7[Equip '#],Table7[Rate],),"NON-BILLABLE")</f>
        <v>NON-BILLABLE</v>
      </c>
    </row>
    <row r="453" spans="1:108" x14ac:dyDescent="0.25">
      <c r="A453" s="98" t="s">
        <v>4524</v>
      </c>
      <c r="B453" s="99" t="s">
        <v>4525</v>
      </c>
      <c r="C453" s="99" t="s">
        <v>7029</v>
      </c>
      <c r="D453" s="99" t="s">
        <v>4527</v>
      </c>
      <c r="E453" s="99" t="s">
        <v>4528</v>
      </c>
      <c r="F453" s="99" t="s">
        <v>5588</v>
      </c>
      <c r="G453" s="99">
        <v>2023</v>
      </c>
      <c r="H453" s="99" t="s">
        <v>4319</v>
      </c>
      <c r="I453" s="100" t="s">
        <v>5627</v>
      </c>
      <c r="J453" s="99"/>
      <c r="K453" s="101">
        <v>45746.901354166701</v>
      </c>
      <c r="L453" s="99" t="s">
        <v>4531</v>
      </c>
      <c r="M453" s="99"/>
      <c r="N453" s="99"/>
      <c r="O453" s="99"/>
      <c r="P453" s="99"/>
      <c r="Q453" s="99"/>
      <c r="R453" s="99" t="s">
        <v>7030</v>
      </c>
      <c r="S453" s="99"/>
      <c r="T453" s="99" t="s">
        <v>4535</v>
      </c>
      <c r="U453" s="99" t="s">
        <v>4536</v>
      </c>
      <c r="V453" s="99">
        <v>588</v>
      </c>
      <c r="W453" s="99">
        <v>43277.4</v>
      </c>
      <c r="X453" s="99">
        <v>43277.4</v>
      </c>
      <c r="Y453" s="99">
        <v>2721</v>
      </c>
      <c r="Z453" s="99">
        <v>2721</v>
      </c>
      <c r="AA453" s="99" t="s">
        <v>7031</v>
      </c>
      <c r="AB453" s="99" t="s">
        <v>7032</v>
      </c>
      <c r="AC453" s="99"/>
      <c r="AD453" s="99" t="s">
        <v>7033</v>
      </c>
      <c r="AE453" s="99" t="s">
        <v>568</v>
      </c>
      <c r="AF453" s="99"/>
      <c r="AG453" s="99"/>
      <c r="AH453" s="99" t="s">
        <v>6553</v>
      </c>
      <c r="AI453" s="99"/>
      <c r="AJ453" s="99"/>
      <c r="AK453" s="99"/>
      <c r="AL453" s="99"/>
      <c r="AM453" s="99"/>
      <c r="AN453" s="99"/>
      <c r="AO453" s="99" t="s">
        <v>4539</v>
      </c>
      <c r="AP453" s="99" t="s">
        <v>4639</v>
      </c>
      <c r="AQ453" s="99">
        <v>0</v>
      </c>
      <c r="AR453" s="99">
        <v>0</v>
      </c>
      <c r="AS453" s="99" t="s">
        <v>4540</v>
      </c>
      <c r="AT453" s="99">
        <v>0</v>
      </c>
      <c r="AU453" s="99">
        <v>0</v>
      </c>
      <c r="AV453" s="99">
        <v>0</v>
      </c>
      <c r="AW453" s="99">
        <v>0</v>
      </c>
      <c r="AX453" s="99" t="s">
        <v>7034</v>
      </c>
      <c r="AY453" s="99" t="s">
        <v>7035</v>
      </c>
      <c r="AZ453" s="99"/>
      <c r="BA453" s="99"/>
      <c r="BB453" s="99"/>
      <c r="BC453" s="99"/>
      <c r="BD453" s="99"/>
      <c r="BE453" s="99"/>
      <c r="BF453" s="99" t="s">
        <v>5217</v>
      </c>
      <c r="BG453" s="99"/>
      <c r="BH453" s="99"/>
      <c r="BI453" s="99"/>
      <c r="BJ453" s="99"/>
      <c r="BK453" s="99"/>
      <c r="BL453" s="99"/>
      <c r="BM453" s="99"/>
      <c r="BN453" s="99"/>
      <c r="BO453" s="99"/>
      <c r="BP453" s="99"/>
      <c r="BQ453" s="99"/>
      <c r="BR453" s="99"/>
      <c r="BS453" s="99"/>
      <c r="BT453" s="99"/>
      <c r="BU453" s="99"/>
      <c r="BV453" s="99"/>
      <c r="BW453" s="99"/>
      <c r="BX453" s="99"/>
      <c r="BY453" s="99"/>
      <c r="BZ453" s="99"/>
      <c r="CA453" s="99"/>
      <c r="CB453" s="99"/>
      <c r="CC453" s="99"/>
      <c r="CD453" s="99"/>
      <c r="CE453" s="99"/>
      <c r="CF453" s="99"/>
      <c r="CG453" s="99"/>
      <c r="CH453" s="99"/>
      <c r="CI453" s="99"/>
      <c r="CJ453" s="99" t="s">
        <v>4542</v>
      </c>
      <c r="CK453" s="99" t="s">
        <v>7036</v>
      </c>
      <c r="CL453" s="102">
        <v>2</v>
      </c>
      <c r="CM453" s="99"/>
      <c r="CN453" s="102"/>
      <c r="CO453" s="99">
        <v>45930</v>
      </c>
      <c r="CP453" s="103" t="s">
        <v>4544</v>
      </c>
      <c r="CQ453" s="104"/>
      <c r="CR453" s="104"/>
      <c r="CS453" s="104"/>
      <c r="CT453" s="104"/>
      <c r="CU453" s="105"/>
      <c r="CV453" s="104" t="str">
        <f>FLEET[[#This Row],[Category]]</f>
        <v>Pickup Truck</v>
      </c>
      <c r="CW453" s="106" t="str">
        <f t="shared" si="7"/>
        <v>PT-252</v>
      </c>
      <c r="CX4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240068</v>
      </c>
      <c r="CY453" s="106" t="str">
        <f>IFERROR(TRIM(MID(FLEET[[#This Row],[Secondary Asset Identifier]], FIND(" - ", FLEET[[#This Row],[Secondary Asset Identifier]]) + 3, LEN(FLEET[[#This Row],[Secondary Asset Identifier]]))),FLEET[[#This Row],[Emp ID]])</f>
        <v>Reyes Diaz, Juan C</v>
      </c>
      <c r="CZ453" s="106" t="s">
        <v>7037</v>
      </c>
      <c r="DA453" s="106" t="s">
        <v>3301</v>
      </c>
      <c r="DB453" s="106" t="str">
        <f>FLEET[[#This Row],[Toll Collection Device Number]]</f>
        <v>DFW.06364920</v>
      </c>
      <c r="DC453" s="106" t="str">
        <f>FLEET[[#This Row],[License Plate]]</f>
        <v>TNG4861</v>
      </c>
      <c r="DD453" s="111">
        <f>IFERROR(_xlfn.XLOOKUP(FLEET[[#This Row],[ASSET]],Table7[Equip '#],Table7[Rate],),"NON-BILLABLE")</f>
        <v>1500</v>
      </c>
    </row>
    <row r="454" spans="1:108" x14ac:dyDescent="0.25">
      <c r="A454" s="98" t="s">
        <v>4524</v>
      </c>
      <c r="B454" s="99" t="s">
        <v>4525</v>
      </c>
      <c r="C454" s="99" t="s">
        <v>3824</v>
      </c>
      <c r="D454" s="99" t="s">
        <v>4527</v>
      </c>
      <c r="E454" s="99" t="s">
        <v>4528</v>
      </c>
      <c r="F454" s="99" t="s">
        <v>4529</v>
      </c>
      <c r="G454" s="99">
        <v>2023</v>
      </c>
      <c r="H454" s="99" t="s">
        <v>4319</v>
      </c>
      <c r="I454" s="100"/>
      <c r="J454" s="99"/>
      <c r="K454" s="101"/>
      <c r="L454" s="99"/>
      <c r="M454" s="99"/>
      <c r="N454" s="99"/>
      <c r="O454" s="99"/>
      <c r="P454" s="99"/>
      <c r="Q454" s="99"/>
      <c r="R454" s="99"/>
      <c r="S454" s="99" t="s">
        <v>7038</v>
      </c>
      <c r="T454" s="99" t="s">
        <v>4535</v>
      </c>
      <c r="U454" s="99" t="s">
        <v>4373</v>
      </c>
      <c r="V454" s="99"/>
      <c r="W454" s="99"/>
      <c r="X454" s="99"/>
      <c r="Y454" s="99"/>
      <c r="Z454" s="99"/>
      <c r="AA454" s="99" t="s">
        <v>7039</v>
      </c>
      <c r="AB454" s="99" t="s">
        <v>7040</v>
      </c>
      <c r="AC454" s="99" t="s">
        <v>7041</v>
      </c>
      <c r="AD454" s="99" t="s">
        <v>7042</v>
      </c>
      <c r="AE454" s="99" t="s">
        <v>568</v>
      </c>
      <c r="AF454" s="99"/>
      <c r="AG454" s="99"/>
      <c r="AH454" s="99" t="s">
        <v>7043</v>
      </c>
      <c r="AI454" s="99"/>
      <c r="AJ454" s="99"/>
      <c r="AK454" s="99"/>
      <c r="AL454" s="99"/>
      <c r="AM454" s="99"/>
      <c r="AN454" s="99"/>
      <c r="AO454" s="99" t="s">
        <v>4539</v>
      </c>
      <c r="AP454" s="99"/>
      <c r="AQ454" s="99">
        <v>0</v>
      </c>
      <c r="AR454" s="99">
        <v>0</v>
      </c>
      <c r="AS454" s="99" t="s">
        <v>4540</v>
      </c>
      <c r="AT454" s="99">
        <v>0</v>
      </c>
      <c r="AU454" s="99">
        <v>0</v>
      </c>
      <c r="AV454" s="99">
        <v>0</v>
      </c>
      <c r="AW454" s="99">
        <v>0</v>
      </c>
      <c r="AX454" s="99" t="s">
        <v>7044</v>
      </c>
      <c r="AY454" s="99"/>
      <c r="AZ454" s="99"/>
      <c r="BA454" s="99"/>
      <c r="BB454" s="99"/>
      <c r="BC454" s="99"/>
      <c r="BD454" s="99"/>
      <c r="BE454" s="99"/>
      <c r="BF454" s="99" t="s">
        <v>7045</v>
      </c>
      <c r="BG454" s="99"/>
      <c r="BH454" s="99"/>
      <c r="BI454" s="99"/>
      <c r="BJ454" s="99"/>
      <c r="BK454" s="99"/>
      <c r="BL454" s="99"/>
      <c r="BM454" s="99"/>
      <c r="BN454" s="99"/>
      <c r="BO454" s="99"/>
      <c r="BP454" s="99"/>
      <c r="BQ454" s="99"/>
      <c r="BR454" s="99"/>
      <c r="BS454" s="99"/>
      <c r="BT454" s="99"/>
      <c r="BU454" s="99"/>
      <c r="BV454" s="99"/>
      <c r="BW454" s="99"/>
      <c r="BX454" s="99"/>
      <c r="BY454" s="99"/>
      <c r="BZ454" s="99"/>
      <c r="CA454" s="99"/>
      <c r="CB454" s="99"/>
      <c r="CC454" s="99"/>
      <c r="CD454" s="99"/>
      <c r="CE454" s="99"/>
      <c r="CF454" s="99"/>
      <c r="CG454" s="99"/>
      <c r="CH454" s="99"/>
      <c r="CI454" s="99"/>
      <c r="CJ454" s="99"/>
      <c r="CK454" s="99"/>
      <c r="CL454" s="99">
        <v>2</v>
      </c>
      <c r="CM454" s="99"/>
      <c r="CN454" s="102"/>
      <c r="CO454" s="99">
        <v>46173</v>
      </c>
      <c r="CP454" s="103" t="s">
        <v>4544</v>
      </c>
      <c r="CQ454" s="104"/>
      <c r="CR454" s="104"/>
      <c r="CS454" s="104"/>
      <c r="CT454" s="104"/>
      <c r="CU454" s="105"/>
      <c r="CV454" s="104" t="str">
        <f>FLEET[[#This Row],[Category]]</f>
        <v>Pickup Truck</v>
      </c>
      <c r="CW454" s="106" t="str">
        <f t="shared" si="7"/>
        <v>PT-260</v>
      </c>
      <c r="CX4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4" s="106" t="s">
        <v>4577</v>
      </c>
      <c r="DA454" s="106" t="s">
        <v>3824</v>
      </c>
      <c r="DB454" s="106" t="str">
        <f>FLEET[[#This Row],[Toll Collection Device Number]]</f>
        <v>NTTA00059180</v>
      </c>
      <c r="DC454" s="106" t="str">
        <f>FLEET[[#This Row],[License Plate]]</f>
        <v>TYV5110</v>
      </c>
      <c r="DD454" s="111" t="str">
        <f>IFERROR(_xlfn.XLOOKUP(FLEET[[#This Row],[ASSET]],Table7[Equip '#],Table7[Rate],),"NON-BILLABLE")</f>
        <v>NON-BILLABLE</v>
      </c>
    </row>
    <row r="455" spans="1:108" x14ac:dyDescent="0.25">
      <c r="A455" s="98" t="s">
        <v>4524</v>
      </c>
      <c r="B455" s="99" t="s">
        <v>4525</v>
      </c>
      <c r="C455" s="99" t="s">
        <v>4353</v>
      </c>
      <c r="D455" s="99" t="s">
        <v>4527</v>
      </c>
      <c r="E455" s="99" t="s">
        <v>4528</v>
      </c>
      <c r="F455" s="99" t="s">
        <v>7046</v>
      </c>
      <c r="G455" s="99">
        <v>2024</v>
      </c>
      <c r="H455" s="99" t="s">
        <v>4319</v>
      </c>
      <c r="I455" s="100"/>
      <c r="J455" s="99"/>
      <c r="K455" s="101">
        <v>45747.336006944402</v>
      </c>
      <c r="L455" s="99" t="s">
        <v>4556</v>
      </c>
      <c r="M455" s="99"/>
      <c r="N455" s="99"/>
      <c r="O455" s="99"/>
      <c r="P455" s="99"/>
      <c r="Q455" s="99"/>
      <c r="R455" s="99" t="s">
        <v>7047</v>
      </c>
      <c r="S455" s="99"/>
      <c r="T455" s="99" t="s">
        <v>4535</v>
      </c>
      <c r="U455" s="99" t="s">
        <v>4536</v>
      </c>
      <c r="V455" s="99">
        <v>34</v>
      </c>
      <c r="W455" s="99">
        <v>1241.4000000000001</v>
      </c>
      <c r="X455" s="99">
        <v>1241.4000000000001</v>
      </c>
      <c r="Y455" s="99">
        <v>96</v>
      </c>
      <c r="Z455" s="99">
        <v>96</v>
      </c>
      <c r="AA455" s="99" t="s">
        <v>4353</v>
      </c>
      <c r="AB455" s="99" t="s">
        <v>7048</v>
      </c>
      <c r="AC455" s="99"/>
      <c r="AD455" s="99" t="s">
        <v>7049</v>
      </c>
      <c r="AE455" s="99" t="s">
        <v>568</v>
      </c>
      <c r="AF455" s="99"/>
      <c r="AG455" s="99"/>
      <c r="AH455" s="99" t="s">
        <v>4367</v>
      </c>
      <c r="AI455" s="99"/>
      <c r="AJ455" s="99"/>
      <c r="AK455" s="99"/>
      <c r="AL455" s="99"/>
      <c r="AM455" s="99"/>
      <c r="AN455" s="99"/>
      <c r="AO455" s="99" t="s">
        <v>4539</v>
      </c>
      <c r="AP455" s="99"/>
      <c r="AQ455" s="99">
        <v>0</v>
      </c>
      <c r="AR455" s="99">
        <v>0</v>
      </c>
      <c r="AS455" s="99" t="s">
        <v>4540</v>
      </c>
      <c r="AT455" s="99">
        <v>0</v>
      </c>
      <c r="AU455" s="99">
        <v>0</v>
      </c>
      <c r="AV455" s="99">
        <v>0</v>
      </c>
      <c r="AW455" s="99">
        <v>0</v>
      </c>
      <c r="AX455" s="99"/>
      <c r="AY455" s="99"/>
      <c r="AZ455" s="99"/>
      <c r="BA455" s="99"/>
      <c r="BB455" s="99"/>
      <c r="BC455" s="99"/>
      <c r="BD455" s="99"/>
      <c r="BE455" s="99"/>
      <c r="BF455" s="99" t="s">
        <v>4624</v>
      </c>
      <c r="BG455" s="99"/>
      <c r="BH455" s="99"/>
      <c r="BI455" s="99"/>
      <c r="BJ455" s="99"/>
      <c r="BK455" s="99"/>
      <c r="BL455" s="99"/>
      <c r="BM455" s="99"/>
      <c r="BN455" s="99"/>
      <c r="BO455" s="99"/>
      <c r="BP455" s="99"/>
      <c r="BQ455" s="99"/>
      <c r="BR455" s="99"/>
      <c r="BS455" s="99"/>
      <c r="BT455" s="99"/>
      <c r="BU455" s="99"/>
      <c r="BV455" s="99"/>
      <c r="BW455" s="99"/>
      <c r="BX455" s="99"/>
      <c r="BY455" s="99"/>
      <c r="BZ455" s="99"/>
      <c r="CA455" s="99"/>
      <c r="CB455" s="99"/>
      <c r="CC455" s="99"/>
      <c r="CD455" s="99"/>
      <c r="CE455" s="99"/>
      <c r="CF455" s="99"/>
      <c r="CG455" s="99"/>
      <c r="CH455" s="99"/>
      <c r="CI455" s="99"/>
      <c r="CJ455" s="99" t="s">
        <v>4542</v>
      </c>
      <c r="CK455" s="99" t="s">
        <v>7050</v>
      </c>
      <c r="CL455" s="102">
        <v>2</v>
      </c>
      <c r="CM455" s="99"/>
      <c r="CN455" s="102"/>
      <c r="CO455" s="99">
        <v>45772</v>
      </c>
      <c r="CP455" s="103" t="s">
        <v>4544</v>
      </c>
      <c r="CQ455" s="104"/>
      <c r="CR455" s="104"/>
      <c r="CS455" s="104"/>
      <c r="CT455" s="104"/>
      <c r="CU455" s="105"/>
      <c r="CV455" s="104" t="str">
        <f>FLEET[[#This Row],[Category]]</f>
        <v>Pickup Truck</v>
      </c>
      <c r="CW455" s="106" t="s">
        <v>3824</v>
      </c>
      <c r="CX4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55" s="106" t="s">
        <v>4577</v>
      </c>
      <c r="DA455" s="106" t="s">
        <v>3824</v>
      </c>
      <c r="DB455" s="106">
        <f>FLEET[[#This Row],[Toll Collection Device Number]]</f>
        <v>0</v>
      </c>
      <c r="DC455" s="106" t="str">
        <f>FLEET[[#This Row],[License Plate]]</f>
        <v>7384L31</v>
      </c>
      <c r="DD455" s="111" t="str">
        <f>IFERROR(_xlfn.XLOOKUP(FLEET[[#This Row],[ASSET]],Table7[Equip '#],Table7[Rate],),"NON-BILLABLE")</f>
        <v>NON-BILLABLE</v>
      </c>
    </row>
    <row r="456" spans="1:108" x14ac:dyDescent="0.25">
      <c r="A456" s="98" t="s">
        <v>4524</v>
      </c>
      <c r="B456" s="99" t="s">
        <v>4525</v>
      </c>
      <c r="C456" s="99" t="s">
        <v>7051</v>
      </c>
      <c r="D456" s="99" t="s">
        <v>4527</v>
      </c>
      <c r="E456" s="99" t="s">
        <v>4528</v>
      </c>
      <c r="F456" s="99" t="s">
        <v>7052</v>
      </c>
      <c r="G456" s="99">
        <v>2024</v>
      </c>
      <c r="H456" s="99" t="s">
        <v>4319</v>
      </c>
      <c r="I456" s="100"/>
      <c r="J456" s="99"/>
      <c r="K456" s="101">
        <v>45746.554074074098</v>
      </c>
      <c r="L456" s="99" t="s">
        <v>4580</v>
      </c>
      <c r="M456" s="99"/>
      <c r="N456" s="99"/>
      <c r="O456" s="99"/>
      <c r="P456" s="99"/>
      <c r="Q456" s="99"/>
      <c r="R456" s="99" t="s">
        <v>7053</v>
      </c>
      <c r="S456" s="99"/>
      <c r="T456" s="99" t="s">
        <v>4535</v>
      </c>
      <c r="U456" s="99" t="s">
        <v>1935</v>
      </c>
      <c r="V456" s="99">
        <v>241</v>
      </c>
      <c r="W456" s="99">
        <v>22561.1</v>
      </c>
      <c r="X456" s="99">
        <v>22561.1</v>
      </c>
      <c r="Y456" s="99">
        <v>730</v>
      </c>
      <c r="Z456" s="99">
        <v>730</v>
      </c>
      <c r="AA456" s="99" t="s">
        <v>7054</v>
      </c>
      <c r="AB456" s="99" t="s">
        <v>7055</v>
      </c>
      <c r="AC456" s="99" t="s">
        <v>7056</v>
      </c>
      <c r="AD456" s="99" t="s">
        <v>7057</v>
      </c>
      <c r="AE456" s="99" t="s">
        <v>568</v>
      </c>
      <c r="AF456" s="99"/>
      <c r="AG456" s="99"/>
      <c r="AH456" s="99" t="s">
        <v>7058</v>
      </c>
      <c r="AI456" s="99"/>
      <c r="AJ456" s="99"/>
      <c r="AK456" s="99"/>
      <c r="AL456" s="99"/>
      <c r="AM456" s="99"/>
      <c r="AN456" s="99"/>
      <c r="AO456" s="99" t="s">
        <v>4539</v>
      </c>
      <c r="AP456" s="99"/>
      <c r="AQ456" s="99">
        <v>0</v>
      </c>
      <c r="AR456" s="99">
        <v>0</v>
      </c>
      <c r="AS456" s="99" t="s">
        <v>4540</v>
      </c>
      <c r="AT456" s="99">
        <v>0</v>
      </c>
      <c r="AU456" s="99">
        <v>0</v>
      </c>
      <c r="AV456" s="99">
        <v>0</v>
      </c>
      <c r="AW456" s="99">
        <v>0</v>
      </c>
      <c r="AX456" s="99" t="s">
        <v>7059</v>
      </c>
      <c r="AY456" s="99" t="s">
        <v>7060</v>
      </c>
      <c r="AZ456" s="99">
        <v>31887.75</v>
      </c>
      <c r="BA456" s="99"/>
      <c r="BB456" s="99"/>
      <c r="BC456" s="99"/>
      <c r="BD456" s="99" t="s">
        <v>5645</v>
      </c>
      <c r="BE456" s="99"/>
      <c r="BF456" s="99" t="s">
        <v>5449</v>
      </c>
      <c r="BG456" s="99"/>
      <c r="BH456" s="99"/>
      <c r="BI456" s="99"/>
      <c r="BJ456" s="99"/>
      <c r="BK456" s="99"/>
      <c r="BL456" s="99"/>
      <c r="BM456" s="99"/>
      <c r="BN456" s="99"/>
      <c r="BO456" s="99"/>
      <c r="BP456" s="99"/>
      <c r="BQ456" s="99"/>
      <c r="BR456" s="99"/>
      <c r="BS456" s="99"/>
      <c r="BT456" s="99"/>
      <c r="BU456" s="99"/>
      <c r="BV456" s="99"/>
      <c r="BW456" s="99"/>
      <c r="BX456" s="99"/>
      <c r="BY456" s="99"/>
      <c r="BZ456" s="99"/>
      <c r="CA456" s="99"/>
      <c r="CB456" s="99"/>
      <c r="CC456" s="99"/>
      <c r="CD456" s="99"/>
      <c r="CE456" s="99"/>
      <c r="CF456" s="99"/>
      <c r="CG456" s="99"/>
      <c r="CH456" s="99"/>
      <c r="CI456" s="99"/>
      <c r="CJ456" s="99" t="s">
        <v>4542</v>
      </c>
      <c r="CK456" s="99" t="s">
        <v>7061</v>
      </c>
      <c r="CL456" s="99">
        <v>2</v>
      </c>
      <c r="CM456" s="99"/>
      <c r="CN456" s="102"/>
      <c r="CO456" s="99">
        <v>46265</v>
      </c>
      <c r="CP456" s="103" t="s">
        <v>4544</v>
      </c>
      <c r="CQ456" s="104"/>
      <c r="CR456" s="104"/>
      <c r="CS456" s="104"/>
      <c r="CT456" s="104"/>
      <c r="CU456" s="105"/>
      <c r="CV456" s="104" t="str">
        <f>FLEET[[#This Row],[Category]]</f>
        <v>Pickup Truck</v>
      </c>
      <c r="CW456" s="106" t="str">
        <f t="shared" ref="CW456:CW519" si="8">TRIM(LEFT($C456, FIND("(", $C456 &amp; "(") - 1))</f>
        <v>PT-268</v>
      </c>
      <c r="CX45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800033</v>
      </c>
      <c r="CY456" s="106" t="str">
        <f>IFERROR(TRIM(MID(FLEET[[#This Row],[Secondary Asset Identifier]], FIND(" - ", FLEET[[#This Row],[Secondary Asset Identifier]]) + 3, LEN(FLEET[[#This Row],[Secondary Asset Identifier]]))),FLEET[[#This Row],[Emp ID]])</f>
        <v>Belflower, Christopher W</v>
      </c>
      <c r="CZ456" s="106" t="s">
        <v>7062</v>
      </c>
      <c r="DA456" s="106" t="s">
        <v>3953</v>
      </c>
      <c r="DB456" s="106" t="str">
        <f>FLEET[[#This Row],[Toll Collection Device Number]]</f>
        <v>NTTA00708217</v>
      </c>
      <c r="DC456" s="106" t="str">
        <f>FLEET[[#This Row],[License Plate]]</f>
        <v>VMV7029</v>
      </c>
      <c r="DD456" s="111">
        <f>IFERROR(_xlfn.XLOOKUP(FLEET[[#This Row],[ASSET]],Table7[Equip '#],Table7[Rate],),"NON-BILLABLE")</f>
        <v>1000</v>
      </c>
    </row>
    <row r="457" spans="1:108" x14ac:dyDescent="0.25">
      <c r="A457" s="98" t="s">
        <v>4524</v>
      </c>
      <c r="B457" s="99" t="s">
        <v>4525</v>
      </c>
      <c r="C457" s="99" t="s">
        <v>7063</v>
      </c>
      <c r="D457" s="99" t="s">
        <v>4527</v>
      </c>
      <c r="E457" s="99" t="s">
        <v>4528</v>
      </c>
      <c r="F457" s="99" t="s">
        <v>6449</v>
      </c>
      <c r="G457" s="99">
        <v>2024</v>
      </c>
      <c r="H457" s="99" t="s">
        <v>4319</v>
      </c>
      <c r="I457" s="100"/>
      <c r="J457" s="99"/>
      <c r="K457" s="99">
        <v>45746.987662036998</v>
      </c>
      <c r="L457" s="99" t="s">
        <v>4531</v>
      </c>
      <c r="M457" s="99"/>
      <c r="N457" s="99"/>
      <c r="O457" s="99"/>
      <c r="P457" s="99"/>
      <c r="Q457" s="99"/>
      <c r="R457" s="99" t="s">
        <v>7064</v>
      </c>
      <c r="S457" s="99"/>
      <c r="T457" s="99" t="s">
        <v>4535</v>
      </c>
      <c r="U457" s="99" t="s">
        <v>4536</v>
      </c>
      <c r="V457" s="99">
        <v>236</v>
      </c>
      <c r="W457" s="99">
        <v>12073.4</v>
      </c>
      <c r="X457" s="99">
        <v>12189.4</v>
      </c>
      <c r="Y457" s="99">
        <v>1184</v>
      </c>
      <c r="Z457" s="99">
        <v>1184</v>
      </c>
      <c r="AA457" s="99" t="s">
        <v>7065</v>
      </c>
      <c r="AB457" s="99" t="s">
        <v>7066</v>
      </c>
      <c r="AC457" s="99" t="s">
        <v>7067</v>
      </c>
      <c r="AD457" s="99" t="s">
        <v>7068</v>
      </c>
      <c r="AE457" s="99" t="s">
        <v>568</v>
      </c>
      <c r="AF457" s="99"/>
      <c r="AG457" s="99"/>
      <c r="AH457" s="99"/>
      <c r="AI457" s="99"/>
      <c r="AJ457" s="99"/>
      <c r="AK457" s="99"/>
      <c r="AL457" s="99"/>
      <c r="AM457" s="99"/>
      <c r="AN457" s="99"/>
      <c r="AO457" s="99" t="s">
        <v>4539</v>
      </c>
      <c r="AP457" s="99"/>
      <c r="AQ457" s="99">
        <v>0</v>
      </c>
      <c r="AR457" s="99">
        <v>0</v>
      </c>
      <c r="AS457" s="99" t="s">
        <v>4540</v>
      </c>
      <c r="AT457" s="99">
        <v>0</v>
      </c>
      <c r="AU457" s="99">
        <v>0</v>
      </c>
      <c r="AV457" s="99">
        <v>0</v>
      </c>
      <c r="AW457" s="99">
        <v>0</v>
      </c>
      <c r="AX457" s="99" t="s">
        <v>7069</v>
      </c>
      <c r="AY457" s="99"/>
      <c r="AZ457" s="99"/>
      <c r="BA457" s="99"/>
      <c r="BB457" s="99"/>
      <c r="BC457" s="99"/>
      <c r="BD457" s="99"/>
      <c r="BE457" s="99"/>
      <c r="BF457" s="99" t="s">
        <v>5217</v>
      </c>
      <c r="BG457" s="99"/>
      <c r="BH457" s="99"/>
      <c r="BI457" s="99"/>
      <c r="BJ457" s="99"/>
      <c r="BK457" s="99"/>
      <c r="BL457" s="99"/>
      <c r="BM457" s="99"/>
      <c r="BN457" s="99"/>
      <c r="BO457" s="99"/>
      <c r="BP457" s="99"/>
      <c r="BQ457" s="99"/>
      <c r="BR457" s="99"/>
      <c r="BS457" s="99"/>
      <c r="BT457" s="99"/>
      <c r="BU457" s="99"/>
      <c r="BV457" s="99"/>
      <c r="BW457" s="99"/>
      <c r="BX457" s="99"/>
      <c r="BY457" s="99"/>
      <c r="BZ457" s="99"/>
      <c r="CA457" s="99"/>
      <c r="CB457" s="99"/>
      <c r="CC457" s="99"/>
      <c r="CD457" s="99"/>
      <c r="CE457" s="99"/>
      <c r="CF457" s="99"/>
      <c r="CG457" s="99"/>
      <c r="CH457" s="99"/>
      <c r="CI457" s="99"/>
      <c r="CJ457" s="99" t="s">
        <v>4542</v>
      </c>
      <c r="CK457" s="99" t="s">
        <v>7070</v>
      </c>
      <c r="CL457" s="99">
        <v>2</v>
      </c>
      <c r="CM457" s="99"/>
      <c r="CN457" s="102"/>
      <c r="CO457" s="99">
        <v>46234</v>
      </c>
      <c r="CP457" s="103" t="s">
        <v>4544</v>
      </c>
      <c r="CQ457" s="104"/>
      <c r="CR457" s="104"/>
      <c r="CS457" s="104"/>
      <c r="CT457" s="104"/>
      <c r="CU457" s="105"/>
      <c r="CV457" s="104" t="str">
        <f>FLEET[[#This Row],[Category]]</f>
        <v>Pickup Truck</v>
      </c>
      <c r="CW457" s="106" t="str">
        <f t="shared" si="8"/>
        <v>PT-269</v>
      </c>
      <c r="CX4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240028</v>
      </c>
      <c r="CY457" s="106" t="str">
        <f>IFERROR(TRIM(MID(FLEET[[#This Row],[Secondary Asset Identifier]], FIND(" - ", FLEET[[#This Row],[Secondary Asset Identifier]]) + 3, LEN(FLEET[[#This Row],[Secondary Asset Identifier]]))),FLEET[[#This Row],[Emp ID]])</f>
        <v>Claudio, Hector J</v>
      </c>
      <c r="CZ457" s="106" t="s">
        <v>7071</v>
      </c>
      <c r="DA457" s="106" t="s">
        <v>3954</v>
      </c>
      <c r="DB457" s="106" t="str">
        <f>FLEET[[#This Row],[Toll Collection Device Number]]</f>
        <v>NTTA00507525</v>
      </c>
      <c r="DC457" s="106" t="str">
        <f>FLEET[[#This Row],[License Plate]]</f>
        <v>VHK7499</v>
      </c>
      <c r="DD457" s="111">
        <f>IFERROR(_xlfn.XLOOKUP(FLEET[[#This Row],[ASSET]],Table7[Equip '#],Table7[Rate],),"NON-BILLABLE")</f>
        <v>2500</v>
      </c>
    </row>
    <row r="458" spans="1:108" x14ac:dyDescent="0.25">
      <c r="A458" s="98" t="s">
        <v>4524</v>
      </c>
      <c r="B458" s="99" t="s">
        <v>4525</v>
      </c>
      <c r="C458" s="99" t="s">
        <v>7072</v>
      </c>
      <c r="D458" s="99" t="s">
        <v>4527</v>
      </c>
      <c r="E458" s="99" t="s">
        <v>4528</v>
      </c>
      <c r="F458" s="99" t="s">
        <v>7073</v>
      </c>
      <c r="G458" s="99">
        <v>2024</v>
      </c>
      <c r="H458" s="99" t="s">
        <v>4319</v>
      </c>
      <c r="I458" s="100" t="s">
        <v>7074</v>
      </c>
      <c r="J458" s="99"/>
      <c r="K458" s="101">
        <v>45746.626944444397</v>
      </c>
      <c r="L458" s="99" t="s">
        <v>4580</v>
      </c>
      <c r="M458" s="99"/>
      <c r="N458" s="99"/>
      <c r="O458" s="99"/>
      <c r="P458" s="99"/>
      <c r="Q458" s="99"/>
      <c r="R458" s="99" t="s">
        <v>4549</v>
      </c>
      <c r="S458" s="99"/>
      <c r="T458" s="99" t="s">
        <v>4535</v>
      </c>
      <c r="U458" s="99" t="s">
        <v>7075</v>
      </c>
      <c r="V458" s="99">
        <v>237</v>
      </c>
      <c r="W458" s="99">
        <v>11567.2</v>
      </c>
      <c r="X458" s="99">
        <v>11567.2</v>
      </c>
      <c r="Y458" s="99">
        <v>469</v>
      </c>
      <c r="Z458" s="99">
        <v>469</v>
      </c>
      <c r="AA458" s="99" t="s">
        <v>5444</v>
      </c>
      <c r="AB458" s="99" t="s">
        <v>7076</v>
      </c>
      <c r="AC458" s="99" t="s">
        <v>7077</v>
      </c>
      <c r="AD458" s="99" t="s">
        <v>7078</v>
      </c>
      <c r="AE458" s="99" t="s">
        <v>568</v>
      </c>
      <c r="AF458" s="99"/>
      <c r="AG458" s="99"/>
      <c r="AH458" s="99"/>
      <c r="AI458" s="99"/>
      <c r="AJ458" s="99"/>
      <c r="AK458" s="99"/>
      <c r="AL458" s="99"/>
      <c r="AM458" s="99"/>
      <c r="AN458" s="99"/>
      <c r="AO458" s="99" t="s">
        <v>4539</v>
      </c>
      <c r="AP458" s="99"/>
      <c r="AQ458" s="99">
        <v>0</v>
      </c>
      <c r="AR458" s="99">
        <v>0</v>
      </c>
      <c r="AS458" s="99" t="s">
        <v>4540</v>
      </c>
      <c r="AT458" s="99">
        <v>0</v>
      </c>
      <c r="AU458" s="99">
        <v>0</v>
      </c>
      <c r="AV458" s="99">
        <v>0</v>
      </c>
      <c r="AW458" s="99">
        <v>0</v>
      </c>
      <c r="AX458" s="99" t="s">
        <v>7079</v>
      </c>
      <c r="AY458" s="99" t="s">
        <v>7060</v>
      </c>
      <c r="AZ458" s="99">
        <v>29449.34</v>
      </c>
      <c r="BA458" s="99"/>
      <c r="BB458" s="99"/>
      <c r="BC458" s="99"/>
      <c r="BD458" s="99"/>
      <c r="BE458" s="99"/>
      <c r="BF458" s="99" t="s">
        <v>5449</v>
      </c>
      <c r="BG458" s="99"/>
      <c r="BH458" s="99"/>
      <c r="BI458" s="99"/>
      <c r="BJ458" s="99"/>
      <c r="BK458" s="99"/>
      <c r="BL458" s="99"/>
      <c r="BM458" s="99"/>
      <c r="BN458" s="99"/>
      <c r="BO458" s="99"/>
      <c r="BP458" s="99"/>
      <c r="BQ458" s="99"/>
      <c r="BR458" s="99"/>
      <c r="BS458" s="99"/>
      <c r="BT458" s="99"/>
      <c r="BU458" s="99"/>
      <c r="BV458" s="99"/>
      <c r="BW458" s="99"/>
      <c r="BX458" s="99"/>
      <c r="BY458" s="99"/>
      <c r="BZ458" s="99"/>
      <c r="CA458" s="99"/>
      <c r="CB458" s="99"/>
      <c r="CC458" s="99"/>
      <c r="CD458" s="99"/>
      <c r="CE458" s="99"/>
      <c r="CF458" s="99"/>
      <c r="CG458" s="99"/>
      <c r="CH458" s="99"/>
      <c r="CI458" s="99"/>
      <c r="CJ458" s="99" t="s">
        <v>4542</v>
      </c>
      <c r="CK458" s="99" t="s">
        <v>7080</v>
      </c>
      <c r="CL458" s="99">
        <v>2</v>
      </c>
      <c r="CM458" s="99"/>
      <c r="CN458" s="102"/>
      <c r="CO458" s="99">
        <v>46265</v>
      </c>
      <c r="CP458" s="103" t="s">
        <v>4544</v>
      </c>
      <c r="CQ458" s="104"/>
      <c r="CR458" s="104"/>
      <c r="CS458" s="104"/>
      <c r="CT458" s="104"/>
      <c r="CU458" s="105"/>
      <c r="CV458" s="104" t="str">
        <f>FLEET[[#This Row],[Category]]</f>
        <v>Pickup Truck</v>
      </c>
      <c r="CW458" s="106" t="str">
        <f t="shared" si="8"/>
        <v>PT-270</v>
      </c>
      <c r="CX4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58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58" s="106" t="s">
        <v>5444</v>
      </c>
      <c r="DA458" s="106" t="s">
        <v>3955</v>
      </c>
      <c r="DB458" s="106" t="str">
        <f>FLEET[[#This Row],[Toll Collection Device Number]]</f>
        <v>NTTA00507526</v>
      </c>
      <c r="DC458" s="106" t="str">
        <f>FLEET[[#This Row],[License Plate]]</f>
        <v>VHK7513</v>
      </c>
      <c r="DD458" s="111">
        <f>IFERROR(_xlfn.XLOOKUP(FLEET[[#This Row],[ASSET]],Table7[Equip '#],Table7[Rate],),"NON-BILLABLE")</f>
        <v>1000</v>
      </c>
    </row>
    <row r="459" spans="1:108" ht="36" x14ac:dyDescent="0.25">
      <c r="A459" s="98" t="s">
        <v>4524</v>
      </c>
      <c r="B459" s="99" t="s">
        <v>4525</v>
      </c>
      <c r="C459" s="99" t="s">
        <v>7081</v>
      </c>
      <c r="D459" s="99" t="s">
        <v>4527</v>
      </c>
      <c r="E459" s="99" t="s">
        <v>4528</v>
      </c>
      <c r="F459" s="99" t="s">
        <v>7073</v>
      </c>
      <c r="G459" s="99">
        <v>2024</v>
      </c>
      <c r="H459" s="99" t="s">
        <v>4319</v>
      </c>
      <c r="I459" s="100" t="s">
        <v>7074</v>
      </c>
      <c r="J459" s="99"/>
      <c r="K459" s="101">
        <v>45746.787268518499</v>
      </c>
      <c r="L459" s="99" t="s">
        <v>4531</v>
      </c>
      <c r="M459" s="99"/>
      <c r="N459" s="99"/>
      <c r="O459" s="99"/>
      <c r="P459" s="99"/>
      <c r="Q459" s="99"/>
      <c r="R459" s="99" t="s">
        <v>7082</v>
      </c>
      <c r="S459" s="99"/>
      <c r="T459" s="99" t="s">
        <v>4535</v>
      </c>
      <c r="U459" s="99" t="s">
        <v>4536</v>
      </c>
      <c r="V459" s="99">
        <v>174</v>
      </c>
      <c r="W459" s="99">
        <v>6075.1</v>
      </c>
      <c r="X459" s="99">
        <v>6075.1</v>
      </c>
      <c r="Y459" s="99">
        <v>287</v>
      </c>
      <c r="Z459" s="99">
        <v>287</v>
      </c>
      <c r="AA459" s="99" t="s">
        <v>7083</v>
      </c>
      <c r="AB459" s="99" t="s">
        <v>7084</v>
      </c>
      <c r="AC459" s="99" t="s">
        <v>7085</v>
      </c>
      <c r="AD459" s="99" t="s">
        <v>7086</v>
      </c>
      <c r="AE459" s="99" t="s">
        <v>568</v>
      </c>
      <c r="AF459" s="99"/>
      <c r="AG459" s="99"/>
      <c r="AH459" s="100" t="s">
        <v>7087</v>
      </c>
      <c r="AI459" s="99"/>
      <c r="AJ459" s="99"/>
      <c r="AK459" s="99"/>
      <c r="AL459" s="99"/>
      <c r="AM459" s="99"/>
      <c r="AN459" s="99"/>
      <c r="AO459" s="99" t="s">
        <v>4539</v>
      </c>
      <c r="AP459" s="99"/>
      <c r="AQ459" s="99">
        <v>0</v>
      </c>
      <c r="AR459" s="99">
        <v>0</v>
      </c>
      <c r="AS459" s="99" t="s">
        <v>4540</v>
      </c>
      <c r="AT459" s="99">
        <v>0</v>
      </c>
      <c r="AU459" s="99">
        <v>0</v>
      </c>
      <c r="AV459" s="99">
        <v>0</v>
      </c>
      <c r="AW459" s="99">
        <v>0</v>
      </c>
      <c r="AX459" s="99" t="s">
        <v>7088</v>
      </c>
      <c r="AY459" s="99" t="s">
        <v>7089</v>
      </c>
      <c r="AZ459" s="99"/>
      <c r="BA459" s="99"/>
      <c r="BB459" s="99"/>
      <c r="BC459" s="99"/>
      <c r="BD459" s="99"/>
      <c r="BE459" s="99"/>
      <c r="BF459" s="99" t="s">
        <v>5411</v>
      </c>
      <c r="BG459" s="99"/>
      <c r="BH459" s="99"/>
      <c r="BI459" s="99"/>
      <c r="BJ459" s="99"/>
      <c r="BK459" s="99"/>
      <c r="BL459" s="99"/>
      <c r="BM459" s="99"/>
      <c r="BN459" s="99"/>
      <c r="BO459" s="99"/>
      <c r="BP459" s="99"/>
      <c r="BQ459" s="99"/>
      <c r="BR459" s="99"/>
      <c r="BS459" s="99"/>
      <c r="BT459" s="99"/>
      <c r="BU459" s="99"/>
      <c r="BV459" s="99"/>
      <c r="BW459" s="99"/>
      <c r="BX459" s="99"/>
      <c r="BY459" s="99"/>
      <c r="BZ459" s="99"/>
      <c r="CA459" s="99"/>
      <c r="CB459" s="99"/>
      <c r="CC459" s="99"/>
      <c r="CD459" s="99"/>
      <c r="CE459" s="99"/>
      <c r="CF459" s="99"/>
      <c r="CG459" s="99"/>
      <c r="CH459" s="99"/>
      <c r="CI459" s="99"/>
      <c r="CJ459" s="99" t="s">
        <v>4542</v>
      </c>
      <c r="CK459" s="99" t="s">
        <v>7090</v>
      </c>
      <c r="CL459" s="102">
        <v>2</v>
      </c>
      <c r="CM459" s="99"/>
      <c r="CN459" s="102"/>
      <c r="CO459" s="99">
        <v>46295</v>
      </c>
      <c r="CP459" s="103" t="s">
        <v>4544</v>
      </c>
      <c r="CQ459" s="104"/>
      <c r="CR459" s="104"/>
      <c r="CS459" s="104"/>
      <c r="CT459" s="104"/>
      <c r="CU459" s="105"/>
      <c r="CV459" s="104" t="str">
        <f>FLEET[[#This Row],[Category]]</f>
        <v>Pickup Truck</v>
      </c>
      <c r="CW459" s="106" t="str">
        <f t="shared" si="8"/>
        <v>PT-274</v>
      </c>
      <c r="CX4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210093</v>
      </c>
      <c r="CY459" s="106" t="str">
        <f>IFERROR(TRIM(MID(FLEET[[#This Row],[Secondary Asset Identifier]], FIND(" - ", FLEET[[#This Row],[Secondary Asset Identifier]]) + 3, LEN(FLEET[[#This Row],[Secondary Asset Identifier]]))),FLEET[[#This Row],[Emp ID]])</f>
        <v>MANCHO CAMACHO, GRECIA</v>
      </c>
      <c r="CZ459" s="106" t="s">
        <v>7091</v>
      </c>
      <c r="DA459" s="106" t="s">
        <v>4094</v>
      </c>
      <c r="DB459" s="106" t="str">
        <f>FLEET[[#This Row],[Toll Collection Device Number]]</f>
        <v>NTTA00995521</v>
      </c>
      <c r="DC459" s="106" t="str">
        <f>FLEET[[#This Row],[License Plate]]</f>
        <v>VWW2195</v>
      </c>
      <c r="DD459" s="111">
        <f>IFERROR(_xlfn.XLOOKUP(FLEET[[#This Row],[ASSET]],Table7[Equip '#],Table7[Rate],),"NON-BILLABLE")</f>
        <v>1000</v>
      </c>
    </row>
    <row r="460" spans="1:108" x14ac:dyDescent="0.25">
      <c r="A460" s="98" t="s">
        <v>4524</v>
      </c>
      <c r="B460" s="99" t="s">
        <v>4525</v>
      </c>
      <c r="C460" s="99" t="s">
        <v>7092</v>
      </c>
      <c r="D460" s="99" t="s">
        <v>4527</v>
      </c>
      <c r="E460" s="99" t="s">
        <v>4528</v>
      </c>
      <c r="F460" s="99" t="s">
        <v>7073</v>
      </c>
      <c r="G460" s="99">
        <v>2024</v>
      </c>
      <c r="H460" s="99" t="s">
        <v>4319</v>
      </c>
      <c r="I460" s="100" t="s">
        <v>7074</v>
      </c>
      <c r="J460" s="99"/>
      <c r="K460" s="101">
        <v>45746.467349537001</v>
      </c>
      <c r="L460" s="99" t="s">
        <v>4580</v>
      </c>
      <c r="M460" s="99"/>
      <c r="N460" s="99"/>
      <c r="O460" s="99"/>
      <c r="P460" s="99"/>
      <c r="Q460" s="99"/>
      <c r="R460" s="99" t="s">
        <v>4549</v>
      </c>
      <c r="S460" s="99"/>
      <c r="T460" s="99" t="s">
        <v>4535</v>
      </c>
      <c r="U460" s="99" t="s">
        <v>7093</v>
      </c>
      <c r="V460" s="99">
        <v>174</v>
      </c>
      <c r="W460" s="99">
        <v>8506.6</v>
      </c>
      <c r="X460" s="99">
        <v>8506.6</v>
      </c>
      <c r="Y460" s="99">
        <v>331</v>
      </c>
      <c r="Z460" s="99">
        <v>331</v>
      </c>
      <c r="AA460" s="99" t="s">
        <v>5444</v>
      </c>
      <c r="AB460" s="99" t="s">
        <v>7094</v>
      </c>
      <c r="AC460" s="99" t="s">
        <v>7095</v>
      </c>
      <c r="AD460" s="99" t="s">
        <v>7096</v>
      </c>
      <c r="AE460" s="99" t="s">
        <v>568</v>
      </c>
      <c r="AF460" s="99"/>
      <c r="AG460" s="99"/>
      <c r="AH460" s="99" t="s">
        <v>7097</v>
      </c>
      <c r="AI460" s="99"/>
      <c r="AJ460" s="99"/>
      <c r="AK460" s="99"/>
      <c r="AL460" s="99"/>
      <c r="AM460" s="99"/>
      <c r="AN460" s="99"/>
      <c r="AO460" s="99" t="s">
        <v>4539</v>
      </c>
      <c r="AP460" s="99"/>
      <c r="AQ460" s="99">
        <v>0</v>
      </c>
      <c r="AR460" s="99">
        <v>0</v>
      </c>
      <c r="AS460" s="99" t="s">
        <v>4540</v>
      </c>
      <c r="AT460" s="99">
        <v>0</v>
      </c>
      <c r="AU460" s="99">
        <v>0</v>
      </c>
      <c r="AV460" s="99">
        <v>0</v>
      </c>
      <c r="AW460" s="99">
        <v>0</v>
      </c>
      <c r="AX460" s="99" t="s">
        <v>7098</v>
      </c>
      <c r="AY460" s="99" t="s">
        <v>7089</v>
      </c>
      <c r="AZ460" s="99"/>
      <c r="BA460" s="99"/>
      <c r="BB460" s="99"/>
      <c r="BC460" s="99"/>
      <c r="BD460" s="99"/>
      <c r="BE460" s="99"/>
      <c r="BF460" s="99" t="s">
        <v>5411</v>
      </c>
      <c r="BG460" s="99"/>
      <c r="BH460" s="99"/>
      <c r="BI460" s="99"/>
      <c r="BJ460" s="99"/>
      <c r="BK460" s="99"/>
      <c r="BL460" s="99"/>
      <c r="BM460" s="99"/>
      <c r="BN460" s="99"/>
      <c r="BO460" s="99"/>
      <c r="BP460" s="99"/>
      <c r="BQ460" s="99"/>
      <c r="BR460" s="99"/>
      <c r="BS460" s="99"/>
      <c r="BT460" s="99"/>
      <c r="BU460" s="99"/>
      <c r="BV460" s="99"/>
      <c r="BW460" s="99"/>
      <c r="BX460" s="99"/>
      <c r="BY460" s="99"/>
      <c r="BZ460" s="99"/>
      <c r="CA460" s="99"/>
      <c r="CB460" s="99"/>
      <c r="CC460" s="99"/>
      <c r="CD460" s="99"/>
      <c r="CE460" s="99"/>
      <c r="CF460" s="99"/>
      <c r="CG460" s="99"/>
      <c r="CH460" s="99"/>
      <c r="CI460" s="99"/>
      <c r="CJ460" s="99" t="s">
        <v>4542</v>
      </c>
      <c r="CK460" s="99" t="s">
        <v>7099</v>
      </c>
      <c r="CL460" s="99">
        <v>2</v>
      </c>
      <c r="CM460" s="99"/>
      <c r="CN460" s="102"/>
      <c r="CO460" s="99">
        <v>46295</v>
      </c>
      <c r="CP460" s="103" t="s">
        <v>4544</v>
      </c>
      <c r="CQ460" s="104"/>
      <c r="CR460" s="104"/>
      <c r="CS460" s="104"/>
      <c r="CT460" s="104"/>
      <c r="CU460" s="105"/>
      <c r="CV460" s="104" t="str">
        <f>FLEET[[#This Row],[Category]]</f>
        <v>Pickup Truck</v>
      </c>
      <c r="CW460" s="106" t="str">
        <f t="shared" si="8"/>
        <v>PT-275</v>
      </c>
      <c r="CX4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60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60" s="106" t="s">
        <v>5444</v>
      </c>
      <c r="DA460" s="106" t="s">
        <v>4095</v>
      </c>
      <c r="DB460" s="106" t="str">
        <f>FLEET[[#This Row],[Toll Collection Device Number]]</f>
        <v>NTTA00995522</v>
      </c>
      <c r="DC460" s="106" t="str">
        <f>FLEET[[#This Row],[License Plate]]</f>
        <v>VWW2190</v>
      </c>
      <c r="DD460" s="111">
        <f>IFERROR(_xlfn.XLOOKUP(FLEET[[#This Row],[ASSET]],Table7[Equip '#],Table7[Rate],),"NON-BILLABLE")</f>
        <v>1000</v>
      </c>
    </row>
    <row r="461" spans="1:108" x14ac:dyDescent="0.25">
      <c r="A461" s="98" t="s">
        <v>4524</v>
      </c>
      <c r="B461" s="99" t="s">
        <v>4525</v>
      </c>
      <c r="C461" s="99" t="s">
        <v>7100</v>
      </c>
      <c r="D461" s="99" t="s">
        <v>4527</v>
      </c>
      <c r="E461" s="99" t="s">
        <v>4528</v>
      </c>
      <c r="F461" s="99" t="s">
        <v>7073</v>
      </c>
      <c r="G461" s="99">
        <v>2024</v>
      </c>
      <c r="H461" s="99" t="s">
        <v>4319</v>
      </c>
      <c r="I461" s="100" t="s">
        <v>7074</v>
      </c>
      <c r="J461" s="99"/>
      <c r="K461" s="101">
        <v>45747.333969907399</v>
      </c>
      <c r="L461" s="99" t="s">
        <v>5112</v>
      </c>
      <c r="M461" s="99"/>
      <c r="N461" s="99"/>
      <c r="O461" s="99"/>
      <c r="P461" s="99"/>
      <c r="Q461" s="99"/>
      <c r="R461" s="99" t="s">
        <v>5521</v>
      </c>
      <c r="S461" s="99"/>
      <c r="T461" s="99" t="s">
        <v>4535</v>
      </c>
      <c r="U461" s="99" t="s">
        <v>4536</v>
      </c>
      <c r="V461" s="99">
        <v>174</v>
      </c>
      <c r="W461" s="99">
        <v>1149.8</v>
      </c>
      <c r="X461" s="99">
        <v>1149.8</v>
      </c>
      <c r="Y461" s="99">
        <v>41</v>
      </c>
      <c r="Z461" s="99">
        <v>41</v>
      </c>
      <c r="AA461" s="99" t="s">
        <v>7101</v>
      </c>
      <c r="AB461" s="99" t="s">
        <v>7102</v>
      </c>
      <c r="AC461" s="99" t="s">
        <v>7103</v>
      </c>
      <c r="AD461" s="99" t="s">
        <v>7104</v>
      </c>
      <c r="AE461" s="99" t="s">
        <v>568</v>
      </c>
      <c r="AF461" s="99"/>
      <c r="AG461" s="99"/>
      <c r="AH461" s="99" t="s">
        <v>7105</v>
      </c>
      <c r="AI461" s="99"/>
      <c r="AJ461" s="99"/>
      <c r="AK461" s="99"/>
      <c r="AL461" s="99"/>
      <c r="AM461" s="99"/>
      <c r="AN461" s="99"/>
      <c r="AO461" s="99" t="s">
        <v>4539</v>
      </c>
      <c r="AP461" s="99"/>
      <c r="AQ461" s="99">
        <v>0</v>
      </c>
      <c r="AR461" s="99">
        <v>0</v>
      </c>
      <c r="AS461" s="99" t="s">
        <v>4540</v>
      </c>
      <c r="AT461" s="99">
        <v>0</v>
      </c>
      <c r="AU461" s="99">
        <v>0</v>
      </c>
      <c r="AV461" s="99">
        <v>0</v>
      </c>
      <c r="AW461" s="99">
        <v>0</v>
      </c>
      <c r="AX461" s="99" t="s">
        <v>7106</v>
      </c>
      <c r="AY461" s="99" t="s">
        <v>7089</v>
      </c>
      <c r="AZ461" s="99"/>
      <c r="BA461" s="99"/>
      <c r="BB461" s="99"/>
      <c r="BC461" s="99"/>
      <c r="BD461" s="99"/>
      <c r="BE461" s="99"/>
      <c r="BF461" s="99" t="s">
        <v>5449</v>
      </c>
      <c r="BG461" s="99"/>
      <c r="BH461" s="99"/>
      <c r="BI461" s="99"/>
      <c r="BJ461" s="99"/>
      <c r="BK461" s="99"/>
      <c r="BL461" s="99"/>
      <c r="BM461" s="99"/>
      <c r="BN461" s="99"/>
      <c r="BO461" s="99"/>
      <c r="BP461" s="99"/>
      <c r="BQ461" s="99"/>
      <c r="BR461" s="99"/>
      <c r="BS461" s="99"/>
      <c r="BT461" s="99"/>
      <c r="BU461" s="99"/>
      <c r="BV461" s="99"/>
      <c r="BW461" s="99"/>
      <c r="BX461" s="99"/>
      <c r="BY461" s="99"/>
      <c r="BZ461" s="99"/>
      <c r="CA461" s="99"/>
      <c r="CB461" s="99"/>
      <c r="CC461" s="99"/>
      <c r="CD461" s="99"/>
      <c r="CE461" s="99"/>
      <c r="CF461" s="99"/>
      <c r="CG461" s="99"/>
      <c r="CH461" s="99"/>
      <c r="CI461" s="99"/>
      <c r="CJ461" s="99" t="s">
        <v>4542</v>
      </c>
      <c r="CK461" s="99" t="s">
        <v>7107</v>
      </c>
      <c r="CL461" s="99">
        <v>2</v>
      </c>
      <c r="CM461" s="99"/>
      <c r="CN461" s="102"/>
      <c r="CO461" s="99">
        <v>46295</v>
      </c>
      <c r="CP461" s="103" t="s">
        <v>4544</v>
      </c>
      <c r="CQ461" s="104"/>
      <c r="CR461" s="104"/>
      <c r="CS461" s="104"/>
      <c r="CT461" s="104"/>
      <c r="CU461" s="105"/>
      <c r="CV461" s="104" t="str">
        <f>FLEET[[#This Row],[Category]]</f>
        <v>Pickup Truck</v>
      </c>
      <c r="CW461" s="106" t="str">
        <f t="shared" si="8"/>
        <v>PT-276</v>
      </c>
      <c r="CX4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800072</v>
      </c>
      <c r="CY461" s="106" t="str">
        <f>IFERROR(TRIM(MID(FLEET[[#This Row],[Secondary Asset Identifier]], FIND(" - ", FLEET[[#This Row],[Secondary Asset Identifier]]) + 3, LEN(FLEET[[#This Row],[Secondary Asset Identifier]]))),FLEET[[#This Row],[Emp ID]])</f>
        <v>MOYA, MARIO</v>
      </c>
      <c r="CZ461" s="106" t="s">
        <v>7108</v>
      </c>
      <c r="DA461" s="106" t="s">
        <v>4096</v>
      </c>
      <c r="DB461" s="106" t="str">
        <f>FLEET[[#This Row],[Toll Collection Device Number]]</f>
        <v>NTTA00995524</v>
      </c>
      <c r="DC461" s="106" t="str">
        <f>FLEET[[#This Row],[License Plate]]</f>
        <v>VWW2189</v>
      </c>
      <c r="DD461" s="111">
        <f>IFERROR(_xlfn.XLOOKUP(FLEET[[#This Row],[ASSET]],Table7[Equip '#],Table7[Rate],),"NON-BILLABLE")</f>
        <v>1000</v>
      </c>
    </row>
    <row r="462" spans="1:108" x14ac:dyDescent="0.25">
      <c r="A462" s="98" t="s">
        <v>4524</v>
      </c>
      <c r="B462" s="99" t="s">
        <v>4525</v>
      </c>
      <c r="C462" s="99" t="s">
        <v>7109</v>
      </c>
      <c r="D462" s="99" t="s">
        <v>4527</v>
      </c>
      <c r="E462" s="99" t="s">
        <v>4528</v>
      </c>
      <c r="F462" s="99" t="s">
        <v>7073</v>
      </c>
      <c r="G462" s="99">
        <v>2024</v>
      </c>
      <c r="H462" s="99" t="s">
        <v>4319</v>
      </c>
      <c r="I462" s="100" t="s">
        <v>7074</v>
      </c>
      <c r="J462" s="99"/>
      <c r="K462" s="101">
        <v>45747.331956018497</v>
      </c>
      <c r="L462" s="99" t="s">
        <v>4556</v>
      </c>
      <c r="M462" s="99"/>
      <c r="N462" s="99"/>
      <c r="O462" s="99"/>
      <c r="P462" s="99"/>
      <c r="Q462" s="99"/>
      <c r="R462" s="99" t="s">
        <v>7110</v>
      </c>
      <c r="S462" s="99"/>
      <c r="T462" s="99" t="s">
        <v>4535</v>
      </c>
      <c r="U462" s="99" t="s">
        <v>4536</v>
      </c>
      <c r="V462" s="99">
        <v>177</v>
      </c>
      <c r="W462" s="99">
        <v>2217.5</v>
      </c>
      <c r="X462" s="99">
        <v>2217.5</v>
      </c>
      <c r="Y462" s="99">
        <v>82</v>
      </c>
      <c r="Z462" s="99">
        <v>82</v>
      </c>
      <c r="AA462" s="99" t="s">
        <v>7111</v>
      </c>
      <c r="AB462" s="99" t="s">
        <v>7112</v>
      </c>
      <c r="AC462" s="99" t="s">
        <v>7113</v>
      </c>
      <c r="AD462" s="99" t="s">
        <v>7114</v>
      </c>
      <c r="AE462" s="99" t="s">
        <v>568</v>
      </c>
      <c r="AF462" s="99"/>
      <c r="AG462" s="99"/>
      <c r="AH462" s="99" t="s">
        <v>7115</v>
      </c>
      <c r="AI462" s="99"/>
      <c r="AJ462" s="99"/>
      <c r="AK462" s="99"/>
      <c r="AL462" s="99"/>
      <c r="AM462" s="99"/>
      <c r="AN462" s="99"/>
      <c r="AO462" s="99" t="s">
        <v>4539</v>
      </c>
      <c r="AP462" s="99"/>
      <c r="AQ462" s="99">
        <v>0</v>
      </c>
      <c r="AR462" s="99">
        <v>0</v>
      </c>
      <c r="AS462" s="99" t="s">
        <v>4540</v>
      </c>
      <c r="AT462" s="99">
        <v>0</v>
      </c>
      <c r="AU462" s="99">
        <v>0</v>
      </c>
      <c r="AV462" s="99">
        <v>0</v>
      </c>
      <c r="AW462" s="99">
        <v>0</v>
      </c>
      <c r="AX462" s="99" t="s">
        <v>7106</v>
      </c>
      <c r="AY462" s="99" t="s">
        <v>7089</v>
      </c>
      <c r="AZ462" s="99"/>
      <c r="BA462" s="99"/>
      <c r="BB462" s="99"/>
      <c r="BC462" s="99"/>
      <c r="BD462" s="99"/>
      <c r="BE462" s="99"/>
      <c r="BF462" s="99" t="s">
        <v>5449</v>
      </c>
      <c r="BG462" s="99"/>
      <c r="BH462" s="99"/>
      <c r="BI462" s="99"/>
      <c r="BJ462" s="99"/>
      <c r="BK462" s="99"/>
      <c r="BL462" s="99"/>
      <c r="BM462" s="99"/>
      <c r="BN462" s="99"/>
      <c r="BO462" s="99"/>
      <c r="BP462" s="99"/>
      <c r="BQ462" s="99"/>
      <c r="BR462" s="99"/>
      <c r="BS462" s="99"/>
      <c r="BT462" s="99"/>
      <c r="BU462" s="99"/>
      <c r="BV462" s="99"/>
      <c r="BW462" s="99"/>
      <c r="BX462" s="99"/>
      <c r="BY462" s="99"/>
      <c r="BZ462" s="99"/>
      <c r="CA462" s="99"/>
      <c r="CB462" s="99"/>
      <c r="CC462" s="99"/>
      <c r="CD462" s="99"/>
      <c r="CE462" s="99"/>
      <c r="CF462" s="99"/>
      <c r="CG462" s="99"/>
      <c r="CH462" s="99"/>
      <c r="CI462" s="99"/>
      <c r="CJ462" s="99" t="s">
        <v>4542</v>
      </c>
      <c r="CK462" s="99" t="s">
        <v>7116</v>
      </c>
      <c r="CL462" s="102">
        <v>2</v>
      </c>
      <c r="CM462" s="99"/>
      <c r="CN462" s="102"/>
      <c r="CO462" s="99">
        <v>46295</v>
      </c>
      <c r="CP462" s="103" t="s">
        <v>4544</v>
      </c>
      <c r="CQ462" s="104"/>
      <c r="CR462" s="104"/>
      <c r="CS462" s="104"/>
      <c r="CT462" s="104"/>
      <c r="CU462" s="105"/>
      <c r="CV462" s="104" t="str">
        <f>FLEET[[#This Row],[Category]]</f>
        <v>Pickup Truck</v>
      </c>
      <c r="CW462" s="106" t="str">
        <f t="shared" si="8"/>
        <v>PT-277</v>
      </c>
      <c r="CX4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800069</v>
      </c>
      <c r="CY462" s="106" t="str">
        <f>IFERROR(TRIM(MID(FLEET[[#This Row],[Secondary Asset Identifier]], FIND(" - ", FLEET[[#This Row],[Secondary Asset Identifier]]) + 3, LEN(FLEET[[#This Row],[Secondary Asset Identifier]]))),FLEET[[#This Row],[Emp ID]])</f>
        <v>GARCIA, SAID A</v>
      </c>
      <c r="CZ462" s="106" t="s">
        <v>7117</v>
      </c>
      <c r="DA462" s="106" t="s">
        <v>4097</v>
      </c>
      <c r="DB462" s="106" t="str">
        <f>FLEET[[#This Row],[Toll Collection Device Number]]</f>
        <v>NTTA00995524</v>
      </c>
      <c r="DC462" s="106" t="str">
        <f>FLEET[[#This Row],[License Plate]]</f>
        <v>VWW2188</v>
      </c>
      <c r="DD462" s="111">
        <f>IFERROR(_xlfn.XLOOKUP(FLEET[[#This Row],[ASSET]],Table7[Equip '#],Table7[Rate],),"NON-BILLABLE")</f>
        <v>1000</v>
      </c>
    </row>
    <row r="463" spans="1:108" x14ac:dyDescent="0.25">
      <c r="A463" s="98" t="s">
        <v>4524</v>
      </c>
      <c r="B463" s="99" t="s">
        <v>4525</v>
      </c>
      <c r="C463" s="99" t="s">
        <v>7118</v>
      </c>
      <c r="D463" s="99" t="s">
        <v>4527</v>
      </c>
      <c r="E463" s="99" t="s">
        <v>4528</v>
      </c>
      <c r="F463" s="99" t="s">
        <v>7073</v>
      </c>
      <c r="G463" s="99">
        <v>2024</v>
      </c>
      <c r="H463" s="99" t="s">
        <v>4319</v>
      </c>
      <c r="I463" s="100" t="s">
        <v>7074</v>
      </c>
      <c r="J463" s="99"/>
      <c r="K463" s="101">
        <v>45747.294421296298</v>
      </c>
      <c r="L463" s="99" t="s">
        <v>4531</v>
      </c>
      <c r="M463" s="99"/>
      <c r="N463" s="99"/>
      <c r="O463" s="99"/>
      <c r="P463" s="99"/>
      <c r="Q463" s="99"/>
      <c r="R463" s="99" t="s">
        <v>4717</v>
      </c>
      <c r="S463" s="99"/>
      <c r="T463" s="99" t="s">
        <v>4535</v>
      </c>
      <c r="U463" s="99" t="s">
        <v>4536</v>
      </c>
      <c r="V463" s="99">
        <v>174</v>
      </c>
      <c r="W463" s="99">
        <v>16440.400000000001</v>
      </c>
      <c r="X463" s="99">
        <v>16440.400000000001</v>
      </c>
      <c r="Y463" s="99">
        <v>827</v>
      </c>
      <c r="Z463" s="99">
        <v>827</v>
      </c>
      <c r="AA463" s="99" t="s">
        <v>7119</v>
      </c>
      <c r="AB463" s="99" t="s">
        <v>7120</v>
      </c>
      <c r="AC463" s="99" t="s">
        <v>7121</v>
      </c>
      <c r="AD463" s="99" t="s">
        <v>7122</v>
      </c>
      <c r="AE463" s="99" t="s">
        <v>568</v>
      </c>
      <c r="AF463" s="99"/>
      <c r="AG463" s="99"/>
      <c r="AH463" s="99" t="s">
        <v>7123</v>
      </c>
      <c r="AI463" s="99"/>
      <c r="AJ463" s="99"/>
      <c r="AK463" s="99"/>
      <c r="AL463" s="99"/>
      <c r="AM463" s="99"/>
      <c r="AN463" s="99"/>
      <c r="AO463" s="99" t="s">
        <v>4539</v>
      </c>
      <c r="AP463" s="99"/>
      <c r="AQ463" s="99">
        <v>0</v>
      </c>
      <c r="AR463" s="99">
        <v>0</v>
      </c>
      <c r="AS463" s="99" t="s">
        <v>4540</v>
      </c>
      <c r="AT463" s="99">
        <v>0</v>
      </c>
      <c r="AU463" s="99">
        <v>0</v>
      </c>
      <c r="AV463" s="99">
        <v>0</v>
      </c>
      <c r="AW463" s="99">
        <v>0</v>
      </c>
      <c r="AX463" s="99" t="s">
        <v>7124</v>
      </c>
      <c r="AY463" s="99" t="s">
        <v>7089</v>
      </c>
      <c r="AZ463" s="99"/>
      <c r="BA463" s="99"/>
      <c r="BB463" s="99"/>
      <c r="BC463" s="99"/>
      <c r="BD463" s="99"/>
      <c r="BE463" s="99"/>
      <c r="BF463" s="99" t="s">
        <v>4624</v>
      </c>
      <c r="BG463" s="99"/>
      <c r="BH463" s="99"/>
      <c r="BI463" s="99"/>
      <c r="BJ463" s="99"/>
      <c r="BK463" s="99"/>
      <c r="BL463" s="99"/>
      <c r="BM463" s="99"/>
      <c r="BN463" s="99"/>
      <c r="BO463" s="99"/>
      <c r="BP463" s="99"/>
      <c r="BQ463" s="99"/>
      <c r="BR463" s="99"/>
      <c r="BS463" s="99"/>
      <c r="BT463" s="99"/>
      <c r="BU463" s="99"/>
      <c r="BV463" s="99"/>
      <c r="BW463" s="99"/>
      <c r="BX463" s="99"/>
      <c r="BY463" s="99"/>
      <c r="BZ463" s="99"/>
      <c r="CA463" s="99"/>
      <c r="CB463" s="99"/>
      <c r="CC463" s="99"/>
      <c r="CD463" s="99"/>
      <c r="CE463" s="99"/>
      <c r="CF463" s="99"/>
      <c r="CG463" s="99"/>
      <c r="CH463" s="99"/>
      <c r="CI463" s="99"/>
      <c r="CJ463" s="99" t="s">
        <v>4542</v>
      </c>
      <c r="CK463" s="99" t="s">
        <v>7125</v>
      </c>
      <c r="CL463" s="102">
        <v>2</v>
      </c>
      <c r="CM463" s="99"/>
      <c r="CN463" s="102"/>
      <c r="CO463" s="99">
        <v>46295</v>
      </c>
      <c r="CP463" s="103" t="s">
        <v>4544</v>
      </c>
      <c r="CQ463" s="104"/>
      <c r="CR463" s="104"/>
      <c r="CS463" s="104"/>
      <c r="CT463" s="104"/>
      <c r="CU463" s="105"/>
      <c r="CV463" s="104" t="str">
        <f>FLEET[[#This Row],[Category]]</f>
        <v>Pickup Truck</v>
      </c>
      <c r="CW463" s="106" t="str">
        <f t="shared" si="8"/>
        <v>PT-278</v>
      </c>
      <c r="CX4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800070</v>
      </c>
      <c r="CY463" s="106" t="str">
        <f>IFERROR(TRIM(MID(FLEET[[#This Row],[Secondary Asset Identifier]], FIND(" - ", FLEET[[#This Row],[Secondary Asset Identifier]]) + 3, LEN(FLEET[[#This Row],[Secondary Asset Identifier]]))),FLEET[[#This Row],[Emp ID]])</f>
        <v>CASTRO, JUAN J</v>
      </c>
      <c r="CZ463" s="106" t="s">
        <v>7126</v>
      </c>
      <c r="DA463" s="106" t="s">
        <v>4098</v>
      </c>
      <c r="DB463" s="106" t="str">
        <f>FLEET[[#This Row],[Toll Collection Device Number]]</f>
        <v>NTTA01228229</v>
      </c>
      <c r="DC463" s="106" t="str">
        <f>FLEET[[#This Row],[License Plate]]</f>
        <v>VWW2179</v>
      </c>
      <c r="DD463" s="111">
        <f>IFERROR(_xlfn.XLOOKUP(FLEET[[#This Row],[ASSET]],Table7[Equip '#],Table7[Rate],),"NON-BILLABLE")</f>
        <v>1000</v>
      </c>
    </row>
    <row r="464" spans="1:108" x14ac:dyDescent="0.25">
      <c r="A464" s="98" t="s">
        <v>4524</v>
      </c>
      <c r="B464" s="99" t="s">
        <v>4525</v>
      </c>
      <c r="C464" s="99" t="s">
        <v>7127</v>
      </c>
      <c r="D464" s="99" t="s">
        <v>4527</v>
      </c>
      <c r="E464" s="99" t="s">
        <v>4528</v>
      </c>
      <c r="F464" s="99" t="s">
        <v>7046</v>
      </c>
      <c r="G464" s="99">
        <v>2024</v>
      </c>
      <c r="H464" s="99" t="s">
        <v>4319</v>
      </c>
      <c r="I464" s="100"/>
      <c r="J464" s="99"/>
      <c r="K464" s="101">
        <v>45746.811585648102</v>
      </c>
      <c r="L464" s="99" t="s">
        <v>4531</v>
      </c>
      <c r="M464" s="99"/>
      <c r="N464" s="99"/>
      <c r="O464" s="99"/>
      <c r="P464" s="99"/>
      <c r="Q464" s="99"/>
      <c r="R464" s="99" t="s">
        <v>7128</v>
      </c>
      <c r="S464" s="99"/>
      <c r="T464" s="99" t="s">
        <v>4535</v>
      </c>
      <c r="U464" s="99" t="s">
        <v>4536</v>
      </c>
      <c r="V464" s="99">
        <v>201</v>
      </c>
      <c r="W464" s="99">
        <v>18839.900000000001</v>
      </c>
      <c r="X464" s="99">
        <v>18839.900000000001</v>
      </c>
      <c r="Y464" s="99">
        <v>1194</v>
      </c>
      <c r="Z464" s="99">
        <v>1194</v>
      </c>
      <c r="AA464" s="99" t="s">
        <v>7129</v>
      </c>
      <c r="AB464" s="99" t="s">
        <v>7130</v>
      </c>
      <c r="AC464" s="99" t="s">
        <v>7131</v>
      </c>
      <c r="AD464" s="99" t="s">
        <v>7132</v>
      </c>
      <c r="AE464" s="99" t="s">
        <v>568</v>
      </c>
      <c r="AF464" s="99"/>
      <c r="AG464" s="99"/>
      <c r="AH464" s="99" t="s">
        <v>7133</v>
      </c>
      <c r="AI464" s="99"/>
      <c r="AJ464" s="99"/>
      <c r="AK464" s="99"/>
      <c r="AL464" s="99"/>
      <c r="AM464" s="99"/>
      <c r="AN464" s="99"/>
      <c r="AO464" s="99" t="s">
        <v>4539</v>
      </c>
      <c r="AP464" s="99"/>
      <c r="AQ464" s="99">
        <v>0</v>
      </c>
      <c r="AR464" s="99">
        <v>0</v>
      </c>
      <c r="AS464" s="99" t="s">
        <v>4540</v>
      </c>
      <c r="AT464" s="99">
        <v>0</v>
      </c>
      <c r="AU464" s="99">
        <v>0</v>
      </c>
      <c r="AV464" s="99">
        <v>0</v>
      </c>
      <c r="AW464" s="99">
        <v>0</v>
      </c>
      <c r="AX464" s="99" t="s">
        <v>7134</v>
      </c>
      <c r="AY464" s="99" t="s">
        <v>7135</v>
      </c>
      <c r="AZ464" s="99">
        <v>56859.18</v>
      </c>
      <c r="BA464" s="99"/>
      <c r="BB464" s="99"/>
      <c r="BC464" s="99"/>
      <c r="BD464" s="99"/>
      <c r="BE464" s="99"/>
      <c r="BF464" s="99" t="s">
        <v>5217</v>
      </c>
      <c r="BG464" s="99"/>
      <c r="BH464" s="99"/>
      <c r="BI464" s="99"/>
      <c r="BJ464" s="99"/>
      <c r="BK464" s="99"/>
      <c r="BL464" s="99"/>
      <c r="BM464" s="99"/>
      <c r="BN464" s="99"/>
      <c r="BO464" s="99"/>
      <c r="BP464" s="99"/>
      <c r="BQ464" s="99"/>
      <c r="BR464" s="99"/>
      <c r="BS464" s="99"/>
      <c r="BT464" s="99"/>
      <c r="BU464" s="99"/>
      <c r="BV464" s="99"/>
      <c r="BW464" s="99"/>
      <c r="BX464" s="99"/>
      <c r="BY464" s="99"/>
      <c r="BZ464" s="99"/>
      <c r="CA464" s="99"/>
      <c r="CB464" s="99"/>
      <c r="CC464" s="99"/>
      <c r="CD464" s="99"/>
      <c r="CE464" s="99"/>
      <c r="CF464" s="99"/>
      <c r="CG464" s="99"/>
      <c r="CH464" s="99"/>
      <c r="CI464" s="99"/>
      <c r="CJ464" s="99" t="s">
        <v>4542</v>
      </c>
      <c r="CK464" s="99" t="s">
        <v>7136</v>
      </c>
      <c r="CL464" s="102">
        <v>2</v>
      </c>
      <c r="CM464" s="99"/>
      <c r="CN464" s="102"/>
      <c r="CO464" s="99">
        <v>46326</v>
      </c>
      <c r="CP464" s="103" t="s">
        <v>4544</v>
      </c>
      <c r="CQ464" s="104"/>
      <c r="CR464" s="104"/>
      <c r="CS464" s="104"/>
      <c r="CT464" s="104"/>
      <c r="CU464" s="105"/>
      <c r="CV464" s="104" t="str">
        <f>FLEET[[#This Row],[Category]]</f>
        <v>Pickup Truck</v>
      </c>
      <c r="CW464" s="106" t="str">
        <f t="shared" si="8"/>
        <v>PT-279</v>
      </c>
      <c r="CX4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240005</v>
      </c>
      <c r="CY464" s="106" t="str">
        <f>IFERROR(TRIM(MID(FLEET[[#This Row],[Secondary Asset Identifier]], FIND(" - ", FLEET[[#This Row],[Secondary Asset Identifier]]) + 3, LEN(FLEET[[#This Row],[Secondary Asset Identifier]]))),FLEET[[#This Row],[Emp ID]])</f>
        <v>Concha, Aaron</v>
      </c>
      <c r="CZ464" s="106" t="s">
        <v>7137</v>
      </c>
      <c r="DA464" s="106" t="s">
        <v>4129</v>
      </c>
      <c r="DB464" s="106" t="str">
        <f>FLEET[[#This Row],[Toll Collection Device Number]]</f>
        <v>NTTA00958388</v>
      </c>
      <c r="DC464" s="106" t="str">
        <f>FLEET[[#This Row],[License Plate]]</f>
        <v>VXW0808</v>
      </c>
      <c r="DD464" s="111">
        <f>IFERROR(_xlfn.XLOOKUP(FLEET[[#This Row],[ASSET]],Table7[Equip '#],Table7[Rate],),"NON-BILLABLE")</f>
        <v>1500</v>
      </c>
    </row>
    <row r="465" spans="1:108" x14ac:dyDescent="0.25">
      <c r="A465" s="98" t="s">
        <v>4524</v>
      </c>
      <c r="B465" s="99" t="s">
        <v>4525</v>
      </c>
      <c r="C465" s="99" t="s">
        <v>7138</v>
      </c>
      <c r="D465" s="99" t="s">
        <v>4527</v>
      </c>
      <c r="E465" s="99" t="s">
        <v>4528</v>
      </c>
      <c r="F465" s="99" t="s">
        <v>7046</v>
      </c>
      <c r="G465" s="99">
        <v>2024</v>
      </c>
      <c r="H465" s="99" t="s">
        <v>4319</v>
      </c>
      <c r="I465" s="100"/>
      <c r="J465" s="99"/>
      <c r="K465" s="101">
        <v>45746.963518518503</v>
      </c>
      <c r="L465" s="99" t="s">
        <v>4531</v>
      </c>
      <c r="M465" s="99"/>
      <c r="N465" s="99"/>
      <c r="O465" s="99"/>
      <c r="P465" s="99"/>
      <c r="Q465" s="99"/>
      <c r="R465" s="99" t="s">
        <v>7139</v>
      </c>
      <c r="S465" s="99"/>
      <c r="T465" s="99" t="s">
        <v>4535</v>
      </c>
      <c r="U465" s="99" t="s">
        <v>4536</v>
      </c>
      <c r="V465" s="99">
        <v>167</v>
      </c>
      <c r="W465" s="99">
        <v>21232.2</v>
      </c>
      <c r="X465" s="99">
        <v>21232.2</v>
      </c>
      <c r="Y465" s="99">
        <v>1144</v>
      </c>
      <c r="Z465" s="99">
        <v>1144</v>
      </c>
      <c r="AA465" s="99" t="s">
        <v>7140</v>
      </c>
      <c r="AB465" s="99" t="s">
        <v>7141</v>
      </c>
      <c r="AC465" s="99" t="s">
        <v>7142</v>
      </c>
      <c r="AD465" s="99" t="s">
        <v>7143</v>
      </c>
      <c r="AE465" s="99" t="s">
        <v>568</v>
      </c>
      <c r="AF465" s="99"/>
      <c r="AG465" s="99"/>
      <c r="AH465" s="99" t="s">
        <v>7133</v>
      </c>
      <c r="AI465" s="99"/>
      <c r="AJ465" s="99"/>
      <c r="AK465" s="99"/>
      <c r="AL465" s="99"/>
      <c r="AM465" s="99"/>
      <c r="AN465" s="99"/>
      <c r="AO465" s="99" t="s">
        <v>4539</v>
      </c>
      <c r="AP465" s="99"/>
      <c r="AQ465" s="99">
        <v>0</v>
      </c>
      <c r="AR465" s="99">
        <v>0</v>
      </c>
      <c r="AS465" s="99" t="s">
        <v>4540</v>
      </c>
      <c r="AT465" s="99">
        <v>0</v>
      </c>
      <c r="AU465" s="99">
        <v>0</v>
      </c>
      <c r="AV465" s="99">
        <v>0</v>
      </c>
      <c r="AW465" s="99">
        <v>0</v>
      </c>
      <c r="AX465" s="99" t="s">
        <v>7144</v>
      </c>
      <c r="AY465" s="99" t="s">
        <v>7135</v>
      </c>
      <c r="AZ465" s="99">
        <v>56859.18</v>
      </c>
      <c r="BA465" s="99"/>
      <c r="BB465" s="99"/>
      <c r="BC465" s="99"/>
      <c r="BD465" s="99"/>
      <c r="BE465" s="99"/>
      <c r="BF465" s="99" t="s">
        <v>7145</v>
      </c>
      <c r="BG465" s="99"/>
      <c r="BH465" s="99"/>
      <c r="BI465" s="99"/>
      <c r="BJ465" s="99"/>
      <c r="BK465" s="99"/>
      <c r="BL465" s="99"/>
      <c r="BM465" s="99"/>
      <c r="BN465" s="99"/>
      <c r="BO465" s="99"/>
      <c r="BP465" s="99"/>
      <c r="BQ465" s="99"/>
      <c r="BR465" s="99"/>
      <c r="BS465" s="99"/>
      <c r="BT465" s="99"/>
      <c r="BU465" s="99"/>
      <c r="BV465" s="99"/>
      <c r="BW465" s="99"/>
      <c r="BX465" s="99"/>
      <c r="BY465" s="99"/>
      <c r="BZ465" s="99"/>
      <c r="CA465" s="99"/>
      <c r="CB465" s="99"/>
      <c r="CC465" s="99"/>
      <c r="CD465" s="99"/>
      <c r="CE465" s="99"/>
      <c r="CF465" s="99"/>
      <c r="CG465" s="99"/>
      <c r="CH465" s="99"/>
      <c r="CI465" s="99"/>
      <c r="CJ465" s="99" t="s">
        <v>4542</v>
      </c>
      <c r="CK465" s="99" t="s">
        <v>7146</v>
      </c>
      <c r="CL465" s="99">
        <v>2</v>
      </c>
      <c r="CM465" s="99"/>
      <c r="CN465" s="102"/>
      <c r="CO465" s="99">
        <v>46326</v>
      </c>
      <c r="CP465" s="103" t="s">
        <v>4544</v>
      </c>
      <c r="CQ465" s="104"/>
      <c r="CR465" s="104"/>
      <c r="CS465" s="104"/>
      <c r="CT465" s="104"/>
      <c r="CU465" s="105"/>
      <c r="CV465" s="104" t="str">
        <f>FLEET[[#This Row],[Category]]</f>
        <v>Pickup Truck</v>
      </c>
      <c r="CW465" s="106" t="str">
        <f t="shared" si="8"/>
        <v>PT-280</v>
      </c>
      <c r="CX4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440082</v>
      </c>
      <c r="CY465" s="106" t="str">
        <f>IFERROR(TRIM(MID(FLEET[[#This Row],[Secondary Asset Identifier]], FIND(" - ", FLEET[[#This Row],[Secondary Asset Identifier]]) + 3, LEN(FLEET[[#This Row],[Secondary Asset Identifier]]))),FLEET[[#This Row],[Emp ID]])</f>
        <v>Blanco, Andres E</v>
      </c>
      <c r="CZ465" s="106" t="s">
        <v>7147</v>
      </c>
      <c r="DA465" s="106" t="s">
        <v>4130</v>
      </c>
      <c r="DB465" s="106" t="str">
        <f>FLEET[[#This Row],[Toll Collection Device Number]]</f>
        <v>NTTA00958389</v>
      </c>
      <c r="DC465" s="106" t="str">
        <f>FLEET[[#This Row],[License Plate]]</f>
        <v>VXW0809</v>
      </c>
      <c r="DD465" s="111">
        <f>IFERROR(_xlfn.XLOOKUP(FLEET[[#This Row],[ASSET]],Table7[Equip '#],Table7[Rate],),"NON-BILLABLE")</f>
        <v>1500</v>
      </c>
    </row>
    <row r="466" spans="1:108" x14ac:dyDescent="0.25">
      <c r="A466" s="98" t="s">
        <v>4524</v>
      </c>
      <c r="B466" s="99" t="s">
        <v>4525</v>
      </c>
      <c r="C466" s="99" t="s">
        <v>7148</v>
      </c>
      <c r="D466" s="99" t="s">
        <v>4527</v>
      </c>
      <c r="E466" s="99" t="s">
        <v>4528</v>
      </c>
      <c r="F466" s="99" t="s">
        <v>7046</v>
      </c>
      <c r="G466" s="99">
        <v>2024</v>
      </c>
      <c r="H466" s="99" t="s">
        <v>4319</v>
      </c>
      <c r="I466" s="100"/>
      <c r="J466" s="99"/>
      <c r="K466" s="101">
        <v>45747.335370370398</v>
      </c>
      <c r="L466" s="99" t="s">
        <v>4556</v>
      </c>
      <c r="M466" s="99"/>
      <c r="N466" s="99"/>
      <c r="O466" s="99"/>
      <c r="P466" s="99"/>
      <c r="Q466" s="99"/>
      <c r="R466" s="99" t="s">
        <v>7149</v>
      </c>
      <c r="S466" s="99"/>
      <c r="T466" s="99" t="s">
        <v>4535</v>
      </c>
      <c r="U466" s="99" t="s">
        <v>4536</v>
      </c>
      <c r="V466" s="99">
        <v>201</v>
      </c>
      <c r="W466" s="99">
        <v>1381.2</v>
      </c>
      <c r="X466" s="99">
        <v>1381.2</v>
      </c>
      <c r="Y466" s="99">
        <v>98</v>
      </c>
      <c r="Z466" s="99">
        <v>98</v>
      </c>
      <c r="AA466" s="99" t="s">
        <v>7150</v>
      </c>
      <c r="AB466" s="99" t="s">
        <v>7151</v>
      </c>
      <c r="AC466" s="99" t="s">
        <v>7152</v>
      </c>
      <c r="AD466" s="99" t="s">
        <v>7153</v>
      </c>
      <c r="AE466" s="99" t="s">
        <v>568</v>
      </c>
      <c r="AF466" s="99"/>
      <c r="AG466" s="99"/>
      <c r="AH466" s="99"/>
      <c r="AI466" s="99"/>
      <c r="AJ466" s="99"/>
      <c r="AK466" s="99"/>
      <c r="AL466" s="99"/>
      <c r="AM466" s="99"/>
      <c r="AN466" s="99"/>
      <c r="AO466" s="99" t="s">
        <v>4539</v>
      </c>
      <c r="AP466" s="99"/>
      <c r="AQ466" s="99">
        <v>0</v>
      </c>
      <c r="AR466" s="99">
        <v>0</v>
      </c>
      <c r="AS466" s="99" t="s">
        <v>4540</v>
      </c>
      <c r="AT466" s="99">
        <v>0</v>
      </c>
      <c r="AU466" s="99">
        <v>0</v>
      </c>
      <c r="AV466" s="99">
        <v>0</v>
      </c>
      <c r="AW466" s="99">
        <v>0</v>
      </c>
      <c r="AX466" s="99" t="s">
        <v>7154</v>
      </c>
      <c r="AY466" s="99" t="s">
        <v>7135</v>
      </c>
      <c r="AZ466" s="99">
        <v>56859.18</v>
      </c>
      <c r="BA466" s="99"/>
      <c r="BB466" s="99"/>
      <c r="BC466" s="99"/>
      <c r="BD466" s="99"/>
      <c r="BE466" s="99"/>
      <c r="BF466" s="99" t="s">
        <v>5217</v>
      </c>
      <c r="BG466" s="99"/>
      <c r="BH466" s="99"/>
      <c r="BI466" s="99"/>
      <c r="BJ466" s="99"/>
      <c r="BK466" s="99"/>
      <c r="BL466" s="99"/>
      <c r="BM466" s="99"/>
      <c r="BN466" s="99"/>
      <c r="BO466" s="99"/>
      <c r="BP466" s="99"/>
      <c r="BQ466" s="99"/>
      <c r="BR466" s="99"/>
      <c r="BS466" s="99"/>
      <c r="BT466" s="99"/>
      <c r="BU466" s="99"/>
      <c r="BV466" s="99"/>
      <c r="BW466" s="99"/>
      <c r="BX466" s="99"/>
      <c r="BY466" s="99"/>
      <c r="BZ466" s="99"/>
      <c r="CA466" s="99"/>
      <c r="CB466" s="99"/>
      <c r="CC466" s="99"/>
      <c r="CD466" s="99"/>
      <c r="CE466" s="99"/>
      <c r="CF466" s="99"/>
      <c r="CG466" s="99"/>
      <c r="CH466" s="99"/>
      <c r="CI466" s="99"/>
      <c r="CJ466" s="99" t="s">
        <v>4542</v>
      </c>
      <c r="CK466" s="99" t="s">
        <v>7155</v>
      </c>
      <c r="CL466" s="99">
        <v>2</v>
      </c>
      <c r="CM466" s="99"/>
      <c r="CN466" s="102"/>
      <c r="CO466" s="99">
        <v>46326</v>
      </c>
      <c r="CP466" s="103" t="s">
        <v>4544</v>
      </c>
      <c r="CQ466" s="104"/>
      <c r="CR466" s="104"/>
      <c r="CS466" s="104"/>
      <c r="CT466" s="104"/>
      <c r="CU466" s="105"/>
      <c r="CV466" s="104" t="str">
        <f>FLEET[[#This Row],[Category]]</f>
        <v>Pickup Truck</v>
      </c>
      <c r="CW466" s="106" t="str">
        <f t="shared" si="8"/>
        <v>PT-281</v>
      </c>
      <c r="CX4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240444</v>
      </c>
      <c r="CY466" s="106" t="str">
        <f>IFERROR(TRIM(MID(FLEET[[#This Row],[Secondary Asset Identifier]], FIND(" - ", FLEET[[#This Row],[Secondary Asset Identifier]]) + 3, LEN(FLEET[[#This Row],[Secondary Asset Identifier]]))),FLEET[[#This Row],[Emp ID]])</f>
        <v>Martinez Salazar, Josue</v>
      </c>
      <c r="CZ466" s="106" t="s">
        <v>7156</v>
      </c>
      <c r="DA466" s="106" t="s">
        <v>4131</v>
      </c>
      <c r="DB466" s="106" t="str">
        <f>FLEET[[#This Row],[Toll Collection Device Number]]</f>
        <v>NTTA00958390</v>
      </c>
      <c r="DC466" s="106" t="str">
        <f>FLEET[[#This Row],[License Plate]]</f>
        <v>VXW0810</v>
      </c>
      <c r="DD466" s="111">
        <f>IFERROR(_xlfn.XLOOKUP(FLEET[[#This Row],[ASSET]],Table7[Equip '#],Table7[Rate],),"NON-BILLABLE")</f>
        <v>1500</v>
      </c>
    </row>
    <row r="467" spans="1:108" x14ac:dyDescent="0.25">
      <c r="A467" s="98" t="s">
        <v>4524</v>
      </c>
      <c r="B467" s="99" t="s">
        <v>4525</v>
      </c>
      <c r="C467" s="99" t="s">
        <v>7157</v>
      </c>
      <c r="D467" s="99" t="s">
        <v>4527</v>
      </c>
      <c r="E467" s="108" t="s">
        <v>4528</v>
      </c>
      <c r="F467" s="108" t="s">
        <v>7046</v>
      </c>
      <c r="G467" s="108">
        <v>2024</v>
      </c>
      <c r="H467" s="108" t="s">
        <v>4319</v>
      </c>
      <c r="I467" s="100"/>
      <c r="J467" s="99"/>
      <c r="K467" s="99">
        <v>45747.3212152778</v>
      </c>
      <c r="L467" s="99" t="s">
        <v>4531</v>
      </c>
      <c r="M467" s="99"/>
      <c r="N467" s="99"/>
      <c r="O467" s="99"/>
      <c r="P467" s="99"/>
      <c r="Q467" s="99"/>
      <c r="R467" s="99" t="s">
        <v>5040</v>
      </c>
      <c r="S467" s="99"/>
      <c r="T467" s="99" t="s">
        <v>4535</v>
      </c>
      <c r="U467" s="99" t="s">
        <v>4536</v>
      </c>
      <c r="V467" s="99">
        <v>145</v>
      </c>
      <c r="W467" s="99">
        <v>7366.1</v>
      </c>
      <c r="X467" s="99">
        <v>7366.1</v>
      </c>
      <c r="Y467" s="99">
        <v>546</v>
      </c>
      <c r="Z467" s="99">
        <v>546</v>
      </c>
      <c r="AA467" s="99" t="s">
        <v>7158</v>
      </c>
      <c r="AB467" s="99" t="s">
        <v>7159</v>
      </c>
      <c r="AC467" s="99" t="s">
        <v>7160</v>
      </c>
      <c r="AD467" s="99" t="s">
        <v>7161</v>
      </c>
      <c r="AE467" s="99" t="s">
        <v>568</v>
      </c>
      <c r="AF467" s="99"/>
      <c r="AG467" s="99"/>
      <c r="AH467" s="99" t="s">
        <v>7133</v>
      </c>
      <c r="AI467" s="99"/>
      <c r="AJ467" s="99"/>
      <c r="AK467" s="99"/>
      <c r="AL467" s="99"/>
      <c r="AM467" s="99"/>
      <c r="AN467" s="99"/>
      <c r="AO467" s="99" t="s">
        <v>4539</v>
      </c>
      <c r="AP467" s="99"/>
      <c r="AQ467" s="99">
        <v>0</v>
      </c>
      <c r="AR467" s="99">
        <v>0</v>
      </c>
      <c r="AS467" s="99" t="s">
        <v>4540</v>
      </c>
      <c r="AT467" s="99">
        <v>0</v>
      </c>
      <c r="AU467" s="99">
        <v>0</v>
      </c>
      <c r="AV467" s="99">
        <v>0</v>
      </c>
      <c r="AW467" s="99">
        <v>0</v>
      </c>
      <c r="AX467" s="99" t="s">
        <v>7162</v>
      </c>
      <c r="AY467" s="99" t="s">
        <v>7163</v>
      </c>
      <c r="AZ467" s="99">
        <v>57142.879999999997</v>
      </c>
      <c r="BA467" s="99"/>
      <c r="BB467" s="99"/>
      <c r="BC467" s="99"/>
      <c r="BD467" s="99"/>
      <c r="BE467" s="99"/>
      <c r="BF467" s="99" t="s">
        <v>5613</v>
      </c>
      <c r="BG467" s="99"/>
      <c r="BH467" s="99"/>
      <c r="BI467" s="99"/>
      <c r="BJ467" s="99"/>
      <c r="BK467" s="99"/>
      <c r="BL467" s="99"/>
      <c r="BM467" s="99"/>
      <c r="BN467" s="99"/>
      <c r="BO467" s="99"/>
      <c r="BP467" s="99"/>
      <c r="BQ467" s="99"/>
      <c r="BR467" s="99"/>
      <c r="BS467" s="99"/>
      <c r="BT467" s="99"/>
      <c r="BU467" s="99"/>
      <c r="BV467" s="99"/>
      <c r="BW467" s="99"/>
      <c r="BX467" s="99"/>
      <c r="BY467" s="99"/>
      <c r="BZ467" s="99"/>
      <c r="CA467" s="99"/>
      <c r="CB467" s="99"/>
      <c r="CC467" s="99"/>
      <c r="CD467" s="99"/>
      <c r="CE467" s="99"/>
      <c r="CF467" s="99"/>
      <c r="CG467" s="99"/>
      <c r="CH467" s="99"/>
      <c r="CI467" s="99"/>
      <c r="CJ467" s="99" t="s">
        <v>4542</v>
      </c>
      <c r="CK467" s="99" t="s">
        <v>7164</v>
      </c>
      <c r="CL467" s="99">
        <v>2</v>
      </c>
      <c r="CM467" s="99"/>
      <c r="CN467" s="102"/>
      <c r="CO467" s="99">
        <v>45626</v>
      </c>
      <c r="CP467" s="103" t="s">
        <v>4544</v>
      </c>
      <c r="CQ467" s="104"/>
      <c r="CR467" s="104"/>
      <c r="CS467" s="104"/>
      <c r="CT467" s="104"/>
      <c r="CU467" s="105"/>
      <c r="CV467" s="104" t="str">
        <f>FLEET[[#This Row],[Category]]</f>
        <v>Pickup Truck</v>
      </c>
      <c r="CW467" s="106" t="str">
        <f t="shared" si="8"/>
        <v>PT-282</v>
      </c>
      <c r="CX4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240794</v>
      </c>
      <c r="CY467" s="106" t="str">
        <f>IFERROR(TRIM(MID(FLEET[[#This Row],[Secondary Asset Identifier]], FIND(" - ", FLEET[[#This Row],[Secondary Asset Identifier]]) + 3, LEN(FLEET[[#This Row],[Secondary Asset Identifier]]))),FLEET[[#This Row],[Emp ID]])</f>
        <v>OWENS, JUSTIN W</v>
      </c>
      <c r="CZ467" s="106" t="s">
        <v>7165</v>
      </c>
      <c r="DA467" s="106" t="s">
        <v>4138</v>
      </c>
      <c r="DB467" s="106" t="str">
        <f>FLEET[[#This Row],[Toll Collection Device Number]]</f>
        <v>NTTA01346037</v>
      </c>
      <c r="DC467" s="106" t="str">
        <f>FLEET[[#This Row],[License Plate]]</f>
        <v>VSN4637</v>
      </c>
      <c r="DD467" s="111">
        <f>IFERROR(_xlfn.XLOOKUP(FLEET[[#This Row],[ASSET]],Table7[Equip '#],Table7[Rate],),"NON-BILLABLE")</f>
        <v>1500</v>
      </c>
    </row>
    <row r="468" spans="1:108" x14ac:dyDescent="0.25">
      <c r="A468" s="98" t="s">
        <v>4524</v>
      </c>
      <c r="B468" s="99" t="s">
        <v>4525</v>
      </c>
      <c r="C468" s="99" t="s">
        <v>7166</v>
      </c>
      <c r="D468" s="99" t="s">
        <v>4527</v>
      </c>
      <c r="E468" s="99" t="s">
        <v>4528</v>
      </c>
      <c r="F468" s="99" t="s">
        <v>7046</v>
      </c>
      <c r="G468" s="99">
        <v>2024</v>
      </c>
      <c r="H468" s="99" t="s">
        <v>4319</v>
      </c>
      <c r="I468" s="100"/>
      <c r="J468" s="99"/>
      <c r="K468" s="101">
        <v>45746.591076388897</v>
      </c>
      <c r="L468" s="99" t="s">
        <v>4580</v>
      </c>
      <c r="M468" s="99"/>
      <c r="N468" s="99"/>
      <c r="O468" s="99"/>
      <c r="P468" s="99"/>
      <c r="Q468" s="99"/>
      <c r="R468" s="99" t="s">
        <v>4628</v>
      </c>
      <c r="S468" s="99"/>
      <c r="T468" s="99" t="s">
        <v>4535</v>
      </c>
      <c r="U468" s="99" t="s">
        <v>4891</v>
      </c>
      <c r="V468" s="99">
        <v>34</v>
      </c>
      <c r="W468" s="99">
        <v>118</v>
      </c>
      <c r="X468" s="99">
        <v>118</v>
      </c>
      <c r="Y468" s="99">
        <v>1</v>
      </c>
      <c r="Z468" s="99">
        <v>1</v>
      </c>
      <c r="AA468" s="99" t="s">
        <v>7166</v>
      </c>
      <c r="AB468" s="99" t="s">
        <v>7167</v>
      </c>
      <c r="AC468" s="99"/>
      <c r="AD468" s="99" t="s">
        <v>7168</v>
      </c>
      <c r="AE468" s="99" t="s">
        <v>568</v>
      </c>
      <c r="AF468" s="99"/>
      <c r="AG468" s="99"/>
      <c r="AH468" s="99" t="s">
        <v>4368</v>
      </c>
      <c r="AI468" s="99"/>
      <c r="AJ468" s="99"/>
      <c r="AK468" s="99"/>
      <c r="AL468" s="99"/>
      <c r="AM468" s="99"/>
      <c r="AN468" s="99"/>
      <c r="AO468" s="99" t="s">
        <v>4539</v>
      </c>
      <c r="AP468" s="99"/>
      <c r="AQ468" s="99">
        <v>0</v>
      </c>
      <c r="AR468" s="99">
        <v>0</v>
      </c>
      <c r="AS468" s="99" t="s">
        <v>4540</v>
      </c>
      <c r="AT468" s="99">
        <v>0</v>
      </c>
      <c r="AU468" s="99">
        <v>0</v>
      </c>
      <c r="AV468" s="99">
        <v>0</v>
      </c>
      <c r="AW468" s="99">
        <v>0</v>
      </c>
      <c r="AX468" s="99"/>
      <c r="AY468" s="99"/>
      <c r="AZ468" s="99"/>
      <c r="BA468" s="99"/>
      <c r="BB468" s="99"/>
      <c r="BC468" s="99"/>
      <c r="BD468" s="99"/>
      <c r="BE468" s="99"/>
      <c r="BF468" s="99" t="s">
        <v>4624</v>
      </c>
      <c r="BG468" s="99"/>
      <c r="BH468" s="99"/>
      <c r="BI468" s="99"/>
      <c r="BJ468" s="99"/>
      <c r="BK468" s="99"/>
      <c r="BL468" s="99"/>
      <c r="BM468" s="99"/>
      <c r="BN468" s="99"/>
      <c r="BO468" s="99"/>
      <c r="BP468" s="99"/>
      <c r="BQ468" s="99"/>
      <c r="BR468" s="99"/>
      <c r="BS468" s="99"/>
      <c r="BT468" s="99"/>
      <c r="BU468" s="99"/>
      <c r="BV468" s="99"/>
      <c r="BW468" s="99"/>
      <c r="BX468" s="99"/>
      <c r="BY468" s="99"/>
      <c r="BZ468" s="99"/>
      <c r="CA468" s="99"/>
      <c r="CB468" s="99"/>
      <c r="CC468" s="99"/>
      <c r="CD468" s="99"/>
      <c r="CE468" s="99"/>
      <c r="CF468" s="99"/>
      <c r="CG468" s="99"/>
      <c r="CH468" s="99"/>
      <c r="CI468" s="99"/>
      <c r="CJ468" s="99" t="s">
        <v>4542</v>
      </c>
      <c r="CK468" s="99" t="s">
        <v>7169</v>
      </c>
      <c r="CL468" s="102">
        <v>2</v>
      </c>
      <c r="CM468" s="99"/>
      <c r="CN468" s="102"/>
      <c r="CO468" s="99">
        <v>45772</v>
      </c>
      <c r="CP468" s="103" t="s">
        <v>4544</v>
      </c>
      <c r="CQ468" s="104"/>
      <c r="CR468" s="104"/>
      <c r="CS468" s="104"/>
      <c r="CT468" s="104"/>
      <c r="CU468" s="105"/>
      <c r="CV468" s="104" t="str">
        <f>FLEET[[#This Row],[Category]]</f>
        <v>Pickup Truck</v>
      </c>
      <c r="CW468" s="106" t="str">
        <f t="shared" si="8"/>
        <v>PT-284</v>
      </c>
      <c r="CX4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OPEN</v>
      </c>
      <c r="CY468" s="106" t="str">
        <f>IFERROR(TRIM(MID(FLEET[[#This Row],[Secondary Asset Identifier]], FIND(" - ", FLEET[[#This Row],[Secondary Asset Identifier]]) + 3, LEN(FLEET[[#This Row],[Secondary Asset Identifier]]))),FLEET[[#This Row],[Emp ID]])</f>
        <v>OPEN</v>
      </c>
      <c r="CZ468" s="106" t="s">
        <v>5444</v>
      </c>
      <c r="DA468" s="106" t="s">
        <v>4354</v>
      </c>
      <c r="DB468" s="106">
        <f>FLEET[[#This Row],[Toll Collection Device Number]]</f>
        <v>0</v>
      </c>
      <c r="DC468" s="106" t="str">
        <f>FLEET[[#This Row],[License Plate]]</f>
        <v xml:space="preserve">7384L32 </v>
      </c>
      <c r="DD468" s="111">
        <f>IFERROR(_xlfn.XLOOKUP(FLEET[[#This Row],[ASSET]],Table7[Equip '#],Table7[Rate],),"NON-BILLABLE")</f>
        <v>1500</v>
      </c>
    </row>
    <row r="469" spans="1:108" x14ac:dyDescent="0.25">
      <c r="A469" s="98" t="s">
        <v>4524</v>
      </c>
      <c r="B469" s="99" t="s">
        <v>4525</v>
      </c>
      <c r="C469" s="99" t="s">
        <v>7170</v>
      </c>
      <c r="D469" s="99" t="s">
        <v>4527</v>
      </c>
      <c r="E469" s="99" t="s">
        <v>4528</v>
      </c>
      <c r="F469" s="99" t="s">
        <v>4529</v>
      </c>
      <c r="G469" s="99">
        <v>2017</v>
      </c>
      <c r="H469" s="99" t="s">
        <v>4319</v>
      </c>
      <c r="I469" s="100" t="s">
        <v>5415</v>
      </c>
      <c r="J469" s="99"/>
      <c r="K469" s="101">
        <v>45747.3351273148</v>
      </c>
      <c r="L469" s="99" t="s">
        <v>5112</v>
      </c>
      <c r="M469" s="99"/>
      <c r="N469" s="99"/>
      <c r="O469" s="99"/>
      <c r="P469" s="99"/>
      <c r="Q469" s="99"/>
      <c r="R469" s="99" t="s">
        <v>5040</v>
      </c>
      <c r="S469" s="99"/>
      <c r="T469" s="99" t="s">
        <v>4535</v>
      </c>
      <c r="U469" s="99" t="s">
        <v>4536</v>
      </c>
      <c r="V469" s="99">
        <v>593</v>
      </c>
      <c r="W469" s="99">
        <v>93918</v>
      </c>
      <c r="X469" s="99">
        <v>93918</v>
      </c>
      <c r="Y469" s="99">
        <v>1351</v>
      </c>
      <c r="Z469" s="99">
        <v>1351</v>
      </c>
      <c r="AA469" s="99" t="s">
        <v>7171</v>
      </c>
      <c r="AB469" s="99" t="s">
        <v>7172</v>
      </c>
      <c r="AC469" s="99"/>
      <c r="AD469" s="99" t="s">
        <v>7173</v>
      </c>
      <c r="AE469" s="99" t="s">
        <v>568</v>
      </c>
      <c r="AF469" s="99"/>
      <c r="AG469" s="99"/>
      <c r="AH469" s="99" t="s">
        <v>6464</v>
      </c>
      <c r="AI469" s="99"/>
      <c r="AJ469" s="99"/>
      <c r="AK469" s="99"/>
      <c r="AL469" s="99"/>
      <c r="AM469" s="99"/>
      <c r="AN469" s="99"/>
      <c r="AO469" s="99" t="s">
        <v>4539</v>
      </c>
      <c r="AP469" s="99" t="s">
        <v>4639</v>
      </c>
      <c r="AQ469" s="99">
        <v>0</v>
      </c>
      <c r="AR469" s="99">
        <v>0</v>
      </c>
      <c r="AS469" s="99" t="s">
        <v>4540</v>
      </c>
      <c r="AT469" s="99">
        <v>0</v>
      </c>
      <c r="AU469" s="99">
        <v>0</v>
      </c>
      <c r="AV469" s="99">
        <v>0</v>
      </c>
      <c r="AW469" s="99">
        <v>0</v>
      </c>
      <c r="AX469" s="99" t="s">
        <v>7174</v>
      </c>
      <c r="AY469" s="99"/>
      <c r="AZ469" s="99">
        <v>0</v>
      </c>
      <c r="BA469" s="99">
        <v>0</v>
      </c>
      <c r="BB469" s="99">
        <v>0</v>
      </c>
      <c r="BC469" s="99"/>
      <c r="BD469" s="99"/>
      <c r="BE469" s="99"/>
      <c r="BF469" s="99" t="s">
        <v>7175</v>
      </c>
      <c r="BG469" s="99"/>
      <c r="BH469" s="99"/>
      <c r="BI469" s="99"/>
      <c r="BJ469" s="99"/>
      <c r="BK469" s="99"/>
      <c r="BL469" s="99"/>
      <c r="BM469" s="99"/>
      <c r="BN469" s="99"/>
      <c r="BO469" s="99"/>
      <c r="BP469" s="99"/>
      <c r="BQ469" s="99"/>
      <c r="BR469" s="99"/>
      <c r="BS469" s="99"/>
      <c r="BT469" s="99"/>
      <c r="BU469" s="99"/>
      <c r="BV469" s="99"/>
      <c r="BW469" s="99"/>
      <c r="BX469" s="99"/>
      <c r="BY469" s="99"/>
      <c r="BZ469" s="99"/>
      <c r="CA469" s="99"/>
      <c r="CB469" s="99"/>
      <c r="CC469" s="99"/>
      <c r="CD469" s="99"/>
      <c r="CE469" s="99"/>
      <c r="CF469" s="99"/>
      <c r="CG469" s="99"/>
      <c r="CH469" s="99"/>
      <c r="CI469" s="99"/>
      <c r="CJ469" s="99" t="s">
        <v>4542</v>
      </c>
      <c r="CK469" s="99" t="s">
        <v>7176</v>
      </c>
      <c r="CL469" s="102">
        <v>2</v>
      </c>
      <c r="CM469" s="99"/>
      <c r="CN469" s="102"/>
      <c r="CO469" s="99">
        <v>45688</v>
      </c>
      <c r="CP469" s="103" t="s">
        <v>4696</v>
      </c>
      <c r="CQ469" s="104"/>
      <c r="CR469" s="104"/>
      <c r="CS469" s="104"/>
      <c r="CT469" s="104"/>
      <c r="CU469" s="105"/>
      <c r="CV469" s="104" t="str">
        <f>FLEET[[#This Row],[Category]]</f>
        <v>Pickup Truck</v>
      </c>
      <c r="CW469" s="106" t="str">
        <f t="shared" si="8"/>
        <v>PT-89</v>
      </c>
      <c r="CX4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240807</v>
      </c>
      <c r="CY469" s="106" t="str">
        <f>IFERROR(TRIM(MID(FLEET[[#This Row],[Secondary Asset Identifier]], FIND(" - ", FLEET[[#This Row],[Secondary Asset Identifier]]) + 3, LEN(FLEET[[#This Row],[Secondary Asset Identifier]]))),FLEET[[#This Row],[Emp ID]])</f>
        <v>NEFF, ROBERT S</v>
      </c>
      <c r="CZ469" s="106" t="s">
        <v>7177</v>
      </c>
      <c r="DA469" s="106" t="s">
        <v>104</v>
      </c>
      <c r="DB469" s="106" t="str">
        <f>FLEET[[#This Row],[Toll Collection Device Number]]</f>
        <v>DNT.14138235</v>
      </c>
      <c r="DC469" s="106" t="str">
        <f>FLEET[[#This Row],[License Plate]]</f>
        <v>LVD1860</v>
      </c>
      <c r="DD469" s="111">
        <f>IFERROR(_xlfn.XLOOKUP(FLEET[[#This Row],[ASSET]],Table7[Equip '#],Table7[Rate],),"NON-BILLABLE")</f>
        <v>1300</v>
      </c>
    </row>
    <row r="470" spans="1:108" x14ac:dyDescent="0.25">
      <c r="A470" s="98" t="s">
        <v>4524</v>
      </c>
      <c r="B470" s="99" t="s">
        <v>4525</v>
      </c>
      <c r="C470" s="99" t="s">
        <v>7178</v>
      </c>
      <c r="D470" s="99" t="s">
        <v>4527</v>
      </c>
      <c r="E470" s="99" t="s">
        <v>4528</v>
      </c>
      <c r="F470" s="99" t="s">
        <v>4529</v>
      </c>
      <c r="G470" s="99">
        <v>2016</v>
      </c>
      <c r="H470" s="99" t="s">
        <v>4319</v>
      </c>
      <c r="I470" s="100" t="s">
        <v>5415</v>
      </c>
      <c r="J470" s="99"/>
      <c r="K470" s="101">
        <v>45746.815740740698</v>
      </c>
      <c r="L470" s="99" t="s">
        <v>4580</v>
      </c>
      <c r="M470" s="99"/>
      <c r="N470" s="99"/>
      <c r="O470" s="99"/>
      <c r="P470" s="99"/>
      <c r="Q470" s="99"/>
      <c r="R470" s="99" t="s">
        <v>5087</v>
      </c>
      <c r="S470" s="99"/>
      <c r="T470" s="99" t="s">
        <v>4535</v>
      </c>
      <c r="U470" s="99" t="s">
        <v>1934</v>
      </c>
      <c r="V470" s="99">
        <v>136</v>
      </c>
      <c r="W470" s="99">
        <v>117969.60000000001</v>
      </c>
      <c r="X470" s="99">
        <v>118207.6</v>
      </c>
      <c r="Y470" s="99">
        <v>6833</v>
      </c>
      <c r="Z470" s="99">
        <v>6833</v>
      </c>
      <c r="AA470" s="99" t="s">
        <v>7179</v>
      </c>
      <c r="AB470" s="99" t="s">
        <v>7180</v>
      </c>
      <c r="AC470" s="99"/>
      <c r="AD470" s="99" t="s">
        <v>7181</v>
      </c>
      <c r="AE470" s="99" t="s">
        <v>568</v>
      </c>
      <c r="AF470" s="99"/>
      <c r="AG470" s="99"/>
      <c r="AH470" s="99" t="s">
        <v>6444</v>
      </c>
      <c r="AI470" s="99"/>
      <c r="AJ470" s="99"/>
      <c r="AK470" s="99"/>
      <c r="AL470" s="99"/>
      <c r="AM470" s="99"/>
      <c r="AN470" s="99"/>
      <c r="AO470" s="99" t="s">
        <v>4539</v>
      </c>
      <c r="AP470" s="99" t="s">
        <v>4639</v>
      </c>
      <c r="AQ470" s="99">
        <v>0</v>
      </c>
      <c r="AR470" s="99">
        <v>0</v>
      </c>
      <c r="AS470" s="99" t="s">
        <v>4540</v>
      </c>
      <c r="AT470" s="99">
        <v>0</v>
      </c>
      <c r="AU470" s="99">
        <v>0</v>
      </c>
      <c r="AV470" s="99">
        <v>0</v>
      </c>
      <c r="AW470" s="99">
        <v>0</v>
      </c>
      <c r="AX470" s="99" t="s">
        <v>7182</v>
      </c>
      <c r="AY470" s="99"/>
      <c r="AZ470" s="99">
        <v>0</v>
      </c>
      <c r="BA470" s="99">
        <v>0</v>
      </c>
      <c r="BB470" s="99">
        <v>0</v>
      </c>
      <c r="BC470" s="99"/>
      <c r="BD470" s="99"/>
      <c r="BE470" s="99"/>
      <c r="BF470" s="99" t="s">
        <v>4651</v>
      </c>
      <c r="BG470" s="99"/>
      <c r="BH470" s="99"/>
      <c r="BI470" s="99"/>
      <c r="BJ470" s="99"/>
      <c r="BK470" s="99"/>
      <c r="BL470" s="99"/>
      <c r="BM470" s="99"/>
      <c r="BN470" s="99"/>
      <c r="BO470" s="99"/>
      <c r="BP470" s="99"/>
      <c r="BQ470" s="99"/>
      <c r="BR470" s="99"/>
      <c r="BS470" s="99"/>
      <c r="BT470" s="99"/>
      <c r="BU470" s="99"/>
      <c r="BV470" s="99"/>
      <c r="BW470" s="99"/>
      <c r="BX470" s="99"/>
      <c r="BY470" s="99"/>
      <c r="BZ470" s="99"/>
      <c r="CA470" s="99"/>
      <c r="CB470" s="99"/>
      <c r="CC470" s="99"/>
      <c r="CD470" s="99"/>
      <c r="CE470" s="99"/>
      <c r="CF470" s="99"/>
      <c r="CG470" s="99"/>
      <c r="CH470" s="99"/>
      <c r="CI470" s="99"/>
      <c r="CJ470" s="99" t="s">
        <v>4542</v>
      </c>
      <c r="CK470" s="99" t="s">
        <v>7183</v>
      </c>
      <c r="CL470" s="99">
        <v>2</v>
      </c>
      <c r="CM470" s="99"/>
      <c r="CN470" s="102"/>
      <c r="CO470" s="99">
        <v>45777</v>
      </c>
      <c r="CP470" s="103" t="s">
        <v>4696</v>
      </c>
      <c r="CQ470" s="104"/>
      <c r="CR470" s="104"/>
      <c r="CS470" s="104"/>
      <c r="CT470" s="104"/>
      <c r="CU470" s="105"/>
      <c r="CV470" s="104" t="str">
        <f>FLEET[[#This Row],[Category]]</f>
        <v>Pickup Truck</v>
      </c>
      <c r="CW470" s="106" t="str">
        <f t="shared" si="8"/>
        <v>PT-92</v>
      </c>
      <c r="CX4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STONIE BROWN</v>
      </c>
      <c r="CY470" s="106" t="str">
        <f>IFERROR(TRIM(MID(FLEET[[#This Row],[Secondary Asset Identifier]], FIND(" - ", FLEET[[#This Row],[Secondary Asset Identifier]]) + 3, LEN(FLEET[[#This Row],[Secondary Asset Identifier]]))),FLEET[[#This Row],[Emp ID]])</f>
        <v>STONIE BROWN</v>
      </c>
      <c r="CZ470" s="106" t="s">
        <v>7179</v>
      </c>
      <c r="DA470" s="106" t="s">
        <v>105</v>
      </c>
      <c r="DB470" s="106" t="str">
        <f>FLEET[[#This Row],[Toll Collection Device Number]]</f>
        <v>DNT.15281787</v>
      </c>
      <c r="DC470" s="106" t="str">
        <f>FLEET[[#This Row],[License Plate]]</f>
        <v>KTZ7574</v>
      </c>
      <c r="DD470" s="111">
        <f>IFERROR(_xlfn.XLOOKUP(FLEET[[#This Row],[ASSET]],Table7[Equip '#],Table7[Rate],),"NON-BILLABLE")</f>
        <v>1300</v>
      </c>
    </row>
    <row r="471" spans="1:108" x14ac:dyDescent="0.25">
      <c r="A471" s="98" t="s">
        <v>4524</v>
      </c>
      <c r="B471" s="99" t="s">
        <v>4525</v>
      </c>
      <c r="C471" s="99" t="s">
        <v>62</v>
      </c>
      <c r="D471" s="99" t="s">
        <v>4829</v>
      </c>
      <c r="E471" s="99" t="s">
        <v>7184</v>
      </c>
      <c r="F471" s="99" t="s">
        <v>7185</v>
      </c>
      <c r="G471" s="99">
        <v>2005</v>
      </c>
      <c r="H471" s="99" t="s">
        <v>4316</v>
      </c>
      <c r="I471" s="100" t="s">
        <v>7186</v>
      </c>
      <c r="J471" s="99"/>
      <c r="K471" s="101">
        <v>45746.793773148202</v>
      </c>
      <c r="L471" s="99" t="s">
        <v>4580</v>
      </c>
      <c r="M471" s="99"/>
      <c r="N471" s="99"/>
      <c r="O471" s="99"/>
      <c r="P471" s="99"/>
      <c r="Q471" s="99"/>
      <c r="R471" s="99" t="s">
        <v>4628</v>
      </c>
      <c r="S471" s="99"/>
      <c r="T471" s="99" t="s">
        <v>4535</v>
      </c>
      <c r="U471" s="99" t="s">
        <v>4995</v>
      </c>
      <c r="V471" s="99">
        <v>964</v>
      </c>
      <c r="W471" s="99">
        <v>454</v>
      </c>
      <c r="X471" s="99">
        <v>454</v>
      </c>
      <c r="Y471" s="99">
        <v>441</v>
      </c>
      <c r="Z471" s="99">
        <v>441</v>
      </c>
      <c r="AA471" s="99" t="s">
        <v>1660</v>
      </c>
      <c r="AB471" s="99" t="s">
        <v>7187</v>
      </c>
      <c r="AC471" s="99"/>
      <c r="AD471" s="99"/>
      <c r="AE471" s="99"/>
      <c r="AF471" s="99"/>
      <c r="AG471" s="99"/>
      <c r="AH471" s="99" t="s">
        <v>7188</v>
      </c>
      <c r="AI471" s="99"/>
      <c r="AJ471" s="99"/>
      <c r="AK471" s="99"/>
      <c r="AL471" s="99"/>
      <c r="AM471" s="99"/>
      <c r="AN471" s="99"/>
      <c r="AO471" s="99" t="s">
        <v>4539</v>
      </c>
      <c r="AP471" s="99" t="s">
        <v>4639</v>
      </c>
      <c r="AQ471" s="99"/>
      <c r="AR471" s="99">
        <v>0</v>
      </c>
      <c r="AS471" s="99" t="s">
        <v>4540</v>
      </c>
      <c r="AT471" s="99"/>
      <c r="AU471" s="99">
        <v>0</v>
      </c>
      <c r="AV471" s="99">
        <v>0</v>
      </c>
      <c r="AW471" s="99">
        <v>0</v>
      </c>
      <c r="AX471" s="99"/>
      <c r="AY471" s="99" t="s">
        <v>7189</v>
      </c>
      <c r="AZ471" s="99">
        <v>53500</v>
      </c>
      <c r="BA471" s="99">
        <v>0</v>
      </c>
      <c r="BB471" s="99">
        <v>0</v>
      </c>
      <c r="BC471" s="99"/>
      <c r="BD471" s="99"/>
      <c r="BE471" s="99"/>
      <c r="BF471" s="99"/>
      <c r="BG471" s="99"/>
      <c r="BH471" s="99"/>
      <c r="BI471" s="99"/>
      <c r="BJ471" s="99"/>
      <c r="BK471" s="99"/>
      <c r="BL471" s="99"/>
      <c r="BM471" s="99"/>
      <c r="BN471" s="99"/>
      <c r="BO471" s="99"/>
      <c r="BP471" s="99"/>
      <c r="BQ471" s="99"/>
      <c r="BR471" s="99"/>
      <c r="BS471" s="99"/>
      <c r="BT471" s="99"/>
      <c r="BU471" s="99"/>
      <c r="BV471" s="99"/>
      <c r="BW471" s="99"/>
      <c r="BX471" s="99"/>
      <c r="BY471" s="99"/>
      <c r="BZ471" s="99"/>
      <c r="CA471" s="99"/>
      <c r="CB471" s="99"/>
      <c r="CC471" s="99"/>
      <c r="CD471" s="99"/>
      <c r="CE471" s="99"/>
      <c r="CF471" s="99"/>
      <c r="CG471" s="99"/>
      <c r="CH471" s="99"/>
      <c r="CI471" s="99"/>
      <c r="CJ471" s="99" t="s">
        <v>4836</v>
      </c>
      <c r="CK471" s="99" t="s">
        <v>7190</v>
      </c>
      <c r="CL471" s="99"/>
      <c r="CM471" s="99"/>
      <c r="CN471" s="102"/>
      <c r="CO471" s="99"/>
      <c r="CP471" s="103" t="s">
        <v>4696</v>
      </c>
      <c r="CQ471" s="104"/>
      <c r="CR471" s="104"/>
      <c r="CS471" s="104"/>
      <c r="CT471" s="104"/>
      <c r="CU471" s="105"/>
      <c r="CV471" s="104" t="str">
        <f>FLEET[[#This Row],[Category]]</f>
        <v>Roller</v>
      </c>
      <c r="CW471" s="106" t="str">
        <f t="shared" si="8"/>
        <v>R-05</v>
      </c>
      <c r="CX4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1" s="106" t="s">
        <v>4577</v>
      </c>
      <c r="DA471" s="106" t="s">
        <v>62</v>
      </c>
      <c r="DB471" s="106">
        <f>FLEET[[#This Row],[Toll Collection Device Number]]</f>
        <v>0</v>
      </c>
      <c r="DC471" s="106">
        <f>FLEET[[#This Row],[License Plate]]</f>
        <v>0</v>
      </c>
      <c r="DD471" s="111">
        <f>IFERROR(_xlfn.XLOOKUP(FLEET[[#This Row],[ASSET]],Table7[Equip '#],Table7[Rate],),"NON-BILLABLE")</f>
        <v>3000</v>
      </c>
    </row>
    <row r="472" spans="1:108" x14ac:dyDescent="0.25">
      <c r="A472" s="98" t="s">
        <v>4524</v>
      </c>
      <c r="B472" s="99" t="s">
        <v>4525</v>
      </c>
      <c r="C472" s="99" t="s">
        <v>63</v>
      </c>
      <c r="D472" s="99" t="s">
        <v>4829</v>
      </c>
      <c r="E472" s="99" t="s">
        <v>4830</v>
      </c>
      <c r="F472" s="99" t="s">
        <v>7191</v>
      </c>
      <c r="G472" s="99">
        <v>2006</v>
      </c>
      <c r="H472" s="99" t="s">
        <v>4316</v>
      </c>
      <c r="I472" s="100" t="s">
        <v>7192</v>
      </c>
      <c r="J472" s="99"/>
      <c r="K472" s="101">
        <v>45746.655231481498</v>
      </c>
      <c r="L472" s="99" t="s">
        <v>4580</v>
      </c>
      <c r="M472" s="99"/>
      <c r="N472" s="99"/>
      <c r="O472" s="99"/>
      <c r="P472" s="99"/>
      <c r="Q472" s="99"/>
      <c r="R472" s="99" t="s">
        <v>4873</v>
      </c>
      <c r="S472" s="99"/>
      <c r="T472" s="99" t="s">
        <v>4535</v>
      </c>
      <c r="U472" s="99" t="s">
        <v>1934</v>
      </c>
      <c r="V472" s="99">
        <v>964</v>
      </c>
      <c r="W472" s="99">
        <v>212.9</v>
      </c>
      <c r="X472" s="99">
        <v>212.9</v>
      </c>
      <c r="Y472" s="99">
        <v>4280</v>
      </c>
      <c r="Z472" s="99">
        <v>4280</v>
      </c>
      <c r="AA472" s="99" t="s">
        <v>7193</v>
      </c>
      <c r="AB472" s="99" t="s">
        <v>7194</v>
      </c>
      <c r="AC472" s="99"/>
      <c r="AD472" s="99"/>
      <c r="AE472" s="99"/>
      <c r="AF472" s="99"/>
      <c r="AG472" s="99"/>
      <c r="AH472" s="99" t="s">
        <v>7195</v>
      </c>
      <c r="AI472" s="99"/>
      <c r="AJ472" s="99"/>
      <c r="AK472" s="99"/>
      <c r="AL472" s="99"/>
      <c r="AM472" s="99"/>
      <c r="AN472" s="99"/>
      <c r="AO472" s="99" t="s">
        <v>4539</v>
      </c>
      <c r="AP472" s="99" t="s">
        <v>4639</v>
      </c>
      <c r="AQ472" s="99"/>
      <c r="AR472" s="99">
        <v>0</v>
      </c>
      <c r="AS472" s="99" t="s">
        <v>4540</v>
      </c>
      <c r="AT472" s="99"/>
      <c r="AU472" s="99">
        <v>0</v>
      </c>
      <c r="AV472" s="99">
        <v>0</v>
      </c>
      <c r="AW472" s="99">
        <v>0</v>
      </c>
      <c r="AX472" s="99"/>
      <c r="AY472" s="99" t="s">
        <v>4876</v>
      </c>
      <c r="AZ472" s="99">
        <v>64200</v>
      </c>
      <c r="BA472" s="99">
        <v>0</v>
      </c>
      <c r="BB472" s="99">
        <v>0</v>
      </c>
      <c r="BC472" s="99"/>
      <c r="BD472" s="99"/>
      <c r="BE472" s="99"/>
      <c r="BF472" s="99"/>
      <c r="BG472" s="99"/>
      <c r="BH472" s="99"/>
      <c r="BI472" s="99"/>
      <c r="BJ472" s="99"/>
      <c r="BK472" s="99"/>
      <c r="BL472" s="99"/>
      <c r="BM472" s="99"/>
      <c r="BN472" s="99"/>
      <c r="BO472" s="99"/>
      <c r="BP472" s="99"/>
      <c r="BQ472" s="99"/>
      <c r="BR472" s="99"/>
      <c r="BS472" s="99"/>
      <c r="BT472" s="99"/>
      <c r="BU472" s="99"/>
      <c r="BV472" s="99"/>
      <c r="BW472" s="99"/>
      <c r="BX472" s="99"/>
      <c r="BY472" s="99"/>
      <c r="BZ472" s="99"/>
      <c r="CA472" s="99"/>
      <c r="CB472" s="99"/>
      <c r="CC472" s="99"/>
      <c r="CD472" s="99"/>
      <c r="CE472" s="99"/>
      <c r="CF472" s="99"/>
      <c r="CG472" s="99"/>
      <c r="CH472" s="99"/>
      <c r="CI472" s="99"/>
      <c r="CJ472" s="99" t="s">
        <v>4836</v>
      </c>
      <c r="CK472" s="99" t="s">
        <v>7196</v>
      </c>
      <c r="CL472" s="99"/>
      <c r="CM472" s="99"/>
      <c r="CN472" s="102"/>
      <c r="CO472" s="99"/>
      <c r="CP472" s="103" t="s">
        <v>4696</v>
      </c>
      <c r="CQ472" s="104"/>
      <c r="CR472" s="104"/>
      <c r="CS472" s="104"/>
      <c r="CT472" s="104"/>
      <c r="CU472" s="105"/>
      <c r="CV472" s="104" t="str">
        <f>FLEET[[#This Row],[Category]]</f>
        <v>Roller</v>
      </c>
      <c r="CW472" s="106" t="str">
        <f t="shared" si="8"/>
        <v>R-09</v>
      </c>
      <c r="CX4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2" s="106" t="s">
        <v>4577</v>
      </c>
      <c r="DA472" s="106" t="s">
        <v>63</v>
      </c>
      <c r="DB472" s="106">
        <f>FLEET[[#This Row],[Toll Collection Device Number]]</f>
        <v>0</v>
      </c>
      <c r="DC472" s="106">
        <f>FLEET[[#This Row],[License Plate]]</f>
        <v>0</v>
      </c>
      <c r="DD472" s="111">
        <f>IFERROR(_xlfn.XLOOKUP(FLEET[[#This Row],[ASSET]],Table7[Equip '#],Table7[Rate],),"NON-BILLABLE")</f>
        <v>3000</v>
      </c>
    </row>
    <row r="473" spans="1:108" x14ac:dyDescent="0.25">
      <c r="A473" s="98" t="s">
        <v>4524</v>
      </c>
      <c r="B473" s="99" t="s">
        <v>4525</v>
      </c>
      <c r="C473" s="99" t="s">
        <v>7197</v>
      </c>
      <c r="D473" s="99" t="s">
        <v>4829</v>
      </c>
      <c r="E473" s="99" t="s">
        <v>7198</v>
      </c>
      <c r="F473" s="99" t="s">
        <v>7199</v>
      </c>
      <c r="G473" s="99">
        <v>2011</v>
      </c>
      <c r="H473" s="99" t="s">
        <v>4316</v>
      </c>
      <c r="I473" s="100" t="s">
        <v>7192</v>
      </c>
      <c r="J473" s="99"/>
      <c r="K473" s="101">
        <v>45747.052013888897</v>
      </c>
      <c r="L473" s="99" t="s">
        <v>4580</v>
      </c>
      <c r="M473" s="99"/>
      <c r="N473" s="99"/>
      <c r="O473" s="99"/>
      <c r="P473" s="99"/>
      <c r="Q473" s="99"/>
      <c r="R473" s="99" t="s">
        <v>4888</v>
      </c>
      <c r="S473" s="99"/>
      <c r="T473" s="99" t="s">
        <v>4535</v>
      </c>
      <c r="U473" s="99" t="s">
        <v>4858</v>
      </c>
      <c r="V473" s="99">
        <v>966</v>
      </c>
      <c r="W473" s="99">
        <v>92.2</v>
      </c>
      <c r="X473" s="99">
        <v>92.2</v>
      </c>
      <c r="Y473" s="99">
        <v>2520</v>
      </c>
      <c r="Z473" s="99">
        <v>2520</v>
      </c>
      <c r="AA473" s="99" t="s">
        <v>1662</v>
      </c>
      <c r="AB473" s="99" t="s">
        <v>7200</v>
      </c>
      <c r="AC473" s="99"/>
      <c r="AD473" s="99"/>
      <c r="AE473" s="99"/>
      <c r="AF473" s="99"/>
      <c r="AG473" s="99"/>
      <c r="AH473" s="99" t="s">
        <v>7201</v>
      </c>
      <c r="AI473" s="99"/>
      <c r="AJ473" s="99"/>
      <c r="AK473" s="99"/>
      <c r="AL473" s="99"/>
      <c r="AM473" s="99"/>
      <c r="AN473" s="99"/>
      <c r="AO473" s="99" t="s">
        <v>4539</v>
      </c>
      <c r="AP473" s="99" t="s">
        <v>4639</v>
      </c>
      <c r="AQ473" s="99">
        <v>26000</v>
      </c>
      <c r="AR473" s="99">
        <v>0</v>
      </c>
      <c r="AS473" s="99" t="s">
        <v>4540</v>
      </c>
      <c r="AT473" s="99">
        <v>0</v>
      </c>
      <c r="AU473" s="99">
        <v>0</v>
      </c>
      <c r="AV473" s="99">
        <v>0</v>
      </c>
      <c r="AW473" s="99">
        <v>0</v>
      </c>
      <c r="AX473" s="99"/>
      <c r="AY473" s="99" t="s">
        <v>5816</v>
      </c>
      <c r="AZ473" s="99">
        <v>86315</v>
      </c>
      <c r="BA473" s="99">
        <v>0</v>
      </c>
      <c r="BB473" s="99">
        <v>0</v>
      </c>
      <c r="BC473" s="99"/>
      <c r="BD473" s="99"/>
      <c r="BE473" s="99"/>
      <c r="BF473" s="99"/>
      <c r="BG473" s="99"/>
      <c r="BH473" s="99"/>
      <c r="BI473" s="99"/>
      <c r="BJ473" s="99"/>
      <c r="BK473" s="99"/>
      <c r="BL473" s="99"/>
      <c r="BM473" s="99"/>
      <c r="BN473" s="99"/>
      <c r="BO473" s="99"/>
      <c r="BP473" s="99"/>
      <c r="BQ473" s="99"/>
      <c r="BR473" s="99"/>
      <c r="BS473" s="99"/>
      <c r="BT473" s="99"/>
      <c r="BU473" s="99"/>
      <c r="BV473" s="99"/>
      <c r="BW473" s="99"/>
      <c r="BX473" s="99"/>
      <c r="BY473" s="99"/>
      <c r="BZ473" s="99"/>
      <c r="CA473" s="99"/>
      <c r="CB473" s="99"/>
      <c r="CC473" s="99"/>
      <c r="CD473" s="99"/>
      <c r="CE473" s="99"/>
      <c r="CF473" s="99"/>
      <c r="CG473" s="99"/>
      <c r="CH473" s="99"/>
      <c r="CI473" s="99"/>
      <c r="CJ473" s="99" t="s">
        <v>4836</v>
      </c>
      <c r="CK473" s="99" t="s">
        <v>7202</v>
      </c>
      <c r="CL473" s="102"/>
      <c r="CM473" s="99"/>
      <c r="CN473" s="102"/>
      <c r="CO473" s="99"/>
      <c r="CP473" s="103" t="s">
        <v>4696</v>
      </c>
      <c r="CQ473" s="104"/>
      <c r="CR473" s="104"/>
      <c r="CS473" s="104"/>
      <c r="CT473" s="104"/>
      <c r="CU473" s="105"/>
      <c r="CV473" s="104" t="str">
        <f>FLEET[[#This Row],[Category]]</f>
        <v>Roller</v>
      </c>
      <c r="CW473" s="106" t="str">
        <f t="shared" si="8"/>
        <v>R-13</v>
      </c>
      <c r="CX4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3" s="106" t="s">
        <v>4577</v>
      </c>
      <c r="DA473" s="106" t="s">
        <v>64</v>
      </c>
      <c r="DB473" s="106">
        <f>FLEET[[#This Row],[Toll Collection Device Number]]</f>
        <v>0</v>
      </c>
      <c r="DC473" s="106">
        <f>FLEET[[#This Row],[License Plate]]</f>
        <v>0</v>
      </c>
      <c r="DD473" s="111">
        <f>IFERROR(_xlfn.XLOOKUP(FLEET[[#This Row],[ASSET]],Table7[Equip '#],Table7[Rate],),"NON-BILLABLE")</f>
        <v>3000</v>
      </c>
    </row>
    <row r="474" spans="1:108" ht="24" x14ac:dyDescent="0.25">
      <c r="A474" s="98" t="s">
        <v>4524</v>
      </c>
      <c r="B474" s="99" t="s">
        <v>4525</v>
      </c>
      <c r="C474" s="99" t="s">
        <v>248</v>
      </c>
      <c r="D474" s="99" t="s">
        <v>4829</v>
      </c>
      <c r="E474" s="99" t="s">
        <v>5044</v>
      </c>
      <c r="F474" s="99" t="s">
        <v>7203</v>
      </c>
      <c r="G474" s="99">
        <v>2006</v>
      </c>
      <c r="H474" s="99" t="s">
        <v>4316</v>
      </c>
      <c r="I474" s="100" t="s">
        <v>7204</v>
      </c>
      <c r="J474" s="99"/>
      <c r="K474" s="99">
        <v>45745.837627314802</v>
      </c>
      <c r="L474" s="99" t="s">
        <v>4580</v>
      </c>
      <c r="M474" s="99"/>
      <c r="N474" s="99"/>
      <c r="O474" s="99"/>
      <c r="P474" s="99"/>
      <c r="Q474" s="99"/>
      <c r="R474" s="99" t="s">
        <v>4628</v>
      </c>
      <c r="S474" s="99"/>
      <c r="T474" s="99" t="s">
        <v>4535</v>
      </c>
      <c r="U474" s="99" t="s">
        <v>7205</v>
      </c>
      <c r="V474" s="99">
        <v>962</v>
      </c>
      <c r="W474" s="99">
        <v>364.6</v>
      </c>
      <c r="X474" s="99">
        <v>364.6</v>
      </c>
      <c r="Y474" s="99">
        <v>8153</v>
      </c>
      <c r="Z474" s="99">
        <v>8153</v>
      </c>
      <c r="AA474" s="99" t="s">
        <v>7206</v>
      </c>
      <c r="AB474" s="99" t="s">
        <v>7207</v>
      </c>
      <c r="AC474" s="99"/>
      <c r="AD474" s="99"/>
      <c r="AE474" s="99"/>
      <c r="AF474" s="99"/>
      <c r="AG474" s="99"/>
      <c r="AH474" s="99"/>
      <c r="AI474" s="99"/>
      <c r="AJ474" s="99"/>
      <c r="AK474" s="99"/>
      <c r="AL474" s="99"/>
      <c r="AM474" s="99"/>
      <c r="AN474" s="99"/>
      <c r="AO474" s="99" t="s">
        <v>4539</v>
      </c>
      <c r="AP474" s="99" t="s">
        <v>4639</v>
      </c>
      <c r="AQ474" s="99"/>
      <c r="AR474" s="99">
        <v>0</v>
      </c>
      <c r="AS474" s="99" t="s">
        <v>4540</v>
      </c>
      <c r="AT474" s="99"/>
      <c r="AU474" s="99">
        <v>0</v>
      </c>
      <c r="AV474" s="99">
        <v>0</v>
      </c>
      <c r="AW474" s="99">
        <v>0</v>
      </c>
      <c r="AX474" s="99"/>
      <c r="AY474" s="99" t="s">
        <v>4885</v>
      </c>
      <c r="AZ474" s="99">
        <v>31343.200000000001</v>
      </c>
      <c r="BA474" s="99">
        <v>0</v>
      </c>
      <c r="BB474" s="99">
        <v>0</v>
      </c>
      <c r="BC474" s="99"/>
      <c r="BD474" s="99"/>
      <c r="BE474" s="99"/>
      <c r="BF474" s="99"/>
      <c r="BG474" s="99"/>
      <c r="BH474" s="99"/>
      <c r="BI474" s="99"/>
      <c r="BJ474" s="99"/>
      <c r="BK474" s="99"/>
      <c r="BL474" s="99"/>
      <c r="BM474" s="99"/>
      <c r="BN474" s="99"/>
      <c r="BO474" s="99"/>
      <c r="BP474" s="99"/>
      <c r="BQ474" s="99"/>
      <c r="BR474" s="99"/>
      <c r="BS474" s="99"/>
      <c r="BT474" s="99"/>
      <c r="BU474" s="99"/>
      <c r="BV474" s="99"/>
      <c r="BW474" s="99"/>
      <c r="BX474" s="99"/>
      <c r="BY474" s="99"/>
      <c r="BZ474" s="99"/>
      <c r="CA474" s="99"/>
      <c r="CB474" s="99"/>
      <c r="CC474" s="99"/>
      <c r="CD474" s="99"/>
      <c r="CE474" s="99"/>
      <c r="CF474" s="99"/>
      <c r="CG474" s="99"/>
      <c r="CH474" s="99"/>
      <c r="CI474" s="99"/>
      <c r="CJ474" s="99" t="s">
        <v>4836</v>
      </c>
      <c r="CK474" s="99" t="s">
        <v>7208</v>
      </c>
      <c r="CL474" s="99"/>
      <c r="CM474" s="99"/>
      <c r="CN474" s="102"/>
      <c r="CO474" s="99"/>
      <c r="CP474" s="103" t="s">
        <v>4696</v>
      </c>
      <c r="CQ474" s="104"/>
      <c r="CR474" s="104"/>
      <c r="CS474" s="104"/>
      <c r="CT474" s="104"/>
      <c r="CU474" s="105"/>
      <c r="CV474" s="104" t="str">
        <f>FLEET[[#This Row],[Category]]</f>
        <v>Roller</v>
      </c>
      <c r="CW474" s="106" t="str">
        <f t="shared" si="8"/>
        <v>R-14</v>
      </c>
      <c r="CX4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4" s="106" t="s">
        <v>4577</v>
      </c>
      <c r="DA474" s="106" t="s">
        <v>248</v>
      </c>
      <c r="DB474" s="106">
        <f>FLEET[[#This Row],[Toll Collection Device Number]]</f>
        <v>0</v>
      </c>
      <c r="DC474" s="106">
        <f>FLEET[[#This Row],[License Plate]]</f>
        <v>0</v>
      </c>
      <c r="DD474" s="111">
        <f>IFERROR(_xlfn.XLOOKUP(FLEET[[#This Row],[ASSET]],Table7[Equip '#],Table7[Rate],),"NON-BILLABLE")</f>
        <v>2000</v>
      </c>
    </row>
    <row r="475" spans="1:108" x14ac:dyDescent="0.25">
      <c r="A475" s="98" t="s">
        <v>4524</v>
      </c>
      <c r="B475" s="99" t="s">
        <v>4525</v>
      </c>
      <c r="C475" s="99" t="s">
        <v>307</v>
      </c>
      <c r="D475" s="99" t="s">
        <v>4829</v>
      </c>
      <c r="E475" s="99" t="s">
        <v>5365</v>
      </c>
      <c r="F475" s="99" t="s">
        <v>7209</v>
      </c>
      <c r="G475" s="99">
        <v>2012</v>
      </c>
      <c r="H475" s="99" t="s">
        <v>4316</v>
      </c>
      <c r="I475" s="100" t="s">
        <v>7210</v>
      </c>
      <c r="J475" s="99"/>
      <c r="K475" s="101">
        <v>45746.746435185203</v>
      </c>
      <c r="L475" s="99" t="s">
        <v>4580</v>
      </c>
      <c r="M475" s="99"/>
      <c r="N475" s="99"/>
      <c r="O475" s="99"/>
      <c r="P475" s="99"/>
      <c r="Q475" s="99"/>
      <c r="R475" s="99" t="s">
        <v>4656</v>
      </c>
      <c r="S475" s="99"/>
      <c r="T475" s="99" t="s">
        <v>4535</v>
      </c>
      <c r="U475" s="99" t="s">
        <v>4905</v>
      </c>
      <c r="V475" s="99">
        <v>964</v>
      </c>
      <c r="W475" s="99">
        <v>18</v>
      </c>
      <c r="X475" s="99">
        <v>18</v>
      </c>
      <c r="Y475" s="99">
        <v>794</v>
      </c>
      <c r="Z475" s="99">
        <v>794</v>
      </c>
      <c r="AA475" s="99" t="s">
        <v>7211</v>
      </c>
      <c r="AB475" s="99" t="s">
        <v>7212</v>
      </c>
      <c r="AC475" s="99"/>
      <c r="AD475" s="99"/>
      <c r="AE475" s="99"/>
      <c r="AF475" s="99"/>
      <c r="AG475" s="99"/>
      <c r="AH475" s="99" t="s">
        <v>7213</v>
      </c>
      <c r="AI475" s="99"/>
      <c r="AJ475" s="99"/>
      <c r="AK475" s="99"/>
      <c r="AL475" s="99"/>
      <c r="AM475" s="99"/>
      <c r="AN475" s="99"/>
      <c r="AO475" s="99" t="s">
        <v>4539</v>
      </c>
      <c r="AP475" s="99" t="s">
        <v>4639</v>
      </c>
      <c r="AQ475" s="99"/>
      <c r="AR475" s="99">
        <v>0</v>
      </c>
      <c r="AS475" s="99" t="s">
        <v>4540</v>
      </c>
      <c r="AT475" s="99"/>
      <c r="AU475" s="99">
        <v>0</v>
      </c>
      <c r="AV475" s="99">
        <v>0</v>
      </c>
      <c r="AW475" s="99">
        <v>0</v>
      </c>
      <c r="AX475" s="99"/>
      <c r="AY475" s="99" t="s">
        <v>4885</v>
      </c>
      <c r="AZ475" s="99">
        <v>10283.799999999999</v>
      </c>
      <c r="BA475" s="99">
        <v>0</v>
      </c>
      <c r="BB475" s="99">
        <v>0</v>
      </c>
      <c r="BC475" s="99"/>
      <c r="BD475" s="99"/>
      <c r="BE475" s="99"/>
      <c r="BF475" s="99"/>
      <c r="BG475" s="99"/>
      <c r="BH475" s="99"/>
      <c r="BI475" s="99"/>
      <c r="BJ475" s="99"/>
      <c r="BK475" s="99"/>
      <c r="BL475" s="99"/>
      <c r="BM475" s="99"/>
      <c r="BN475" s="99"/>
      <c r="BO475" s="99"/>
      <c r="BP475" s="99"/>
      <c r="BQ475" s="99"/>
      <c r="BR475" s="99"/>
      <c r="BS475" s="99"/>
      <c r="BT475" s="99"/>
      <c r="BU475" s="99"/>
      <c r="BV475" s="99"/>
      <c r="BW475" s="99"/>
      <c r="BX475" s="99"/>
      <c r="BY475" s="99"/>
      <c r="BZ475" s="99"/>
      <c r="CA475" s="99"/>
      <c r="CB475" s="99"/>
      <c r="CC475" s="99"/>
      <c r="CD475" s="99"/>
      <c r="CE475" s="99"/>
      <c r="CF475" s="99"/>
      <c r="CG475" s="99"/>
      <c r="CH475" s="99"/>
      <c r="CI475" s="99"/>
      <c r="CJ475" s="99" t="s">
        <v>4836</v>
      </c>
      <c r="CK475" s="99" t="s">
        <v>7214</v>
      </c>
      <c r="CL475" s="99"/>
      <c r="CM475" s="99"/>
      <c r="CN475" s="102"/>
      <c r="CO475" s="99"/>
      <c r="CP475" s="103" t="s">
        <v>4696</v>
      </c>
      <c r="CQ475" s="104"/>
      <c r="CR475" s="104"/>
      <c r="CS475" s="104"/>
      <c r="CT475" s="104"/>
      <c r="CU475" s="105"/>
      <c r="CV475" s="104" t="str">
        <f>FLEET[[#This Row],[Category]]</f>
        <v>Roller</v>
      </c>
      <c r="CW475" s="106" t="str">
        <f t="shared" si="8"/>
        <v>R-15</v>
      </c>
      <c r="CX4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5" s="106" t="s">
        <v>4577</v>
      </c>
      <c r="DA475" s="106" t="s">
        <v>307</v>
      </c>
      <c r="DB475" s="106">
        <f>FLEET[[#This Row],[Toll Collection Device Number]]</f>
        <v>0</v>
      </c>
      <c r="DC475" s="106">
        <f>FLEET[[#This Row],[License Plate]]</f>
        <v>0</v>
      </c>
      <c r="DD475" s="111">
        <f>IFERROR(_xlfn.XLOOKUP(FLEET[[#This Row],[ASSET]],Table7[Equip '#],Table7[Rate],),"NON-BILLABLE")</f>
        <v>1500</v>
      </c>
    </row>
    <row r="476" spans="1:108" x14ac:dyDescent="0.25">
      <c r="A476" s="98" t="s">
        <v>4524</v>
      </c>
      <c r="B476" s="99" t="s">
        <v>4525</v>
      </c>
      <c r="C476" s="99" t="s">
        <v>65</v>
      </c>
      <c r="D476" s="99" t="s">
        <v>4829</v>
      </c>
      <c r="E476" s="99" t="s">
        <v>7198</v>
      </c>
      <c r="F476" s="99" t="s">
        <v>7215</v>
      </c>
      <c r="G476" s="99">
        <v>2014</v>
      </c>
      <c r="H476" s="99" t="s">
        <v>4316</v>
      </c>
      <c r="I476" s="100" t="s">
        <v>7216</v>
      </c>
      <c r="J476" s="99"/>
      <c r="K476" s="101">
        <v>45744.3694791667</v>
      </c>
      <c r="L476" s="99" t="s">
        <v>4580</v>
      </c>
      <c r="M476" s="99"/>
      <c r="N476" s="99"/>
      <c r="O476" s="99"/>
      <c r="P476" s="99"/>
      <c r="Q476" s="99"/>
      <c r="R476" s="99" t="s">
        <v>4628</v>
      </c>
      <c r="S476" s="99"/>
      <c r="T476" s="99" t="s">
        <v>4535</v>
      </c>
      <c r="U476" s="99" t="s">
        <v>4995</v>
      </c>
      <c r="V476" s="99">
        <v>963</v>
      </c>
      <c r="W476" s="99">
        <v>196.8</v>
      </c>
      <c r="X476" s="99">
        <v>196.8</v>
      </c>
      <c r="Y476" s="99">
        <v>1244</v>
      </c>
      <c r="Z476" s="99">
        <v>1244</v>
      </c>
      <c r="AA476" s="99" t="s">
        <v>7217</v>
      </c>
      <c r="AB476" s="99" t="s">
        <v>7218</v>
      </c>
      <c r="AC476" s="99"/>
      <c r="AD476" s="99"/>
      <c r="AE476" s="99"/>
      <c r="AF476" s="99"/>
      <c r="AG476" s="99"/>
      <c r="AH476" s="99" t="s">
        <v>7195</v>
      </c>
      <c r="AI476" s="99"/>
      <c r="AJ476" s="99"/>
      <c r="AK476" s="99"/>
      <c r="AL476" s="99"/>
      <c r="AM476" s="99"/>
      <c r="AN476" s="99"/>
      <c r="AO476" s="99" t="s">
        <v>4539</v>
      </c>
      <c r="AP476" s="99" t="s">
        <v>4639</v>
      </c>
      <c r="AQ476" s="99">
        <v>0</v>
      </c>
      <c r="AR476" s="99">
        <v>0</v>
      </c>
      <c r="AS476" s="99" t="s">
        <v>4540</v>
      </c>
      <c r="AT476" s="99">
        <v>0</v>
      </c>
      <c r="AU476" s="99">
        <v>0</v>
      </c>
      <c r="AV476" s="99">
        <v>0</v>
      </c>
      <c r="AW476" s="99">
        <v>0</v>
      </c>
      <c r="AX476" s="99"/>
      <c r="AY476" s="99" t="s">
        <v>4885</v>
      </c>
      <c r="AZ476" s="99">
        <v>64967.4</v>
      </c>
      <c r="BA476" s="99">
        <v>0</v>
      </c>
      <c r="BB476" s="99">
        <v>0</v>
      </c>
      <c r="BC476" s="99"/>
      <c r="BD476" s="99"/>
      <c r="BE476" s="99"/>
      <c r="BF476" s="99"/>
      <c r="BG476" s="99"/>
      <c r="BH476" s="99"/>
      <c r="BI476" s="99"/>
      <c r="BJ476" s="99"/>
      <c r="BK476" s="99"/>
      <c r="BL476" s="99"/>
      <c r="BM476" s="99"/>
      <c r="BN476" s="99"/>
      <c r="BO476" s="99"/>
      <c r="BP476" s="99"/>
      <c r="BQ476" s="99"/>
      <c r="BR476" s="99"/>
      <c r="BS476" s="99"/>
      <c r="BT476" s="99"/>
      <c r="BU476" s="99"/>
      <c r="BV476" s="99"/>
      <c r="BW476" s="99"/>
      <c r="BX476" s="99"/>
      <c r="BY476" s="99"/>
      <c r="BZ476" s="99"/>
      <c r="CA476" s="99"/>
      <c r="CB476" s="99"/>
      <c r="CC476" s="99"/>
      <c r="CD476" s="99"/>
      <c r="CE476" s="99"/>
      <c r="CF476" s="99"/>
      <c r="CG476" s="99"/>
      <c r="CH476" s="99"/>
      <c r="CI476" s="99"/>
      <c r="CJ476" s="99" t="s">
        <v>4836</v>
      </c>
      <c r="CK476" s="99" t="s">
        <v>7219</v>
      </c>
      <c r="CL476" s="102"/>
      <c r="CM476" s="99"/>
      <c r="CN476" s="102"/>
      <c r="CO476" s="99"/>
      <c r="CP476" s="103" t="s">
        <v>4696</v>
      </c>
      <c r="CQ476" s="104"/>
      <c r="CR476" s="104"/>
      <c r="CS476" s="104"/>
      <c r="CT476" s="104"/>
      <c r="CU476" s="105"/>
      <c r="CV476" s="104" t="str">
        <f>FLEET[[#This Row],[Category]]</f>
        <v>Roller</v>
      </c>
      <c r="CW476" s="106" t="str">
        <f t="shared" si="8"/>
        <v>R-16</v>
      </c>
      <c r="CX4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6" s="106" t="s">
        <v>4577</v>
      </c>
      <c r="DA476" s="106" t="s">
        <v>65</v>
      </c>
      <c r="DB476" s="106">
        <f>FLEET[[#This Row],[Toll Collection Device Number]]</f>
        <v>0</v>
      </c>
      <c r="DC476" s="106">
        <f>FLEET[[#This Row],[License Plate]]</f>
        <v>0</v>
      </c>
      <c r="DD476" s="111">
        <f>IFERROR(_xlfn.XLOOKUP(FLEET[[#This Row],[ASSET]],Table7[Equip '#],Table7[Rate],),"NON-BILLABLE")</f>
        <v>2000</v>
      </c>
    </row>
    <row r="477" spans="1:108" x14ac:dyDescent="0.25">
      <c r="A477" s="98" t="s">
        <v>4524</v>
      </c>
      <c r="B477" s="99" t="s">
        <v>4525</v>
      </c>
      <c r="C477" s="99" t="s">
        <v>301</v>
      </c>
      <c r="D477" s="99" t="s">
        <v>4829</v>
      </c>
      <c r="E477" s="99" t="s">
        <v>5365</v>
      </c>
      <c r="F477" s="99" t="s">
        <v>7209</v>
      </c>
      <c r="G477" s="99">
        <v>2014</v>
      </c>
      <c r="H477" s="99" t="s">
        <v>4316</v>
      </c>
      <c r="I477" s="100" t="s">
        <v>7210</v>
      </c>
      <c r="J477" s="99"/>
      <c r="K477" s="101">
        <v>45715.525601851798</v>
      </c>
      <c r="L477" s="99" t="s">
        <v>4904</v>
      </c>
      <c r="M477" s="99"/>
      <c r="N477" s="99"/>
      <c r="O477" s="99"/>
      <c r="P477" s="99"/>
      <c r="Q477" s="99"/>
      <c r="R477" s="99" t="s">
        <v>4717</v>
      </c>
      <c r="S477" s="99"/>
      <c r="T477" s="99" t="s">
        <v>4535</v>
      </c>
      <c r="U477" s="99" t="s">
        <v>7220</v>
      </c>
      <c r="V477" s="99">
        <v>964</v>
      </c>
      <c r="W477" s="99">
        <v>89.1</v>
      </c>
      <c r="X477" s="99">
        <v>89.1</v>
      </c>
      <c r="Y477" s="99">
        <v>910</v>
      </c>
      <c r="Z477" s="99">
        <v>910</v>
      </c>
      <c r="AA477" s="99" t="s">
        <v>7221</v>
      </c>
      <c r="AB477" s="99" t="s">
        <v>7222</v>
      </c>
      <c r="AC477" s="99"/>
      <c r="AD477" s="99"/>
      <c r="AE477" s="99"/>
      <c r="AF477" s="99"/>
      <c r="AG477" s="99"/>
      <c r="AH477" s="99" t="s">
        <v>7213</v>
      </c>
      <c r="AI477" s="99"/>
      <c r="AJ477" s="99"/>
      <c r="AK477" s="99"/>
      <c r="AL477" s="99"/>
      <c r="AM477" s="99"/>
      <c r="AN477" s="99"/>
      <c r="AO477" s="99" t="s">
        <v>4539</v>
      </c>
      <c r="AP477" s="99" t="s">
        <v>4639</v>
      </c>
      <c r="AQ477" s="99"/>
      <c r="AR477" s="99">
        <v>0</v>
      </c>
      <c r="AS477" s="99" t="s">
        <v>4540</v>
      </c>
      <c r="AT477" s="99"/>
      <c r="AU477" s="99">
        <v>0</v>
      </c>
      <c r="AV477" s="99">
        <v>0</v>
      </c>
      <c r="AW477" s="99">
        <v>0</v>
      </c>
      <c r="AX477" s="99"/>
      <c r="AY477" s="99" t="s">
        <v>4842</v>
      </c>
      <c r="AZ477" s="99">
        <v>7000</v>
      </c>
      <c r="BA477" s="99">
        <v>0</v>
      </c>
      <c r="BB477" s="99">
        <v>0</v>
      </c>
      <c r="BC477" s="99"/>
      <c r="BD477" s="99"/>
      <c r="BE477" s="99"/>
      <c r="BF477" s="99"/>
      <c r="BG477" s="99"/>
      <c r="BH477" s="99"/>
      <c r="BI477" s="99"/>
      <c r="BJ477" s="99"/>
      <c r="BK477" s="99"/>
      <c r="BL477" s="99"/>
      <c r="BM477" s="99"/>
      <c r="BN477" s="99"/>
      <c r="BO477" s="99"/>
      <c r="BP477" s="99"/>
      <c r="BQ477" s="99"/>
      <c r="BR477" s="99"/>
      <c r="BS477" s="99"/>
      <c r="BT477" s="99"/>
      <c r="BU477" s="99"/>
      <c r="BV477" s="99"/>
      <c r="BW477" s="99"/>
      <c r="BX477" s="99"/>
      <c r="BY477" s="99"/>
      <c r="BZ477" s="99"/>
      <c r="CA477" s="99"/>
      <c r="CB477" s="99"/>
      <c r="CC477" s="99"/>
      <c r="CD477" s="99"/>
      <c r="CE477" s="99"/>
      <c r="CF477" s="99"/>
      <c r="CG477" s="99"/>
      <c r="CH477" s="99"/>
      <c r="CI477" s="99"/>
      <c r="CJ477" s="99" t="s">
        <v>4836</v>
      </c>
      <c r="CK477" s="99" t="s">
        <v>7223</v>
      </c>
      <c r="CL477" s="99"/>
      <c r="CM477" s="99"/>
      <c r="CN477" s="102"/>
      <c r="CO477" s="99"/>
      <c r="CP477" s="103" t="s">
        <v>4696</v>
      </c>
      <c r="CQ477" s="104"/>
      <c r="CR477" s="104"/>
      <c r="CS477" s="104"/>
      <c r="CT477" s="104"/>
      <c r="CU477" s="105"/>
      <c r="CV477" s="104" t="str">
        <f>FLEET[[#This Row],[Category]]</f>
        <v>Roller</v>
      </c>
      <c r="CW477" s="106" t="str">
        <f t="shared" si="8"/>
        <v>R-19</v>
      </c>
      <c r="CX4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7" s="106" t="s">
        <v>4577</v>
      </c>
      <c r="DA477" s="106" t="s">
        <v>301</v>
      </c>
      <c r="DB477" s="106">
        <f>FLEET[[#This Row],[Toll Collection Device Number]]</f>
        <v>0</v>
      </c>
      <c r="DC477" s="106">
        <f>FLEET[[#This Row],[License Plate]]</f>
        <v>0</v>
      </c>
      <c r="DD477" s="111">
        <f>IFERROR(_xlfn.XLOOKUP(FLEET[[#This Row],[ASSET]],Table7[Equip '#],Table7[Rate],),"NON-BILLABLE")</f>
        <v>1500</v>
      </c>
    </row>
    <row r="478" spans="1:108" ht="24" x14ac:dyDescent="0.25">
      <c r="A478" s="98" t="s">
        <v>4524</v>
      </c>
      <c r="B478" s="99" t="s">
        <v>4525</v>
      </c>
      <c r="C478" s="99" t="s">
        <v>66</v>
      </c>
      <c r="D478" s="99" t="s">
        <v>4829</v>
      </c>
      <c r="E478" s="99" t="s">
        <v>5365</v>
      </c>
      <c r="F478" s="99" t="s">
        <v>7224</v>
      </c>
      <c r="G478" s="99">
        <v>2013</v>
      </c>
      <c r="H478" s="99" t="s">
        <v>4316</v>
      </c>
      <c r="I478" s="100" t="s">
        <v>7225</v>
      </c>
      <c r="J478" s="99"/>
      <c r="K478" s="99">
        <v>45747.253263888902</v>
      </c>
      <c r="L478" s="99" t="s">
        <v>4580</v>
      </c>
      <c r="M478" s="99"/>
      <c r="N478" s="99"/>
      <c r="O478" s="99"/>
      <c r="P478" s="99"/>
      <c r="Q478" s="99"/>
      <c r="R478" s="99" t="s">
        <v>4779</v>
      </c>
      <c r="S478" s="99"/>
      <c r="T478" s="99" t="s">
        <v>4535</v>
      </c>
      <c r="U478" s="99" t="s">
        <v>4858</v>
      </c>
      <c r="V478" s="99">
        <v>810</v>
      </c>
      <c r="W478" s="99">
        <v>65.2</v>
      </c>
      <c r="X478" s="99">
        <v>65.2</v>
      </c>
      <c r="Y478" s="99">
        <v>1542</v>
      </c>
      <c r="Z478" s="99">
        <v>1542</v>
      </c>
      <c r="AA478" s="99"/>
      <c r="AB478" s="99" t="s">
        <v>7226</v>
      </c>
      <c r="AC478" s="99"/>
      <c r="AD478" s="99"/>
      <c r="AE478" s="99"/>
      <c r="AF478" s="99"/>
      <c r="AG478" s="99"/>
      <c r="AH478" s="100"/>
      <c r="AI478" s="99"/>
      <c r="AJ478" s="99"/>
      <c r="AK478" s="99"/>
      <c r="AL478" s="99"/>
      <c r="AM478" s="99"/>
      <c r="AN478" s="99"/>
      <c r="AO478" s="99" t="s">
        <v>4539</v>
      </c>
      <c r="AP478" s="99" t="s">
        <v>4639</v>
      </c>
      <c r="AQ478" s="99"/>
      <c r="AR478" s="99">
        <v>0</v>
      </c>
      <c r="AS478" s="99" t="s">
        <v>4540</v>
      </c>
      <c r="AT478" s="99"/>
      <c r="AU478" s="99">
        <v>0</v>
      </c>
      <c r="AV478" s="99">
        <v>0</v>
      </c>
      <c r="AW478" s="99">
        <v>0</v>
      </c>
      <c r="AX478" s="99"/>
      <c r="AY478" s="99" t="s">
        <v>4899</v>
      </c>
      <c r="AZ478" s="99">
        <v>5400</v>
      </c>
      <c r="BA478" s="99">
        <v>0</v>
      </c>
      <c r="BB478" s="99">
        <v>0</v>
      </c>
      <c r="BC478" s="99"/>
      <c r="BD478" s="99"/>
      <c r="BE478" s="99"/>
      <c r="BF478" s="99"/>
      <c r="BG478" s="99"/>
      <c r="BH478" s="99"/>
      <c r="BI478" s="99"/>
      <c r="BJ478" s="99"/>
      <c r="BK478" s="99"/>
      <c r="BL478" s="99"/>
      <c r="BM478" s="99"/>
      <c r="BN478" s="99"/>
      <c r="BO478" s="99"/>
      <c r="BP478" s="99"/>
      <c r="BQ478" s="99"/>
      <c r="BR478" s="99"/>
      <c r="BS478" s="99"/>
      <c r="BT478" s="99"/>
      <c r="BU478" s="99"/>
      <c r="BV478" s="99"/>
      <c r="BW478" s="99"/>
      <c r="BX478" s="99"/>
      <c r="BY478" s="99"/>
      <c r="BZ478" s="99"/>
      <c r="CA478" s="99"/>
      <c r="CB478" s="99"/>
      <c r="CC478" s="99"/>
      <c r="CD478" s="99"/>
      <c r="CE478" s="99"/>
      <c r="CF478" s="99"/>
      <c r="CG478" s="99"/>
      <c r="CH478" s="99"/>
      <c r="CI478" s="99"/>
      <c r="CJ478" s="99" t="s">
        <v>4836</v>
      </c>
      <c r="CK478" s="99" t="s">
        <v>7227</v>
      </c>
      <c r="CL478" s="99"/>
      <c r="CM478" s="99"/>
      <c r="CN478" s="102"/>
      <c r="CO478" s="99"/>
      <c r="CP478" s="103" t="s">
        <v>4696</v>
      </c>
      <c r="CQ478" s="104"/>
      <c r="CR478" s="104"/>
      <c r="CS478" s="104"/>
      <c r="CT478" s="104"/>
      <c r="CU478" s="105"/>
      <c r="CV478" s="104" t="str">
        <f>FLEET[[#This Row],[Category]]</f>
        <v>Roller</v>
      </c>
      <c r="CW478" s="106" t="str">
        <f t="shared" si="8"/>
        <v>R-20</v>
      </c>
      <c r="CX4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8" s="106" t="s">
        <v>4577</v>
      </c>
      <c r="DA478" s="106" t="s">
        <v>66</v>
      </c>
      <c r="DB478" s="106">
        <f>FLEET[[#This Row],[Toll Collection Device Number]]</f>
        <v>0</v>
      </c>
      <c r="DC478" s="106">
        <f>FLEET[[#This Row],[License Plate]]</f>
        <v>0</v>
      </c>
      <c r="DD478" s="111">
        <f>IFERROR(_xlfn.XLOOKUP(FLEET[[#This Row],[ASSET]],Table7[Equip '#],Table7[Rate],),"NON-BILLABLE")</f>
        <v>2000</v>
      </c>
    </row>
    <row r="479" spans="1:108" x14ac:dyDescent="0.25">
      <c r="A479" s="98" t="s">
        <v>4524</v>
      </c>
      <c r="B479" s="99" t="s">
        <v>4525</v>
      </c>
      <c r="C479" s="99" t="s">
        <v>67</v>
      </c>
      <c r="D479" s="99" t="s">
        <v>4829</v>
      </c>
      <c r="E479" s="99" t="s">
        <v>7228</v>
      </c>
      <c r="F479" s="99" t="s">
        <v>7229</v>
      </c>
      <c r="G479" s="99">
        <v>2012</v>
      </c>
      <c r="H479" s="99" t="s">
        <v>4316</v>
      </c>
      <c r="I479" s="100" t="s">
        <v>7216</v>
      </c>
      <c r="J479" s="99"/>
      <c r="K479" s="101">
        <v>45746.7741550926</v>
      </c>
      <c r="L479" s="99" t="s">
        <v>4580</v>
      </c>
      <c r="M479" s="99"/>
      <c r="N479" s="99"/>
      <c r="O479" s="99"/>
      <c r="P479" s="99"/>
      <c r="Q479" s="99"/>
      <c r="R479" s="99" t="s">
        <v>5040</v>
      </c>
      <c r="S479" s="99"/>
      <c r="T479" s="99" t="s">
        <v>4535</v>
      </c>
      <c r="U479" s="99" t="s">
        <v>4962</v>
      </c>
      <c r="V479" s="99">
        <v>967</v>
      </c>
      <c r="W479" s="99">
        <v>168.5</v>
      </c>
      <c r="X479" s="99">
        <v>168.5</v>
      </c>
      <c r="Y479" s="99">
        <v>1657</v>
      </c>
      <c r="Z479" s="99">
        <v>1657</v>
      </c>
      <c r="AA479" s="99"/>
      <c r="AB479" s="99" t="s">
        <v>7230</v>
      </c>
      <c r="AC479" s="99"/>
      <c r="AD479" s="99"/>
      <c r="AE479" s="99"/>
      <c r="AF479" s="99"/>
      <c r="AG479" s="99"/>
      <c r="AH479" s="99" t="s">
        <v>7231</v>
      </c>
      <c r="AI479" s="99"/>
      <c r="AJ479" s="99"/>
      <c r="AK479" s="99"/>
      <c r="AL479" s="99"/>
      <c r="AM479" s="99"/>
      <c r="AN479" s="99"/>
      <c r="AO479" s="99" t="s">
        <v>4539</v>
      </c>
      <c r="AP479" s="99" t="s">
        <v>4639</v>
      </c>
      <c r="AQ479" s="99"/>
      <c r="AR479" s="99">
        <v>0</v>
      </c>
      <c r="AS479" s="99" t="s">
        <v>4540</v>
      </c>
      <c r="AT479" s="99"/>
      <c r="AU479" s="99">
        <v>0</v>
      </c>
      <c r="AV479" s="99">
        <v>0</v>
      </c>
      <c r="AW479" s="99">
        <v>0</v>
      </c>
      <c r="AX479" s="99"/>
      <c r="AY479" s="99"/>
      <c r="AZ479" s="99">
        <v>0</v>
      </c>
      <c r="BA479" s="99">
        <v>0</v>
      </c>
      <c r="BB479" s="99">
        <v>0</v>
      </c>
      <c r="BC479" s="99"/>
      <c r="BD479" s="99"/>
      <c r="BE479" s="99"/>
      <c r="BF479" s="99"/>
      <c r="BG479" s="99"/>
      <c r="BH479" s="99"/>
      <c r="BI479" s="99"/>
      <c r="BJ479" s="99"/>
      <c r="BK479" s="99"/>
      <c r="BL479" s="99"/>
      <c r="BM479" s="99"/>
      <c r="BN479" s="99"/>
      <c r="BO479" s="99"/>
      <c r="BP479" s="99"/>
      <c r="BQ479" s="99"/>
      <c r="BR479" s="99"/>
      <c r="BS479" s="99"/>
      <c r="BT479" s="99"/>
      <c r="BU479" s="99"/>
      <c r="BV479" s="99"/>
      <c r="BW479" s="99"/>
      <c r="BX479" s="99"/>
      <c r="BY479" s="99"/>
      <c r="BZ479" s="99"/>
      <c r="CA479" s="99"/>
      <c r="CB479" s="99"/>
      <c r="CC479" s="99"/>
      <c r="CD479" s="99"/>
      <c r="CE479" s="99"/>
      <c r="CF479" s="99"/>
      <c r="CG479" s="99"/>
      <c r="CH479" s="99"/>
      <c r="CI479" s="99"/>
      <c r="CJ479" s="99" t="s">
        <v>4836</v>
      </c>
      <c r="CK479" s="99" t="s">
        <v>7232</v>
      </c>
      <c r="CL479" s="99"/>
      <c r="CM479" s="99"/>
      <c r="CN479" s="102"/>
      <c r="CO479" s="99"/>
      <c r="CP479" s="103" t="s">
        <v>4696</v>
      </c>
      <c r="CQ479" s="104"/>
      <c r="CR479" s="104"/>
      <c r="CS479" s="104"/>
      <c r="CT479" s="104"/>
      <c r="CU479" s="105"/>
      <c r="CV479" s="104" t="str">
        <f>FLEET[[#This Row],[Category]]</f>
        <v>Roller</v>
      </c>
      <c r="CW479" s="106" t="str">
        <f t="shared" si="8"/>
        <v>R-21</v>
      </c>
      <c r="CX4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7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79" s="106" t="s">
        <v>4577</v>
      </c>
      <c r="DA479" s="106" t="s">
        <v>67</v>
      </c>
      <c r="DB479" s="106">
        <f>FLEET[[#This Row],[Toll Collection Device Number]]</f>
        <v>0</v>
      </c>
      <c r="DC479" s="106">
        <f>FLEET[[#This Row],[License Plate]]</f>
        <v>0</v>
      </c>
      <c r="DD479" s="111">
        <f>IFERROR(_xlfn.XLOOKUP(FLEET[[#This Row],[ASSET]],Table7[Equip '#],Table7[Rate],),"NON-BILLABLE")</f>
        <v>2500</v>
      </c>
    </row>
    <row r="480" spans="1:108" x14ac:dyDescent="0.25">
      <c r="A480" s="98" t="s">
        <v>4524</v>
      </c>
      <c r="B480" s="99" t="s">
        <v>4525</v>
      </c>
      <c r="C480" s="99" t="s">
        <v>249</v>
      </c>
      <c r="D480" s="99" t="s">
        <v>4829</v>
      </c>
      <c r="E480" s="99" t="s">
        <v>4830</v>
      </c>
      <c r="F480" s="99" t="s">
        <v>7233</v>
      </c>
      <c r="G480" s="99">
        <v>2011</v>
      </c>
      <c r="H480" s="99" t="s">
        <v>4316</v>
      </c>
      <c r="I480" s="100" t="s">
        <v>7186</v>
      </c>
      <c r="J480" s="99"/>
      <c r="K480" s="101">
        <v>45746.603148148097</v>
      </c>
      <c r="L480" s="99" t="s">
        <v>4580</v>
      </c>
      <c r="M480" s="99"/>
      <c r="N480" s="99"/>
      <c r="O480" s="99"/>
      <c r="P480" s="99"/>
      <c r="Q480" s="99"/>
      <c r="R480" s="99" t="s">
        <v>4873</v>
      </c>
      <c r="S480" s="99"/>
      <c r="T480" s="99" t="s">
        <v>4535</v>
      </c>
      <c r="U480" s="99" t="s">
        <v>1934</v>
      </c>
      <c r="V480" s="99">
        <v>962</v>
      </c>
      <c r="W480" s="99">
        <v>843.2</v>
      </c>
      <c r="X480" s="99">
        <v>843.2</v>
      </c>
      <c r="Y480" s="99">
        <v>6225</v>
      </c>
      <c r="Z480" s="99">
        <v>6225</v>
      </c>
      <c r="AA480" s="99"/>
      <c r="AB480" s="99" t="s">
        <v>7234</v>
      </c>
      <c r="AC480" s="99"/>
      <c r="AD480" s="99"/>
      <c r="AE480" s="99"/>
      <c r="AF480" s="99"/>
      <c r="AG480" s="99"/>
      <c r="AH480" s="99"/>
      <c r="AI480" s="99"/>
      <c r="AJ480" s="99"/>
      <c r="AK480" s="99"/>
      <c r="AL480" s="99"/>
      <c r="AM480" s="99"/>
      <c r="AN480" s="99"/>
      <c r="AO480" s="99" t="s">
        <v>4539</v>
      </c>
      <c r="AP480" s="99" t="s">
        <v>4639</v>
      </c>
      <c r="AQ480" s="99"/>
      <c r="AR480" s="99">
        <v>0</v>
      </c>
      <c r="AS480" s="99" t="s">
        <v>4540</v>
      </c>
      <c r="AT480" s="99"/>
      <c r="AU480" s="99">
        <v>0</v>
      </c>
      <c r="AV480" s="99">
        <v>0</v>
      </c>
      <c r="AW480" s="99">
        <v>0</v>
      </c>
      <c r="AX480" s="99"/>
      <c r="AY480" s="99"/>
      <c r="AZ480" s="99">
        <v>0</v>
      </c>
      <c r="BA480" s="99">
        <v>0</v>
      </c>
      <c r="BB480" s="99">
        <v>0</v>
      </c>
      <c r="BC480" s="99"/>
      <c r="BD480" s="99"/>
      <c r="BE480" s="99"/>
      <c r="BF480" s="99"/>
      <c r="BG480" s="99"/>
      <c r="BH480" s="99"/>
      <c r="BI480" s="99"/>
      <c r="BJ480" s="99"/>
      <c r="BK480" s="99"/>
      <c r="BL480" s="99"/>
      <c r="BM480" s="99"/>
      <c r="BN480" s="99"/>
      <c r="BO480" s="99"/>
      <c r="BP480" s="99"/>
      <c r="BQ480" s="99"/>
      <c r="BR480" s="99"/>
      <c r="BS480" s="99"/>
      <c r="BT480" s="99"/>
      <c r="BU480" s="99"/>
      <c r="BV480" s="99"/>
      <c r="BW480" s="99"/>
      <c r="BX480" s="99"/>
      <c r="BY480" s="99"/>
      <c r="BZ480" s="99"/>
      <c r="CA480" s="99"/>
      <c r="CB480" s="99"/>
      <c r="CC480" s="99"/>
      <c r="CD480" s="99"/>
      <c r="CE480" s="99"/>
      <c r="CF480" s="99"/>
      <c r="CG480" s="99"/>
      <c r="CH480" s="99"/>
      <c r="CI480" s="99"/>
      <c r="CJ480" s="99" t="s">
        <v>4836</v>
      </c>
      <c r="CK480" s="99" t="s">
        <v>7235</v>
      </c>
      <c r="CL480" s="99"/>
      <c r="CM480" s="99"/>
      <c r="CN480" s="102"/>
      <c r="CO480" s="99"/>
      <c r="CP480" s="103" t="s">
        <v>4696</v>
      </c>
      <c r="CQ480" s="104"/>
      <c r="CR480" s="104"/>
      <c r="CS480" s="104"/>
      <c r="CT480" s="104"/>
      <c r="CU480" s="105"/>
      <c r="CV480" s="104" t="str">
        <f>FLEET[[#This Row],[Category]]</f>
        <v>Roller</v>
      </c>
      <c r="CW480" s="106" t="str">
        <f t="shared" si="8"/>
        <v>R-22</v>
      </c>
      <c r="CX4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0" s="106" t="s">
        <v>4577</v>
      </c>
      <c r="DA480" s="106" t="s">
        <v>249</v>
      </c>
      <c r="DB480" s="106">
        <f>FLEET[[#This Row],[Toll Collection Device Number]]</f>
        <v>0</v>
      </c>
      <c r="DC480" s="106">
        <f>FLEET[[#This Row],[License Plate]]</f>
        <v>0</v>
      </c>
      <c r="DD480" s="111">
        <f>IFERROR(_xlfn.XLOOKUP(FLEET[[#This Row],[ASSET]],Table7[Equip '#],Table7[Rate],),"NON-BILLABLE")</f>
        <v>2000</v>
      </c>
    </row>
    <row r="481" spans="1:108" x14ac:dyDescent="0.25">
      <c r="A481" s="98" t="s">
        <v>4524</v>
      </c>
      <c r="B481" s="99" t="s">
        <v>4525</v>
      </c>
      <c r="C481" s="99" t="s">
        <v>68</v>
      </c>
      <c r="D481" s="99" t="s">
        <v>4829</v>
      </c>
      <c r="E481" s="99" t="s">
        <v>4830</v>
      </c>
      <c r="F481" s="99" t="s">
        <v>7236</v>
      </c>
      <c r="G481" s="99">
        <v>2011</v>
      </c>
      <c r="H481" s="99" t="s">
        <v>4316</v>
      </c>
      <c r="I481" s="100" t="s">
        <v>7192</v>
      </c>
      <c r="J481" s="99"/>
      <c r="K481" s="101">
        <v>45746.583981481497</v>
      </c>
      <c r="L481" s="99" t="s">
        <v>4580</v>
      </c>
      <c r="M481" s="99"/>
      <c r="N481" s="99"/>
      <c r="O481" s="99"/>
      <c r="P481" s="99"/>
      <c r="Q481" s="99"/>
      <c r="R481" s="99" t="s">
        <v>5040</v>
      </c>
      <c r="S481" s="99"/>
      <c r="T481" s="99" t="s">
        <v>4535</v>
      </c>
      <c r="U481" s="99" t="s">
        <v>1935</v>
      </c>
      <c r="V481" s="99">
        <v>965</v>
      </c>
      <c r="W481" s="99">
        <v>229.3</v>
      </c>
      <c r="X481" s="99">
        <v>229.3</v>
      </c>
      <c r="Y481" s="99">
        <v>4025</v>
      </c>
      <c r="Z481" s="99">
        <v>4033</v>
      </c>
      <c r="AA481" s="99"/>
      <c r="AB481" s="99" t="s">
        <v>7237</v>
      </c>
      <c r="AC481" s="99"/>
      <c r="AD481" s="99"/>
      <c r="AE481" s="99"/>
      <c r="AF481" s="99"/>
      <c r="AG481" s="99"/>
      <c r="AH481" s="99" t="s">
        <v>7195</v>
      </c>
      <c r="AI481" s="99"/>
      <c r="AJ481" s="99"/>
      <c r="AK481" s="99"/>
      <c r="AL481" s="99"/>
      <c r="AM481" s="99"/>
      <c r="AN481" s="99"/>
      <c r="AO481" s="99" t="s">
        <v>4539</v>
      </c>
      <c r="AP481" s="99" t="s">
        <v>4639</v>
      </c>
      <c r="AQ481" s="99">
        <v>26000</v>
      </c>
      <c r="AR481" s="99">
        <v>0</v>
      </c>
      <c r="AS481" s="99" t="s">
        <v>4540</v>
      </c>
      <c r="AT481" s="99">
        <v>0</v>
      </c>
      <c r="AU481" s="99">
        <v>0</v>
      </c>
      <c r="AV481" s="99">
        <v>0</v>
      </c>
      <c r="AW481" s="99">
        <v>0</v>
      </c>
      <c r="AX481" s="99"/>
      <c r="AY481" s="99"/>
      <c r="AZ481" s="99">
        <v>0</v>
      </c>
      <c r="BA481" s="99">
        <v>0</v>
      </c>
      <c r="BB481" s="99">
        <v>0</v>
      </c>
      <c r="BC481" s="99"/>
      <c r="BD481" s="99"/>
      <c r="BE481" s="99"/>
      <c r="BF481" s="99"/>
      <c r="BG481" s="99"/>
      <c r="BH481" s="99"/>
      <c r="BI481" s="99"/>
      <c r="BJ481" s="99"/>
      <c r="BK481" s="99"/>
      <c r="BL481" s="99"/>
      <c r="BM481" s="99"/>
      <c r="BN481" s="99"/>
      <c r="BO481" s="99"/>
      <c r="BP481" s="99"/>
      <c r="BQ481" s="99"/>
      <c r="BR481" s="99"/>
      <c r="BS481" s="99"/>
      <c r="BT481" s="99"/>
      <c r="BU481" s="99"/>
      <c r="BV481" s="99"/>
      <c r="BW481" s="99"/>
      <c r="BX481" s="99"/>
      <c r="BY481" s="99"/>
      <c r="BZ481" s="99"/>
      <c r="CA481" s="99"/>
      <c r="CB481" s="99"/>
      <c r="CC481" s="99"/>
      <c r="CD481" s="99"/>
      <c r="CE481" s="99"/>
      <c r="CF481" s="99"/>
      <c r="CG481" s="99"/>
      <c r="CH481" s="99"/>
      <c r="CI481" s="99"/>
      <c r="CJ481" s="99" t="s">
        <v>4836</v>
      </c>
      <c r="CK481" s="99" t="s">
        <v>7238</v>
      </c>
      <c r="CL481" s="102"/>
      <c r="CM481" s="99"/>
      <c r="CN481" s="102"/>
      <c r="CO481" s="99"/>
      <c r="CP481" s="103" t="s">
        <v>4696</v>
      </c>
      <c r="CQ481" s="104"/>
      <c r="CR481" s="104"/>
      <c r="CS481" s="104"/>
      <c r="CT481" s="104"/>
      <c r="CU481" s="105"/>
      <c r="CV481" s="104" t="str">
        <f>FLEET[[#This Row],[Category]]</f>
        <v>Roller</v>
      </c>
      <c r="CW481" s="106" t="str">
        <f t="shared" si="8"/>
        <v>R-23</v>
      </c>
      <c r="CX4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1" s="106" t="s">
        <v>4577</v>
      </c>
      <c r="DA481" s="106" t="s">
        <v>68</v>
      </c>
      <c r="DB481" s="106">
        <f>FLEET[[#This Row],[Toll Collection Device Number]]</f>
        <v>0</v>
      </c>
      <c r="DC481" s="106">
        <f>FLEET[[#This Row],[License Plate]]</f>
        <v>0</v>
      </c>
      <c r="DD481" s="111">
        <f>IFERROR(_xlfn.XLOOKUP(FLEET[[#This Row],[ASSET]],Table7[Equip '#],Table7[Rate],),"NON-BILLABLE")</f>
        <v>2000</v>
      </c>
    </row>
    <row r="482" spans="1:108" x14ac:dyDescent="0.25">
      <c r="A482" s="98" t="s">
        <v>4524</v>
      </c>
      <c r="B482" s="99" t="s">
        <v>4525</v>
      </c>
      <c r="C482" s="99" t="s">
        <v>302</v>
      </c>
      <c r="D482" s="99" t="s">
        <v>4829</v>
      </c>
      <c r="E482" s="99" t="s">
        <v>5365</v>
      </c>
      <c r="F482" s="99" t="s">
        <v>7239</v>
      </c>
      <c r="G482" s="99"/>
      <c r="H482" s="99" t="s">
        <v>4316</v>
      </c>
      <c r="I482" s="100" t="s">
        <v>7210</v>
      </c>
      <c r="J482" s="99"/>
      <c r="K482" s="101">
        <v>45746.7714583333</v>
      </c>
      <c r="L482" s="99" t="s">
        <v>4580</v>
      </c>
      <c r="M482" s="99"/>
      <c r="N482" s="99"/>
      <c r="O482" s="99"/>
      <c r="P482" s="99"/>
      <c r="Q482" s="99"/>
      <c r="R482" s="99" t="s">
        <v>4776</v>
      </c>
      <c r="S482" s="99"/>
      <c r="T482" s="99" t="s">
        <v>4535</v>
      </c>
      <c r="U482" s="99" t="s">
        <v>6357</v>
      </c>
      <c r="V482" s="99">
        <v>967</v>
      </c>
      <c r="W482" s="99">
        <v>605.70000000000005</v>
      </c>
      <c r="X482" s="99">
        <v>605.70000000000005</v>
      </c>
      <c r="Y482" s="99">
        <v>657</v>
      </c>
      <c r="Z482" s="99">
        <v>657</v>
      </c>
      <c r="AA482" s="99"/>
      <c r="AB482" s="99" t="s">
        <v>7240</v>
      </c>
      <c r="AC482" s="99"/>
      <c r="AD482" s="99"/>
      <c r="AE482" s="99"/>
      <c r="AF482" s="99"/>
      <c r="AG482" s="99"/>
      <c r="AH482" s="99" t="s">
        <v>7213</v>
      </c>
      <c r="AI482" s="99"/>
      <c r="AJ482" s="99"/>
      <c r="AK482" s="99"/>
      <c r="AL482" s="99"/>
      <c r="AM482" s="99"/>
      <c r="AN482" s="99"/>
      <c r="AO482" s="99" t="s">
        <v>4539</v>
      </c>
      <c r="AP482" s="99" t="s">
        <v>4639</v>
      </c>
      <c r="AQ482" s="99"/>
      <c r="AR482" s="99">
        <v>0</v>
      </c>
      <c r="AS482" s="99" t="s">
        <v>4540</v>
      </c>
      <c r="AT482" s="99"/>
      <c r="AU482" s="99">
        <v>0</v>
      </c>
      <c r="AV482" s="99">
        <v>0</v>
      </c>
      <c r="AW482" s="99">
        <v>0</v>
      </c>
      <c r="AX482" s="99"/>
      <c r="AY482" s="99"/>
      <c r="AZ482" s="99">
        <v>0</v>
      </c>
      <c r="BA482" s="99">
        <v>0</v>
      </c>
      <c r="BB482" s="99">
        <v>0</v>
      </c>
      <c r="BC482" s="99"/>
      <c r="BD482" s="99"/>
      <c r="BE482" s="99"/>
      <c r="BF482" s="99"/>
      <c r="BG482" s="99"/>
      <c r="BH482" s="99"/>
      <c r="BI482" s="99"/>
      <c r="BJ482" s="99"/>
      <c r="BK482" s="99"/>
      <c r="BL482" s="99"/>
      <c r="BM482" s="99"/>
      <c r="BN482" s="99"/>
      <c r="BO482" s="99"/>
      <c r="BP482" s="99"/>
      <c r="BQ482" s="99"/>
      <c r="BR482" s="99"/>
      <c r="BS482" s="99"/>
      <c r="BT482" s="99"/>
      <c r="BU482" s="99"/>
      <c r="BV482" s="99"/>
      <c r="BW482" s="99"/>
      <c r="BX482" s="99"/>
      <c r="BY482" s="99"/>
      <c r="BZ482" s="99"/>
      <c r="CA482" s="99"/>
      <c r="CB482" s="99"/>
      <c r="CC482" s="99"/>
      <c r="CD482" s="99"/>
      <c r="CE482" s="99"/>
      <c r="CF482" s="99"/>
      <c r="CG482" s="99"/>
      <c r="CH482" s="99"/>
      <c r="CI482" s="99"/>
      <c r="CJ482" s="99" t="s">
        <v>4836</v>
      </c>
      <c r="CK482" s="99" t="s">
        <v>7241</v>
      </c>
      <c r="CL482" s="99"/>
      <c r="CM482" s="99"/>
      <c r="CN482" s="102"/>
      <c r="CO482" s="99"/>
      <c r="CP482" s="103" t="s">
        <v>4696</v>
      </c>
      <c r="CQ482" s="104"/>
      <c r="CR482" s="104"/>
      <c r="CS482" s="104"/>
      <c r="CT482" s="104"/>
      <c r="CU482" s="105"/>
      <c r="CV482" s="104" t="str">
        <f>FLEET[[#This Row],[Category]]</f>
        <v>Roller</v>
      </c>
      <c r="CW482" s="106" t="str">
        <f t="shared" si="8"/>
        <v>R-25</v>
      </c>
      <c r="CX4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2" s="106" t="s">
        <v>4577</v>
      </c>
      <c r="DA482" s="106" t="s">
        <v>302</v>
      </c>
      <c r="DB482" s="106">
        <f>FLEET[[#This Row],[Toll Collection Device Number]]</f>
        <v>0</v>
      </c>
      <c r="DC482" s="106">
        <f>FLEET[[#This Row],[License Plate]]</f>
        <v>0</v>
      </c>
      <c r="DD482" s="111">
        <f>IFERROR(_xlfn.XLOOKUP(FLEET[[#This Row],[ASSET]],Table7[Equip '#],Table7[Rate],),"NON-BILLABLE")</f>
        <v>2000</v>
      </c>
    </row>
    <row r="483" spans="1:108" x14ac:dyDescent="0.25">
      <c r="A483" s="98" t="s">
        <v>4524</v>
      </c>
      <c r="B483" s="99" t="s">
        <v>4525</v>
      </c>
      <c r="C483" s="99" t="s">
        <v>308</v>
      </c>
      <c r="D483" s="99" t="s">
        <v>4829</v>
      </c>
      <c r="E483" s="99" t="s">
        <v>5365</v>
      </c>
      <c r="F483" s="99" t="s">
        <v>7239</v>
      </c>
      <c r="G483" s="99">
        <v>2015</v>
      </c>
      <c r="H483" s="99" t="s">
        <v>4316</v>
      </c>
      <c r="I483" s="100" t="s">
        <v>7210</v>
      </c>
      <c r="J483" s="99"/>
      <c r="K483" s="101">
        <v>45747.321782407402</v>
      </c>
      <c r="L483" s="99" t="s">
        <v>7242</v>
      </c>
      <c r="M483" s="99"/>
      <c r="N483" s="99"/>
      <c r="O483" s="99"/>
      <c r="P483" s="99"/>
      <c r="Q483" s="99"/>
      <c r="R483" s="99" t="s">
        <v>7243</v>
      </c>
      <c r="S483" s="99"/>
      <c r="T483" s="99" t="s">
        <v>4535</v>
      </c>
      <c r="U483" s="99" t="s">
        <v>1936</v>
      </c>
      <c r="V483" s="99">
        <v>965</v>
      </c>
      <c r="W483" s="99">
        <v>83.3</v>
      </c>
      <c r="X483" s="99">
        <v>83.3</v>
      </c>
      <c r="Y483" s="99">
        <v>530</v>
      </c>
      <c r="Z483" s="99">
        <v>530</v>
      </c>
      <c r="AA483" s="99"/>
      <c r="AB483" s="99" t="s">
        <v>7244</v>
      </c>
      <c r="AC483" s="99"/>
      <c r="AD483" s="99"/>
      <c r="AE483" s="99"/>
      <c r="AF483" s="99"/>
      <c r="AG483" s="99"/>
      <c r="AH483" s="99" t="s">
        <v>7245</v>
      </c>
      <c r="AI483" s="99"/>
      <c r="AJ483" s="99"/>
      <c r="AK483" s="99"/>
      <c r="AL483" s="99"/>
      <c r="AM483" s="99"/>
      <c r="AN483" s="99"/>
      <c r="AO483" s="99" t="s">
        <v>4539</v>
      </c>
      <c r="AP483" s="99" t="s">
        <v>4639</v>
      </c>
      <c r="AQ483" s="99"/>
      <c r="AR483" s="99">
        <v>0</v>
      </c>
      <c r="AS483" s="99" t="s">
        <v>4540</v>
      </c>
      <c r="AT483" s="99"/>
      <c r="AU483" s="99">
        <v>0</v>
      </c>
      <c r="AV483" s="99">
        <v>0</v>
      </c>
      <c r="AW483" s="99">
        <v>0</v>
      </c>
      <c r="AX483" s="99"/>
      <c r="AY483" s="99"/>
      <c r="AZ483" s="99">
        <v>0</v>
      </c>
      <c r="BA483" s="99">
        <v>0</v>
      </c>
      <c r="BB483" s="99">
        <v>0</v>
      </c>
      <c r="BC483" s="99"/>
      <c r="BD483" s="99"/>
      <c r="BE483" s="99"/>
      <c r="BF483" s="99"/>
      <c r="BG483" s="99"/>
      <c r="BH483" s="99"/>
      <c r="BI483" s="99"/>
      <c r="BJ483" s="99"/>
      <c r="BK483" s="99"/>
      <c r="BL483" s="99"/>
      <c r="BM483" s="99"/>
      <c r="BN483" s="99"/>
      <c r="BO483" s="99"/>
      <c r="BP483" s="99"/>
      <c r="BQ483" s="99"/>
      <c r="BR483" s="99"/>
      <c r="BS483" s="99"/>
      <c r="BT483" s="99"/>
      <c r="BU483" s="99"/>
      <c r="BV483" s="99"/>
      <c r="BW483" s="99"/>
      <c r="BX483" s="99"/>
      <c r="BY483" s="99"/>
      <c r="BZ483" s="99"/>
      <c r="CA483" s="99"/>
      <c r="CB483" s="99"/>
      <c r="CC483" s="99"/>
      <c r="CD483" s="99"/>
      <c r="CE483" s="99"/>
      <c r="CF483" s="99"/>
      <c r="CG483" s="99"/>
      <c r="CH483" s="99"/>
      <c r="CI483" s="99"/>
      <c r="CJ483" s="99" t="s">
        <v>4836</v>
      </c>
      <c r="CK483" s="99" t="s">
        <v>7246</v>
      </c>
      <c r="CL483" s="99"/>
      <c r="CM483" s="99"/>
      <c r="CN483" s="102"/>
      <c r="CO483" s="99"/>
      <c r="CP483" s="103" t="s">
        <v>4696</v>
      </c>
      <c r="CQ483" s="104"/>
      <c r="CR483" s="104"/>
      <c r="CS483" s="104"/>
      <c r="CT483" s="104"/>
      <c r="CU483" s="105"/>
      <c r="CV483" s="104" t="str">
        <f>FLEET[[#This Row],[Category]]</f>
        <v>Roller</v>
      </c>
      <c r="CW483" s="106" t="str">
        <f t="shared" si="8"/>
        <v>R-26</v>
      </c>
      <c r="CX4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3" s="106" t="s">
        <v>4577</v>
      </c>
      <c r="DA483" s="106" t="s">
        <v>308</v>
      </c>
      <c r="DB483" s="106">
        <f>FLEET[[#This Row],[Toll Collection Device Number]]</f>
        <v>0</v>
      </c>
      <c r="DC483" s="106">
        <f>FLEET[[#This Row],[License Plate]]</f>
        <v>0</v>
      </c>
      <c r="DD483" s="111">
        <f>IFERROR(_xlfn.XLOOKUP(FLEET[[#This Row],[ASSET]],Table7[Equip '#],Table7[Rate],),"NON-BILLABLE")</f>
        <v>1500</v>
      </c>
    </row>
    <row r="484" spans="1:108" x14ac:dyDescent="0.25">
      <c r="A484" s="98" t="s">
        <v>4524</v>
      </c>
      <c r="B484" s="99" t="s">
        <v>4525</v>
      </c>
      <c r="C484" s="99" t="s">
        <v>303</v>
      </c>
      <c r="D484" s="99" t="s">
        <v>4829</v>
      </c>
      <c r="E484" s="99" t="s">
        <v>5365</v>
      </c>
      <c r="F484" s="99" t="s">
        <v>7239</v>
      </c>
      <c r="G484" s="99"/>
      <c r="H484" s="99" t="s">
        <v>4316</v>
      </c>
      <c r="I484" s="100" t="s">
        <v>7210</v>
      </c>
      <c r="J484" s="99"/>
      <c r="K484" s="101">
        <v>45737.556921296302</v>
      </c>
      <c r="L484" s="99" t="s">
        <v>4904</v>
      </c>
      <c r="M484" s="99"/>
      <c r="N484" s="99"/>
      <c r="O484" s="99"/>
      <c r="P484" s="99"/>
      <c r="Q484" s="99"/>
      <c r="R484" s="99" t="s">
        <v>4713</v>
      </c>
      <c r="S484" s="99"/>
      <c r="T484" s="99" t="s">
        <v>4535</v>
      </c>
      <c r="U484" s="99" t="s">
        <v>7247</v>
      </c>
      <c r="V484" s="99">
        <v>810</v>
      </c>
      <c r="W484" s="99">
        <v>7714.3</v>
      </c>
      <c r="X484" s="99">
        <v>7714.3</v>
      </c>
      <c r="Y484" s="99">
        <v>803</v>
      </c>
      <c r="Z484" s="99">
        <v>803</v>
      </c>
      <c r="AA484" s="99"/>
      <c r="AB484" s="99" t="s">
        <v>7248</v>
      </c>
      <c r="AC484" s="99"/>
      <c r="AD484" s="99"/>
      <c r="AE484" s="99"/>
      <c r="AF484" s="99"/>
      <c r="AG484" s="99"/>
      <c r="AH484" s="99" t="s">
        <v>7213</v>
      </c>
      <c r="AI484" s="99"/>
      <c r="AJ484" s="99"/>
      <c r="AK484" s="99"/>
      <c r="AL484" s="99"/>
      <c r="AM484" s="99"/>
      <c r="AN484" s="99"/>
      <c r="AO484" s="99" t="s">
        <v>4539</v>
      </c>
      <c r="AP484" s="99" t="s">
        <v>4639</v>
      </c>
      <c r="AQ484" s="99"/>
      <c r="AR484" s="99">
        <v>0</v>
      </c>
      <c r="AS484" s="99" t="s">
        <v>4540</v>
      </c>
      <c r="AT484" s="99"/>
      <c r="AU484" s="99">
        <v>0</v>
      </c>
      <c r="AV484" s="99">
        <v>0</v>
      </c>
      <c r="AW484" s="99">
        <v>0</v>
      </c>
      <c r="AX484" s="99"/>
      <c r="AY484" s="99"/>
      <c r="AZ484" s="99">
        <v>0</v>
      </c>
      <c r="BA484" s="99">
        <v>0</v>
      </c>
      <c r="BB484" s="99">
        <v>0</v>
      </c>
      <c r="BC484" s="99"/>
      <c r="BD484" s="99"/>
      <c r="BE484" s="99"/>
      <c r="BF484" s="99"/>
      <c r="BG484" s="99"/>
      <c r="BH484" s="99"/>
      <c r="BI484" s="99"/>
      <c r="BJ484" s="99"/>
      <c r="BK484" s="99"/>
      <c r="BL484" s="99"/>
      <c r="BM484" s="99"/>
      <c r="BN484" s="99"/>
      <c r="BO484" s="99"/>
      <c r="BP484" s="99"/>
      <c r="BQ484" s="99"/>
      <c r="BR484" s="99"/>
      <c r="BS484" s="99"/>
      <c r="BT484" s="99"/>
      <c r="BU484" s="99"/>
      <c r="BV484" s="99"/>
      <c r="BW484" s="99"/>
      <c r="BX484" s="99"/>
      <c r="BY484" s="99"/>
      <c r="BZ484" s="99"/>
      <c r="CA484" s="99"/>
      <c r="CB484" s="99"/>
      <c r="CC484" s="99"/>
      <c r="CD484" s="99"/>
      <c r="CE484" s="99"/>
      <c r="CF484" s="99"/>
      <c r="CG484" s="99"/>
      <c r="CH484" s="99"/>
      <c r="CI484" s="99"/>
      <c r="CJ484" s="99" t="s">
        <v>4836</v>
      </c>
      <c r="CK484" s="99" t="s">
        <v>7249</v>
      </c>
      <c r="CL484" s="102"/>
      <c r="CM484" s="99"/>
      <c r="CN484" s="102"/>
      <c r="CO484" s="99"/>
      <c r="CP484" s="103" t="s">
        <v>4696</v>
      </c>
      <c r="CQ484" s="104"/>
      <c r="CR484" s="104"/>
      <c r="CS484" s="104"/>
      <c r="CT484" s="104"/>
      <c r="CU484" s="105"/>
      <c r="CV484" s="104" t="str">
        <f>FLEET[[#This Row],[Category]]</f>
        <v>Roller</v>
      </c>
      <c r="CW484" s="106" t="str">
        <f t="shared" si="8"/>
        <v>R-27</v>
      </c>
      <c r="CX4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4" s="106" t="s">
        <v>4577</v>
      </c>
      <c r="DA484" s="106" t="s">
        <v>303</v>
      </c>
      <c r="DB484" s="106">
        <f>FLEET[[#This Row],[Toll Collection Device Number]]</f>
        <v>0</v>
      </c>
      <c r="DC484" s="106">
        <f>FLEET[[#This Row],[License Plate]]</f>
        <v>0</v>
      </c>
      <c r="DD484" s="111">
        <f>IFERROR(_xlfn.XLOOKUP(FLEET[[#This Row],[ASSET]],Table7[Equip '#],Table7[Rate],),"NON-BILLABLE")</f>
        <v>2000</v>
      </c>
    </row>
    <row r="485" spans="1:108" ht="24" x14ac:dyDescent="0.25">
      <c r="A485" s="98" t="s">
        <v>4524</v>
      </c>
      <c r="B485" s="99" t="s">
        <v>4525</v>
      </c>
      <c r="C485" s="99" t="s">
        <v>309</v>
      </c>
      <c r="D485" s="99" t="s">
        <v>4829</v>
      </c>
      <c r="E485" s="99" t="s">
        <v>5044</v>
      </c>
      <c r="F485" s="99" t="s">
        <v>7250</v>
      </c>
      <c r="G485" s="99">
        <v>2007</v>
      </c>
      <c r="H485" s="99" t="s">
        <v>4316</v>
      </c>
      <c r="I485" s="100" t="s">
        <v>7204</v>
      </c>
      <c r="J485" s="99"/>
      <c r="K485" s="101">
        <v>45745.674444444398</v>
      </c>
      <c r="L485" s="99" t="s">
        <v>4580</v>
      </c>
      <c r="M485" s="99"/>
      <c r="N485" s="99"/>
      <c r="O485" s="99"/>
      <c r="P485" s="99"/>
      <c r="Q485" s="99"/>
      <c r="R485" s="99" t="s">
        <v>4628</v>
      </c>
      <c r="S485" s="99"/>
      <c r="T485" s="99" t="s">
        <v>4535</v>
      </c>
      <c r="U485" s="99" t="s">
        <v>7205</v>
      </c>
      <c r="V485" s="99">
        <v>965</v>
      </c>
      <c r="W485" s="99">
        <v>1.4</v>
      </c>
      <c r="X485" s="99">
        <v>1.4</v>
      </c>
      <c r="Y485" s="99">
        <v>1032</v>
      </c>
      <c r="Z485" s="99">
        <v>1032</v>
      </c>
      <c r="AA485" s="99" t="s">
        <v>7251</v>
      </c>
      <c r="AB485" s="99" t="s">
        <v>7252</v>
      </c>
      <c r="AC485" s="99"/>
      <c r="AD485" s="99"/>
      <c r="AE485" s="99"/>
      <c r="AF485" s="99"/>
      <c r="AG485" s="99"/>
      <c r="AH485" s="99"/>
      <c r="AI485" s="99"/>
      <c r="AJ485" s="99"/>
      <c r="AK485" s="99"/>
      <c r="AL485" s="99"/>
      <c r="AM485" s="99"/>
      <c r="AN485" s="99"/>
      <c r="AO485" s="99" t="s">
        <v>4539</v>
      </c>
      <c r="AP485" s="99" t="s">
        <v>4639</v>
      </c>
      <c r="AQ485" s="99"/>
      <c r="AR485" s="99">
        <v>0</v>
      </c>
      <c r="AS485" s="99" t="s">
        <v>4540</v>
      </c>
      <c r="AT485" s="99"/>
      <c r="AU485" s="99">
        <v>0</v>
      </c>
      <c r="AV485" s="99">
        <v>0</v>
      </c>
      <c r="AW485" s="99">
        <v>0</v>
      </c>
      <c r="AX485" s="99"/>
      <c r="AY485" s="99"/>
      <c r="AZ485" s="99"/>
      <c r="BA485" s="99"/>
      <c r="BB485" s="99"/>
      <c r="BC485" s="99"/>
      <c r="BD485" s="99"/>
      <c r="BE485" s="99"/>
      <c r="BF485" s="99"/>
      <c r="BG485" s="99"/>
      <c r="BH485" s="99"/>
      <c r="BI485" s="99"/>
      <c r="BJ485" s="99"/>
      <c r="BK485" s="99"/>
      <c r="BL485" s="99"/>
      <c r="BM485" s="99"/>
      <c r="BN485" s="99"/>
      <c r="BO485" s="99"/>
      <c r="BP485" s="99"/>
      <c r="BQ485" s="99"/>
      <c r="BR485" s="99"/>
      <c r="BS485" s="99"/>
      <c r="BT485" s="99"/>
      <c r="BU485" s="99"/>
      <c r="BV485" s="99"/>
      <c r="BW485" s="99"/>
      <c r="BX485" s="99"/>
      <c r="BY485" s="99"/>
      <c r="BZ485" s="99"/>
      <c r="CA485" s="99"/>
      <c r="CB485" s="99"/>
      <c r="CC485" s="99"/>
      <c r="CD485" s="99"/>
      <c r="CE485" s="99"/>
      <c r="CF485" s="99"/>
      <c r="CG485" s="99"/>
      <c r="CH485" s="99"/>
      <c r="CI485" s="99"/>
      <c r="CJ485" s="99" t="s">
        <v>4836</v>
      </c>
      <c r="CK485" s="99" t="s">
        <v>7253</v>
      </c>
      <c r="CL485" s="102"/>
      <c r="CM485" s="99"/>
      <c r="CN485" s="102"/>
      <c r="CO485" s="99"/>
      <c r="CP485" s="103" t="s">
        <v>4544</v>
      </c>
      <c r="CQ485" s="104"/>
      <c r="CR485" s="104"/>
      <c r="CS485" s="104"/>
      <c r="CT485" s="104"/>
      <c r="CU485" s="105"/>
      <c r="CV485" s="104" t="str">
        <f>FLEET[[#This Row],[Category]]</f>
        <v>Roller</v>
      </c>
      <c r="CW485" s="106" t="str">
        <f t="shared" si="8"/>
        <v>R-28</v>
      </c>
      <c r="CX4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5" s="106" t="s">
        <v>4577</v>
      </c>
      <c r="DA485" s="106" t="s">
        <v>309</v>
      </c>
      <c r="DB485" s="106">
        <f>FLEET[[#This Row],[Toll Collection Device Number]]</f>
        <v>0</v>
      </c>
      <c r="DC485" s="106">
        <f>FLEET[[#This Row],[License Plate]]</f>
        <v>0</v>
      </c>
      <c r="DD485" s="111">
        <f>IFERROR(_xlfn.XLOOKUP(FLEET[[#This Row],[ASSET]],Table7[Equip '#],Table7[Rate],),"NON-BILLABLE")</f>
        <v>4000</v>
      </c>
    </row>
    <row r="486" spans="1:108" x14ac:dyDescent="0.25">
      <c r="A486" s="98" t="s">
        <v>4524</v>
      </c>
      <c r="B486" s="99" t="s">
        <v>4525</v>
      </c>
      <c r="C486" s="99" t="s">
        <v>3745</v>
      </c>
      <c r="D486" s="99" t="s">
        <v>4829</v>
      </c>
      <c r="E486" s="99" t="s">
        <v>7254</v>
      </c>
      <c r="F486" s="99" t="s">
        <v>7255</v>
      </c>
      <c r="G486" s="99">
        <v>2015</v>
      </c>
      <c r="H486" s="99" t="s">
        <v>4316</v>
      </c>
      <c r="I486" s="100" t="s">
        <v>7256</v>
      </c>
      <c r="J486" s="99"/>
      <c r="K486" s="101">
        <v>45747.3211226852</v>
      </c>
      <c r="L486" s="99" t="s">
        <v>4531</v>
      </c>
      <c r="M486" s="99"/>
      <c r="N486" s="99"/>
      <c r="O486" s="99"/>
      <c r="P486" s="99"/>
      <c r="Q486" s="99"/>
      <c r="R486" s="99" t="s">
        <v>5040</v>
      </c>
      <c r="S486" s="99"/>
      <c r="T486" s="99" t="s">
        <v>4535</v>
      </c>
      <c r="U486" s="99" t="s">
        <v>4536</v>
      </c>
      <c r="V486" s="99">
        <v>346</v>
      </c>
      <c r="W486" s="99">
        <v>69.2</v>
      </c>
      <c r="X486" s="99">
        <v>69.2</v>
      </c>
      <c r="Y486" s="99">
        <v>579</v>
      </c>
      <c r="Z486" s="99">
        <v>579</v>
      </c>
      <c r="AA486" s="99"/>
      <c r="AB486" s="99" t="s">
        <v>7257</v>
      </c>
      <c r="AC486" s="99"/>
      <c r="AD486" s="99"/>
      <c r="AE486" s="99"/>
      <c r="AF486" s="99"/>
      <c r="AG486" s="99"/>
      <c r="AH486" s="99" t="s">
        <v>7258</v>
      </c>
      <c r="AI486" s="99"/>
      <c r="AJ486" s="99"/>
      <c r="AK486" s="99"/>
      <c r="AL486" s="99"/>
      <c r="AM486" s="99"/>
      <c r="AN486" s="99"/>
      <c r="AO486" s="99" t="s">
        <v>4539</v>
      </c>
      <c r="AP486" s="99"/>
      <c r="AQ486" s="99">
        <v>0</v>
      </c>
      <c r="AR486" s="99">
        <v>0</v>
      </c>
      <c r="AS486" s="99" t="s">
        <v>4540</v>
      </c>
      <c r="AT486" s="99">
        <v>0</v>
      </c>
      <c r="AU486" s="99">
        <v>0</v>
      </c>
      <c r="AV486" s="99">
        <v>0</v>
      </c>
      <c r="AW486" s="99">
        <v>0</v>
      </c>
      <c r="AX486" s="99"/>
      <c r="AY486" s="99"/>
      <c r="AZ486" s="99"/>
      <c r="BA486" s="99"/>
      <c r="BB486" s="99"/>
      <c r="BC486" s="99"/>
      <c r="BD486" s="99"/>
      <c r="BE486" s="99"/>
      <c r="BF486" s="99"/>
      <c r="BG486" s="99"/>
      <c r="BH486" s="99"/>
      <c r="BI486" s="99"/>
      <c r="BJ486" s="99"/>
      <c r="BK486" s="99"/>
      <c r="BL486" s="99"/>
      <c r="BM486" s="99"/>
      <c r="BN486" s="99"/>
      <c r="BO486" s="99"/>
      <c r="BP486" s="99"/>
      <c r="BQ486" s="99"/>
      <c r="BR486" s="99"/>
      <c r="BS486" s="99"/>
      <c r="BT486" s="99"/>
      <c r="BU486" s="99"/>
      <c r="BV486" s="99"/>
      <c r="BW486" s="99"/>
      <c r="BX486" s="99"/>
      <c r="BY486" s="99"/>
      <c r="BZ486" s="99"/>
      <c r="CA486" s="99"/>
      <c r="CB486" s="99"/>
      <c r="CC486" s="99"/>
      <c r="CD486" s="99"/>
      <c r="CE486" s="99"/>
      <c r="CF486" s="99"/>
      <c r="CG486" s="99"/>
      <c r="CH486" s="99"/>
      <c r="CI486" s="99"/>
      <c r="CJ486" s="99" t="s">
        <v>4836</v>
      </c>
      <c r="CK486" s="99" t="s">
        <v>7259</v>
      </c>
      <c r="CL486" s="99"/>
      <c r="CM486" s="99"/>
      <c r="CN486" s="102"/>
      <c r="CO486" s="99"/>
      <c r="CP486" s="103" t="s">
        <v>4544</v>
      </c>
      <c r="CQ486" s="104"/>
      <c r="CR486" s="104"/>
      <c r="CS486" s="104"/>
      <c r="CT486" s="104"/>
      <c r="CU486" s="105"/>
      <c r="CV486" s="104" t="str">
        <f>FLEET[[#This Row],[Category]]</f>
        <v>Roller</v>
      </c>
      <c r="CW486" s="106" t="str">
        <f t="shared" si="8"/>
        <v>R-32</v>
      </c>
      <c r="CX4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6" s="106" t="s">
        <v>4577</v>
      </c>
      <c r="DA486" s="106" t="s">
        <v>3745</v>
      </c>
      <c r="DB486" s="106">
        <f>FLEET[[#This Row],[Toll Collection Device Number]]</f>
        <v>0</v>
      </c>
      <c r="DC486" s="106">
        <f>FLEET[[#This Row],[License Plate]]</f>
        <v>0</v>
      </c>
      <c r="DD486" s="111">
        <f>IFERROR(_xlfn.XLOOKUP(FLEET[[#This Row],[ASSET]],Table7[Equip '#],Table7[Rate],),"NON-BILLABLE")</f>
        <v>2000</v>
      </c>
    </row>
    <row r="487" spans="1:108" x14ac:dyDescent="0.25">
      <c r="A487" s="98" t="s">
        <v>4524</v>
      </c>
      <c r="B487" s="99" t="s">
        <v>4525</v>
      </c>
      <c r="C487" s="99" t="s">
        <v>3746</v>
      </c>
      <c r="D487" s="99" t="s">
        <v>4829</v>
      </c>
      <c r="E487" s="99" t="s">
        <v>5365</v>
      </c>
      <c r="F487" s="99" t="s">
        <v>7224</v>
      </c>
      <c r="G487" s="99">
        <v>2017</v>
      </c>
      <c r="H487" s="99" t="s">
        <v>4316</v>
      </c>
      <c r="I487" s="100"/>
      <c r="J487" s="99"/>
      <c r="K487" s="101">
        <v>45747.303402777798</v>
      </c>
      <c r="L487" s="99" t="s">
        <v>4580</v>
      </c>
      <c r="M487" s="99"/>
      <c r="N487" s="99"/>
      <c r="O487" s="99"/>
      <c r="P487" s="99"/>
      <c r="Q487" s="99"/>
      <c r="R487" s="99" t="s">
        <v>7260</v>
      </c>
      <c r="S487" s="99"/>
      <c r="T487" s="99" t="s">
        <v>4535</v>
      </c>
      <c r="U487" s="99" t="s">
        <v>4985</v>
      </c>
      <c r="V487" s="99">
        <v>346</v>
      </c>
      <c r="W487" s="99">
        <v>17.2</v>
      </c>
      <c r="X487" s="99">
        <v>17.2</v>
      </c>
      <c r="Y487" s="99">
        <v>860</v>
      </c>
      <c r="Z487" s="99">
        <v>860</v>
      </c>
      <c r="AA487" s="99"/>
      <c r="AB487" s="99" t="s">
        <v>7261</v>
      </c>
      <c r="AC487" s="99"/>
      <c r="AD487" s="99"/>
      <c r="AE487" s="99"/>
      <c r="AF487" s="99"/>
      <c r="AG487" s="99"/>
      <c r="AH487" s="99" t="s">
        <v>7262</v>
      </c>
      <c r="AI487" s="99"/>
      <c r="AJ487" s="99"/>
      <c r="AK487" s="99"/>
      <c r="AL487" s="99"/>
      <c r="AM487" s="99"/>
      <c r="AN487" s="99"/>
      <c r="AO487" s="99" t="s">
        <v>4539</v>
      </c>
      <c r="AP487" s="99"/>
      <c r="AQ487" s="99">
        <v>0</v>
      </c>
      <c r="AR487" s="99">
        <v>0</v>
      </c>
      <c r="AS487" s="99" t="s">
        <v>4540</v>
      </c>
      <c r="AT487" s="99">
        <v>0</v>
      </c>
      <c r="AU487" s="99">
        <v>0</v>
      </c>
      <c r="AV487" s="99">
        <v>0</v>
      </c>
      <c r="AW487" s="99">
        <v>0</v>
      </c>
      <c r="AX487" s="99"/>
      <c r="AY487" s="99"/>
      <c r="AZ487" s="99"/>
      <c r="BA487" s="99"/>
      <c r="BB487" s="99"/>
      <c r="BC487" s="99"/>
      <c r="BD487" s="99"/>
      <c r="BE487" s="99"/>
      <c r="BF487" s="99"/>
      <c r="BG487" s="99"/>
      <c r="BH487" s="99"/>
      <c r="BI487" s="99"/>
      <c r="BJ487" s="99"/>
      <c r="BK487" s="99"/>
      <c r="BL487" s="99"/>
      <c r="BM487" s="99"/>
      <c r="BN487" s="99"/>
      <c r="BO487" s="99"/>
      <c r="BP487" s="99"/>
      <c r="BQ487" s="99"/>
      <c r="BR487" s="99"/>
      <c r="BS487" s="99"/>
      <c r="BT487" s="99"/>
      <c r="BU487" s="99"/>
      <c r="BV487" s="99"/>
      <c r="BW487" s="99"/>
      <c r="BX487" s="99"/>
      <c r="BY487" s="99"/>
      <c r="BZ487" s="99"/>
      <c r="CA487" s="99"/>
      <c r="CB487" s="99"/>
      <c r="CC487" s="99"/>
      <c r="CD487" s="99"/>
      <c r="CE487" s="99"/>
      <c r="CF487" s="99"/>
      <c r="CG487" s="99"/>
      <c r="CH487" s="99"/>
      <c r="CI487" s="99"/>
      <c r="CJ487" s="99" t="s">
        <v>4836</v>
      </c>
      <c r="CK487" s="99" t="s">
        <v>7263</v>
      </c>
      <c r="CL487" s="99"/>
      <c r="CM487" s="99"/>
      <c r="CN487" s="102"/>
      <c r="CO487" s="99"/>
      <c r="CP487" s="103" t="s">
        <v>4544</v>
      </c>
      <c r="CQ487" s="104"/>
      <c r="CR487" s="104"/>
      <c r="CS487" s="104"/>
      <c r="CT487" s="104"/>
      <c r="CU487" s="105"/>
      <c r="CV487" s="104" t="str">
        <f>FLEET[[#This Row],[Category]]</f>
        <v>Roller</v>
      </c>
      <c r="CW487" s="106" t="str">
        <f t="shared" si="8"/>
        <v>R-33</v>
      </c>
      <c r="CX4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7" s="106" t="s">
        <v>4577</v>
      </c>
      <c r="DA487" s="106" t="s">
        <v>3746</v>
      </c>
      <c r="DB487" s="106">
        <f>FLEET[[#This Row],[Toll Collection Device Number]]</f>
        <v>0</v>
      </c>
      <c r="DC487" s="106">
        <f>FLEET[[#This Row],[License Plate]]</f>
        <v>0</v>
      </c>
      <c r="DD487" s="111">
        <f>IFERROR(_xlfn.XLOOKUP(FLEET[[#This Row],[ASSET]],Table7[Equip '#],Table7[Rate],),"NON-BILLABLE")</f>
        <v>2000</v>
      </c>
    </row>
    <row r="488" spans="1:108" ht="24" x14ac:dyDescent="0.25">
      <c r="A488" s="98" t="s">
        <v>4524</v>
      </c>
      <c r="B488" s="99" t="s">
        <v>4525</v>
      </c>
      <c r="C488" s="99" t="s">
        <v>29</v>
      </c>
      <c r="D488" s="99" t="s">
        <v>4829</v>
      </c>
      <c r="E488" s="99" t="s">
        <v>6064</v>
      </c>
      <c r="F488" s="99" t="s">
        <v>7264</v>
      </c>
      <c r="G488" s="99"/>
      <c r="H488" s="99" t="s">
        <v>4305</v>
      </c>
      <c r="I488" s="100" t="s">
        <v>7265</v>
      </c>
      <c r="J488" s="99"/>
      <c r="K488" s="101">
        <v>45747.315682870401</v>
      </c>
      <c r="L488" s="99" t="s">
        <v>4531</v>
      </c>
      <c r="M488" s="99"/>
      <c r="N488" s="99"/>
      <c r="O488" s="99"/>
      <c r="P488" s="99"/>
      <c r="Q488" s="99"/>
      <c r="R488" s="99" t="s">
        <v>7260</v>
      </c>
      <c r="S488" s="99"/>
      <c r="T488" s="99" t="s">
        <v>4535</v>
      </c>
      <c r="U488" s="99" t="s">
        <v>4536</v>
      </c>
      <c r="V488" s="99">
        <v>967</v>
      </c>
      <c r="W488" s="99">
        <v>118.1</v>
      </c>
      <c r="X488" s="99">
        <v>118.1</v>
      </c>
      <c r="Y488" s="99">
        <v>9160</v>
      </c>
      <c r="Z488" s="99">
        <v>9160</v>
      </c>
      <c r="AA488" s="99" t="s">
        <v>7266</v>
      </c>
      <c r="AB488" s="99" t="s">
        <v>7267</v>
      </c>
      <c r="AC488" s="99"/>
      <c r="AD488" s="99"/>
      <c r="AE488" s="99"/>
      <c r="AF488" s="99"/>
      <c r="AG488" s="99"/>
      <c r="AH488" s="99"/>
      <c r="AI488" s="99"/>
      <c r="AJ488" s="99"/>
      <c r="AK488" s="99"/>
      <c r="AL488" s="99"/>
      <c r="AM488" s="99"/>
      <c r="AN488" s="99"/>
      <c r="AO488" s="99" t="s">
        <v>4539</v>
      </c>
      <c r="AP488" s="99" t="s">
        <v>4639</v>
      </c>
      <c r="AQ488" s="99"/>
      <c r="AR488" s="99">
        <v>0</v>
      </c>
      <c r="AS488" s="99" t="s">
        <v>4540</v>
      </c>
      <c r="AT488" s="99"/>
      <c r="AU488" s="99">
        <v>0</v>
      </c>
      <c r="AV488" s="99">
        <v>0</v>
      </c>
      <c r="AW488" s="99">
        <v>0</v>
      </c>
      <c r="AX488" s="99"/>
      <c r="AY488" s="99" t="s">
        <v>7268</v>
      </c>
      <c r="AZ488" s="99">
        <v>352050</v>
      </c>
      <c r="BA488" s="99">
        <v>0</v>
      </c>
      <c r="BB488" s="99">
        <v>0</v>
      </c>
      <c r="BC488" s="99"/>
      <c r="BD488" s="99"/>
      <c r="BE488" s="99"/>
      <c r="BF488" s="99"/>
      <c r="BG488" s="99"/>
      <c r="BH488" s="99"/>
      <c r="BI488" s="99"/>
      <c r="BJ488" s="99"/>
      <c r="BK488" s="99"/>
      <c r="BL488" s="99"/>
      <c r="BM488" s="99"/>
      <c r="BN488" s="99"/>
      <c r="BO488" s="99"/>
      <c r="BP488" s="99"/>
      <c r="BQ488" s="99"/>
      <c r="BR488" s="99"/>
      <c r="BS488" s="99"/>
      <c r="BT488" s="99"/>
      <c r="BU488" s="99"/>
      <c r="BV488" s="99"/>
      <c r="BW488" s="99"/>
      <c r="BX488" s="99"/>
      <c r="BY488" s="99"/>
      <c r="BZ488" s="99"/>
      <c r="CA488" s="99"/>
      <c r="CB488" s="99"/>
      <c r="CC488" s="99"/>
      <c r="CD488" s="99"/>
      <c r="CE488" s="99"/>
      <c r="CF488" s="99"/>
      <c r="CG488" s="99"/>
      <c r="CH488" s="99"/>
      <c r="CI488" s="99"/>
      <c r="CJ488" s="99" t="s">
        <v>4836</v>
      </c>
      <c r="CK488" s="99" t="s">
        <v>7269</v>
      </c>
      <c r="CL488" s="102"/>
      <c r="CM488" s="99"/>
      <c r="CN488" s="102"/>
      <c r="CO488" s="99"/>
      <c r="CP488" s="103" t="s">
        <v>4696</v>
      </c>
      <c r="CQ488" s="104"/>
      <c r="CR488" s="104"/>
      <c r="CS488" s="104"/>
      <c r="CT488" s="104"/>
      <c r="CU488" s="105"/>
      <c r="CV488" s="104" t="str">
        <f>FLEET[[#This Row],[Category]]</f>
        <v>Crane</v>
      </c>
      <c r="CW488" s="106" t="str">
        <f t="shared" si="8"/>
        <v>RTC-02</v>
      </c>
      <c r="CX4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8" s="106" t="s">
        <v>4577</v>
      </c>
      <c r="DA488" s="106" t="s">
        <v>29</v>
      </c>
      <c r="DB488" s="106">
        <f>FLEET[[#This Row],[Toll Collection Device Number]]</f>
        <v>0</v>
      </c>
      <c r="DC488" s="106">
        <f>FLEET[[#This Row],[License Plate]]</f>
        <v>0</v>
      </c>
      <c r="DD488" s="111">
        <f>IFERROR(_xlfn.XLOOKUP(FLEET[[#This Row],[ASSET]],Table7[Equip '#],Table7[Rate],),"NON-BILLABLE")</f>
        <v>6000</v>
      </c>
    </row>
    <row r="489" spans="1:108" x14ac:dyDescent="0.25">
      <c r="A489" s="98" t="s">
        <v>4524</v>
      </c>
      <c r="B489" s="99" t="s">
        <v>4525</v>
      </c>
      <c r="C489" s="99" t="s">
        <v>30</v>
      </c>
      <c r="D489" s="99" t="s">
        <v>4829</v>
      </c>
      <c r="E489" s="99" t="s">
        <v>6064</v>
      </c>
      <c r="F489" s="99" t="s">
        <v>7270</v>
      </c>
      <c r="G489" s="99">
        <v>2014</v>
      </c>
      <c r="H489" s="99" t="s">
        <v>4305</v>
      </c>
      <c r="I489" s="100" t="s">
        <v>7271</v>
      </c>
      <c r="J489" s="99"/>
      <c r="K489" s="101">
        <v>45746.485486111102</v>
      </c>
      <c r="L489" s="99" t="s">
        <v>4580</v>
      </c>
      <c r="M489" s="99"/>
      <c r="N489" s="99"/>
      <c r="O489" s="99"/>
      <c r="P489" s="99"/>
      <c r="Q489" s="99"/>
      <c r="R489" s="99" t="s">
        <v>6765</v>
      </c>
      <c r="S489" s="99"/>
      <c r="T489" s="99" t="s">
        <v>4535</v>
      </c>
      <c r="U489" s="99" t="s">
        <v>1936</v>
      </c>
      <c r="V489" s="99">
        <v>965</v>
      </c>
      <c r="W489" s="99">
        <v>81.400000000000006</v>
      </c>
      <c r="X489" s="99">
        <v>81.400000000000006</v>
      </c>
      <c r="Y489" s="99">
        <v>2159</v>
      </c>
      <c r="Z489" s="99">
        <v>2153</v>
      </c>
      <c r="AA489" s="99" t="s">
        <v>7272</v>
      </c>
      <c r="AB489" s="99" t="s">
        <v>7273</v>
      </c>
      <c r="AC489" s="99"/>
      <c r="AD489" s="99"/>
      <c r="AE489" s="99"/>
      <c r="AF489" s="99"/>
      <c r="AG489" s="99"/>
      <c r="AH489" s="99" t="s">
        <v>7274</v>
      </c>
      <c r="AI489" s="99"/>
      <c r="AJ489" s="99"/>
      <c r="AK489" s="99"/>
      <c r="AL489" s="99"/>
      <c r="AM489" s="99"/>
      <c r="AN489" s="99"/>
      <c r="AO489" s="99" t="s">
        <v>4539</v>
      </c>
      <c r="AP489" s="99" t="s">
        <v>4639</v>
      </c>
      <c r="AQ489" s="99"/>
      <c r="AR489" s="99">
        <v>0</v>
      </c>
      <c r="AS489" s="99" t="s">
        <v>4540</v>
      </c>
      <c r="AT489" s="99"/>
      <c r="AU489" s="99">
        <v>0</v>
      </c>
      <c r="AV489" s="99">
        <v>0</v>
      </c>
      <c r="AW489" s="99">
        <v>0</v>
      </c>
      <c r="AX489" s="99"/>
      <c r="AY489" s="99" t="s">
        <v>4835</v>
      </c>
      <c r="AZ489" s="99">
        <v>250003.4</v>
      </c>
      <c r="BA489" s="99">
        <v>0</v>
      </c>
      <c r="BB489" s="99">
        <v>0</v>
      </c>
      <c r="BC489" s="99"/>
      <c r="BD489" s="99"/>
      <c r="BE489" s="99"/>
      <c r="BF489" s="99"/>
      <c r="BG489" s="99"/>
      <c r="BH489" s="99"/>
      <c r="BI489" s="99"/>
      <c r="BJ489" s="99"/>
      <c r="BK489" s="99"/>
      <c r="BL489" s="99"/>
      <c r="BM489" s="99"/>
      <c r="BN489" s="99"/>
      <c r="BO489" s="99"/>
      <c r="BP489" s="99"/>
      <c r="BQ489" s="99"/>
      <c r="BR489" s="99"/>
      <c r="BS489" s="99"/>
      <c r="BT489" s="99"/>
      <c r="BU489" s="99"/>
      <c r="BV489" s="99"/>
      <c r="BW489" s="99"/>
      <c r="BX489" s="99"/>
      <c r="BY489" s="99"/>
      <c r="BZ489" s="99"/>
      <c r="CA489" s="99"/>
      <c r="CB489" s="99"/>
      <c r="CC489" s="99"/>
      <c r="CD489" s="99"/>
      <c r="CE489" s="99"/>
      <c r="CF489" s="99"/>
      <c r="CG489" s="99"/>
      <c r="CH489" s="99"/>
      <c r="CI489" s="99"/>
      <c r="CJ489" s="99" t="s">
        <v>4836</v>
      </c>
      <c r="CK489" s="99" t="s">
        <v>7275</v>
      </c>
      <c r="CL489" s="99"/>
      <c r="CM489" s="99"/>
      <c r="CN489" s="102"/>
      <c r="CO489" s="99"/>
      <c r="CP489" s="103" t="s">
        <v>4696</v>
      </c>
      <c r="CQ489" s="104"/>
      <c r="CR489" s="104"/>
      <c r="CS489" s="104"/>
      <c r="CT489" s="104"/>
      <c r="CU489" s="105"/>
      <c r="CV489" s="104" t="str">
        <f>FLEET[[#This Row],[Category]]</f>
        <v>Crane</v>
      </c>
      <c r="CW489" s="106" t="str">
        <f t="shared" si="8"/>
        <v>RTC-03</v>
      </c>
      <c r="CX4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8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89" s="106" t="s">
        <v>4577</v>
      </c>
      <c r="DA489" s="106" t="s">
        <v>30</v>
      </c>
      <c r="DB489" s="106">
        <f>FLEET[[#This Row],[Toll Collection Device Number]]</f>
        <v>0</v>
      </c>
      <c r="DC489" s="106">
        <f>FLEET[[#This Row],[License Plate]]</f>
        <v>0</v>
      </c>
      <c r="DD489" s="111">
        <f>IFERROR(_xlfn.XLOOKUP(FLEET[[#This Row],[ASSET]],Table7[Equip '#],Table7[Rate],),"NON-BILLABLE")</f>
        <v>6000</v>
      </c>
    </row>
    <row r="490" spans="1:108" x14ac:dyDescent="0.25">
      <c r="A490" s="98" t="s">
        <v>4524</v>
      </c>
      <c r="B490" s="99" t="s">
        <v>4525</v>
      </c>
      <c r="C490" s="99" t="s">
        <v>178</v>
      </c>
      <c r="D490" s="99" t="s">
        <v>4829</v>
      </c>
      <c r="E490" s="99" t="s">
        <v>6064</v>
      </c>
      <c r="F490" s="99" t="s">
        <v>7276</v>
      </c>
      <c r="G490" s="99">
        <v>2006</v>
      </c>
      <c r="H490" s="99" t="s">
        <v>4305</v>
      </c>
      <c r="I490" s="100" t="s">
        <v>7271</v>
      </c>
      <c r="J490" s="99"/>
      <c r="K490" s="101">
        <v>45745.430879629603</v>
      </c>
      <c r="L490" s="99" t="s">
        <v>4580</v>
      </c>
      <c r="M490" s="99"/>
      <c r="N490" s="99"/>
      <c r="O490" s="99"/>
      <c r="P490" s="99"/>
      <c r="Q490" s="99"/>
      <c r="R490" s="99" t="s">
        <v>7277</v>
      </c>
      <c r="S490" s="99"/>
      <c r="T490" s="99" t="s">
        <v>4535</v>
      </c>
      <c r="U490" s="99" t="s">
        <v>1936</v>
      </c>
      <c r="V490" s="99">
        <v>970</v>
      </c>
      <c r="W490" s="99">
        <v>364</v>
      </c>
      <c r="X490" s="99">
        <v>364</v>
      </c>
      <c r="Y490" s="99">
        <v>2152</v>
      </c>
      <c r="Z490" s="99">
        <v>2152</v>
      </c>
      <c r="AA490" s="99" t="s">
        <v>7278</v>
      </c>
      <c r="AB490" s="99" t="s">
        <v>7279</v>
      </c>
      <c r="AC490" s="99"/>
      <c r="AD490" s="99"/>
      <c r="AE490" s="99"/>
      <c r="AF490" s="99"/>
      <c r="AG490" s="99"/>
      <c r="AH490" s="99"/>
      <c r="AI490" s="99"/>
      <c r="AJ490" s="99"/>
      <c r="AK490" s="99"/>
      <c r="AL490" s="99"/>
      <c r="AM490" s="99"/>
      <c r="AN490" s="99"/>
      <c r="AO490" s="99" t="s">
        <v>4539</v>
      </c>
      <c r="AP490" s="99" t="s">
        <v>4639</v>
      </c>
      <c r="AQ490" s="99"/>
      <c r="AR490" s="99">
        <v>0</v>
      </c>
      <c r="AS490" s="99" t="s">
        <v>4540</v>
      </c>
      <c r="AT490" s="99"/>
      <c r="AU490" s="99">
        <v>0</v>
      </c>
      <c r="AV490" s="99">
        <v>0</v>
      </c>
      <c r="AW490" s="99">
        <v>0</v>
      </c>
      <c r="AX490" s="99"/>
      <c r="AY490" s="99" t="s">
        <v>4835</v>
      </c>
      <c r="AZ490" s="99">
        <v>106875</v>
      </c>
      <c r="BA490" s="99">
        <v>0</v>
      </c>
      <c r="BB490" s="99">
        <v>0</v>
      </c>
      <c r="BC490" s="99"/>
      <c r="BD490" s="99"/>
      <c r="BE490" s="99"/>
      <c r="BF490" s="99"/>
      <c r="BG490" s="99"/>
      <c r="BH490" s="99"/>
      <c r="BI490" s="99"/>
      <c r="BJ490" s="99"/>
      <c r="BK490" s="99"/>
      <c r="BL490" s="99"/>
      <c r="BM490" s="99"/>
      <c r="BN490" s="99"/>
      <c r="BO490" s="99"/>
      <c r="BP490" s="99"/>
      <c r="BQ490" s="99"/>
      <c r="BR490" s="99"/>
      <c r="BS490" s="99"/>
      <c r="BT490" s="99"/>
      <c r="BU490" s="99"/>
      <c r="BV490" s="99"/>
      <c r="BW490" s="99"/>
      <c r="BX490" s="99"/>
      <c r="BY490" s="99"/>
      <c r="BZ490" s="99"/>
      <c r="CA490" s="99"/>
      <c r="CB490" s="99"/>
      <c r="CC490" s="99"/>
      <c r="CD490" s="99"/>
      <c r="CE490" s="99"/>
      <c r="CF490" s="99"/>
      <c r="CG490" s="99"/>
      <c r="CH490" s="99"/>
      <c r="CI490" s="99"/>
      <c r="CJ490" s="99" t="s">
        <v>4836</v>
      </c>
      <c r="CK490" s="99" t="s">
        <v>7280</v>
      </c>
      <c r="CL490" s="99"/>
      <c r="CM490" s="99"/>
      <c r="CN490" s="102"/>
      <c r="CO490" s="99"/>
      <c r="CP490" s="103" t="s">
        <v>4696</v>
      </c>
      <c r="CQ490" s="104"/>
      <c r="CR490" s="104"/>
      <c r="CS490" s="104"/>
      <c r="CT490" s="104"/>
      <c r="CU490" s="105"/>
      <c r="CV490" s="104" t="str">
        <f>FLEET[[#This Row],[Category]]</f>
        <v>Crane</v>
      </c>
      <c r="CW490" s="106" t="str">
        <f t="shared" si="8"/>
        <v>RTC-04</v>
      </c>
      <c r="CX4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0" s="106" t="s">
        <v>4577</v>
      </c>
      <c r="DA490" s="106" t="s">
        <v>178</v>
      </c>
      <c r="DB490" s="106">
        <f>FLEET[[#This Row],[Toll Collection Device Number]]</f>
        <v>0</v>
      </c>
      <c r="DC490" s="106">
        <f>FLEET[[#This Row],[License Plate]]</f>
        <v>0</v>
      </c>
      <c r="DD490" s="111">
        <f>IFERROR(_xlfn.XLOOKUP(FLEET[[#This Row],[ASSET]],Table7[Equip '#],Table7[Rate],),"NON-BILLABLE")</f>
        <v>6000</v>
      </c>
    </row>
    <row r="491" spans="1:108" x14ac:dyDescent="0.25">
      <c r="A491" s="98" t="s">
        <v>4524</v>
      </c>
      <c r="B491" s="99" t="s">
        <v>4525</v>
      </c>
      <c r="C491" s="99" t="s">
        <v>3913</v>
      </c>
      <c r="D491" s="99" t="s">
        <v>4300</v>
      </c>
      <c r="E491" s="99" t="s">
        <v>4578</v>
      </c>
      <c r="F491" s="99" t="s">
        <v>4691</v>
      </c>
      <c r="G491" s="99">
        <v>2014</v>
      </c>
      <c r="H491" s="99" t="s">
        <v>1310</v>
      </c>
      <c r="I491" s="100"/>
      <c r="J491" s="99"/>
      <c r="K491" s="99">
        <v>45747.230902777803</v>
      </c>
      <c r="L491" s="99" t="s">
        <v>4580</v>
      </c>
      <c r="M491" s="99"/>
      <c r="N491" s="99"/>
      <c r="O491" s="99"/>
      <c r="P491" s="99"/>
      <c r="Q491" s="99"/>
      <c r="R491" s="99" t="s">
        <v>4854</v>
      </c>
      <c r="S491" s="99"/>
      <c r="T491" s="99" t="s">
        <v>4535</v>
      </c>
      <c r="U491" s="99" t="s">
        <v>4373</v>
      </c>
      <c r="V491" s="99">
        <v>297</v>
      </c>
      <c r="W491" s="99"/>
      <c r="X491" s="99"/>
      <c r="Y491" s="99">
        <v>0</v>
      </c>
      <c r="Z491" s="99">
        <v>0</v>
      </c>
      <c r="AA491" s="99" t="s">
        <v>7281</v>
      </c>
      <c r="AB491" s="99" t="s">
        <v>7282</v>
      </c>
      <c r="AC491" s="99"/>
      <c r="AD491" s="99" t="s">
        <v>7283</v>
      </c>
      <c r="AE491" s="99"/>
      <c r="AF491" s="99"/>
      <c r="AG491" s="99"/>
      <c r="AH491" s="99" t="s">
        <v>7284</v>
      </c>
      <c r="AI491" s="99"/>
      <c r="AJ491" s="99"/>
      <c r="AK491" s="99"/>
      <c r="AL491" s="99"/>
      <c r="AM491" s="99"/>
      <c r="AN491" s="99"/>
      <c r="AO491" s="99" t="s">
        <v>4539</v>
      </c>
      <c r="AP491" s="99"/>
      <c r="AQ491" s="99">
        <v>0</v>
      </c>
      <c r="AR491" s="99">
        <v>0</v>
      </c>
      <c r="AS491" s="99" t="s">
        <v>4540</v>
      </c>
      <c r="AT491" s="99">
        <v>0</v>
      </c>
      <c r="AU491" s="99">
        <v>0</v>
      </c>
      <c r="AV491" s="99">
        <v>0</v>
      </c>
      <c r="AW491" s="99">
        <v>0</v>
      </c>
      <c r="AX491" s="99"/>
      <c r="AY491" s="99"/>
      <c r="AZ491" s="99"/>
      <c r="BA491" s="99"/>
      <c r="BB491" s="99"/>
      <c r="BC491" s="99"/>
      <c r="BD491" s="99"/>
      <c r="BE491" s="99"/>
      <c r="BF491" s="99" t="s">
        <v>4784</v>
      </c>
      <c r="BG491" s="99"/>
      <c r="BH491" s="99"/>
      <c r="BI491" s="99"/>
      <c r="BJ491" s="99"/>
      <c r="BK491" s="99"/>
      <c r="BL491" s="99"/>
      <c r="BM491" s="99"/>
      <c r="BN491" s="99"/>
      <c r="BO491" s="99"/>
      <c r="BP491" s="99"/>
      <c r="BQ491" s="99"/>
      <c r="BR491" s="99"/>
      <c r="BS491" s="99"/>
      <c r="BT491" s="99"/>
      <c r="BU491" s="99"/>
      <c r="BV491" s="99"/>
      <c r="BW491" s="99"/>
      <c r="BX491" s="99"/>
      <c r="BY491" s="99"/>
      <c r="BZ491" s="99"/>
      <c r="CA491" s="99"/>
      <c r="CB491" s="99"/>
      <c r="CC491" s="99"/>
      <c r="CD491" s="99"/>
      <c r="CE491" s="99"/>
      <c r="CF491" s="99"/>
      <c r="CG491" s="99"/>
      <c r="CH491" s="99"/>
      <c r="CI491" s="99"/>
      <c r="CJ491" s="99" t="s">
        <v>4583</v>
      </c>
      <c r="CK491" s="99" t="s">
        <v>7285</v>
      </c>
      <c r="CL491" s="99"/>
      <c r="CM491" s="99"/>
      <c r="CN491" s="102"/>
      <c r="CO491" s="99"/>
      <c r="CP491" s="103" t="s">
        <v>4544</v>
      </c>
      <c r="CQ491" s="104"/>
      <c r="CR491" s="104"/>
      <c r="CS491" s="104"/>
      <c r="CT491" s="104"/>
      <c r="CU491" s="105"/>
      <c r="CV491" s="104" t="str">
        <f>FLEET[[#This Row],[Category]]</f>
        <v>Arrow Board</v>
      </c>
      <c r="CW491" s="106" t="str">
        <f t="shared" si="8"/>
        <v>RTX-AB015</v>
      </c>
      <c r="CX4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1" s="106" t="s">
        <v>4577</v>
      </c>
      <c r="DA491" s="106" t="s">
        <v>3913</v>
      </c>
      <c r="DB491" s="106">
        <f>FLEET[[#This Row],[Toll Collection Device Number]]</f>
        <v>0</v>
      </c>
      <c r="DC491" s="106" t="str">
        <f>FLEET[[#This Row],[License Plate]]</f>
        <v>E1000486</v>
      </c>
      <c r="DD491" s="111" t="str">
        <f>IFERROR(_xlfn.XLOOKUP(FLEET[[#This Row],[ASSET]],Table7[Equip '#],Table7[Rate],),"NON-BILLABLE")</f>
        <v>NON-BILLABLE</v>
      </c>
    </row>
    <row r="492" spans="1:108" x14ac:dyDescent="0.25">
      <c r="A492" s="98" t="s">
        <v>4524</v>
      </c>
      <c r="B492" s="99" t="s">
        <v>4525</v>
      </c>
      <c r="C492" s="99" t="s">
        <v>4132</v>
      </c>
      <c r="D492" s="99" t="s">
        <v>4300</v>
      </c>
      <c r="E492" s="99" t="s">
        <v>4697</v>
      </c>
      <c r="F492" s="99" t="s">
        <v>4579</v>
      </c>
      <c r="G492" s="99"/>
      <c r="H492" s="99" t="s">
        <v>1310</v>
      </c>
      <c r="I492" s="100"/>
      <c r="J492" s="99"/>
      <c r="K492" s="99">
        <v>45747.233356481498</v>
      </c>
      <c r="L492" s="99" t="s">
        <v>4580</v>
      </c>
      <c r="M492" s="99"/>
      <c r="N492" s="99"/>
      <c r="O492" s="99"/>
      <c r="P492" s="99"/>
      <c r="Q492" s="99"/>
      <c r="R492" s="99" t="s">
        <v>4698</v>
      </c>
      <c r="S492" s="99"/>
      <c r="T492" s="99" t="s">
        <v>4535</v>
      </c>
      <c r="U492" s="99" t="s">
        <v>4373</v>
      </c>
      <c r="V492" s="99">
        <v>389</v>
      </c>
      <c r="W492" s="99"/>
      <c r="X492" s="99"/>
      <c r="Y492" s="99">
        <v>0</v>
      </c>
      <c r="Z492" s="99">
        <v>0</v>
      </c>
      <c r="AA492" s="99"/>
      <c r="AB492" s="99" t="s">
        <v>7286</v>
      </c>
      <c r="AC492" s="99"/>
      <c r="AD492" s="99"/>
      <c r="AE492" s="99"/>
      <c r="AF492" s="99"/>
      <c r="AG492" s="99"/>
      <c r="AH492" s="99"/>
      <c r="AI492" s="99"/>
      <c r="AJ492" s="99"/>
      <c r="AK492" s="99"/>
      <c r="AL492" s="99"/>
      <c r="AM492" s="99"/>
      <c r="AN492" s="99"/>
      <c r="AO492" s="99" t="s">
        <v>4539</v>
      </c>
      <c r="AP492" s="99"/>
      <c r="AQ492" s="99"/>
      <c r="AR492" s="99">
        <v>0</v>
      </c>
      <c r="AS492" s="99" t="s">
        <v>4540</v>
      </c>
      <c r="AT492" s="99"/>
      <c r="AU492" s="99">
        <v>0</v>
      </c>
      <c r="AV492" s="99">
        <v>0</v>
      </c>
      <c r="AW492" s="99">
        <v>0</v>
      </c>
      <c r="AX492" s="99"/>
      <c r="AY492" s="99"/>
      <c r="AZ492" s="99">
        <v>0</v>
      </c>
      <c r="BA492" s="99">
        <v>0</v>
      </c>
      <c r="BB492" s="99">
        <v>0</v>
      </c>
      <c r="BC492" s="99"/>
      <c r="BD492" s="99"/>
      <c r="BE492" s="99"/>
      <c r="BF492" s="99"/>
      <c r="BG492" s="99"/>
      <c r="BH492" s="99"/>
      <c r="BI492" s="99"/>
      <c r="BJ492" s="99"/>
      <c r="BK492" s="99"/>
      <c r="BL492" s="99"/>
      <c r="BM492" s="99"/>
      <c r="BN492" s="99"/>
      <c r="BO492" s="99"/>
      <c r="BP492" s="99"/>
      <c r="BQ492" s="99"/>
      <c r="BR492" s="99"/>
      <c r="BS492" s="99"/>
      <c r="BT492" s="99"/>
      <c r="BU492" s="99"/>
      <c r="BV492" s="99"/>
      <c r="BW492" s="99"/>
      <c r="BX492" s="99"/>
      <c r="BY492" s="99"/>
      <c r="BZ492" s="99"/>
      <c r="CA492" s="99"/>
      <c r="CB492" s="99"/>
      <c r="CC492" s="99"/>
      <c r="CD492" s="99"/>
      <c r="CE492" s="99"/>
      <c r="CF492" s="99"/>
      <c r="CG492" s="99"/>
      <c r="CH492" s="99"/>
      <c r="CI492" s="99"/>
      <c r="CJ492" s="99" t="s">
        <v>4583</v>
      </c>
      <c r="CK492" s="99" t="s">
        <v>7287</v>
      </c>
      <c r="CL492" s="102"/>
      <c r="CM492" s="99"/>
      <c r="CN492" s="102"/>
      <c r="CO492" s="99"/>
      <c r="CP492" s="103" t="s">
        <v>4696</v>
      </c>
      <c r="CQ492" s="104"/>
      <c r="CR492" s="104"/>
      <c r="CS492" s="104"/>
      <c r="CT492" s="104"/>
      <c r="CU492" s="105"/>
      <c r="CV492" s="104" t="str">
        <f>FLEET[[#This Row],[Category]]</f>
        <v>Arrow Board</v>
      </c>
      <c r="CW492" s="106" t="str">
        <f t="shared" si="8"/>
        <v>RTX-AB019</v>
      </c>
      <c r="CX49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2" s="106" t="s">
        <v>4577</v>
      </c>
      <c r="DA492" s="106" t="s">
        <v>4132</v>
      </c>
      <c r="DB492" s="106">
        <f>FLEET[[#This Row],[Toll Collection Device Number]]</f>
        <v>0</v>
      </c>
      <c r="DC492" s="106">
        <f>FLEET[[#This Row],[License Plate]]</f>
        <v>0</v>
      </c>
      <c r="DD492" s="111" t="str">
        <f>IFERROR(_xlfn.XLOOKUP(FLEET[[#This Row],[ASSET]],Table7[Equip '#],Table7[Rate],),"NON-BILLABLE")</f>
        <v>NON-BILLABLE</v>
      </c>
    </row>
    <row r="493" spans="1:108" x14ac:dyDescent="0.25">
      <c r="A493" s="98" t="s">
        <v>4524</v>
      </c>
      <c r="B493" s="99" t="s">
        <v>4525</v>
      </c>
      <c r="C493" s="99" t="s">
        <v>226</v>
      </c>
      <c r="D493" s="99" t="s">
        <v>4527</v>
      </c>
      <c r="E493" s="99" t="s">
        <v>5099</v>
      </c>
      <c r="F493" s="99" t="s">
        <v>7288</v>
      </c>
      <c r="G493" s="99">
        <v>2013</v>
      </c>
      <c r="H493" s="99" t="s">
        <v>4308</v>
      </c>
      <c r="I493" s="100" t="s">
        <v>7289</v>
      </c>
      <c r="J493" s="99"/>
      <c r="K493" s="101">
        <v>45747.309884259303</v>
      </c>
      <c r="L493" s="99" t="s">
        <v>4531</v>
      </c>
      <c r="M493" s="99"/>
      <c r="N493" s="99"/>
      <c r="O493" s="99"/>
      <c r="P493" s="99"/>
      <c r="Q493" s="99"/>
      <c r="R493" s="99" t="s">
        <v>7290</v>
      </c>
      <c r="S493" s="99"/>
      <c r="T493" s="99" t="s">
        <v>4535</v>
      </c>
      <c r="U493" s="99" t="s">
        <v>4536</v>
      </c>
      <c r="V493" s="99">
        <v>971</v>
      </c>
      <c r="W493" s="99">
        <v>327208</v>
      </c>
      <c r="X493" s="99">
        <v>327208</v>
      </c>
      <c r="Y493" s="99">
        <v>2616</v>
      </c>
      <c r="Z493" s="99">
        <v>2616</v>
      </c>
      <c r="AA493" s="99" t="s">
        <v>7291</v>
      </c>
      <c r="AB493" s="99" t="s">
        <v>7292</v>
      </c>
      <c r="AC493" s="99"/>
      <c r="AD493" s="99" t="s">
        <v>7293</v>
      </c>
      <c r="AE493" s="99" t="s">
        <v>568</v>
      </c>
      <c r="AF493" s="99"/>
      <c r="AG493" s="99"/>
      <c r="AH493" s="99" t="s">
        <v>7294</v>
      </c>
      <c r="AI493" s="99"/>
      <c r="AJ493" s="99"/>
      <c r="AK493" s="99"/>
      <c r="AL493" s="99"/>
      <c r="AM493" s="99"/>
      <c r="AN493" s="99"/>
      <c r="AO493" s="99" t="s">
        <v>4539</v>
      </c>
      <c r="AP493" s="99" t="s">
        <v>4639</v>
      </c>
      <c r="AQ493" s="99">
        <v>0</v>
      </c>
      <c r="AR493" s="99">
        <v>0</v>
      </c>
      <c r="AS493" s="99" t="s">
        <v>4540</v>
      </c>
      <c r="AT493" s="99">
        <v>0</v>
      </c>
      <c r="AU493" s="99">
        <v>0</v>
      </c>
      <c r="AV493" s="99">
        <v>0</v>
      </c>
      <c r="AW493" s="99">
        <v>0</v>
      </c>
      <c r="AX493" s="99" t="s">
        <v>7295</v>
      </c>
      <c r="AY493" s="99" t="s">
        <v>4842</v>
      </c>
      <c r="AZ493" s="99">
        <v>81030.3</v>
      </c>
      <c r="BA493" s="99">
        <v>0</v>
      </c>
      <c r="BB493" s="99">
        <v>0</v>
      </c>
      <c r="BC493" s="99"/>
      <c r="BD493" s="99"/>
      <c r="BE493" s="99"/>
      <c r="BF493" s="99"/>
      <c r="BG493" s="99"/>
      <c r="BH493" s="99"/>
      <c r="BI493" s="99"/>
      <c r="BJ493" s="99"/>
      <c r="BK493" s="99"/>
      <c r="BL493" s="99"/>
      <c r="BM493" s="99"/>
      <c r="BN493" s="99"/>
      <c r="BO493" s="99"/>
      <c r="BP493" s="99"/>
      <c r="BQ493" s="99"/>
      <c r="BR493" s="99"/>
      <c r="BS493" s="99"/>
      <c r="BT493" s="99"/>
      <c r="BU493" s="99"/>
      <c r="BV493" s="99"/>
      <c r="BW493" s="99"/>
      <c r="BX493" s="99"/>
      <c r="BY493" s="99"/>
      <c r="BZ493" s="99"/>
      <c r="CA493" s="99"/>
      <c r="CB493" s="99"/>
      <c r="CC493" s="99"/>
      <c r="CD493" s="99" t="s">
        <v>7296</v>
      </c>
      <c r="CE493" s="99" t="s">
        <v>4830</v>
      </c>
      <c r="CF493" s="99" t="s">
        <v>7297</v>
      </c>
      <c r="CG493" s="99"/>
      <c r="CH493" s="99" t="s">
        <v>7298</v>
      </c>
      <c r="CI493" s="99"/>
      <c r="CJ493" s="99" t="s">
        <v>4914</v>
      </c>
      <c r="CK493" s="99" t="s">
        <v>7299</v>
      </c>
      <c r="CL493" s="102"/>
      <c r="CM493" s="99"/>
      <c r="CN493" s="102"/>
      <c r="CO493" s="99">
        <v>45839</v>
      </c>
      <c r="CP493" s="103" t="s">
        <v>4696</v>
      </c>
      <c r="CQ493" s="104"/>
      <c r="CR493" s="104"/>
      <c r="CS493" s="104"/>
      <c r="CT493" s="104"/>
      <c r="CU493" s="105"/>
      <c r="CV493" s="104" t="str">
        <f>FLEET[[#This Row],[Category]]</f>
        <v>Heavy Truck</v>
      </c>
      <c r="CW493" s="106" t="str">
        <f t="shared" si="8"/>
        <v>S-07</v>
      </c>
      <c r="CX49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3" s="106" t="s">
        <v>4577</v>
      </c>
      <c r="DA493" s="106" t="s">
        <v>226</v>
      </c>
      <c r="DB493" s="106" t="str">
        <f>FLEET[[#This Row],[Toll Collection Device Number]]</f>
        <v>DNT.15448309</v>
      </c>
      <c r="DC493" s="106" t="str">
        <f>FLEET[[#This Row],[License Plate]]</f>
        <v>1M10427</v>
      </c>
      <c r="DD493" s="111">
        <f>IFERROR(_xlfn.XLOOKUP(FLEET[[#This Row],[ASSET]],Table7[Equip '#],Table7[Rate],),"NON-BILLABLE")</f>
        <v>3193</v>
      </c>
    </row>
    <row r="494" spans="1:108" x14ac:dyDescent="0.25">
      <c r="A494" s="98" t="s">
        <v>4524</v>
      </c>
      <c r="B494" s="99" t="s">
        <v>4525</v>
      </c>
      <c r="C494" s="99" t="s">
        <v>167</v>
      </c>
      <c r="D494" s="99" t="s">
        <v>4527</v>
      </c>
      <c r="E494" s="99" t="s">
        <v>5099</v>
      </c>
      <c r="F494" s="99" t="s">
        <v>7300</v>
      </c>
      <c r="G494" s="99">
        <v>2016</v>
      </c>
      <c r="H494" s="99" t="s">
        <v>4308</v>
      </c>
      <c r="I494" s="100"/>
      <c r="J494" s="99"/>
      <c r="K494" s="101">
        <v>45747.335659722201</v>
      </c>
      <c r="L494" s="99" t="s">
        <v>5112</v>
      </c>
      <c r="M494" s="99"/>
      <c r="N494" s="99"/>
      <c r="O494" s="99"/>
      <c r="P494" s="99"/>
      <c r="Q494" s="99"/>
      <c r="R494" s="99" t="s">
        <v>4628</v>
      </c>
      <c r="S494" s="99"/>
      <c r="T494" s="99" t="s">
        <v>4535</v>
      </c>
      <c r="U494" s="99" t="s">
        <v>4536</v>
      </c>
      <c r="V494" s="99">
        <v>965</v>
      </c>
      <c r="W494" s="99">
        <v>322060.90000000002</v>
      </c>
      <c r="X494" s="99">
        <v>322060.90000000002</v>
      </c>
      <c r="Y494" s="99">
        <v>13511</v>
      </c>
      <c r="Z494" s="99">
        <v>13511</v>
      </c>
      <c r="AA494" s="99" t="s">
        <v>7301</v>
      </c>
      <c r="AB494" s="99" t="s">
        <v>7302</v>
      </c>
      <c r="AC494" s="99"/>
      <c r="AD494" s="99" t="s">
        <v>7303</v>
      </c>
      <c r="AE494" s="99" t="s">
        <v>568</v>
      </c>
      <c r="AF494" s="99"/>
      <c r="AG494" s="99"/>
      <c r="AH494" s="99"/>
      <c r="AI494" s="99"/>
      <c r="AJ494" s="99"/>
      <c r="AK494" s="99"/>
      <c r="AL494" s="99"/>
      <c r="AM494" s="99"/>
      <c r="AN494" s="99"/>
      <c r="AO494" s="99" t="s">
        <v>4539</v>
      </c>
      <c r="AP494" s="99" t="s">
        <v>4639</v>
      </c>
      <c r="AQ494" s="99">
        <v>0</v>
      </c>
      <c r="AR494" s="99">
        <v>0</v>
      </c>
      <c r="AS494" s="99" t="s">
        <v>4540</v>
      </c>
      <c r="AT494" s="99">
        <v>0</v>
      </c>
      <c r="AU494" s="99">
        <v>0</v>
      </c>
      <c r="AV494" s="99">
        <v>0</v>
      </c>
      <c r="AW494" s="99">
        <v>0</v>
      </c>
      <c r="AX494" s="99" t="s">
        <v>7304</v>
      </c>
      <c r="AY494" s="99"/>
      <c r="AZ494" s="99">
        <v>0</v>
      </c>
      <c r="BA494" s="99">
        <v>0</v>
      </c>
      <c r="BB494" s="99">
        <v>0</v>
      </c>
      <c r="BC494" s="99"/>
      <c r="BD494" s="99"/>
      <c r="BE494" s="99"/>
      <c r="BF494" s="99"/>
      <c r="BG494" s="99"/>
      <c r="BH494" s="99"/>
      <c r="BI494" s="99"/>
      <c r="BJ494" s="99"/>
      <c r="BK494" s="99"/>
      <c r="BL494" s="99"/>
      <c r="BM494" s="99"/>
      <c r="BN494" s="99"/>
      <c r="BO494" s="99"/>
      <c r="BP494" s="99"/>
      <c r="BQ494" s="99"/>
      <c r="BR494" s="99"/>
      <c r="BS494" s="99"/>
      <c r="BT494" s="99"/>
      <c r="BU494" s="99"/>
      <c r="BV494" s="99"/>
      <c r="BW494" s="99"/>
      <c r="BX494" s="99"/>
      <c r="BY494" s="99"/>
      <c r="BZ494" s="99"/>
      <c r="CA494" s="99"/>
      <c r="CB494" s="99"/>
      <c r="CC494" s="99"/>
      <c r="CD494" s="99"/>
      <c r="CE494" s="99"/>
      <c r="CF494" s="99"/>
      <c r="CG494" s="99"/>
      <c r="CH494" s="99"/>
      <c r="CI494" s="99"/>
      <c r="CJ494" s="99" t="s">
        <v>4914</v>
      </c>
      <c r="CK494" s="99" t="s">
        <v>7305</v>
      </c>
      <c r="CL494" s="99"/>
      <c r="CM494" s="99"/>
      <c r="CN494" s="102"/>
      <c r="CO494" s="99">
        <v>45900</v>
      </c>
      <c r="CP494" s="103" t="s">
        <v>4696</v>
      </c>
      <c r="CQ494" s="104"/>
      <c r="CR494" s="104"/>
      <c r="CS494" s="104"/>
      <c r="CT494" s="104"/>
      <c r="CU494" s="105"/>
      <c r="CV494" s="104" t="str">
        <f>FLEET[[#This Row],[Category]]</f>
        <v>Heavy Truck</v>
      </c>
      <c r="CW494" s="106" t="str">
        <f t="shared" si="8"/>
        <v>S-09</v>
      </c>
      <c r="CX49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4" s="106" t="s">
        <v>4577</v>
      </c>
      <c r="DA494" s="106" t="s">
        <v>167</v>
      </c>
      <c r="DB494" s="106" t="str">
        <f>FLEET[[#This Row],[Toll Collection Device Number]]</f>
        <v>DFW.01301683</v>
      </c>
      <c r="DC494" s="106" t="str">
        <f>FLEET[[#This Row],[License Plate]]</f>
        <v>1L78519</v>
      </c>
      <c r="DD494" s="111">
        <f>IFERROR(_xlfn.XLOOKUP(FLEET[[#This Row],[ASSET]],Table7[Equip '#],Table7[Rate],),"NON-BILLABLE")</f>
        <v>3193</v>
      </c>
    </row>
    <row r="495" spans="1:108" x14ac:dyDescent="0.25">
      <c r="A495" s="98" t="s">
        <v>4524</v>
      </c>
      <c r="B495" s="99" t="s">
        <v>4525</v>
      </c>
      <c r="C495" s="99" t="s">
        <v>4044</v>
      </c>
      <c r="D495" s="99" t="s">
        <v>4527</v>
      </c>
      <c r="E495" s="99" t="s">
        <v>4967</v>
      </c>
      <c r="F495" s="99" t="s">
        <v>4968</v>
      </c>
      <c r="G495" s="99">
        <v>2025</v>
      </c>
      <c r="H495" s="99" t="s">
        <v>4308</v>
      </c>
      <c r="I495" s="100" t="s">
        <v>7289</v>
      </c>
      <c r="J495" s="99"/>
      <c r="K495" s="101">
        <v>45747.073402777802</v>
      </c>
      <c r="L495" s="99" t="s">
        <v>4904</v>
      </c>
      <c r="M495" s="99"/>
      <c r="N495" s="99"/>
      <c r="O495" s="99"/>
      <c r="P495" s="99"/>
      <c r="Q495" s="99"/>
      <c r="R495" s="99" t="s">
        <v>4628</v>
      </c>
      <c r="S495" s="99"/>
      <c r="T495" s="99" t="s">
        <v>4535</v>
      </c>
      <c r="U495" s="99" t="s">
        <v>4536</v>
      </c>
      <c r="V495" s="99">
        <v>178</v>
      </c>
      <c r="W495" s="99">
        <v>29222.1</v>
      </c>
      <c r="X495" s="99">
        <v>29222.1</v>
      </c>
      <c r="Y495" s="99">
        <v>1196</v>
      </c>
      <c r="Z495" s="99">
        <v>1196</v>
      </c>
      <c r="AA495" s="99" t="s">
        <v>4044</v>
      </c>
      <c r="AB495" s="99" t="s">
        <v>7306</v>
      </c>
      <c r="AC495" s="99"/>
      <c r="AD495" s="99" t="s">
        <v>7307</v>
      </c>
      <c r="AE495" s="99" t="s">
        <v>568</v>
      </c>
      <c r="AF495" s="99"/>
      <c r="AG495" s="99"/>
      <c r="AH495" s="99" t="s">
        <v>7308</v>
      </c>
      <c r="AI495" s="99"/>
      <c r="AJ495" s="99"/>
      <c r="AK495" s="99"/>
      <c r="AL495" s="99"/>
      <c r="AM495" s="99"/>
      <c r="AN495" s="99"/>
      <c r="AO495" s="99" t="s">
        <v>4539</v>
      </c>
      <c r="AP495" s="99"/>
      <c r="AQ495" s="99">
        <v>0</v>
      </c>
      <c r="AR495" s="99">
        <v>0</v>
      </c>
      <c r="AS495" s="99" t="s">
        <v>4540</v>
      </c>
      <c r="AT495" s="99">
        <v>0</v>
      </c>
      <c r="AU495" s="99">
        <v>0</v>
      </c>
      <c r="AV495" s="99">
        <v>0</v>
      </c>
      <c r="AW495" s="99">
        <v>0</v>
      </c>
      <c r="AX495" s="99" t="s">
        <v>7309</v>
      </c>
      <c r="AY495" s="99" t="s">
        <v>7310</v>
      </c>
      <c r="AZ495" s="99">
        <v>223357.65</v>
      </c>
      <c r="BA495" s="99"/>
      <c r="BB495" s="99"/>
      <c r="BC495" s="99"/>
      <c r="BD495" s="99"/>
      <c r="BE495" s="99"/>
      <c r="BF495" s="99"/>
      <c r="BG495" s="99"/>
      <c r="BH495" s="99"/>
      <c r="BI495" s="99"/>
      <c r="BJ495" s="99"/>
      <c r="BK495" s="99"/>
      <c r="BL495" s="99"/>
      <c r="BM495" s="99"/>
      <c r="BN495" s="99"/>
      <c r="BO495" s="99"/>
      <c r="BP495" s="99"/>
      <c r="BQ495" s="99"/>
      <c r="BR495" s="99"/>
      <c r="BS495" s="99"/>
      <c r="BT495" s="99"/>
      <c r="BU495" s="99"/>
      <c r="BV495" s="99"/>
      <c r="BW495" s="99"/>
      <c r="BX495" s="99"/>
      <c r="BY495" s="99"/>
      <c r="BZ495" s="99"/>
      <c r="CA495" s="99"/>
      <c r="CB495" s="99"/>
      <c r="CC495" s="99"/>
      <c r="CD495" s="99"/>
      <c r="CE495" s="99"/>
      <c r="CF495" s="99"/>
      <c r="CG495" s="99"/>
      <c r="CH495" s="99"/>
      <c r="CI495" s="99"/>
      <c r="CJ495" s="99" t="s">
        <v>4914</v>
      </c>
      <c r="CK495" s="99" t="s">
        <v>7311</v>
      </c>
      <c r="CL495" s="99">
        <v>2</v>
      </c>
      <c r="CM495" s="99"/>
      <c r="CN495" s="102"/>
      <c r="CO495" s="99">
        <v>45900</v>
      </c>
      <c r="CP495" s="103" t="s">
        <v>4544</v>
      </c>
      <c r="CQ495" s="104"/>
      <c r="CR495" s="104"/>
      <c r="CS495" s="104"/>
      <c r="CT495" s="104"/>
      <c r="CU495" s="105"/>
      <c r="CV495" s="104" t="str">
        <f>FLEET[[#This Row],[Category]]</f>
        <v>Heavy Truck</v>
      </c>
      <c r="CW495" s="106" t="str">
        <f t="shared" si="8"/>
        <v>S-10</v>
      </c>
      <c r="CX49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5" s="106" t="s">
        <v>4577</v>
      </c>
      <c r="DA495" s="106" t="s">
        <v>4044</v>
      </c>
      <c r="DB495" s="106" t="str">
        <f>FLEET[[#This Row],[Toll Collection Device Number]]</f>
        <v>NTTA01099144</v>
      </c>
      <c r="DC495" s="106" t="str">
        <f>FLEET[[#This Row],[License Plate]]</f>
        <v>1N34822</v>
      </c>
      <c r="DD495" s="111">
        <f>IFERROR(_xlfn.XLOOKUP(FLEET[[#This Row],[ASSET]],Table7[Equip '#],Table7[Rate],),"NON-BILLABLE")</f>
        <v>3193</v>
      </c>
    </row>
    <row r="496" spans="1:108" x14ac:dyDescent="0.25">
      <c r="A496" s="98" t="s">
        <v>4524</v>
      </c>
      <c r="B496" s="99" t="s">
        <v>4525</v>
      </c>
      <c r="C496" s="99" t="s">
        <v>4395</v>
      </c>
      <c r="D496" s="99" t="s">
        <v>4527</v>
      </c>
      <c r="E496" s="99" t="s">
        <v>7312</v>
      </c>
      <c r="F496" s="99" t="s">
        <v>7313</v>
      </c>
      <c r="G496" s="99">
        <v>2017</v>
      </c>
      <c r="H496" s="99" t="s">
        <v>4308</v>
      </c>
      <c r="I496" s="100" t="s">
        <v>7289</v>
      </c>
      <c r="J496" s="99"/>
      <c r="K496" s="101">
        <v>45746.591215277796</v>
      </c>
      <c r="L496" s="99" t="s">
        <v>4580</v>
      </c>
      <c r="M496" s="99"/>
      <c r="N496" s="99"/>
      <c r="O496" s="99"/>
      <c r="P496" s="99"/>
      <c r="Q496" s="99"/>
      <c r="R496" s="99" t="s">
        <v>4628</v>
      </c>
      <c r="S496" s="99"/>
      <c r="T496" s="99" t="s">
        <v>4535</v>
      </c>
      <c r="U496" s="99" t="s">
        <v>1936</v>
      </c>
      <c r="V496" s="99">
        <v>59</v>
      </c>
      <c r="W496" s="99">
        <v>242350.7</v>
      </c>
      <c r="X496" s="99">
        <v>242350.7</v>
      </c>
      <c r="Y496" s="99">
        <v>14068</v>
      </c>
      <c r="Z496" s="99">
        <v>14068</v>
      </c>
      <c r="AA496" s="99"/>
      <c r="AB496" s="99" t="s">
        <v>7314</v>
      </c>
      <c r="AC496" s="99"/>
      <c r="AD496" s="99"/>
      <c r="AE496" s="99"/>
      <c r="AF496" s="99"/>
      <c r="AG496" s="99"/>
      <c r="AH496" s="99"/>
      <c r="AI496" s="99"/>
      <c r="AJ496" s="99"/>
      <c r="AK496" s="99"/>
      <c r="AL496" s="99"/>
      <c r="AM496" s="99"/>
      <c r="AN496" s="99"/>
      <c r="AO496" s="99" t="s">
        <v>4539</v>
      </c>
      <c r="AP496" s="99"/>
      <c r="AQ496" s="99">
        <v>0</v>
      </c>
      <c r="AR496" s="99">
        <v>0</v>
      </c>
      <c r="AS496" s="99" t="s">
        <v>4540</v>
      </c>
      <c r="AT496" s="99">
        <v>0</v>
      </c>
      <c r="AU496" s="99">
        <v>0</v>
      </c>
      <c r="AV496" s="99">
        <v>0</v>
      </c>
      <c r="AW496" s="99">
        <v>0</v>
      </c>
      <c r="AX496" s="99"/>
      <c r="AY496" s="99"/>
      <c r="AZ496" s="99"/>
      <c r="BA496" s="99"/>
      <c r="BB496" s="99"/>
      <c r="BC496" s="99"/>
      <c r="BD496" s="99"/>
      <c r="BE496" s="99"/>
      <c r="BF496" s="99"/>
      <c r="BG496" s="99"/>
      <c r="BH496" s="99"/>
      <c r="BI496" s="99"/>
      <c r="BJ496" s="99"/>
      <c r="BK496" s="99"/>
      <c r="BL496" s="99"/>
      <c r="BM496" s="99"/>
      <c r="BN496" s="99"/>
      <c r="BO496" s="99"/>
      <c r="BP496" s="99"/>
      <c r="BQ496" s="99"/>
      <c r="BR496" s="99"/>
      <c r="BS496" s="99"/>
      <c r="BT496" s="99"/>
      <c r="BU496" s="99"/>
      <c r="BV496" s="99"/>
      <c r="BW496" s="99"/>
      <c r="BX496" s="99"/>
      <c r="BY496" s="99"/>
      <c r="BZ496" s="99"/>
      <c r="CA496" s="99"/>
      <c r="CB496" s="99"/>
      <c r="CC496" s="99"/>
      <c r="CD496" s="99"/>
      <c r="CE496" s="99"/>
      <c r="CF496" s="99"/>
      <c r="CG496" s="99"/>
      <c r="CH496" s="99"/>
      <c r="CI496" s="99"/>
      <c r="CJ496" s="99" t="s">
        <v>4914</v>
      </c>
      <c r="CK496" s="99" t="s">
        <v>7315</v>
      </c>
      <c r="CL496" s="99"/>
      <c r="CM496" s="99"/>
      <c r="CN496" s="102"/>
      <c r="CO496" s="99"/>
      <c r="CP496" s="103" t="s">
        <v>4544</v>
      </c>
      <c r="CQ496" s="104"/>
      <c r="CR496" s="104"/>
      <c r="CS496" s="104"/>
      <c r="CT496" s="104"/>
      <c r="CU496" s="105"/>
      <c r="CV496" s="104" t="str">
        <f>FLEET[[#This Row],[Category]]</f>
        <v>Heavy Truck</v>
      </c>
      <c r="CW496" s="106" t="str">
        <f t="shared" si="8"/>
        <v>S-11</v>
      </c>
      <c r="CX49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6" s="106" t="s">
        <v>4577</v>
      </c>
      <c r="DA496" s="106" t="s">
        <v>4395</v>
      </c>
      <c r="DB496" s="106">
        <f>FLEET[[#This Row],[Toll Collection Device Number]]</f>
        <v>0</v>
      </c>
      <c r="DC496" s="106">
        <f>FLEET[[#This Row],[License Plate]]</f>
        <v>0</v>
      </c>
      <c r="DD496" s="111">
        <f>IFERROR(_xlfn.XLOOKUP(FLEET[[#This Row],[ASSET]],Table7[Equip '#],Table7[Rate],),"NON-BILLABLE")</f>
        <v>3193</v>
      </c>
    </row>
    <row r="497" spans="1:108" x14ac:dyDescent="0.25">
      <c r="A497" s="98" t="s">
        <v>4524</v>
      </c>
      <c r="B497" s="99" t="s">
        <v>4525</v>
      </c>
      <c r="C497" s="99" t="s">
        <v>4396</v>
      </c>
      <c r="D497" s="99" t="s">
        <v>4527</v>
      </c>
      <c r="E497" s="99" t="s">
        <v>7312</v>
      </c>
      <c r="F497" s="99" t="s">
        <v>7313</v>
      </c>
      <c r="G497" s="99">
        <v>2017</v>
      </c>
      <c r="H497" s="99" t="s">
        <v>4308</v>
      </c>
      <c r="I497" s="100"/>
      <c r="J497" s="99"/>
      <c r="K497" s="99">
        <v>45746.442962963003</v>
      </c>
      <c r="L497" s="99" t="s">
        <v>4580</v>
      </c>
      <c r="M497" s="99"/>
      <c r="N497" s="99"/>
      <c r="O497" s="99"/>
      <c r="P497" s="99"/>
      <c r="Q497" s="99"/>
      <c r="R497" s="99" t="s">
        <v>4628</v>
      </c>
      <c r="S497" s="99"/>
      <c r="T497" s="99" t="s">
        <v>4535</v>
      </c>
      <c r="U497" s="99" t="s">
        <v>4858</v>
      </c>
      <c r="V497" s="99">
        <v>13</v>
      </c>
      <c r="W497" s="99">
        <v>317669</v>
      </c>
      <c r="X497" s="99">
        <v>317669</v>
      </c>
      <c r="Y497" s="99">
        <v>12898</v>
      </c>
      <c r="Z497" s="99">
        <v>12898</v>
      </c>
      <c r="AA497" s="99"/>
      <c r="AB497" s="99" t="s">
        <v>7316</v>
      </c>
      <c r="AC497" s="99"/>
      <c r="AD497" s="99"/>
      <c r="AE497" s="99"/>
      <c r="AF497" s="99"/>
      <c r="AG497" s="99"/>
      <c r="AH497" s="99"/>
      <c r="AI497" s="99"/>
      <c r="AJ497" s="99"/>
      <c r="AK497" s="99"/>
      <c r="AL497" s="99"/>
      <c r="AM497" s="99"/>
      <c r="AN497" s="99"/>
      <c r="AO497" s="99" t="s">
        <v>4539</v>
      </c>
      <c r="AP497" s="99"/>
      <c r="AQ497" s="99">
        <v>0</v>
      </c>
      <c r="AR497" s="99">
        <v>0</v>
      </c>
      <c r="AS497" s="99" t="s">
        <v>4540</v>
      </c>
      <c r="AT497" s="99">
        <v>0</v>
      </c>
      <c r="AU497" s="99">
        <v>0</v>
      </c>
      <c r="AV497" s="99">
        <v>0</v>
      </c>
      <c r="AW497" s="99">
        <v>0</v>
      </c>
      <c r="AX497" s="99"/>
      <c r="AY497" s="99"/>
      <c r="AZ497" s="99"/>
      <c r="BA497" s="99"/>
      <c r="BB497" s="99"/>
      <c r="BC497" s="99"/>
      <c r="BD497" s="99"/>
      <c r="BE497" s="99"/>
      <c r="BF497" s="99"/>
      <c r="BG497" s="99"/>
      <c r="BH497" s="99"/>
      <c r="BI497" s="99"/>
      <c r="BJ497" s="99"/>
      <c r="BK497" s="99"/>
      <c r="BL497" s="99"/>
      <c r="BM497" s="99"/>
      <c r="BN497" s="99"/>
      <c r="BO497" s="99"/>
      <c r="BP497" s="99"/>
      <c r="BQ497" s="99"/>
      <c r="BR497" s="99"/>
      <c r="BS497" s="99"/>
      <c r="BT497" s="99"/>
      <c r="BU497" s="99"/>
      <c r="BV497" s="99"/>
      <c r="BW497" s="99"/>
      <c r="BX497" s="99"/>
      <c r="BY497" s="99"/>
      <c r="BZ497" s="99"/>
      <c r="CA497" s="99"/>
      <c r="CB497" s="99"/>
      <c r="CC497" s="99"/>
      <c r="CD497" s="99"/>
      <c r="CE497" s="99"/>
      <c r="CF497" s="99"/>
      <c r="CG497" s="99"/>
      <c r="CH497" s="99"/>
      <c r="CI497" s="99"/>
      <c r="CJ497" s="99" t="s">
        <v>4914</v>
      </c>
      <c r="CK497" s="99" t="s">
        <v>7317</v>
      </c>
      <c r="CL497" s="102"/>
      <c r="CM497" s="99"/>
      <c r="CN497" s="102"/>
      <c r="CO497" s="99"/>
      <c r="CP497" s="103" t="s">
        <v>4544</v>
      </c>
      <c r="CQ497" s="104"/>
      <c r="CR497" s="104"/>
      <c r="CS497" s="104"/>
      <c r="CT497" s="104"/>
      <c r="CU497" s="105"/>
      <c r="CV497" s="104" t="str">
        <f>FLEET[[#This Row],[Category]]</f>
        <v>Heavy Truck</v>
      </c>
      <c r="CW497" s="106" t="str">
        <f t="shared" si="8"/>
        <v>S-12</v>
      </c>
      <c r="CX49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49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497" s="106" t="s">
        <v>4577</v>
      </c>
      <c r="DA497" s="106" t="s">
        <v>4396</v>
      </c>
      <c r="DB497" s="106">
        <f>FLEET[[#This Row],[Toll Collection Device Number]]</f>
        <v>0</v>
      </c>
      <c r="DC497" s="106">
        <f>FLEET[[#This Row],[License Plate]]</f>
        <v>0</v>
      </c>
      <c r="DD497" s="111">
        <f>IFERROR(_xlfn.XLOOKUP(FLEET[[#This Row],[ASSET]],Table7[Equip '#],Table7[Rate],),"NON-BILLABLE")</f>
        <v>3193</v>
      </c>
    </row>
    <row r="498" spans="1:108" x14ac:dyDescent="0.25">
      <c r="A498" s="98" t="s">
        <v>4524</v>
      </c>
      <c r="B498" s="99" t="s">
        <v>4525</v>
      </c>
      <c r="C498" s="99" t="s">
        <v>7318</v>
      </c>
      <c r="D498" s="99" t="s">
        <v>4527</v>
      </c>
      <c r="E498" s="99" t="s">
        <v>7312</v>
      </c>
      <c r="F498" s="99" t="s">
        <v>7319</v>
      </c>
      <c r="G498" s="99">
        <v>2018</v>
      </c>
      <c r="H498" s="99" t="s">
        <v>4308</v>
      </c>
      <c r="I498" s="100" t="s">
        <v>7289</v>
      </c>
      <c r="J498" s="99"/>
      <c r="K498" s="101"/>
      <c r="L498" s="99"/>
      <c r="M498" s="99"/>
      <c r="N498" s="99"/>
      <c r="O498" s="99"/>
      <c r="P498" s="99"/>
      <c r="Q498" s="99"/>
      <c r="R498" s="99"/>
      <c r="S498" s="99"/>
      <c r="T498" s="99" t="s">
        <v>4535</v>
      </c>
      <c r="U498" s="99" t="s">
        <v>4373</v>
      </c>
      <c r="V498" s="99"/>
      <c r="W498" s="99"/>
      <c r="X498" s="99"/>
      <c r="Y498" s="99"/>
      <c r="Z498" s="99"/>
      <c r="AA498" s="99" t="s">
        <v>7320</v>
      </c>
      <c r="AB498" s="99" t="s">
        <v>7321</v>
      </c>
      <c r="AC498" s="99"/>
      <c r="AD498" s="99"/>
      <c r="AE498" s="99" t="s">
        <v>568</v>
      </c>
      <c r="AF498" s="99"/>
      <c r="AG498" s="99"/>
      <c r="AH498" s="99" t="s">
        <v>7322</v>
      </c>
      <c r="AI498" s="99"/>
      <c r="AJ498" s="99"/>
      <c r="AK498" s="99"/>
      <c r="AL498" s="99"/>
      <c r="AM498" s="99"/>
      <c r="AN498" s="99"/>
      <c r="AO498" s="99" t="s">
        <v>4539</v>
      </c>
      <c r="AP498" s="99"/>
      <c r="AQ498" s="99">
        <v>0</v>
      </c>
      <c r="AR498" s="99">
        <v>0</v>
      </c>
      <c r="AS498" s="99" t="s">
        <v>4540</v>
      </c>
      <c r="AT498" s="99">
        <v>0</v>
      </c>
      <c r="AU498" s="99">
        <v>0</v>
      </c>
      <c r="AV498" s="99">
        <v>0</v>
      </c>
      <c r="AW498" s="99">
        <v>0</v>
      </c>
      <c r="AX498" s="99"/>
      <c r="AY498" s="99" t="s">
        <v>7323</v>
      </c>
      <c r="AZ498" s="99">
        <v>67926.679999999993</v>
      </c>
      <c r="BA498" s="99"/>
      <c r="BB498" s="99"/>
      <c r="BC498" s="99"/>
      <c r="BD498" s="99"/>
      <c r="BE498" s="99"/>
      <c r="BF498" s="99"/>
      <c r="BG498" s="99"/>
      <c r="BH498" s="99"/>
      <c r="BI498" s="99"/>
      <c r="BJ498" s="99"/>
      <c r="BK498" s="99"/>
      <c r="BL498" s="99"/>
      <c r="BM498" s="99"/>
      <c r="BN498" s="99"/>
      <c r="BO498" s="99"/>
      <c r="BP498" s="99"/>
      <c r="BQ498" s="99"/>
      <c r="BR498" s="99"/>
      <c r="BS498" s="99"/>
      <c r="BT498" s="99"/>
      <c r="BU498" s="99"/>
      <c r="BV498" s="99"/>
      <c r="BW498" s="99"/>
      <c r="BX498" s="99"/>
      <c r="BY498" s="99"/>
      <c r="BZ498" s="99"/>
      <c r="CA498" s="99"/>
      <c r="CB498" s="99"/>
      <c r="CC498" s="99"/>
      <c r="CD498" s="99"/>
      <c r="CE498" s="99"/>
      <c r="CF498" s="99"/>
      <c r="CG498" s="99"/>
      <c r="CH498" s="99"/>
      <c r="CI498" s="99"/>
      <c r="CJ498" s="99"/>
      <c r="CK498" s="99"/>
      <c r="CL498" s="102"/>
      <c r="CM498" s="99"/>
      <c r="CN498" s="102"/>
      <c r="CO498" s="99"/>
      <c r="CP498" s="103" t="s">
        <v>4544</v>
      </c>
      <c r="CQ498" s="104"/>
      <c r="CR498" s="104"/>
      <c r="CS498" s="104"/>
      <c r="CT498" s="104"/>
      <c r="CU498" s="105"/>
      <c r="CV498" s="104" t="str">
        <f>FLEET[[#This Row],[Category]]</f>
        <v>Heavy Truck</v>
      </c>
      <c r="CW498" s="106" t="str">
        <f t="shared" si="8"/>
        <v>S-13</v>
      </c>
      <c r="CX49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086733</v>
      </c>
      <c r="CY498" s="106" t="str">
        <f>IFERROR(TRIM(MID(FLEET[[#This Row],[Secondary Asset Identifier]], FIND(" - ", FLEET[[#This Row],[Secondary Asset Identifier]]) + 3, LEN(FLEET[[#This Row],[Secondary Asset Identifier]]))),FLEET[[#This Row],[Emp ID]])</f>
        <v>086733</v>
      </c>
      <c r="CZ498" s="106" t="s">
        <v>7324</v>
      </c>
      <c r="DA498" s="106" t="s">
        <v>7320</v>
      </c>
      <c r="DB498" s="106">
        <f>FLEET[[#This Row],[Toll Collection Device Number]]</f>
        <v>0</v>
      </c>
      <c r="DC498" s="106">
        <f>FLEET[[#This Row],[License Plate]]</f>
        <v>0</v>
      </c>
      <c r="DD498" s="111">
        <f>IFERROR(_xlfn.XLOOKUP(FLEET[[#This Row],[ASSET]],Table7[Equip '#],Table7[Rate],),"NON-BILLABLE")</f>
        <v>3193</v>
      </c>
    </row>
    <row r="499" spans="1:108" x14ac:dyDescent="0.25">
      <c r="A499" s="98" t="s">
        <v>4524</v>
      </c>
      <c r="B499" s="99" t="s">
        <v>4525</v>
      </c>
      <c r="C499" s="99" t="s">
        <v>7325</v>
      </c>
      <c r="D499" s="99" t="s">
        <v>4527</v>
      </c>
      <c r="E499" s="99" t="s">
        <v>7312</v>
      </c>
      <c r="F499" s="99" t="s">
        <v>7319</v>
      </c>
      <c r="G499" s="99">
        <v>2018</v>
      </c>
      <c r="H499" s="99" t="s">
        <v>4308</v>
      </c>
      <c r="I499" s="100" t="s">
        <v>7289</v>
      </c>
      <c r="J499" s="99"/>
      <c r="K499" s="101"/>
      <c r="L499" s="99"/>
      <c r="M499" s="99"/>
      <c r="N499" s="99"/>
      <c r="O499" s="99"/>
      <c r="P499" s="99"/>
      <c r="Q499" s="99"/>
      <c r="R499" s="99"/>
      <c r="S499" s="99"/>
      <c r="T499" s="99" t="s">
        <v>4535</v>
      </c>
      <c r="U499" s="99" t="s">
        <v>4373</v>
      </c>
      <c r="V499" s="99"/>
      <c r="W499" s="99"/>
      <c r="X499" s="99"/>
      <c r="Y499" s="99"/>
      <c r="Z499" s="99"/>
      <c r="AA499" s="99" t="s">
        <v>7326</v>
      </c>
      <c r="AB499" s="99" t="s">
        <v>7327</v>
      </c>
      <c r="AC499" s="99"/>
      <c r="AD499" s="99"/>
      <c r="AE499" s="99" t="s">
        <v>568</v>
      </c>
      <c r="AF499" s="99"/>
      <c r="AG499" s="99"/>
      <c r="AH499" s="99" t="s">
        <v>7328</v>
      </c>
      <c r="AI499" s="99"/>
      <c r="AJ499" s="99"/>
      <c r="AK499" s="99"/>
      <c r="AL499" s="99"/>
      <c r="AM499" s="99"/>
      <c r="AN499" s="99"/>
      <c r="AO499" s="99" t="s">
        <v>4539</v>
      </c>
      <c r="AP499" s="99"/>
      <c r="AQ499" s="99">
        <v>0</v>
      </c>
      <c r="AR499" s="99">
        <v>0</v>
      </c>
      <c r="AS499" s="99" t="s">
        <v>4540</v>
      </c>
      <c r="AT499" s="99">
        <v>0</v>
      </c>
      <c r="AU499" s="99">
        <v>0</v>
      </c>
      <c r="AV499" s="99">
        <v>0</v>
      </c>
      <c r="AW499" s="99">
        <v>0</v>
      </c>
      <c r="AX499" s="99"/>
      <c r="AY499" s="99" t="s">
        <v>7323</v>
      </c>
      <c r="AZ499" s="99">
        <v>67926.679999999993</v>
      </c>
      <c r="BA499" s="99"/>
      <c r="BB499" s="99"/>
      <c r="BC499" s="99"/>
      <c r="BD499" s="99"/>
      <c r="BE499" s="99"/>
      <c r="BF499" s="99"/>
      <c r="BG499" s="99"/>
      <c r="BH499" s="99"/>
      <c r="BI499" s="99"/>
      <c r="BJ499" s="99"/>
      <c r="BK499" s="99"/>
      <c r="BL499" s="99"/>
      <c r="BM499" s="99"/>
      <c r="BN499" s="99"/>
      <c r="BO499" s="99"/>
      <c r="BP499" s="99"/>
      <c r="BQ499" s="99"/>
      <c r="BR499" s="99"/>
      <c r="BS499" s="99"/>
      <c r="BT499" s="99"/>
      <c r="BU499" s="99"/>
      <c r="BV499" s="99"/>
      <c r="BW499" s="99"/>
      <c r="BX499" s="99"/>
      <c r="BY499" s="99"/>
      <c r="BZ499" s="99"/>
      <c r="CA499" s="99"/>
      <c r="CB499" s="99"/>
      <c r="CC499" s="99"/>
      <c r="CD499" s="99"/>
      <c r="CE499" s="99"/>
      <c r="CF499" s="99"/>
      <c r="CG499" s="99"/>
      <c r="CH499" s="99"/>
      <c r="CI499" s="99"/>
      <c r="CJ499" s="99"/>
      <c r="CK499" s="99"/>
      <c r="CL499" s="102"/>
      <c r="CM499" s="99"/>
      <c r="CN499" s="102"/>
      <c r="CO499" s="99"/>
      <c r="CP499" s="103" t="s">
        <v>4544</v>
      </c>
      <c r="CQ499" s="104"/>
      <c r="CR499" s="104"/>
      <c r="CS499" s="104"/>
      <c r="CT499" s="104"/>
      <c r="CU499" s="105"/>
      <c r="CV499" s="104" t="str">
        <f>FLEET[[#This Row],[Category]]</f>
        <v>Heavy Truck</v>
      </c>
      <c r="CW499" s="106" t="str">
        <f t="shared" si="8"/>
        <v>S-14</v>
      </c>
      <c r="CX49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085764</v>
      </c>
      <c r="CY499" s="106" t="str">
        <f>IFERROR(TRIM(MID(FLEET[[#This Row],[Secondary Asset Identifier]], FIND(" - ", FLEET[[#This Row],[Secondary Asset Identifier]]) + 3, LEN(FLEET[[#This Row],[Secondary Asset Identifier]]))),FLEET[[#This Row],[Emp ID]])</f>
        <v>085764</v>
      </c>
      <c r="CZ499" s="106" t="s">
        <v>7329</v>
      </c>
      <c r="DA499" s="106" t="s">
        <v>7326</v>
      </c>
      <c r="DB499" s="106">
        <f>FLEET[[#This Row],[Toll Collection Device Number]]</f>
        <v>0</v>
      </c>
      <c r="DC499" s="106">
        <f>FLEET[[#This Row],[License Plate]]</f>
        <v>0</v>
      </c>
      <c r="DD499" s="111">
        <f>IFERROR(_xlfn.XLOOKUP(FLEET[[#This Row],[ASSET]],Table7[Equip '#],Table7[Rate],),"NON-BILLABLE")</f>
        <v>3193</v>
      </c>
    </row>
    <row r="500" spans="1:108" x14ac:dyDescent="0.25">
      <c r="A500" s="98" t="s">
        <v>4524</v>
      </c>
      <c r="B500" s="99" t="s">
        <v>4525</v>
      </c>
      <c r="C500" s="99" t="s">
        <v>3352</v>
      </c>
      <c r="D500" s="99" t="s">
        <v>4829</v>
      </c>
      <c r="E500" s="99" t="s">
        <v>7330</v>
      </c>
      <c r="F500" s="99" t="s">
        <v>7331</v>
      </c>
      <c r="G500" s="99">
        <v>2016</v>
      </c>
      <c r="H500" s="99" t="s">
        <v>4338</v>
      </c>
      <c r="I500" s="100"/>
      <c r="J500" s="99"/>
      <c r="K500" s="101">
        <v>45746.4761574074</v>
      </c>
      <c r="L500" s="99" t="s">
        <v>4580</v>
      </c>
      <c r="M500" s="99"/>
      <c r="N500" s="99"/>
      <c r="O500" s="99"/>
      <c r="P500" s="99"/>
      <c r="Q500" s="99"/>
      <c r="R500" s="99" t="s">
        <v>4873</v>
      </c>
      <c r="S500" s="99"/>
      <c r="T500" s="99" t="s">
        <v>4535</v>
      </c>
      <c r="U500" s="99" t="s">
        <v>1935</v>
      </c>
      <c r="V500" s="99">
        <v>541</v>
      </c>
      <c r="W500" s="99">
        <v>120.5</v>
      </c>
      <c r="X500" s="99">
        <v>120.5</v>
      </c>
      <c r="Y500" s="99">
        <v>4854</v>
      </c>
      <c r="Z500" s="99">
        <v>4854</v>
      </c>
      <c r="AA500" s="99"/>
      <c r="AB500" s="99" t="s">
        <v>7332</v>
      </c>
      <c r="AC500" s="99"/>
      <c r="AD500" s="99"/>
      <c r="AE500" s="99"/>
      <c r="AF500" s="99"/>
      <c r="AG500" s="99"/>
      <c r="AH500" s="99" t="s">
        <v>7333</v>
      </c>
      <c r="AI500" s="99"/>
      <c r="AJ500" s="99"/>
      <c r="AK500" s="99"/>
      <c r="AL500" s="99"/>
      <c r="AM500" s="99"/>
      <c r="AN500" s="99"/>
      <c r="AO500" s="99" t="s">
        <v>4539</v>
      </c>
      <c r="AP500" s="99" t="s">
        <v>4639</v>
      </c>
      <c r="AQ500" s="99">
        <v>0</v>
      </c>
      <c r="AR500" s="99">
        <v>0</v>
      </c>
      <c r="AS500" s="99" t="s">
        <v>4540</v>
      </c>
      <c r="AT500" s="99">
        <v>0</v>
      </c>
      <c r="AU500" s="99">
        <v>0</v>
      </c>
      <c r="AV500" s="99">
        <v>0</v>
      </c>
      <c r="AW500" s="99">
        <v>0</v>
      </c>
      <c r="AX500" s="99"/>
      <c r="AY500" s="99"/>
      <c r="AZ500" s="99"/>
      <c r="BA500" s="99"/>
      <c r="BB500" s="99"/>
      <c r="BC500" s="99"/>
      <c r="BD500" s="99"/>
      <c r="BE500" s="99"/>
      <c r="BF500" s="99"/>
      <c r="BG500" s="99"/>
      <c r="BH500" s="99"/>
      <c r="BI500" s="99"/>
      <c r="BJ500" s="99"/>
      <c r="BK500" s="99"/>
      <c r="BL500" s="99"/>
      <c r="BM500" s="99"/>
      <c r="BN500" s="99"/>
      <c r="BO500" s="99"/>
      <c r="BP500" s="99"/>
      <c r="BQ500" s="99"/>
      <c r="BR500" s="99"/>
      <c r="BS500" s="99"/>
      <c r="BT500" s="99"/>
      <c r="BU500" s="99"/>
      <c r="BV500" s="99"/>
      <c r="BW500" s="99"/>
      <c r="BX500" s="99"/>
      <c r="BY500" s="99"/>
      <c r="BZ500" s="99"/>
      <c r="CA500" s="99"/>
      <c r="CB500" s="99"/>
      <c r="CC500" s="99"/>
      <c r="CD500" s="99"/>
      <c r="CE500" s="99"/>
      <c r="CF500" s="99"/>
      <c r="CG500" s="99"/>
      <c r="CH500" s="99"/>
      <c r="CI500" s="99"/>
      <c r="CJ500" s="99" t="s">
        <v>4836</v>
      </c>
      <c r="CK500" s="99" t="s">
        <v>7334</v>
      </c>
      <c r="CL500" s="99"/>
      <c r="CM500" s="99"/>
      <c r="CN500" s="102"/>
      <c r="CO500" s="99"/>
      <c r="CP500" s="103" t="s">
        <v>4544</v>
      </c>
      <c r="CQ500" s="104"/>
      <c r="CR500" s="104"/>
      <c r="CS500" s="104"/>
      <c r="CT500" s="104"/>
      <c r="CU500" s="105"/>
      <c r="CV500" s="104" t="str">
        <f>FLEET[[#This Row],[Category]]</f>
        <v>Material Transfer Vehicle</v>
      </c>
      <c r="CW500" s="106" t="str">
        <f t="shared" si="8"/>
        <v>SB-01</v>
      </c>
      <c r="CX50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0" s="106" t="s">
        <v>4577</v>
      </c>
      <c r="DA500" s="106" t="s">
        <v>3352</v>
      </c>
      <c r="DB500" s="106">
        <f>FLEET[[#This Row],[Toll Collection Device Number]]</f>
        <v>0</v>
      </c>
      <c r="DC500" s="106">
        <f>FLEET[[#This Row],[License Plate]]</f>
        <v>0</v>
      </c>
      <c r="DD500" s="111">
        <f>IFERROR(_xlfn.XLOOKUP(FLEET[[#This Row],[ASSET]],Table7[Equip '#],Table7[Rate],),"NON-BILLABLE")</f>
        <v>16000</v>
      </c>
    </row>
    <row r="501" spans="1:108" x14ac:dyDescent="0.25">
      <c r="A501" s="98" t="s">
        <v>4524</v>
      </c>
      <c r="B501" s="99" t="s">
        <v>4525</v>
      </c>
      <c r="C501" s="99" t="s">
        <v>4263</v>
      </c>
      <c r="D501" s="99" t="s">
        <v>4300</v>
      </c>
      <c r="E501" s="99" t="s">
        <v>5150</v>
      </c>
      <c r="F501" s="99" t="s">
        <v>4339</v>
      </c>
      <c r="G501" s="99">
        <v>2021</v>
      </c>
      <c r="H501" s="99" t="s">
        <v>7335</v>
      </c>
      <c r="I501" s="100"/>
      <c r="J501" s="99"/>
      <c r="K501" s="101">
        <v>45747.235289351898</v>
      </c>
      <c r="L501" s="99" t="s">
        <v>4580</v>
      </c>
      <c r="M501" s="99"/>
      <c r="N501" s="99"/>
      <c r="O501" s="99"/>
      <c r="P501" s="99"/>
      <c r="Q501" s="99"/>
      <c r="R501" s="99" t="s">
        <v>7336</v>
      </c>
      <c r="S501" s="99"/>
      <c r="T501" s="99" t="s">
        <v>4535</v>
      </c>
      <c r="U501" s="99" t="s">
        <v>4373</v>
      </c>
      <c r="V501" s="99">
        <v>27</v>
      </c>
      <c r="W501" s="99"/>
      <c r="X501" s="99"/>
      <c r="Y501" s="99">
        <v>0</v>
      </c>
      <c r="Z501" s="99">
        <v>0</v>
      </c>
      <c r="AA501" s="99"/>
      <c r="AB501" s="99" t="s">
        <v>7337</v>
      </c>
      <c r="AC501" s="99"/>
      <c r="AD501" s="99" t="s">
        <v>7338</v>
      </c>
      <c r="AE501" s="99" t="s">
        <v>568</v>
      </c>
      <c r="AF501" s="99"/>
      <c r="AG501" s="99"/>
      <c r="AH501" s="99"/>
      <c r="AI501" s="99"/>
      <c r="AJ501" s="99"/>
      <c r="AK501" s="99"/>
      <c r="AL501" s="99"/>
      <c r="AM501" s="99"/>
      <c r="AN501" s="99"/>
      <c r="AO501" s="99" t="s">
        <v>4539</v>
      </c>
      <c r="AP501" s="99"/>
      <c r="AQ501" s="99">
        <v>0</v>
      </c>
      <c r="AR501" s="99">
        <v>0</v>
      </c>
      <c r="AS501" s="99" t="s">
        <v>4540</v>
      </c>
      <c r="AT501" s="99">
        <v>0</v>
      </c>
      <c r="AU501" s="99">
        <v>0</v>
      </c>
      <c r="AV501" s="99">
        <v>0</v>
      </c>
      <c r="AW501" s="99">
        <v>0</v>
      </c>
      <c r="AX501" s="99"/>
      <c r="AY501" s="99" t="s">
        <v>7339</v>
      </c>
      <c r="AZ501" s="99"/>
      <c r="BA501" s="99"/>
      <c r="BB501" s="99"/>
      <c r="BC501" s="99"/>
      <c r="BD501" s="99"/>
      <c r="BE501" s="99"/>
      <c r="BF501" s="99" t="s">
        <v>7340</v>
      </c>
      <c r="BG501" s="99"/>
      <c r="BH501" s="99"/>
      <c r="BI501" s="99"/>
      <c r="BJ501" s="99"/>
      <c r="BK501" s="99"/>
      <c r="BL501" s="99"/>
      <c r="BM501" s="99"/>
      <c r="BN501" s="99"/>
      <c r="BO501" s="99"/>
      <c r="BP501" s="99"/>
      <c r="BQ501" s="99"/>
      <c r="BR501" s="99"/>
      <c r="BS501" s="99"/>
      <c r="BT501" s="99"/>
      <c r="BU501" s="99"/>
      <c r="BV501" s="99"/>
      <c r="BW501" s="99"/>
      <c r="BX501" s="99"/>
      <c r="BY501" s="99"/>
      <c r="BZ501" s="99"/>
      <c r="CA501" s="99"/>
      <c r="CB501" s="99"/>
      <c r="CC501" s="99"/>
      <c r="CD501" s="99"/>
      <c r="CE501" s="99"/>
      <c r="CF501" s="99"/>
      <c r="CG501" s="99"/>
      <c r="CH501" s="99"/>
      <c r="CI501" s="99"/>
      <c r="CJ501" s="99" t="s">
        <v>4583</v>
      </c>
      <c r="CK501" s="99" t="s">
        <v>7341</v>
      </c>
      <c r="CL501" s="99"/>
      <c r="CM501" s="99"/>
      <c r="CN501" s="102"/>
      <c r="CO501" s="99"/>
      <c r="CP501" s="103" t="s">
        <v>4544</v>
      </c>
      <c r="CQ501" s="104"/>
      <c r="CR501" s="104"/>
      <c r="CS501" s="104"/>
      <c r="CT501" s="104"/>
      <c r="CU501" s="105"/>
      <c r="CV501" s="104" t="str">
        <f>FLEET[[#This Row],[Category]]</f>
        <v>Step Deck Trailer</v>
      </c>
      <c r="CW501" s="106" t="str">
        <f t="shared" si="8"/>
        <v>SDT-01</v>
      </c>
      <c r="CX50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1" s="106" t="s">
        <v>4577</v>
      </c>
      <c r="DA501" s="106" t="s">
        <v>4263</v>
      </c>
      <c r="DB501" s="106">
        <f>FLEET[[#This Row],[Toll Collection Device Number]]</f>
        <v>0</v>
      </c>
      <c r="DC501" s="106" t="str">
        <f>FLEET[[#This Row],[License Plate]]</f>
        <v>249B258</v>
      </c>
      <c r="DD501" s="111">
        <f>IFERROR(_xlfn.XLOOKUP(FLEET[[#This Row],[ASSET]],Table7[Equip '#],Table7[Rate],),"NON-BILLABLE")</f>
        <v>850</v>
      </c>
    </row>
    <row r="502" spans="1:108" x14ac:dyDescent="0.25">
      <c r="A502" s="98" t="s">
        <v>4524</v>
      </c>
      <c r="B502" s="99" t="s">
        <v>4525</v>
      </c>
      <c r="C502" s="99" t="s">
        <v>7342</v>
      </c>
      <c r="D502" s="99" t="s">
        <v>4527</v>
      </c>
      <c r="E502" s="99" t="s">
        <v>5069</v>
      </c>
      <c r="F502" s="99" t="s">
        <v>7343</v>
      </c>
      <c r="G502" s="99">
        <v>2012</v>
      </c>
      <c r="H502" s="99" t="s">
        <v>6356</v>
      </c>
      <c r="I502" s="100"/>
      <c r="J502" s="99"/>
      <c r="K502" s="101">
        <v>45746.759537037004</v>
      </c>
      <c r="L502" s="99" t="s">
        <v>4904</v>
      </c>
      <c r="M502" s="99"/>
      <c r="N502" s="99"/>
      <c r="O502" s="99"/>
      <c r="P502" s="99"/>
      <c r="Q502" s="99"/>
      <c r="R502" s="99" t="s">
        <v>4799</v>
      </c>
      <c r="S502" s="99"/>
      <c r="T502" s="99" t="s">
        <v>4535</v>
      </c>
      <c r="U502" s="99" t="s">
        <v>4858</v>
      </c>
      <c r="V502" s="99">
        <v>964</v>
      </c>
      <c r="W502" s="99">
        <v>224339.3</v>
      </c>
      <c r="X502" s="99">
        <v>224339.3</v>
      </c>
      <c r="Y502" s="99">
        <v>13736</v>
      </c>
      <c r="Z502" s="99">
        <v>13736</v>
      </c>
      <c r="AA502" s="99"/>
      <c r="AB502" s="99" t="s">
        <v>7344</v>
      </c>
      <c r="AC502" s="99"/>
      <c r="AD502" s="99" t="s">
        <v>7345</v>
      </c>
      <c r="AE502" s="99" t="s">
        <v>568</v>
      </c>
      <c r="AF502" s="99"/>
      <c r="AG502" s="99"/>
      <c r="AH502" s="99"/>
      <c r="AI502" s="99"/>
      <c r="AJ502" s="99"/>
      <c r="AK502" s="99"/>
      <c r="AL502" s="99"/>
      <c r="AM502" s="99"/>
      <c r="AN502" s="99"/>
      <c r="AO502" s="99" t="s">
        <v>4539</v>
      </c>
      <c r="AP502" s="99" t="s">
        <v>4639</v>
      </c>
      <c r="AQ502" s="99">
        <v>0</v>
      </c>
      <c r="AR502" s="99">
        <v>0</v>
      </c>
      <c r="AS502" s="99" t="s">
        <v>4540</v>
      </c>
      <c r="AT502" s="99">
        <v>0</v>
      </c>
      <c r="AU502" s="99">
        <v>0</v>
      </c>
      <c r="AV502" s="99">
        <v>0</v>
      </c>
      <c r="AW502" s="99">
        <v>0</v>
      </c>
      <c r="AX502" s="99" t="s">
        <v>7346</v>
      </c>
      <c r="AY502" s="99" t="s">
        <v>7347</v>
      </c>
      <c r="AZ502" s="99">
        <v>24337</v>
      </c>
      <c r="BA502" s="99">
        <v>0</v>
      </c>
      <c r="BB502" s="99">
        <v>0</v>
      </c>
      <c r="BC502" s="99"/>
      <c r="BD502" s="99"/>
      <c r="BE502" s="99"/>
      <c r="BF502" s="99" t="s">
        <v>4598</v>
      </c>
      <c r="BG502" s="99"/>
      <c r="BH502" s="99"/>
      <c r="BI502" s="99"/>
      <c r="BJ502" s="99"/>
      <c r="BK502" s="99"/>
      <c r="BL502" s="99"/>
      <c r="BM502" s="99"/>
      <c r="BN502" s="99"/>
      <c r="BO502" s="99"/>
      <c r="BP502" s="99"/>
      <c r="BQ502" s="99"/>
      <c r="BR502" s="99"/>
      <c r="BS502" s="99"/>
      <c r="BT502" s="99"/>
      <c r="BU502" s="99"/>
      <c r="BV502" s="99"/>
      <c r="BW502" s="99"/>
      <c r="BX502" s="99"/>
      <c r="BY502" s="99"/>
      <c r="BZ502" s="99"/>
      <c r="CA502" s="99"/>
      <c r="CB502" s="99"/>
      <c r="CC502" s="99"/>
      <c r="CD502" s="99"/>
      <c r="CE502" s="99"/>
      <c r="CF502" s="99"/>
      <c r="CG502" s="99"/>
      <c r="CH502" s="99"/>
      <c r="CI502" s="99"/>
      <c r="CJ502" s="99" t="s">
        <v>4914</v>
      </c>
      <c r="CK502" s="99" t="s">
        <v>7348</v>
      </c>
      <c r="CL502" s="99"/>
      <c r="CM502" s="99"/>
      <c r="CN502" s="102"/>
      <c r="CO502" s="99">
        <v>45747</v>
      </c>
      <c r="CP502" s="103" t="s">
        <v>4696</v>
      </c>
      <c r="CQ502" s="104"/>
      <c r="CR502" s="104"/>
      <c r="CS502" s="104"/>
      <c r="CT502" s="104"/>
      <c r="CU502" s="105"/>
      <c r="CV502" s="104" t="str">
        <f>FLEET[[#This Row],[Category]]</f>
        <v>Truck Mounted Attenuator (TMA)</v>
      </c>
      <c r="CW502" s="106" t="str">
        <f t="shared" si="8"/>
        <v>SFB-02S</v>
      </c>
      <c r="CX50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2" s="106" t="s">
        <v>4577</v>
      </c>
      <c r="DA502" s="106" t="s">
        <v>7342</v>
      </c>
      <c r="DB502" s="106" t="str">
        <f>FLEET[[#This Row],[Toll Collection Device Number]]</f>
        <v>DFW.05049036</v>
      </c>
      <c r="DC502" s="106" t="str">
        <f>FLEET[[#This Row],[License Plate]]</f>
        <v>PBN1151</v>
      </c>
      <c r="DD502" s="111" t="str">
        <f>IFERROR(_xlfn.XLOOKUP(FLEET[[#This Row],[ASSET]],Table7[Equip '#],Table7[Rate],),"NON-BILLABLE")</f>
        <v>NON-BILLABLE</v>
      </c>
    </row>
    <row r="503" spans="1:108" x14ac:dyDescent="0.25">
      <c r="A503" s="98" t="s">
        <v>4524</v>
      </c>
      <c r="B503" s="99" t="s">
        <v>4525</v>
      </c>
      <c r="C503" s="99" t="s">
        <v>154</v>
      </c>
      <c r="D503" s="99" t="s">
        <v>4527</v>
      </c>
      <c r="E503" s="99" t="s">
        <v>5069</v>
      </c>
      <c r="F503" s="99" t="s">
        <v>7343</v>
      </c>
      <c r="G503" s="99">
        <v>2012</v>
      </c>
      <c r="H503" s="99" t="s">
        <v>6356</v>
      </c>
      <c r="I503" s="100"/>
      <c r="J503" s="99"/>
      <c r="K503" s="101">
        <v>45747.127349536997</v>
      </c>
      <c r="L503" s="99" t="s">
        <v>4531</v>
      </c>
      <c r="M503" s="99"/>
      <c r="N503" s="99"/>
      <c r="O503" s="99"/>
      <c r="P503" s="99"/>
      <c r="Q503" s="99"/>
      <c r="R503" s="99" t="s">
        <v>4706</v>
      </c>
      <c r="S503" s="99"/>
      <c r="T503" s="99" t="s">
        <v>4535</v>
      </c>
      <c r="U503" s="99" t="s">
        <v>4536</v>
      </c>
      <c r="V503" s="99">
        <v>965</v>
      </c>
      <c r="W503" s="99">
        <v>194304.9</v>
      </c>
      <c r="X503" s="99">
        <v>194304.9</v>
      </c>
      <c r="Y503" s="99">
        <v>11331</v>
      </c>
      <c r="Z503" s="99">
        <v>11331</v>
      </c>
      <c r="AA503" s="99" t="s">
        <v>7349</v>
      </c>
      <c r="AB503" s="99" t="s">
        <v>7350</v>
      </c>
      <c r="AC503" s="99"/>
      <c r="AD503" s="99" t="s">
        <v>7351</v>
      </c>
      <c r="AE503" s="99" t="s">
        <v>568</v>
      </c>
      <c r="AF503" s="99"/>
      <c r="AG503" s="99"/>
      <c r="AH503" s="99"/>
      <c r="AI503" s="99"/>
      <c r="AJ503" s="99"/>
      <c r="AK503" s="99"/>
      <c r="AL503" s="99"/>
      <c r="AM503" s="99"/>
      <c r="AN503" s="99"/>
      <c r="AO503" s="99" t="s">
        <v>4539</v>
      </c>
      <c r="AP503" s="99" t="s">
        <v>4639</v>
      </c>
      <c r="AQ503" s="99">
        <v>0</v>
      </c>
      <c r="AR503" s="99">
        <v>0</v>
      </c>
      <c r="AS503" s="99" t="s">
        <v>4540</v>
      </c>
      <c r="AT503" s="99">
        <v>0</v>
      </c>
      <c r="AU503" s="99">
        <v>0</v>
      </c>
      <c r="AV503" s="99">
        <v>0</v>
      </c>
      <c r="AW503" s="99">
        <v>0</v>
      </c>
      <c r="AX503" s="99" t="s">
        <v>7352</v>
      </c>
      <c r="AY503" s="99" t="s">
        <v>4835</v>
      </c>
      <c r="AZ503" s="99">
        <v>0</v>
      </c>
      <c r="BA503" s="99">
        <v>0</v>
      </c>
      <c r="BB503" s="99">
        <v>0</v>
      </c>
      <c r="BC503" s="99"/>
      <c r="BD503" s="99"/>
      <c r="BE503" s="99"/>
      <c r="BF503" s="99"/>
      <c r="BG503" s="99"/>
      <c r="BH503" s="99"/>
      <c r="BI503" s="99"/>
      <c r="BJ503" s="99"/>
      <c r="BK503" s="99"/>
      <c r="BL503" s="99"/>
      <c r="BM503" s="99"/>
      <c r="BN503" s="99"/>
      <c r="BO503" s="99"/>
      <c r="BP503" s="99"/>
      <c r="BQ503" s="99"/>
      <c r="BR503" s="99"/>
      <c r="BS503" s="99"/>
      <c r="BT503" s="99"/>
      <c r="BU503" s="99"/>
      <c r="BV503" s="99"/>
      <c r="BW503" s="99"/>
      <c r="BX503" s="99"/>
      <c r="BY503" s="99"/>
      <c r="BZ503" s="99"/>
      <c r="CA503" s="99"/>
      <c r="CB503" s="99"/>
      <c r="CC503" s="99"/>
      <c r="CD503" s="99"/>
      <c r="CE503" s="99"/>
      <c r="CF503" s="99"/>
      <c r="CG503" s="99"/>
      <c r="CH503" s="99"/>
      <c r="CI503" s="99"/>
      <c r="CJ503" s="99" t="s">
        <v>4914</v>
      </c>
      <c r="CK503" s="99" t="s">
        <v>7353</v>
      </c>
      <c r="CL503" s="99"/>
      <c r="CM503" s="99"/>
      <c r="CN503" s="102"/>
      <c r="CO503" s="99">
        <v>45961</v>
      </c>
      <c r="CP503" s="103" t="s">
        <v>4696</v>
      </c>
      <c r="CQ503" s="104"/>
      <c r="CR503" s="104"/>
      <c r="CS503" s="104"/>
      <c r="CT503" s="104"/>
      <c r="CU503" s="105"/>
      <c r="CV503" s="104" t="str">
        <f>FLEET[[#This Row],[Category]]</f>
        <v>Truck Mounted Attenuator (TMA)</v>
      </c>
      <c r="CW503" s="106" t="str">
        <f t="shared" si="8"/>
        <v>SFB-03</v>
      </c>
      <c r="CX50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3" s="106" t="s">
        <v>4577</v>
      </c>
      <c r="DA503" s="106" t="s">
        <v>154</v>
      </c>
      <c r="DB503" s="106" t="str">
        <f>FLEET[[#This Row],[Toll Collection Device Number]]</f>
        <v>DFW.02353482</v>
      </c>
      <c r="DC503" s="106" t="str">
        <f>FLEET[[#This Row],[License Plate]]</f>
        <v>MRC4648</v>
      </c>
      <c r="DD503" s="111">
        <f>IFERROR(_xlfn.XLOOKUP(FLEET[[#This Row],[ASSET]],Table7[Equip '#],Table7[Rate],),"NON-BILLABLE")</f>
        <v>3650</v>
      </c>
    </row>
    <row r="504" spans="1:108" x14ac:dyDescent="0.25">
      <c r="A504" s="98" t="s">
        <v>4524</v>
      </c>
      <c r="B504" s="99" t="s">
        <v>4525</v>
      </c>
      <c r="C504" s="99" t="s">
        <v>7354</v>
      </c>
      <c r="D504" s="99" t="s">
        <v>4527</v>
      </c>
      <c r="E504" s="99" t="s">
        <v>5069</v>
      </c>
      <c r="F504" s="99" t="s">
        <v>7343</v>
      </c>
      <c r="G504" s="99">
        <v>2012</v>
      </c>
      <c r="H504" s="99" t="s">
        <v>6356</v>
      </c>
      <c r="I504" s="100"/>
      <c r="J504" s="99"/>
      <c r="K504" s="101">
        <v>45746.842106481497</v>
      </c>
      <c r="L504" s="99" t="s">
        <v>4580</v>
      </c>
      <c r="M504" s="99"/>
      <c r="N504" s="99"/>
      <c r="O504" s="99"/>
      <c r="P504" s="99"/>
      <c r="Q504" s="99"/>
      <c r="R504" s="99" t="s">
        <v>4572</v>
      </c>
      <c r="S504" s="99"/>
      <c r="T504" s="99" t="s">
        <v>4535</v>
      </c>
      <c r="U504" s="99" t="s">
        <v>1935</v>
      </c>
      <c r="V504" s="99">
        <v>472</v>
      </c>
      <c r="W504" s="99">
        <v>222958.9</v>
      </c>
      <c r="X504" s="99">
        <v>273637.90000000002</v>
      </c>
      <c r="Y504" s="99">
        <v>8530</v>
      </c>
      <c r="Z504" s="99">
        <v>8530</v>
      </c>
      <c r="AA504" s="99"/>
      <c r="AB504" s="99" t="s">
        <v>7355</v>
      </c>
      <c r="AC504" s="99"/>
      <c r="AD504" s="99" t="s">
        <v>7356</v>
      </c>
      <c r="AE504" s="99" t="s">
        <v>568</v>
      </c>
      <c r="AF504" s="99"/>
      <c r="AG504" s="99"/>
      <c r="AH504" s="99"/>
      <c r="AI504" s="99"/>
      <c r="AJ504" s="99"/>
      <c r="AK504" s="99"/>
      <c r="AL504" s="99"/>
      <c r="AM504" s="99"/>
      <c r="AN504" s="99"/>
      <c r="AO504" s="99" t="s">
        <v>4539</v>
      </c>
      <c r="AP504" s="99" t="s">
        <v>4639</v>
      </c>
      <c r="AQ504" s="99">
        <v>0</v>
      </c>
      <c r="AR504" s="99">
        <v>0</v>
      </c>
      <c r="AS504" s="99" t="s">
        <v>4540</v>
      </c>
      <c r="AT504" s="99">
        <v>0</v>
      </c>
      <c r="AU504" s="99">
        <v>0</v>
      </c>
      <c r="AV504" s="99">
        <v>0</v>
      </c>
      <c r="AW504" s="99">
        <v>0</v>
      </c>
      <c r="AX504" s="99" t="s">
        <v>7357</v>
      </c>
      <c r="AY504" s="99"/>
      <c r="AZ504" s="99">
        <v>0</v>
      </c>
      <c r="BA504" s="99">
        <v>0</v>
      </c>
      <c r="BB504" s="99">
        <v>0</v>
      </c>
      <c r="BC504" s="99"/>
      <c r="BD504" s="99"/>
      <c r="BE504" s="99"/>
      <c r="BF504" s="99" t="s">
        <v>4598</v>
      </c>
      <c r="BG504" s="99"/>
      <c r="BH504" s="99"/>
      <c r="BI504" s="99"/>
      <c r="BJ504" s="99"/>
      <c r="BK504" s="99"/>
      <c r="BL504" s="99"/>
      <c r="BM504" s="99"/>
      <c r="BN504" s="99"/>
      <c r="BO504" s="99"/>
      <c r="BP504" s="99"/>
      <c r="BQ504" s="99"/>
      <c r="BR504" s="99"/>
      <c r="BS504" s="99"/>
      <c r="BT504" s="99"/>
      <c r="BU504" s="99"/>
      <c r="BV504" s="99"/>
      <c r="BW504" s="99"/>
      <c r="BX504" s="99"/>
      <c r="BY504" s="99"/>
      <c r="BZ504" s="99"/>
      <c r="CA504" s="99"/>
      <c r="CB504" s="99"/>
      <c r="CC504" s="99"/>
      <c r="CD504" s="99"/>
      <c r="CE504" s="99"/>
      <c r="CF504" s="99"/>
      <c r="CG504" s="99"/>
      <c r="CH504" s="99"/>
      <c r="CI504" s="99"/>
      <c r="CJ504" s="99" t="s">
        <v>4914</v>
      </c>
      <c r="CK504" s="99" t="s">
        <v>7358</v>
      </c>
      <c r="CL504" s="102"/>
      <c r="CM504" s="99"/>
      <c r="CN504" s="102"/>
      <c r="CO504" s="99">
        <v>45535</v>
      </c>
      <c r="CP504" s="103" t="s">
        <v>4696</v>
      </c>
      <c r="CQ504" s="104"/>
      <c r="CR504" s="104"/>
      <c r="CS504" s="104"/>
      <c r="CT504" s="104"/>
      <c r="CU504" s="105"/>
      <c r="CV504" s="104" t="str">
        <f>FLEET[[#This Row],[Category]]</f>
        <v>Truck Mounted Attenuator (TMA)</v>
      </c>
      <c r="CW504" s="106" t="str">
        <f t="shared" si="8"/>
        <v>SFB-03S</v>
      </c>
      <c r="CX50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4" s="106" t="s">
        <v>4577</v>
      </c>
      <c r="DA504" s="106" t="s">
        <v>7354</v>
      </c>
      <c r="DB504" s="106" t="str">
        <f>FLEET[[#This Row],[Toll Collection Device Number]]</f>
        <v>DFW.02303786</v>
      </c>
      <c r="DC504" s="106" t="str">
        <f>FLEET[[#This Row],[License Plate]]</f>
        <v>NNY6196</v>
      </c>
      <c r="DD504" s="111" t="str">
        <f>IFERROR(_xlfn.XLOOKUP(FLEET[[#This Row],[ASSET]],Table7[Equip '#],Table7[Rate],),"NON-BILLABLE")</f>
        <v>NON-BILLABLE</v>
      </c>
    </row>
    <row r="505" spans="1:108" ht="24" x14ac:dyDescent="0.25">
      <c r="A505" s="98" t="s">
        <v>4524</v>
      </c>
      <c r="B505" s="99" t="s">
        <v>4525</v>
      </c>
      <c r="C505" s="99" t="s">
        <v>7359</v>
      </c>
      <c r="D505" s="99" t="s">
        <v>4527</v>
      </c>
      <c r="E505" s="99" t="s">
        <v>5069</v>
      </c>
      <c r="F505" s="99" t="s">
        <v>7343</v>
      </c>
      <c r="G505" s="99">
        <v>2007</v>
      </c>
      <c r="H505" s="99" t="s">
        <v>4308</v>
      </c>
      <c r="I505" s="100" t="s">
        <v>4961</v>
      </c>
      <c r="J505" s="99"/>
      <c r="K505" s="101">
        <v>45747.180879629603</v>
      </c>
      <c r="L505" s="99" t="s">
        <v>4580</v>
      </c>
      <c r="M505" s="99"/>
      <c r="N505" s="99"/>
      <c r="O505" s="99"/>
      <c r="P505" s="99"/>
      <c r="Q505" s="99"/>
      <c r="R505" s="99" t="s">
        <v>4587</v>
      </c>
      <c r="S505" s="99"/>
      <c r="T505" s="99" t="s">
        <v>4535</v>
      </c>
      <c r="U505" s="99" t="s">
        <v>7360</v>
      </c>
      <c r="V505" s="99">
        <v>961</v>
      </c>
      <c r="W505" s="99">
        <v>298714.5</v>
      </c>
      <c r="X505" s="99">
        <v>298714.5</v>
      </c>
      <c r="Y505" s="99">
        <v>4565</v>
      </c>
      <c r="Z505" s="99">
        <v>4565</v>
      </c>
      <c r="AA505" s="99"/>
      <c r="AB505" s="99" t="s">
        <v>7361</v>
      </c>
      <c r="AC505" s="99"/>
      <c r="AD505" s="99" t="s">
        <v>7362</v>
      </c>
      <c r="AE505" s="99" t="s">
        <v>568</v>
      </c>
      <c r="AF505" s="99"/>
      <c r="AG505" s="99"/>
      <c r="AH505" s="99"/>
      <c r="AI505" s="99"/>
      <c r="AJ505" s="99"/>
      <c r="AK505" s="99"/>
      <c r="AL505" s="99"/>
      <c r="AM505" s="99"/>
      <c r="AN505" s="99"/>
      <c r="AO505" s="99" t="s">
        <v>4539</v>
      </c>
      <c r="AP505" s="99" t="s">
        <v>4639</v>
      </c>
      <c r="AQ505" s="99">
        <v>0</v>
      </c>
      <c r="AR505" s="99">
        <v>0</v>
      </c>
      <c r="AS505" s="99" t="s">
        <v>4540</v>
      </c>
      <c r="AT505" s="99">
        <v>0</v>
      </c>
      <c r="AU505" s="99">
        <v>0</v>
      </c>
      <c r="AV505" s="99">
        <v>0</v>
      </c>
      <c r="AW505" s="99">
        <v>0</v>
      </c>
      <c r="AX505" s="99"/>
      <c r="AY505" s="99" t="s">
        <v>4842</v>
      </c>
      <c r="AZ505" s="99">
        <v>12000</v>
      </c>
      <c r="BA505" s="99">
        <v>0</v>
      </c>
      <c r="BB505" s="99">
        <v>0</v>
      </c>
      <c r="BC505" s="99"/>
      <c r="BD505" s="99"/>
      <c r="BE505" s="99"/>
      <c r="BF505" s="99"/>
      <c r="BG505" s="99"/>
      <c r="BH505" s="99"/>
      <c r="BI505" s="99"/>
      <c r="BJ505" s="99"/>
      <c r="BK505" s="99"/>
      <c r="BL505" s="99"/>
      <c r="BM505" s="99"/>
      <c r="BN505" s="99"/>
      <c r="BO505" s="99"/>
      <c r="BP505" s="99"/>
      <c r="BQ505" s="99"/>
      <c r="BR505" s="99"/>
      <c r="BS505" s="99"/>
      <c r="BT505" s="99"/>
      <c r="BU505" s="99"/>
      <c r="BV505" s="99"/>
      <c r="BW505" s="99"/>
      <c r="BX505" s="99"/>
      <c r="BY505" s="99"/>
      <c r="BZ505" s="99"/>
      <c r="CA505" s="99"/>
      <c r="CB505" s="99"/>
      <c r="CC505" s="99"/>
      <c r="CD505" s="99"/>
      <c r="CE505" s="99"/>
      <c r="CF505" s="99"/>
      <c r="CG505" s="99"/>
      <c r="CH505" s="99"/>
      <c r="CI505" s="99"/>
      <c r="CJ505" s="99" t="s">
        <v>4914</v>
      </c>
      <c r="CK505" s="99" t="s">
        <v>7363</v>
      </c>
      <c r="CL505" s="102"/>
      <c r="CM505" s="99"/>
      <c r="CN505" s="102"/>
      <c r="CO505" s="99">
        <v>45930</v>
      </c>
      <c r="CP505" s="103" t="s">
        <v>4696</v>
      </c>
      <c r="CQ505" s="104"/>
      <c r="CR505" s="104"/>
      <c r="CS505" s="104"/>
      <c r="CT505" s="104"/>
      <c r="CU505" s="105"/>
      <c r="CV505" s="104" t="str">
        <f>FLEET[[#This Row],[Category]]</f>
        <v>Heavy Truck</v>
      </c>
      <c r="CW505" s="106" t="str">
        <f t="shared" si="8"/>
        <v>SFB-04</v>
      </c>
      <c r="CX50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POLY SPRAYER</v>
      </c>
      <c r="CY505" s="106" t="str">
        <f>IFERROR(TRIM(MID(FLEET[[#This Row],[Secondary Asset Identifier]], FIND(" - ", FLEET[[#This Row],[Secondary Asset Identifier]]) + 3, LEN(FLEET[[#This Row],[Secondary Asset Identifier]]))),FLEET[[#This Row],[Emp ID]])</f>
        <v>POLY SPRAYER</v>
      </c>
      <c r="CZ505" s="106" t="s">
        <v>7364</v>
      </c>
      <c r="DA505" s="106" t="s">
        <v>155</v>
      </c>
      <c r="DB505" s="106">
        <f>FLEET[[#This Row],[Toll Collection Device Number]]</f>
        <v>0</v>
      </c>
      <c r="DC505" s="106" t="str">
        <f>FLEET[[#This Row],[License Plate]]</f>
        <v>LMM8816</v>
      </c>
      <c r="DD505" s="111">
        <f>IFERROR(_xlfn.XLOOKUP(FLEET[[#This Row],[ASSET]],Table7[Equip '#],Table7[Rate],),"NON-BILLABLE")</f>
        <v>3650</v>
      </c>
    </row>
    <row r="506" spans="1:108" x14ac:dyDescent="0.25">
      <c r="A506" s="98" t="s">
        <v>4524</v>
      </c>
      <c r="B506" s="99" t="s">
        <v>4525</v>
      </c>
      <c r="C506" s="99" t="s">
        <v>7365</v>
      </c>
      <c r="D506" s="99" t="s">
        <v>4527</v>
      </c>
      <c r="E506" s="99" t="s">
        <v>7312</v>
      </c>
      <c r="F506" s="99" t="s">
        <v>7366</v>
      </c>
      <c r="G506" s="99">
        <v>2022</v>
      </c>
      <c r="H506" s="99" t="s">
        <v>6356</v>
      </c>
      <c r="I506" s="100"/>
      <c r="J506" s="99"/>
      <c r="K506" s="101">
        <v>45747.332291666702</v>
      </c>
      <c r="L506" s="99" t="s">
        <v>4556</v>
      </c>
      <c r="M506" s="99"/>
      <c r="N506" s="99"/>
      <c r="O506" s="99"/>
      <c r="P506" s="99"/>
      <c r="Q506" s="99"/>
      <c r="R506" s="99" t="s">
        <v>7367</v>
      </c>
      <c r="S506" s="99"/>
      <c r="T506" s="99" t="s">
        <v>4535</v>
      </c>
      <c r="U506" s="99" t="s">
        <v>4536</v>
      </c>
      <c r="V506" s="99">
        <v>809</v>
      </c>
      <c r="W506" s="99">
        <v>45149.599999999999</v>
      </c>
      <c r="X506" s="99">
        <v>45149.599999999999</v>
      </c>
      <c r="Y506" s="99">
        <v>5122</v>
      </c>
      <c r="Z506" s="99">
        <v>5122</v>
      </c>
      <c r="AA506" s="99"/>
      <c r="AB506" s="99" t="s">
        <v>7368</v>
      </c>
      <c r="AC506" s="99"/>
      <c r="AD506" s="99" t="s">
        <v>7369</v>
      </c>
      <c r="AE506" s="99" t="s">
        <v>568</v>
      </c>
      <c r="AF506" s="99"/>
      <c r="AG506" s="99"/>
      <c r="AH506" s="100"/>
      <c r="AI506" s="99"/>
      <c r="AJ506" s="99"/>
      <c r="AK506" s="99"/>
      <c r="AL506" s="99"/>
      <c r="AM506" s="99"/>
      <c r="AN506" s="99"/>
      <c r="AO506" s="99" t="s">
        <v>4539</v>
      </c>
      <c r="AP506" s="99" t="s">
        <v>4639</v>
      </c>
      <c r="AQ506" s="99">
        <v>0</v>
      </c>
      <c r="AR506" s="99">
        <v>0</v>
      </c>
      <c r="AS506" s="99" t="s">
        <v>4540</v>
      </c>
      <c r="AT506" s="99">
        <v>0</v>
      </c>
      <c r="AU506" s="99">
        <v>0</v>
      </c>
      <c r="AV506" s="99">
        <v>0</v>
      </c>
      <c r="AW506" s="99">
        <v>0</v>
      </c>
      <c r="AX506" s="99" t="s">
        <v>7370</v>
      </c>
      <c r="AY506" s="99"/>
      <c r="AZ506" s="99"/>
      <c r="BA506" s="99"/>
      <c r="BB506" s="99"/>
      <c r="BC506" s="99"/>
      <c r="BD506" s="99"/>
      <c r="BE506" s="99"/>
      <c r="BF506" s="99" t="s">
        <v>4598</v>
      </c>
      <c r="BG506" s="99"/>
      <c r="BH506" s="99"/>
      <c r="BI506" s="99"/>
      <c r="BJ506" s="99"/>
      <c r="BK506" s="99"/>
      <c r="BL506" s="99"/>
      <c r="BM506" s="99"/>
      <c r="BN506" s="99"/>
      <c r="BO506" s="99"/>
      <c r="BP506" s="99"/>
      <c r="BQ506" s="99"/>
      <c r="BR506" s="99"/>
      <c r="BS506" s="99"/>
      <c r="BT506" s="99"/>
      <c r="BU506" s="99"/>
      <c r="BV506" s="99"/>
      <c r="BW506" s="99"/>
      <c r="BX506" s="99"/>
      <c r="BY506" s="99"/>
      <c r="BZ506" s="99"/>
      <c r="CA506" s="99"/>
      <c r="CB506" s="99"/>
      <c r="CC506" s="99"/>
      <c r="CD506" s="99"/>
      <c r="CE506" s="99"/>
      <c r="CF506" s="99"/>
      <c r="CG506" s="99"/>
      <c r="CH506" s="99"/>
      <c r="CI506" s="99"/>
      <c r="CJ506" s="99" t="s">
        <v>4914</v>
      </c>
      <c r="CK506" s="99" t="s">
        <v>7371</v>
      </c>
      <c r="CL506" s="102"/>
      <c r="CM506" s="99"/>
      <c r="CN506" s="102"/>
      <c r="CO506" s="99">
        <v>45930</v>
      </c>
      <c r="CP506" s="103" t="s">
        <v>4544</v>
      </c>
      <c r="CQ506" s="104"/>
      <c r="CR506" s="104"/>
      <c r="CS506" s="104"/>
      <c r="CT506" s="104"/>
      <c r="CU506" s="105"/>
      <c r="CV506" s="104" t="str">
        <f>FLEET[[#This Row],[Category]]</f>
        <v>Truck Mounted Attenuator (TMA)</v>
      </c>
      <c r="CW506" s="106" t="str">
        <f t="shared" si="8"/>
        <v>SFB-04S</v>
      </c>
      <c r="CX50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6" s="106" t="s">
        <v>4577</v>
      </c>
      <c r="DA506" s="106" t="s">
        <v>7365</v>
      </c>
      <c r="DB506" s="106" t="str">
        <f>FLEET[[#This Row],[Toll Collection Device Number]]</f>
        <v>DFW.04822268</v>
      </c>
      <c r="DC506" s="106" t="str">
        <f>FLEET[[#This Row],[License Plate]]</f>
        <v>SGX0671</v>
      </c>
      <c r="DD506" s="111" t="str">
        <f>IFERROR(_xlfn.XLOOKUP(FLEET[[#This Row],[ASSET]],Table7[Equip '#],Table7[Rate],),"NON-BILLABLE")</f>
        <v>NON-BILLABLE</v>
      </c>
    </row>
    <row r="507" spans="1:108" x14ac:dyDescent="0.25">
      <c r="A507" s="98" t="s">
        <v>4524</v>
      </c>
      <c r="B507" s="99" t="s">
        <v>4525</v>
      </c>
      <c r="C507" s="99" t="s">
        <v>7372</v>
      </c>
      <c r="D507" s="99" t="s">
        <v>4527</v>
      </c>
      <c r="E507" s="99" t="s">
        <v>7312</v>
      </c>
      <c r="F507" s="99" t="s">
        <v>7366</v>
      </c>
      <c r="G507" s="99">
        <v>2023</v>
      </c>
      <c r="H507" s="99" t="s">
        <v>6356</v>
      </c>
      <c r="I507" s="100"/>
      <c r="J507" s="99"/>
      <c r="K507" s="101">
        <v>45747.325185185196</v>
      </c>
      <c r="L507" s="99" t="s">
        <v>4580</v>
      </c>
      <c r="M507" s="99"/>
      <c r="N507" s="99"/>
      <c r="O507" s="99"/>
      <c r="P507" s="99"/>
      <c r="Q507" s="99"/>
      <c r="R507" s="99" t="s">
        <v>4799</v>
      </c>
      <c r="S507" s="99"/>
      <c r="T507" s="99" t="s">
        <v>4535</v>
      </c>
      <c r="U507" s="99" t="s">
        <v>4858</v>
      </c>
      <c r="V507" s="99">
        <v>809</v>
      </c>
      <c r="W507" s="99">
        <v>45136.2</v>
      </c>
      <c r="X507" s="99">
        <v>57621.2</v>
      </c>
      <c r="Y507" s="99">
        <v>3842</v>
      </c>
      <c r="Z507" s="99">
        <v>3842</v>
      </c>
      <c r="AA507" s="99"/>
      <c r="AB507" s="99" t="s">
        <v>7373</v>
      </c>
      <c r="AC507" s="99"/>
      <c r="AD507" s="99" t="s">
        <v>7374</v>
      </c>
      <c r="AE507" s="99" t="s">
        <v>568</v>
      </c>
      <c r="AF507" s="99"/>
      <c r="AG507" s="99"/>
      <c r="AH507" s="99"/>
      <c r="AI507" s="99"/>
      <c r="AJ507" s="99"/>
      <c r="AK507" s="99"/>
      <c r="AL507" s="99"/>
      <c r="AM507" s="99"/>
      <c r="AN507" s="99"/>
      <c r="AO507" s="99" t="s">
        <v>4539</v>
      </c>
      <c r="AP507" s="99" t="s">
        <v>4639</v>
      </c>
      <c r="AQ507" s="99">
        <v>0</v>
      </c>
      <c r="AR507" s="99">
        <v>0</v>
      </c>
      <c r="AS507" s="99" t="s">
        <v>4540</v>
      </c>
      <c r="AT507" s="99">
        <v>0</v>
      </c>
      <c r="AU507" s="99">
        <v>0</v>
      </c>
      <c r="AV507" s="99">
        <v>0</v>
      </c>
      <c r="AW507" s="99">
        <v>0</v>
      </c>
      <c r="AX507" s="99"/>
      <c r="AY507" s="99"/>
      <c r="AZ507" s="99"/>
      <c r="BA507" s="99"/>
      <c r="BB507" s="99"/>
      <c r="BC507" s="99"/>
      <c r="BD507" s="99"/>
      <c r="BE507" s="99"/>
      <c r="BF507" s="99" t="s">
        <v>4598</v>
      </c>
      <c r="BG507" s="99"/>
      <c r="BH507" s="99"/>
      <c r="BI507" s="99"/>
      <c r="BJ507" s="99"/>
      <c r="BK507" s="99"/>
      <c r="BL507" s="99"/>
      <c r="BM507" s="99"/>
      <c r="BN507" s="99"/>
      <c r="BO507" s="99"/>
      <c r="BP507" s="99"/>
      <c r="BQ507" s="99"/>
      <c r="BR507" s="99"/>
      <c r="BS507" s="99"/>
      <c r="BT507" s="99"/>
      <c r="BU507" s="99"/>
      <c r="BV507" s="99"/>
      <c r="BW507" s="99"/>
      <c r="BX507" s="99"/>
      <c r="BY507" s="99"/>
      <c r="BZ507" s="99"/>
      <c r="CA507" s="99"/>
      <c r="CB507" s="99"/>
      <c r="CC507" s="99"/>
      <c r="CD507" s="99"/>
      <c r="CE507" s="99"/>
      <c r="CF507" s="99"/>
      <c r="CG507" s="99"/>
      <c r="CH507" s="99"/>
      <c r="CI507" s="99"/>
      <c r="CJ507" s="99" t="s">
        <v>4914</v>
      </c>
      <c r="CK507" s="99" t="s">
        <v>7375</v>
      </c>
      <c r="CL507" s="99"/>
      <c r="CM507" s="99"/>
      <c r="CN507" s="102"/>
      <c r="CO507" s="99">
        <v>45930</v>
      </c>
      <c r="CP507" s="103" t="s">
        <v>4544</v>
      </c>
      <c r="CQ507" s="104"/>
      <c r="CR507" s="104"/>
      <c r="CS507" s="104"/>
      <c r="CT507" s="104"/>
      <c r="CU507" s="105"/>
      <c r="CV507" s="104" t="str">
        <f>FLEET[[#This Row],[Category]]</f>
        <v>Truck Mounted Attenuator (TMA)</v>
      </c>
      <c r="CW507" s="106" t="str">
        <f t="shared" si="8"/>
        <v>SFB-05S</v>
      </c>
      <c r="CX50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7" s="106" t="s">
        <v>4577</v>
      </c>
      <c r="DA507" s="106" t="s">
        <v>7372</v>
      </c>
      <c r="DB507" s="106">
        <f>FLEET[[#This Row],[Toll Collection Device Number]]</f>
        <v>0</v>
      </c>
      <c r="DC507" s="106" t="str">
        <f>FLEET[[#This Row],[License Plate]]</f>
        <v>SGX0670</v>
      </c>
      <c r="DD507" s="111" t="str">
        <f>IFERROR(_xlfn.XLOOKUP(FLEET[[#This Row],[ASSET]],Table7[Equip '#],Table7[Rate],),"NON-BILLABLE")</f>
        <v>NON-BILLABLE</v>
      </c>
    </row>
    <row r="508" spans="1:108" x14ac:dyDescent="0.25">
      <c r="A508" s="98" t="s">
        <v>4524</v>
      </c>
      <c r="B508" s="99" t="s">
        <v>4525</v>
      </c>
      <c r="C508" s="99" t="s">
        <v>7376</v>
      </c>
      <c r="D508" s="99" t="s">
        <v>4527</v>
      </c>
      <c r="E508" s="99" t="s">
        <v>4967</v>
      </c>
      <c r="F508" s="99" t="s">
        <v>7377</v>
      </c>
      <c r="G508" s="99">
        <v>2024</v>
      </c>
      <c r="H508" s="99" t="s">
        <v>6356</v>
      </c>
      <c r="I508" s="100"/>
      <c r="J508" s="99"/>
      <c r="K508" s="101">
        <v>45747.332210648201</v>
      </c>
      <c r="L508" s="99" t="s">
        <v>4556</v>
      </c>
      <c r="M508" s="99"/>
      <c r="N508" s="99"/>
      <c r="O508" s="99"/>
      <c r="P508" s="99"/>
      <c r="Q508" s="99"/>
      <c r="R508" s="99" t="s">
        <v>7367</v>
      </c>
      <c r="S508" s="99"/>
      <c r="T508" s="99" t="s">
        <v>4535</v>
      </c>
      <c r="U508" s="99" t="s">
        <v>4536</v>
      </c>
      <c r="V508" s="99">
        <v>418</v>
      </c>
      <c r="W508" s="99">
        <v>19055.8</v>
      </c>
      <c r="X508" s="99">
        <v>19055.8</v>
      </c>
      <c r="Y508" s="99">
        <v>2434</v>
      </c>
      <c r="Z508" s="99">
        <v>2434</v>
      </c>
      <c r="AA508" s="99"/>
      <c r="AB508" s="99" t="s">
        <v>7378</v>
      </c>
      <c r="AC508" s="99"/>
      <c r="AD508" s="99" t="s">
        <v>7379</v>
      </c>
      <c r="AE508" s="99" t="s">
        <v>568</v>
      </c>
      <c r="AF508" s="99"/>
      <c r="AG508" s="99"/>
      <c r="AH508" s="99"/>
      <c r="AI508" s="99"/>
      <c r="AJ508" s="99"/>
      <c r="AK508" s="99"/>
      <c r="AL508" s="99"/>
      <c r="AM508" s="99"/>
      <c r="AN508" s="99"/>
      <c r="AO508" s="99" t="s">
        <v>4539</v>
      </c>
      <c r="AP508" s="99"/>
      <c r="AQ508" s="99">
        <v>0</v>
      </c>
      <c r="AR508" s="99">
        <v>0</v>
      </c>
      <c r="AS508" s="99" t="s">
        <v>4540</v>
      </c>
      <c r="AT508" s="99">
        <v>0</v>
      </c>
      <c r="AU508" s="99">
        <v>0</v>
      </c>
      <c r="AV508" s="99">
        <v>0</v>
      </c>
      <c r="AW508" s="99">
        <v>0</v>
      </c>
      <c r="AX508" s="99" t="s">
        <v>7380</v>
      </c>
      <c r="AY508" s="99"/>
      <c r="AZ508" s="99"/>
      <c r="BA508" s="99"/>
      <c r="BB508" s="99"/>
      <c r="BC508" s="99"/>
      <c r="BD508" s="99"/>
      <c r="BE508" s="99"/>
      <c r="BF508" s="99"/>
      <c r="BG508" s="99"/>
      <c r="BH508" s="99"/>
      <c r="BI508" s="99"/>
      <c r="BJ508" s="99"/>
      <c r="BK508" s="99"/>
      <c r="BL508" s="99"/>
      <c r="BM508" s="99"/>
      <c r="BN508" s="99"/>
      <c r="BO508" s="99"/>
      <c r="BP508" s="99"/>
      <c r="BQ508" s="99"/>
      <c r="BR508" s="99"/>
      <c r="BS508" s="99"/>
      <c r="BT508" s="99"/>
      <c r="BU508" s="99"/>
      <c r="BV508" s="99"/>
      <c r="BW508" s="99"/>
      <c r="BX508" s="99"/>
      <c r="BY508" s="99"/>
      <c r="BZ508" s="99"/>
      <c r="CA508" s="99"/>
      <c r="CB508" s="99"/>
      <c r="CC508" s="99"/>
      <c r="CD508" s="99"/>
      <c r="CE508" s="99"/>
      <c r="CF508" s="99"/>
      <c r="CG508" s="99"/>
      <c r="CH508" s="99"/>
      <c r="CI508" s="99"/>
      <c r="CJ508" s="99" t="s">
        <v>4914</v>
      </c>
      <c r="CK508" s="99" t="s">
        <v>7381</v>
      </c>
      <c r="CL508" s="102"/>
      <c r="CM508" s="99"/>
      <c r="CN508" s="102"/>
      <c r="CO508" s="99">
        <v>46053</v>
      </c>
      <c r="CP508" s="103" t="s">
        <v>4544</v>
      </c>
      <c r="CQ508" s="104"/>
      <c r="CR508" s="104"/>
      <c r="CS508" s="104"/>
      <c r="CT508" s="104"/>
      <c r="CU508" s="105"/>
      <c r="CV508" s="104" t="str">
        <f>FLEET[[#This Row],[Category]]</f>
        <v>Truck Mounted Attenuator (TMA)</v>
      </c>
      <c r="CW508" s="106" t="str">
        <f t="shared" si="8"/>
        <v>SFB-06S</v>
      </c>
      <c r="CX50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8" s="106" t="s">
        <v>4577</v>
      </c>
      <c r="DA508" s="106" t="s">
        <v>7376</v>
      </c>
      <c r="DB508" s="106" t="str">
        <f>FLEET[[#This Row],[Toll Collection Device Number]]</f>
        <v>DFW.06844005</v>
      </c>
      <c r="DC508" s="106" t="str">
        <f>FLEET[[#This Row],[License Plate]]</f>
        <v>TSM7995</v>
      </c>
      <c r="DD508" s="111" t="str">
        <f>IFERROR(_xlfn.XLOOKUP(FLEET[[#This Row],[ASSET]],Table7[Equip '#],Table7[Rate],),"NON-BILLABLE")</f>
        <v>NON-BILLABLE</v>
      </c>
    </row>
    <row r="509" spans="1:108" x14ac:dyDescent="0.25">
      <c r="A509" s="98" t="s">
        <v>4524</v>
      </c>
      <c r="B509" s="99" t="s">
        <v>4525</v>
      </c>
      <c r="C509" s="99" t="s">
        <v>229</v>
      </c>
      <c r="D509" s="99" t="s">
        <v>4527</v>
      </c>
      <c r="E509" s="99" t="s">
        <v>5069</v>
      </c>
      <c r="F509" s="99" t="s">
        <v>7343</v>
      </c>
      <c r="G509" s="99">
        <v>2014</v>
      </c>
      <c r="H509" s="99" t="s">
        <v>6356</v>
      </c>
      <c r="I509" s="100"/>
      <c r="J509" s="99"/>
      <c r="K509" s="101">
        <v>45746.842453703699</v>
      </c>
      <c r="L509" s="99" t="s">
        <v>4580</v>
      </c>
      <c r="M509" s="99"/>
      <c r="N509" s="99"/>
      <c r="O509" s="99"/>
      <c r="P509" s="99"/>
      <c r="Q509" s="99"/>
      <c r="R509" s="99" t="s">
        <v>4572</v>
      </c>
      <c r="S509" s="99"/>
      <c r="T509" s="99" t="s">
        <v>4535</v>
      </c>
      <c r="U509" s="99" t="s">
        <v>1935</v>
      </c>
      <c r="V509" s="99">
        <v>969</v>
      </c>
      <c r="W509" s="99">
        <v>203068.9</v>
      </c>
      <c r="X509" s="99">
        <v>203068.9</v>
      </c>
      <c r="Y509" s="99">
        <v>10712</v>
      </c>
      <c r="Z509" s="99">
        <v>10712</v>
      </c>
      <c r="AA509" s="99"/>
      <c r="AB509" s="99" t="s">
        <v>7382</v>
      </c>
      <c r="AC509" s="99"/>
      <c r="AD509" s="99" t="s">
        <v>7383</v>
      </c>
      <c r="AE509" s="99" t="s">
        <v>568</v>
      </c>
      <c r="AF509" s="99"/>
      <c r="AG509" s="99"/>
      <c r="AH509" s="99"/>
      <c r="AI509" s="99"/>
      <c r="AJ509" s="99"/>
      <c r="AK509" s="99"/>
      <c r="AL509" s="99"/>
      <c r="AM509" s="99"/>
      <c r="AN509" s="99"/>
      <c r="AO509" s="99" t="s">
        <v>4539</v>
      </c>
      <c r="AP509" s="99" t="s">
        <v>4639</v>
      </c>
      <c r="AQ509" s="99">
        <v>0</v>
      </c>
      <c r="AR509" s="99">
        <v>0</v>
      </c>
      <c r="AS509" s="99" t="s">
        <v>4540</v>
      </c>
      <c r="AT509" s="99">
        <v>0</v>
      </c>
      <c r="AU509" s="99">
        <v>0</v>
      </c>
      <c r="AV509" s="99">
        <v>0</v>
      </c>
      <c r="AW509" s="99">
        <v>0</v>
      </c>
      <c r="AX509" s="99"/>
      <c r="AY509" s="99" t="s">
        <v>7384</v>
      </c>
      <c r="AZ509" s="99">
        <v>28600</v>
      </c>
      <c r="BA509" s="99">
        <v>0</v>
      </c>
      <c r="BB509" s="99">
        <v>0</v>
      </c>
      <c r="BC509" s="99"/>
      <c r="BD509" s="99"/>
      <c r="BE509" s="99"/>
      <c r="BF509" s="99"/>
      <c r="BG509" s="99"/>
      <c r="BH509" s="99"/>
      <c r="BI509" s="99"/>
      <c r="BJ509" s="99"/>
      <c r="BK509" s="99"/>
      <c r="BL509" s="99"/>
      <c r="BM509" s="99"/>
      <c r="BN509" s="99"/>
      <c r="BO509" s="99"/>
      <c r="BP509" s="99"/>
      <c r="BQ509" s="99"/>
      <c r="BR509" s="99"/>
      <c r="BS509" s="99"/>
      <c r="BT509" s="99"/>
      <c r="BU509" s="99"/>
      <c r="BV509" s="99"/>
      <c r="BW509" s="99"/>
      <c r="BX509" s="99"/>
      <c r="BY509" s="99"/>
      <c r="BZ509" s="99"/>
      <c r="CA509" s="99"/>
      <c r="CB509" s="99"/>
      <c r="CC509" s="99"/>
      <c r="CD509" s="99"/>
      <c r="CE509" s="99"/>
      <c r="CF509" s="99"/>
      <c r="CG509" s="99"/>
      <c r="CH509" s="99"/>
      <c r="CI509" s="99"/>
      <c r="CJ509" s="99" t="s">
        <v>4914</v>
      </c>
      <c r="CK509" s="99" t="s">
        <v>7385</v>
      </c>
      <c r="CL509" s="99"/>
      <c r="CM509" s="99"/>
      <c r="CN509" s="102"/>
      <c r="CO509" s="99">
        <v>46081</v>
      </c>
      <c r="CP509" s="103" t="s">
        <v>4696</v>
      </c>
      <c r="CQ509" s="104"/>
      <c r="CR509" s="104"/>
      <c r="CS509" s="104"/>
      <c r="CT509" s="104"/>
      <c r="CU509" s="105"/>
      <c r="CV509" s="104" t="str">
        <f>FLEET[[#This Row],[Category]]</f>
        <v>Truck Mounted Attenuator (TMA)</v>
      </c>
      <c r="CW509" s="106" t="str">
        <f t="shared" si="8"/>
        <v>SFB-07</v>
      </c>
      <c r="CX50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0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09" s="106" t="s">
        <v>4577</v>
      </c>
      <c r="DA509" s="106" t="s">
        <v>229</v>
      </c>
      <c r="DB509" s="106">
        <f>FLEET[[#This Row],[Toll Collection Device Number]]</f>
        <v>0</v>
      </c>
      <c r="DC509" s="106" t="str">
        <f>FLEET[[#This Row],[License Plate]]</f>
        <v>MVW9789</v>
      </c>
      <c r="DD509" s="111">
        <f>IFERROR(_xlfn.XLOOKUP(FLEET[[#This Row],[ASSET]],Table7[Equip '#],Table7[Rate],),"NON-BILLABLE")</f>
        <v>3650</v>
      </c>
    </row>
    <row r="510" spans="1:108" x14ac:dyDescent="0.25">
      <c r="A510" s="98" t="s">
        <v>4524</v>
      </c>
      <c r="B510" s="99" t="s">
        <v>4525</v>
      </c>
      <c r="C510" s="99" t="s">
        <v>7386</v>
      </c>
      <c r="D510" s="99" t="s">
        <v>4527</v>
      </c>
      <c r="E510" s="99" t="s">
        <v>4967</v>
      </c>
      <c r="F510" s="99" t="s">
        <v>7377</v>
      </c>
      <c r="G510" s="99">
        <v>2024</v>
      </c>
      <c r="H510" s="99" t="s">
        <v>6356</v>
      </c>
      <c r="I510" s="100"/>
      <c r="J510" s="99"/>
      <c r="K510" s="101">
        <v>45746.599409722199</v>
      </c>
      <c r="L510" s="99" t="s">
        <v>4580</v>
      </c>
      <c r="M510" s="99"/>
      <c r="N510" s="99"/>
      <c r="O510" s="99"/>
      <c r="P510" s="99"/>
      <c r="Q510" s="99"/>
      <c r="R510" s="99" t="s">
        <v>4698</v>
      </c>
      <c r="S510" s="99"/>
      <c r="T510" s="99" t="s">
        <v>4535</v>
      </c>
      <c r="U510" s="99" t="s">
        <v>1934</v>
      </c>
      <c r="V510" s="99">
        <v>418</v>
      </c>
      <c r="W510" s="99">
        <v>19153.599999999999</v>
      </c>
      <c r="X510" s="99">
        <v>19153.599999999999</v>
      </c>
      <c r="Y510" s="99">
        <v>2106</v>
      </c>
      <c r="Z510" s="99">
        <v>2106</v>
      </c>
      <c r="AA510" s="99"/>
      <c r="AB510" s="99" t="s">
        <v>7387</v>
      </c>
      <c r="AC510" s="99"/>
      <c r="AD510" s="99" t="s">
        <v>7388</v>
      </c>
      <c r="AE510" s="99" t="s">
        <v>568</v>
      </c>
      <c r="AF510" s="99"/>
      <c r="AG510" s="99"/>
      <c r="AH510" s="99" t="s">
        <v>7389</v>
      </c>
      <c r="AI510" s="99"/>
      <c r="AJ510" s="99"/>
      <c r="AK510" s="99"/>
      <c r="AL510" s="99"/>
      <c r="AM510" s="99"/>
      <c r="AN510" s="99"/>
      <c r="AO510" s="99" t="s">
        <v>4539</v>
      </c>
      <c r="AP510" s="99"/>
      <c r="AQ510" s="99">
        <v>0</v>
      </c>
      <c r="AR510" s="99">
        <v>0</v>
      </c>
      <c r="AS510" s="99" t="s">
        <v>4540</v>
      </c>
      <c r="AT510" s="99">
        <v>0</v>
      </c>
      <c r="AU510" s="99">
        <v>0</v>
      </c>
      <c r="AV510" s="99">
        <v>0</v>
      </c>
      <c r="AW510" s="99">
        <v>0</v>
      </c>
      <c r="AX510" s="99" t="s">
        <v>7390</v>
      </c>
      <c r="AY510" s="99"/>
      <c r="AZ510" s="99"/>
      <c r="BA510" s="99"/>
      <c r="BB510" s="99"/>
      <c r="BC510" s="99"/>
      <c r="BD510" s="99"/>
      <c r="BE510" s="99"/>
      <c r="BF510" s="99"/>
      <c r="BG510" s="99"/>
      <c r="BH510" s="99"/>
      <c r="BI510" s="99"/>
      <c r="BJ510" s="99"/>
      <c r="BK510" s="99"/>
      <c r="BL510" s="99"/>
      <c r="BM510" s="99"/>
      <c r="BN510" s="99"/>
      <c r="BO510" s="99"/>
      <c r="BP510" s="99"/>
      <c r="BQ510" s="99"/>
      <c r="BR510" s="99"/>
      <c r="BS510" s="99"/>
      <c r="BT510" s="99"/>
      <c r="BU510" s="99"/>
      <c r="BV510" s="99"/>
      <c r="BW510" s="99"/>
      <c r="BX510" s="99"/>
      <c r="BY510" s="99"/>
      <c r="BZ510" s="99"/>
      <c r="CA510" s="99"/>
      <c r="CB510" s="99"/>
      <c r="CC510" s="99"/>
      <c r="CD510" s="99"/>
      <c r="CE510" s="99"/>
      <c r="CF510" s="99"/>
      <c r="CG510" s="99"/>
      <c r="CH510" s="99"/>
      <c r="CI510" s="99"/>
      <c r="CJ510" s="99" t="s">
        <v>4914</v>
      </c>
      <c r="CK510" s="99" t="s">
        <v>7391</v>
      </c>
      <c r="CL510" s="102"/>
      <c r="CM510" s="99"/>
      <c r="CN510" s="102"/>
      <c r="CO510" s="99">
        <v>46053</v>
      </c>
      <c r="CP510" s="103" t="s">
        <v>4544</v>
      </c>
      <c r="CQ510" s="104"/>
      <c r="CR510" s="104"/>
      <c r="CS510" s="104"/>
      <c r="CT510" s="104"/>
      <c r="CU510" s="105"/>
      <c r="CV510" s="104" t="str">
        <f>FLEET[[#This Row],[Category]]</f>
        <v>Truck Mounted Attenuator (TMA)</v>
      </c>
      <c r="CW510" s="106" t="str">
        <f t="shared" si="8"/>
        <v>SFB-07S</v>
      </c>
      <c r="CX51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0" s="106" t="s">
        <v>4577</v>
      </c>
      <c r="DA510" s="106" t="s">
        <v>7386</v>
      </c>
      <c r="DB510" s="106" t="str">
        <f>FLEET[[#This Row],[Toll Collection Device Number]]</f>
        <v>DFW.06844006</v>
      </c>
      <c r="DC510" s="106" t="str">
        <f>FLEET[[#This Row],[License Plate]]</f>
        <v>TSM7994</v>
      </c>
      <c r="DD510" s="111" t="str">
        <f>IFERROR(_xlfn.XLOOKUP(FLEET[[#This Row],[ASSET]],Table7[Equip '#],Table7[Rate],),"NON-BILLABLE")</f>
        <v>NON-BILLABLE</v>
      </c>
    </row>
    <row r="511" spans="1:108" x14ac:dyDescent="0.25">
      <c r="A511" s="98" t="s">
        <v>4524</v>
      </c>
      <c r="B511" s="99" t="s">
        <v>4525</v>
      </c>
      <c r="C511" s="99" t="s">
        <v>258</v>
      </c>
      <c r="D511" s="99" t="s">
        <v>4527</v>
      </c>
      <c r="E511" s="99" t="s">
        <v>5069</v>
      </c>
      <c r="F511" s="99" t="s">
        <v>7343</v>
      </c>
      <c r="G511" s="99">
        <v>2013</v>
      </c>
      <c r="H511" s="99" t="s">
        <v>6356</v>
      </c>
      <c r="I511" s="100"/>
      <c r="J511" s="99"/>
      <c r="K511" s="101">
        <v>45746.556319444397</v>
      </c>
      <c r="L511" s="99" t="s">
        <v>4580</v>
      </c>
      <c r="M511" s="99"/>
      <c r="N511" s="99"/>
      <c r="O511" s="99"/>
      <c r="P511" s="99"/>
      <c r="Q511" s="99"/>
      <c r="R511" s="99" t="s">
        <v>4873</v>
      </c>
      <c r="S511" s="99"/>
      <c r="T511" s="99" t="s">
        <v>4535</v>
      </c>
      <c r="U511" s="99" t="s">
        <v>1936</v>
      </c>
      <c r="V511" s="99">
        <v>132</v>
      </c>
      <c r="W511" s="99">
        <v>204192.1</v>
      </c>
      <c r="X511" s="99">
        <v>204192.1</v>
      </c>
      <c r="Y511" s="99">
        <v>12294</v>
      </c>
      <c r="Z511" s="99">
        <v>12294</v>
      </c>
      <c r="AA511" s="99"/>
      <c r="AB511" s="99" t="s">
        <v>7392</v>
      </c>
      <c r="AC511" s="99"/>
      <c r="AD511" s="99" t="s">
        <v>7393</v>
      </c>
      <c r="AE511" s="99" t="s">
        <v>568</v>
      </c>
      <c r="AF511" s="99"/>
      <c r="AG511" s="99"/>
      <c r="AH511" s="100"/>
      <c r="AI511" s="99"/>
      <c r="AJ511" s="99"/>
      <c r="AK511" s="99"/>
      <c r="AL511" s="99"/>
      <c r="AM511" s="99"/>
      <c r="AN511" s="99"/>
      <c r="AO511" s="99" t="s">
        <v>4539</v>
      </c>
      <c r="AP511" s="99" t="s">
        <v>4639</v>
      </c>
      <c r="AQ511" s="99">
        <v>0</v>
      </c>
      <c r="AR511" s="99">
        <v>0</v>
      </c>
      <c r="AS511" s="99" t="s">
        <v>4540</v>
      </c>
      <c r="AT511" s="99">
        <v>0</v>
      </c>
      <c r="AU511" s="99">
        <v>0</v>
      </c>
      <c r="AV511" s="99">
        <v>0</v>
      </c>
      <c r="AW511" s="99">
        <v>0</v>
      </c>
      <c r="AX511" s="99"/>
      <c r="AY511" s="99" t="s">
        <v>7394</v>
      </c>
      <c r="AZ511" s="99">
        <v>30494</v>
      </c>
      <c r="BA511" s="99">
        <v>0</v>
      </c>
      <c r="BB511" s="99">
        <v>0</v>
      </c>
      <c r="BC511" s="99"/>
      <c r="BD511" s="99"/>
      <c r="BE511" s="99"/>
      <c r="BF511" s="99"/>
      <c r="BG511" s="99"/>
      <c r="BH511" s="99"/>
      <c r="BI511" s="99"/>
      <c r="BJ511" s="99"/>
      <c r="BK511" s="99"/>
      <c r="BL511" s="99"/>
      <c r="BM511" s="99"/>
      <c r="BN511" s="99"/>
      <c r="BO511" s="99"/>
      <c r="BP511" s="99"/>
      <c r="BQ511" s="99"/>
      <c r="BR511" s="99"/>
      <c r="BS511" s="99"/>
      <c r="BT511" s="99"/>
      <c r="BU511" s="99"/>
      <c r="BV511" s="99"/>
      <c r="BW511" s="99"/>
      <c r="BX511" s="99"/>
      <c r="BY511" s="99"/>
      <c r="BZ511" s="99"/>
      <c r="CA511" s="99"/>
      <c r="CB511" s="99"/>
      <c r="CC511" s="99"/>
      <c r="CD511" s="99"/>
      <c r="CE511" s="99"/>
      <c r="CF511" s="99"/>
      <c r="CG511" s="99"/>
      <c r="CH511" s="99"/>
      <c r="CI511" s="99"/>
      <c r="CJ511" s="99" t="s">
        <v>4914</v>
      </c>
      <c r="CK511" s="99" t="s">
        <v>7395</v>
      </c>
      <c r="CL511" s="99"/>
      <c r="CM511" s="99"/>
      <c r="CN511" s="102"/>
      <c r="CO511" s="99">
        <v>45688</v>
      </c>
      <c r="CP511" s="103" t="s">
        <v>4696</v>
      </c>
      <c r="CQ511" s="104"/>
      <c r="CR511" s="104"/>
      <c r="CS511" s="104"/>
      <c r="CT511" s="104"/>
      <c r="CU511" s="105"/>
      <c r="CV511" s="104" t="str">
        <f>FLEET[[#This Row],[Category]]</f>
        <v>Truck Mounted Attenuator (TMA)</v>
      </c>
      <c r="CW511" s="106" t="str">
        <f t="shared" si="8"/>
        <v>SFB-08</v>
      </c>
      <c r="CX51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1" s="106" t="s">
        <v>4577</v>
      </c>
      <c r="DA511" s="106" t="s">
        <v>258</v>
      </c>
      <c r="DB511" s="106">
        <f>FLEET[[#This Row],[Toll Collection Device Number]]</f>
        <v>0</v>
      </c>
      <c r="DC511" s="106" t="str">
        <f>FLEET[[#This Row],[License Plate]]</f>
        <v>BZ22343</v>
      </c>
      <c r="DD511" s="111">
        <f>IFERROR(_xlfn.XLOOKUP(FLEET[[#This Row],[ASSET]],Table7[Equip '#],Table7[Rate],),"NON-BILLABLE")</f>
        <v>3650</v>
      </c>
    </row>
    <row r="512" spans="1:108" x14ac:dyDescent="0.25">
      <c r="A512" s="98" t="s">
        <v>4524</v>
      </c>
      <c r="B512" s="99" t="s">
        <v>4525</v>
      </c>
      <c r="C512" s="99" t="s">
        <v>158</v>
      </c>
      <c r="D512" s="99" t="s">
        <v>4527</v>
      </c>
      <c r="E512" s="99" t="s">
        <v>5069</v>
      </c>
      <c r="F512" s="99" t="s">
        <v>7343</v>
      </c>
      <c r="G512" s="99">
        <v>2013</v>
      </c>
      <c r="H512" s="99" t="s">
        <v>6356</v>
      </c>
      <c r="I512" s="100"/>
      <c r="J512" s="99"/>
      <c r="K512" s="101">
        <v>45747.3230092593</v>
      </c>
      <c r="L512" s="99" t="s">
        <v>4531</v>
      </c>
      <c r="M512" s="99"/>
      <c r="N512" s="99"/>
      <c r="O512" s="99"/>
      <c r="P512" s="99"/>
      <c r="Q512" s="99"/>
      <c r="R512" s="99" t="s">
        <v>7396</v>
      </c>
      <c r="S512" s="99"/>
      <c r="T512" s="99" t="s">
        <v>4535</v>
      </c>
      <c r="U512" s="99" t="s">
        <v>4536</v>
      </c>
      <c r="V512" s="99">
        <v>967</v>
      </c>
      <c r="W512" s="99">
        <v>227785.2</v>
      </c>
      <c r="X512" s="99">
        <v>227785.2</v>
      </c>
      <c r="Y512" s="99">
        <v>12049</v>
      </c>
      <c r="Z512" s="99">
        <v>12049</v>
      </c>
      <c r="AA512" s="99"/>
      <c r="AB512" s="99" t="s">
        <v>7397</v>
      </c>
      <c r="AC512" s="99"/>
      <c r="AD512" s="99" t="s">
        <v>7398</v>
      </c>
      <c r="AE512" s="99" t="s">
        <v>568</v>
      </c>
      <c r="AF512" s="99"/>
      <c r="AG512" s="99"/>
      <c r="AH512" s="99"/>
      <c r="AI512" s="99"/>
      <c r="AJ512" s="99"/>
      <c r="AK512" s="99"/>
      <c r="AL512" s="99"/>
      <c r="AM512" s="99"/>
      <c r="AN512" s="99"/>
      <c r="AO512" s="99" t="s">
        <v>4539</v>
      </c>
      <c r="AP512" s="99" t="s">
        <v>4639</v>
      </c>
      <c r="AQ512" s="99">
        <v>0</v>
      </c>
      <c r="AR512" s="99">
        <v>0</v>
      </c>
      <c r="AS512" s="99" t="s">
        <v>4540</v>
      </c>
      <c r="AT512" s="99">
        <v>0</v>
      </c>
      <c r="AU512" s="99">
        <v>0</v>
      </c>
      <c r="AV512" s="99">
        <v>0</v>
      </c>
      <c r="AW512" s="99">
        <v>0</v>
      </c>
      <c r="AX512" s="99" t="s">
        <v>7399</v>
      </c>
      <c r="AY512" s="99"/>
      <c r="AZ512" s="99">
        <v>0</v>
      </c>
      <c r="BA512" s="99">
        <v>0</v>
      </c>
      <c r="BB512" s="99">
        <v>0</v>
      </c>
      <c r="BC512" s="99"/>
      <c r="BD512" s="99"/>
      <c r="BE512" s="99"/>
      <c r="BF512" s="99"/>
      <c r="BG512" s="99"/>
      <c r="BH512" s="99"/>
      <c r="BI512" s="99"/>
      <c r="BJ512" s="99"/>
      <c r="BK512" s="99"/>
      <c r="BL512" s="99"/>
      <c r="BM512" s="99"/>
      <c r="BN512" s="99"/>
      <c r="BO512" s="99"/>
      <c r="BP512" s="99"/>
      <c r="BQ512" s="99"/>
      <c r="BR512" s="99"/>
      <c r="BS512" s="99"/>
      <c r="BT512" s="99"/>
      <c r="BU512" s="99"/>
      <c r="BV512" s="99"/>
      <c r="BW512" s="99"/>
      <c r="BX512" s="99"/>
      <c r="BY512" s="99"/>
      <c r="BZ512" s="99"/>
      <c r="CA512" s="99"/>
      <c r="CB512" s="99"/>
      <c r="CC512" s="99"/>
      <c r="CD512" s="99"/>
      <c r="CE512" s="99"/>
      <c r="CF512" s="99"/>
      <c r="CG512" s="99"/>
      <c r="CH512" s="99"/>
      <c r="CI512" s="99"/>
      <c r="CJ512" s="99" t="s">
        <v>4914</v>
      </c>
      <c r="CK512" s="99" t="s">
        <v>7400</v>
      </c>
      <c r="CL512" s="99"/>
      <c r="CM512" s="99"/>
      <c r="CN512" s="102"/>
      <c r="CO512" s="99">
        <v>45839</v>
      </c>
      <c r="CP512" s="103" t="s">
        <v>4696</v>
      </c>
      <c r="CQ512" s="104"/>
      <c r="CR512" s="104"/>
      <c r="CS512" s="104"/>
      <c r="CT512" s="104"/>
      <c r="CU512" s="105"/>
      <c r="CV512" s="104" t="str">
        <f>FLEET[[#This Row],[Category]]</f>
        <v>Truck Mounted Attenuator (TMA)</v>
      </c>
      <c r="CW512" s="106" t="str">
        <f t="shared" si="8"/>
        <v>SFB-09</v>
      </c>
      <c r="CX51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2" s="106" t="s">
        <v>4577</v>
      </c>
      <c r="DA512" s="106" t="s">
        <v>158</v>
      </c>
      <c r="DB512" s="106" t="str">
        <f>FLEET[[#This Row],[Toll Collection Device Number]]</f>
        <v>DFW.05049037</v>
      </c>
      <c r="DC512" s="106" t="str">
        <f>FLEET[[#This Row],[License Plate]]</f>
        <v>NVC9337</v>
      </c>
      <c r="DD512" s="111">
        <f>IFERROR(_xlfn.XLOOKUP(FLEET[[#This Row],[ASSET]],Table7[Equip '#],Table7[Rate],),"NON-BILLABLE")</f>
        <v>3650</v>
      </c>
    </row>
    <row r="513" spans="1:108" x14ac:dyDescent="0.25">
      <c r="A513" s="98" t="s">
        <v>4524</v>
      </c>
      <c r="B513" s="99" t="s">
        <v>4525</v>
      </c>
      <c r="C513" s="99" t="s">
        <v>230</v>
      </c>
      <c r="D513" s="99" t="s">
        <v>4527</v>
      </c>
      <c r="E513" s="99" t="s">
        <v>5069</v>
      </c>
      <c r="F513" s="99" t="s">
        <v>7343</v>
      </c>
      <c r="G513" s="99">
        <v>2013</v>
      </c>
      <c r="H513" s="99" t="s">
        <v>6356</v>
      </c>
      <c r="I513" s="100"/>
      <c r="J513" s="99"/>
      <c r="K513" s="101">
        <v>45746.644953703697</v>
      </c>
      <c r="L513" s="99" t="s">
        <v>4580</v>
      </c>
      <c r="M513" s="99"/>
      <c r="N513" s="99"/>
      <c r="O513" s="99"/>
      <c r="P513" s="99"/>
      <c r="Q513" s="99"/>
      <c r="R513" s="99" t="s">
        <v>5953</v>
      </c>
      <c r="S513" s="99"/>
      <c r="T513" s="99" t="s">
        <v>4535</v>
      </c>
      <c r="U513" s="99" t="s">
        <v>1934</v>
      </c>
      <c r="V513" s="99">
        <v>969</v>
      </c>
      <c r="W513" s="99">
        <v>157702.6</v>
      </c>
      <c r="X513" s="99">
        <v>157702.6</v>
      </c>
      <c r="Y513" s="99">
        <v>3357</v>
      </c>
      <c r="Z513" s="99">
        <v>3357</v>
      </c>
      <c r="AA513" s="99"/>
      <c r="AB513" s="99" t="s">
        <v>7401</v>
      </c>
      <c r="AC513" s="99"/>
      <c r="AD513" s="99"/>
      <c r="AE513" s="99" t="s">
        <v>568</v>
      </c>
      <c r="AF513" s="99"/>
      <c r="AG513" s="99"/>
      <c r="AH513" s="99"/>
      <c r="AI513" s="99"/>
      <c r="AJ513" s="99"/>
      <c r="AK513" s="99"/>
      <c r="AL513" s="99"/>
      <c r="AM513" s="99"/>
      <c r="AN513" s="99"/>
      <c r="AO513" s="99" t="s">
        <v>4539</v>
      </c>
      <c r="AP513" s="99" t="s">
        <v>4639</v>
      </c>
      <c r="AQ513" s="99">
        <v>0</v>
      </c>
      <c r="AR513" s="99">
        <v>0</v>
      </c>
      <c r="AS513" s="99" t="s">
        <v>4540</v>
      </c>
      <c r="AT513" s="99">
        <v>0</v>
      </c>
      <c r="AU513" s="99">
        <v>0</v>
      </c>
      <c r="AV513" s="99">
        <v>0</v>
      </c>
      <c r="AW513" s="99">
        <v>0</v>
      </c>
      <c r="AX513" s="99"/>
      <c r="AY513" s="99"/>
      <c r="AZ513" s="99">
        <v>0</v>
      </c>
      <c r="BA513" s="99">
        <v>0</v>
      </c>
      <c r="BB513" s="99">
        <v>0</v>
      </c>
      <c r="BC513" s="99"/>
      <c r="BD513" s="99"/>
      <c r="BE513" s="99"/>
      <c r="BF513" s="99"/>
      <c r="BG513" s="99"/>
      <c r="BH513" s="99"/>
      <c r="BI513" s="99"/>
      <c r="BJ513" s="99"/>
      <c r="BK513" s="99"/>
      <c r="BL513" s="99"/>
      <c r="BM513" s="99"/>
      <c r="BN513" s="99"/>
      <c r="BO513" s="99"/>
      <c r="BP513" s="99"/>
      <c r="BQ513" s="99"/>
      <c r="BR513" s="99"/>
      <c r="BS513" s="99"/>
      <c r="BT513" s="99"/>
      <c r="BU513" s="99"/>
      <c r="BV513" s="99"/>
      <c r="BW513" s="99"/>
      <c r="BX513" s="99"/>
      <c r="BY513" s="99"/>
      <c r="BZ513" s="99"/>
      <c r="CA513" s="99"/>
      <c r="CB513" s="99"/>
      <c r="CC513" s="99"/>
      <c r="CD513" s="99"/>
      <c r="CE513" s="99"/>
      <c r="CF513" s="99"/>
      <c r="CG513" s="99"/>
      <c r="CH513" s="99"/>
      <c r="CI513" s="99"/>
      <c r="CJ513" s="99" t="s">
        <v>4914</v>
      </c>
      <c r="CK513" s="99" t="s">
        <v>7402</v>
      </c>
      <c r="CL513" s="99"/>
      <c r="CM513" s="99"/>
      <c r="CN513" s="102"/>
      <c r="CO513" s="99">
        <v>45808</v>
      </c>
      <c r="CP513" s="103" t="s">
        <v>4696</v>
      </c>
      <c r="CQ513" s="104"/>
      <c r="CR513" s="104"/>
      <c r="CS513" s="104"/>
      <c r="CT513" s="104"/>
      <c r="CU513" s="105"/>
      <c r="CV513" s="104" t="str">
        <f>FLEET[[#This Row],[Category]]</f>
        <v>Truck Mounted Attenuator (TMA)</v>
      </c>
      <c r="CW513" s="106" t="str">
        <f t="shared" si="8"/>
        <v>SFB-10</v>
      </c>
      <c r="CX51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3" s="106" t="s">
        <v>4577</v>
      </c>
      <c r="DA513" s="106" t="s">
        <v>230</v>
      </c>
      <c r="DB513" s="106">
        <f>FLEET[[#This Row],[Toll Collection Device Number]]</f>
        <v>0</v>
      </c>
      <c r="DC513" s="106">
        <f>FLEET[[#This Row],[License Plate]]</f>
        <v>0</v>
      </c>
      <c r="DD513" s="111">
        <f>IFERROR(_xlfn.XLOOKUP(FLEET[[#This Row],[ASSET]],Table7[Equip '#],Table7[Rate],),"NON-BILLABLE")</f>
        <v>3650</v>
      </c>
    </row>
    <row r="514" spans="1:108" x14ac:dyDescent="0.25">
      <c r="A514" s="98" t="s">
        <v>4524</v>
      </c>
      <c r="B514" s="99" t="s">
        <v>4525</v>
      </c>
      <c r="C514" s="99" t="s">
        <v>231</v>
      </c>
      <c r="D514" s="99" t="s">
        <v>4527</v>
      </c>
      <c r="E514" s="99" t="s">
        <v>5050</v>
      </c>
      <c r="F514" s="99" t="s">
        <v>5051</v>
      </c>
      <c r="G514" s="99">
        <v>2015</v>
      </c>
      <c r="H514" s="99" t="s">
        <v>6356</v>
      </c>
      <c r="I514" s="100"/>
      <c r="J514" s="99"/>
      <c r="K514" s="99">
        <v>45747.335057870398</v>
      </c>
      <c r="L514" s="99" t="s">
        <v>5112</v>
      </c>
      <c r="M514" s="99"/>
      <c r="N514" s="99"/>
      <c r="O514" s="99"/>
      <c r="P514" s="99"/>
      <c r="Q514" s="99"/>
      <c r="R514" s="99" t="s">
        <v>7403</v>
      </c>
      <c r="S514" s="99"/>
      <c r="T514" s="99" t="s">
        <v>4535</v>
      </c>
      <c r="U514" s="99" t="s">
        <v>4536</v>
      </c>
      <c r="V514" s="99">
        <v>969</v>
      </c>
      <c r="W514" s="99">
        <v>214081.4</v>
      </c>
      <c r="X514" s="99">
        <v>214081.4</v>
      </c>
      <c r="Y514" s="99">
        <v>7072</v>
      </c>
      <c r="Z514" s="99">
        <v>7072</v>
      </c>
      <c r="AA514" s="99"/>
      <c r="AB514" s="99" t="s">
        <v>7404</v>
      </c>
      <c r="AC514" s="99"/>
      <c r="AD514" s="99" t="s">
        <v>7405</v>
      </c>
      <c r="AE514" s="99" t="s">
        <v>568</v>
      </c>
      <c r="AF514" s="99"/>
      <c r="AG514" s="99"/>
      <c r="AH514" s="100"/>
      <c r="AI514" s="99"/>
      <c r="AJ514" s="99"/>
      <c r="AK514" s="99"/>
      <c r="AL514" s="99"/>
      <c r="AM514" s="99"/>
      <c r="AN514" s="99"/>
      <c r="AO514" s="99" t="s">
        <v>4539</v>
      </c>
      <c r="AP514" s="99" t="s">
        <v>4639</v>
      </c>
      <c r="AQ514" s="99">
        <v>0</v>
      </c>
      <c r="AR514" s="99">
        <v>0</v>
      </c>
      <c r="AS514" s="99" t="s">
        <v>4540</v>
      </c>
      <c r="AT514" s="99">
        <v>0</v>
      </c>
      <c r="AU514" s="99">
        <v>0</v>
      </c>
      <c r="AV514" s="99">
        <v>0</v>
      </c>
      <c r="AW514" s="99">
        <v>0</v>
      </c>
      <c r="AX514" s="99" t="s">
        <v>7406</v>
      </c>
      <c r="AY514" s="99"/>
      <c r="AZ514" s="99">
        <v>0</v>
      </c>
      <c r="BA514" s="99">
        <v>0</v>
      </c>
      <c r="BB514" s="99">
        <v>0</v>
      </c>
      <c r="BC514" s="99"/>
      <c r="BD514" s="99"/>
      <c r="BE514" s="99"/>
      <c r="BF514" s="99"/>
      <c r="BG514" s="99"/>
      <c r="BH514" s="99"/>
      <c r="BI514" s="99"/>
      <c r="BJ514" s="99"/>
      <c r="BK514" s="99"/>
      <c r="BL514" s="99"/>
      <c r="BM514" s="99"/>
      <c r="BN514" s="99"/>
      <c r="BO514" s="99"/>
      <c r="BP514" s="99"/>
      <c r="BQ514" s="99"/>
      <c r="BR514" s="99"/>
      <c r="BS514" s="99"/>
      <c r="BT514" s="99"/>
      <c r="BU514" s="99"/>
      <c r="BV514" s="99"/>
      <c r="BW514" s="99"/>
      <c r="BX514" s="99"/>
      <c r="BY514" s="99"/>
      <c r="BZ514" s="99"/>
      <c r="CA514" s="99"/>
      <c r="CB514" s="99"/>
      <c r="CC514" s="99"/>
      <c r="CD514" s="99"/>
      <c r="CE514" s="99"/>
      <c r="CF514" s="99"/>
      <c r="CG514" s="99"/>
      <c r="CH514" s="99"/>
      <c r="CI514" s="99"/>
      <c r="CJ514" s="99" t="s">
        <v>4914</v>
      </c>
      <c r="CK514" s="99" t="s">
        <v>7407</v>
      </c>
      <c r="CL514" s="99"/>
      <c r="CM514" s="99"/>
      <c r="CN514" s="102"/>
      <c r="CO514" s="99">
        <v>45808</v>
      </c>
      <c r="CP514" s="103" t="s">
        <v>4696</v>
      </c>
      <c r="CQ514" s="104"/>
      <c r="CR514" s="104"/>
      <c r="CS514" s="104"/>
      <c r="CT514" s="104"/>
      <c r="CU514" s="105"/>
      <c r="CV514" s="104" t="str">
        <f>FLEET[[#This Row],[Category]]</f>
        <v>Truck Mounted Attenuator (TMA)</v>
      </c>
      <c r="CW514" s="106" t="str">
        <f t="shared" si="8"/>
        <v>SFB-11</v>
      </c>
      <c r="CX51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4" s="106" t="s">
        <v>4577</v>
      </c>
      <c r="DA514" s="106" t="s">
        <v>231</v>
      </c>
      <c r="DB514" s="106" t="str">
        <f>FLEET[[#This Row],[Toll Collection Device Number]]</f>
        <v>DFW.01296183</v>
      </c>
      <c r="DC514" s="106" t="str">
        <f>FLEET[[#This Row],[License Plate]]</f>
        <v>PCV4933</v>
      </c>
      <c r="DD514" s="111">
        <f>IFERROR(_xlfn.XLOOKUP(FLEET[[#This Row],[ASSET]],Table7[Equip '#],Table7[Rate],),"NON-BILLABLE")</f>
        <v>3650</v>
      </c>
    </row>
    <row r="515" spans="1:108" x14ac:dyDescent="0.25">
      <c r="A515" s="98" t="s">
        <v>4524</v>
      </c>
      <c r="B515" s="99" t="s">
        <v>4525</v>
      </c>
      <c r="C515" s="99" t="s">
        <v>1710</v>
      </c>
      <c r="D515" s="99" t="s">
        <v>4527</v>
      </c>
      <c r="E515" s="99" t="s">
        <v>7312</v>
      </c>
      <c r="F515" s="99" t="s">
        <v>7366</v>
      </c>
      <c r="G515" s="99">
        <v>2023</v>
      </c>
      <c r="H515" s="99" t="s">
        <v>6356</v>
      </c>
      <c r="I515" s="100"/>
      <c r="J515" s="99"/>
      <c r="K515" s="101">
        <v>45747.1487962963</v>
      </c>
      <c r="L515" s="99" t="s">
        <v>4531</v>
      </c>
      <c r="M515" s="99"/>
      <c r="N515" s="99"/>
      <c r="O515" s="99"/>
      <c r="P515" s="99"/>
      <c r="Q515" s="99"/>
      <c r="R515" s="99" t="s">
        <v>4706</v>
      </c>
      <c r="S515" s="99"/>
      <c r="T515" s="99" t="s">
        <v>4535</v>
      </c>
      <c r="U515" s="99" t="s">
        <v>4536</v>
      </c>
      <c r="V515" s="99">
        <v>809</v>
      </c>
      <c r="W515" s="99">
        <v>36089</v>
      </c>
      <c r="X515" s="99">
        <v>36089</v>
      </c>
      <c r="Y515" s="99">
        <v>5880</v>
      </c>
      <c r="Z515" s="99">
        <v>5880</v>
      </c>
      <c r="AA515" s="99"/>
      <c r="AB515" s="99" t="s">
        <v>7408</v>
      </c>
      <c r="AC515" s="99" t="s">
        <v>7409</v>
      </c>
      <c r="AD515" s="99" t="s">
        <v>7410</v>
      </c>
      <c r="AE515" s="99" t="s">
        <v>568</v>
      </c>
      <c r="AF515" s="99"/>
      <c r="AG515" s="99"/>
      <c r="AH515" s="99"/>
      <c r="AI515" s="99"/>
      <c r="AJ515" s="99"/>
      <c r="AK515" s="99"/>
      <c r="AL515" s="99"/>
      <c r="AM515" s="99"/>
      <c r="AN515" s="99"/>
      <c r="AO515" s="99" t="s">
        <v>4539</v>
      </c>
      <c r="AP515" s="99" t="s">
        <v>4639</v>
      </c>
      <c r="AQ515" s="99">
        <v>0</v>
      </c>
      <c r="AR515" s="99">
        <v>0</v>
      </c>
      <c r="AS515" s="99" t="s">
        <v>4540</v>
      </c>
      <c r="AT515" s="99">
        <v>0</v>
      </c>
      <c r="AU515" s="99">
        <v>0</v>
      </c>
      <c r="AV515" s="99">
        <v>0</v>
      </c>
      <c r="AW515" s="99">
        <v>0</v>
      </c>
      <c r="AX515" s="99" t="s">
        <v>7411</v>
      </c>
      <c r="AY515" s="99"/>
      <c r="AZ515" s="99"/>
      <c r="BA515" s="99"/>
      <c r="BB515" s="99"/>
      <c r="BC515" s="99"/>
      <c r="BD515" s="99"/>
      <c r="BE515" s="99"/>
      <c r="BF515" s="99"/>
      <c r="BG515" s="99"/>
      <c r="BH515" s="99"/>
      <c r="BI515" s="99"/>
      <c r="BJ515" s="99"/>
      <c r="BK515" s="99"/>
      <c r="BL515" s="99"/>
      <c r="BM515" s="99"/>
      <c r="BN515" s="99"/>
      <c r="BO515" s="99"/>
      <c r="BP515" s="99"/>
      <c r="BQ515" s="99"/>
      <c r="BR515" s="99"/>
      <c r="BS515" s="99"/>
      <c r="BT515" s="99"/>
      <c r="BU515" s="99"/>
      <c r="BV515" s="99"/>
      <c r="BW515" s="99"/>
      <c r="BX515" s="99"/>
      <c r="BY515" s="99"/>
      <c r="BZ515" s="99"/>
      <c r="CA515" s="99"/>
      <c r="CB515" s="99"/>
      <c r="CC515" s="99"/>
      <c r="CD515" s="99"/>
      <c r="CE515" s="99"/>
      <c r="CF515" s="99"/>
      <c r="CG515" s="99"/>
      <c r="CH515" s="99"/>
      <c r="CI515" s="99"/>
      <c r="CJ515" s="99" t="s">
        <v>4914</v>
      </c>
      <c r="CK515" s="99" t="s">
        <v>7412</v>
      </c>
      <c r="CL515" s="99"/>
      <c r="CM515" s="99"/>
      <c r="CN515" s="102"/>
      <c r="CO515" s="99">
        <v>45961</v>
      </c>
      <c r="CP515" s="103" t="s">
        <v>4544</v>
      </c>
      <c r="CQ515" s="104"/>
      <c r="CR515" s="104"/>
      <c r="CS515" s="104"/>
      <c r="CT515" s="104"/>
      <c r="CU515" s="105"/>
      <c r="CV515" s="104" t="str">
        <f>FLEET[[#This Row],[Category]]</f>
        <v>Truck Mounted Attenuator (TMA)</v>
      </c>
      <c r="CW515" s="106" t="str">
        <f t="shared" si="8"/>
        <v>SFB-12</v>
      </c>
      <c r="CX51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5" s="106" t="s">
        <v>4577</v>
      </c>
      <c r="DA515" s="106" t="s">
        <v>1710</v>
      </c>
      <c r="DB515" s="106" t="str">
        <f>FLEET[[#This Row],[Toll Collection Device Number]]</f>
        <v>DFW.04989614</v>
      </c>
      <c r="DC515" s="106" t="str">
        <f>FLEET[[#This Row],[License Plate]]</f>
        <v>SLX7366</v>
      </c>
      <c r="DD515" s="111">
        <f>IFERROR(_xlfn.XLOOKUP(FLEET[[#This Row],[ASSET]],Table7[Equip '#],Table7[Rate],),"NON-BILLABLE")</f>
        <v>3650</v>
      </c>
    </row>
    <row r="516" spans="1:108" x14ac:dyDescent="0.25">
      <c r="A516" s="98" t="s">
        <v>4524</v>
      </c>
      <c r="B516" s="99" t="s">
        <v>4525</v>
      </c>
      <c r="C516" s="99" t="s">
        <v>1712</v>
      </c>
      <c r="D516" s="99" t="s">
        <v>4527</v>
      </c>
      <c r="E516" s="99" t="s">
        <v>7312</v>
      </c>
      <c r="F516" s="99" t="s">
        <v>7366</v>
      </c>
      <c r="G516" s="99">
        <v>2023</v>
      </c>
      <c r="H516" s="99" t="s">
        <v>6356</v>
      </c>
      <c r="I516" s="100"/>
      <c r="J516" s="99"/>
      <c r="K516" s="101">
        <v>45747.166967592602</v>
      </c>
      <c r="L516" s="99" t="s">
        <v>4531</v>
      </c>
      <c r="M516" s="99"/>
      <c r="N516" s="99"/>
      <c r="O516" s="99"/>
      <c r="P516" s="99"/>
      <c r="Q516" s="99"/>
      <c r="R516" s="99" t="s">
        <v>4706</v>
      </c>
      <c r="S516" s="99"/>
      <c r="T516" s="99" t="s">
        <v>4535</v>
      </c>
      <c r="U516" s="99" t="s">
        <v>4536</v>
      </c>
      <c r="V516" s="99">
        <v>809</v>
      </c>
      <c r="W516" s="99">
        <v>17725.2</v>
      </c>
      <c r="X516" s="99">
        <v>17725.2</v>
      </c>
      <c r="Y516" s="99">
        <v>3477</v>
      </c>
      <c r="Z516" s="99">
        <v>3477</v>
      </c>
      <c r="AA516" s="99"/>
      <c r="AB516" s="99" t="s">
        <v>7413</v>
      </c>
      <c r="AC516" s="99"/>
      <c r="AD516" s="99" t="s">
        <v>7414</v>
      </c>
      <c r="AE516" s="99" t="s">
        <v>568</v>
      </c>
      <c r="AF516" s="99"/>
      <c r="AG516" s="99"/>
      <c r="AH516" s="99"/>
      <c r="AI516" s="99"/>
      <c r="AJ516" s="99"/>
      <c r="AK516" s="99"/>
      <c r="AL516" s="99"/>
      <c r="AM516" s="99"/>
      <c r="AN516" s="99"/>
      <c r="AO516" s="99" t="s">
        <v>4539</v>
      </c>
      <c r="AP516" s="99" t="s">
        <v>4639</v>
      </c>
      <c r="AQ516" s="99">
        <v>0</v>
      </c>
      <c r="AR516" s="99">
        <v>0</v>
      </c>
      <c r="AS516" s="99" t="s">
        <v>4540</v>
      </c>
      <c r="AT516" s="99">
        <v>0</v>
      </c>
      <c r="AU516" s="99">
        <v>0</v>
      </c>
      <c r="AV516" s="99">
        <v>0</v>
      </c>
      <c r="AW516" s="99">
        <v>0</v>
      </c>
      <c r="AX516" s="99"/>
      <c r="AY516" s="99"/>
      <c r="AZ516" s="99"/>
      <c r="BA516" s="99"/>
      <c r="BB516" s="99"/>
      <c r="BC516" s="99"/>
      <c r="BD516" s="99"/>
      <c r="BE516" s="99"/>
      <c r="BF516" s="99"/>
      <c r="BG516" s="99"/>
      <c r="BH516" s="99"/>
      <c r="BI516" s="99"/>
      <c r="BJ516" s="99"/>
      <c r="BK516" s="99"/>
      <c r="BL516" s="99"/>
      <c r="BM516" s="99"/>
      <c r="BN516" s="99"/>
      <c r="BO516" s="99"/>
      <c r="BP516" s="99"/>
      <c r="BQ516" s="99"/>
      <c r="BR516" s="99"/>
      <c r="BS516" s="99"/>
      <c r="BT516" s="99"/>
      <c r="BU516" s="99"/>
      <c r="BV516" s="99"/>
      <c r="BW516" s="99"/>
      <c r="BX516" s="99"/>
      <c r="BY516" s="99"/>
      <c r="BZ516" s="99"/>
      <c r="CA516" s="99"/>
      <c r="CB516" s="99"/>
      <c r="CC516" s="99"/>
      <c r="CD516" s="99"/>
      <c r="CE516" s="99"/>
      <c r="CF516" s="99"/>
      <c r="CG516" s="99"/>
      <c r="CH516" s="99"/>
      <c r="CI516" s="99"/>
      <c r="CJ516" s="99" t="s">
        <v>4914</v>
      </c>
      <c r="CK516" s="99" t="s">
        <v>7415</v>
      </c>
      <c r="CL516" s="99"/>
      <c r="CM516" s="99"/>
      <c r="CN516" s="102"/>
      <c r="CO516" s="99">
        <v>45930</v>
      </c>
      <c r="CP516" s="103" t="s">
        <v>4544</v>
      </c>
      <c r="CQ516" s="104"/>
      <c r="CR516" s="104"/>
      <c r="CS516" s="104"/>
      <c r="CT516" s="104"/>
      <c r="CU516" s="105"/>
      <c r="CV516" s="104" t="str">
        <f>FLEET[[#This Row],[Category]]</f>
        <v>Truck Mounted Attenuator (TMA)</v>
      </c>
      <c r="CW516" s="106" t="str">
        <f t="shared" si="8"/>
        <v>SFB-13</v>
      </c>
      <c r="CX51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6" s="106" t="s">
        <v>4577</v>
      </c>
      <c r="DA516" s="106" t="s">
        <v>1712</v>
      </c>
      <c r="DB516" s="106">
        <f>FLEET[[#This Row],[Toll Collection Device Number]]</f>
        <v>0</v>
      </c>
      <c r="DC516" s="106" t="str">
        <f>FLEET[[#This Row],[License Plate]]</f>
        <v>SKJ8340</v>
      </c>
      <c r="DD516" s="111">
        <f>IFERROR(_xlfn.XLOOKUP(FLEET[[#This Row],[ASSET]],Table7[Equip '#],Table7[Rate],),"NON-BILLABLE")</f>
        <v>3650</v>
      </c>
    </row>
    <row r="517" spans="1:108" x14ac:dyDescent="0.25">
      <c r="A517" s="98" t="s">
        <v>4524</v>
      </c>
      <c r="B517" s="99" t="s">
        <v>4525</v>
      </c>
      <c r="C517" s="99" t="s">
        <v>3674</v>
      </c>
      <c r="D517" s="99" t="s">
        <v>4527</v>
      </c>
      <c r="E517" s="99" t="s">
        <v>5050</v>
      </c>
      <c r="F517" s="99" t="s">
        <v>5051</v>
      </c>
      <c r="G517" s="99">
        <v>2018</v>
      </c>
      <c r="H517" s="99" t="s">
        <v>6356</v>
      </c>
      <c r="I517" s="100"/>
      <c r="J517" s="99"/>
      <c r="K517" s="101">
        <v>45747.156574074099</v>
      </c>
      <c r="L517" s="99" t="s">
        <v>4531</v>
      </c>
      <c r="M517" s="99"/>
      <c r="N517" s="99"/>
      <c r="O517" s="99"/>
      <c r="P517" s="99"/>
      <c r="Q517" s="99"/>
      <c r="R517" s="99" t="s">
        <v>4706</v>
      </c>
      <c r="S517" s="99"/>
      <c r="T517" s="99" t="s">
        <v>4535</v>
      </c>
      <c r="U517" s="99" t="s">
        <v>4536</v>
      </c>
      <c r="V517" s="99">
        <v>353</v>
      </c>
      <c r="W517" s="99">
        <v>111041</v>
      </c>
      <c r="X517" s="99">
        <v>111041</v>
      </c>
      <c r="Y517" s="99">
        <v>5498</v>
      </c>
      <c r="Z517" s="99">
        <v>5498</v>
      </c>
      <c r="AA517" s="99" t="s">
        <v>3674</v>
      </c>
      <c r="AB517" s="99" t="s">
        <v>7416</v>
      </c>
      <c r="AC517" s="99"/>
      <c r="AD517" s="99" t="s">
        <v>7417</v>
      </c>
      <c r="AE517" s="99" t="s">
        <v>568</v>
      </c>
      <c r="AF517" s="99"/>
      <c r="AG517" s="99"/>
      <c r="AH517" s="99"/>
      <c r="AI517" s="99"/>
      <c r="AJ517" s="99"/>
      <c r="AK517" s="99"/>
      <c r="AL517" s="99"/>
      <c r="AM517" s="99"/>
      <c r="AN517" s="99"/>
      <c r="AO517" s="99" t="s">
        <v>4539</v>
      </c>
      <c r="AP517" s="99"/>
      <c r="AQ517" s="99">
        <v>0</v>
      </c>
      <c r="AR517" s="99">
        <v>19000</v>
      </c>
      <c r="AS517" s="99" t="s">
        <v>4540</v>
      </c>
      <c r="AT517" s="99">
        <v>0</v>
      </c>
      <c r="AU517" s="99">
        <v>0</v>
      </c>
      <c r="AV517" s="99">
        <v>0</v>
      </c>
      <c r="AW517" s="99">
        <v>0</v>
      </c>
      <c r="AX517" s="99" t="s">
        <v>7418</v>
      </c>
      <c r="AY517" s="99"/>
      <c r="AZ517" s="99"/>
      <c r="BA517" s="99"/>
      <c r="BB517" s="99"/>
      <c r="BC517" s="99"/>
      <c r="BD517" s="99"/>
      <c r="BE517" s="99"/>
      <c r="BF517" s="99" t="s">
        <v>4651</v>
      </c>
      <c r="BG517" s="99"/>
      <c r="BH517" s="99"/>
      <c r="BI517" s="99"/>
      <c r="BJ517" s="99"/>
      <c r="BK517" s="99"/>
      <c r="BL517" s="99"/>
      <c r="BM517" s="99"/>
      <c r="BN517" s="99"/>
      <c r="BO517" s="99"/>
      <c r="BP517" s="99"/>
      <c r="BQ517" s="99"/>
      <c r="BR517" s="99"/>
      <c r="BS517" s="99"/>
      <c r="BT517" s="99"/>
      <c r="BU517" s="99"/>
      <c r="BV517" s="99"/>
      <c r="BW517" s="99"/>
      <c r="BX517" s="99"/>
      <c r="BY517" s="99"/>
      <c r="BZ517" s="99"/>
      <c r="CA517" s="99"/>
      <c r="CB517" s="99"/>
      <c r="CC517" s="99"/>
      <c r="CD517" s="99"/>
      <c r="CE517" s="99"/>
      <c r="CF517" s="99"/>
      <c r="CG517" s="99"/>
      <c r="CH517" s="99"/>
      <c r="CI517" s="99"/>
      <c r="CJ517" s="99" t="s">
        <v>4914</v>
      </c>
      <c r="CK517" s="99" t="s">
        <v>7419</v>
      </c>
      <c r="CL517" s="99">
        <v>2</v>
      </c>
      <c r="CM517" s="99"/>
      <c r="CN517" s="102"/>
      <c r="CO517" s="99">
        <v>46112</v>
      </c>
      <c r="CP517" s="103" t="s">
        <v>4544</v>
      </c>
      <c r="CQ517" s="104"/>
      <c r="CR517" s="104"/>
      <c r="CS517" s="104"/>
      <c r="CT517" s="104"/>
      <c r="CU517" s="105"/>
      <c r="CV517" s="104" t="str">
        <f>FLEET[[#This Row],[Category]]</f>
        <v>Truck Mounted Attenuator (TMA)</v>
      </c>
      <c r="CW517" s="106" t="str">
        <f t="shared" si="8"/>
        <v>SFB-14</v>
      </c>
      <c r="CX51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7" s="106" t="s">
        <v>4577</v>
      </c>
      <c r="DA517" s="106" t="s">
        <v>3674</v>
      </c>
      <c r="DB517" s="106" t="str">
        <f>FLEET[[#This Row],[Toll Collection Device Number]]</f>
        <v>NTTA 00427045</v>
      </c>
      <c r="DC517" s="106" t="str">
        <f>FLEET[[#This Row],[License Plate]]</f>
        <v>TXL0615</v>
      </c>
      <c r="DD517" s="111">
        <f>IFERROR(_xlfn.XLOOKUP(FLEET[[#This Row],[ASSET]],Table7[Equip '#],Table7[Rate],),"NON-BILLABLE")</f>
        <v>3650</v>
      </c>
    </row>
    <row r="518" spans="1:108" x14ac:dyDescent="0.25">
      <c r="A518" s="98" t="s">
        <v>4524</v>
      </c>
      <c r="B518" s="99" t="s">
        <v>4525</v>
      </c>
      <c r="C518" s="99" t="s">
        <v>3675</v>
      </c>
      <c r="D518" s="99" t="s">
        <v>4527</v>
      </c>
      <c r="E518" s="99" t="s">
        <v>5069</v>
      </c>
      <c r="F518" s="99" t="s">
        <v>5070</v>
      </c>
      <c r="G518" s="99">
        <v>2017</v>
      </c>
      <c r="H518" s="99" t="s">
        <v>6356</v>
      </c>
      <c r="I518" s="100"/>
      <c r="J518" s="99"/>
      <c r="K518" s="101">
        <v>45746.660567129598</v>
      </c>
      <c r="L518" s="99" t="s">
        <v>4580</v>
      </c>
      <c r="M518" s="99"/>
      <c r="N518" s="99"/>
      <c r="O518" s="99"/>
      <c r="P518" s="99"/>
      <c r="Q518" s="99"/>
      <c r="R518" s="99" t="s">
        <v>4656</v>
      </c>
      <c r="S518" s="99"/>
      <c r="T518" s="99" t="s">
        <v>4535</v>
      </c>
      <c r="U518" s="99" t="s">
        <v>1934</v>
      </c>
      <c r="V518" s="99">
        <v>346</v>
      </c>
      <c r="W518" s="99">
        <v>120783.4</v>
      </c>
      <c r="X518" s="99">
        <v>120783.4</v>
      </c>
      <c r="Y518" s="99">
        <v>5009</v>
      </c>
      <c r="Z518" s="99">
        <v>5009</v>
      </c>
      <c r="AA518" s="99" t="s">
        <v>3675</v>
      </c>
      <c r="AB518" s="99" t="s">
        <v>7420</v>
      </c>
      <c r="AC518" s="99"/>
      <c r="AD518" s="99" t="s">
        <v>7421</v>
      </c>
      <c r="AE518" s="99" t="s">
        <v>568</v>
      </c>
      <c r="AF518" s="99"/>
      <c r="AG518" s="99"/>
      <c r="AH518" s="99"/>
      <c r="AI518" s="99"/>
      <c r="AJ518" s="99"/>
      <c r="AK518" s="99"/>
      <c r="AL518" s="99"/>
      <c r="AM518" s="99"/>
      <c r="AN518" s="99"/>
      <c r="AO518" s="99" t="s">
        <v>7422</v>
      </c>
      <c r="AP518" s="99"/>
      <c r="AQ518" s="99">
        <v>0</v>
      </c>
      <c r="AR518" s="99">
        <v>19000</v>
      </c>
      <c r="AS518" s="99" t="s">
        <v>4540</v>
      </c>
      <c r="AT518" s="99">
        <v>0</v>
      </c>
      <c r="AU518" s="99">
        <v>0</v>
      </c>
      <c r="AV518" s="99">
        <v>0</v>
      </c>
      <c r="AW518" s="99">
        <v>0</v>
      </c>
      <c r="AX518" s="99" t="s">
        <v>7423</v>
      </c>
      <c r="AY518" s="99"/>
      <c r="AZ518" s="99"/>
      <c r="BA518" s="99"/>
      <c r="BB518" s="99"/>
      <c r="BC518" s="99"/>
      <c r="BD518" s="99"/>
      <c r="BE518" s="99"/>
      <c r="BF518" s="99" t="s">
        <v>4651</v>
      </c>
      <c r="BG518" s="99"/>
      <c r="BH518" s="99"/>
      <c r="BI518" s="99"/>
      <c r="BJ518" s="99"/>
      <c r="BK518" s="99"/>
      <c r="BL518" s="99"/>
      <c r="BM518" s="99"/>
      <c r="BN518" s="99"/>
      <c r="BO518" s="99"/>
      <c r="BP518" s="99"/>
      <c r="BQ518" s="99"/>
      <c r="BR518" s="99"/>
      <c r="BS518" s="99"/>
      <c r="BT518" s="99"/>
      <c r="BU518" s="99"/>
      <c r="BV518" s="99"/>
      <c r="BW518" s="99"/>
      <c r="BX518" s="99"/>
      <c r="BY518" s="99"/>
      <c r="BZ518" s="99"/>
      <c r="CA518" s="99"/>
      <c r="CB518" s="99"/>
      <c r="CC518" s="99"/>
      <c r="CD518" s="99"/>
      <c r="CE518" s="99"/>
      <c r="CF518" s="99"/>
      <c r="CG518" s="99"/>
      <c r="CH518" s="99"/>
      <c r="CI518" s="99"/>
      <c r="CJ518" s="99" t="s">
        <v>4914</v>
      </c>
      <c r="CK518" s="99" t="s">
        <v>7424</v>
      </c>
      <c r="CL518" s="99">
        <v>2</v>
      </c>
      <c r="CM518" s="99"/>
      <c r="CN518" s="102"/>
      <c r="CO518" s="99">
        <v>45747</v>
      </c>
      <c r="CP518" s="103" t="s">
        <v>4544</v>
      </c>
      <c r="CQ518" s="104"/>
      <c r="CR518" s="104"/>
      <c r="CS518" s="104"/>
      <c r="CT518" s="104"/>
      <c r="CU518" s="105"/>
      <c r="CV518" s="104" t="str">
        <f>FLEET[[#This Row],[Category]]</f>
        <v>Truck Mounted Attenuator (TMA)</v>
      </c>
      <c r="CW518" s="106" t="str">
        <f t="shared" si="8"/>
        <v>SFB-15</v>
      </c>
      <c r="CX51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8" s="106" t="s">
        <v>4577</v>
      </c>
      <c r="DA518" s="106" t="s">
        <v>3675</v>
      </c>
      <c r="DB518" s="106" t="str">
        <f>FLEET[[#This Row],[Toll Collection Device Number]]</f>
        <v>NTTA 00427047</v>
      </c>
      <c r="DC518" s="106" t="str">
        <f>FLEET[[#This Row],[License Plate]]</f>
        <v>TXL0616</v>
      </c>
      <c r="DD518" s="111">
        <f>IFERROR(_xlfn.XLOOKUP(FLEET[[#This Row],[ASSET]],Table7[Equip '#],Table7[Rate],),"NON-BILLABLE")</f>
        <v>3650</v>
      </c>
    </row>
    <row r="519" spans="1:108" x14ac:dyDescent="0.25">
      <c r="A519" s="98" t="s">
        <v>4524</v>
      </c>
      <c r="B519" s="99" t="s">
        <v>4525</v>
      </c>
      <c r="C519" s="99" t="s">
        <v>3676</v>
      </c>
      <c r="D519" s="99" t="s">
        <v>4527</v>
      </c>
      <c r="E519" s="99" t="s">
        <v>5050</v>
      </c>
      <c r="F519" s="99" t="s">
        <v>5051</v>
      </c>
      <c r="G519" s="99">
        <v>2019</v>
      </c>
      <c r="H519" s="99" t="s">
        <v>6356</v>
      </c>
      <c r="I519" s="100"/>
      <c r="J519" s="99"/>
      <c r="K519" s="101">
        <v>45746.714606481502</v>
      </c>
      <c r="L519" s="99" t="s">
        <v>4580</v>
      </c>
      <c r="M519" s="99"/>
      <c r="N519" s="99"/>
      <c r="O519" s="99"/>
      <c r="P519" s="99"/>
      <c r="Q519" s="99"/>
      <c r="R519" s="99" t="s">
        <v>7425</v>
      </c>
      <c r="S519" s="99"/>
      <c r="T519" s="99" t="s">
        <v>4535</v>
      </c>
      <c r="U519" s="99" t="s">
        <v>1936</v>
      </c>
      <c r="V519" s="99">
        <v>396</v>
      </c>
      <c r="W519" s="99">
        <v>99893.1</v>
      </c>
      <c r="X519" s="99">
        <v>99893.1</v>
      </c>
      <c r="Y519" s="99">
        <v>4979</v>
      </c>
      <c r="Z519" s="99">
        <v>4979</v>
      </c>
      <c r="AA519" s="99" t="s">
        <v>3676</v>
      </c>
      <c r="AB519" s="99" t="s">
        <v>7426</v>
      </c>
      <c r="AC519" s="99"/>
      <c r="AD519" s="99" t="s">
        <v>7427</v>
      </c>
      <c r="AE519" s="99" t="s">
        <v>568</v>
      </c>
      <c r="AF519" s="99"/>
      <c r="AG519" s="99"/>
      <c r="AH519" s="99"/>
      <c r="AI519" s="99"/>
      <c r="AJ519" s="99"/>
      <c r="AK519" s="99"/>
      <c r="AL519" s="99"/>
      <c r="AM519" s="99"/>
      <c r="AN519" s="99"/>
      <c r="AO519" s="99" t="s">
        <v>4539</v>
      </c>
      <c r="AP519" s="99"/>
      <c r="AQ519" s="99">
        <v>0</v>
      </c>
      <c r="AR519" s="99">
        <v>0</v>
      </c>
      <c r="AS519" s="99" t="s">
        <v>4540</v>
      </c>
      <c r="AT519" s="99">
        <v>0</v>
      </c>
      <c r="AU519" s="99">
        <v>0</v>
      </c>
      <c r="AV519" s="99">
        <v>0</v>
      </c>
      <c r="AW519" s="99">
        <v>0</v>
      </c>
      <c r="AX519" s="99" t="s">
        <v>7428</v>
      </c>
      <c r="AY519" s="99"/>
      <c r="AZ519" s="99"/>
      <c r="BA519" s="99"/>
      <c r="BB519" s="99"/>
      <c r="BC519" s="99"/>
      <c r="BD519" s="99"/>
      <c r="BE519" s="99"/>
      <c r="BF519" s="99" t="s">
        <v>4651</v>
      </c>
      <c r="BG519" s="99"/>
      <c r="BH519" s="99"/>
      <c r="BI519" s="99"/>
      <c r="BJ519" s="99"/>
      <c r="BK519" s="99"/>
      <c r="BL519" s="99"/>
      <c r="BM519" s="99"/>
      <c r="BN519" s="99"/>
      <c r="BO519" s="99"/>
      <c r="BP519" s="99"/>
      <c r="BQ519" s="99"/>
      <c r="BR519" s="99"/>
      <c r="BS519" s="99"/>
      <c r="BT519" s="99"/>
      <c r="BU519" s="99"/>
      <c r="BV519" s="99"/>
      <c r="BW519" s="99"/>
      <c r="BX519" s="99"/>
      <c r="BY519" s="99"/>
      <c r="BZ519" s="99"/>
      <c r="CA519" s="99"/>
      <c r="CB519" s="99"/>
      <c r="CC519" s="99"/>
      <c r="CD519" s="99"/>
      <c r="CE519" s="99"/>
      <c r="CF519" s="99"/>
      <c r="CG519" s="99"/>
      <c r="CH519" s="99"/>
      <c r="CI519" s="99"/>
      <c r="CJ519" s="99" t="s">
        <v>4914</v>
      </c>
      <c r="CK519" s="99" t="s">
        <v>7429</v>
      </c>
      <c r="CL519" s="99">
        <v>2</v>
      </c>
      <c r="CM519" s="99"/>
      <c r="CN519" s="102"/>
      <c r="CO519" s="99">
        <v>46142</v>
      </c>
      <c r="CP519" s="103" t="s">
        <v>4544</v>
      </c>
      <c r="CQ519" s="104"/>
      <c r="CR519" s="104"/>
      <c r="CS519" s="104"/>
      <c r="CT519" s="104"/>
      <c r="CU519" s="105"/>
      <c r="CV519" s="104" t="str">
        <f>FLEET[[#This Row],[Category]]</f>
        <v>Truck Mounted Attenuator (TMA)</v>
      </c>
      <c r="CW519" s="106" t="str">
        <f t="shared" si="8"/>
        <v>SFB-16</v>
      </c>
      <c r="CX51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1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19" s="106" t="s">
        <v>4577</v>
      </c>
      <c r="DA519" s="106" t="s">
        <v>3676</v>
      </c>
      <c r="DB519" s="106" t="str">
        <f>FLEET[[#This Row],[Toll Collection Device Number]]</f>
        <v>NTTA00427046</v>
      </c>
      <c r="DC519" s="106" t="str">
        <f>FLEET[[#This Row],[License Plate]]</f>
        <v>TXL1219</v>
      </c>
      <c r="DD519" s="111">
        <f>IFERROR(_xlfn.XLOOKUP(FLEET[[#This Row],[ASSET]],Table7[Equip '#],Table7[Rate],),"NON-BILLABLE")</f>
        <v>3650</v>
      </c>
    </row>
    <row r="520" spans="1:108" x14ac:dyDescent="0.25">
      <c r="A520" s="98" t="s">
        <v>4524</v>
      </c>
      <c r="B520" s="99" t="s">
        <v>4525</v>
      </c>
      <c r="C520" s="99" t="s">
        <v>4002</v>
      </c>
      <c r="D520" s="99" t="s">
        <v>4527</v>
      </c>
      <c r="E520" s="99" t="s">
        <v>5069</v>
      </c>
      <c r="F520" s="99" t="s">
        <v>5070</v>
      </c>
      <c r="G520" s="99">
        <v>2015</v>
      </c>
      <c r="H520" s="99" t="s">
        <v>6356</v>
      </c>
      <c r="I520" s="100"/>
      <c r="J520" s="99"/>
      <c r="K520" s="101">
        <v>45747.2000694444</v>
      </c>
      <c r="L520" s="99" t="s">
        <v>4580</v>
      </c>
      <c r="M520" s="99"/>
      <c r="N520" s="99"/>
      <c r="O520" s="99"/>
      <c r="P520" s="99"/>
      <c r="Q520" s="99"/>
      <c r="R520" s="99" t="s">
        <v>4698</v>
      </c>
      <c r="S520" s="99"/>
      <c r="T520" s="99" t="s">
        <v>4535</v>
      </c>
      <c r="U520" s="99" t="s">
        <v>1935</v>
      </c>
      <c r="V520" s="99">
        <v>137</v>
      </c>
      <c r="W520" s="99">
        <v>130616.7</v>
      </c>
      <c r="X520" s="99">
        <v>130616.7</v>
      </c>
      <c r="Y520" s="99">
        <v>6499</v>
      </c>
      <c r="Z520" s="99">
        <v>6499</v>
      </c>
      <c r="AA520" s="99"/>
      <c r="AB520" s="99" t="s">
        <v>7430</v>
      </c>
      <c r="AC520" s="99"/>
      <c r="AD520" s="99" t="s">
        <v>7431</v>
      </c>
      <c r="AE520" s="99" t="s">
        <v>568</v>
      </c>
      <c r="AF520" s="99"/>
      <c r="AG520" s="99"/>
      <c r="AH520" s="99"/>
      <c r="AI520" s="99"/>
      <c r="AJ520" s="99"/>
      <c r="AK520" s="99"/>
      <c r="AL520" s="99"/>
      <c r="AM520" s="99"/>
      <c r="AN520" s="99"/>
      <c r="AO520" s="99" t="s">
        <v>4539</v>
      </c>
      <c r="AP520" s="99"/>
      <c r="AQ520" s="99">
        <v>0</v>
      </c>
      <c r="AR520" s="99">
        <v>0</v>
      </c>
      <c r="AS520" s="99" t="s">
        <v>4540</v>
      </c>
      <c r="AT520" s="99">
        <v>0</v>
      </c>
      <c r="AU520" s="99">
        <v>0</v>
      </c>
      <c r="AV520" s="99">
        <v>0</v>
      </c>
      <c r="AW520" s="99">
        <v>0</v>
      </c>
      <c r="AX520" s="99" t="s">
        <v>7432</v>
      </c>
      <c r="AY520" s="99"/>
      <c r="AZ520" s="99"/>
      <c r="BA520" s="99"/>
      <c r="BB520" s="99"/>
      <c r="BC520" s="99"/>
      <c r="BD520" s="99"/>
      <c r="BE520" s="99"/>
      <c r="BF520" s="99"/>
      <c r="BG520" s="99"/>
      <c r="BH520" s="99"/>
      <c r="BI520" s="99"/>
      <c r="BJ520" s="99"/>
      <c r="BK520" s="99"/>
      <c r="BL520" s="99"/>
      <c r="BM520" s="99"/>
      <c r="BN520" s="99"/>
      <c r="BO520" s="99"/>
      <c r="BP520" s="99"/>
      <c r="BQ520" s="99"/>
      <c r="BR520" s="99"/>
      <c r="BS520" s="99"/>
      <c r="BT520" s="99"/>
      <c r="BU520" s="99"/>
      <c r="BV520" s="99"/>
      <c r="BW520" s="99"/>
      <c r="BX520" s="99"/>
      <c r="BY520" s="99"/>
      <c r="BZ520" s="99"/>
      <c r="CA520" s="99"/>
      <c r="CB520" s="99"/>
      <c r="CC520" s="99"/>
      <c r="CD520" s="99"/>
      <c r="CE520" s="99"/>
      <c r="CF520" s="99"/>
      <c r="CG520" s="99"/>
      <c r="CH520" s="99"/>
      <c r="CI520" s="99"/>
      <c r="CJ520" s="99" t="s">
        <v>4914</v>
      </c>
      <c r="CK520" s="99" t="s">
        <v>7433</v>
      </c>
      <c r="CL520" s="99">
        <v>2</v>
      </c>
      <c r="CM520" s="99"/>
      <c r="CN520" s="102"/>
      <c r="CO520" s="99">
        <v>45961</v>
      </c>
      <c r="CP520" s="103" t="s">
        <v>4544</v>
      </c>
      <c r="CQ520" s="104"/>
      <c r="CR520" s="104"/>
      <c r="CS520" s="104"/>
      <c r="CT520" s="104"/>
      <c r="CU520" s="105"/>
      <c r="CV520" s="104" t="str">
        <f>FLEET[[#This Row],[Category]]</f>
        <v>Truck Mounted Attenuator (TMA)</v>
      </c>
      <c r="CW520" s="106" t="str">
        <f t="shared" ref="CW520:CW583" si="9">TRIM(LEFT($C520, FIND("(", $C520 &amp; "(") - 1))</f>
        <v>SFB-22</v>
      </c>
      <c r="CX52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0" s="106" t="s">
        <v>4577</v>
      </c>
      <c r="DA520" s="106" t="s">
        <v>4002</v>
      </c>
      <c r="DB520" s="106" t="str">
        <f>FLEET[[#This Row],[Toll Collection Device Number]]</f>
        <v>NTTA01246059</v>
      </c>
      <c r="DC520" s="106" t="str">
        <f>FLEET[[#This Row],[License Plate]]</f>
        <v>VVH6190</v>
      </c>
      <c r="DD520" s="111">
        <f>IFERROR(_xlfn.XLOOKUP(FLEET[[#This Row],[ASSET]],Table7[Equip '#],Table7[Rate],),"NON-BILLABLE")</f>
        <v>3650</v>
      </c>
    </row>
    <row r="521" spans="1:108" x14ac:dyDescent="0.25">
      <c r="A521" s="98" t="s">
        <v>4524</v>
      </c>
      <c r="B521" s="99" t="s">
        <v>4525</v>
      </c>
      <c r="C521" s="99" t="s">
        <v>7434</v>
      </c>
      <c r="D521" s="99" t="s">
        <v>4527</v>
      </c>
      <c r="E521" s="99" t="s">
        <v>5069</v>
      </c>
      <c r="F521" s="99" t="s">
        <v>5070</v>
      </c>
      <c r="G521" s="99">
        <v>2019</v>
      </c>
      <c r="H521" s="99" t="s">
        <v>6356</v>
      </c>
      <c r="I521" s="100"/>
      <c r="J521" s="99"/>
      <c r="K521" s="101"/>
      <c r="L521" s="99"/>
      <c r="M521" s="99"/>
      <c r="N521" s="99"/>
      <c r="O521" s="99"/>
      <c r="P521" s="99"/>
      <c r="Q521" s="99"/>
      <c r="R521" s="99"/>
      <c r="S521" s="99"/>
      <c r="T521" s="99" t="s">
        <v>4535</v>
      </c>
      <c r="U521" s="99" t="s">
        <v>4373</v>
      </c>
      <c r="V521" s="99"/>
      <c r="W521" s="99"/>
      <c r="X521" s="99"/>
      <c r="Y521" s="99"/>
      <c r="Z521" s="99"/>
      <c r="AA521" s="99"/>
      <c r="AB521" s="99" t="s">
        <v>7435</v>
      </c>
      <c r="AC521" s="99"/>
      <c r="AD521" s="99"/>
      <c r="AE521" s="99" t="s">
        <v>568</v>
      </c>
      <c r="AF521" s="99"/>
      <c r="AG521" s="99"/>
      <c r="AH521" s="99"/>
      <c r="AI521" s="99"/>
      <c r="AJ521" s="99"/>
      <c r="AK521" s="99"/>
      <c r="AL521" s="99"/>
      <c r="AM521" s="99"/>
      <c r="AN521" s="99"/>
      <c r="AO521" s="99" t="s">
        <v>4539</v>
      </c>
      <c r="AP521" s="99"/>
      <c r="AQ521" s="99">
        <v>0</v>
      </c>
      <c r="AR521" s="99">
        <v>0</v>
      </c>
      <c r="AS521" s="99" t="s">
        <v>4540</v>
      </c>
      <c r="AT521" s="99">
        <v>0</v>
      </c>
      <c r="AU521" s="99">
        <v>0</v>
      </c>
      <c r="AV521" s="99">
        <v>0</v>
      </c>
      <c r="AW521" s="99">
        <v>0</v>
      </c>
      <c r="AX521" s="99"/>
      <c r="AY521" s="99"/>
      <c r="AZ521" s="99"/>
      <c r="BA521" s="99"/>
      <c r="BB521" s="99"/>
      <c r="BC521" s="99"/>
      <c r="BD521" s="99"/>
      <c r="BE521" s="99"/>
      <c r="BF521" s="99"/>
      <c r="BG521" s="99"/>
      <c r="BH521" s="99"/>
      <c r="BI521" s="99"/>
      <c r="BJ521" s="99"/>
      <c r="BK521" s="99"/>
      <c r="BL521" s="99"/>
      <c r="BM521" s="99"/>
      <c r="BN521" s="99"/>
      <c r="BO521" s="99"/>
      <c r="BP521" s="99"/>
      <c r="BQ521" s="99"/>
      <c r="BR521" s="99"/>
      <c r="BS521" s="99"/>
      <c r="BT521" s="99"/>
      <c r="BU521" s="99"/>
      <c r="BV521" s="99"/>
      <c r="BW521" s="99"/>
      <c r="BX521" s="99"/>
      <c r="BY521" s="99"/>
      <c r="BZ521" s="99"/>
      <c r="CA521" s="99"/>
      <c r="CB521" s="99"/>
      <c r="CC521" s="99"/>
      <c r="CD521" s="99"/>
      <c r="CE521" s="99"/>
      <c r="CF521" s="99"/>
      <c r="CG521" s="99"/>
      <c r="CH521" s="99"/>
      <c r="CI521" s="99"/>
      <c r="CJ521" s="99"/>
      <c r="CK521" s="99"/>
      <c r="CL521" s="99"/>
      <c r="CM521" s="99"/>
      <c r="CN521" s="102"/>
      <c r="CO521" s="99"/>
      <c r="CP521" s="103" t="s">
        <v>4544</v>
      </c>
      <c r="CQ521" s="104"/>
      <c r="CR521" s="104"/>
      <c r="CS521" s="104"/>
      <c r="CT521" s="104"/>
      <c r="CU521" s="105"/>
      <c r="CV521" s="104" t="str">
        <f>FLEET[[#This Row],[Category]]</f>
        <v>Truck Mounted Attenuator (TMA)</v>
      </c>
      <c r="CW521" s="106" t="str">
        <f t="shared" si="9"/>
        <v>SFB-23</v>
      </c>
      <c r="CX52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KB9153</v>
      </c>
      <c r="CY521" s="106" t="str">
        <f>IFERROR(TRIM(MID(FLEET[[#This Row],[Secondary Asset Identifier]], FIND(" - ", FLEET[[#This Row],[Secondary Asset Identifier]]) + 3, LEN(FLEET[[#This Row],[Secondary Asset Identifier]]))),FLEET[[#This Row],[Emp ID]])</f>
        <v>KB9153</v>
      </c>
      <c r="CZ521" s="106" t="s">
        <v>7436</v>
      </c>
      <c r="DA521" s="106" t="s">
        <v>4003</v>
      </c>
      <c r="DB521" s="106">
        <f>FLEET[[#This Row],[Toll Collection Device Number]]</f>
        <v>0</v>
      </c>
      <c r="DC521" s="106">
        <f>FLEET[[#This Row],[License Plate]]</f>
        <v>0</v>
      </c>
      <c r="DD521" s="111" t="str">
        <f>IFERROR(_xlfn.XLOOKUP(FLEET[[#This Row],[ASSET]],Table7[Equip '#],Table7[Rate],),"NON-BILLABLE")</f>
        <v>NON-BILLABLE</v>
      </c>
    </row>
    <row r="522" spans="1:108" ht="24" x14ac:dyDescent="0.25">
      <c r="A522" s="98" t="s">
        <v>4524</v>
      </c>
      <c r="B522" s="99" t="s">
        <v>4525</v>
      </c>
      <c r="C522" s="99" t="s">
        <v>7437</v>
      </c>
      <c r="D522" s="99" t="s">
        <v>4829</v>
      </c>
      <c r="E522" s="99" t="s">
        <v>4830</v>
      </c>
      <c r="F522" s="99" t="s">
        <v>7438</v>
      </c>
      <c r="G522" s="99"/>
      <c r="H522" s="99" t="s">
        <v>4341</v>
      </c>
      <c r="I522" s="100" t="s">
        <v>7439</v>
      </c>
      <c r="J522" s="99"/>
      <c r="K522" s="101">
        <v>45747.332395833299</v>
      </c>
      <c r="L522" s="99" t="s">
        <v>5791</v>
      </c>
      <c r="M522" s="99"/>
      <c r="N522" s="99"/>
      <c r="O522" s="99"/>
      <c r="P522" s="99"/>
      <c r="Q522" s="99"/>
      <c r="R522" s="99" t="s">
        <v>7440</v>
      </c>
      <c r="S522" s="99"/>
      <c r="T522" s="99" t="s">
        <v>4535</v>
      </c>
      <c r="U522" s="99" t="s">
        <v>4536</v>
      </c>
      <c r="V522" s="99">
        <v>961</v>
      </c>
      <c r="W522" s="99">
        <v>2473</v>
      </c>
      <c r="X522" s="99">
        <v>2473</v>
      </c>
      <c r="Y522" s="99">
        <v>2585</v>
      </c>
      <c r="Z522" s="99">
        <v>2585</v>
      </c>
      <c r="AA522" s="99"/>
      <c r="AB522" s="99" t="s">
        <v>7441</v>
      </c>
      <c r="AC522" s="99"/>
      <c r="AD522" s="99"/>
      <c r="AE522" s="99"/>
      <c r="AF522" s="99"/>
      <c r="AG522" s="99"/>
      <c r="AH522" s="99"/>
      <c r="AI522" s="99"/>
      <c r="AJ522" s="99"/>
      <c r="AK522" s="99"/>
      <c r="AL522" s="99"/>
      <c r="AM522" s="99"/>
      <c r="AN522" s="99"/>
      <c r="AO522" s="99" t="s">
        <v>4539</v>
      </c>
      <c r="AP522" s="99" t="s">
        <v>4639</v>
      </c>
      <c r="AQ522" s="99"/>
      <c r="AR522" s="99">
        <v>0</v>
      </c>
      <c r="AS522" s="99" t="s">
        <v>4540</v>
      </c>
      <c r="AT522" s="99"/>
      <c r="AU522" s="99">
        <v>0</v>
      </c>
      <c r="AV522" s="99">
        <v>0</v>
      </c>
      <c r="AW522" s="99">
        <v>0</v>
      </c>
      <c r="AX522" s="99"/>
      <c r="AY522" s="99"/>
      <c r="AZ522" s="99">
        <v>0</v>
      </c>
      <c r="BA522" s="99">
        <v>0</v>
      </c>
      <c r="BB522" s="99">
        <v>0</v>
      </c>
      <c r="BC522" s="99"/>
      <c r="BD522" s="99"/>
      <c r="BE522" s="99"/>
      <c r="BF522" s="99"/>
      <c r="BG522" s="99"/>
      <c r="BH522" s="99"/>
      <c r="BI522" s="99"/>
      <c r="BJ522" s="99"/>
      <c r="BK522" s="99"/>
      <c r="BL522" s="99"/>
      <c r="BM522" s="99"/>
      <c r="BN522" s="99"/>
      <c r="BO522" s="99"/>
      <c r="BP522" s="99"/>
      <c r="BQ522" s="99"/>
      <c r="BR522" s="99"/>
      <c r="BS522" s="99"/>
      <c r="BT522" s="99"/>
      <c r="BU522" s="99"/>
      <c r="BV522" s="99"/>
      <c r="BW522" s="99"/>
      <c r="BX522" s="99"/>
      <c r="BY522" s="99"/>
      <c r="BZ522" s="99"/>
      <c r="CA522" s="99"/>
      <c r="CB522" s="99"/>
      <c r="CC522" s="99"/>
      <c r="CD522" s="99"/>
      <c r="CE522" s="99"/>
      <c r="CF522" s="99"/>
      <c r="CG522" s="99"/>
      <c r="CH522" s="99"/>
      <c r="CI522" s="99"/>
      <c r="CJ522" s="99" t="s">
        <v>4836</v>
      </c>
      <c r="CK522" s="99" t="s">
        <v>7442</v>
      </c>
      <c r="CL522" s="99"/>
      <c r="CM522" s="99"/>
      <c r="CN522" s="102"/>
      <c r="CO522" s="99"/>
      <c r="CP522" s="103" t="s">
        <v>4696</v>
      </c>
      <c r="CQ522" s="104"/>
      <c r="CR522" s="104"/>
      <c r="CS522" s="104"/>
      <c r="CT522" s="104"/>
      <c r="CU522" s="105"/>
      <c r="CV522" s="104" t="str">
        <f>FLEET[[#This Row],[Category]]</f>
        <v>Skid Steer</v>
      </c>
      <c r="CW522" s="106" t="str">
        <f t="shared" si="9"/>
        <v>SS-01S</v>
      </c>
      <c r="CX52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2" s="106" t="s">
        <v>4577</v>
      </c>
      <c r="DA522" s="106" t="s">
        <v>7437</v>
      </c>
      <c r="DB522" s="106">
        <f>FLEET[[#This Row],[Toll Collection Device Number]]</f>
        <v>0</v>
      </c>
      <c r="DC522" s="106">
        <f>FLEET[[#This Row],[License Plate]]</f>
        <v>0</v>
      </c>
      <c r="DD522" s="111" t="str">
        <f>IFERROR(_xlfn.XLOOKUP(FLEET[[#This Row],[ASSET]],Table7[Equip '#],Table7[Rate],),"NON-BILLABLE")</f>
        <v>NON-BILLABLE</v>
      </c>
    </row>
    <row r="523" spans="1:108" ht="24" x14ac:dyDescent="0.25">
      <c r="A523" s="98" t="s">
        <v>4524</v>
      </c>
      <c r="B523" s="99" t="s">
        <v>4525</v>
      </c>
      <c r="C523" s="99" t="s">
        <v>7443</v>
      </c>
      <c r="D523" s="99" t="s">
        <v>4829</v>
      </c>
      <c r="E523" s="99" t="s">
        <v>5822</v>
      </c>
      <c r="F523" s="99" t="s">
        <v>7444</v>
      </c>
      <c r="G523" s="99">
        <v>2014</v>
      </c>
      <c r="H523" s="99" t="s">
        <v>4341</v>
      </c>
      <c r="I523" s="100" t="s">
        <v>7439</v>
      </c>
      <c r="J523" s="99"/>
      <c r="K523" s="101">
        <v>45746.6472685185</v>
      </c>
      <c r="L523" s="99" t="s">
        <v>4580</v>
      </c>
      <c r="M523" s="99"/>
      <c r="N523" s="99"/>
      <c r="O523" s="99"/>
      <c r="P523" s="99"/>
      <c r="Q523" s="99"/>
      <c r="R523" s="99" t="s">
        <v>4628</v>
      </c>
      <c r="S523" s="99"/>
      <c r="T523" s="99" t="s">
        <v>4535</v>
      </c>
      <c r="U523" s="99" t="s">
        <v>1934</v>
      </c>
      <c r="V523" s="99">
        <v>965</v>
      </c>
      <c r="W523" s="99">
        <v>303.2</v>
      </c>
      <c r="X523" s="99">
        <v>303.2</v>
      </c>
      <c r="Y523" s="99">
        <v>2838</v>
      </c>
      <c r="Z523" s="99">
        <v>2838</v>
      </c>
      <c r="AA523" s="99" t="s">
        <v>7445</v>
      </c>
      <c r="AB523" s="99" t="s">
        <v>7446</v>
      </c>
      <c r="AC523" s="99"/>
      <c r="AD523" s="99"/>
      <c r="AE523" s="99"/>
      <c r="AF523" s="99"/>
      <c r="AG523" s="99"/>
      <c r="AH523" s="99"/>
      <c r="AI523" s="99"/>
      <c r="AJ523" s="99"/>
      <c r="AK523" s="99"/>
      <c r="AL523" s="99"/>
      <c r="AM523" s="99"/>
      <c r="AN523" s="99"/>
      <c r="AO523" s="99" t="s">
        <v>4539</v>
      </c>
      <c r="AP523" s="99" t="s">
        <v>4639</v>
      </c>
      <c r="AQ523" s="99"/>
      <c r="AR523" s="99">
        <v>0</v>
      </c>
      <c r="AS523" s="99" t="s">
        <v>4540</v>
      </c>
      <c r="AT523" s="99"/>
      <c r="AU523" s="99">
        <v>0</v>
      </c>
      <c r="AV523" s="99">
        <v>0</v>
      </c>
      <c r="AW523" s="99">
        <v>0</v>
      </c>
      <c r="AX523" s="99"/>
      <c r="AY523" s="99" t="s">
        <v>4835</v>
      </c>
      <c r="AZ523" s="99">
        <v>44445.3</v>
      </c>
      <c r="BA523" s="99">
        <v>0</v>
      </c>
      <c r="BB523" s="99">
        <v>0</v>
      </c>
      <c r="BC523" s="99"/>
      <c r="BD523" s="99"/>
      <c r="BE523" s="99"/>
      <c r="BF523" s="99"/>
      <c r="BG523" s="99"/>
      <c r="BH523" s="99"/>
      <c r="BI523" s="99"/>
      <c r="BJ523" s="99"/>
      <c r="BK523" s="99"/>
      <c r="BL523" s="99"/>
      <c r="BM523" s="99"/>
      <c r="BN523" s="99"/>
      <c r="BO523" s="99"/>
      <c r="BP523" s="99"/>
      <c r="BQ523" s="99"/>
      <c r="BR523" s="99"/>
      <c r="BS523" s="99"/>
      <c r="BT523" s="99"/>
      <c r="BU523" s="99"/>
      <c r="BV523" s="99"/>
      <c r="BW523" s="99"/>
      <c r="BX523" s="99"/>
      <c r="BY523" s="99"/>
      <c r="BZ523" s="99"/>
      <c r="CA523" s="99"/>
      <c r="CB523" s="99"/>
      <c r="CC523" s="99"/>
      <c r="CD523" s="99"/>
      <c r="CE523" s="99"/>
      <c r="CF523" s="99"/>
      <c r="CG523" s="99"/>
      <c r="CH523" s="99"/>
      <c r="CI523" s="99"/>
      <c r="CJ523" s="99" t="s">
        <v>4836</v>
      </c>
      <c r="CK523" s="99" t="s">
        <v>7447</v>
      </c>
      <c r="CL523" s="99"/>
      <c r="CM523" s="99"/>
      <c r="CN523" s="102"/>
      <c r="CO523" s="99"/>
      <c r="CP523" s="103" t="s">
        <v>4696</v>
      </c>
      <c r="CQ523" s="104"/>
      <c r="CR523" s="104"/>
      <c r="CS523" s="104"/>
      <c r="CT523" s="104"/>
      <c r="CU523" s="105"/>
      <c r="CV523" s="104" t="str">
        <f>FLEET[[#This Row],[Category]]</f>
        <v>Skid Steer</v>
      </c>
      <c r="CW523" s="106" t="str">
        <f t="shared" si="9"/>
        <v>SS-11</v>
      </c>
      <c r="CX52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use</v>
      </c>
      <c r="CY523" s="106" t="str">
        <f>IFERROR(TRIM(MID(FLEET[[#This Row],[Secondary Asset Identifier]], FIND(" - ", FLEET[[#This Row],[Secondary Asset Identifier]]) + 3, LEN(FLEET[[#This Row],[Secondary Asset Identifier]]))),FLEET[[#This Row],[Emp ID]])</f>
        <v>shop use</v>
      </c>
      <c r="CZ523" s="106" t="s">
        <v>7448</v>
      </c>
      <c r="DA523" s="106" t="s">
        <v>72</v>
      </c>
      <c r="DB523" s="106">
        <f>FLEET[[#This Row],[Toll Collection Device Number]]</f>
        <v>0</v>
      </c>
      <c r="DC523" s="106">
        <f>FLEET[[#This Row],[License Plate]]</f>
        <v>0</v>
      </c>
      <c r="DD523" s="111">
        <f>IFERROR(_xlfn.XLOOKUP(FLEET[[#This Row],[ASSET]],Table7[Equip '#],Table7[Rate],),"NON-BILLABLE")</f>
        <v>2100</v>
      </c>
    </row>
    <row r="524" spans="1:108" ht="24" x14ac:dyDescent="0.25">
      <c r="A524" s="98" t="s">
        <v>4524</v>
      </c>
      <c r="B524" s="99" t="s">
        <v>4525</v>
      </c>
      <c r="C524" s="99" t="s">
        <v>75</v>
      </c>
      <c r="D524" s="99" t="s">
        <v>4829</v>
      </c>
      <c r="E524" s="99" t="s">
        <v>4830</v>
      </c>
      <c r="F524" s="99" t="s">
        <v>7438</v>
      </c>
      <c r="G524" s="99">
        <v>2015</v>
      </c>
      <c r="H524" s="99" t="s">
        <v>4341</v>
      </c>
      <c r="I524" s="100" t="s">
        <v>7439</v>
      </c>
      <c r="J524" s="99"/>
      <c r="K524" s="101">
        <v>45746.609988425902</v>
      </c>
      <c r="L524" s="99" t="s">
        <v>4580</v>
      </c>
      <c r="M524" s="99"/>
      <c r="N524" s="99"/>
      <c r="O524" s="99"/>
      <c r="P524" s="99"/>
      <c r="Q524" s="99"/>
      <c r="R524" s="99" t="s">
        <v>5040</v>
      </c>
      <c r="S524" s="99"/>
      <c r="T524" s="99" t="s">
        <v>4535</v>
      </c>
      <c r="U524" s="99" t="s">
        <v>1936</v>
      </c>
      <c r="V524" s="99">
        <v>961</v>
      </c>
      <c r="W524" s="99">
        <v>5289.4</v>
      </c>
      <c r="X524" s="99">
        <v>5289.4</v>
      </c>
      <c r="Y524" s="99">
        <v>5358</v>
      </c>
      <c r="Z524" s="99">
        <v>5358</v>
      </c>
      <c r="AA524" s="99"/>
      <c r="AB524" s="99" t="s">
        <v>7449</v>
      </c>
      <c r="AC524" s="99"/>
      <c r="AD524" s="99"/>
      <c r="AE524" s="99"/>
      <c r="AF524" s="99"/>
      <c r="AG524" s="99"/>
      <c r="AH524" s="99"/>
      <c r="AI524" s="99"/>
      <c r="AJ524" s="99"/>
      <c r="AK524" s="99"/>
      <c r="AL524" s="99"/>
      <c r="AM524" s="99"/>
      <c r="AN524" s="99"/>
      <c r="AO524" s="99" t="s">
        <v>4539</v>
      </c>
      <c r="AP524" s="99" t="s">
        <v>4639</v>
      </c>
      <c r="AQ524" s="99"/>
      <c r="AR524" s="99">
        <v>0</v>
      </c>
      <c r="AS524" s="99" t="s">
        <v>4540</v>
      </c>
      <c r="AT524" s="99"/>
      <c r="AU524" s="99">
        <v>0</v>
      </c>
      <c r="AV524" s="99">
        <v>0</v>
      </c>
      <c r="AW524" s="99">
        <v>0</v>
      </c>
      <c r="AX524" s="99"/>
      <c r="AY524" s="99" t="s">
        <v>4842</v>
      </c>
      <c r="AZ524" s="99">
        <v>47000</v>
      </c>
      <c r="BA524" s="99">
        <v>0</v>
      </c>
      <c r="BB524" s="99">
        <v>0</v>
      </c>
      <c r="BC524" s="99"/>
      <c r="BD524" s="99"/>
      <c r="BE524" s="99"/>
      <c r="BF524" s="99"/>
      <c r="BG524" s="99"/>
      <c r="BH524" s="99"/>
      <c r="BI524" s="99"/>
      <c r="BJ524" s="99"/>
      <c r="BK524" s="99"/>
      <c r="BL524" s="99"/>
      <c r="BM524" s="99"/>
      <c r="BN524" s="99"/>
      <c r="BO524" s="99"/>
      <c r="BP524" s="99"/>
      <c r="BQ524" s="99"/>
      <c r="BR524" s="99"/>
      <c r="BS524" s="99"/>
      <c r="BT524" s="99"/>
      <c r="BU524" s="99"/>
      <c r="BV524" s="99"/>
      <c r="BW524" s="99"/>
      <c r="BX524" s="99"/>
      <c r="BY524" s="99"/>
      <c r="BZ524" s="99"/>
      <c r="CA524" s="99"/>
      <c r="CB524" s="99"/>
      <c r="CC524" s="99"/>
      <c r="CD524" s="99"/>
      <c r="CE524" s="99"/>
      <c r="CF524" s="99"/>
      <c r="CG524" s="99"/>
      <c r="CH524" s="99"/>
      <c r="CI524" s="99"/>
      <c r="CJ524" s="99" t="s">
        <v>4836</v>
      </c>
      <c r="CK524" s="99" t="s">
        <v>7450</v>
      </c>
      <c r="CL524" s="102"/>
      <c r="CM524" s="99"/>
      <c r="CN524" s="102"/>
      <c r="CO524" s="99"/>
      <c r="CP524" s="103" t="s">
        <v>4696</v>
      </c>
      <c r="CQ524" s="104"/>
      <c r="CR524" s="104"/>
      <c r="CS524" s="104"/>
      <c r="CT524" s="104"/>
      <c r="CU524" s="105"/>
      <c r="CV524" s="104" t="str">
        <f>FLEET[[#This Row],[Category]]</f>
        <v>Skid Steer</v>
      </c>
      <c r="CW524" s="106" t="str">
        <f t="shared" si="9"/>
        <v>SS-16</v>
      </c>
      <c r="CX52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4" s="106" t="s">
        <v>4577</v>
      </c>
      <c r="DA524" s="106" t="s">
        <v>75</v>
      </c>
      <c r="DB524" s="106">
        <f>FLEET[[#This Row],[Toll Collection Device Number]]</f>
        <v>0</v>
      </c>
      <c r="DC524" s="106">
        <f>FLEET[[#This Row],[License Plate]]</f>
        <v>0</v>
      </c>
      <c r="DD524" s="111">
        <f>IFERROR(_xlfn.XLOOKUP(FLEET[[#This Row],[ASSET]],Table7[Equip '#],Table7[Rate],),"NON-BILLABLE")</f>
        <v>2100</v>
      </c>
    </row>
    <row r="525" spans="1:108" ht="24" x14ac:dyDescent="0.25">
      <c r="A525" s="98" t="s">
        <v>4524</v>
      </c>
      <c r="B525" s="99" t="s">
        <v>4525</v>
      </c>
      <c r="C525" s="99" t="s">
        <v>76</v>
      </c>
      <c r="D525" s="99" t="s">
        <v>4829</v>
      </c>
      <c r="E525" s="99" t="s">
        <v>4830</v>
      </c>
      <c r="F525" s="99" t="s">
        <v>7438</v>
      </c>
      <c r="G525" s="99">
        <v>2017</v>
      </c>
      <c r="H525" s="99" t="s">
        <v>4341</v>
      </c>
      <c r="I525" s="100" t="s">
        <v>7439</v>
      </c>
      <c r="J525" s="99"/>
      <c r="K525" s="101">
        <v>45746.901064814803</v>
      </c>
      <c r="L525" s="99" t="s">
        <v>4580</v>
      </c>
      <c r="M525" s="99"/>
      <c r="N525" s="99"/>
      <c r="O525" s="99"/>
      <c r="P525" s="99"/>
      <c r="Q525" s="99"/>
      <c r="R525" s="99" t="s">
        <v>5521</v>
      </c>
      <c r="S525" s="99"/>
      <c r="T525" s="99" t="s">
        <v>4535</v>
      </c>
      <c r="U525" s="99" t="s">
        <v>5106</v>
      </c>
      <c r="V525" s="99">
        <v>964</v>
      </c>
      <c r="W525" s="99">
        <v>5350</v>
      </c>
      <c r="X525" s="99">
        <v>5350</v>
      </c>
      <c r="Y525" s="99">
        <v>5405</v>
      </c>
      <c r="Z525" s="99">
        <v>5405</v>
      </c>
      <c r="AA525" s="99"/>
      <c r="AB525" s="99" t="s">
        <v>7451</v>
      </c>
      <c r="AC525" s="99"/>
      <c r="AD525" s="99"/>
      <c r="AE525" s="99"/>
      <c r="AF525" s="99"/>
      <c r="AG525" s="99"/>
      <c r="AH525" s="99"/>
      <c r="AI525" s="99"/>
      <c r="AJ525" s="99"/>
      <c r="AK525" s="99"/>
      <c r="AL525" s="99"/>
      <c r="AM525" s="99"/>
      <c r="AN525" s="99"/>
      <c r="AO525" s="99" t="s">
        <v>4539</v>
      </c>
      <c r="AP525" s="99" t="s">
        <v>4639</v>
      </c>
      <c r="AQ525" s="99"/>
      <c r="AR525" s="99">
        <v>0</v>
      </c>
      <c r="AS525" s="99" t="s">
        <v>4540</v>
      </c>
      <c r="AT525" s="99"/>
      <c r="AU525" s="99">
        <v>0</v>
      </c>
      <c r="AV525" s="99">
        <v>0</v>
      </c>
      <c r="AW525" s="99">
        <v>0</v>
      </c>
      <c r="AX525" s="99"/>
      <c r="AY525" s="99" t="s">
        <v>4842</v>
      </c>
      <c r="AZ525" s="99">
        <v>51073.2</v>
      </c>
      <c r="BA525" s="99">
        <v>0</v>
      </c>
      <c r="BB525" s="99">
        <v>0</v>
      </c>
      <c r="BC525" s="99"/>
      <c r="BD525" s="99"/>
      <c r="BE525" s="99"/>
      <c r="BF525" s="99"/>
      <c r="BG525" s="99"/>
      <c r="BH525" s="99"/>
      <c r="BI525" s="99"/>
      <c r="BJ525" s="99"/>
      <c r="BK525" s="99"/>
      <c r="BL525" s="99"/>
      <c r="BM525" s="99"/>
      <c r="BN525" s="99"/>
      <c r="BO525" s="99"/>
      <c r="BP525" s="99"/>
      <c r="BQ525" s="99"/>
      <c r="BR525" s="99"/>
      <c r="BS525" s="99"/>
      <c r="BT525" s="99"/>
      <c r="BU525" s="99"/>
      <c r="BV525" s="99"/>
      <c r="BW525" s="99"/>
      <c r="BX525" s="99"/>
      <c r="BY525" s="99"/>
      <c r="BZ525" s="99"/>
      <c r="CA525" s="99"/>
      <c r="CB525" s="99"/>
      <c r="CC525" s="99"/>
      <c r="CD525" s="99"/>
      <c r="CE525" s="99"/>
      <c r="CF525" s="99"/>
      <c r="CG525" s="99"/>
      <c r="CH525" s="99"/>
      <c r="CI525" s="99"/>
      <c r="CJ525" s="99" t="s">
        <v>4836</v>
      </c>
      <c r="CK525" s="99" t="s">
        <v>7452</v>
      </c>
      <c r="CL525" s="99"/>
      <c r="CM525" s="99"/>
      <c r="CN525" s="102"/>
      <c r="CO525" s="99"/>
      <c r="CP525" s="103" t="s">
        <v>4696</v>
      </c>
      <c r="CQ525" s="104"/>
      <c r="CR525" s="104"/>
      <c r="CS525" s="104"/>
      <c r="CT525" s="104"/>
      <c r="CU525" s="105"/>
      <c r="CV525" s="104" t="str">
        <f>FLEET[[#This Row],[Category]]</f>
        <v>Skid Steer</v>
      </c>
      <c r="CW525" s="106" t="str">
        <f t="shared" si="9"/>
        <v>SS-17</v>
      </c>
      <c r="CX52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5" s="106" t="s">
        <v>4577</v>
      </c>
      <c r="DA525" s="106" t="s">
        <v>76</v>
      </c>
      <c r="DB525" s="106">
        <f>FLEET[[#This Row],[Toll Collection Device Number]]</f>
        <v>0</v>
      </c>
      <c r="DC525" s="106">
        <f>FLEET[[#This Row],[License Plate]]</f>
        <v>0</v>
      </c>
      <c r="DD525" s="111">
        <f>IFERROR(_xlfn.XLOOKUP(FLEET[[#This Row],[ASSET]],Table7[Equip '#],Table7[Rate],),"NON-BILLABLE")</f>
        <v>2100</v>
      </c>
    </row>
    <row r="526" spans="1:108" ht="24" x14ac:dyDescent="0.25">
      <c r="A526" s="98" t="s">
        <v>4524</v>
      </c>
      <c r="B526" s="99" t="s">
        <v>4525</v>
      </c>
      <c r="C526" s="99" t="s">
        <v>77</v>
      </c>
      <c r="D526" s="99" t="s">
        <v>4829</v>
      </c>
      <c r="E526" s="99" t="s">
        <v>4830</v>
      </c>
      <c r="F526" s="99" t="s">
        <v>7438</v>
      </c>
      <c r="G526" s="99">
        <v>2017</v>
      </c>
      <c r="H526" s="99" t="s">
        <v>4341</v>
      </c>
      <c r="I526" s="100" t="s">
        <v>7439</v>
      </c>
      <c r="J526" s="99"/>
      <c r="K526" s="101">
        <v>45745.651840277802</v>
      </c>
      <c r="L526" s="99" t="s">
        <v>4580</v>
      </c>
      <c r="M526" s="99"/>
      <c r="N526" s="99"/>
      <c r="O526" s="99"/>
      <c r="P526" s="99"/>
      <c r="Q526" s="99"/>
      <c r="R526" s="99" t="s">
        <v>4873</v>
      </c>
      <c r="S526" s="99"/>
      <c r="T526" s="99" t="s">
        <v>4535</v>
      </c>
      <c r="U526" s="99" t="s">
        <v>1934</v>
      </c>
      <c r="V526" s="99">
        <v>967</v>
      </c>
      <c r="W526" s="99">
        <v>4733.5</v>
      </c>
      <c r="X526" s="99">
        <v>4733.5</v>
      </c>
      <c r="Y526" s="99">
        <v>4861</v>
      </c>
      <c r="Z526" s="99">
        <v>4861</v>
      </c>
      <c r="AA526" s="99"/>
      <c r="AB526" s="99" t="s">
        <v>7453</v>
      </c>
      <c r="AC526" s="99"/>
      <c r="AD526" s="99"/>
      <c r="AE526" s="99"/>
      <c r="AF526" s="99"/>
      <c r="AG526" s="99"/>
      <c r="AH526" s="99"/>
      <c r="AI526" s="99"/>
      <c r="AJ526" s="99"/>
      <c r="AK526" s="99"/>
      <c r="AL526" s="99"/>
      <c r="AM526" s="99"/>
      <c r="AN526" s="99"/>
      <c r="AO526" s="99" t="s">
        <v>4539</v>
      </c>
      <c r="AP526" s="99" t="s">
        <v>4639</v>
      </c>
      <c r="AQ526" s="99"/>
      <c r="AR526" s="99">
        <v>0</v>
      </c>
      <c r="AS526" s="99" t="s">
        <v>4540</v>
      </c>
      <c r="AT526" s="99"/>
      <c r="AU526" s="99">
        <v>0</v>
      </c>
      <c r="AV526" s="99">
        <v>0</v>
      </c>
      <c r="AW526" s="99">
        <v>0</v>
      </c>
      <c r="AX526" s="99"/>
      <c r="AY526" s="99" t="s">
        <v>4893</v>
      </c>
      <c r="AZ526" s="99">
        <v>49000</v>
      </c>
      <c r="BA526" s="99">
        <v>0</v>
      </c>
      <c r="BB526" s="99">
        <v>0</v>
      </c>
      <c r="BC526" s="99"/>
      <c r="BD526" s="99"/>
      <c r="BE526" s="99"/>
      <c r="BF526" s="99"/>
      <c r="BG526" s="99"/>
      <c r="BH526" s="99"/>
      <c r="BI526" s="99"/>
      <c r="BJ526" s="99"/>
      <c r="BK526" s="99"/>
      <c r="BL526" s="99"/>
      <c r="BM526" s="99"/>
      <c r="BN526" s="99"/>
      <c r="BO526" s="99"/>
      <c r="BP526" s="99"/>
      <c r="BQ526" s="99"/>
      <c r="BR526" s="99"/>
      <c r="BS526" s="99"/>
      <c r="BT526" s="99"/>
      <c r="BU526" s="99"/>
      <c r="BV526" s="99"/>
      <c r="BW526" s="99"/>
      <c r="BX526" s="99"/>
      <c r="BY526" s="99"/>
      <c r="BZ526" s="99"/>
      <c r="CA526" s="99"/>
      <c r="CB526" s="99"/>
      <c r="CC526" s="99"/>
      <c r="CD526" s="99"/>
      <c r="CE526" s="99"/>
      <c r="CF526" s="99"/>
      <c r="CG526" s="99"/>
      <c r="CH526" s="99"/>
      <c r="CI526" s="99"/>
      <c r="CJ526" s="99" t="s">
        <v>4836</v>
      </c>
      <c r="CK526" s="99" t="s">
        <v>7454</v>
      </c>
      <c r="CL526" s="99"/>
      <c r="CM526" s="99"/>
      <c r="CN526" s="102"/>
      <c r="CO526" s="99"/>
      <c r="CP526" s="103" t="s">
        <v>4696</v>
      </c>
      <c r="CQ526" s="104"/>
      <c r="CR526" s="104"/>
      <c r="CS526" s="104"/>
      <c r="CT526" s="104"/>
      <c r="CU526" s="105"/>
      <c r="CV526" s="104" t="str">
        <f>FLEET[[#This Row],[Category]]</f>
        <v>Skid Steer</v>
      </c>
      <c r="CW526" s="106" t="str">
        <f t="shared" si="9"/>
        <v>SS-22</v>
      </c>
      <c r="CX52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6" s="106" t="s">
        <v>4577</v>
      </c>
      <c r="DA526" s="106" t="s">
        <v>77</v>
      </c>
      <c r="DB526" s="106">
        <f>FLEET[[#This Row],[Toll Collection Device Number]]</f>
        <v>0</v>
      </c>
      <c r="DC526" s="106">
        <f>FLEET[[#This Row],[License Plate]]</f>
        <v>0</v>
      </c>
      <c r="DD526" s="111">
        <f>IFERROR(_xlfn.XLOOKUP(FLEET[[#This Row],[ASSET]],Table7[Equip '#],Table7[Rate],),"NON-BILLABLE")</f>
        <v>2100</v>
      </c>
    </row>
    <row r="527" spans="1:108" ht="24" x14ac:dyDescent="0.25">
      <c r="A527" s="98" t="s">
        <v>4524</v>
      </c>
      <c r="B527" s="99" t="s">
        <v>4525</v>
      </c>
      <c r="C527" s="99" t="s">
        <v>78</v>
      </c>
      <c r="D527" s="99" t="s">
        <v>4829</v>
      </c>
      <c r="E527" s="99" t="s">
        <v>4830</v>
      </c>
      <c r="F527" s="99" t="s">
        <v>7438</v>
      </c>
      <c r="G527" s="99">
        <v>2016</v>
      </c>
      <c r="H527" s="99" t="s">
        <v>4341</v>
      </c>
      <c r="I527" s="100" t="s">
        <v>7439</v>
      </c>
      <c r="J527" s="99"/>
      <c r="K527" s="101">
        <v>45747.307905092603</v>
      </c>
      <c r="L527" s="99" t="s">
        <v>4853</v>
      </c>
      <c r="M527" s="99"/>
      <c r="N527" s="99"/>
      <c r="O527" s="99"/>
      <c r="P527" s="99"/>
      <c r="Q527" s="99"/>
      <c r="R527" s="99" t="s">
        <v>4779</v>
      </c>
      <c r="S527" s="99"/>
      <c r="T527" s="99" t="s">
        <v>4535</v>
      </c>
      <c r="U527" s="99" t="s">
        <v>4536</v>
      </c>
      <c r="V527" s="99">
        <v>964</v>
      </c>
      <c r="W527" s="99">
        <v>5951.8</v>
      </c>
      <c r="X527" s="99">
        <v>5951.8</v>
      </c>
      <c r="Y527" s="99">
        <v>5948</v>
      </c>
      <c r="Z527" s="99">
        <v>5948</v>
      </c>
      <c r="AA527" s="99"/>
      <c r="AB527" s="99" t="s">
        <v>7455</v>
      </c>
      <c r="AC527" s="99"/>
      <c r="AD527" s="99"/>
      <c r="AE527" s="99"/>
      <c r="AF527" s="99"/>
      <c r="AG527" s="99"/>
      <c r="AH527" s="99"/>
      <c r="AI527" s="99"/>
      <c r="AJ527" s="99"/>
      <c r="AK527" s="99"/>
      <c r="AL527" s="99"/>
      <c r="AM527" s="99"/>
      <c r="AN527" s="99"/>
      <c r="AO527" s="99" t="s">
        <v>4539</v>
      </c>
      <c r="AP527" s="99" t="s">
        <v>4639</v>
      </c>
      <c r="AQ527" s="99">
        <v>0</v>
      </c>
      <c r="AR527" s="99">
        <v>0</v>
      </c>
      <c r="AS527" s="99" t="s">
        <v>4540</v>
      </c>
      <c r="AT527" s="99">
        <v>0</v>
      </c>
      <c r="AU527" s="99">
        <v>0</v>
      </c>
      <c r="AV527" s="99">
        <v>0</v>
      </c>
      <c r="AW527" s="99">
        <v>0</v>
      </c>
      <c r="AX527" s="99"/>
      <c r="AY527" s="99" t="s">
        <v>4893</v>
      </c>
      <c r="AZ527" s="99">
        <v>35594.199999999997</v>
      </c>
      <c r="BA527" s="99">
        <v>0</v>
      </c>
      <c r="BB527" s="99">
        <v>0</v>
      </c>
      <c r="BC527" s="99"/>
      <c r="BD527" s="99"/>
      <c r="BE527" s="99"/>
      <c r="BF527" s="99"/>
      <c r="BG527" s="99"/>
      <c r="BH527" s="99"/>
      <c r="BI527" s="99"/>
      <c r="BJ527" s="99"/>
      <c r="BK527" s="99"/>
      <c r="BL527" s="99"/>
      <c r="BM527" s="99"/>
      <c r="BN527" s="99"/>
      <c r="BO527" s="99"/>
      <c r="BP527" s="99"/>
      <c r="BQ527" s="99"/>
      <c r="BR527" s="99"/>
      <c r="BS527" s="99"/>
      <c r="BT527" s="99"/>
      <c r="BU527" s="99"/>
      <c r="BV527" s="99"/>
      <c r="BW527" s="99"/>
      <c r="BX527" s="99"/>
      <c r="BY527" s="99"/>
      <c r="BZ527" s="99"/>
      <c r="CA527" s="99"/>
      <c r="CB527" s="99"/>
      <c r="CC527" s="99"/>
      <c r="CD527" s="99"/>
      <c r="CE527" s="99"/>
      <c r="CF527" s="99"/>
      <c r="CG527" s="99"/>
      <c r="CH527" s="99"/>
      <c r="CI527" s="99"/>
      <c r="CJ527" s="99" t="s">
        <v>4836</v>
      </c>
      <c r="CK527" s="99" t="s">
        <v>7456</v>
      </c>
      <c r="CL527" s="99"/>
      <c r="CM527" s="99"/>
      <c r="CN527" s="102"/>
      <c r="CO527" s="99"/>
      <c r="CP527" s="103" t="s">
        <v>4696</v>
      </c>
      <c r="CQ527" s="104"/>
      <c r="CR527" s="104"/>
      <c r="CS527" s="104"/>
      <c r="CT527" s="104"/>
      <c r="CU527" s="105"/>
      <c r="CV527" s="104" t="str">
        <f>FLEET[[#This Row],[Category]]</f>
        <v>Skid Steer</v>
      </c>
      <c r="CW527" s="106" t="str">
        <f t="shared" si="9"/>
        <v>SS-23</v>
      </c>
      <c r="CX52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7" s="106" t="s">
        <v>4577</v>
      </c>
      <c r="DA527" s="106" t="s">
        <v>78</v>
      </c>
      <c r="DB527" s="106">
        <f>FLEET[[#This Row],[Toll Collection Device Number]]</f>
        <v>0</v>
      </c>
      <c r="DC527" s="106">
        <f>FLEET[[#This Row],[License Plate]]</f>
        <v>0</v>
      </c>
      <c r="DD527" s="111">
        <f>IFERROR(_xlfn.XLOOKUP(FLEET[[#This Row],[ASSET]],Table7[Equip '#],Table7[Rate],),"NON-BILLABLE")</f>
        <v>2100</v>
      </c>
    </row>
    <row r="528" spans="1:108" ht="24" x14ac:dyDescent="0.25">
      <c r="A528" s="98" t="s">
        <v>4524</v>
      </c>
      <c r="B528" s="99" t="s">
        <v>4525</v>
      </c>
      <c r="C528" s="99" t="s">
        <v>196</v>
      </c>
      <c r="D528" s="99" t="s">
        <v>4829</v>
      </c>
      <c r="E528" s="99" t="s">
        <v>4830</v>
      </c>
      <c r="F528" s="99" t="s">
        <v>7457</v>
      </c>
      <c r="G528" s="99">
        <v>2015</v>
      </c>
      <c r="H528" s="99" t="s">
        <v>4341</v>
      </c>
      <c r="I528" s="100" t="s">
        <v>7458</v>
      </c>
      <c r="J528" s="99"/>
      <c r="K528" s="101">
        <v>45747.268125000002</v>
      </c>
      <c r="L528" s="99" t="s">
        <v>4531</v>
      </c>
      <c r="M528" s="99"/>
      <c r="N528" s="99"/>
      <c r="O528" s="99"/>
      <c r="P528" s="99"/>
      <c r="Q528" s="99"/>
      <c r="R528" s="99" t="s">
        <v>4636</v>
      </c>
      <c r="S528" s="99"/>
      <c r="T528" s="99" t="s">
        <v>4535</v>
      </c>
      <c r="U528" s="99" t="s">
        <v>4536</v>
      </c>
      <c r="V528" s="99">
        <v>969</v>
      </c>
      <c r="W528" s="99">
        <v>500.6</v>
      </c>
      <c r="X528" s="99">
        <v>500.6</v>
      </c>
      <c r="Y528" s="99">
        <v>4259</v>
      </c>
      <c r="Z528" s="99">
        <v>4259</v>
      </c>
      <c r="AA528" s="99"/>
      <c r="AB528" s="99" t="s">
        <v>7459</v>
      </c>
      <c r="AC528" s="99"/>
      <c r="AD528" s="99"/>
      <c r="AE528" s="99"/>
      <c r="AF528" s="99"/>
      <c r="AG528" s="99"/>
      <c r="AH528" s="99"/>
      <c r="AI528" s="99"/>
      <c r="AJ528" s="99"/>
      <c r="AK528" s="99"/>
      <c r="AL528" s="99"/>
      <c r="AM528" s="99"/>
      <c r="AN528" s="99"/>
      <c r="AO528" s="99" t="s">
        <v>4539</v>
      </c>
      <c r="AP528" s="99" t="s">
        <v>4639</v>
      </c>
      <c r="AQ528" s="99"/>
      <c r="AR528" s="99">
        <v>0</v>
      </c>
      <c r="AS528" s="99" t="s">
        <v>4540</v>
      </c>
      <c r="AT528" s="99"/>
      <c r="AU528" s="99">
        <v>0</v>
      </c>
      <c r="AV528" s="99">
        <v>0</v>
      </c>
      <c r="AW528" s="99">
        <v>0</v>
      </c>
      <c r="AX528" s="99"/>
      <c r="AY528" s="99" t="s">
        <v>4893</v>
      </c>
      <c r="AZ528" s="99">
        <v>28891.1</v>
      </c>
      <c r="BA528" s="99">
        <v>0</v>
      </c>
      <c r="BB528" s="99">
        <v>0</v>
      </c>
      <c r="BC528" s="99"/>
      <c r="BD528" s="99"/>
      <c r="BE528" s="99"/>
      <c r="BF528" s="99"/>
      <c r="BG528" s="99"/>
      <c r="BH528" s="99"/>
      <c r="BI528" s="99"/>
      <c r="BJ528" s="99"/>
      <c r="BK528" s="99"/>
      <c r="BL528" s="99"/>
      <c r="BM528" s="99"/>
      <c r="BN528" s="99"/>
      <c r="BO528" s="99"/>
      <c r="BP528" s="99"/>
      <c r="BQ528" s="99"/>
      <c r="BR528" s="99"/>
      <c r="BS528" s="99"/>
      <c r="BT528" s="99"/>
      <c r="BU528" s="99"/>
      <c r="BV528" s="99"/>
      <c r="BW528" s="99"/>
      <c r="BX528" s="99"/>
      <c r="BY528" s="99"/>
      <c r="BZ528" s="99"/>
      <c r="CA528" s="99"/>
      <c r="CB528" s="99"/>
      <c r="CC528" s="99"/>
      <c r="CD528" s="99"/>
      <c r="CE528" s="99"/>
      <c r="CF528" s="99"/>
      <c r="CG528" s="99"/>
      <c r="CH528" s="99"/>
      <c r="CI528" s="99"/>
      <c r="CJ528" s="99" t="s">
        <v>4836</v>
      </c>
      <c r="CK528" s="99" t="s">
        <v>7460</v>
      </c>
      <c r="CL528" s="102"/>
      <c r="CM528" s="99"/>
      <c r="CN528" s="102"/>
      <c r="CO528" s="99"/>
      <c r="CP528" s="103" t="s">
        <v>4696</v>
      </c>
      <c r="CQ528" s="104"/>
      <c r="CR528" s="104"/>
      <c r="CS528" s="104"/>
      <c r="CT528" s="104"/>
      <c r="CU528" s="105"/>
      <c r="CV528" s="104" t="str">
        <f>FLEET[[#This Row],[Category]]</f>
        <v>Skid Steer</v>
      </c>
      <c r="CW528" s="106" t="str">
        <f t="shared" si="9"/>
        <v>SS-24</v>
      </c>
      <c r="CX52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8" s="106" t="s">
        <v>4577</v>
      </c>
      <c r="DA528" s="106" t="s">
        <v>196</v>
      </c>
      <c r="DB528" s="106">
        <f>FLEET[[#This Row],[Toll Collection Device Number]]</f>
        <v>0</v>
      </c>
      <c r="DC528" s="106">
        <f>FLEET[[#This Row],[License Plate]]</f>
        <v>0</v>
      </c>
      <c r="DD528" s="111">
        <f>IFERROR(_xlfn.XLOOKUP(FLEET[[#This Row],[ASSET]],Table7[Equip '#],Table7[Rate],),"NON-BILLABLE")</f>
        <v>2100</v>
      </c>
    </row>
    <row r="529" spans="1:108" ht="24" x14ac:dyDescent="0.25">
      <c r="A529" s="98" t="s">
        <v>4524</v>
      </c>
      <c r="B529" s="99" t="s">
        <v>4525</v>
      </c>
      <c r="C529" s="99" t="s">
        <v>79</v>
      </c>
      <c r="D529" s="99" t="s">
        <v>4829</v>
      </c>
      <c r="E529" s="99" t="s">
        <v>4830</v>
      </c>
      <c r="F529" s="99" t="s">
        <v>7438</v>
      </c>
      <c r="G529" s="99">
        <v>2018</v>
      </c>
      <c r="H529" s="99" t="s">
        <v>4341</v>
      </c>
      <c r="I529" s="100" t="s">
        <v>7439</v>
      </c>
      <c r="J529" s="99"/>
      <c r="K529" s="101">
        <v>45747.323020833297</v>
      </c>
      <c r="L529" s="99" t="s">
        <v>4531</v>
      </c>
      <c r="M529" s="99"/>
      <c r="N529" s="99"/>
      <c r="O529" s="99"/>
      <c r="P529" s="99"/>
      <c r="Q529" s="99"/>
      <c r="R529" s="99" t="s">
        <v>7461</v>
      </c>
      <c r="S529" s="99"/>
      <c r="T529" s="99" t="s">
        <v>4535</v>
      </c>
      <c r="U529" s="99" t="s">
        <v>4536</v>
      </c>
      <c r="V529" s="99">
        <v>963</v>
      </c>
      <c r="W529" s="99">
        <v>4828.7</v>
      </c>
      <c r="X529" s="99">
        <v>4828.7</v>
      </c>
      <c r="Y529" s="99">
        <v>4879</v>
      </c>
      <c r="Z529" s="99">
        <v>4879</v>
      </c>
      <c r="AA529" s="99"/>
      <c r="AB529" s="99" t="s">
        <v>7462</v>
      </c>
      <c r="AC529" s="99"/>
      <c r="AD529" s="99"/>
      <c r="AE529" s="99"/>
      <c r="AF529" s="99"/>
      <c r="AG529" s="99"/>
      <c r="AH529" s="99"/>
      <c r="AI529" s="99"/>
      <c r="AJ529" s="99"/>
      <c r="AK529" s="99"/>
      <c r="AL529" s="99"/>
      <c r="AM529" s="99"/>
      <c r="AN529" s="99"/>
      <c r="AO529" s="99" t="s">
        <v>4539</v>
      </c>
      <c r="AP529" s="99" t="s">
        <v>4639</v>
      </c>
      <c r="AQ529" s="99"/>
      <c r="AR529" s="99">
        <v>0</v>
      </c>
      <c r="AS529" s="99" t="s">
        <v>4540</v>
      </c>
      <c r="AT529" s="99"/>
      <c r="AU529" s="99">
        <v>0</v>
      </c>
      <c r="AV529" s="99">
        <v>0</v>
      </c>
      <c r="AW529" s="99">
        <v>0</v>
      </c>
      <c r="AX529" s="99"/>
      <c r="AY529" s="99"/>
      <c r="AZ529" s="99">
        <v>0</v>
      </c>
      <c r="BA529" s="99">
        <v>0</v>
      </c>
      <c r="BB529" s="99">
        <v>0</v>
      </c>
      <c r="BC529" s="99"/>
      <c r="BD529" s="99"/>
      <c r="BE529" s="99"/>
      <c r="BF529" s="99"/>
      <c r="BG529" s="99"/>
      <c r="BH529" s="99"/>
      <c r="BI529" s="99"/>
      <c r="BJ529" s="99"/>
      <c r="BK529" s="99"/>
      <c r="BL529" s="99"/>
      <c r="BM529" s="99"/>
      <c r="BN529" s="99"/>
      <c r="BO529" s="99"/>
      <c r="BP529" s="99"/>
      <c r="BQ529" s="99"/>
      <c r="BR529" s="99"/>
      <c r="BS529" s="99"/>
      <c r="BT529" s="99"/>
      <c r="BU529" s="99"/>
      <c r="BV529" s="99"/>
      <c r="BW529" s="99"/>
      <c r="BX529" s="99"/>
      <c r="BY529" s="99"/>
      <c r="BZ529" s="99"/>
      <c r="CA529" s="99"/>
      <c r="CB529" s="99"/>
      <c r="CC529" s="99"/>
      <c r="CD529" s="99"/>
      <c r="CE529" s="99"/>
      <c r="CF529" s="99"/>
      <c r="CG529" s="99"/>
      <c r="CH529" s="99"/>
      <c r="CI529" s="99"/>
      <c r="CJ529" s="99" t="s">
        <v>4836</v>
      </c>
      <c r="CK529" s="99" t="s">
        <v>7463</v>
      </c>
      <c r="CL529" s="99"/>
      <c r="CM529" s="99"/>
      <c r="CN529" s="102"/>
      <c r="CO529" s="99"/>
      <c r="CP529" s="103" t="s">
        <v>4696</v>
      </c>
      <c r="CQ529" s="104"/>
      <c r="CR529" s="104"/>
      <c r="CS529" s="104"/>
      <c r="CT529" s="104"/>
      <c r="CU529" s="105"/>
      <c r="CV529" s="104" t="str">
        <f>FLEET[[#This Row],[Category]]</f>
        <v>Skid Steer</v>
      </c>
      <c r="CW529" s="106" t="str">
        <f t="shared" si="9"/>
        <v>SS-26</v>
      </c>
      <c r="CX52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2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29" s="106" t="s">
        <v>4577</v>
      </c>
      <c r="DA529" s="106" t="s">
        <v>79</v>
      </c>
      <c r="DB529" s="106">
        <f>FLEET[[#This Row],[Toll Collection Device Number]]</f>
        <v>0</v>
      </c>
      <c r="DC529" s="106">
        <f>FLEET[[#This Row],[License Plate]]</f>
        <v>0</v>
      </c>
      <c r="DD529" s="111">
        <f>IFERROR(_xlfn.XLOOKUP(FLEET[[#This Row],[ASSET]],Table7[Equip '#],Table7[Rate],),"NON-BILLABLE")</f>
        <v>2100</v>
      </c>
    </row>
    <row r="530" spans="1:108" ht="24" x14ac:dyDescent="0.25">
      <c r="A530" s="98" t="s">
        <v>4524</v>
      </c>
      <c r="B530" s="99" t="s">
        <v>4525</v>
      </c>
      <c r="C530" s="99" t="s">
        <v>80</v>
      </c>
      <c r="D530" s="99" t="s">
        <v>4829</v>
      </c>
      <c r="E530" s="99" t="s">
        <v>4830</v>
      </c>
      <c r="F530" s="99" t="s">
        <v>7464</v>
      </c>
      <c r="G530" s="99">
        <v>2018</v>
      </c>
      <c r="H530" s="99" t="s">
        <v>4341</v>
      </c>
      <c r="I530" s="100" t="s">
        <v>7439</v>
      </c>
      <c r="J530" s="99"/>
      <c r="K530" s="101">
        <v>45747.335162037001</v>
      </c>
      <c r="L530" s="99" t="s">
        <v>4853</v>
      </c>
      <c r="M530" s="99"/>
      <c r="N530" s="99"/>
      <c r="O530" s="99"/>
      <c r="P530" s="99"/>
      <c r="Q530" s="99"/>
      <c r="R530" s="99" t="s">
        <v>5950</v>
      </c>
      <c r="S530" s="99"/>
      <c r="T530" s="99" t="s">
        <v>4535</v>
      </c>
      <c r="U530" s="99" t="s">
        <v>4536</v>
      </c>
      <c r="V530" s="99">
        <v>966</v>
      </c>
      <c r="W530" s="99">
        <v>5140.6000000000004</v>
      </c>
      <c r="X530" s="99">
        <v>5140.6000000000004</v>
      </c>
      <c r="Y530" s="99">
        <v>5110</v>
      </c>
      <c r="Z530" s="99">
        <v>5110</v>
      </c>
      <c r="AA530" s="99"/>
      <c r="AB530" s="99" t="s">
        <v>7465</v>
      </c>
      <c r="AC530" s="99"/>
      <c r="AD530" s="99"/>
      <c r="AE530" s="99"/>
      <c r="AF530" s="99"/>
      <c r="AG530" s="99"/>
      <c r="AH530" s="99"/>
      <c r="AI530" s="99"/>
      <c r="AJ530" s="99"/>
      <c r="AK530" s="99"/>
      <c r="AL530" s="99"/>
      <c r="AM530" s="99"/>
      <c r="AN530" s="99"/>
      <c r="AO530" s="99" t="s">
        <v>4539</v>
      </c>
      <c r="AP530" s="99" t="s">
        <v>4639</v>
      </c>
      <c r="AQ530" s="99"/>
      <c r="AR530" s="99">
        <v>0</v>
      </c>
      <c r="AS530" s="99" t="s">
        <v>4540</v>
      </c>
      <c r="AT530" s="99"/>
      <c r="AU530" s="99">
        <v>0</v>
      </c>
      <c r="AV530" s="99">
        <v>0</v>
      </c>
      <c r="AW530" s="99">
        <v>0</v>
      </c>
      <c r="AX530" s="99"/>
      <c r="AY530" s="99"/>
      <c r="AZ530" s="99">
        <v>0</v>
      </c>
      <c r="BA530" s="99">
        <v>0</v>
      </c>
      <c r="BB530" s="99">
        <v>0</v>
      </c>
      <c r="BC530" s="99"/>
      <c r="BD530" s="99"/>
      <c r="BE530" s="99"/>
      <c r="BF530" s="99"/>
      <c r="BG530" s="99"/>
      <c r="BH530" s="99"/>
      <c r="BI530" s="99"/>
      <c r="BJ530" s="99"/>
      <c r="BK530" s="99"/>
      <c r="BL530" s="99"/>
      <c r="BM530" s="99"/>
      <c r="BN530" s="99"/>
      <c r="BO530" s="99"/>
      <c r="BP530" s="99"/>
      <c r="BQ530" s="99"/>
      <c r="BR530" s="99"/>
      <c r="BS530" s="99"/>
      <c r="BT530" s="99"/>
      <c r="BU530" s="99"/>
      <c r="BV530" s="99"/>
      <c r="BW530" s="99"/>
      <c r="BX530" s="99"/>
      <c r="BY530" s="99"/>
      <c r="BZ530" s="99"/>
      <c r="CA530" s="99"/>
      <c r="CB530" s="99"/>
      <c r="CC530" s="99"/>
      <c r="CD530" s="99"/>
      <c r="CE530" s="99"/>
      <c r="CF530" s="99"/>
      <c r="CG530" s="99"/>
      <c r="CH530" s="99"/>
      <c r="CI530" s="99"/>
      <c r="CJ530" s="99" t="s">
        <v>4836</v>
      </c>
      <c r="CK530" s="99" t="s">
        <v>7466</v>
      </c>
      <c r="CL530" s="102"/>
      <c r="CM530" s="99"/>
      <c r="CN530" s="102"/>
      <c r="CO530" s="99"/>
      <c r="CP530" s="103" t="s">
        <v>4696</v>
      </c>
      <c r="CQ530" s="104"/>
      <c r="CR530" s="104"/>
      <c r="CS530" s="104"/>
      <c r="CT530" s="104"/>
      <c r="CU530" s="105"/>
      <c r="CV530" s="104" t="str">
        <f>FLEET[[#This Row],[Category]]</f>
        <v>Skid Steer</v>
      </c>
      <c r="CW530" s="106" t="str">
        <f t="shared" si="9"/>
        <v>SS-27</v>
      </c>
      <c r="CX53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0" s="106" t="s">
        <v>4577</v>
      </c>
      <c r="DA530" s="106" t="s">
        <v>80</v>
      </c>
      <c r="DB530" s="106">
        <f>FLEET[[#This Row],[Toll Collection Device Number]]</f>
        <v>0</v>
      </c>
      <c r="DC530" s="106">
        <f>FLEET[[#This Row],[License Plate]]</f>
        <v>0</v>
      </c>
      <c r="DD530" s="111">
        <f>IFERROR(_xlfn.XLOOKUP(FLEET[[#This Row],[ASSET]],Table7[Equip '#],Table7[Rate],),"NON-BILLABLE")</f>
        <v>2100</v>
      </c>
    </row>
    <row r="531" spans="1:108" ht="24" x14ac:dyDescent="0.25">
      <c r="A531" s="98" t="s">
        <v>4524</v>
      </c>
      <c r="B531" s="99" t="s">
        <v>4525</v>
      </c>
      <c r="C531" s="99" t="s">
        <v>81</v>
      </c>
      <c r="D531" s="99" t="s">
        <v>4829</v>
      </c>
      <c r="E531" s="99" t="s">
        <v>4830</v>
      </c>
      <c r="F531" s="99" t="s">
        <v>7438</v>
      </c>
      <c r="G531" s="99">
        <v>2018</v>
      </c>
      <c r="H531" s="99" t="s">
        <v>4341</v>
      </c>
      <c r="I531" s="100" t="s">
        <v>7439</v>
      </c>
      <c r="J531" s="99"/>
      <c r="K531" s="101">
        <v>45746.356458333299</v>
      </c>
      <c r="L531" s="99" t="s">
        <v>4580</v>
      </c>
      <c r="M531" s="99"/>
      <c r="N531" s="99"/>
      <c r="O531" s="99"/>
      <c r="P531" s="99"/>
      <c r="Q531" s="99"/>
      <c r="R531" s="99" t="s">
        <v>4628</v>
      </c>
      <c r="S531" s="99"/>
      <c r="T531" s="99" t="s">
        <v>4535</v>
      </c>
      <c r="U531" s="99" t="s">
        <v>5630</v>
      </c>
      <c r="V531" s="99">
        <v>811</v>
      </c>
      <c r="W531" s="99">
        <v>729</v>
      </c>
      <c r="X531" s="99">
        <v>729</v>
      </c>
      <c r="Y531" s="99">
        <v>5599</v>
      </c>
      <c r="Z531" s="99">
        <v>5599</v>
      </c>
      <c r="AA531" s="99"/>
      <c r="AB531" s="99" t="s">
        <v>7467</v>
      </c>
      <c r="AC531" s="99"/>
      <c r="AD531" s="99"/>
      <c r="AE531" s="99"/>
      <c r="AF531" s="99"/>
      <c r="AG531" s="99"/>
      <c r="AH531" s="99"/>
      <c r="AI531" s="99"/>
      <c r="AJ531" s="99"/>
      <c r="AK531" s="99"/>
      <c r="AL531" s="99"/>
      <c r="AM531" s="99"/>
      <c r="AN531" s="99"/>
      <c r="AO531" s="99" t="s">
        <v>4539</v>
      </c>
      <c r="AP531" s="99" t="s">
        <v>4639</v>
      </c>
      <c r="AQ531" s="99"/>
      <c r="AR531" s="99">
        <v>0</v>
      </c>
      <c r="AS531" s="99" t="s">
        <v>4540</v>
      </c>
      <c r="AT531" s="99"/>
      <c r="AU531" s="99">
        <v>0</v>
      </c>
      <c r="AV531" s="99">
        <v>0</v>
      </c>
      <c r="AW531" s="99">
        <v>0</v>
      </c>
      <c r="AX531" s="99"/>
      <c r="AY531" s="99"/>
      <c r="AZ531" s="99">
        <v>0</v>
      </c>
      <c r="BA531" s="99">
        <v>0</v>
      </c>
      <c r="BB531" s="99">
        <v>0</v>
      </c>
      <c r="BC531" s="99"/>
      <c r="BD531" s="99"/>
      <c r="BE531" s="99"/>
      <c r="BF531" s="99"/>
      <c r="BG531" s="99"/>
      <c r="BH531" s="99"/>
      <c r="BI531" s="99"/>
      <c r="BJ531" s="99"/>
      <c r="BK531" s="99"/>
      <c r="BL531" s="99"/>
      <c r="BM531" s="99"/>
      <c r="BN531" s="99"/>
      <c r="BO531" s="99"/>
      <c r="BP531" s="99"/>
      <c r="BQ531" s="99"/>
      <c r="BR531" s="99"/>
      <c r="BS531" s="99"/>
      <c r="BT531" s="99"/>
      <c r="BU531" s="99"/>
      <c r="BV531" s="99"/>
      <c r="BW531" s="99"/>
      <c r="BX531" s="99"/>
      <c r="BY531" s="99"/>
      <c r="BZ531" s="99"/>
      <c r="CA531" s="99"/>
      <c r="CB531" s="99"/>
      <c r="CC531" s="99"/>
      <c r="CD531" s="99"/>
      <c r="CE531" s="99"/>
      <c r="CF531" s="99"/>
      <c r="CG531" s="99"/>
      <c r="CH531" s="99"/>
      <c r="CI531" s="99"/>
      <c r="CJ531" s="99" t="s">
        <v>4836</v>
      </c>
      <c r="CK531" s="99" t="s">
        <v>7468</v>
      </c>
      <c r="CL531" s="102"/>
      <c r="CM531" s="99"/>
      <c r="CN531" s="102"/>
      <c r="CO531" s="99"/>
      <c r="CP531" s="103" t="s">
        <v>4696</v>
      </c>
      <c r="CQ531" s="104"/>
      <c r="CR531" s="104"/>
      <c r="CS531" s="104"/>
      <c r="CT531" s="104"/>
      <c r="CU531" s="105"/>
      <c r="CV531" s="104" t="str">
        <f>FLEET[[#This Row],[Category]]</f>
        <v>Skid Steer</v>
      </c>
      <c r="CW531" s="106" t="str">
        <f t="shared" si="9"/>
        <v>SS-28</v>
      </c>
      <c r="CX53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1" s="106" t="s">
        <v>4577</v>
      </c>
      <c r="DA531" s="106" t="s">
        <v>81</v>
      </c>
      <c r="DB531" s="106">
        <f>FLEET[[#This Row],[Toll Collection Device Number]]</f>
        <v>0</v>
      </c>
      <c r="DC531" s="106">
        <f>FLEET[[#This Row],[License Plate]]</f>
        <v>0</v>
      </c>
      <c r="DD531" s="111">
        <f>IFERROR(_xlfn.XLOOKUP(FLEET[[#This Row],[ASSET]],Table7[Equip '#],Table7[Rate],),"NON-BILLABLE")</f>
        <v>2100</v>
      </c>
    </row>
    <row r="532" spans="1:108" ht="24" x14ac:dyDescent="0.25">
      <c r="A532" s="98" t="s">
        <v>4524</v>
      </c>
      <c r="B532" s="99" t="s">
        <v>4525</v>
      </c>
      <c r="C532" s="99" t="s">
        <v>82</v>
      </c>
      <c r="D532" s="99" t="s">
        <v>4829</v>
      </c>
      <c r="E532" s="108" t="s">
        <v>4830</v>
      </c>
      <c r="F532" s="108" t="s">
        <v>7438</v>
      </c>
      <c r="G532" s="108">
        <v>2018</v>
      </c>
      <c r="H532" s="108" t="s">
        <v>4341</v>
      </c>
      <c r="I532" s="100" t="s">
        <v>7439</v>
      </c>
      <c r="J532" s="99"/>
      <c r="K532" s="99">
        <v>45746.533356481501</v>
      </c>
      <c r="L532" s="99" t="s">
        <v>4580</v>
      </c>
      <c r="M532" s="99"/>
      <c r="N532" s="99"/>
      <c r="O532" s="99"/>
      <c r="P532" s="99"/>
      <c r="Q532" s="99"/>
      <c r="R532" s="99" t="s">
        <v>4776</v>
      </c>
      <c r="S532" s="99"/>
      <c r="T532" s="99" t="s">
        <v>4535</v>
      </c>
      <c r="U532" s="99" t="s">
        <v>5630</v>
      </c>
      <c r="V532" s="99">
        <v>217</v>
      </c>
      <c r="W532" s="99">
        <v>4084.9</v>
      </c>
      <c r="X532" s="99">
        <v>4084.9</v>
      </c>
      <c r="Y532" s="99">
        <v>3908</v>
      </c>
      <c r="Z532" s="99">
        <v>3908</v>
      </c>
      <c r="AA532" s="99" t="s">
        <v>7469</v>
      </c>
      <c r="AB532" s="99" t="s">
        <v>7470</v>
      </c>
      <c r="AC532" s="99"/>
      <c r="AD532" s="99"/>
      <c r="AE532" s="99"/>
      <c r="AF532" s="99"/>
      <c r="AG532" s="99"/>
      <c r="AH532" s="99"/>
      <c r="AI532" s="99"/>
      <c r="AJ532" s="99"/>
      <c r="AK532" s="99"/>
      <c r="AL532" s="99"/>
      <c r="AM532" s="99"/>
      <c r="AN532" s="99"/>
      <c r="AO532" s="99" t="s">
        <v>4539</v>
      </c>
      <c r="AP532" s="99" t="s">
        <v>4639</v>
      </c>
      <c r="AQ532" s="99">
        <v>0</v>
      </c>
      <c r="AR532" s="99">
        <v>0</v>
      </c>
      <c r="AS532" s="99" t="s">
        <v>4540</v>
      </c>
      <c r="AT532" s="99">
        <v>0</v>
      </c>
      <c r="AU532" s="99">
        <v>0</v>
      </c>
      <c r="AV532" s="99">
        <v>0</v>
      </c>
      <c r="AW532" s="99">
        <v>0</v>
      </c>
      <c r="AX532" s="99"/>
      <c r="AY532" s="99"/>
      <c r="AZ532" s="99">
        <v>0</v>
      </c>
      <c r="BA532" s="99">
        <v>0</v>
      </c>
      <c r="BB532" s="99">
        <v>0</v>
      </c>
      <c r="BC532" s="99"/>
      <c r="BD532" s="99"/>
      <c r="BE532" s="99"/>
      <c r="BF532" s="99"/>
      <c r="BG532" s="99"/>
      <c r="BH532" s="99"/>
      <c r="BI532" s="99"/>
      <c r="BJ532" s="99"/>
      <c r="BK532" s="99"/>
      <c r="BL532" s="99"/>
      <c r="BM532" s="99"/>
      <c r="BN532" s="99"/>
      <c r="BO532" s="99"/>
      <c r="BP532" s="99"/>
      <c r="BQ532" s="99"/>
      <c r="BR532" s="99"/>
      <c r="BS532" s="99"/>
      <c r="BT532" s="99"/>
      <c r="BU532" s="99"/>
      <c r="BV532" s="99"/>
      <c r="BW532" s="99"/>
      <c r="BX532" s="99"/>
      <c r="BY532" s="99"/>
      <c r="BZ532" s="99"/>
      <c r="CA532" s="99"/>
      <c r="CB532" s="99"/>
      <c r="CC532" s="99"/>
      <c r="CD532" s="99"/>
      <c r="CE532" s="99"/>
      <c r="CF532" s="99"/>
      <c r="CG532" s="99"/>
      <c r="CH532" s="99"/>
      <c r="CI532" s="99"/>
      <c r="CJ532" s="99" t="s">
        <v>4836</v>
      </c>
      <c r="CK532" s="99" t="s">
        <v>7471</v>
      </c>
      <c r="CL532" s="99"/>
      <c r="CM532" s="99"/>
      <c r="CN532" s="102"/>
      <c r="CO532" s="99"/>
      <c r="CP532" s="103" t="s">
        <v>4696</v>
      </c>
      <c r="CQ532" s="104"/>
      <c r="CR532" s="104"/>
      <c r="CS532" s="104"/>
      <c r="CT532" s="104"/>
      <c r="CU532" s="105"/>
      <c r="CV532" s="104" t="str">
        <f>FLEET[[#This Row],[Category]]</f>
        <v>Skid Steer</v>
      </c>
      <c r="CW532" s="106" t="str">
        <f t="shared" si="9"/>
        <v>SS-29</v>
      </c>
      <c r="CX53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2" s="106" t="s">
        <v>4577</v>
      </c>
      <c r="DA532" s="106" t="s">
        <v>82</v>
      </c>
      <c r="DB532" s="106">
        <f>FLEET[[#This Row],[Toll Collection Device Number]]</f>
        <v>0</v>
      </c>
      <c r="DC532" s="106">
        <f>FLEET[[#This Row],[License Plate]]</f>
        <v>0</v>
      </c>
      <c r="DD532" s="111">
        <f>IFERROR(_xlfn.XLOOKUP(FLEET[[#This Row],[ASSET]],Table7[Equip '#],Table7[Rate],),"NON-BILLABLE")</f>
        <v>2100</v>
      </c>
    </row>
    <row r="533" spans="1:108" ht="24" x14ac:dyDescent="0.25">
      <c r="A533" s="98" t="s">
        <v>4524</v>
      </c>
      <c r="B533" s="99" t="s">
        <v>4525</v>
      </c>
      <c r="C533" s="99" t="s">
        <v>83</v>
      </c>
      <c r="D533" s="99" t="s">
        <v>4829</v>
      </c>
      <c r="E533" s="99" t="s">
        <v>4830</v>
      </c>
      <c r="F533" s="99" t="s">
        <v>7438</v>
      </c>
      <c r="G533" s="99">
        <v>2018</v>
      </c>
      <c r="H533" s="99" t="s">
        <v>4341</v>
      </c>
      <c r="I533" s="100" t="s">
        <v>7439</v>
      </c>
      <c r="J533" s="99"/>
      <c r="K533" s="101">
        <v>45746.648599537002</v>
      </c>
      <c r="L533" s="99" t="s">
        <v>4580</v>
      </c>
      <c r="M533" s="99"/>
      <c r="N533" s="99"/>
      <c r="O533" s="99"/>
      <c r="P533" s="99"/>
      <c r="Q533" s="99"/>
      <c r="R533" s="99" t="s">
        <v>4628</v>
      </c>
      <c r="S533" s="99"/>
      <c r="T533" s="99" t="s">
        <v>4535</v>
      </c>
      <c r="U533" s="99" t="s">
        <v>1934</v>
      </c>
      <c r="V533" s="99">
        <v>967</v>
      </c>
      <c r="W533" s="99">
        <v>6372</v>
      </c>
      <c r="X533" s="99">
        <v>6372</v>
      </c>
      <c r="Y533" s="99">
        <v>7058</v>
      </c>
      <c r="Z533" s="99">
        <v>7058</v>
      </c>
      <c r="AA533" s="99" t="s">
        <v>7469</v>
      </c>
      <c r="AB533" s="99" t="s">
        <v>7472</v>
      </c>
      <c r="AC533" s="99"/>
      <c r="AD533" s="99"/>
      <c r="AE533" s="99"/>
      <c r="AF533" s="99"/>
      <c r="AG533" s="99"/>
      <c r="AH533" s="99"/>
      <c r="AI533" s="99"/>
      <c r="AJ533" s="99"/>
      <c r="AK533" s="99"/>
      <c r="AL533" s="99"/>
      <c r="AM533" s="99"/>
      <c r="AN533" s="99"/>
      <c r="AO533" s="99" t="s">
        <v>4539</v>
      </c>
      <c r="AP533" s="99" t="s">
        <v>4639</v>
      </c>
      <c r="AQ533" s="99">
        <v>0</v>
      </c>
      <c r="AR533" s="99">
        <v>0</v>
      </c>
      <c r="AS533" s="99" t="s">
        <v>4540</v>
      </c>
      <c r="AT533" s="99">
        <v>0</v>
      </c>
      <c r="AU533" s="99">
        <v>0</v>
      </c>
      <c r="AV533" s="99">
        <v>0</v>
      </c>
      <c r="AW533" s="99">
        <v>0</v>
      </c>
      <c r="AX533" s="99"/>
      <c r="AY533" s="99"/>
      <c r="AZ533" s="99">
        <v>0</v>
      </c>
      <c r="BA533" s="99">
        <v>0</v>
      </c>
      <c r="BB533" s="99">
        <v>0</v>
      </c>
      <c r="BC533" s="99"/>
      <c r="BD533" s="99"/>
      <c r="BE533" s="99"/>
      <c r="BF533" s="99"/>
      <c r="BG533" s="99"/>
      <c r="BH533" s="99"/>
      <c r="BI533" s="99"/>
      <c r="BJ533" s="99"/>
      <c r="BK533" s="99"/>
      <c r="BL533" s="99"/>
      <c r="BM533" s="99"/>
      <c r="BN533" s="99"/>
      <c r="BO533" s="99"/>
      <c r="BP533" s="99"/>
      <c r="BQ533" s="99"/>
      <c r="BR533" s="99"/>
      <c r="BS533" s="99"/>
      <c r="BT533" s="99"/>
      <c r="BU533" s="99"/>
      <c r="BV533" s="99"/>
      <c r="BW533" s="99"/>
      <c r="BX533" s="99"/>
      <c r="BY533" s="99"/>
      <c r="BZ533" s="99"/>
      <c r="CA533" s="99"/>
      <c r="CB533" s="99"/>
      <c r="CC533" s="99"/>
      <c r="CD533" s="99"/>
      <c r="CE533" s="99"/>
      <c r="CF533" s="99"/>
      <c r="CG533" s="99"/>
      <c r="CH533" s="99"/>
      <c r="CI533" s="99"/>
      <c r="CJ533" s="99" t="s">
        <v>4836</v>
      </c>
      <c r="CK533" s="99" t="s">
        <v>7473</v>
      </c>
      <c r="CL533" s="102"/>
      <c r="CM533" s="99"/>
      <c r="CN533" s="102"/>
      <c r="CO533" s="99"/>
      <c r="CP533" s="103" t="s">
        <v>4696</v>
      </c>
      <c r="CQ533" s="104"/>
      <c r="CR533" s="104"/>
      <c r="CS533" s="104"/>
      <c r="CT533" s="104"/>
      <c r="CU533" s="105"/>
      <c r="CV533" s="104" t="str">
        <f>FLEET[[#This Row],[Category]]</f>
        <v>Skid Steer</v>
      </c>
      <c r="CW533" s="106" t="str">
        <f t="shared" si="9"/>
        <v>SS-32</v>
      </c>
      <c r="CX53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3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33" s="106" t="s">
        <v>4577</v>
      </c>
      <c r="DA533" s="106" t="s">
        <v>83</v>
      </c>
      <c r="DB533" s="106">
        <f>FLEET[[#This Row],[Toll Collection Device Number]]</f>
        <v>0</v>
      </c>
      <c r="DC533" s="106">
        <f>FLEET[[#This Row],[License Plate]]</f>
        <v>0</v>
      </c>
      <c r="DD533" s="111">
        <f>IFERROR(_xlfn.XLOOKUP(FLEET[[#This Row],[ASSET]],Table7[Equip '#],Table7[Rate],),"NON-BILLABLE")</f>
        <v>2100</v>
      </c>
    </row>
    <row r="534" spans="1:108" ht="24" x14ac:dyDescent="0.25">
      <c r="A534" s="98" t="s">
        <v>4524</v>
      </c>
      <c r="B534" s="99" t="s">
        <v>4525</v>
      </c>
      <c r="C534" s="99" t="s">
        <v>7474</v>
      </c>
      <c r="D534" s="99" t="s">
        <v>4829</v>
      </c>
      <c r="E534" s="99" t="s">
        <v>4830</v>
      </c>
      <c r="F534" s="99" t="s">
        <v>7438</v>
      </c>
      <c r="G534" s="99"/>
      <c r="H534" s="99" t="s">
        <v>4341</v>
      </c>
      <c r="I534" s="100" t="s">
        <v>7439</v>
      </c>
      <c r="J534" s="99"/>
      <c r="K534" s="101">
        <v>45746.644050925897</v>
      </c>
      <c r="L534" s="99" t="s">
        <v>4580</v>
      </c>
      <c r="M534" s="99"/>
      <c r="N534" s="99"/>
      <c r="O534" s="99"/>
      <c r="P534" s="99"/>
      <c r="Q534" s="99"/>
      <c r="R534" s="99" t="s">
        <v>4628</v>
      </c>
      <c r="S534" s="99"/>
      <c r="T534" s="99" t="s">
        <v>4535</v>
      </c>
      <c r="U534" s="99" t="s">
        <v>5630</v>
      </c>
      <c r="V534" s="99">
        <v>844</v>
      </c>
      <c r="W534" s="99">
        <v>907.1</v>
      </c>
      <c r="X534" s="99">
        <v>907.1</v>
      </c>
      <c r="Y534" s="99">
        <v>1716</v>
      </c>
      <c r="Z534" s="99">
        <v>1716</v>
      </c>
      <c r="AA534" s="99" t="s">
        <v>7475</v>
      </c>
      <c r="AB534" s="99" t="s">
        <v>7476</v>
      </c>
      <c r="AC534" s="99"/>
      <c r="AD534" s="99"/>
      <c r="AE534" s="99"/>
      <c r="AF534" s="99"/>
      <c r="AG534" s="99"/>
      <c r="AH534" s="99" t="s">
        <v>7477</v>
      </c>
      <c r="AI534" s="99"/>
      <c r="AJ534" s="99"/>
      <c r="AK534" s="99"/>
      <c r="AL534" s="99"/>
      <c r="AM534" s="99"/>
      <c r="AN534" s="99"/>
      <c r="AO534" s="99" t="s">
        <v>4539</v>
      </c>
      <c r="AP534" s="99" t="s">
        <v>4639</v>
      </c>
      <c r="AQ534" s="99">
        <v>0</v>
      </c>
      <c r="AR534" s="99">
        <v>0</v>
      </c>
      <c r="AS534" s="99" t="s">
        <v>4540</v>
      </c>
      <c r="AT534" s="99">
        <v>0</v>
      </c>
      <c r="AU534" s="99">
        <v>0</v>
      </c>
      <c r="AV534" s="99">
        <v>0</v>
      </c>
      <c r="AW534" s="99">
        <v>0</v>
      </c>
      <c r="AX534" s="99"/>
      <c r="AY534" s="99"/>
      <c r="AZ534" s="99"/>
      <c r="BA534" s="99"/>
      <c r="BB534" s="99"/>
      <c r="BC534" s="99"/>
      <c r="BD534" s="99"/>
      <c r="BE534" s="99"/>
      <c r="BF534" s="99"/>
      <c r="BG534" s="99"/>
      <c r="BH534" s="99"/>
      <c r="BI534" s="99"/>
      <c r="BJ534" s="99"/>
      <c r="BK534" s="99"/>
      <c r="BL534" s="99"/>
      <c r="BM534" s="99"/>
      <c r="BN534" s="99"/>
      <c r="BO534" s="99"/>
      <c r="BP534" s="99"/>
      <c r="BQ534" s="99"/>
      <c r="BR534" s="99"/>
      <c r="BS534" s="99"/>
      <c r="BT534" s="99"/>
      <c r="BU534" s="99"/>
      <c r="BV534" s="99"/>
      <c r="BW534" s="99"/>
      <c r="BX534" s="99"/>
      <c r="BY534" s="99"/>
      <c r="BZ534" s="99"/>
      <c r="CA534" s="99"/>
      <c r="CB534" s="99"/>
      <c r="CC534" s="99"/>
      <c r="CD534" s="99"/>
      <c r="CE534" s="99"/>
      <c r="CF534" s="99"/>
      <c r="CG534" s="99"/>
      <c r="CH534" s="99"/>
      <c r="CI534" s="99"/>
      <c r="CJ534" s="99" t="s">
        <v>4836</v>
      </c>
      <c r="CK534" s="99" t="s">
        <v>7478</v>
      </c>
      <c r="CL534" s="102"/>
      <c r="CM534" s="99"/>
      <c r="CN534" s="102"/>
      <c r="CO534" s="99"/>
      <c r="CP534" s="103" t="s">
        <v>4544</v>
      </c>
      <c r="CQ534" s="104"/>
      <c r="CR534" s="104"/>
      <c r="CS534" s="104"/>
      <c r="CT534" s="104"/>
      <c r="CU534" s="105"/>
      <c r="CV534" s="104" t="str">
        <f>FLEET[[#This Row],[Category]]</f>
        <v>Skid Steer</v>
      </c>
      <c r="CW534" s="106" t="str">
        <f t="shared" si="9"/>
        <v>SS-33</v>
      </c>
      <c r="CX53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AARON CONCHA</v>
      </c>
      <c r="CY534" s="106" t="str">
        <f>IFERROR(TRIM(MID(FLEET[[#This Row],[Secondary Asset Identifier]], FIND(" - ", FLEET[[#This Row],[Secondary Asset Identifier]]) + 3, LEN(FLEET[[#This Row],[Secondary Asset Identifier]]))),FLEET[[#This Row],[Emp ID]])</f>
        <v>AARON CONCHA</v>
      </c>
      <c r="CZ534" s="106" t="s">
        <v>7479</v>
      </c>
      <c r="DA534" s="106" t="s">
        <v>3063</v>
      </c>
      <c r="DB534" s="106">
        <f>FLEET[[#This Row],[Toll Collection Device Number]]</f>
        <v>0</v>
      </c>
      <c r="DC534" s="106">
        <f>FLEET[[#This Row],[License Plate]]</f>
        <v>0</v>
      </c>
      <c r="DD534" s="111">
        <f>IFERROR(_xlfn.XLOOKUP(FLEET[[#This Row],[ASSET]],Table7[Equip '#],Table7[Rate],),"NON-BILLABLE")</f>
        <v>2100</v>
      </c>
    </row>
    <row r="535" spans="1:108" ht="24" x14ac:dyDescent="0.25">
      <c r="A535" s="98" t="s">
        <v>4524</v>
      </c>
      <c r="B535" s="99" t="s">
        <v>4525</v>
      </c>
      <c r="C535" s="99" t="s">
        <v>7480</v>
      </c>
      <c r="D535" s="99" t="s">
        <v>4829</v>
      </c>
      <c r="E535" s="99" t="s">
        <v>4830</v>
      </c>
      <c r="F535" s="99" t="s">
        <v>7464</v>
      </c>
      <c r="G535" s="99"/>
      <c r="H535" s="99" t="s">
        <v>4341</v>
      </c>
      <c r="I535" s="100" t="s">
        <v>7439</v>
      </c>
      <c r="J535" s="99"/>
      <c r="K535" s="101">
        <v>45746.865740740701</v>
      </c>
      <c r="L535" s="99" t="s">
        <v>4580</v>
      </c>
      <c r="M535" s="99"/>
      <c r="N535" s="99"/>
      <c r="O535" s="99"/>
      <c r="P535" s="99"/>
      <c r="Q535" s="99"/>
      <c r="R535" s="99" t="s">
        <v>6296</v>
      </c>
      <c r="S535" s="99"/>
      <c r="T535" s="99" t="s">
        <v>4535</v>
      </c>
      <c r="U535" s="99" t="s">
        <v>4839</v>
      </c>
      <c r="V535" s="99">
        <v>844</v>
      </c>
      <c r="W535" s="99">
        <v>1472.3</v>
      </c>
      <c r="X535" s="99">
        <v>1472.3</v>
      </c>
      <c r="Y535" s="99">
        <v>1396</v>
      </c>
      <c r="Z535" s="99">
        <v>1396</v>
      </c>
      <c r="AA535" s="99" t="s">
        <v>7481</v>
      </c>
      <c r="AB535" s="99" t="s">
        <v>7482</v>
      </c>
      <c r="AC535" s="99"/>
      <c r="AD535" s="99"/>
      <c r="AE535" s="99"/>
      <c r="AF535" s="99"/>
      <c r="AG535" s="99"/>
      <c r="AH535" s="100" t="s">
        <v>7483</v>
      </c>
      <c r="AI535" s="99"/>
      <c r="AJ535" s="99"/>
      <c r="AK535" s="99"/>
      <c r="AL535" s="99"/>
      <c r="AM535" s="99"/>
      <c r="AN535" s="99"/>
      <c r="AO535" s="99" t="s">
        <v>4539</v>
      </c>
      <c r="AP535" s="99" t="s">
        <v>4639</v>
      </c>
      <c r="AQ535" s="99">
        <v>0</v>
      </c>
      <c r="AR535" s="99">
        <v>0</v>
      </c>
      <c r="AS535" s="99" t="s">
        <v>4540</v>
      </c>
      <c r="AT535" s="99">
        <v>0</v>
      </c>
      <c r="AU535" s="99">
        <v>0</v>
      </c>
      <c r="AV535" s="99">
        <v>0</v>
      </c>
      <c r="AW535" s="99">
        <v>0</v>
      </c>
      <c r="AX535" s="99"/>
      <c r="AY535" s="99"/>
      <c r="AZ535" s="99"/>
      <c r="BA535" s="99"/>
      <c r="BB535" s="99"/>
      <c r="BC535" s="99"/>
      <c r="BD535" s="99"/>
      <c r="BE535" s="99"/>
      <c r="BF535" s="99"/>
      <c r="BG535" s="99"/>
      <c r="BH535" s="99"/>
      <c r="BI535" s="99"/>
      <c r="BJ535" s="99"/>
      <c r="BK535" s="99"/>
      <c r="BL535" s="99"/>
      <c r="BM535" s="99"/>
      <c r="BN535" s="99"/>
      <c r="BO535" s="99"/>
      <c r="BP535" s="99"/>
      <c r="BQ535" s="99"/>
      <c r="BR535" s="99"/>
      <c r="BS535" s="99"/>
      <c r="BT535" s="99"/>
      <c r="BU535" s="99"/>
      <c r="BV535" s="99"/>
      <c r="BW535" s="99"/>
      <c r="BX535" s="99"/>
      <c r="BY535" s="99"/>
      <c r="BZ535" s="99"/>
      <c r="CA535" s="99"/>
      <c r="CB535" s="99"/>
      <c r="CC535" s="99"/>
      <c r="CD535" s="99"/>
      <c r="CE535" s="99"/>
      <c r="CF535" s="99"/>
      <c r="CG535" s="99"/>
      <c r="CH535" s="99"/>
      <c r="CI535" s="99"/>
      <c r="CJ535" s="99" t="s">
        <v>4836</v>
      </c>
      <c r="CK535" s="99" t="s">
        <v>7484</v>
      </c>
      <c r="CL535" s="102"/>
      <c r="CM535" s="99"/>
      <c r="CN535" s="102"/>
      <c r="CO535" s="99"/>
      <c r="CP535" s="103" t="s">
        <v>4544</v>
      </c>
      <c r="CQ535" s="104"/>
      <c r="CR535" s="104"/>
      <c r="CS535" s="104"/>
      <c r="CT535" s="104"/>
      <c r="CU535" s="105"/>
      <c r="CV535" s="104" t="str">
        <f>FLEET[[#This Row],[Category]]</f>
        <v>Skid Steer</v>
      </c>
      <c r="CW535" s="106" t="str">
        <f t="shared" si="9"/>
        <v>SS-34</v>
      </c>
      <c r="CX53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JOSE RIVERA</v>
      </c>
      <c r="CY535" s="106" t="str">
        <f>IFERROR(TRIM(MID(FLEET[[#This Row],[Secondary Asset Identifier]], FIND(" - ", FLEET[[#This Row],[Secondary Asset Identifier]]) + 3, LEN(FLEET[[#This Row],[Secondary Asset Identifier]]))),FLEET[[#This Row],[Emp ID]])</f>
        <v>JOSE RIVERA</v>
      </c>
      <c r="CZ535" s="106" t="s">
        <v>7485</v>
      </c>
      <c r="DA535" s="106" t="s">
        <v>3064</v>
      </c>
      <c r="DB535" s="106">
        <f>FLEET[[#This Row],[Toll Collection Device Number]]</f>
        <v>0</v>
      </c>
      <c r="DC535" s="106">
        <f>FLEET[[#This Row],[License Plate]]</f>
        <v>0</v>
      </c>
      <c r="DD535" s="111">
        <f>IFERROR(_xlfn.XLOOKUP(FLEET[[#This Row],[ASSET]],Table7[Equip '#],Table7[Rate],),"NON-BILLABLE")</f>
        <v>2100</v>
      </c>
    </row>
    <row r="536" spans="1:108" x14ac:dyDescent="0.25">
      <c r="A536" s="98" t="s">
        <v>4524</v>
      </c>
      <c r="B536" s="99" t="s">
        <v>4525</v>
      </c>
      <c r="C536" s="99" t="s">
        <v>7486</v>
      </c>
      <c r="D536" s="99" t="s">
        <v>4829</v>
      </c>
      <c r="E536" s="99" t="s">
        <v>4830</v>
      </c>
      <c r="F536" s="99" t="s">
        <v>7487</v>
      </c>
      <c r="G536" s="99"/>
      <c r="H536" s="99" t="s">
        <v>4341</v>
      </c>
      <c r="I536" s="100"/>
      <c r="J536" s="99"/>
      <c r="K536" s="101">
        <v>45746.635046296302</v>
      </c>
      <c r="L536" s="99" t="s">
        <v>4531</v>
      </c>
      <c r="M536" s="99"/>
      <c r="N536" s="99"/>
      <c r="O536" s="99"/>
      <c r="P536" s="99"/>
      <c r="Q536" s="99"/>
      <c r="R536" s="99" t="s">
        <v>4636</v>
      </c>
      <c r="S536" s="99"/>
      <c r="T536" s="99" t="s">
        <v>4535</v>
      </c>
      <c r="U536" s="99" t="s">
        <v>4536</v>
      </c>
      <c r="V536" s="99">
        <v>810</v>
      </c>
      <c r="W536" s="99">
        <v>365.7</v>
      </c>
      <c r="X536" s="99">
        <v>365.7</v>
      </c>
      <c r="Y536" s="99">
        <v>853</v>
      </c>
      <c r="Z536" s="99">
        <v>853</v>
      </c>
      <c r="AA536" s="99" t="s">
        <v>7488</v>
      </c>
      <c r="AB536" s="99" t="s">
        <v>7489</v>
      </c>
      <c r="AC536" s="99"/>
      <c r="AD536" s="99"/>
      <c r="AE536" s="99"/>
      <c r="AF536" s="99"/>
      <c r="AG536" s="99"/>
      <c r="AH536" s="99" t="s">
        <v>7490</v>
      </c>
      <c r="AI536" s="99"/>
      <c r="AJ536" s="99"/>
      <c r="AK536" s="99"/>
      <c r="AL536" s="99"/>
      <c r="AM536" s="99"/>
      <c r="AN536" s="99"/>
      <c r="AO536" s="99" t="s">
        <v>4539</v>
      </c>
      <c r="AP536" s="99" t="s">
        <v>4639</v>
      </c>
      <c r="AQ536" s="99">
        <v>0</v>
      </c>
      <c r="AR536" s="99">
        <v>0</v>
      </c>
      <c r="AS536" s="99" t="s">
        <v>4540</v>
      </c>
      <c r="AT536" s="99">
        <v>0</v>
      </c>
      <c r="AU536" s="99">
        <v>0</v>
      </c>
      <c r="AV536" s="99">
        <v>0</v>
      </c>
      <c r="AW536" s="99">
        <v>0</v>
      </c>
      <c r="AX536" s="99"/>
      <c r="AY536" s="99"/>
      <c r="AZ536" s="99"/>
      <c r="BA536" s="99"/>
      <c r="BB536" s="99"/>
      <c r="BC536" s="99"/>
      <c r="BD536" s="99"/>
      <c r="BE536" s="99"/>
      <c r="BF536" s="99" t="s">
        <v>5217</v>
      </c>
      <c r="BG536" s="99"/>
      <c r="BH536" s="99"/>
      <c r="BI536" s="99"/>
      <c r="BJ536" s="99"/>
      <c r="BK536" s="99"/>
      <c r="BL536" s="99"/>
      <c r="BM536" s="99"/>
      <c r="BN536" s="99"/>
      <c r="BO536" s="99"/>
      <c r="BP536" s="99"/>
      <c r="BQ536" s="99"/>
      <c r="BR536" s="99"/>
      <c r="BS536" s="99"/>
      <c r="BT536" s="99"/>
      <c r="BU536" s="99"/>
      <c r="BV536" s="99"/>
      <c r="BW536" s="99"/>
      <c r="BX536" s="99"/>
      <c r="BY536" s="99"/>
      <c r="BZ536" s="99"/>
      <c r="CA536" s="99"/>
      <c r="CB536" s="99"/>
      <c r="CC536" s="99"/>
      <c r="CD536" s="99"/>
      <c r="CE536" s="99"/>
      <c r="CF536" s="99"/>
      <c r="CG536" s="99"/>
      <c r="CH536" s="99"/>
      <c r="CI536" s="99"/>
      <c r="CJ536" s="99" t="s">
        <v>4836</v>
      </c>
      <c r="CK536" s="99" t="s">
        <v>7491</v>
      </c>
      <c r="CL536" s="99"/>
      <c r="CM536" s="99"/>
      <c r="CN536" s="102"/>
      <c r="CO536" s="99"/>
      <c r="CP536" s="103" t="s">
        <v>4544</v>
      </c>
      <c r="CQ536" s="104"/>
      <c r="CR536" s="104"/>
      <c r="CS536" s="104"/>
      <c r="CT536" s="104"/>
      <c r="CU536" s="105"/>
      <c r="CV536" s="104" t="str">
        <f>FLEET[[#This Row],[Category]]</f>
        <v>Skid Steer</v>
      </c>
      <c r="CW536" s="106" t="str">
        <f t="shared" si="9"/>
        <v>SS-35</v>
      </c>
      <c r="CX53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JUAN P. RODRIGUEZ</v>
      </c>
      <c r="CY536" s="106" t="str">
        <f>IFERROR(TRIM(MID(FLEET[[#This Row],[Secondary Asset Identifier]], FIND(" - ", FLEET[[#This Row],[Secondary Asset Identifier]]) + 3, LEN(FLEET[[#This Row],[Secondary Asset Identifier]]))),FLEET[[#This Row],[Emp ID]])</f>
        <v>JUAN P. RODRIGUEZ</v>
      </c>
      <c r="CZ536" s="106" t="s">
        <v>5145</v>
      </c>
      <c r="DA536" s="106" t="s">
        <v>3070</v>
      </c>
      <c r="DB536" s="106">
        <f>FLEET[[#This Row],[Toll Collection Device Number]]</f>
        <v>0</v>
      </c>
      <c r="DC536" s="106">
        <f>FLEET[[#This Row],[License Plate]]</f>
        <v>0</v>
      </c>
      <c r="DD536" s="111">
        <f>IFERROR(_xlfn.XLOOKUP(FLEET[[#This Row],[ASSET]],Table7[Equip '#],Table7[Rate],),"NON-BILLABLE")</f>
        <v>2100</v>
      </c>
    </row>
    <row r="537" spans="1:108" x14ac:dyDescent="0.25">
      <c r="A537" s="98" t="s">
        <v>4524</v>
      </c>
      <c r="B537" s="99" t="s">
        <v>4525</v>
      </c>
      <c r="C537" s="99" t="s">
        <v>7492</v>
      </c>
      <c r="D537" s="99" t="s">
        <v>4829</v>
      </c>
      <c r="E537" s="99" t="s">
        <v>4830</v>
      </c>
      <c r="F537" s="99" t="s">
        <v>7487</v>
      </c>
      <c r="G537" s="99"/>
      <c r="H537" s="99" t="s">
        <v>4341</v>
      </c>
      <c r="I537" s="100"/>
      <c r="J537" s="99"/>
      <c r="K537" s="101">
        <v>45746.687615740702</v>
      </c>
      <c r="L537" s="99" t="s">
        <v>4580</v>
      </c>
      <c r="M537" s="99"/>
      <c r="N537" s="99"/>
      <c r="O537" s="99"/>
      <c r="P537" s="99"/>
      <c r="Q537" s="99"/>
      <c r="R537" s="99" t="s">
        <v>4628</v>
      </c>
      <c r="S537" s="99"/>
      <c r="T537" s="99" t="s">
        <v>4535</v>
      </c>
      <c r="U537" s="99" t="s">
        <v>1942</v>
      </c>
      <c r="V537" s="99">
        <v>810</v>
      </c>
      <c r="W537" s="99">
        <v>267.39999999999998</v>
      </c>
      <c r="X537" s="99">
        <v>267.39999999999998</v>
      </c>
      <c r="Y537" s="99">
        <v>1247</v>
      </c>
      <c r="Z537" s="99">
        <v>1247</v>
      </c>
      <c r="AA537" s="99" t="s">
        <v>7493</v>
      </c>
      <c r="AB537" s="99" t="s">
        <v>7494</v>
      </c>
      <c r="AC537" s="99"/>
      <c r="AD537" s="99"/>
      <c r="AE537" s="99"/>
      <c r="AF537" s="99"/>
      <c r="AG537" s="99"/>
      <c r="AH537" s="99" t="s">
        <v>7495</v>
      </c>
      <c r="AI537" s="99"/>
      <c r="AJ537" s="99"/>
      <c r="AK537" s="99"/>
      <c r="AL537" s="99"/>
      <c r="AM537" s="99"/>
      <c r="AN537" s="99"/>
      <c r="AO537" s="99" t="s">
        <v>4539</v>
      </c>
      <c r="AP537" s="99" t="s">
        <v>4639</v>
      </c>
      <c r="AQ537" s="99">
        <v>0</v>
      </c>
      <c r="AR537" s="99">
        <v>0</v>
      </c>
      <c r="AS537" s="99" t="s">
        <v>4540</v>
      </c>
      <c r="AT537" s="99">
        <v>0</v>
      </c>
      <c r="AU537" s="99">
        <v>0</v>
      </c>
      <c r="AV537" s="99">
        <v>0</v>
      </c>
      <c r="AW537" s="99">
        <v>0</v>
      </c>
      <c r="AX537" s="99"/>
      <c r="AY537" s="99"/>
      <c r="AZ537" s="99"/>
      <c r="BA537" s="99"/>
      <c r="BB537" s="99"/>
      <c r="BC537" s="99"/>
      <c r="BD537" s="99"/>
      <c r="BE537" s="99"/>
      <c r="BF537" s="99"/>
      <c r="BG537" s="99"/>
      <c r="BH537" s="99"/>
      <c r="BI537" s="99"/>
      <c r="BJ537" s="99"/>
      <c r="BK537" s="99"/>
      <c r="BL537" s="99"/>
      <c r="BM537" s="99"/>
      <c r="BN537" s="99"/>
      <c r="BO537" s="99"/>
      <c r="BP537" s="99"/>
      <c r="BQ537" s="99"/>
      <c r="BR537" s="99"/>
      <c r="BS537" s="99"/>
      <c r="BT537" s="99"/>
      <c r="BU537" s="99"/>
      <c r="BV537" s="99"/>
      <c r="BW537" s="99"/>
      <c r="BX537" s="99"/>
      <c r="BY537" s="99"/>
      <c r="BZ537" s="99"/>
      <c r="CA537" s="99"/>
      <c r="CB537" s="99"/>
      <c r="CC537" s="99"/>
      <c r="CD537" s="99"/>
      <c r="CE537" s="99"/>
      <c r="CF537" s="99"/>
      <c r="CG537" s="99"/>
      <c r="CH537" s="99"/>
      <c r="CI537" s="99"/>
      <c r="CJ537" s="99" t="s">
        <v>4836</v>
      </c>
      <c r="CK537" s="99" t="s">
        <v>7496</v>
      </c>
      <c r="CL537" s="99"/>
      <c r="CM537" s="99"/>
      <c r="CN537" s="102"/>
      <c r="CO537" s="99"/>
      <c r="CP537" s="103" t="s">
        <v>4544</v>
      </c>
      <c r="CQ537" s="104"/>
      <c r="CR537" s="104"/>
      <c r="CS537" s="104"/>
      <c r="CT537" s="104"/>
      <c r="CU537" s="105"/>
      <c r="CV537" s="104" t="str">
        <f>FLEET[[#This Row],[Category]]</f>
        <v>Skid Steer</v>
      </c>
      <c r="CW537" s="106" t="str">
        <f t="shared" si="9"/>
        <v>SS-36</v>
      </c>
      <c r="CX53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SALVADOR AGUILLON</v>
      </c>
      <c r="CY537" s="106" t="str">
        <f>IFERROR(TRIM(MID(FLEET[[#This Row],[Secondary Asset Identifier]], FIND(" - ", FLEET[[#This Row],[Secondary Asset Identifier]]) + 3, LEN(FLEET[[#This Row],[Secondary Asset Identifier]]))),FLEET[[#This Row],[Emp ID]])</f>
        <v>SALVADOR AGUILLON</v>
      </c>
      <c r="CZ537" s="106" t="s">
        <v>5182</v>
      </c>
      <c r="DA537" s="106" t="s">
        <v>3071</v>
      </c>
      <c r="DB537" s="106">
        <f>FLEET[[#This Row],[Toll Collection Device Number]]</f>
        <v>0</v>
      </c>
      <c r="DC537" s="106">
        <f>FLEET[[#This Row],[License Plate]]</f>
        <v>0</v>
      </c>
      <c r="DD537" s="111">
        <f>IFERROR(_xlfn.XLOOKUP(FLEET[[#This Row],[ASSET]],Table7[Equip '#],Table7[Rate],),"NON-BILLABLE")</f>
        <v>2100</v>
      </c>
    </row>
    <row r="538" spans="1:108" x14ac:dyDescent="0.25">
      <c r="A538" s="98" t="s">
        <v>4524</v>
      </c>
      <c r="B538" s="99" t="s">
        <v>4525</v>
      </c>
      <c r="C538" s="99" t="s">
        <v>7497</v>
      </c>
      <c r="D538" s="99" t="s">
        <v>4829</v>
      </c>
      <c r="E538" s="99" t="s">
        <v>4830</v>
      </c>
      <c r="F538" s="99" t="s">
        <v>7498</v>
      </c>
      <c r="G538" s="99"/>
      <c r="H538" s="99" t="s">
        <v>4341</v>
      </c>
      <c r="I538" s="100"/>
      <c r="J538" s="99"/>
      <c r="K538" s="101">
        <v>45747.3191435185</v>
      </c>
      <c r="L538" s="99" t="s">
        <v>4531</v>
      </c>
      <c r="M538" s="99"/>
      <c r="N538" s="99"/>
      <c r="O538" s="99"/>
      <c r="P538" s="99"/>
      <c r="Q538" s="99"/>
      <c r="R538" s="99" t="s">
        <v>7499</v>
      </c>
      <c r="S538" s="99"/>
      <c r="T538" s="99" t="s">
        <v>4535</v>
      </c>
      <c r="U538" s="99" t="s">
        <v>4536</v>
      </c>
      <c r="V538" s="99">
        <v>811</v>
      </c>
      <c r="W538" s="99">
        <v>1501.7</v>
      </c>
      <c r="X538" s="99">
        <v>1501.7</v>
      </c>
      <c r="Y538" s="99">
        <v>1832</v>
      </c>
      <c r="Z538" s="99">
        <v>1832</v>
      </c>
      <c r="AA538" s="99" t="s">
        <v>7500</v>
      </c>
      <c r="AB538" s="99" t="s">
        <v>7501</v>
      </c>
      <c r="AC538" s="99"/>
      <c r="AD538" s="99"/>
      <c r="AE538" s="99"/>
      <c r="AF538" s="99"/>
      <c r="AG538" s="99"/>
      <c r="AH538" s="99" t="s">
        <v>7502</v>
      </c>
      <c r="AI538" s="99"/>
      <c r="AJ538" s="99"/>
      <c r="AK538" s="99"/>
      <c r="AL538" s="99"/>
      <c r="AM538" s="99"/>
      <c r="AN538" s="99"/>
      <c r="AO538" s="99" t="s">
        <v>4539</v>
      </c>
      <c r="AP538" s="99" t="s">
        <v>4639</v>
      </c>
      <c r="AQ538" s="99">
        <v>0</v>
      </c>
      <c r="AR538" s="99">
        <v>0</v>
      </c>
      <c r="AS538" s="99" t="s">
        <v>4540</v>
      </c>
      <c r="AT538" s="99">
        <v>0</v>
      </c>
      <c r="AU538" s="99">
        <v>0</v>
      </c>
      <c r="AV538" s="99">
        <v>0</v>
      </c>
      <c r="AW538" s="99">
        <v>0</v>
      </c>
      <c r="AX538" s="99"/>
      <c r="AY538" s="99"/>
      <c r="AZ538" s="99"/>
      <c r="BA538" s="99"/>
      <c r="BB538" s="99"/>
      <c r="BC538" s="99"/>
      <c r="BD538" s="99"/>
      <c r="BE538" s="99"/>
      <c r="BF538" s="99"/>
      <c r="BG538" s="99"/>
      <c r="BH538" s="99"/>
      <c r="BI538" s="99"/>
      <c r="BJ538" s="99"/>
      <c r="BK538" s="99"/>
      <c r="BL538" s="99"/>
      <c r="BM538" s="99"/>
      <c r="BN538" s="99"/>
      <c r="BO538" s="99"/>
      <c r="BP538" s="99"/>
      <c r="BQ538" s="99"/>
      <c r="BR538" s="99"/>
      <c r="BS538" s="99"/>
      <c r="BT538" s="99"/>
      <c r="BU538" s="99"/>
      <c r="BV538" s="99"/>
      <c r="BW538" s="99"/>
      <c r="BX538" s="99"/>
      <c r="BY538" s="99"/>
      <c r="BZ538" s="99"/>
      <c r="CA538" s="99"/>
      <c r="CB538" s="99"/>
      <c r="CC538" s="99"/>
      <c r="CD538" s="99"/>
      <c r="CE538" s="99"/>
      <c r="CF538" s="99"/>
      <c r="CG538" s="99"/>
      <c r="CH538" s="99"/>
      <c r="CI538" s="99"/>
      <c r="CJ538" s="99" t="s">
        <v>4836</v>
      </c>
      <c r="CK538" s="99" t="s">
        <v>7503</v>
      </c>
      <c r="CL538" s="99"/>
      <c r="CM538" s="99"/>
      <c r="CN538" s="102"/>
      <c r="CO538" s="99"/>
      <c r="CP538" s="103" t="s">
        <v>4544</v>
      </c>
      <c r="CQ538" s="104"/>
      <c r="CR538" s="104"/>
      <c r="CS538" s="104"/>
      <c r="CT538" s="104"/>
      <c r="CU538" s="105"/>
      <c r="CV538" s="104" t="str">
        <f>FLEET[[#This Row],[Category]]</f>
        <v>Skid Steer</v>
      </c>
      <c r="CW538" s="106" t="str">
        <f t="shared" si="9"/>
        <v>SS-37</v>
      </c>
      <c r="CX53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JOSE RANGEL</v>
      </c>
      <c r="CY538" s="106" t="str">
        <f>IFERROR(TRIM(MID(FLEET[[#This Row],[Secondary Asset Identifier]], FIND(" - ", FLEET[[#This Row],[Secondary Asset Identifier]]) + 3, LEN(FLEET[[#This Row],[Secondary Asset Identifier]]))),FLEET[[#This Row],[Emp ID]])</f>
        <v>JOSE RANGEL</v>
      </c>
      <c r="CZ538" s="106" t="s">
        <v>7504</v>
      </c>
      <c r="DA538" s="106" t="s">
        <v>3072</v>
      </c>
      <c r="DB538" s="106">
        <f>FLEET[[#This Row],[Toll Collection Device Number]]</f>
        <v>0</v>
      </c>
      <c r="DC538" s="106">
        <f>FLEET[[#This Row],[License Plate]]</f>
        <v>0</v>
      </c>
      <c r="DD538" s="111">
        <f>IFERROR(_xlfn.XLOOKUP(FLEET[[#This Row],[ASSET]],Table7[Equip '#],Table7[Rate],),"NON-BILLABLE")</f>
        <v>2100</v>
      </c>
    </row>
    <row r="539" spans="1:108" x14ac:dyDescent="0.25">
      <c r="A539" s="98" t="s">
        <v>4524</v>
      </c>
      <c r="B539" s="99" t="s">
        <v>4525</v>
      </c>
      <c r="C539" s="99" t="s">
        <v>7505</v>
      </c>
      <c r="D539" s="99" t="s">
        <v>4829</v>
      </c>
      <c r="E539" s="99" t="s">
        <v>4830</v>
      </c>
      <c r="F539" s="99" t="s">
        <v>7498</v>
      </c>
      <c r="G539" s="99"/>
      <c r="H539" s="99" t="s">
        <v>4341</v>
      </c>
      <c r="I539" s="100"/>
      <c r="J539" s="99"/>
      <c r="K539" s="101">
        <v>45747.304027777798</v>
      </c>
      <c r="L539" s="99" t="s">
        <v>4853</v>
      </c>
      <c r="M539" s="99"/>
      <c r="N539" s="99"/>
      <c r="O539" s="99"/>
      <c r="P539" s="99"/>
      <c r="Q539" s="99"/>
      <c r="R539" s="99" t="s">
        <v>5113</v>
      </c>
      <c r="S539" s="99"/>
      <c r="T539" s="99" t="s">
        <v>4535</v>
      </c>
      <c r="U539" s="99" t="s">
        <v>4536</v>
      </c>
      <c r="V539" s="99">
        <v>804</v>
      </c>
      <c r="W539" s="99">
        <v>18018.7</v>
      </c>
      <c r="X539" s="99">
        <v>18018.7</v>
      </c>
      <c r="Y539" s="99">
        <v>1862</v>
      </c>
      <c r="Z539" s="99">
        <v>1862</v>
      </c>
      <c r="AA539" s="99" t="s">
        <v>5297</v>
      </c>
      <c r="AB539" s="99" t="s">
        <v>7506</v>
      </c>
      <c r="AC539" s="99"/>
      <c r="AD539" s="99"/>
      <c r="AE539" s="99"/>
      <c r="AF539" s="99"/>
      <c r="AG539" s="99"/>
      <c r="AH539" s="99" t="s">
        <v>7507</v>
      </c>
      <c r="AI539" s="99"/>
      <c r="AJ539" s="99"/>
      <c r="AK539" s="99"/>
      <c r="AL539" s="99"/>
      <c r="AM539" s="99"/>
      <c r="AN539" s="99"/>
      <c r="AO539" s="99" t="s">
        <v>4539</v>
      </c>
      <c r="AP539" s="99" t="s">
        <v>4639</v>
      </c>
      <c r="AQ539" s="99">
        <v>0</v>
      </c>
      <c r="AR539" s="99">
        <v>0</v>
      </c>
      <c r="AS539" s="99" t="s">
        <v>4540</v>
      </c>
      <c r="AT539" s="99">
        <v>0</v>
      </c>
      <c r="AU539" s="99">
        <v>0</v>
      </c>
      <c r="AV539" s="99">
        <v>0</v>
      </c>
      <c r="AW539" s="99">
        <v>0</v>
      </c>
      <c r="AX539" s="99"/>
      <c r="AY539" s="99"/>
      <c r="AZ539" s="99"/>
      <c r="BA539" s="99"/>
      <c r="BB539" s="99"/>
      <c r="BC539" s="99"/>
      <c r="BD539" s="99"/>
      <c r="BE539" s="99"/>
      <c r="BF539" s="99"/>
      <c r="BG539" s="99"/>
      <c r="BH539" s="99"/>
      <c r="BI539" s="99"/>
      <c r="BJ539" s="99"/>
      <c r="BK539" s="99"/>
      <c r="BL539" s="99"/>
      <c r="BM539" s="99"/>
      <c r="BN539" s="99"/>
      <c r="BO539" s="99"/>
      <c r="BP539" s="99"/>
      <c r="BQ539" s="99"/>
      <c r="BR539" s="99"/>
      <c r="BS539" s="99"/>
      <c r="BT539" s="99"/>
      <c r="BU539" s="99"/>
      <c r="BV539" s="99"/>
      <c r="BW539" s="99"/>
      <c r="BX539" s="99"/>
      <c r="BY539" s="99"/>
      <c r="BZ539" s="99"/>
      <c r="CA539" s="99"/>
      <c r="CB539" s="99"/>
      <c r="CC539" s="99"/>
      <c r="CD539" s="99"/>
      <c r="CE539" s="99"/>
      <c r="CF539" s="99"/>
      <c r="CG539" s="99"/>
      <c r="CH539" s="99"/>
      <c r="CI539" s="99"/>
      <c r="CJ539" s="99" t="s">
        <v>4836</v>
      </c>
      <c r="CK539" s="99" t="s">
        <v>7508</v>
      </c>
      <c r="CL539" s="99"/>
      <c r="CM539" s="99"/>
      <c r="CN539" s="102"/>
      <c r="CO539" s="99"/>
      <c r="CP539" s="103" t="s">
        <v>4544</v>
      </c>
      <c r="CQ539" s="104"/>
      <c r="CR539" s="104"/>
      <c r="CS539" s="104"/>
      <c r="CT539" s="104"/>
      <c r="CU539" s="105"/>
      <c r="CV539" s="104" t="str">
        <f>FLEET[[#This Row],[Category]]</f>
        <v>Skid Steer</v>
      </c>
      <c r="CW539" s="106" t="str">
        <f t="shared" si="9"/>
        <v>SS-38</v>
      </c>
      <c r="CX53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JESUS LOPEZ SOTO</v>
      </c>
      <c r="CY539" s="106" t="str">
        <f>IFERROR(TRIM(MID(FLEET[[#This Row],[Secondary Asset Identifier]], FIND(" - ", FLEET[[#This Row],[Secondary Asset Identifier]]) + 3, LEN(FLEET[[#This Row],[Secondary Asset Identifier]]))),FLEET[[#This Row],[Emp ID]])</f>
        <v>JESUS LOPEZ SOTO</v>
      </c>
      <c r="CZ539" s="106" t="s">
        <v>5297</v>
      </c>
      <c r="DA539" s="106" t="s">
        <v>3105</v>
      </c>
      <c r="DB539" s="106">
        <f>FLEET[[#This Row],[Toll Collection Device Number]]</f>
        <v>0</v>
      </c>
      <c r="DC539" s="106">
        <f>FLEET[[#This Row],[License Plate]]</f>
        <v>0</v>
      </c>
      <c r="DD539" s="111">
        <f>IFERROR(_xlfn.XLOOKUP(FLEET[[#This Row],[ASSET]],Table7[Equip '#],Table7[Rate],),"NON-BILLABLE")</f>
        <v>2100</v>
      </c>
    </row>
    <row r="540" spans="1:108" ht="36" x14ac:dyDescent="0.25">
      <c r="A540" s="98" t="s">
        <v>4524</v>
      </c>
      <c r="B540" s="99" t="s">
        <v>4525</v>
      </c>
      <c r="C540" s="99" t="s">
        <v>7509</v>
      </c>
      <c r="D540" s="99" t="s">
        <v>4829</v>
      </c>
      <c r="E540" s="99" t="s">
        <v>4830</v>
      </c>
      <c r="F540" s="99" t="s">
        <v>7498</v>
      </c>
      <c r="G540" s="99"/>
      <c r="H540" s="99" t="s">
        <v>4341</v>
      </c>
      <c r="I540" s="100"/>
      <c r="J540" s="99"/>
      <c r="K540" s="101">
        <v>45746.507060185198</v>
      </c>
      <c r="L540" s="99" t="s">
        <v>4580</v>
      </c>
      <c r="M540" s="99"/>
      <c r="N540" s="99"/>
      <c r="O540" s="99"/>
      <c r="P540" s="99"/>
      <c r="Q540" s="99"/>
      <c r="R540" s="99" t="s">
        <v>7510</v>
      </c>
      <c r="S540" s="99"/>
      <c r="T540" s="99" t="s">
        <v>4535</v>
      </c>
      <c r="U540" s="99" t="s">
        <v>1936</v>
      </c>
      <c r="V540" s="99">
        <v>804</v>
      </c>
      <c r="W540" s="99">
        <v>2029.4</v>
      </c>
      <c r="X540" s="99">
        <v>2029.4</v>
      </c>
      <c r="Y540" s="99">
        <v>2450</v>
      </c>
      <c r="Z540" s="99">
        <v>2450</v>
      </c>
      <c r="AA540" s="99" t="s">
        <v>7511</v>
      </c>
      <c r="AB540" s="99" t="s">
        <v>7512</v>
      </c>
      <c r="AC540" s="99"/>
      <c r="AD540" s="99"/>
      <c r="AE540" s="99"/>
      <c r="AF540" s="99"/>
      <c r="AG540" s="99"/>
      <c r="AH540" s="100" t="s">
        <v>7513</v>
      </c>
      <c r="AI540" s="99"/>
      <c r="AJ540" s="99"/>
      <c r="AK540" s="99"/>
      <c r="AL540" s="99"/>
      <c r="AM540" s="99"/>
      <c r="AN540" s="99"/>
      <c r="AO540" s="99" t="s">
        <v>4539</v>
      </c>
      <c r="AP540" s="99" t="s">
        <v>4639</v>
      </c>
      <c r="AQ540" s="99">
        <v>0</v>
      </c>
      <c r="AR540" s="99">
        <v>0</v>
      </c>
      <c r="AS540" s="99" t="s">
        <v>4540</v>
      </c>
      <c r="AT540" s="99">
        <v>0</v>
      </c>
      <c r="AU540" s="99">
        <v>0</v>
      </c>
      <c r="AV540" s="99">
        <v>0</v>
      </c>
      <c r="AW540" s="99">
        <v>0</v>
      </c>
      <c r="AX540" s="99"/>
      <c r="AY540" s="99"/>
      <c r="AZ540" s="99"/>
      <c r="BA540" s="99"/>
      <c r="BB540" s="99"/>
      <c r="BC540" s="99"/>
      <c r="BD540" s="99"/>
      <c r="BE540" s="99"/>
      <c r="BF540" s="99"/>
      <c r="BG540" s="99"/>
      <c r="BH540" s="99"/>
      <c r="BI540" s="99"/>
      <c r="BJ540" s="99"/>
      <c r="BK540" s="99"/>
      <c r="BL540" s="99"/>
      <c r="BM540" s="99"/>
      <c r="BN540" s="99"/>
      <c r="BO540" s="99"/>
      <c r="BP540" s="99"/>
      <c r="BQ540" s="99"/>
      <c r="BR540" s="99"/>
      <c r="BS540" s="99"/>
      <c r="BT540" s="99"/>
      <c r="BU540" s="99"/>
      <c r="BV540" s="99"/>
      <c r="BW540" s="99"/>
      <c r="BX540" s="99"/>
      <c r="BY540" s="99"/>
      <c r="BZ540" s="99"/>
      <c r="CA540" s="99"/>
      <c r="CB540" s="99"/>
      <c r="CC540" s="99"/>
      <c r="CD540" s="99"/>
      <c r="CE540" s="99"/>
      <c r="CF540" s="99"/>
      <c r="CG540" s="99"/>
      <c r="CH540" s="99"/>
      <c r="CI540" s="99"/>
      <c r="CJ540" s="99" t="s">
        <v>4836</v>
      </c>
      <c r="CK540" s="99" t="s">
        <v>7514</v>
      </c>
      <c r="CL540" s="102"/>
      <c r="CM540" s="99"/>
      <c r="CN540" s="102"/>
      <c r="CO540" s="99"/>
      <c r="CP540" s="103" t="s">
        <v>4544</v>
      </c>
      <c r="CQ540" s="104"/>
      <c r="CR540" s="104"/>
      <c r="CS540" s="104"/>
      <c r="CT540" s="104"/>
      <c r="CU540" s="105"/>
      <c r="CV540" s="104" t="str">
        <f>FLEET[[#This Row],[Category]]</f>
        <v>Skid Steer</v>
      </c>
      <c r="CW540" s="106" t="str">
        <f t="shared" si="9"/>
        <v>SS-39</v>
      </c>
      <c r="CX54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SABINO IBARRA</v>
      </c>
      <c r="CY540" s="106" t="str">
        <f>IFERROR(TRIM(MID(FLEET[[#This Row],[Secondary Asset Identifier]], FIND(" - ", FLEET[[#This Row],[Secondary Asset Identifier]]) + 3, LEN(FLEET[[#This Row],[Secondary Asset Identifier]]))),FLEET[[#This Row],[Emp ID]])</f>
        <v>SABINO IBARRA</v>
      </c>
      <c r="CZ540" s="106" t="s">
        <v>7515</v>
      </c>
      <c r="DA540" s="106" t="s">
        <v>3106</v>
      </c>
      <c r="DB540" s="106">
        <f>FLEET[[#This Row],[Toll Collection Device Number]]</f>
        <v>0</v>
      </c>
      <c r="DC540" s="106">
        <f>FLEET[[#This Row],[License Plate]]</f>
        <v>0</v>
      </c>
      <c r="DD540" s="111">
        <f>IFERROR(_xlfn.XLOOKUP(FLEET[[#This Row],[ASSET]],Table7[Equip '#],Table7[Rate],),"NON-BILLABLE")</f>
        <v>2100</v>
      </c>
    </row>
    <row r="541" spans="1:108" ht="24" x14ac:dyDescent="0.25">
      <c r="A541" s="98" t="s">
        <v>4524</v>
      </c>
      <c r="B541" s="99" t="s">
        <v>4525</v>
      </c>
      <c r="C541" s="99" t="s">
        <v>7516</v>
      </c>
      <c r="D541" s="99" t="s">
        <v>4829</v>
      </c>
      <c r="E541" s="99" t="s">
        <v>4830</v>
      </c>
      <c r="F541" s="99" t="s">
        <v>7498</v>
      </c>
      <c r="G541" s="99"/>
      <c r="H541" s="99" t="s">
        <v>4341</v>
      </c>
      <c r="I541" s="100" t="s">
        <v>7439</v>
      </c>
      <c r="J541" s="99"/>
      <c r="K541" s="101">
        <v>45747.311516203699</v>
      </c>
      <c r="L541" s="99" t="s">
        <v>4853</v>
      </c>
      <c r="M541" s="99"/>
      <c r="N541" s="99"/>
      <c r="O541" s="99"/>
      <c r="P541" s="99"/>
      <c r="Q541" s="99"/>
      <c r="R541" s="99" t="s">
        <v>5953</v>
      </c>
      <c r="S541" s="99"/>
      <c r="T541" s="99" t="s">
        <v>4535</v>
      </c>
      <c r="U541" s="99" t="s">
        <v>4536</v>
      </c>
      <c r="V541" s="99">
        <v>592</v>
      </c>
      <c r="W541" s="99">
        <v>1116.5999999999999</v>
      </c>
      <c r="X541" s="99">
        <v>1116.5999999999999</v>
      </c>
      <c r="Y541" s="99">
        <v>1092</v>
      </c>
      <c r="Z541" s="99">
        <v>1092</v>
      </c>
      <c r="AA541" s="99" t="s">
        <v>7517</v>
      </c>
      <c r="AB541" s="99" t="s">
        <v>7518</v>
      </c>
      <c r="AC541" s="99"/>
      <c r="AD541" s="99"/>
      <c r="AE541" s="99"/>
      <c r="AF541" s="99"/>
      <c r="AG541" s="99"/>
      <c r="AH541" s="99" t="s">
        <v>7519</v>
      </c>
      <c r="AI541" s="99"/>
      <c r="AJ541" s="99"/>
      <c r="AK541" s="99"/>
      <c r="AL541" s="99"/>
      <c r="AM541" s="99"/>
      <c r="AN541" s="99"/>
      <c r="AO541" s="99" t="s">
        <v>4539</v>
      </c>
      <c r="AP541" s="99" t="s">
        <v>4639</v>
      </c>
      <c r="AQ541" s="99">
        <v>0</v>
      </c>
      <c r="AR541" s="99">
        <v>0</v>
      </c>
      <c r="AS541" s="99" t="s">
        <v>4540</v>
      </c>
      <c r="AT541" s="99">
        <v>0</v>
      </c>
      <c r="AU541" s="99">
        <v>0</v>
      </c>
      <c r="AV541" s="99">
        <v>0</v>
      </c>
      <c r="AW541" s="99">
        <v>0</v>
      </c>
      <c r="AX541" s="99"/>
      <c r="AY541" s="99"/>
      <c r="AZ541" s="99"/>
      <c r="BA541" s="99"/>
      <c r="BB541" s="99"/>
      <c r="BC541" s="99"/>
      <c r="BD541" s="99"/>
      <c r="BE541" s="99"/>
      <c r="BF541" s="99"/>
      <c r="BG541" s="99"/>
      <c r="BH541" s="99"/>
      <c r="BI541" s="99"/>
      <c r="BJ541" s="99"/>
      <c r="BK541" s="99"/>
      <c r="BL541" s="99"/>
      <c r="BM541" s="99"/>
      <c r="BN541" s="99"/>
      <c r="BO541" s="99"/>
      <c r="BP541" s="99"/>
      <c r="BQ541" s="99"/>
      <c r="BR541" s="99"/>
      <c r="BS541" s="99"/>
      <c r="BT541" s="99"/>
      <c r="BU541" s="99"/>
      <c r="BV541" s="99"/>
      <c r="BW541" s="99"/>
      <c r="BX541" s="99"/>
      <c r="BY541" s="99"/>
      <c r="BZ541" s="99"/>
      <c r="CA541" s="99"/>
      <c r="CB541" s="99"/>
      <c r="CC541" s="99"/>
      <c r="CD541" s="99"/>
      <c r="CE541" s="99"/>
      <c r="CF541" s="99"/>
      <c r="CG541" s="99"/>
      <c r="CH541" s="99"/>
      <c r="CI541" s="99"/>
      <c r="CJ541" s="99" t="s">
        <v>4836</v>
      </c>
      <c r="CK541" s="99" t="s">
        <v>7520</v>
      </c>
      <c r="CL541" s="99"/>
      <c r="CM541" s="99"/>
      <c r="CN541" s="102"/>
      <c r="CO541" s="99"/>
      <c r="CP541" s="103" t="s">
        <v>4544</v>
      </c>
      <c r="CQ541" s="104"/>
      <c r="CR541" s="104"/>
      <c r="CS541" s="104"/>
      <c r="CT541" s="104"/>
      <c r="CU541" s="105"/>
      <c r="CV541" s="104" t="str">
        <f>FLEET[[#This Row],[Category]]</f>
        <v>Skid Steer</v>
      </c>
      <c r="CW541" s="106" t="str">
        <f t="shared" si="9"/>
        <v>SS-41</v>
      </c>
      <c r="CX54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URIEL GARCIA-ANDRADE</v>
      </c>
      <c r="CY541" s="106" t="str">
        <f>IFERROR(TRIM(MID(FLEET[[#This Row],[Secondary Asset Identifier]], FIND(" - ", FLEET[[#This Row],[Secondary Asset Identifier]]) + 3, LEN(FLEET[[#This Row],[Secondary Asset Identifier]]))),FLEET[[#This Row],[Emp ID]])</f>
        <v>URIEL GARCIA-ANDRADE</v>
      </c>
      <c r="CZ541" s="106" t="s">
        <v>7521</v>
      </c>
      <c r="DA541" s="106" t="s">
        <v>3303</v>
      </c>
      <c r="DB541" s="106">
        <f>FLEET[[#This Row],[Toll Collection Device Number]]</f>
        <v>0</v>
      </c>
      <c r="DC541" s="106">
        <f>FLEET[[#This Row],[License Plate]]</f>
        <v>0</v>
      </c>
      <c r="DD541" s="111">
        <f>IFERROR(_xlfn.XLOOKUP(FLEET[[#This Row],[ASSET]],Table7[Equip '#],Table7[Rate],),"NON-BILLABLE")</f>
        <v>2100</v>
      </c>
    </row>
    <row r="542" spans="1:108" x14ac:dyDescent="0.25">
      <c r="A542" s="98" t="s">
        <v>4524</v>
      </c>
      <c r="B542" s="99" t="s">
        <v>4525</v>
      </c>
      <c r="C542" s="99" t="s">
        <v>7522</v>
      </c>
      <c r="D542" s="99" t="s">
        <v>4829</v>
      </c>
      <c r="E542" s="99" t="s">
        <v>4830</v>
      </c>
      <c r="F542" s="99" t="s">
        <v>7523</v>
      </c>
      <c r="G542" s="99"/>
      <c r="H542" s="99" t="s">
        <v>4341</v>
      </c>
      <c r="I542" s="100"/>
      <c r="J542" s="99"/>
      <c r="K542" s="101">
        <v>45747.3130439815</v>
      </c>
      <c r="L542" s="99" t="s">
        <v>4853</v>
      </c>
      <c r="M542" s="99"/>
      <c r="N542" s="99"/>
      <c r="O542" s="99"/>
      <c r="P542" s="99"/>
      <c r="Q542" s="99"/>
      <c r="R542" s="99" t="s">
        <v>4572</v>
      </c>
      <c r="S542" s="99"/>
      <c r="T542" s="99" t="s">
        <v>4535</v>
      </c>
      <c r="U542" s="99" t="s">
        <v>4536</v>
      </c>
      <c r="V542" s="99">
        <v>34</v>
      </c>
      <c r="W542" s="99">
        <v>102.2</v>
      </c>
      <c r="X542" s="99">
        <v>102.2</v>
      </c>
      <c r="Y542" s="99">
        <v>118</v>
      </c>
      <c r="Z542" s="99">
        <v>118</v>
      </c>
      <c r="AA542" s="99" t="s">
        <v>6926</v>
      </c>
      <c r="AB542" s="99" t="s">
        <v>7524</v>
      </c>
      <c r="AC542" s="99"/>
      <c r="AD542" s="99"/>
      <c r="AE542" s="99"/>
      <c r="AF542" s="99"/>
      <c r="AG542" s="99"/>
      <c r="AH542" s="99"/>
      <c r="AI542" s="99"/>
      <c r="AJ542" s="99"/>
      <c r="AK542" s="99"/>
      <c r="AL542" s="99"/>
      <c r="AM542" s="99"/>
      <c r="AN542" s="99"/>
      <c r="AO542" s="99" t="s">
        <v>4539</v>
      </c>
      <c r="AP542" s="99"/>
      <c r="AQ542" s="99">
        <v>0</v>
      </c>
      <c r="AR542" s="99">
        <v>0</v>
      </c>
      <c r="AS542" s="99" t="s">
        <v>4540</v>
      </c>
      <c r="AT542" s="99">
        <v>0</v>
      </c>
      <c r="AU542" s="99">
        <v>0</v>
      </c>
      <c r="AV542" s="99">
        <v>0</v>
      </c>
      <c r="AW542" s="99">
        <v>0</v>
      </c>
      <c r="AX542" s="99"/>
      <c r="AY542" s="99"/>
      <c r="AZ542" s="99"/>
      <c r="BA542" s="99"/>
      <c r="BB542" s="99"/>
      <c r="BC542" s="99"/>
      <c r="BD542" s="99"/>
      <c r="BE542" s="99"/>
      <c r="BF542" s="99" t="s">
        <v>7525</v>
      </c>
      <c r="BG542" s="99"/>
      <c r="BH542" s="99"/>
      <c r="BI542" s="99"/>
      <c r="BJ542" s="99"/>
      <c r="BK542" s="99"/>
      <c r="BL542" s="99"/>
      <c r="BM542" s="99"/>
      <c r="BN542" s="99"/>
      <c r="BO542" s="99"/>
      <c r="BP542" s="99"/>
      <c r="BQ542" s="99"/>
      <c r="BR542" s="99"/>
      <c r="BS542" s="99"/>
      <c r="BT542" s="99"/>
      <c r="BU542" s="99"/>
      <c r="BV542" s="99"/>
      <c r="BW542" s="99"/>
      <c r="BX542" s="99"/>
      <c r="BY542" s="99"/>
      <c r="BZ542" s="99"/>
      <c r="CA542" s="99"/>
      <c r="CB542" s="99"/>
      <c r="CC542" s="99"/>
      <c r="CD542" s="99"/>
      <c r="CE542" s="99"/>
      <c r="CF542" s="99"/>
      <c r="CG542" s="99"/>
      <c r="CH542" s="99"/>
      <c r="CI542" s="99"/>
      <c r="CJ542" s="99" t="s">
        <v>4836</v>
      </c>
      <c r="CK542" s="99" t="s">
        <v>7526</v>
      </c>
      <c r="CL542" s="99"/>
      <c r="CM542" s="99"/>
      <c r="CN542" s="102"/>
      <c r="CO542" s="99"/>
      <c r="CP542" s="103" t="s">
        <v>4544</v>
      </c>
      <c r="CQ542" s="104"/>
      <c r="CR542" s="104"/>
      <c r="CS542" s="104"/>
      <c r="CT542" s="104"/>
      <c r="CU542" s="105"/>
      <c r="CV542" s="104" t="str">
        <f>FLEET[[#This Row],[Category]]</f>
        <v>Skid Steer</v>
      </c>
      <c r="CW542" s="106" t="str">
        <f t="shared" si="9"/>
        <v>SS-44</v>
      </c>
      <c r="CX54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440259</v>
      </c>
      <c r="CY542" s="106" t="str">
        <f>IFERROR(TRIM(MID(FLEET[[#This Row],[Secondary Asset Identifier]], FIND(" - ", FLEET[[#This Row],[Secondary Asset Identifier]]) + 3, LEN(FLEET[[#This Row],[Secondary Asset Identifier]]))),FLEET[[#This Row],[Emp ID]])</f>
        <v>Colmenero-Garcia, Rolando</v>
      </c>
      <c r="CZ542" s="106" t="s">
        <v>6932</v>
      </c>
      <c r="DA542" s="106" t="s">
        <v>4356</v>
      </c>
      <c r="DB542" s="106">
        <f>FLEET[[#This Row],[Toll Collection Device Number]]</f>
        <v>0</v>
      </c>
      <c r="DC542" s="106">
        <f>FLEET[[#This Row],[License Plate]]</f>
        <v>0</v>
      </c>
      <c r="DD542" s="111">
        <f>IFERROR(_xlfn.XLOOKUP(FLEET[[#This Row],[ASSET]],Table7[Equip '#],Table7[Rate],),"NON-BILLABLE")</f>
        <v>2100</v>
      </c>
    </row>
    <row r="543" spans="1:108" x14ac:dyDescent="0.25">
      <c r="A543" s="98" t="s">
        <v>4524</v>
      </c>
      <c r="B543" s="99" t="s">
        <v>4525</v>
      </c>
      <c r="C543" s="99" t="s">
        <v>7527</v>
      </c>
      <c r="D543" s="99" t="s">
        <v>4829</v>
      </c>
      <c r="E543" s="99" t="s">
        <v>4830</v>
      </c>
      <c r="F543" s="99" t="s">
        <v>7523</v>
      </c>
      <c r="G543" s="99"/>
      <c r="H543" s="99" t="s">
        <v>4341</v>
      </c>
      <c r="I543" s="100"/>
      <c r="J543" s="99"/>
      <c r="K543" s="101">
        <v>45746.442604166703</v>
      </c>
      <c r="L543" s="99" t="s">
        <v>4580</v>
      </c>
      <c r="M543" s="99"/>
      <c r="N543" s="99"/>
      <c r="O543" s="99"/>
      <c r="P543" s="99"/>
      <c r="Q543" s="99"/>
      <c r="R543" s="99" t="s">
        <v>7528</v>
      </c>
      <c r="S543" s="99"/>
      <c r="T543" s="99" t="s">
        <v>4535</v>
      </c>
      <c r="U543" s="99" t="s">
        <v>1936</v>
      </c>
      <c r="V543" s="99">
        <v>33</v>
      </c>
      <c r="W543" s="99">
        <v>32.5</v>
      </c>
      <c r="X543" s="99">
        <v>32.5</v>
      </c>
      <c r="Y543" s="99">
        <v>37</v>
      </c>
      <c r="Z543" s="99">
        <v>37</v>
      </c>
      <c r="AA543" s="99"/>
      <c r="AB543" s="99" t="s">
        <v>7529</v>
      </c>
      <c r="AC543" s="99"/>
      <c r="AD543" s="99"/>
      <c r="AE543" s="99"/>
      <c r="AF543" s="99"/>
      <c r="AG543" s="99"/>
      <c r="AH543" s="99"/>
      <c r="AI543" s="99"/>
      <c r="AJ543" s="99"/>
      <c r="AK543" s="99"/>
      <c r="AL543" s="99"/>
      <c r="AM543" s="99"/>
      <c r="AN543" s="99"/>
      <c r="AO543" s="99" t="s">
        <v>4539</v>
      </c>
      <c r="AP543" s="99"/>
      <c r="AQ543" s="99">
        <v>0</v>
      </c>
      <c r="AR543" s="99">
        <v>0</v>
      </c>
      <c r="AS543" s="99" t="s">
        <v>4540</v>
      </c>
      <c r="AT543" s="99">
        <v>0</v>
      </c>
      <c r="AU543" s="99">
        <v>0</v>
      </c>
      <c r="AV543" s="99">
        <v>0</v>
      </c>
      <c r="AW543" s="99">
        <v>0</v>
      </c>
      <c r="AX543" s="99"/>
      <c r="AY543" s="99"/>
      <c r="AZ543" s="99"/>
      <c r="BA543" s="99"/>
      <c r="BB543" s="99"/>
      <c r="BC543" s="99"/>
      <c r="BD543" s="99"/>
      <c r="BE543" s="99"/>
      <c r="BF543" s="99"/>
      <c r="BG543" s="99"/>
      <c r="BH543" s="99"/>
      <c r="BI543" s="99"/>
      <c r="BJ543" s="99"/>
      <c r="BK543" s="99"/>
      <c r="BL543" s="99"/>
      <c r="BM543" s="99"/>
      <c r="BN543" s="99"/>
      <c r="BO543" s="99"/>
      <c r="BP543" s="99"/>
      <c r="BQ543" s="99"/>
      <c r="BR543" s="99"/>
      <c r="BS543" s="99"/>
      <c r="BT543" s="99"/>
      <c r="BU543" s="99"/>
      <c r="BV543" s="99"/>
      <c r="BW543" s="99"/>
      <c r="BX543" s="99"/>
      <c r="BY543" s="99"/>
      <c r="BZ543" s="99"/>
      <c r="CA543" s="99"/>
      <c r="CB543" s="99"/>
      <c r="CC543" s="99"/>
      <c r="CD543" s="99"/>
      <c r="CE543" s="99"/>
      <c r="CF543" s="99"/>
      <c r="CG543" s="99"/>
      <c r="CH543" s="99"/>
      <c r="CI543" s="99"/>
      <c r="CJ543" s="99" t="s">
        <v>4836</v>
      </c>
      <c r="CK543" s="99" t="s">
        <v>7530</v>
      </c>
      <c r="CL543" s="99"/>
      <c r="CM543" s="99"/>
      <c r="CN543" s="102"/>
      <c r="CO543" s="99"/>
      <c r="CP543" s="103" t="s">
        <v>4544</v>
      </c>
      <c r="CQ543" s="104"/>
      <c r="CR543" s="104"/>
      <c r="CS543" s="104"/>
      <c r="CT543" s="104"/>
      <c r="CU543" s="105"/>
      <c r="CV543" s="104" t="str">
        <f>FLEET[[#This Row],[Category]]</f>
        <v>Skid Steer</v>
      </c>
      <c r="CW543" s="106" t="str">
        <f t="shared" si="9"/>
        <v>SS-45</v>
      </c>
      <c r="CX54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Alonso Miramontes </v>
      </c>
      <c r="CY543" s="106" t="str">
        <f>IFERROR(TRIM(MID(FLEET[[#This Row],[Secondary Asset Identifier]], FIND(" - ", FLEET[[#This Row],[Secondary Asset Identifier]]) + 3, LEN(FLEET[[#This Row],[Secondary Asset Identifier]]))),FLEET[[#This Row],[Emp ID]])</f>
        <v xml:space="preserve"> Alonso Miramontes </v>
      </c>
      <c r="CZ543" s="106" t="s">
        <v>7531</v>
      </c>
      <c r="DA543" s="106" t="s">
        <v>4357</v>
      </c>
      <c r="DB543" s="106">
        <f>FLEET[[#This Row],[Toll Collection Device Number]]</f>
        <v>0</v>
      </c>
      <c r="DC543" s="106">
        <f>FLEET[[#This Row],[License Plate]]</f>
        <v>0</v>
      </c>
      <c r="DD543" s="111">
        <f>IFERROR(_xlfn.XLOOKUP(FLEET[[#This Row],[ASSET]],Table7[Equip '#],Table7[Rate],),"NON-BILLABLE")</f>
        <v>2100</v>
      </c>
    </row>
    <row r="544" spans="1:108" x14ac:dyDescent="0.25">
      <c r="A544" s="98" t="s">
        <v>4524</v>
      </c>
      <c r="B544" s="99" t="s">
        <v>4525</v>
      </c>
      <c r="C544" s="99" t="s">
        <v>7532</v>
      </c>
      <c r="D544" s="99" t="s">
        <v>4829</v>
      </c>
      <c r="E544" s="99" t="s">
        <v>4830</v>
      </c>
      <c r="F544" s="99" t="s">
        <v>7523</v>
      </c>
      <c r="G544" s="99"/>
      <c r="H544" s="99" t="s">
        <v>4341</v>
      </c>
      <c r="I544" s="100"/>
      <c r="J544" s="99"/>
      <c r="K544" s="101">
        <v>45747.331446759301</v>
      </c>
      <c r="L544" s="99" t="s">
        <v>4531</v>
      </c>
      <c r="M544" s="99"/>
      <c r="N544" s="99"/>
      <c r="O544" s="99"/>
      <c r="P544" s="99"/>
      <c r="Q544" s="99"/>
      <c r="R544" s="99" t="s">
        <v>4776</v>
      </c>
      <c r="S544" s="99"/>
      <c r="T544" s="99" t="s">
        <v>4535</v>
      </c>
      <c r="U544" s="99" t="s">
        <v>4536</v>
      </c>
      <c r="V544" s="99">
        <v>34</v>
      </c>
      <c r="W544" s="99">
        <v>30.1</v>
      </c>
      <c r="X544" s="99">
        <v>30.1</v>
      </c>
      <c r="Y544" s="99">
        <v>17</v>
      </c>
      <c r="Z544" s="99">
        <v>17</v>
      </c>
      <c r="AA544" s="99"/>
      <c r="AB544" s="99" t="s">
        <v>7533</v>
      </c>
      <c r="AC544" s="99"/>
      <c r="AD544" s="99"/>
      <c r="AE544" s="99"/>
      <c r="AF544" s="99"/>
      <c r="AG544" s="99"/>
      <c r="AH544" s="99"/>
      <c r="AI544" s="99"/>
      <c r="AJ544" s="99"/>
      <c r="AK544" s="99"/>
      <c r="AL544" s="99"/>
      <c r="AM544" s="99"/>
      <c r="AN544" s="99"/>
      <c r="AO544" s="99" t="s">
        <v>4539</v>
      </c>
      <c r="AP544" s="99"/>
      <c r="AQ544" s="99">
        <v>0</v>
      </c>
      <c r="AR544" s="99">
        <v>0</v>
      </c>
      <c r="AS544" s="99" t="s">
        <v>4540</v>
      </c>
      <c r="AT544" s="99">
        <v>0</v>
      </c>
      <c r="AU544" s="99">
        <v>0</v>
      </c>
      <c r="AV544" s="99">
        <v>0</v>
      </c>
      <c r="AW544" s="99">
        <v>0</v>
      </c>
      <c r="AX544" s="99"/>
      <c r="AY544" s="99"/>
      <c r="AZ544" s="99"/>
      <c r="BA544" s="99"/>
      <c r="BB544" s="99"/>
      <c r="BC544" s="99"/>
      <c r="BD544" s="99"/>
      <c r="BE544" s="99"/>
      <c r="BF544" s="99"/>
      <c r="BG544" s="99"/>
      <c r="BH544" s="99"/>
      <c r="BI544" s="99"/>
      <c r="BJ544" s="99"/>
      <c r="BK544" s="99"/>
      <c r="BL544" s="99"/>
      <c r="BM544" s="99"/>
      <c r="BN544" s="99"/>
      <c r="BO544" s="99"/>
      <c r="BP544" s="99"/>
      <c r="BQ544" s="99"/>
      <c r="BR544" s="99"/>
      <c r="BS544" s="99"/>
      <c r="BT544" s="99"/>
      <c r="BU544" s="99"/>
      <c r="BV544" s="99"/>
      <c r="BW544" s="99"/>
      <c r="BX544" s="99"/>
      <c r="BY544" s="99"/>
      <c r="BZ544" s="99"/>
      <c r="CA544" s="99"/>
      <c r="CB544" s="99"/>
      <c r="CC544" s="99"/>
      <c r="CD544" s="99"/>
      <c r="CE544" s="99"/>
      <c r="CF544" s="99"/>
      <c r="CG544" s="99"/>
      <c r="CH544" s="99"/>
      <c r="CI544" s="99"/>
      <c r="CJ544" s="99" t="s">
        <v>4836</v>
      </c>
      <c r="CK544" s="99" t="s">
        <v>7534</v>
      </c>
      <c r="CL544" s="99"/>
      <c r="CM544" s="99"/>
      <c r="CN544" s="102"/>
      <c r="CO544" s="99"/>
      <c r="CP544" s="103" t="s">
        <v>4544</v>
      </c>
      <c r="CQ544" s="104"/>
      <c r="CR544" s="104"/>
      <c r="CS544" s="104"/>
      <c r="CT544" s="104"/>
      <c r="CU544" s="105"/>
      <c r="CV544" s="104" t="str">
        <f>FLEET[[#This Row],[Category]]</f>
        <v>Skid Steer</v>
      </c>
      <c r="CW544" s="106" t="str">
        <f t="shared" si="9"/>
        <v>SS-46</v>
      </c>
      <c r="CX54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Josue Martinez </v>
      </c>
      <c r="CY544" s="106" t="str">
        <f>IFERROR(TRIM(MID(FLEET[[#This Row],[Secondary Asset Identifier]], FIND(" - ", FLEET[[#This Row],[Secondary Asset Identifier]]) + 3, LEN(FLEET[[#This Row],[Secondary Asset Identifier]]))),FLEET[[#This Row],[Emp ID]])</f>
        <v xml:space="preserve"> Josue Martinez </v>
      </c>
      <c r="CZ544" s="106" t="s">
        <v>7535</v>
      </c>
      <c r="DA544" s="106" t="s">
        <v>4358</v>
      </c>
      <c r="DB544" s="106">
        <f>FLEET[[#This Row],[Toll Collection Device Number]]</f>
        <v>0</v>
      </c>
      <c r="DC544" s="106">
        <f>FLEET[[#This Row],[License Plate]]</f>
        <v>0</v>
      </c>
      <c r="DD544" s="111">
        <f>IFERROR(_xlfn.XLOOKUP(FLEET[[#This Row],[ASSET]],Table7[Equip '#],Table7[Rate],),"NON-BILLABLE")</f>
        <v>2100</v>
      </c>
    </row>
    <row r="545" spans="1:108" x14ac:dyDescent="0.25">
      <c r="A545" s="98" t="s">
        <v>4524</v>
      </c>
      <c r="B545" s="99" t="s">
        <v>4525</v>
      </c>
      <c r="C545" s="99" t="s">
        <v>3734</v>
      </c>
      <c r="D545" s="99" t="s">
        <v>4300</v>
      </c>
      <c r="E545" s="99" t="s">
        <v>4697</v>
      </c>
      <c r="F545" s="99" t="s">
        <v>4579</v>
      </c>
      <c r="G545" s="99"/>
      <c r="H545" s="99" t="s">
        <v>1310</v>
      </c>
      <c r="I545" s="100"/>
      <c r="J545" s="99"/>
      <c r="K545" s="101">
        <v>45747.316435185203</v>
      </c>
      <c r="L545" s="99" t="s">
        <v>4580</v>
      </c>
      <c r="M545" s="99"/>
      <c r="N545" s="99"/>
      <c r="O545" s="99"/>
      <c r="P545" s="99"/>
      <c r="Q545" s="99"/>
      <c r="R545" s="99" t="s">
        <v>7536</v>
      </c>
      <c r="S545" s="99"/>
      <c r="T545" s="99" t="s">
        <v>4535</v>
      </c>
      <c r="U545" s="99" t="s">
        <v>4373</v>
      </c>
      <c r="V545" s="99">
        <v>389</v>
      </c>
      <c r="W545" s="99"/>
      <c r="X545" s="99"/>
      <c r="Y545" s="99">
        <v>0</v>
      </c>
      <c r="Z545" s="99">
        <v>0</v>
      </c>
      <c r="AA545" s="99"/>
      <c r="AB545" s="99" t="s">
        <v>7537</v>
      </c>
      <c r="AC545" s="99"/>
      <c r="AD545" s="99"/>
      <c r="AE545" s="99"/>
      <c r="AF545" s="99"/>
      <c r="AG545" s="99"/>
      <c r="AH545" s="99"/>
      <c r="AI545" s="99"/>
      <c r="AJ545" s="99"/>
      <c r="AK545" s="99"/>
      <c r="AL545" s="99"/>
      <c r="AM545" s="99"/>
      <c r="AN545" s="99"/>
      <c r="AO545" s="99" t="s">
        <v>4539</v>
      </c>
      <c r="AP545" s="99"/>
      <c r="AQ545" s="99"/>
      <c r="AR545" s="99">
        <v>0</v>
      </c>
      <c r="AS545" s="99" t="s">
        <v>4540</v>
      </c>
      <c r="AT545" s="99"/>
      <c r="AU545" s="99">
        <v>0</v>
      </c>
      <c r="AV545" s="99">
        <v>0</v>
      </c>
      <c r="AW545" s="99">
        <v>0</v>
      </c>
      <c r="AX545" s="99"/>
      <c r="AY545" s="99"/>
      <c r="AZ545" s="99">
        <v>0</v>
      </c>
      <c r="BA545" s="99">
        <v>0</v>
      </c>
      <c r="BB545" s="99">
        <v>0</v>
      </c>
      <c r="BC545" s="99"/>
      <c r="BD545" s="99"/>
      <c r="BE545" s="99"/>
      <c r="BF545" s="99"/>
      <c r="BG545" s="99"/>
      <c r="BH545" s="99"/>
      <c r="BI545" s="99"/>
      <c r="BJ545" s="99"/>
      <c r="BK545" s="99"/>
      <c r="BL545" s="99"/>
      <c r="BM545" s="99"/>
      <c r="BN545" s="99"/>
      <c r="BO545" s="99"/>
      <c r="BP545" s="99"/>
      <c r="BQ545" s="99"/>
      <c r="BR545" s="99"/>
      <c r="BS545" s="99"/>
      <c r="BT545" s="99"/>
      <c r="BU545" s="99"/>
      <c r="BV545" s="99"/>
      <c r="BW545" s="99"/>
      <c r="BX545" s="99"/>
      <c r="BY545" s="99"/>
      <c r="BZ545" s="99"/>
      <c r="CA545" s="99"/>
      <c r="CB545" s="99"/>
      <c r="CC545" s="99"/>
      <c r="CD545" s="99"/>
      <c r="CE545" s="99"/>
      <c r="CF545" s="99"/>
      <c r="CG545" s="99"/>
      <c r="CH545" s="99"/>
      <c r="CI545" s="99"/>
      <c r="CJ545" s="99" t="s">
        <v>4583</v>
      </c>
      <c r="CK545" s="99" t="s">
        <v>7538</v>
      </c>
      <c r="CL545" s="99"/>
      <c r="CM545" s="99"/>
      <c r="CN545" s="102"/>
      <c r="CO545" s="99"/>
      <c r="CP545" s="103" t="s">
        <v>4696</v>
      </c>
      <c r="CQ545" s="104"/>
      <c r="CR545" s="104"/>
      <c r="CS545" s="104"/>
      <c r="CT545" s="104"/>
      <c r="CU545" s="105"/>
      <c r="CV545" s="104" t="str">
        <f>FLEET[[#This Row],[Category]]</f>
        <v>Arrow Board</v>
      </c>
      <c r="CW545" s="106" t="str">
        <f t="shared" si="9"/>
        <v>STAB-07</v>
      </c>
      <c r="CX54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5" s="106" t="s">
        <v>4577</v>
      </c>
      <c r="DA545" s="106" t="s">
        <v>3734</v>
      </c>
      <c r="DB545" s="106">
        <f>FLEET[[#This Row],[Toll Collection Device Number]]</f>
        <v>0</v>
      </c>
      <c r="DC545" s="106">
        <f>FLEET[[#This Row],[License Plate]]</f>
        <v>0</v>
      </c>
      <c r="DD545" s="111" t="str">
        <f>IFERROR(_xlfn.XLOOKUP(FLEET[[#This Row],[ASSET]],Table7[Equip '#],Table7[Rate],),"NON-BILLABLE")</f>
        <v>NON-BILLABLE</v>
      </c>
    </row>
    <row r="546" spans="1:108" x14ac:dyDescent="0.25">
      <c r="A546" s="98" t="s">
        <v>4524</v>
      </c>
      <c r="B546" s="99" t="s">
        <v>4525</v>
      </c>
      <c r="C546" s="99" t="s">
        <v>4414</v>
      </c>
      <c r="D546" s="99" t="s">
        <v>4300</v>
      </c>
      <c r="E546" s="99" t="s">
        <v>4697</v>
      </c>
      <c r="F546" s="99" t="s">
        <v>4579</v>
      </c>
      <c r="G546" s="99"/>
      <c r="H546" s="99" t="s">
        <v>1310</v>
      </c>
      <c r="I546" s="100"/>
      <c r="J546" s="99"/>
      <c r="K546" s="101">
        <v>45747.236388888901</v>
      </c>
      <c r="L546" s="99" t="s">
        <v>4580</v>
      </c>
      <c r="M546" s="99"/>
      <c r="N546" s="99"/>
      <c r="O546" s="99"/>
      <c r="P546" s="99"/>
      <c r="Q546" s="99"/>
      <c r="R546" s="99" t="s">
        <v>5040</v>
      </c>
      <c r="S546" s="99"/>
      <c r="T546" s="99" t="s">
        <v>4535</v>
      </c>
      <c r="U546" s="99" t="s">
        <v>4373</v>
      </c>
      <c r="V546" s="99">
        <v>389</v>
      </c>
      <c r="W546" s="99"/>
      <c r="X546" s="99"/>
      <c r="Y546" s="99">
        <v>0</v>
      </c>
      <c r="Z546" s="99">
        <v>0</v>
      </c>
      <c r="AA546" s="99"/>
      <c r="AB546" s="99" t="s">
        <v>7539</v>
      </c>
      <c r="AC546" s="99"/>
      <c r="AD546" s="99"/>
      <c r="AE546" s="99"/>
      <c r="AF546" s="99"/>
      <c r="AG546" s="99"/>
      <c r="AH546" s="99"/>
      <c r="AI546" s="99"/>
      <c r="AJ546" s="99"/>
      <c r="AK546" s="99"/>
      <c r="AL546" s="99"/>
      <c r="AM546" s="99"/>
      <c r="AN546" s="99"/>
      <c r="AO546" s="99" t="s">
        <v>4539</v>
      </c>
      <c r="AP546" s="99"/>
      <c r="AQ546" s="99"/>
      <c r="AR546" s="99">
        <v>0</v>
      </c>
      <c r="AS546" s="99" t="s">
        <v>4540</v>
      </c>
      <c r="AT546" s="99"/>
      <c r="AU546" s="99">
        <v>0</v>
      </c>
      <c r="AV546" s="99">
        <v>0</v>
      </c>
      <c r="AW546" s="99">
        <v>0</v>
      </c>
      <c r="AX546" s="99"/>
      <c r="AY546" s="99"/>
      <c r="AZ546" s="99">
        <v>0</v>
      </c>
      <c r="BA546" s="99">
        <v>0</v>
      </c>
      <c r="BB546" s="99">
        <v>0</v>
      </c>
      <c r="BC546" s="99"/>
      <c r="BD546" s="99"/>
      <c r="BE546" s="99"/>
      <c r="BF546" s="99"/>
      <c r="BG546" s="99"/>
      <c r="BH546" s="99"/>
      <c r="BI546" s="99"/>
      <c r="BJ546" s="99"/>
      <c r="BK546" s="99"/>
      <c r="BL546" s="99"/>
      <c r="BM546" s="99"/>
      <c r="BN546" s="99"/>
      <c r="BO546" s="99"/>
      <c r="BP546" s="99"/>
      <c r="BQ546" s="99"/>
      <c r="BR546" s="99"/>
      <c r="BS546" s="99"/>
      <c r="BT546" s="99"/>
      <c r="BU546" s="99"/>
      <c r="BV546" s="99"/>
      <c r="BW546" s="99"/>
      <c r="BX546" s="99"/>
      <c r="BY546" s="99"/>
      <c r="BZ546" s="99"/>
      <c r="CA546" s="99"/>
      <c r="CB546" s="99"/>
      <c r="CC546" s="99"/>
      <c r="CD546" s="99"/>
      <c r="CE546" s="99"/>
      <c r="CF546" s="99"/>
      <c r="CG546" s="99"/>
      <c r="CH546" s="99"/>
      <c r="CI546" s="99"/>
      <c r="CJ546" s="99" t="s">
        <v>4583</v>
      </c>
      <c r="CK546" s="99" t="s">
        <v>7540</v>
      </c>
      <c r="CL546" s="102"/>
      <c r="CM546" s="99"/>
      <c r="CN546" s="102"/>
      <c r="CO546" s="99"/>
      <c r="CP546" s="103" t="s">
        <v>4696</v>
      </c>
      <c r="CQ546" s="104"/>
      <c r="CR546" s="104"/>
      <c r="CS546" s="104"/>
      <c r="CT546" s="104"/>
      <c r="CU546" s="105"/>
      <c r="CV546" s="104" t="str">
        <f>FLEET[[#This Row],[Category]]</f>
        <v>Arrow Board</v>
      </c>
      <c r="CW546" s="106" t="str">
        <f t="shared" si="9"/>
        <v>STAB-08</v>
      </c>
      <c r="CX54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6" s="106" t="s">
        <v>4577</v>
      </c>
      <c r="DA546" s="106" t="s">
        <v>4414</v>
      </c>
      <c r="DB546" s="106">
        <f>FLEET[[#This Row],[Toll Collection Device Number]]</f>
        <v>0</v>
      </c>
      <c r="DC546" s="106">
        <f>FLEET[[#This Row],[License Plate]]</f>
        <v>0</v>
      </c>
      <c r="DD546" s="111" t="str">
        <f>IFERROR(_xlfn.XLOOKUP(FLEET[[#This Row],[ASSET]],Table7[Equip '#],Table7[Rate],),"NON-BILLABLE")</f>
        <v>NON-BILLABLE</v>
      </c>
    </row>
    <row r="547" spans="1:108" x14ac:dyDescent="0.25">
      <c r="A547" s="98" t="s">
        <v>4524</v>
      </c>
      <c r="B547" s="99" t="s">
        <v>4525</v>
      </c>
      <c r="C547" s="99" t="s">
        <v>4274</v>
      </c>
      <c r="D547" s="99" t="s">
        <v>4527</v>
      </c>
      <c r="E547" s="99" t="s">
        <v>5069</v>
      </c>
      <c r="F547" s="99" t="s">
        <v>5070</v>
      </c>
      <c r="G547" s="99">
        <v>2018</v>
      </c>
      <c r="H547" s="99" t="s">
        <v>4308</v>
      </c>
      <c r="I547" s="100"/>
      <c r="J547" s="99"/>
      <c r="K547" s="101">
        <v>45728.133032407401</v>
      </c>
      <c r="L547" s="99" t="s">
        <v>4904</v>
      </c>
      <c r="M547" s="99"/>
      <c r="N547" s="99"/>
      <c r="O547" s="99"/>
      <c r="P547" s="99"/>
      <c r="Q547" s="99"/>
      <c r="R547" s="99" t="s">
        <v>4706</v>
      </c>
      <c r="S547" s="99"/>
      <c r="T547" s="99" t="s">
        <v>4535</v>
      </c>
      <c r="U547" s="99" t="s">
        <v>5052</v>
      </c>
      <c r="V547" s="99">
        <v>76</v>
      </c>
      <c r="W547" s="99">
        <v>216741.2</v>
      </c>
      <c r="X547" s="99">
        <v>216741.2</v>
      </c>
      <c r="Y547" s="99">
        <v>5289</v>
      </c>
      <c r="Z547" s="99">
        <v>5289</v>
      </c>
      <c r="AA547" s="99"/>
      <c r="AB547" s="99" t="s">
        <v>7541</v>
      </c>
      <c r="AC547" s="99"/>
      <c r="AD547" s="99" t="s">
        <v>7542</v>
      </c>
      <c r="AE547" s="99" t="s">
        <v>568</v>
      </c>
      <c r="AF547" s="99"/>
      <c r="AG547" s="99"/>
      <c r="AH547" s="99"/>
      <c r="AI547" s="99"/>
      <c r="AJ547" s="99"/>
      <c r="AK547" s="99"/>
      <c r="AL547" s="99"/>
      <c r="AM547" s="99"/>
      <c r="AN547" s="99"/>
      <c r="AO547" s="99" t="s">
        <v>4539</v>
      </c>
      <c r="AP547" s="99"/>
      <c r="AQ547" s="99">
        <v>0</v>
      </c>
      <c r="AR547" s="99">
        <v>0</v>
      </c>
      <c r="AS547" s="99" t="s">
        <v>4540</v>
      </c>
      <c r="AT547" s="99">
        <v>0</v>
      </c>
      <c r="AU547" s="99">
        <v>0</v>
      </c>
      <c r="AV547" s="99">
        <v>0</v>
      </c>
      <c r="AW547" s="99">
        <v>0</v>
      </c>
      <c r="AX547" s="99" t="s">
        <v>7543</v>
      </c>
      <c r="AY547" s="99"/>
      <c r="AZ547" s="99"/>
      <c r="BA547" s="99"/>
      <c r="BB547" s="99"/>
      <c r="BC547" s="99"/>
      <c r="BD547" s="99"/>
      <c r="BE547" s="99"/>
      <c r="BF547" s="99"/>
      <c r="BG547" s="99"/>
      <c r="BH547" s="99"/>
      <c r="BI547" s="99"/>
      <c r="BJ547" s="99"/>
      <c r="BK547" s="99"/>
      <c r="BL547" s="99"/>
      <c r="BM547" s="99"/>
      <c r="BN547" s="99"/>
      <c r="BO547" s="99"/>
      <c r="BP547" s="99"/>
      <c r="BQ547" s="99"/>
      <c r="BR547" s="99"/>
      <c r="BS547" s="99"/>
      <c r="BT547" s="99"/>
      <c r="BU547" s="99"/>
      <c r="BV547" s="99"/>
      <c r="BW547" s="99"/>
      <c r="BX547" s="99"/>
      <c r="BY547" s="99"/>
      <c r="BZ547" s="99"/>
      <c r="CA547" s="99"/>
      <c r="CB547" s="99"/>
      <c r="CC547" s="99"/>
      <c r="CD547" s="99"/>
      <c r="CE547" s="99"/>
      <c r="CF547" s="99"/>
      <c r="CG547" s="99"/>
      <c r="CH547" s="99"/>
      <c r="CI547" s="99"/>
      <c r="CJ547" s="99" t="s">
        <v>4914</v>
      </c>
      <c r="CK547" s="99" t="s">
        <v>7544</v>
      </c>
      <c r="CL547" s="99">
        <v>2</v>
      </c>
      <c r="CM547" s="99"/>
      <c r="CN547" s="102"/>
      <c r="CO547" s="99">
        <v>46022</v>
      </c>
      <c r="CP547" s="103" t="s">
        <v>4544</v>
      </c>
      <c r="CQ547" s="104"/>
      <c r="CR547" s="104"/>
      <c r="CS547" s="104"/>
      <c r="CT547" s="104"/>
      <c r="CU547" s="105"/>
      <c r="CV547" s="104" t="str">
        <f>FLEET[[#This Row],[Category]]</f>
        <v>Heavy Truck</v>
      </c>
      <c r="CW547" s="106" t="str">
        <f t="shared" si="9"/>
        <v>STK-01</v>
      </c>
      <c r="CX54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7" s="106" t="s">
        <v>4577</v>
      </c>
      <c r="DA547" s="106" t="s">
        <v>4274</v>
      </c>
      <c r="DB547" s="106" t="str">
        <f>FLEET[[#This Row],[Toll Collection Device Number]]</f>
        <v>NTTA01552574</v>
      </c>
      <c r="DC547" s="106" t="str">
        <f>FLEET[[#This Row],[License Plate]]</f>
        <v>WCG5723</v>
      </c>
      <c r="DD547" s="111">
        <f>IFERROR(_xlfn.XLOOKUP(FLEET[[#This Row],[ASSET]],Table7[Equip '#],Table7[Rate],),"NON-BILLABLE")</f>
        <v>1500</v>
      </c>
    </row>
    <row r="548" spans="1:108" x14ac:dyDescent="0.25">
      <c r="A548" s="98" t="s">
        <v>4524</v>
      </c>
      <c r="B548" s="99" t="s">
        <v>4525</v>
      </c>
      <c r="C548" s="99" t="s">
        <v>3735</v>
      </c>
      <c r="D548" s="99" t="s">
        <v>4300</v>
      </c>
      <c r="E548" s="99" t="s">
        <v>4697</v>
      </c>
      <c r="F548" s="99" t="s">
        <v>4579</v>
      </c>
      <c r="G548" s="99"/>
      <c r="H548" s="99" t="s">
        <v>1364</v>
      </c>
      <c r="I548" s="100"/>
      <c r="J548" s="99"/>
      <c r="K548" s="99">
        <v>45747.236134259299</v>
      </c>
      <c r="L548" s="99" t="s">
        <v>4580</v>
      </c>
      <c r="M548" s="99"/>
      <c r="N548" s="99"/>
      <c r="O548" s="99"/>
      <c r="P548" s="99"/>
      <c r="Q548" s="99"/>
      <c r="R548" s="99" t="s">
        <v>4628</v>
      </c>
      <c r="S548" s="99"/>
      <c r="T548" s="99" t="s">
        <v>4535</v>
      </c>
      <c r="U548" s="99" t="s">
        <v>4373</v>
      </c>
      <c r="V548" s="99">
        <v>389</v>
      </c>
      <c r="W548" s="99"/>
      <c r="X548" s="99"/>
      <c r="Y548" s="99">
        <v>0</v>
      </c>
      <c r="Z548" s="99">
        <v>0</v>
      </c>
      <c r="AA548" s="99"/>
      <c r="AB548" s="99" t="s">
        <v>7545</v>
      </c>
      <c r="AC548" s="99"/>
      <c r="AD548" s="99"/>
      <c r="AE548" s="99"/>
      <c r="AF548" s="99"/>
      <c r="AG548" s="99"/>
      <c r="AH548" s="99"/>
      <c r="AI548" s="99"/>
      <c r="AJ548" s="99"/>
      <c r="AK548" s="99"/>
      <c r="AL548" s="99"/>
      <c r="AM548" s="99"/>
      <c r="AN548" s="99"/>
      <c r="AO548" s="99" t="s">
        <v>4539</v>
      </c>
      <c r="AP548" s="99"/>
      <c r="AQ548" s="99"/>
      <c r="AR548" s="99">
        <v>0</v>
      </c>
      <c r="AS548" s="99" t="s">
        <v>4540</v>
      </c>
      <c r="AT548" s="99"/>
      <c r="AU548" s="99">
        <v>0</v>
      </c>
      <c r="AV548" s="99">
        <v>0</v>
      </c>
      <c r="AW548" s="99">
        <v>0</v>
      </c>
      <c r="AX548" s="99"/>
      <c r="AY548" s="99"/>
      <c r="AZ548" s="99">
        <v>0</v>
      </c>
      <c r="BA548" s="99">
        <v>0</v>
      </c>
      <c r="BB548" s="99">
        <v>0</v>
      </c>
      <c r="BC548" s="99"/>
      <c r="BD548" s="99"/>
      <c r="BE548" s="99"/>
      <c r="BF548" s="99"/>
      <c r="BG548" s="99"/>
      <c r="BH548" s="99"/>
      <c r="BI548" s="99"/>
      <c r="BJ548" s="99"/>
      <c r="BK548" s="99"/>
      <c r="BL548" s="99"/>
      <c r="BM548" s="99"/>
      <c r="BN548" s="99"/>
      <c r="BO548" s="99"/>
      <c r="BP548" s="99"/>
      <c r="BQ548" s="99"/>
      <c r="BR548" s="99"/>
      <c r="BS548" s="99"/>
      <c r="BT548" s="99"/>
      <c r="BU548" s="99"/>
      <c r="BV548" s="99"/>
      <c r="BW548" s="99"/>
      <c r="BX548" s="99"/>
      <c r="BY548" s="99"/>
      <c r="BZ548" s="99"/>
      <c r="CA548" s="99"/>
      <c r="CB548" s="99"/>
      <c r="CC548" s="99"/>
      <c r="CD548" s="99"/>
      <c r="CE548" s="99"/>
      <c r="CF548" s="99"/>
      <c r="CG548" s="99"/>
      <c r="CH548" s="99"/>
      <c r="CI548" s="99"/>
      <c r="CJ548" s="99" t="s">
        <v>4583</v>
      </c>
      <c r="CK548" s="99" t="s">
        <v>7546</v>
      </c>
      <c r="CL548" s="99"/>
      <c r="CM548" s="99"/>
      <c r="CN548" s="102"/>
      <c r="CO548" s="99"/>
      <c r="CP548" s="103" t="s">
        <v>4696</v>
      </c>
      <c r="CQ548" s="104"/>
      <c r="CR548" s="104"/>
      <c r="CS548" s="104"/>
      <c r="CT548" s="104"/>
      <c r="CU548" s="105"/>
      <c r="CV548" s="104" t="str">
        <f>FLEET[[#This Row],[Category]]</f>
        <v>Message Board</v>
      </c>
      <c r="CW548" s="106" t="str">
        <f t="shared" si="9"/>
        <v>STMB-08</v>
      </c>
      <c r="CX54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4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48" s="106" t="s">
        <v>4577</v>
      </c>
      <c r="DA548" s="106" t="s">
        <v>3735</v>
      </c>
      <c r="DB548" s="106">
        <f>FLEET[[#This Row],[Toll Collection Device Number]]</f>
        <v>0</v>
      </c>
      <c r="DC548" s="106">
        <f>FLEET[[#This Row],[License Plate]]</f>
        <v>0</v>
      </c>
      <c r="DD548" s="111" t="str">
        <f>IFERROR(_xlfn.XLOOKUP(FLEET[[#This Row],[ASSET]],Table7[Equip '#],Table7[Rate],),"NON-BILLABLE")</f>
        <v>NON-BILLABLE</v>
      </c>
    </row>
    <row r="549" spans="1:108" x14ac:dyDescent="0.25">
      <c r="A549" s="98" t="s">
        <v>4524</v>
      </c>
      <c r="B549" s="99" t="s">
        <v>4525</v>
      </c>
      <c r="C549" s="99" t="s">
        <v>7547</v>
      </c>
      <c r="D549" s="99" t="s">
        <v>4527</v>
      </c>
      <c r="E549" s="99" t="s">
        <v>4528</v>
      </c>
      <c r="F549" s="99" t="s">
        <v>7548</v>
      </c>
      <c r="G549" s="99">
        <v>2020</v>
      </c>
      <c r="H549" s="99" t="s">
        <v>4319</v>
      </c>
      <c r="I549" s="100"/>
      <c r="J549" s="99"/>
      <c r="K549" s="101">
        <v>45747.299351851798</v>
      </c>
      <c r="L549" s="99" t="s">
        <v>4531</v>
      </c>
      <c r="M549" s="99"/>
      <c r="N549" s="99"/>
      <c r="O549" s="99"/>
      <c r="P549" s="99"/>
      <c r="Q549" s="99"/>
      <c r="R549" s="99" t="s">
        <v>4776</v>
      </c>
      <c r="S549" s="99"/>
      <c r="T549" s="99" t="s">
        <v>4535</v>
      </c>
      <c r="U549" s="99" t="s">
        <v>4536</v>
      </c>
      <c r="V549" s="99">
        <v>397</v>
      </c>
      <c r="W549" s="99">
        <v>78684</v>
      </c>
      <c r="X549" s="99">
        <v>78684</v>
      </c>
      <c r="Y549" s="99">
        <v>404</v>
      </c>
      <c r="Z549" s="99">
        <v>404</v>
      </c>
      <c r="AA549" s="99" t="s">
        <v>7549</v>
      </c>
      <c r="AB549" s="99" t="s">
        <v>7550</v>
      </c>
      <c r="AC549" s="99"/>
      <c r="AD549" s="99" t="s">
        <v>7551</v>
      </c>
      <c r="AE549" s="99" t="s">
        <v>568</v>
      </c>
      <c r="AF549" s="99"/>
      <c r="AG549" s="99"/>
      <c r="AH549" s="99" t="s">
        <v>7552</v>
      </c>
      <c r="AI549" s="99"/>
      <c r="AJ549" s="99"/>
      <c r="AK549" s="99"/>
      <c r="AL549" s="99"/>
      <c r="AM549" s="99"/>
      <c r="AN549" s="99"/>
      <c r="AO549" s="99" t="s">
        <v>4539</v>
      </c>
      <c r="AP549" s="99" t="s">
        <v>4639</v>
      </c>
      <c r="AQ549" s="99">
        <v>0</v>
      </c>
      <c r="AR549" s="99">
        <v>0</v>
      </c>
      <c r="AS549" s="99" t="s">
        <v>4540</v>
      </c>
      <c r="AT549" s="99">
        <v>0</v>
      </c>
      <c r="AU549" s="99">
        <v>0</v>
      </c>
      <c r="AV549" s="99">
        <v>0</v>
      </c>
      <c r="AW549" s="99">
        <v>0</v>
      </c>
      <c r="AX549" s="99" t="s">
        <v>7553</v>
      </c>
      <c r="AY549" s="99"/>
      <c r="AZ549" s="99">
        <v>0</v>
      </c>
      <c r="BA549" s="99">
        <v>0</v>
      </c>
      <c r="BB549" s="99">
        <v>0</v>
      </c>
      <c r="BC549" s="99"/>
      <c r="BD549" s="99"/>
      <c r="BE549" s="99"/>
      <c r="BF549" s="99"/>
      <c r="BG549" s="99"/>
      <c r="BH549" s="99"/>
      <c r="BI549" s="99"/>
      <c r="BJ549" s="99"/>
      <c r="BK549" s="99"/>
      <c r="BL549" s="99"/>
      <c r="BM549" s="99"/>
      <c r="BN549" s="99"/>
      <c r="BO549" s="99"/>
      <c r="BP549" s="99"/>
      <c r="BQ549" s="99"/>
      <c r="BR549" s="99"/>
      <c r="BS549" s="99"/>
      <c r="BT549" s="99"/>
      <c r="BU549" s="99"/>
      <c r="BV549" s="99"/>
      <c r="BW549" s="99"/>
      <c r="BX549" s="99"/>
      <c r="BY549" s="99"/>
      <c r="BZ549" s="99"/>
      <c r="CA549" s="99"/>
      <c r="CB549" s="99"/>
      <c r="CC549" s="99"/>
      <c r="CD549" s="99"/>
      <c r="CE549" s="99"/>
      <c r="CF549" s="99"/>
      <c r="CG549" s="99"/>
      <c r="CH549" s="99"/>
      <c r="CI549" s="99"/>
      <c r="CJ549" s="99" t="s">
        <v>4542</v>
      </c>
      <c r="CK549" s="99" t="s">
        <v>7554</v>
      </c>
      <c r="CL549" s="102">
        <v>2</v>
      </c>
      <c r="CM549" s="99"/>
      <c r="CN549" s="102"/>
      <c r="CO549" s="99">
        <v>46053</v>
      </c>
      <c r="CP549" s="99" t="s">
        <v>4696</v>
      </c>
      <c r="CQ549" s="104"/>
      <c r="CR549" s="104"/>
      <c r="CS549" s="104"/>
      <c r="CT549" s="104"/>
      <c r="CU549" s="105"/>
      <c r="CV549" s="104" t="str">
        <f>FLEET[[#This Row],[Category]]</f>
        <v>Pickup Truck</v>
      </c>
      <c r="CW549" s="106" t="str">
        <f t="shared" si="9"/>
        <v>SV-08</v>
      </c>
      <c r="CX54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210077</v>
      </c>
      <c r="CY549" s="106" t="str">
        <f>IFERROR(TRIM(MID(FLEET[[#This Row],[Secondary Asset Identifier]], FIND(" - ", FLEET[[#This Row],[Secondary Asset Identifier]]) + 3, LEN(FLEET[[#This Row],[Secondary Asset Identifier]]))),FLEET[[#This Row],[Emp ID]])</f>
        <v>RIEDER, MICHAEL A</v>
      </c>
      <c r="CZ549" s="106" t="s">
        <v>7555</v>
      </c>
      <c r="DA549" s="106" t="s">
        <v>1794</v>
      </c>
      <c r="DB549" s="106" t="str">
        <f>FLEET[[#This Row],[Toll Collection Device Number]]</f>
        <v>DNT.14545255</v>
      </c>
      <c r="DC549" s="106" t="str">
        <f>FLEET[[#This Row],[License Plate]]</f>
        <v>MYX0115</v>
      </c>
      <c r="DD549" s="111">
        <f>IFERROR(_xlfn.XLOOKUP(FLEET[[#This Row],[ASSET]],Table7[Equip '#],Table7[Rate],),"NON-BILLABLE")</f>
        <v>1250</v>
      </c>
    </row>
    <row r="550" spans="1:108" x14ac:dyDescent="0.25">
      <c r="A550" s="98" t="s">
        <v>4524</v>
      </c>
      <c r="B550" s="99" t="s">
        <v>4525</v>
      </c>
      <c r="C550" s="99" t="s">
        <v>1800</v>
      </c>
      <c r="D550" s="99" t="s">
        <v>4527</v>
      </c>
      <c r="E550" s="99" t="s">
        <v>4528</v>
      </c>
      <c r="F550" s="99" t="s">
        <v>5588</v>
      </c>
      <c r="G550" s="99">
        <v>2022</v>
      </c>
      <c r="H550" s="99" t="s">
        <v>4342</v>
      </c>
      <c r="I550" s="100" t="s">
        <v>5627</v>
      </c>
      <c r="J550" s="99"/>
      <c r="K550" s="101">
        <v>45721.014131944401</v>
      </c>
      <c r="L550" s="99" t="s">
        <v>4904</v>
      </c>
      <c r="M550" s="99"/>
      <c r="N550" s="99"/>
      <c r="O550" s="99"/>
      <c r="P550" s="99"/>
      <c r="Q550" s="99"/>
      <c r="R550" s="99" t="s">
        <v>4628</v>
      </c>
      <c r="S550" s="99"/>
      <c r="T550" s="99" t="s">
        <v>4535</v>
      </c>
      <c r="U550" s="99" t="s">
        <v>7024</v>
      </c>
      <c r="V550" s="99">
        <v>591</v>
      </c>
      <c r="W550" s="99">
        <v>15779.9</v>
      </c>
      <c r="X550" s="99">
        <v>16127.9</v>
      </c>
      <c r="Y550" s="99">
        <v>3741</v>
      </c>
      <c r="Z550" s="99">
        <v>3741</v>
      </c>
      <c r="AA550" s="99"/>
      <c r="AB550" s="99" t="s">
        <v>7556</v>
      </c>
      <c r="AC550" s="99"/>
      <c r="AD550" s="99" t="s">
        <v>7557</v>
      </c>
      <c r="AE550" s="99" t="s">
        <v>568</v>
      </c>
      <c r="AF550" s="99"/>
      <c r="AG550" s="99"/>
      <c r="AH550" s="99" t="s">
        <v>7558</v>
      </c>
      <c r="AI550" s="99"/>
      <c r="AJ550" s="99"/>
      <c r="AK550" s="99"/>
      <c r="AL550" s="99"/>
      <c r="AM550" s="99"/>
      <c r="AN550" s="99"/>
      <c r="AO550" s="99" t="s">
        <v>4539</v>
      </c>
      <c r="AP550" s="99" t="s">
        <v>4639</v>
      </c>
      <c r="AQ550" s="99">
        <v>0</v>
      </c>
      <c r="AR550" s="99">
        <v>0</v>
      </c>
      <c r="AS550" s="99" t="s">
        <v>4540</v>
      </c>
      <c r="AT550" s="99">
        <v>0</v>
      </c>
      <c r="AU550" s="99">
        <v>0</v>
      </c>
      <c r="AV550" s="99">
        <v>0</v>
      </c>
      <c r="AW550" s="99">
        <v>0</v>
      </c>
      <c r="AX550" s="99"/>
      <c r="AY550" s="99"/>
      <c r="AZ550" s="99"/>
      <c r="BA550" s="99"/>
      <c r="BB550" s="99"/>
      <c r="BC550" s="99"/>
      <c r="BD550" s="99"/>
      <c r="BE550" s="99"/>
      <c r="BF550" s="99"/>
      <c r="BG550" s="99"/>
      <c r="BH550" s="99"/>
      <c r="BI550" s="99"/>
      <c r="BJ550" s="99"/>
      <c r="BK550" s="99"/>
      <c r="BL550" s="99"/>
      <c r="BM550" s="99"/>
      <c r="BN550" s="99"/>
      <c r="BO550" s="99"/>
      <c r="BP550" s="99"/>
      <c r="BQ550" s="99"/>
      <c r="BR550" s="99"/>
      <c r="BS550" s="99"/>
      <c r="BT550" s="99"/>
      <c r="BU550" s="99"/>
      <c r="BV550" s="99"/>
      <c r="BW550" s="99"/>
      <c r="BX550" s="99"/>
      <c r="BY550" s="99"/>
      <c r="BZ550" s="99"/>
      <c r="CA550" s="99"/>
      <c r="CB550" s="99"/>
      <c r="CC550" s="99"/>
      <c r="CD550" s="99"/>
      <c r="CE550" s="99"/>
      <c r="CF550" s="99"/>
      <c r="CG550" s="99"/>
      <c r="CH550" s="99"/>
      <c r="CI550" s="99"/>
      <c r="CJ550" s="99" t="s">
        <v>4542</v>
      </c>
      <c r="CK550" s="99" t="s">
        <v>7559</v>
      </c>
      <c r="CL550" s="99"/>
      <c r="CM550" s="99"/>
      <c r="CN550" s="102"/>
      <c r="CO550" s="99">
        <v>45808</v>
      </c>
      <c r="CP550" s="99" t="s">
        <v>4544</v>
      </c>
      <c r="CQ550" s="104"/>
      <c r="CR550" s="104"/>
      <c r="CS550" s="104"/>
      <c r="CT550" s="104"/>
      <c r="CU550" s="105"/>
      <c r="CV550" s="104" t="str">
        <f>FLEET[[#This Row],[Category]]</f>
        <v>Sweeper Truck</v>
      </c>
      <c r="CW550" s="106" t="str">
        <f t="shared" si="9"/>
        <v>SWT-01</v>
      </c>
      <c r="CX55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0" s="106" t="s">
        <v>4577</v>
      </c>
      <c r="DA550" s="106" t="s">
        <v>1800</v>
      </c>
      <c r="DB550" s="106">
        <f>FLEET[[#This Row],[Toll Collection Device Number]]</f>
        <v>0</v>
      </c>
      <c r="DC550" s="106" t="str">
        <f>FLEET[[#This Row],[License Plate]]</f>
        <v>TCF3681</v>
      </c>
      <c r="DD550" s="111">
        <f>IFERROR(_xlfn.XLOOKUP(FLEET[[#This Row],[ASSET]],Table7[Equip '#],Table7[Rate],),"NON-BILLABLE")</f>
        <v>3000</v>
      </c>
    </row>
    <row r="551" spans="1:108" x14ac:dyDescent="0.25">
      <c r="A551" s="98" t="s">
        <v>4524</v>
      </c>
      <c r="B551" s="99" t="s">
        <v>4525</v>
      </c>
      <c r="C551" s="99" t="s">
        <v>60</v>
      </c>
      <c r="D551" s="99" t="s">
        <v>4829</v>
      </c>
      <c r="E551" s="99" t="s">
        <v>4830</v>
      </c>
      <c r="F551" s="99" t="s">
        <v>7560</v>
      </c>
      <c r="G551" s="99">
        <v>2006</v>
      </c>
      <c r="H551" s="99" t="s">
        <v>2476</v>
      </c>
      <c r="I551" s="100" t="s">
        <v>7561</v>
      </c>
      <c r="J551" s="99"/>
      <c r="K551" s="101">
        <v>45747.082314814797</v>
      </c>
      <c r="L551" s="99" t="s">
        <v>4580</v>
      </c>
      <c r="M551" s="99"/>
      <c r="N551" s="99"/>
      <c r="O551" s="99"/>
      <c r="P551" s="99"/>
      <c r="Q551" s="99"/>
      <c r="R551" s="99" t="s">
        <v>4628</v>
      </c>
      <c r="S551" s="99"/>
      <c r="T551" s="99" t="s">
        <v>4535</v>
      </c>
      <c r="U551" s="99" t="s">
        <v>4995</v>
      </c>
      <c r="V551" s="99">
        <v>697</v>
      </c>
      <c r="W551" s="99">
        <v>100.2</v>
      </c>
      <c r="X551" s="99">
        <v>100.2</v>
      </c>
      <c r="Y551" s="99">
        <v>3695</v>
      </c>
      <c r="Z551" s="99">
        <v>3695</v>
      </c>
      <c r="AA551" s="99"/>
      <c r="AB551" s="99" t="s">
        <v>7562</v>
      </c>
      <c r="AC551" s="99"/>
      <c r="AD551" s="99"/>
      <c r="AE551" s="99"/>
      <c r="AF551" s="99"/>
      <c r="AG551" s="99"/>
      <c r="AH551" s="99"/>
      <c r="AI551" s="99"/>
      <c r="AJ551" s="99"/>
      <c r="AK551" s="99"/>
      <c r="AL551" s="99"/>
      <c r="AM551" s="99"/>
      <c r="AN551" s="99"/>
      <c r="AO551" s="99" t="s">
        <v>4539</v>
      </c>
      <c r="AP551" s="99" t="s">
        <v>4639</v>
      </c>
      <c r="AQ551" s="99"/>
      <c r="AR551" s="99">
        <v>0</v>
      </c>
      <c r="AS551" s="99" t="s">
        <v>4540</v>
      </c>
      <c r="AT551" s="99"/>
      <c r="AU551" s="99">
        <v>0</v>
      </c>
      <c r="AV551" s="99">
        <v>0</v>
      </c>
      <c r="AW551" s="99">
        <v>0</v>
      </c>
      <c r="AX551" s="99"/>
      <c r="AY551" s="99"/>
      <c r="AZ551" s="99">
        <v>0</v>
      </c>
      <c r="BA551" s="99">
        <v>0</v>
      </c>
      <c r="BB551" s="99">
        <v>0</v>
      </c>
      <c r="BC551" s="99"/>
      <c r="BD551" s="99"/>
      <c r="BE551" s="99"/>
      <c r="BF551" s="99"/>
      <c r="BG551" s="99"/>
      <c r="BH551" s="99"/>
      <c r="BI551" s="99"/>
      <c r="BJ551" s="99"/>
      <c r="BK551" s="99"/>
      <c r="BL551" s="99"/>
      <c r="BM551" s="99"/>
      <c r="BN551" s="99"/>
      <c r="BO551" s="99"/>
      <c r="BP551" s="99"/>
      <c r="BQ551" s="99"/>
      <c r="BR551" s="99"/>
      <c r="BS551" s="99"/>
      <c r="BT551" s="99"/>
      <c r="BU551" s="99"/>
      <c r="BV551" s="99"/>
      <c r="BW551" s="99"/>
      <c r="BX551" s="99"/>
      <c r="BY551" s="99"/>
      <c r="BZ551" s="99"/>
      <c r="CA551" s="99"/>
      <c r="CB551" s="99"/>
      <c r="CC551" s="99"/>
      <c r="CD551" s="99"/>
      <c r="CE551" s="99"/>
      <c r="CF551" s="99"/>
      <c r="CG551" s="99"/>
      <c r="CH551" s="99"/>
      <c r="CI551" s="99"/>
      <c r="CJ551" s="99" t="s">
        <v>4836</v>
      </c>
      <c r="CK551" s="99" t="s">
        <v>7563</v>
      </c>
      <c r="CL551" s="102"/>
      <c r="CM551" s="99"/>
      <c r="CN551" s="102"/>
      <c r="CO551" s="99"/>
      <c r="CP551" s="99" t="s">
        <v>4696</v>
      </c>
      <c r="CQ551" s="104"/>
      <c r="CR551" s="104"/>
      <c r="CS551" s="104"/>
      <c r="CT551" s="104"/>
      <c r="CU551" s="105"/>
      <c r="CV551" s="104" t="str">
        <f>FLEET[[#This Row],[Category]]</f>
        <v>Stabilization</v>
      </c>
      <c r="CW551" s="106" t="str">
        <f t="shared" si="9"/>
        <v>T-03</v>
      </c>
      <c r="CX55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1" s="106" t="s">
        <v>4577</v>
      </c>
      <c r="DA551" s="106" t="s">
        <v>60</v>
      </c>
      <c r="DB551" s="106">
        <f>FLEET[[#This Row],[Toll Collection Device Number]]</f>
        <v>0</v>
      </c>
      <c r="DC551" s="106">
        <f>FLEET[[#This Row],[License Plate]]</f>
        <v>0</v>
      </c>
      <c r="DD551" s="111">
        <f>IFERROR(_xlfn.XLOOKUP(FLEET[[#This Row],[ASSET]],Table7[Equip '#],Table7[Rate],),"NON-BILLABLE")</f>
        <v>7000</v>
      </c>
    </row>
    <row r="552" spans="1:108" x14ac:dyDescent="0.25">
      <c r="A552" s="98" t="s">
        <v>4524</v>
      </c>
      <c r="B552" s="99" t="s">
        <v>4525</v>
      </c>
      <c r="C552" s="99" t="s">
        <v>3547</v>
      </c>
      <c r="D552" s="99" t="s">
        <v>4300</v>
      </c>
      <c r="E552" s="99" t="s">
        <v>7564</v>
      </c>
      <c r="F552" s="99" t="s">
        <v>7565</v>
      </c>
      <c r="G552" s="99"/>
      <c r="H552" s="99" t="s">
        <v>7566</v>
      </c>
      <c r="I552" s="100"/>
      <c r="J552" s="99"/>
      <c r="K552" s="101">
        <v>45747.232997685198</v>
      </c>
      <c r="L552" s="99" t="s">
        <v>4580</v>
      </c>
      <c r="M552" s="99"/>
      <c r="N552" s="99"/>
      <c r="O552" s="99"/>
      <c r="P552" s="99"/>
      <c r="Q552" s="99"/>
      <c r="R552" s="99" t="s">
        <v>6432</v>
      </c>
      <c r="S552" s="99"/>
      <c r="T552" s="99" t="s">
        <v>4535</v>
      </c>
      <c r="U552" s="99" t="s">
        <v>4373</v>
      </c>
      <c r="V552" s="99">
        <v>432</v>
      </c>
      <c r="W552" s="99"/>
      <c r="X552" s="99"/>
      <c r="Y552" s="99">
        <v>0</v>
      </c>
      <c r="Z552" s="99">
        <v>0</v>
      </c>
      <c r="AA552" s="99"/>
      <c r="AB552" s="99" t="s">
        <v>7567</v>
      </c>
      <c r="AC552" s="99"/>
      <c r="AD552" s="99" t="s">
        <v>7568</v>
      </c>
      <c r="AE552" s="99" t="s">
        <v>568</v>
      </c>
      <c r="AF552" s="99"/>
      <c r="AG552" s="99"/>
      <c r="AH552" s="99"/>
      <c r="AI552" s="99"/>
      <c r="AJ552" s="99"/>
      <c r="AK552" s="99"/>
      <c r="AL552" s="99"/>
      <c r="AM552" s="99"/>
      <c r="AN552" s="99"/>
      <c r="AO552" s="99" t="s">
        <v>4539</v>
      </c>
      <c r="AP552" s="99"/>
      <c r="AQ552" s="99">
        <v>0</v>
      </c>
      <c r="AR552" s="99">
        <v>0</v>
      </c>
      <c r="AS552" s="99" t="s">
        <v>4540</v>
      </c>
      <c r="AT552" s="99">
        <v>0</v>
      </c>
      <c r="AU552" s="99">
        <v>0</v>
      </c>
      <c r="AV552" s="99">
        <v>0</v>
      </c>
      <c r="AW552" s="99">
        <v>0</v>
      </c>
      <c r="AX552" s="99"/>
      <c r="AY552" s="99"/>
      <c r="AZ552" s="99"/>
      <c r="BA552" s="99"/>
      <c r="BB552" s="99"/>
      <c r="BC552" s="99"/>
      <c r="BD552" s="99"/>
      <c r="BE552" s="99"/>
      <c r="BF552" s="99"/>
      <c r="BG552" s="99"/>
      <c r="BH552" s="99"/>
      <c r="BI552" s="99"/>
      <c r="BJ552" s="99"/>
      <c r="BK552" s="99"/>
      <c r="BL552" s="99"/>
      <c r="BM552" s="99"/>
      <c r="BN552" s="99"/>
      <c r="BO552" s="99"/>
      <c r="BP552" s="99"/>
      <c r="BQ552" s="99"/>
      <c r="BR552" s="99"/>
      <c r="BS552" s="99"/>
      <c r="BT552" s="99"/>
      <c r="BU552" s="99"/>
      <c r="BV552" s="99"/>
      <c r="BW552" s="99"/>
      <c r="BX552" s="99"/>
      <c r="BY552" s="99"/>
      <c r="BZ552" s="99"/>
      <c r="CA552" s="99"/>
      <c r="CB552" s="99"/>
      <c r="CC552" s="99"/>
      <c r="CD552" s="99"/>
      <c r="CE552" s="99"/>
      <c r="CF552" s="99"/>
      <c r="CG552" s="99"/>
      <c r="CH552" s="99"/>
      <c r="CI552" s="99"/>
      <c r="CJ552" s="99" t="s">
        <v>4583</v>
      </c>
      <c r="CK552" s="99" t="s">
        <v>7569</v>
      </c>
      <c r="CL552" s="102"/>
      <c r="CM552" s="99"/>
      <c r="CN552" s="102"/>
      <c r="CO552" s="99"/>
      <c r="CP552" s="99" t="s">
        <v>4544</v>
      </c>
      <c r="CQ552" s="104"/>
      <c r="CR552" s="104"/>
      <c r="CS552" s="104"/>
      <c r="CT552" s="104"/>
      <c r="CU552" s="105"/>
      <c r="CV552" s="104" t="str">
        <f>FLEET[[#This Row],[Category]]</f>
        <v>Towed Attenuator</v>
      </c>
      <c r="CW552" s="106" t="str">
        <f t="shared" si="9"/>
        <v>TAT-01</v>
      </c>
      <c r="CX55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2" s="106" t="s">
        <v>4577</v>
      </c>
      <c r="DA552" s="106" t="s">
        <v>3547</v>
      </c>
      <c r="DB552" s="106">
        <f>FLEET[[#This Row],[Toll Collection Device Number]]</f>
        <v>0</v>
      </c>
      <c r="DC552" s="106" t="str">
        <f>FLEET[[#This Row],[License Plate]]</f>
        <v>10002</v>
      </c>
      <c r="DD552" s="111" t="str">
        <f>IFERROR(_xlfn.XLOOKUP(FLEET[[#This Row],[ASSET]],Table7[Equip '#],Table7[Rate],),"NON-BILLABLE")</f>
        <v>NON-BILLABLE</v>
      </c>
    </row>
    <row r="553" spans="1:108" x14ac:dyDescent="0.25">
      <c r="A553" s="98" t="s">
        <v>4524</v>
      </c>
      <c r="B553" s="99" t="s">
        <v>4525</v>
      </c>
      <c r="C553" s="99" t="s">
        <v>7570</v>
      </c>
      <c r="D553" s="99" t="s">
        <v>4300</v>
      </c>
      <c r="E553" s="99" t="s">
        <v>4586</v>
      </c>
      <c r="F553" s="99" t="s">
        <v>7571</v>
      </c>
      <c r="G553" s="99">
        <v>2018</v>
      </c>
      <c r="H553" s="99" t="s">
        <v>4299</v>
      </c>
      <c r="I553" s="100"/>
      <c r="J553" s="99"/>
      <c r="K553" s="101">
        <v>45747.236481481501</v>
      </c>
      <c r="L553" s="99" t="s">
        <v>4580</v>
      </c>
      <c r="M553" s="99"/>
      <c r="N553" s="99"/>
      <c r="O553" s="99"/>
      <c r="P553" s="99"/>
      <c r="Q553" s="99"/>
      <c r="R553" s="99" t="s">
        <v>4620</v>
      </c>
      <c r="S553" s="99"/>
      <c r="T553" s="99" t="s">
        <v>4535</v>
      </c>
      <c r="U553" s="99" t="s">
        <v>4373</v>
      </c>
      <c r="V553" s="99">
        <v>64</v>
      </c>
      <c r="W553" s="99"/>
      <c r="X553" s="99"/>
      <c r="Y553" s="99">
        <v>0</v>
      </c>
      <c r="Z553" s="99">
        <v>0</v>
      </c>
      <c r="AA553" s="99"/>
      <c r="AB553" s="99" t="s">
        <v>7572</v>
      </c>
      <c r="AC553" s="99"/>
      <c r="AD553" s="99"/>
      <c r="AE553" s="99"/>
      <c r="AF553" s="99"/>
      <c r="AG553" s="99"/>
      <c r="AH553" s="99"/>
      <c r="AI553" s="99"/>
      <c r="AJ553" s="99"/>
      <c r="AK553" s="99"/>
      <c r="AL553" s="99"/>
      <c r="AM553" s="99"/>
      <c r="AN553" s="99"/>
      <c r="AO553" s="99" t="s">
        <v>4539</v>
      </c>
      <c r="AP553" s="99"/>
      <c r="AQ553" s="99">
        <v>0</v>
      </c>
      <c r="AR553" s="99">
        <v>0</v>
      </c>
      <c r="AS553" s="99" t="s">
        <v>4540</v>
      </c>
      <c r="AT553" s="99">
        <v>0</v>
      </c>
      <c r="AU553" s="99">
        <v>0</v>
      </c>
      <c r="AV553" s="99">
        <v>0</v>
      </c>
      <c r="AW553" s="99">
        <v>0</v>
      </c>
      <c r="AX553" s="99" t="s">
        <v>7573</v>
      </c>
      <c r="AY553" s="99"/>
      <c r="AZ553" s="99"/>
      <c r="BA553" s="99"/>
      <c r="BB553" s="99"/>
      <c r="BC553" s="99"/>
      <c r="BD553" s="99"/>
      <c r="BE553" s="99"/>
      <c r="BF553" s="99"/>
      <c r="BG553" s="99"/>
      <c r="BH553" s="99"/>
      <c r="BI553" s="99"/>
      <c r="BJ553" s="99"/>
      <c r="BK553" s="99"/>
      <c r="BL553" s="99"/>
      <c r="BM553" s="99"/>
      <c r="BN553" s="99"/>
      <c r="BO553" s="99"/>
      <c r="BP553" s="99"/>
      <c r="BQ553" s="99"/>
      <c r="BR553" s="99"/>
      <c r="BS553" s="99"/>
      <c r="BT553" s="99"/>
      <c r="BU553" s="99"/>
      <c r="BV553" s="99"/>
      <c r="BW553" s="99"/>
      <c r="BX553" s="99"/>
      <c r="BY553" s="99"/>
      <c r="BZ553" s="99"/>
      <c r="CA553" s="99"/>
      <c r="CB553" s="99"/>
      <c r="CC553" s="99"/>
      <c r="CD553" s="99"/>
      <c r="CE553" s="99"/>
      <c r="CF553" s="99"/>
      <c r="CG553" s="99"/>
      <c r="CH553" s="99"/>
      <c r="CI553" s="99"/>
      <c r="CJ553" s="99" t="s">
        <v>4583</v>
      </c>
      <c r="CK553" s="99" t="s">
        <v>7574</v>
      </c>
      <c r="CL553" s="102">
        <v>2</v>
      </c>
      <c r="CM553" s="99"/>
      <c r="CN553" s="102"/>
      <c r="CO553" s="99"/>
      <c r="CP553" s="99" t="s">
        <v>4544</v>
      </c>
      <c r="CQ553" s="104"/>
      <c r="CR553" s="104"/>
      <c r="CS553" s="104"/>
      <c r="CT553" s="104"/>
      <c r="CU553" s="105"/>
      <c r="CV553" s="104" t="str">
        <f>FLEET[[#This Row],[Category]]</f>
        <v>Flatbed Trailer</v>
      </c>
      <c r="CW553" s="106" t="str">
        <f t="shared" si="9"/>
        <v>TD-01s</v>
      </c>
      <c r="CX55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3" s="106" t="s">
        <v>4577</v>
      </c>
      <c r="DA553" s="106" t="s">
        <v>7570</v>
      </c>
      <c r="DB553" s="106" t="str">
        <f>FLEET[[#This Row],[Toll Collection Device Number]]</f>
        <v>NTTA01532180</v>
      </c>
      <c r="DC553" s="106">
        <f>FLEET[[#This Row],[License Plate]]</f>
        <v>0</v>
      </c>
      <c r="DD553" s="111" t="str">
        <f>IFERROR(_xlfn.XLOOKUP(FLEET[[#This Row],[ASSET]],Table7[Equip '#],Table7[Rate],),"NON-BILLABLE")</f>
        <v>NON-BILLABLE</v>
      </c>
    </row>
    <row r="554" spans="1:108" x14ac:dyDescent="0.25">
      <c r="A554" s="98" t="s">
        <v>4524</v>
      </c>
      <c r="B554" s="99" t="s">
        <v>4525</v>
      </c>
      <c r="C554" s="99" t="s">
        <v>7575</v>
      </c>
      <c r="D554" s="99" t="s">
        <v>4786</v>
      </c>
      <c r="E554" s="99" t="s">
        <v>7576</v>
      </c>
      <c r="F554" s="99" t="s">
        <v>7577</v>
      </c>
      <c r="G554" s="99">
        <v>2024</v>
      </c>
      <c r="H554" s="99" t="s">
        <v>7578</v>
      </c>
      <c r="I554" s="100"/>
      <c r="J554" s="99"/>
      <c r="K554" s="101">
        <v>45742.294039351902</v>
      </c>
      <c r="L554" s="99" t="s">
        <v>4580</v>
      </c>
      <c r="M554" s="99"/>
      <c r="N554" s="99"/>
      <c r="O554" s="99"/>
      <c r="P554" s="99"/>
      <c r="Q554" s="99"/>
      <c r="R554" s="99" t="s">
        <v>7579</v>
      </c>
      <c r="S554" s="99"/>
      <c r="T554" s="99" t="s">
        <v>4535</v>
      </c>
      <c r="U554" s="99" t="s">
        <v>4373</v>
      </c>
      <c r="V554" s="99">
        <v>40</v>
      </c>
      <c r="W554" s="99">
        <v>0</v>
      </c>
      <c r="X554" s="99">
        <v>0</v>
      </c>
      <c r="Y554" s="99">
        <v>0</v>
      </c>
      <c r="Z554" s="99">
        <v>0</v>
      </c>
      <c r="AA554" s="99" t="s">
        <v>4359</v>
      </c>
      <c r="AB554" s="99" t="s">
        <v>7580</v>
      </c>
      <c r="AC554" s="99" t="s">
        <v>7581</v>
      </c>
      <c r="AD554" s="99" t="s">
        <v>7582</v>
      </c>
      <c r="AE554" s="99" t="s">
        <v>568</v>
      </c>
      <c r="AF554" s="99"/>
      <c r="AG554" s="99"/>
      <c r="AH554" s="99" t="s">
        <v>7583</v>
      </c>
      <c r="AI554" s="99"/>
      <c r="AJ554" s="99"/>
      <c r="AK554" s="99"/>
      <c r="AL554" s="99"/>
      <c r="AM554" s="99"/>
      <c r="AN554" s="99"/>
      <c r="AO554" s="99" t="s">
        <v>4539</v>
      </c>
      <c r="AP554" s="99"/>
      <c r="AQ554" s="99">
        <v>0</v>
      </c>
      <c r="AR554" s="99">
        <v>0</v>
      </c>
      <c r="AS554" s="99" t="s">
        <v>4540</v>
      </c>
      <c r="AT554" s="99">
        <v>0</v>
      </c>
      <c r="AU554" s="99">
        <v>0</v>
      </c>
      <c r="AV554" s="99">
        <v>0</v>
      </c>
      <c r="AW554" s="99">
        <v>0</v>
      </c>
      <c r="AX554" s="99"/>
      <c r="AY554" s="99"/>
      <c r="AZ554" s="99"/>
      <c r="BA554" s="99"/>
      <c r="BB554" s="99"/>
      <c r="BC554" s="99"/>
      <c r="BD554" s="99"/>
      <c r="BE554" s="99"/>
      <c r="BF554" s="99" t="s">
        <v>7584</v>
      </c>
      <c r="BG554" s="99"/>
      <c r="BH554" s="99"/>
      <c r="BI554" s="99"/>
      <c r="BJ554" s="99"/>
      <c r="BK554" s="99"/>
      <c r="BL554" s="99"/>
      <c r="BM554" s="99"/>
      <c r="BN554" s="99"/>
      <c r="BO554" s="99"/>
      <c r="BP554" s="99"/>
      <c r="BQ554" s="99"/>
      <c r="BR554" s="99"/>
      <c r="BS554" s="99"/>
      <c r="BT554" s="99"/>
      <c r="BU554" s="99"/>
      <c r="BV554" s="99"/>
      <c r="BW554" s="99"/>
      <c r="BX554" s="99"/>
      <c r="BY554" s="99"/>
      <c r="BZ554" s="99"/>
      <c r="CA554" s="99"/>
      <c r="CB554" s="99"/>
      <c r="CC554" s="99"/>
      <c r="CD554" s="99"/>
      <c r="CE554" s="99"/>
      <c r="CF554" s="99"/>
      <c r="CG554" s="99"/>
      <c r="CH554" s="99"/>
      <c r="CI554" s="99"/>
      <c r="CJ554" s="99" t="s">
        <v>4868</v>
      </c>
      <c r="CK554" s="99" t="s">
        <v>7585</v>
      </c>
      <c r="CL554" s="99">
        <v>2</v>
      </c>
      <c r="CM554" s="99"/>
      <c r="CN554" s="102"/>
      <c r="CO554" s="99">
        <v>46081</v>
      </c>
      <c r="CP554" s="99" t="s">
        <v>4544</v>
      </c>
      <c r="CQ554" s="104"/>
      <c r="CR554" s="104"/>
      <c r="CS554" s="104"/>
      <c r="CT554" s="104"/>
      <c r="CU554" s="105"/>
      <c r="CV554" s="104" t="str">
        <f>FLEET[[#This Row],[Category]]</f>
        <v>ASPHALT DISTRIBUTOR TRAILER</v>
      </c>
      <c r="CW554" s="106" t="str">
        <f t="shared" si="9"/>
        <v>TDT-01</v>
      </c>
      <c r="CX55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 xml:space="preserve"> </v>
      </c>
      <c r="CY554" s="106" t="str">
        <f>IFERROR(TRIM(MID(FLEET[[#This Row],[Secondary Asset Identifier]], FIND(" - ", FLEET[[#This Row],[Secondary Asset Identifier]]) + 3, LEN(FLEET[[#This Row],[Secondary Asset Identifier]]))),FLEET[[#This Row],[Emp ID]])</f>
        <v xml:space="preserve"> </v>
      </c>
      <c r="CZ554" s="106" t="s">
        <v>7586</v>
      </c>
      <c r="DA554" s="106" t="s">
        <v>4359</v>
      </c>
      <c r="DB554" s="106">
        <f>FLEET[[#This Row],[Toll Collection Device Number]]</f>
        <v>0</v>
      </c>
      <c r="DC554" s="106" t="str">
        <f>FLEET[[#This Row],[License Plate]]</f>
        <v>099498N</v>
      </c>
      <c r="DD554" s="111">
        <f>IFERROR(_xlfn.XLOOKUP(FLEET[[#This Row],[ASSET]],Table7[Equip '#],Table7[Rate],),"NON-BILLABLE")</f>
        <v>600</v>
      </c>
    </row>
    <row r="555" spans="1:108" x14ac:dyDescent="0.25">
      <c r="A555" s="98" t="s">
        <v>4524</v>
      </c>
      <c r="B555" s="99" t="s">
        <v>4525</v>
      </c>
      <c r="C555" s="99" t="s">
        <v>55</v>
      </c>
      <c r="D555" s="99" t="s">
        <v>4829</v>
      </c>
      <c r="E555" s="99" t="s">
        <v>6337</v>
      </c>
      <c r="F555" s="99" t="s">
        <v>7587</v>
      </c>
      <c r="G555" s="99">
        <v>2013</v>
      </c>
      <c r="H555" s="99" t="s">
        <v>4343</v>
      </c>
      <c r="I555" s="100" t="s">
        <v>7588</v>
      </c>
      <c r="J555" s="99"/>
      <c r="K555" s="101">
        <v>45747.164884259299</v>
      </c>
      <c r="L555" s="99" t="s">
        <v>4580</v>
      </c>
      <c r="M555" s="99"/>
      <c r="N555" s="99"/>
      <c r="O555" s="99"/>
      <c r="P555" s="99"/>
      <c r="Q555" s="99"/>
      <c r="R555" s="99" t="s">
        <v>4799</v>
      </c>
      <c r="S555" s="99"/>
      <c r="T555" s="99" t="s">
        <v>4535</v>
      </c>
      <c r="U555" s="99" t="s">
        <v>1936</v>
      </c>
      <c r="V555" s="99">
        <v>965</v>
      </c>
      <c r="W555" s="99">
        <v>376.2</v>
      </c>
      <c r="X555" s="99">
        <v>376.2</v>
      </c>
      <c r="Y555" s="99">
        <v>4348</v>
      </c>
      <c r="Z555" s="99">
        <v>4348</v>
      </c>
      <c r="AA555" s="99" t="s">
        <v>7589</v>
      </c>
      <c r="AB555" s="99" t="s">
        <v>7590</v>
      </c>
      <c r="AC555" s="99"/>
      <c r="AD555" s="99"/>
      <c r="AE555" s="99"/>
      <c r="AF555" s="99"/>
      <c r="AG555" s="99"/>
      <c r="AH555" s="99"/>
      <c r="AI555" s="99"/>
      <c r="AJ555" s="99"/>
      <c r="AK555" s="99"/>
      <c r="AL555" s="99"/>
      <c r="AM555" s="99"/>
      <c r="AN555" s="99"/>
      <c r="AO555" s="99" t="s">
        <v>4539</v>
      </c>
      <c r="AP555" s="99" t="s">
        <v>4639</v>
      </c>
      <c r="AQ555" s="99"/>
      <c r="AR555" s="99">
        <v>0</v>
      </c>
      <c r="AS555" s="99" t="s">
        <v>4540</v>
      </c>
      <c r="AT555" s="99"/>
      <c r="AU555" s="99">
        <v>0</v>
      </c>
      <c r="AV555" s="99">
        <v>0</v>
      </c>
      <c r="AW555" s="99">
        <v>0</v>
      </c>
      <c r="AX555" s="99"/>
      <c r="AY555" s="99" t="s">
        <v>4835</v>
      </c>
      <c r="AZ555" s="99">
        <v>78968.399999999994</v>
      </c>
      <c r="BA555" s="99">
        <v>0</v>
      </c>
      <c r="BB555" s="99">
        <v>0</v>
      </c>
      <c r="BC555" s="99"/>
      <c r="BD555" s="99"/>
      <c r="BE555" s="99"/>
      <c r="BF555" s="99"/>
      <c r="BG555" s="99"/>
      <c r="BH555" s="99"/>
      <c r="BI555" s="99"/>
      <c r="BJ555" s="99"/>
      <c r="BK555" s="99"/>
      <c r="BL555" s="99"/>
      <c r="BM555" s="99"/>
      <c r="BN555" s="99"/>
      <c r="BO555" s="99"/>
      <c r="BP555" s="99"/>
      <c r="BQ555" s="99"/>
      <c r="BR555" s="99"/>
      <c r="BS555" s="99"/>
      <c r="BT555" s="99"/>
      <c r="BU555" s="99"/>
      <c r="BV555" s="99"/>
      <c r="BW555" s="99"/>
      <c r="BX555" s="99"/>
      <c r="BY555" s="99"/>
      <c r="BZ555" s="99"/>
      <c r="CA555" s="99"/>
      <c r="CB555" s="99"/>
      <c r="CC555" s="99"/>
      <c r="CD555" s="99"/>
      <c r="CE555" s="99"/>
      <c r="CF555" s="99"/>
      <c r="CG555" s="99"/>
      <c r="CH555" s="99"/>
      <c r="CI555" s="99"/>
      <c r="CJ555" s="99" t="s">
        <v>4836</v>
      </c>
      <c r="CK555" s="99" t="s">
        <v>7591</v>
      </c>
      <c r="CL555" s="99"/>
      <c r="CM555" s="99"/>
      <c r="CN555" s="102"/>
      <c r="CO555" s="99"/>
      <c r="CP555" s="99" t="s">
        <v>4696</v>
      </c>
      <c r="CQ555" s="104"/>
      <c r="CR555" s="104"/>
      <c r="CS555" s="104"/>
      <c r="CT555" s="104"/>
      <c r="CU555" s="105"/>
      <c r="CV555" s="104" t="str">
        <f>FLEET[[#This Row],[Category]]</f>
        <v>Telehandler</v>
      </c>
      <c r="CW555" s="106" t="str">
        <f t="shared" si="9"/>
        <v>TH-02</v>
      </c>
      <c r="CX55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5" s="106" t="s">
        <v>4577</v>
      </c>
      <c r="DA555" s="106" t="s">
        <v>55</v>
      </c>
      <c r="DB555" s="106">
        <f>FLEET[[#This Row],[Toll Collection Device Number]]</f>
        <v>0</v>
      </c>
      <c r="DC555" s="106">
        <f>FLEET[[#This Row],[License Plate]]</f>
        <v>0</v>
      </c>
      <c r="DD555" s="111">
        <f>IFERROR(_xlfn.XLOOKUP(FLEET[[#This Row],[ASSET]],Table7[Equip '#],Table7[Rate],),"NON-BILLABLE")</f>
        <v>4000</v>
      </c>
    </row>
    <row r="556" spans="1:108" x14ac:dyDescent="0.25">
      <c r="A556" s="98" t="s">
        <v>4524</v>
      </c>
      <c r="B556" s="99" t="s">
        <v>4525</v>
      </c>
      <c r="C556" s="99" t="s">
        <v>7592</v>
      </c>
      <c r="D556" s="99" t="s">
        <v>4829</v>
      </c>
      <c r="E556" s="99" t="s">
        <v>6337</v>
      </c>
      <c r="F556" s="99" t="s">
        <v>7587</v>
      </c>
      <c r="G556" s="99">
        <v>2011</v>
      </c>
      <c r="H556" s="99" t="s">
        <v>4343</v>
      </c>
      <c r="I556" s="100" t="s">
        <v>7588</v>
      </c>
      <c r="J556" s="99"/>
      <c r="K556" s="101">
        <v>45746.2791319444</v>
      </c>
      <c r="L556" s="99" t="s">
        <v>4580</v>
      </c>
      <c r="M556" s="99"/>
      <c r="N556" s="99"/>
      <c r="O556" s="99"/>
      <c r="P556" s="99"/>
      <c r="Q556" s="99"/>
      <c r="R556" s="99" t="s">
        <v>4628</v>
      </c>
      <c r="S556" s="99"/>
      <c r="T556" s="99" t="s">
        <v>4535</v>
      </c>
      <c r="U556" s="99" t="s">
        <v>1934</v>
      </c>
      <c r="V556" s="99">
        <v>964</v>
      </c>
      <c r="W556" s="99">
        <v>402.9</v>
      </c>
      <c r="X556" s="99">
        <v>402.9</v>
      </c>
      <c r="Y556" s="99">
        <v>4763</v>
      </c>
      <c r="Z556" s="99">
        <v>4763</v>
      </c>
      <c r="AA556" s="99"/>
      <c r="AB556" s="99" t="s">
        <v>7593</v>
      </c>
      <c r="AC556" s="99"/>
      <c r="AD556" s="99"/>
      <c r="AE556" s="99"/>
      <c r="AF556" s="99"/>
      <c r="AG556" s="99"/>
      <c r="AH556" s="99"/>
      <c r="AI556" s="99"/>
      <c r="AJ556" s="99"/>
      <c r="AK556" s="99"/>
      <c r="AL556" s="99"/>
      <c r="AM556" s="99"/>
      <c r="AN556" s="99"/>
      <c r="AO556" s="99" t="s">
        <v>4539</v>
      </c>
      <c r="AP556" s="99" t="s">
        <v>4639</v>
      </c>
      <c r="AQ556" s="99"/>
      <c r="AR556" s="99">
        <v>0</v>
      </c>
      <c r="AS556" s="99" t="s">
        <v>4540</v>
      </c>
      <c r="AT556" s="99"/>
      <c r="AU556" s="99">
        <v>0</v>
      </c>
      <c r="AV556" s="99">
        <v>0</v>
      </c>
      <c r="AW556" s="99">
        <v>0</v>
      </c>
      <c r="AX556" s="99"/>
      <c r="AY556" s="99" t="s">
        <v>4893</v>
      </c>
      <c r="AZ556" s="99">
        <v>73950</v>
      </c>
      <c r="BA556" s="99">
        <v>0</v>
      </c>
      <c r="BB556" s="99">
        <v>0</v>
      </c>
      <c r="BC556" s="99"/>
      <c r="BD556" s="99"/>
      <c r="BE556" s="99"/>
      <c r="BF556" s="99"/>
      <c r="BG556" s="99"/>
      <c r="BH556" s="99"/>
      <c r="BI556" s="99"/>
      <c r="BJ556" s="99"/>
      <c r="BK556" s="99"/>
      <c r="BL556" s="99"/>
      <c r="BM556" s="99"/>
      <c r="BN556" s="99"/>
      <c r="BO556" s="99"/>
      <c r="BP556" s="99"/>
      <c r="BQ556" s="99"/>
      <c r="BR556" s="99"/>
      <c r="BS556" s="99"/>
      <c r="BT556" s="99"/>
      <c r="BU556" s="99"/>
      <c r="BV556" s="99"/>
      <c r="BW556" s="99"/>
      <c r="BX556" s="99"/>
      <c r="BY556" s="99"/>
      <c r="BZ556" s="99"/>
      <c r="CA556" s="99"/>
      <c r="CB556" s="99"/>
      <c r="CC556" s="99"/>
      <c r="CD556" s="99"/>
      <c r="CE556" s="99"/>
      <c r="CF556" s="99"/>
      <c r="CG556" s="99"/>
      <c r="CH556" s="99"/>
      <c r="CI556" s="99"/>
      <c r="CJ556" s="99" t="s">
        <v>4836</v>
      </c>
      <c r="CK556" s="99" t="s">
        <v>7594</v>
      </c>
      <c r="CL556" s="102"/>
      <c r="CM556" s="99"/>
      <c r="CN556" s="102"/>
      <c r="CO556" s="99"/>
      <c r="CP556" s="99" t="s">
        <v>4696</v>
      </c>
      <c r="CQ556" s="104"/>
      <c r="CR556" s="104"/>
      <c r="CS556" s="104"/>
      <c r="CT556" s="104"/>
      <c r="CU556" s="105"/>
      <c r="CV556" s="104" t="str">
        <f>FLEET[[#This Row],[Category]]</f>
        <v>Telehandler</v>
      </c>
      <c r="CW556" s="106" t="str">
        <f t="shared" si="9"/>
        <v>TH-04</v>
      </c>
      <c r="CX55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shop use</v>
      </c>
      <c r="CY556" s="106" t="str">
        <f>IFERROR(TRIM(MID(FLEET[[#This Row],[Secondary Asset Identifier]], FIND(" - ", FLEET[[#This Row],[Secondary Asset Identifier]]) + 3, LEN(FLEET[[#This Row],[Secondary Asset Identifier]]))),FLEET[[#This Row],[Emp ID]])</f>
        <v>shop use</v>
      </c>
      <c r="CZ556" s="106" t="s">
        <v>7448</v>
      </c>
      <c r="DA556" s="106" t="s">
        <v>56</v>
      </c>
      <c r="DB556" s="106">
        <f>FLEET[[#This Row],[Toll Collection Device Number]]</f>
        <v>0</v>
      </c>
      <c r="DC556" s="106">
        <f>FLEET[[#This Row],[License Plate]]</f>
        <v>0</v>
      </c>
      <c r="DD556" s="111">
        <f>IFERROR(_xlfn.XLOOKUP(FLEET[[#This Row],[ASSET]],Table7[Equip '#],Table7[Rate],),"NON-BILLABLE")</f>
        <v>4000</v>
      </c>
    </row>
    <row r="557" spans="1:108" x14ac:dyDescent="0.25">
      <c r="A557" s="98" t="s">
        <v>4524</v>
      </c>
      <c r="B557" s="99" t="s">
        <v>4525</v>
      </c>
      <c r="C557" s="99" t="s">
        <v>57</v>
      </c>
      <c r="D557" s="99" t="s">
        <v>4829</v>
      </c>
      <c r="E557" s="99" t="s">
        <v>6337</v>
      </c>
      <c r="F557" s="99" t="s">
        <v>7587</v>
      </c>
      <c r="G557" s="99">
        <v>2012</v>
      </c>
      <c r="H557" s="99" t="s">
        <v>4343</v>
      </c>
      <c r="I557" s="100" t="s">
        <v>7588</v>
      </c>
      <c r="J557" s="99"/>
      <c r="K557" s="101">
        <v>45747.335046296299</v>
      </c>
      <c r="L557" s="99" t="s">
        <v>4531</v>
      </c>
      <c r="M557" s="99"/>
      <c r="N557" s="99"/>
      <c r="O557" s="99"/>
      <c r="P557" s="99"/>
      <c r="Q557" s="99"/>
      <c r="R557" s="99" t="s">
        <v>5521</v>
      </c>
      <c r="S557" s="99"/>
      <c r="T557" s="99" t="s">
        <v>4535</v>
      </c>
      <c r="U557" s="99" t="s">
        <v>4536</v>
      </c>
      <c r="V557" s="99">
        <v>964</v>
      </c>
      <c r="W557" s="99">
        <v>254.3</v>
      </c>
      <c r="X557" s="99">
        <v>254.3</v>
      </c>
      <c r="Y557" s="99">
        <v>7616</v>
      </c>
      <c r="Z557" s="99">
        <v>7616</v>
      </c>
      <c r="AA557" s="99"/>
      <c r="AB557" s="99" t="s">
        <v>7595</v>
      </c>
      <c r="AC557" s="99"/>
      <c r="AD557" s="99"/>
      <c r="AE557" s="99"/>
      <c r="AF557" s="99"/>
      <c r="AG557" s="99"/>
      <c r="AH557" s="99"/>
      <c r="AI557" s="99"/>
      <c r="AJ557" s="99"/>
      <c r="AK557" s="99"/>
      <c r="AL557" s="99"/>
      <c r="AM557" s="99"/>
      <c r="AN557" s="99"/>
      <c r="AO557" s="99" t="s">
        <v>4539</v>
      </c>
      <c r="AP557" s="99" t="s">
        <v>4639</v>
      </c>
      <c r="AQ557" s="99"/>
      <c r="AR557" s="99">
        <v>0</v>
      </c>
      <c r="AS557" s="99" t="s">
        <v>4540</v>
      </c>
      <c r="AT557" s="99"/>
      <c r="AU557" s="99">
        <v>0</v>
      </c>
      <c r="AV557" s="99">
        <v>0</v>
      </c>
      <c r="AW557" s="99">
        <v>0</v>
      </c>
      <c r="AX557" s="99"/>
      <c r="AY557" s="99"/>
      <c r="AZ557" s="99">
        <v>0</v>
      </c>
      <c r="BA557" s="99">
        <v>0</v>
      </c>
      <c r="BB557" s="99">
        <v>0</v>
      </c>
      <c r="BC557" s="99"/>
      <c r="BD557" s="99"/>
      <c r="BE557" s="99"/>
      <c r="BF557" s="99"/>
      <c r="BG557" s="99"/>
      <c r="BH557" s="99"/>
      <c r="BI557" s="99"/>
      <c r="BJ557" s="99"/>
      <c r="BK557" s="99"/>
      <c r="BL557" s="99"/>
      <c r="BM557" s="99"/>
      <c r="BN557" s="99"/>
      <c r="BO557" s="99"/>
      <c r="BP557" s="99"/>
      <c r="BQ557" s="99"/>
      <c r="BR557" s="99"/>
      <c r="BS557" s="99"/>
      <c r="BT557" s="99"/>
      <c r="BU557" s="99"/>
      <c r="BV557" s="99"/>
      <c r="BW557" s="99"/>
      <c r="BX557" s="99"/>
      <c r="BY557" s="99"/>
      <c r="BZ557" s="99"/>
      <c r="CA557" s="99"/>
      <c r="CB557" s="99"/>
      <c r="CC557" s="99"/>
      <c r="CD557" s="99" t="s">
        <v>7596</v>
      </c>
      <c r="CE557" s="99" t="s">
        <v>7597</v>
      </c>
      <c r="CF557" s="99" t="s">
        <v>7598</v>
      </c>
      <c r="CG557" s="99"/>
      <c r="CH557" s="99"/>
      <c r="CI557" s="99"/>
      <c r="CJ557" s="99" t="s">
        <v>4836</v>
      </c>
      <c r="CK557" s="99" t="s">
        <v>7599</v>
      </c>
      <c r="CL557" s="99"/>
      <c r="CM557" s="99"/>
      <c r="CN557" s="102"/>
      <c r="CO557" s="99"/>
      <c r="CP557" s="99" t="s">
        <v>4696</v>
      </c>
      <c r="CQ557" s="104"/>
      <c r="CR557" s="104"/>
      <c r="CS557" s="104"/>
      <c r="CT557" s="104"/>
      <c r="CU557" s="105"/>
      <c r="CV557" s="104" t="str">
        <f>FLEET[[#This Row],[Category]]</f>
        <v>Telehandler</v>
      </c>
      <c r="CW557" s="106" t="str">
        <f t="shared" si="9"/>
        <v>TH-06</v>
      </c>
      <c r="CX55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7" s="106" t="s">
        <v>4577</v>
      </c>
      <c r="DA557" s="106" t="s">
        <v>57</v>
      </c>
      <c r="DB557" s="106">
        <f>FLEET[[#This Row],[Toll Collection Device Number]]</f>
        <v>0</v>
      </c>
      <c r="DC557" s="106">
        <f>FLEET[[#This Row],[License Plate]]</f>
        <v>0</v>
      </c>
      <c r="DD557" s="111">
        <f>IFERROR(_xlfn.XLOOKUP(FLEET[[#This Row],[ASSET]],Table7[Equip '#],Table7[Rate],),"NON-BILLABLE")</f>
        <v>4000</v>
      </c>
    </row>
    <row r="558" spans="1:108" x14ac:dyDescent="0.25">
      <c r="A558" s="98" t="s">
        <v>4524</v>
      </c>
      <c r="B558" s="99" t="s">
        <v>4525</v>
      </c>
      <c r="C558" s="99" t="s">
        <v>58</v>
      </c>
      <c r="D558" s="99" t="s">
        <v>4829</v>
      </c>
      <c r="E558" s="108" t="s">
        <v>6337</v>
      </c>
      <c r="F558" s="108" t="s">
        <v>7587</v>
      </c>
      <c r="G558" s="108">
        <v>2015</v>
      </c>
      <c r="H558" s="108" t="s">
        <v>4343</v>
      </c>
      <c r="I558" s="100" t="s">
        <v>7588</v>
      </c>
      <c r="J558" s="99"/>
      <c r="K558" s="101">
        <v>45746.652812499997</v>
      </c>
      <c r="L558" s="99" t="s">
        <v>4580</v>
      </c>
      <c r="M558" s="99"/>
      <c r="N558" s="99"/>
      <c r="O558" s="99"/>
      <c r="P558" s="99"/>
      <c r="Q558" s="99"/>
      <c r="R558" s="99" t="s">
        <v>4628</v>
      </c>
      <c r="S558" s="99"/>
      <c r="T558" s="99" t="s">
        <v>4535</v>
      </c>
      <c r="U558" s="99" t="s">
        <v>1934</v>
      </c>
      <c r="V558" s="99">
        <v>964</v>
      </c>
      <c r="W558" s="99">
        <v>5563.2</v>
      </c>
      <c r="X558" s="99">
        <v>5563.2</v>
      </c>
      <c r="Y558" s="99">
        <v>5151</v>
      </c>
      <c r="Z558" s="99">
        <v>5151</v>
      </c>
      <c r="AA558" s="99"/>
      <c r="AB558" s="99" t="s">
        <v>7600</v>
      </c>
      <c r="AC558" s="99"/>
      <c r="AD558" s="99"/>
      <c r="AE558" s="99"/>
      <c r="AF558" s="99"/>
      <c r="AG558" s="99"/>
      <c r="AH558" s="99"/>
      <c r="AI558" s="99"/>
      <c r="AJ558" s="99"/>
      <c r="AK558" s="99"/>
      <c r="AL558" s="99"/>
      <c r="AM558" s="99"/>
      <c r="AN558" s="99"/>
      <c r="AO558" s="99" t="s">
        <v>4539</v>
      </c>
      <c r="AP558" s="99" t="s">
        <v>4639</v>
      </c>
      <c r="AQ558" s="99"/>
      <c r="AR558" s="99">
        <v>0</v>
      </c>
      <c r="AS558" s="99" t="s">
        <v>4540</v>
      </c>
      <c r="AT558" s="99"/>
      <c r="AU558" s="99">
        <v>0</v>
      </c>
      <c r="AV558" s="99">
        <v>0</v>
      </c>
      <c r="AW558" s="99">
        <v>0</v>
      </c>
      <c r="AX558" s="99"/>
      <c r="AY558" s="99"/>
      <c r="AZ558" s="99">
        <v>0</v>
      </c>
      <c r="BA558" s="99">
        <v>0</v>
      </c>
      <c r="BB558" s="99">
        <v>0</v>
      </c>
      <c r="BC558" s="99"/>
      <c r="BD558" s="99"/>
      <c r="BE558" s="99"/>
      <c r="BF558" s="99"/>
      <c r="BG558" s="99"/>
      <c r="BH558" s="99"/>
      <c r="BI558" s="99"/>
      <c r="BJ558" s="99"/>
      <c r="BK558" s="99"/>
      <c r="BL558" s="99"/>
      <c r="BM558" s="99"/>
      <c r="BN558" s="99"/>
      <c r="BO558" s="99"/>
      <c r="BP558" s="99"/>
      <c r="BQ558" s="99"/>
      <c r="BR558" s="99"/>
      <c r="BS558" s="99"/>
      <c r="BT558" s="99"/>
      <c r="BU558" s="99"/>
      <c r="BV558" s="99"/>
      <c r="BW558" s="99"/>
      <c r="BX558" s="99"/>
      <c r="BY558" s="99"/>
      <c r="BZ558" s="99"/>
      <c r="CA558" s="99"/>
      <c r="CB558" s="99"/>
      <c r="CC558" s="99"/>
      <c r="CD558" s="99"/>
      <c r="CE558" s="99"/>
      <c r="CF558" s="99"/>
      <c r="CG558" s="99"/>
      <c r="CH558" s="99"/>
      <c r="CI558" s="99"/>
      <c r="CJ558" s="99" t="s">
        <v>4836</v>
      </c>
      <c r="CK558" s="99" t="s">
        <v>7601</v>
      </c>
      <c r="CL558" s="99"/>
      <c r="CM558" s="99"/>
      <c r="CN558" s="102"/>
      <c r="CO558" s="99"/>
      <c r="CP558" s="99" t="s">
        <v>4696</v>
      </c>
      <c r="CQ558" s="104"/>
      <c r="CR558" s="104"/>
      <c r="CS558" s="104"/>
      <c r="CT558" s="104"/>
      <c r="CU558" s="105"/>
      <c r="CV558" s="104" t="str">
        <f>FLEET[[#This Row],[Category]]</f>
        <v>Telehandler</v>
      </c>
      <c r="CW558" s="109" t="str">
        <f t="shared" si="9"/>
        <v>TH-07</v>
      </c>
      <c r="CX55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8" s="106" t="s">
        <v>4577</v>
      </c>
      <c r="DA558" s="106" t="s">
        <v>58</v>
      </c>
      <c r="DB558" s="106">
        <f>FLEET[[#This Row],[Toll Collection Device Number]]</f>
        <v>0</v>
      </c>
      <c r="DC558" s="106">
        <f>FLEET[[#This Row],[License Plate]]</f>
        <v>0</v>
      </c>
      <c r="DD558" s="111">
        <f>IFERROR(_xlfn.XLOOKUP(FLEET[[#This Row],[ASSET]],Table7[Equip '#],Table7[Rate],),"NON-BILLABLE")</f>
        <v>4000</v>
      </c>
    </row>
    <row r="559" spans="1:108" x14ac:dyDescent="0.25">
      <c r="A559" s="98" t="s">
        <v>4524</v>
      </c>
      <c r="B559" s="99" t="s">
        <v>4525</v>
      </c>
      <c r="C559" s="99" t="s">
        <v>193</v>
      </c>
      <c r="D559" s="99" t="s">
        <v>4829</v>
      </c>
      <c r="E559" s="108" t="s">
        <v>6337</v>
      </c>
      <c r="F559" s="108" t="s">
        <v>7587</v>
      </c>
      <c r="G559" s="108">
        <v>2013</v>
      </c>
      <c r="H559" s="108" t="s">
        <v>4343</v>
      </c>
      <c r="I559" s="100" t="s">
        <v>7588</v>
      </c>
      <c r="J559" s="99"/>
      <c r="K559" s="101">
        <v>45746.6429166667</v>
      </c>
      <c r="L559" s="99" t="s">
        <v>4580</v>
      </c>
      <c r="M559" s="99"/>
      <c r="N559" s="99"/>
      <c r="O559" s="99"/>
      <c r="P559" s="99"/>
      <c r="Q559" s="99"/>
      <c r="R559" s="99" t="s">
        <v>4628</v>
      </c>
      <c r="S559" s="99"/>
      <c r="T559" s="99" t="s">
        <v>4535</v>
      </c>
      <c r="U559" s="99" t="s">
        <v>1935</v>
      </c>
      <c r="V559" s="99">
        <v>970</v>
      </c>
      <c r="W559" s="99">
        <v>6181.8</v>
      </c>
      <c r="X559" s="99">
        <v>6181.8</v>
      </c>
      <c r="Y559" s="99">
        <v>6181</v>
      </c>
      <c r="Z559" s="99">
        <v>6181</v>
      </c>
      <c r="AA559" s="99"/>
      <c r="AB559" s="99" t="s">
        <v>7602</v>
      </c>
      <c r="AC559" s="99"/>
      <c r="AD559" s="99"/>
      <c r="AE559" s="99"/>
      <c r="AF559" s="99"/>
      <c r="AG559" s="99"/>
      <c r="AH559" s="99"/>
      <c r="AI559" s="99"/>
      <c r="AJ559" s="99"/>
      <c r="AK559" s="99"/>
      <c r="AL559" s="99"/>
      <c r="AM559" s="99"/>
      <c r="AN559" s="99"/>
      <c r="AO559" s="99" t="s">
        <v>4539</v>
      </c>
      <c r="AP559" s="99" t="s">
        <v>4639</v>
      </c>
      <c r="AQ559" s="99"/>
      <c r="AR559" s="99">
        <v>0</v>
      </c>
      <c r="AS559" s="99" t="s">
        <v>4540</v>
      </c>
      <c r="AT559" s="99"/>
      <c r="AU559" s="99">
        <v>0</v>
      </c>
      <c r="AV559" s="99">
        <v>0</v>
      </c>
      <c r="AW559" s="99">
        <v>0</v>
      </c>
      <c r="AX559" s="99"/>
      <c r="AY559" s="99"/>
      <c r="AZ559" s="99">
        <v>0</v>
      </c>
      <c r="BA559" s="99">
        <v>0</v>
      </c>
      <c r="BB559" s="99">
        <v>0</v>
      </c>
      <c r="BC559" s="99"/>
      <c r="BD559" s="99"/>
      <c r="BE559" s="99"/>
      <c r="BF559" s="99"/>
      <c r="BG559" s="99"/>
      <c r="BH559" s="99"/>
      <c r="BI559" s="99"/>
      <c r="BJ559" s="99"/>
      <c r="BK559" s="99"/>
      <c r="BL559" s="99"/>
      <c r="BM559" s="99"/>
      <c r="BN559" s="99"/>
      <c r="BO559" s="99"/>
      <c r="BP559" s="99"/>
      <c r="BQ559" s="99"/>
      <c r="BR559" s="99"/>
      <c r="BS559" s="99"/>
      <c r="BT559" s="99"/>
      <c r="BU559" s="99"/>
      <c r="BV559" s="99"/>
      <c r="BW559" s="99"/>
      <c r="BX559" s="99"/>
      <c r="BY559" s="99"/>
      <c r="BZ559" s="99"/>
      <c r="CA559" s="99"/>
      <c r="CB559" s="99"/>
      <c r="CC559" s="99"/>
      <c r="CD559" s="99"/>
      <c r="CE559" s="99"/>
      <c r="CF559" s="99"/>
      <c r="CG559" s="99"/>
      <c r="CH559" s="99"/>
      <c r="CI559" s="99"/>
      <c r="CJ559" s="99" t="s">
        <v>4836</v>
      </c>
      <c r="CK559" s="99" t="s">
        <v>7603</v>
      </c>
      <c r="CL559" s="99"/>
      <c r="CM559" s="99"/>
      <c r="CN559" s="102"/>
      <c r="CO559" s="99"/>
      <c r="CP559" s="99" t="s">
        <v>4696</v>
      </c>
      <c r="CQ559" s="104"/>
      <c r="CR559" s="104"/>
      <c r="CS559" s="104"/>
      <c r="CT559" s="104"/>
      <c r="CU559" s="105"/>
      <c r="CV559" s="104" t="str">
        <f>FLEET[[#This Row],[Category]]</f>
        <v>Telehandler</v>
      </c>
      <c r="CW559" s="109" t="str">
        <f t="shared" si="9"/>
        <v>TH-09</v>
      </c>
      <c r="CX55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5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59" s="106" t="s">
        <v>4577</v>
      </c>
      <c r="DA559" s="106" t="s">
        <v>193</v>
      </c>
      <c r="DB559" s="106">
        <f>FLEET[[#This Row],[Toll Collection Device Number]]</f>
        <v>0</v>
      </c>
      <c r="DC559" s="106">
        <f>FLEET[[#This Row],[License Plate]]</f>
        <v>0</v>
      </c>
      <c r="DD559" s="111">
        <f>IFERROR(_xlfn.XLOOKUP(FLEET[[#This Row],[ASSET]],Table7[Equip '#],Table7[Rate],),"NON-BILLABLE")</f>
        <v>4000</v>
      </c>
    </row>
    <row r="560" spans="1:108" x14ac:dyDescent="0.25">
      <c r="A560" s="98" t="s">
        <v>4524</v>
      </c>
      <c r="B560" s="99" t="s">
        <v>4525</v>
      </c>
      <c r="C560" s="99" t="s">
        <v>3517</v>
      </c>
      <c r="D560" s="99" t="s">
        <v>4829</v>
      </c>
      <c r="E560" s="108" t="s">
        <v>6337</v>
      </c>
      <c r="F560" s="108" t="s">
        <v>7604</v>
      </c>
      <c r="G560" s="108">
        <v>2016</v>
      </c>
      <c r="H560" s="108" t="s">
        <v>4343</v>
      </c>
      <c r="I560" s="100"/>
      <c r="J560" s="99"/>
      <c r="K560" s="101">
        <v>45746.740451388898</v>
      </c>
      <c r="L560" s="99" t="s">
        <v>4580</v>
      </c>
      <c r="M560" s="99"/>
      <c r="N560" s="99"/>
      <c r="O560" s="99"/>
      <c r="P560" s="99"/>
      <c r="Q560" s="99"/>
      <c r="R560" s="99" t="s">
        <v>4628</v>
      </c>
      <c r="S560" s="99"/>
      <c r="T560" s="99" t="s">
        <v>4535</v>
      </c>
      <c r="U560" s="99" t="s">
        <v>1934</v>
      </c>
      <c r="V560" s="99">
        <v>425</v>
      </c>
      <c r="W560" s="99">
        <v>383.7</v>
      </c>
      <c r="X560" s="99">
        <v>383.7</v>
      </c>
      <c r="Y560" s="99">
        <v>2697</v>
      </c>
      <c r="Z560" s="99">
        <v>2697</v>
      </c>
      <c r="AA560" s="99"/>
      <c r="AB560" s="99" t="s">
        <v>7605</v>
      </c>
      <c r="AC560" s="99"/>
      <c r="AD560" s="99"/>
      <c r="AE560" s="99"/>
      <c r="AF560" s="99"/>
      <c r="AG560" s="99"/>
      <c r="AH560" s="99"/>
      <c r="AI560" s="99"/>
      <c r="AJ560" s="99"/>
      <c r="AK560" s="99"/>
      <c r="AL560" s="99"/>
      <c r="AM560" s="99"/>
      <c r="AN560" s="99"/>
      <c r="AO560" s="99" t="s">
        <v>4539</v>
      </c>
      <c r="AP560" s="99"/>
      <c r="AQ560" s="99">
        <v>0</v>
      </c>
      <c r="AR560" s="99">
        <v>0</v>
      </c>
      <c r="AS560" s="99" t="s">
        <v>4540</v>
      </c>
      <c r="AT560" s="99">
        <v>0</v>
      </c>
      <c r="AU560" s="99">
        <v>0</v>
      </c>
      <c r="AV560" s="99">
        <v>0</v>
      </c>
      <c r="AW560" s="99">
        <v>0</v>
      </c>
      <c r="AX560" s="99"/>
      <c r="AY560" s="99"/>
      <c r="AZ560" s="99"/>
      <c r="BA560" s="99"/>
      <c r="BB560" s="99"/>
      <c r="BC560" s="99"/>
      <c r="BD560" s="99"/>
      <c r="BE560" s="99"/>
      <c r="BF560" s="99"/>
      <c r="BG560" s="99"/>
      <c r="BH560" s="99"/>
      <c r="BI560" s="99"/>
      <c r="BJ560" s="99"/>
      <c r="BK560" s="99"/>
      <c r="BL560" s="99"/>
      <c r="BM560" s="99"/>
      <c r="BN560" s="99"/>
      <c r="BO560" s="99"/>
      <c r="BP560" s="99"/>
      <c r="BQ560" s="99"/>
      <c r="BR560" s="99"/>
      <c r="BS560" s="99"/>
      <c r="BT560" s="99"/>
      <c r="BU560" s="99"/>
      <c r="BV560" s="99"/>
      <c r="BW560" s="99"/>
      <c r="BX560" s="99"/>
      <c r="BY560" s="99"/>
      <c r="BZ560" s="99"/>
      <c r="CA560" s="99"/>
      <c r="CB560" s="99"/>
      <c r="CC560" s="99"/>
      <c r="CD560" s="99"/>
      <c r="CE560" s="99"/>
      <c r="CF560" s="99"/>
      <c r="CG560" s="99"/>
      <c r="CH560" s="99"/>
      <c r="CI560" s="99"/>
      <c r="CJ560" s="99" t="s">
        <v>4836</v>
      </c>
      <c r="CK560" s="99" t="s">
        <v>7606</v>
      </c>
      <c r="CL560" s="99"/>
      <c r="CM560" s="99"/>
      <c r="CN560" s="102"/>
      <c r="CO560" s="99"/>
      <c r="CP560" s="99" t="s">
        <v>4544</v>
      </c>
      <c r="CQ560" s="104"/>
      <c r="CR560" s="104"/>
      <c r="CS560" s="104"/>
      <c r="CT560" s="104"/>
      <c r="CU560" s="105"/>
      <c r="CV560" s="104" t="str">
        <f>FLEET[[#This Row],[Category]]</f>
        <v>Telehandler</v>
      </c>
      <c r="CW560" s="109" t="str">
        <f t="shared" si="9"/>
        <v>TH-10</v>
      </c>
      <c r="CX56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0" s="106" t="s">
        <v>4577</v>
      </c>
      <c r="DA560" s="106" t="s">
        <v>3517</v>
      </c>
      <c r="DB560" s="106">
        <f>FLEET[[#This Row],[Toll Collection Device Number]]</f>
        <v>0</v>
      </c>
      <c r="DC560" s="106">
        <f>FLEET[[#This Row],[License Plate]]</f>
        <v>0</v>
      </c>
      <c r="DD560" s="111">
        <f>IFERROR(_xlfn.XLOOKUP(FLEET[[#This Row],[ASSET]],Table7[Equip '#],Table7[Rate],),"NON-BILLABLE")</f>
        <v>2000</v>
      </c>
    </row>
    <row r="561" spans="1:108" x14ac:dyDescent="0.25">
      <c r="A561" s="98" t="s">
        <v>4524</v>
      </c>
      <c r="B561" s="99" t="s">
        <v>4525</v>
      </c>
      <c r="C561" s="99" t="s">
        <v>4045</v>
      </c>
      <c r="D561" s="99" t="s">
        <v>4829</v>
      </c>
      <c r="E561" s="108" t="s">
        <v>6323</v>
      </c>
      <c r="F561" s="108" t="s">
        <v>7607</v>
      </c>
      <c r="G561" s="108">
        <v>2017</v>
      </c>
      <c r="H561" s="108" t="s">
        <v>4343</v>
      </c>
      <c r="I561" s="100"/>
      <c r="J561" s="99"/>
      <c r="K561" s="101">
        <v>45747.115196759303</v>
      </c>
      <c r="L561" s="99" t="s">
        <v>4580</v>
      </c>
      <c r="M561" s="99"/>
      <c r="N561" s="99"/>
      <c r="O561" s="99"/>
      <c r="P561" s="99"/>
      <c r="Q561" s="99"/>
      <c r="R561" s="99" t="s">
        <v>4799</v>
      </c>
      <c r="S561" s="99"/>
      <c r="T561" s="99" t="s">
        <v>4535</v>
      </c>
      <c r="U561" s="99" t="s">
        <v>1934</v>
      </c>
      <c r="V561" s="99">
        <v>216</v>
      </c>
      <c r="W561" s="99">
        <v>72.099999999999994</v>
      </c>
      <c r="X561" s="99">
        <v>72.099999999999994</v>
      </c>
      <c r="Y561" s="99">
        <v>1722</v>
      </c>
      <c r="Z561" s="99">
        <v>1722</v>
      </c>
      <c r="AA561" s="99"/>
      <c r="AB561" s="99" t="s">
        <v>7608</v>
      </c>
      <c r="AC561" s="99"/>
      <c r="AD561" s="99"/>
      <c r="AE561" s="99"/>
      <c r="AF561" s="99"/>
      <c r="AG561" s="99"/>
      <c r="AH561" s="99"/>
      <c r="AI561" s="99"/>
      <c r="AJ561" s="99"/>
      <c r="AK561" s="99"/>
      <c r="AL561" s="99"/>
      <c r="AM561" s="99"/>
      <c r="AN561" s="99"/>
      <c r="AO561" s="99" t="s">
        <v>4539</v>
      </c>
      <c r="AP561" s="99"/>
      <c r="AQ561" s="99">
        <v>0</v>
      </c>
      <c r="AR561" s="99">
        <v>0</v>
      </c>
      <c r="AS561" s="99" t="s">
        <v>4540</v>
      </c>
      <c r="AT561" s="99">
        <v>0</v>
      </c>
      <c r="AU561" s="99">
        <v>0</v>
      </c>
      <c r="AV561" s="99">
        <v>0</v>
      </c>
      <c r="AW561" s="99">
        <v>0</v>
      </c>
      <c r="AX561" s="99"/>
      <c r="AY561" s="99"/>
      <c r="AZ561" s="99"/>
      <c r="BA561" s="99"/>
      <c r="BB561" s="99"/>
      <c r="BC561" s="99"/>
      <c r="BD561" s="99"/>
      <c r="BE561" s="99"/>
      <c r="BF561" s="99"/>
      <c r="BG561" s="99"/>
      <c r="BH561" s="99"/>
      <c r="BI561" s="99"/>
      <c r="BJ561" s="99"/>
      <c r="BK561" s="99"/>
      <c r="BL561" s="99"/>
      <c r="BM561" s="99"/>
      <c r="BN561" s="99"/>
      <c r="BO561" s="99"/>
      <c r="BP561" s="99"/>
      <c r="BQ561" s="99"/>
      <c r="BR561" s="99"/>
      <c r="BS561" s="99"/>
      <c r="BT561" s="99"/>
      <c r="BU561" s="99"/>
      <c r="BV561" s="99"/>
      <c r="BW561" s="99"/>
      <c r="BX561" s="99"/>
      <c r="BY561" s="99"/>
      <c r="BZ561" s="99"/>
      <c r="CA561" s="99"/>
      <c r="CB561" s="99"/>
      <c r="CC561" s="99"/>
      <c r="CD561" s="99"/>
      <c r="CE561" s="99"/>
      <c r="CF561" s="99"/>
      <c r="CG561" s="99"/>
      <c r="CH561" s="99"/>
      <c r="CI561" s="99"/>
      <c r="CJ561" s="99" t="s">
        <v>4836</v>
      </c>
      <c r="CK561" s="99" t="s">
        <v>7609</v>
      </c>
      <c r="CL561" s="99"/>
      <c r="CM561" s="99"/>
      <c r="CN561" s="102"/>
      <c r="CO561" s="99"/>
      <c r="CP561" s="99" t="s">
        <v>4544</v>
      </c>
      <c r="CQ561" s="104"/>
      <c r="CR561" s="104"/>
      <c r="CS561" s="104"/>
      <c r="CT561" s="104"/>
      <c r="CU561" s="105"/>
      <c r="CV561" s="104" t="str">
        <f>FLEET[[#This Row],[Category]]</f>
        <v>Telehandler</v>
      </c>
      <c r="CW561" s="109" t="str">
        <f t="shared" si="9"/>
        <v>TH-11</v>
      </c>
      <c r="CX56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1" s="106" t="s">
        <v>4577</v>
      </c>
      <c r="DA561" s="106" t="s">
        <v>4045</v>
      </c>
      <c r="DB561" s="106">
        <f>FLEET[[#This Row],[Toll Collection Device Number]]</f>
        <v>0</v>
      </c>
      <c r="DC561" s="106">
        <f>FLEET[[#This Row],[License Plate]]</f>
        <v>0</v>
      </c>
      <c r="DD561" s="111">
        <f>IFERROR(_xlfn.XLOOKUP(FLEET[[#This Row],[ASSET]],Table7[Equip '#],Table7[Rate],),"NON-BILLABLE")</f>
        <v>2000</v>
      </c>
    </row>
    <row r="562" spans="1:108" x14ac:dyDescent="0.25">
      <c r="A562" s="98" t="s">
        <v>4524</v>
      </c>
      <c r="B562" s="99" t="s">
        <v>4525</v>
      </c>
      <c r="C562" s="99" t="s">
        <v>4256</v>
      </c>
      <c r="D562" s="99" t="s">
        <v>4829</v>
      </c>
      <c r="E562" s="108" t="s">
        <v>6337</v>
      </c>
      <c r="F562" s="108" t="s">
        <v>7610</v>
      </c>
      <c r="G562" s="108">
        <v>2016</v>
      </c>
      <c r="H562" s="108" t="s">
        <v>4343</v>
      </c>
      <c r="I562" s="100"/>
      <c r="J562" s="99"/>
      <c r="K562" s="101">
        <v>45746.393530092602</v>
      </c>
      <c r="L562" s="99" t="s">
        <v>4580</v>
      </c>
      <c r="M562" s="99"/>
      <c r="N562" s="99"/>
      <c r="O562" s="99"/>
      <c r="P562" s="99"/>
      <c r="Q562" s="99"/>
      <c r="R562" s="99" t="s">
        <v>5842</v>
      </c>
      <c r="S562" s="99"/>
      <c r="T562" s="99" t="s">
        <v>4535</v>
      </c>
      <c r="U562" s="99" t="s">
        <v>1936</v>
      </c>
      <c r="V562" s="99">
        <v>102</v>
      </c>
      <c r="W562" s="99">
        <v>24.7</v>
      </c>
      <c r="X562" s="99">
        <v>24.7</v>
      </c>
      <c r="Y562" s="99">
        <v>3685</v>
      </c>
      <c r="Z562" s="99">
        <v>3685</v>
      </c>
      <c r="AA562" s="99"/>
      <c r="AB562" s="99" t="s">
        <v>7611</v>
      </c>
      <c r="AC562" s="99"/>
      <c r="AD562" s="99"/>
      <c r="AE562" s="99"/>
      <c r="AF562" s="99"/>
      <c r="AG562" s="99"/>
      <c r="AH562" s="99"/>
      <c r="AI562" s="99"/>
      <c r="AJ562" s="99"/>
      <c r="AK562" s="99"/>
      <c r="AL562" s="99"/>
      <c r="AM562" s="99"/>
      <c r="AN562" s="99"/>
      <c r="AO562" s="99" t="s">
        <v>4539</v>
      </c>
      <c r="AP562" s="99"/>
      <c r="AQ562" s="99">
        <v>0</v>
      </c>
      <c r="AR562" s="99">
        <v>0</v>
      </c>
      <c r="AS562" s="99" t="s">
        <v>4540</v>
      </c>
      <c r="AT562" s="99">
        <v>0</v>
      </c>
      <c r="AU562" s="99">
        <v>0</v>
      </c>
      <c r="AV562" s="99">
        <v>0</v>
      </c>
      <c r="AW562" s="99">
        <v>0</v>
      </c>
      <c r="AX562" s="99"/>
      <c r="AY562" s="99"/>
      <c r="AZ562" s="99"/>
      <c r="BA562" s="99"/>
      <c r="BB562" s="99"/>
      <c r="BC562" s="99"/>
      <c r="BD562" s="99"/>
      <c r="BE562" s="99"/>
      <c r="BF562" s="99"/>
      <c r="BG562" s="99"/>
      <c r="BH562" s="99"/>
      <c r="BI562" s="99"/>
      <c r="BJ562" s="99"/>
      <c r="BK562" s="99"/>
      <c r="BL562" s="99"/>
      <c r="BM562" s="99"/>
      <c r="BN562" s="99"/>
      <c r="BO562" s="99"/>
      <c r="BP562" s="99"/>
      <c r="BQ562" s="99"/>
      <c r="BR562" s="99"/>
      <c r="BS562" s="99"/>
      <c r="BT562" s="99"/>
      <c r="BU562" s="99"/>
      <c r="BV562" s="99"/>
      <c r="BW562" s="99"/>
      <c r="BX562" s="99"/>
      <c r="BY562" s="99"/>
      <c r="BZ562" s="99"/>
      <c r="CA562" s="99"/>
      <c r="CB562" s="99"/>
      <c r="CC562" s="99"/>
      <c r="CD562" s="99"/>
      <c r="CE562" s="99"/>
      <c r="CF562" s="99"/>
      <c r="CG562" s="99"/>
      <c r="CH562" s="99"/>
      <c r="CI562" s="99"/>
      <c r="CJ562" s="99" t="s">
        <v>4836</v>
      </c>
      <c r="CK562" s="99" t="s">
        <v>7612</v>
      </c>
      <c r="CL562" s="99"/>
      <c r="CM562" s="99"/>
      <c r="CN562" s="102"/>
      <c r="CO562" s="99"/>
      <c r="CP562" s="99" t="s">
        <v>4544</v>
      </c>
      <c r="CQ562" s="104"/>
      <c r="CR562" s="104"/>
      <c r="CS562" s="104"/>
      <c r="CT562" s="104"/>
      <c r="CU562" s="105"/>
      <c r="CV562" s="104" t="str">
        <f>FLEET[[#This Row],[Category]]</f>
        <v>Telehandler</v>
      </c>
      <c r="CW562" s="109" t="str">
        <f t="shared" si="9"/>
        <v>TH-12</v>
      </c>
      <c r="CX56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2" s="106" t="s">
        <v>4577</v>
      </c>
      <c r="DA562" s="106" t="s">
        <v>4256</v>
      </c>
      <c r="DB562" s="106">
        <f>FLEET[[#This Row],[Toll Collection Device Number]]</f>
        <v>0</v>
      </c>
      <c r="DC562" s="106">
        <f>FLEET[[#This Row],[License Plate]]</f>
        <v>0</v>
      </c>
      <c r="DD562" s="111">
        <f>IFERROR(_xlfn.XLOOKUP(FLEET[[#This Row],[ASSET]],Table7[Equip '#],Table7[Rate],),"NON-BILLABLE")</f>
        <v>4000</v>
      </c>
    </row>
    <row r="563" spans="1:108" x14ac:dyDescent="0.25">
      <c r="A563" s="98" t="s">
        <v>4524</v>
      </c>
      <c r="B563" s="99" t="s">
        <v>4525</v>
      </c>
      <c r="C563" s="99" t="s">
        <v>7613</v>
      </c>
      <c r="D563" s="99" t="s">
        <v>4300</v>
      </c>
      <c r="E563" s="108" t="s">
        <v>7614</v>
      </c>
      <c r="F563" s="108" t="s">
        <v>7615</v>
      </c>
      <c r="G563" s="108">
        <v>2024</v>
      </c>
      <c r="H563" s="108" t="s">
        <v>7616</v>
      </c>
      <c r="I563" s="100"/>
      <c r="J563" s="99"/>
      <c r="K563" s="101"/>
      <c r="L563" s="99"/>
      <c r="M563" s="99"/>
      <c r="N563" s="99"/>
      <c r="O563" s="99"/>
      <c r="P563" s="99"/>
      <c r="Q563" s="99"/>
      <c r="R563" s="99"/>
      <c r="S563" s="99"/>
      <c r="T563" s="99" t="s">
        <v>4535</v>
      </c>
      <c r="U563" s="99" t="s">
        <v>4373</v>
      </c>
      <c r="V563" s="99"/>
      <c r="W563" s="99"/>
      <c r="X563" s="99"/>
      <c r="Y563" s="99"/>
      <c r="Z563" s="99"/>
      <c r="AA563" s="99" t="s">
        <v>7617</v>
      </c>
      <c r="AB563" s="99" t="s">
        <v>7618</v>
      </c>
      <c r="AC563" s="99"/>
      <c r="AD563" s="99" t="s">
        <v>7619</v>
      </c>
      <c r="AE563" s="99" t="s">
        <v>568</v>
      </c>
      <c r="AF563" s="99"/>
      <c r="AG563" s="99"/>
      <c r="AH563" s="99" t="s">
        <v>7620</v>
      </c>
      <c r="AI563" s="99"/>
      <c r="AJ563" s="99"/>
      <c r="AK563" s="99"/>
      <c r="AL563" s="99"/>
      <c r="AM563" s="99"/>
      <c r="AN563" s="99"/>
      <c r="AO563" s="99" t="s">
        <v>4539</v>
      </c>
      <c r="AP563" s="99"/>
      <c r="AQ563" s="99">
        <v>0</v>
      </c>
      <c r="AR563" s="99">
        <v>0</v>
      </c>
      <c r="AS563" s="99" t="s">
        <v>4540</v>
      </c>
      <c r="AT563" s="99">
        <v>0</v>
      </c>
      <c r="AU563" s="99">
        <v>0</v>
      </c>
      <c r="AV563" s="99">
        <v>0</v>
      </c>
      <c r="AW563" s="99">
        <v>0</v>
      </c>
      <c r="AX563" s="99"/>
      <c r="AY563" s="99" t="s">
        <v>7621</v>
      </c>
      <c r="AZ563" s="99">
        <v>119759.14</v>
      </c>
      <c r="BA563" s="99"/>
      <c r="BB563" s="99"/>
      <c r="BC563" s="99"/>
      <c r="BD563" s="99"/>
      <c r="BE563" s="99"/>
      <c r="BF563" s="99"/>
      <c r="BG563" s="99"/>
      <c r="BH563" s="99"/>
      <c r="BI563" s="99"/>
      <c r="BJ563" s="99"/>
      <c r="BK563" s="99"/>
      <c r="BL563" s="99"/>
      <c r="BM563" s="99"/>
      <c r="BN563" s="99"/>
      <c r="BO563" s="99"/>
      <c r="BP563" s="99"/>
      <c r="BQ563" s="99"/>
      <c r="BR563" s="99"/>
      <c r="BS563" s="99"/>
      <c r="BT563" s="99"/>
      <c r="BU563" s="99"/>
      <c r="BV563" s="99"/>
      <c r="BW563" s="99"/>
      <c r="BX563" s="99"/>
      <c r="BY563" s="99"/>
      <c r="BZ563" s="99"/>
      <c r="CA563" s="99"/>
      <c r="CB563" s="99"/>
      <c r="CC563" s="99"/>
      <c r="CD563" s="99"/>
      <c r="CE563" s="99"/>
      <c r="CF563" s="99"/>
      <c r="CG563" s="99"/>
      <c r="CH563" s="99"/>
      <c r="CI563" s="99"/>
      <c r="CJ563" s="99"/>
      <c r="CK563" s="99"/>
      <c r="CL563" s="99"/>
      <c r="CM563" s="99"/>
      <c r="CN563" s="102"/>
      <c r="CO563" s="99">
        <v>46081</v>
      </c>
      <c r="CP563" s="99" t="s">
        <v>4544</v>
      </c>
      <c r="CQ563" s="104"/>
      <c r="CR563" s="104"/>
      <c r="CS563" s="104"/>
      <c r="CT563" s="104"/>
      <c r="CU563" s="105"/>
      <c r="CV563" s="104" t="str">
        <f>FLEET[[#This Row],[Category]]</f>
        <v>Vacuum Trailer</v>
      </c>
      <c r="CW563" s="109" t="str">
        <f t="shared" si="9"/>
        <v>VT-01</v>
      </c>
      <c r="CX56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LP873</v>
      </c>
      <c r="CY563" s="106" t="str">
        <f>IFERROR(TRIM(MID(FLEET[[#This Row],[Secondary Asset Identifier]], FIND(" - ", FLEET[[#This Row],[Secondary Asset Identifier]]) + 3, LEN(FLEET[[#This Row],[Secondary Asset Identifier]]))),FLEET[[#This Row],[Emp ID]])</f>
        <v>LP873</v>
      </c>
      <c r="CZ563" s="106" t="s">
        <v>7622</v>
      </c>
      <c r="DA563" s="106" t="s">
        <v>7617</v>
      </c>
      <c r="DB563" s="106">
        <f>FLEET[[#This Row],[Toll Collection Device Number]]</f>
        <v>0</v>
      </c>
      <c r="DC563" s="106" t="str">
        <f>FLEET[[#This Row],[License Plate]]</f>
        <v>095557N</v>
      </c>
      <c r="DD563" s="111" t="str">
        <f>IFERROR(_xlfn.XLOOKUP(FLEET[[#This Row],[ASSET]],Table7[Equip '#],Table7[Rate],),"NON-BILLABLE")</f>
        <v>NON-BILLABLE</v>
      </c>
    </row>
    <row r="564" spans="1:108" x14ac:dyDescent="0.25">
      <c r="A564" s="98" t="s">
        <v>4524</v>
      </c>
      <c r="B564" s="99" t="s">
        <v>4525</v>
      </c>
      <c r="C564" s="99" t="s">
        <v>7623</v>
      </c>
      <c r="D564" s="99" t="s">
        <v>4300</v>
      </c>
      <c r="E564" s="108" t="s">
        <v>7624</v>
      </c>
      <c r="F564" s="108" t="s">
        <v>7625</v>
      </c>
      <c r="G564" s="108">
        <v>2017</v>
      </c>
      <c r="H564" s="108" t="s">
        <v>7616</v>
      </c>
      <c r="I564" s="100"/>
      <c r="J564" s="99"/>
      <c r="K564" s="101">
        <v>45742.673796296302</v>
      </c>
      <c r="L564" s="99" t="s">
        <v>4580</v>
      </c>
      <c r="M564" s="99"/>
      <c r="N564" s="99"/>
      <c r="O564" s="99"/>
      <c r="P564" s="99"/>
      <c r="Q564" s="99"/>
      <c r="R564" s="99" t="s">
        <v>4628</v>
      </c>
      <c r="S564" s="99"/>
      <c r="T564" s="99" t="s">
        <v>4535</v>
      </c>
      <c r="U564" s="99" t="s">
        <v>4373</v>
      </c>
      <c r="V564" s="99">
        <v>64</v>
      </c>
      <c r="W564" s="99">
        <v>0</v>
      </c>
      <c r="X564" s="99">
        <v>0</v>
      </c>
      <c r="Y564" s="99">
        <v>0</v>
      </c>
      <c r="Z564" s="99">
        <v>0</v>
      </c>
      <c r="AA564" s="99" t="s">
        <v>7623</v>
      </c>
      <c r="AB564" s="99" t="s">
        <v>7626</v>
      </c>
      <c r="AC564" s="99" t="s">
        <v>7627</v>
      </c>
      <c r="AD564" s="99" t="s">
        <v>7628</v>
      </c>
      <c r="AE564" s="99" t="s">
        <v>568</v>
      </c>
      <c r="AF564" s="99"/>
      <c r="AG564" s="99"/>
      <c r="AH564" s="99"/>
      <c r="AI564" s="99"/>
      <c r="AJ564" s="99"/>
      <c r="AK564" s="99"/>
      <c r="AL564" s="99"/>
      <c r="AM564" s="99"/>
      <c r="AN564" s="99"/>
      <c r="AO564" s="99" t="s">
        <v>4539</v>
      </c>
      <c r="AP564" s="99" t="s">
        <v>4639</v>
      </c>
      <c r="AQ564" s="99">
        <v>0</v>
      </c>
      <c r="AR564" s="99">
        <v>0</v>
      </c>
      <c r="AS564" s="99" t="s">
        <v>4540</v>
      </c>
      <c r="AT564" s="99">
        <v>0</v>
      </c>
      <c r="AU564" s="99">
        <v>0</v>
      </c>
      <c r="AV564" s="99">
        <v>0</v>
      </c>
      <c r="AW564" s="99">
        <v>0</v>
      </c>
      <c r="AX564" s="99"/>
      <c r="AY564" s="99"/>
      <c r="AZ564" s="99"/>
      <c r="BA564" s="99"/>
      <c r="BB564" s="99"/>
      <c r="BC564" s="99"/>
      <c r="BD564" s="99"/>
      <c r="BE564" s="99"/>
      <c r="BF564" s="99"/>
      <c r="BG564" s="99"/>
      <c r="BH564" s="99"/>
      <c r="BI564" s="99"/>
      <c r="BJ564" s="99"/>
      <c r="BK564" s="99"/>
      <c r="BL564" s="99"/>
      <c r="BM564" s="99"/>
      <c r="BN564" s="99"/>
      <c r="BO564" s="99"/>
      <c r="BP564" s="99"/>
      <c r="BQ564" s="99"/>
      <c r="BR564" s="99"/>
      <c r="BS564" s="99"/>
      <c r="BT564" s="99"/>
      <c r="BU564" s="99"/>
      <c r="BV564" s="99"/>
      <c r="BW564" s="99"/>
      <c r="BX564" s="99"/>
      <c r="BY564" s="99"/>
      <c r="BZ564" s="99"/>
      <c r="CA564" s="99"/>
      <c r="CB564" s="99"/>
      <c r="CC564" s="99"/>
      <c r="CD564" s="99"/>
      <c r="CE564" s="99"/>
      <c r="CF564" s="99"/>
      <c r="CG564" s="99"/>
      <c r="CH564" s="99"/>
      <c r="CI564" s="99"/>
      <c r="CJ564" s="99" t="s">
        <v>4868</v>
      </c>
      <c r="CK564" s="99" t="s">
        <v>7629</v>
      </c>
      <c r="CL564" s="99"/>
      <c r="CM564" s="99"/>
      <c r="CN564" s="102"/>
      <c r="CO564" s="99">
        <v>45900</v>
      </c>
      <c r="CP564" s="99" t="s">
        <v>4544</v>
      </c>
      <c r="CQ564" s="104"/>
      <c r="CR564" s="104"/>
      <c r="CS564" s="104"/>
      <c r="CT564" s="104"/>
      <c r="CU564" s="105"/>
      <c r="CV564" s="104" t="str">
        <f>FLEET[[#This Row],[Category]]</f>
        <v>Vacuum Trailer</v>
      </c>
      <c r="CW564" s="109" t="str">
        <f t="shared" si="9"/>
        <v>VT-01S</v>
      </c>
      <c r="CX56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4" s="106" t="s">
        <v>4577</v>
      </c>
      <c r="DA564" s="106" t="s">
        <v>7623</v>
      </c>
      <c r="DB564" s="106">
        <f>FLEET[[#This Row],[Toll Collection Device Number]]</f>
        <v>0</v>
      </c>
      <c r="DC564" s="106" t="str">
        <f>FLEET[[#This Row],[License Plate]]</f>
        <v>968051m</v>
      </c>
      <c r="DD564" s="111" t="str">
        <f>IFERROR(_xlfn.XLOOKUP(FLEET[[#This Row],[ASSET]],Table7[Equip '#],Table7[Rate],),"NON-BILLABLE")</f>
        <v>NON-BILLABLE</v>
      </c>
    </row>
    <row r="565" spans="1:108" x14ac:dyDescent="0.25">
      <c r="A565" s="98" t="s">
        <v>4524</v>
      </c>
      <c r="B565" s="99" t="s">
        <v>4525</v>
      </c>
      <c r="C565" s="99" t="s">
        <v>7630</v>
      </c>
      <c r="D565" s="99" t="s">
        <v>4829</v>
      </c>
      <c r="E565" s="108" t="s">
        <v>6430</v>
      </c>
      <c r="F565" s="108" t="s">
        <v>7631</v>
      </c>
      <c r="G565" s="108">
        <v>2024</v>
      </c>
      <c r="H565" s="108" t="s">
        <v>4345</v>
      </c>
      <c r="I565" s="100"/>
      <c r="J565" s="99"/>
      <c r="K565" s="101">
        <v>45742.584895833301</v>
      </c>
      <c r="L565" s="99" t="s">
        <v>4580</v>
      </c>
      <c r="M565" s="99"/>
      <c r="N565" s="99"/>
      <c r="O565" s="99"/>
      <c r="P565" s="99"/>
      <c r="Q565" s="99"/>
      <c r="R565" s="99" t="s">
        <v>4587</v>
      </c>
      <c r="S565" s="99"/>
      <c r="T565" s="99" t="s">
        <v>4535</v>
      </c>
      <c r="U565" s="99" t="s">
        <v>4373</v>
      </c>
      <c r="V565" s="99">
        <v>76</v>
      </c>
      <c r="W565" s="99">
        <v>0</v>
      </c>
      <c r="X565" s="99">
        <v>0</v>
      </c>
      <c r="Y565" s="99">
        <v>0</v>
      </c>
      <c r="Z565" s="99">
        <v>0</v>
      </c>
      <c r="AA565" s="99"/>
      <c r="AB565" s="99" t="s">
        <v>7632</v>
      </c>
      <c r="AC565" s="99"/>
      <c r="AD565" s="99"/>
      <c r="AE565" s="99"/>
      <c r="AF565" s="99"/>
      <c r="AG565" s="99"/>
      <c r="AH565" s="99"/>
      <c r="AI565" s="99"/>
      <c r="AJ565" s="99"/>
      <c r="AK565" s="99"/>
      <c r="AL565" s="99"/>
      <c r="AM565" s="99"/>
      <c r="AN565" s="99"/>
      <c r="AO565" s="99" t="s">
        <v>4539</v>
      </c>
      <c r="AP565" s="99"/>
      <c r="AQ565" s="99">
        <v>0</v>
      </c>
      <c r="AR565" s="99">
        <v>0</v>
      </c>
      <c r="AS565" s="99" t="s">
        <v>4540</v>
      </c>
      <c r="AT565" s="99">
        <v>0</v>
      </c>
      <c r="AU565" s="99">
        <v>0</v>
      </c>
      <c r="AV565" s="99">
        <v>0</v>
      </c>
      <c r="AW565" s="99">
        <v>0</v>
      </c>
      <c r="AX565" s="99"/>
      <c r="AY565" s="99"/>
      <c r="AZ565" s="99"/>
      <c r="BA565" s="99"/>
      <c r="BB565" s="99"/>
      <c r="BC565" s="99"/>
      <c r="BD565" s="99"/>
      <c r="BE565" s="99"/>
      <c r="BF565" s="99"/>
      <c r="BG565" s="99"/>
      <c r="BH565" s="99"/>
      <c r="BI565" s="99"/>
      <c r="BJ565" s="99"/>
      <c r="BK565" s="99"/>
      <c r="BL565" s="99"/>
      <c r="BM565" s="99"/>
      <c r="BN565" s="99"/>
      <c r="BO565" s="99"/>
      <c r="BP565" s="99"/>
      <c r="BQ565" s="99"/>
      <c r="BR565" s="99"/>
      <c r="BS565" s="99"/>
      <c r="BT565" s="99"/>
      <c r="BU565" s="99"/>
      <c r="BV565" s="99"/>
      <c r="BW565" s="99"/>
      <c r="BX565" s="99"/>
      <c r="BY565" s="99"/>
      <c r="BZ565" s="99"/>
      <c r="CA565" s="99"/>
      <c r="CB565" s="99"/>
      <c r="CC565" s="99"/>
      <c r="CD565" s="99"/>
      <c r="CE565" s="99"/>
      <c r="CF565" s="99"/>
      <c r="CG565" s="99"/>
      <c r="CH565" s="99"/>
      <c r="CI565" s="99"/>
      <c r="CJ565" s="99" t="s">
        <v>4868</v>
      </c>
      <c r="CK565" s="99" t="s">
        <v>7633</v>
      </c>
      <c r="CL565" s="99"/>
      <c r="CM565" s="99"/>
      <c r="CN565" s="102"/>
      <c r="CO565" s="99"/>
      <c r="CP565" s="99" t="s">
        <v>4544</v>
      </c>
      <c r="CQ565" s="104"/>
      <c r="CR565" s="104"/>
      <c r="CS565" s="104"/>
      <c r="CT565" s="104"/>
      <c r="CU565" s="105"/>
      <c r="CV565" s="104" t="str">
        <f>FLEET[[#This Row],[Category]]</f>
        <v>Welder</v>
      </c>
      <c r="CW565" s="109" t="str">
        <f t="shared" si="9"/>
        <v>WEL-01S</v>
      </c>
      <c r="CX56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5" s="106" t="s">
        <v>4577</v>
      </c>
      <c r="DA565" s="106" t="s">
        <v>7630</v>
      </c>
      <c r="DB565" s="106">
        <f>FLEET[[#This Row],[Toll Collection Device Number]]</f>
        <v>0</v>
      </c>
      <c r="DC565" s="106">
        <f>FLEET[[#This Row],[License Plate]]</f>
        <v>0</v>
      </c>
      <c r="DD565" s="111" t="str">
        <f>IFERROR(_xlfn.XLOOKUP(FLEET[[#This Row],[ASSET]],Table7[Equip '#],Table7[Rate],),"NON-BILLABLE")</f>
        <v>NON-BILLABLE</v>
      </c>
    </row>
    <row r="566" spans="1:108" x14ac:dyDescent="0.25">
      <c r="A566" s="98" t="s">
        <v>4524</v>
      </c>
      <c r="B566" s="99" t="s">
        <v>4525</v>
      </c>
      <c r="C566" s="99" t="s">
        <v>3927</v>
      </c>
      <c r="D566" s="99" t="s">
        <v>4829</v>
      </c>
      <c r="E566" s="108" t="s">
        <v>7634</v>
      </c>
      <c r="F566" s="108" t="s">
        <v>7635</v>
      </c>
      <c r="G566" s="108">
        <v>2024</v>
      </c>
      <c r="H566" s="108" t="s">
        <v>4345</v>
      </c>
      <c r="I566" s="100"/>
      <c r="J566" s="99"/>
      <c r="K566" s="101">
        <v>45742.413495370398</v>
      </c>
      <c r="L566" s="99" t="s">
        <v>4580</v>
      </c>
      <c r="M566" s="99"/>
      <c r="N566" s="99"/>
      <c r="O566" s="99"/>
      <c r="P566" s="99"/>
      <c r="Q566" s="99"/>
      <c r="R566" s="99" t="s">
        <v>7636</v>
      </c>
      <c r="S566" s="99"/>
      <c r="T566" s="99" t="s">
        <v>4535</v>
      </c>
      <c r="U566" s="99" t="s">
        <v>4373</v>
      </c>
      <c r="V566" s="99">
        <v>264</v>
      </c>
      <c r="W566" s="99">
        <v>0</v>
      </c>
      <c r="X566" s="99">
        <v>0</v>
      </c>
      <c r="Y566" s="99">
        <v>0</v>
      </c>
      <c r="Z566" s="99">
        <v>0</v>
      </c>
      <c r="AA566" s="99"/>
      <c r="AB566" s="99" t="s">
        <v>7637</v>
      </c>
      <c r="AC566" s="99"/>
      <c r="AD566" s="99"/>
      <c r="AE566" s="99"/>
      <c r="AF566" s="99"/>
      <c r="AG566" s="99"/>
      <c r="AH566" s="99"/>
      <c r="AI566" s="99"/>
      <c r="AJ566" s="99"/>
      <c r="AK566" s="99"/>
      <c r="AL566" s="99"/>
      <c r="AM566" s="99"/>
      <c r="AN566" s="99"/>
      <c r="AO566" s="99" t="s">
        <v>4539</v>
      </c>
      <c r="AP566" s="99"/>
      <c r="AQ566" s="99">
        <v>0</v>
      </c>
      <c r="AR566" s="99">
        <v>0</v>
      </c>
      <c r="AS566" s="99" t="s">
        <v>4540</v>
      </c>
      <c r="AT566" s="99">
        <v>0</v>
      </c>
      <c r="AU566" s="99">
        <v>0</v>
      </c>
      <c r="AV566" s="99">
        <v>0</v>
      </c>
      <c r="AW566" s="99">
        <v>0</v>
      </c>
      <c r="AX566" s="99"/>
      <c r="AY566" s="99"/>
      <c r="AZ566" s="99"/>
      <c r="BA566" s="99"/>
      <c r="BB566" s="99"/>
      <c r="BC566" s="99"/>
      <c r="BD566" s="99"/>
      <c r="BE566" s="99"/>
      <c r="BF566" s="99"/>
      <c r="BG566" s="99"/>
      <c r="BH566" s="99"/>
      <c r="BI566" s="99"/>
      <c r="BJ566" s="99"/>
      <c r="BK566" s="99"/>
      <c r="BL566" s="99"/>
      <c r="BM566" s="99"/>
      <c r="BN566" s="99"/>
      <c r="BO566" s="99"/>
      <c r="BP566" s="99"/>
      <c r="BQ566" s="99"/>
      <c r="BR566" s="99"/>
      <c r="BS566" s="99"/>
      <c r="BT566" s="99"/>
      <c r="BU566" s="99"/>
      <c r="BV566" s="99"/>
      <c r="BW566" s="99"/>
      <c r="BX566" s="99"/>
      <c r="BY566" s="99"/>
      <c r="BZ566" s="99"/>
      <c r="CA566" s="99"/>
      <c r="CB566" s="99"/>
      <c r="CC566" s="99"/>
      <c r="CD566" s="99"/>
      <c r="CE566" s="99"/>
      <c r="CF566" s="99"/>
      <c r="CG566" s="99"/>
      <c r="CH566" s="99"/>
      <c r="CI566" s="99"/>
      <c r="CJ566" s="99" t="s">
        <v>4868</v>
      </c>
      <c r="CK566" s="99" t="s">
        <v>7638</v>
      </c>
      <c r="CL566" s="99"/>
      <c r="CM566" s="99"/>
      <c r="CN566" s="102"/>
      <c r="CO566" s="99"/>
      <c r="CP566" s="99" t="s">
        <v>4544</v>
      </c>
      <c r="CQ566" s="104"/>
      <c r="CR566" s="104"/>
      <c r="CS566" s="104"/>
      <c r="CT566" s="104"/>
      <c r="CU566" s="105"/>
      <c r="CV566" s="104" t="str">
        <f>FLEET[[#This Row],[Category]]</f>
        <v>Welder</v>
      </c>
      <c r="CW566" s="109" t="str">
        <f t="shared" si="9"/>
        <v>WEL-15</v>
      </c>
      <c r="CX56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6" s="106" t="s">
        <v>4577</v>
      </c>
      <c r="DA566" s="106" t="s">
        <v>3927</v>
      </c>
      <c r="DB566" s="106">
        <f>FLEET[[#This Row],[Toll Collection Device Number]]</f>
        <v>0</v>
      </c>
      <c r="DC566" s="106">
        <f>FLEET[[#This Row],[License Plate]]</f>
        <v>0</v>
      </c>
      <c r="DD566" s="111">
        <f>IFERROR(_xlfn.XLOOKUP(FLEET[[#This Row],[ASSET]],Table7[Equip '#],Table7[Rate],),"NON-BILLABLE")</f>
        <v>200</v>
      </c>
    </row>
    <row r="567" spans="1:108" x14ac:dyDescent="0.25">
      <c r="A567" s="98" t="s">
        <v>4524</v>
      </c>
      <c r="B567" s="99" t="s">
        <v>4525</v>
      </c>
      <c r="C567" s="99" t="s">
        <v>3959</v>
      </c>
      <c r="D567" s="99" t="s">
        <v>4829</v>
      </c>
      <c r="E567" s="108" t="s">
        <v>6430</v>
      </c>
      <c r="F567" s="108" t="s">
        <v>7639</v>
      </c>
      <c r="G567" s="108">
        <v>2024</v>
      </c>
      <c r="H567" s="108" t="s">
        <v>4345</v>
      </c>
      <c r="I567" s="100"/>
      <c r="J567" s="99"/>
      <c r="K567" s="101">
        <v>45742.384502314802</v>
      </c>
      <c r="L567" s="99" t="s">
        <v>4580</v>
      </c>
      <c r="M567" s="99"/>
      <c r="N567" s="99"/>
      <c r="O567" s="99"/>
      <c r="P567" s="99"/>
      <c r="Q567" s="99"/>
      <c r="R567" s="99" t="s">
        <v>4706</v>
      </c>
      <c r="S567" s="99"/>
      <c r="T567" s="99" t="s">
        <v>4535</v>
      </c>
      <c r="U567" s="99" t="s">
        <v>4373</v>
      </c>
      <c r="V567" s="99">
        <v>228</v>
      </c>
      <c r="W567" s="99">
        <v>0</v>
      </c>
      <c r="X567" s="99">
        <v>0</v>
      </c>
      <c r="Y567" s="99">
        <v>1</v>
      </c>
      <c r="Z567" s="99">
        <v>1</v>
      </c>
      <c r="AA567" s="99"/>
      <c r="AB567" s="99" t="s">
        <v>7640</v>
      </c>
      <c r="AC567" s="99"/>
      <c r="AD567" s="99"/>
      <c r="AE567" s="99"/>
      <c r="AF567" s="99"/>
      <c r="AG567" s="99"/>
      <c r="AH567" s="99"/>
      <c r="AI567" s="99"/>
      <c r="AJ567" s="99"/>
      <c r="AK567" s="99"/>
      <c r="AL567" s="99"/>
      <c r="AM567" s="99"/>
      <c r="AN567" s="99"/>
      <c r="AO567" s="99" t="s">
        <v>4539</v>
      </c>
      <c r="AP567" s="99"/>
      <c r="AQ567" s="99">
        <v>0</v>
      </c>
      <c r="AR567" s="99">
        <v>0</v>
      </c>
      <c r="AS567" s="99" t="s">
        <v>4540</v>
      </c>
      <c r="AT567" s="99">
        <v>0</v>
      </c>
      <c r="AU567" s="99">
        <v>0</v>
      </c>
      <c r="AV567" s="99">
        <v>0</v>
      </c>
      <c r="AW567" s="99">
        <v>0</v>
      </c>
      <c r="AX567" s="99"/>
      <c r="AY567" s="99"/>
      <c r="AZ567" s="99"/>
      <c r="BA567" s="99"/>
      <c r="BB567" s="99"/>
      <c r="BC567" s="99"/>
      <c r="BD567" s="99"/>
      <c r="BE567" s="99"/>
      <c r="BF567" s="99"/>
      <c r="BG567" s="99"/>
      <c r="BH567" s="99"/>
      <c r="BI567" s="99"/>
      <c r="BJ567" s="99"/>
      <c r="BK567" s="99"/>
      <c r="BL567" s="99"/>
      <c r="BM567" s="99"/>
      <c r="BN567" s="99"/>
      <c r="BO567" s="99"/>
      <c r="BP567" s="99"/>
      <c r="BQ567" s="99"/>
      <c r="BR567" s="99"/>
      <c r="BS567" s="99"/>
      <c r="BT567" s="99"/>
      <c r="BU567" s="99"/>
      <c r="BV567" s="99"/>
      <c r="BW567" s="99"/>
      <c r="BX567" s="99"/>
      <c r="BY567" s="99"/>
      <c r="BZ567" s="99"/>
      <c r="CA567" s="99"/>
      <c r="CB567" s="99"/>
      <c r="CC567" s="99"/>
      <c r="CD567" s="99"/>
      <c r="CE567" s="99"/>
      <c r="CF567" s="99"/>
      <c r="CG567" s="99"/>
      <c r="CH567" s="99"/>
      <c r="CI567" s="99"/>
      <c r="CJ567" s="99" t="s">
        <v>4868</v>
      </c>
      <c r="CK567" s="99" t="s">
        <v>7641</v>
      </c>
      <c r="CL567" s="99"/>
      <c r="CM567" s="99"/>
      <c r="CN567" s="102"/>
      <c r="CO567" s="99"/>
      <c r="CP567" s="99" t="s">
        <v>4544</v>
      </c>
      <c r="CQ567" s="104"/>
      <c r="CR567" s="104"/>
      <c r="CS567" s="104"/>
      <c r="CT567" s="104"/>
      <c r="CU567" s="105"/>
      <c r="CV567" s="104" t="str">
        <f>FLEET[[#This Row],[Category]]</f>
        <v>Welder</v>
      </c>
      <c r="CW567" s="109" t="str">
        <f t="shared" si="9"/>
        <v>WEL-16</v>
      </c>
      <c r="CX56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7" s="106" t="s">
        <v>4577</v>
      </c>
      <c r="DA567" s="106" t="s">
        <v>3959</v>
      </c>
      <c r="DB567" s="106">
        <f>FLEET[[#This Row],[Toll Collection Device Number]]</f>
        <v>0</v>
      </c>
      <c r="DC567" s="106">
        <f>FLEET[[#This Row],[License Plate]]</f>
        <v>0</v>
      </c>
      <c r="DD567" s="111" t="str">
        <f>IFERROR(_xlfn.XLOOKUP(FLEET[[#This Row],[ASSET]],Table7[Equip '#],Table7[Rate],),"NON-BILLABLE")</f>
        <v>NON-BILLABLE</v>
      </c>
    </row>
    <row r="568" spans="1:108" x14ac:dyDescent="0.25">
      <c r="A568" s="98" t="s">
        <v>4524</v>
      </c>
      <c r="B568" s="99" t="s">
        <v>4525</v>
      </c>
      <c r="C568" s="99" t="s">
        <v>52</v>
      </c>
      <c r="D568" s="99" t="s">
        <v>4829</v>
      </c>
      <c r="E568" s="108" t="s">
        <v>5023</v>
      </c>
      <c r="F568" s="108" t="s">
        <v>7642</v>
      </c>
      <c r="G568" s="108">
        <v>2012</v>
      </c>
      <c r="H568" s="108" t="s">
        <v>4346</v>
      </c>
      <c r="I568" s="100"/>
      <c r="J568" s="99"/>
      <c r="K568" s="101">
        <v>45746.4297800926</v>
      </c>
      <c r="L568" s="99" t="s">
        <v>4580</v>
      </c>
      <c r="M568" s="99"/>
      <c r="N568" s="99"/>
      <c r="O568" s="99"/>
      <c r="P568" s="99"/>
      <c r="Q568" s="99"/>
      <c r="R568" s="99" t="s">
        <v>4628</v>
      </c>
      <c r="S568" s="99"/>
      <c r="T568" s="99" t="s">
        <v>4535</v>
      </c>
      <c r="U568" s="99" t="s">
        <v>1935</v>
      </c>
      <c r="V568" s="99">
        <v>810</v>
      </c>
      <c r="W568" s="99">
        <v>12519.4</v>
      </c>
      <c r="X568" s="99">
        <v>12519.4</v>
      </c>
      <c r="Y568" s="99">
        <v>12501</v>
      </c>
      <c r="Z568" s="99">
        <v>12501</v>
      </c>
      <c r="AA568" s="99" t="s">
        <v>7643</v>
      </c>
      <c r="AB568" s="99" t="s">
        <v>7644</v>
      </c>
      <c r="AC568" s="99"/>
      <c r="AD568" s="99"/>
      <c r="AE568" s="99"/>
      <c r="AF568" s="99"/>
      <c r="AG568" s="99"/>
      <c r="AH568" s="99"/>
      <c r="AI568" s="99"/>
      <c r="AJ568" s="99"/>
      <c r="AK568" s="99"/>
      <c r="AL568" s="99"/>
      <c r="AM568" s="99"/>
      <c r="AN568" s="99"/>
      <c r="AO568" s="99" t="s">
        <v>4539</v>
      </c>
      <c r="AP568" s="99" t="s">
        <v>4639</v>
      </c>
      <c r="AQ568" s="99"/>
      <c r="AR568" s="99">
        <v>0</v>
      </c>
      <c r="AS568" s="99" t="s">
        <v>4540</v>
      </c>
      <c r="AT568" s="99"/>
      <c r="AU568" s="99">
        <v>0</v>
      </c>
      <c r="AV568" s="99">
        <v>0</v>
      </c>
      <c r="AW568" s="99">
        <v>0</v>
      </c>
      <c r="AX568" s="99"/>
      <c r="AY568" s="99" t="s">
        <v>5816</v>
      </c>
      <c r="AZ568" s="99">
        <v>165000</v>
      </c>
      <c r="BA568" s="99">
        <v>0</v>
      </c>
      <c r="BB568" s="99">
        <v>0</v>
      </c>
      <c r="BC568" s="99"/>
      <c r="BD568" s="99"/>
      <c r="BE568" s="99"/>
      <c r="BF568" s="99"/>
      <c r="BG568" s="99"/>
      <c r="BH568" s="99"/>
      <c r="BI568" s="99"/>
      <c r="BJ568" s="99"/>
      <c r="BK568" s="99"/>
      <c r="BL568" s="99"/>
      <c r="BM568" s="99"/>
      <c r="BN568" s="99"/>
      <c r="BO568" s="99"/>
      <c r="BP568" s="99"/>
      <c r="BQ568" s="99"/>
      <c r="BR568" s="99"/>
      <c r="BS568" s="99"/>
      <c r="BT568" s="99"/>
      <c r="BU568" s="99"/>
      <c r="BV568" s="99"/>
      <c r="BW568" s="99"/>
      <c r="BX568" s="99"/>
      <c r="BY568" s="99"/>
      <c r="BZ568" s="99"/>
      <c r="CA568" s="99"/>
      <c r="CB568" s="99"/>
      <c r="CC568" s="99"/>
      <c r="CD568" s="99"/>
      <c r="CE568" s="99"/>
      <c r="CF568" s="99"/>
      <c r="CG568" s="99"/>
      <c r="CH568" s="99"/>
      <c r="CI568" s="99"/>
      <c r="CJ568" s="99" t="s">
        <v>4836</v>
      </c>
      <c r="CK568" s="99" t="s">
        <v>7645</v>
      </c>
      <c r="CL568" s="99"/>
      <c r="CM568" s="99"/>
      <c r="CN568" s="102"/>
      <c r="CO568" s="99"/>
      <c r="CP568" s="99" t="s">
        <v>4696</v>
      </c>
      <c r="CQ568" s="104"/>
      <c r="CR568" s="104"/>
      <c r="CS568" s="104"/>
      <c r="CT568" s="104"/>
      <c r="CU568" s="105"/>
      <c r="CV568" s="104" t="str">
        <f>FLEET[[#This Row],[Category]]</f>
        <v>Wheel Loader</v>
      </c>
      <c r="CW568" s="109" t="str">
        <f t="shared" si="9"/>
        <v>WL-02</v>
      </c>
      <c r="CX56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8" s="106" t="s">
        <v>4577</v>
      </c>
      <c r="DA568" s="106" t="s">
        <v>52</v>
      </c>
      <c r="DB568" s="106">
        <f>FLEET[[#This Row],[Toll Collection Device Number]]</f>
        <v>0</v>
      </c>
      <c r="DC568" s="106">
        <f>FLEET[[#This Row],[License Plate]]</f>
        <v>0</v>
      </c>
      <c r="DD568" s="111">
        <f>IFERROR(_xlfn.XLOOKUP(FLEET[[#This Row],[ASSET]],Table7[Equip '#],Table7[Rate],),"NON-BILLABLE")</f>
        <v>4000</v>
      </c>
    </row>
    <row r="569" spans="1:108" x14ac:dyDescent="0.25">
      <c r="A569" s="98" t="s">
        <v>4524</v>
      </c>
      <c r="B569" s="99" t="s">
        <v>4525</v>
      </c>
      <c r="C569" s="99" t="s">
        <v>53</v>
      </c>
      <c r="D569" s="99" t="s">
        <v>4829</v>
      </c>
      <c r="E569" s="108" t="s">
        <v>4830</v>
      </c>
      <c r="F569" s="108" t="s">
        <v>7646</v>
      </c>
      <c r="G569" s="108">
        <v>2012</v>
      </c>
      <c r="H569" s="108" t="s">
        <v>4346</v>
      </c>
      <c r="I569" s="100"/>
      <c r="J569" s="99"/>
      <c r="K569" s="101">
        <v>45746.347592592603</v>
      </c>
      <c r="L569" s="99" t="s">
        <v>4580</v>
      </c>
      <c r="M569" s="99"/>
      <c r="N569" s="99"/>
      <c r="O569" s="99"/>
      <c r="P569" s="99"/>
      <c r="Q569" s="99"/>
      <c r="R569" s="99" t="s">
        <v>5229</v>
      </c>
      <c r="S569" s="99"/>
      <c r="T569" s="99" t="s">
        <v>4535</v>
      </c>
      <c r="U569" s="99" t="s">
        <v>1936</v>
      </c>
      <c r="V569" s="99">
        <v>966</v>
      </c>
      <c r="W569" s="99">
        <v>715</v>
      </c>
      <c r="X569" s="99">
        <v>715</v>
      </c>
      <c r="Y569" s="99">
        <v>8097</v>
      </c>
      <c r="Z569" s="99">
        <v>8097</v>
      </c>
      <c r="AA569" s="99" t="s">
        <v>7647</v>
      </c>
      <c r="AB569" s="99" t="s">
        <v>7648</v>
      </c>
      <c r="AC569" s="99"/>
      <c r="AD569" s="99"/>
      <c r="AE569" s="99"/>
      <c r="AF569" s="99"/>
      <c r="AG569" s="99"/>
      <c r="AH569" s="99"/>
      <c r="AI569" s="99"/>
      <c r="AJ569" s="99"/>
      <c r="AK569" s="99"/>
      <c r="AL569" s="99"/>
      <c r="AM569" s="99"/>
      <c r="AN569" s="99"/>
      <c r="AO569" s="99" t="s">
        <v>4539</v>
      </c>
      <c r="AP569" s="99" t="s">
        <v>4639</v>
      </c>
      <c r="AQ569" s="99"/>
      <c r="AR569" s="99">
        <v>0</v>
      </c>
      <c r="AS569" s="99" t="s">
        <v>4540</v>
      </c>
      <c r="AT569" s="99"/>
      <c r="AU569" s="99">
        <v>0</v>
      </c>
      <c r="AV569" s="99">
        <v>0</v>
      </c>
      <c r="AW569" s="99">
        <v>0</v>
      </c>
      <c r="AX569" s="99"/>
      <c r="AY569" s="99" t="s">
        <v>4885</v>
      </c>
      <c r="AZ569" s="99">
        <v>74000</v>
      </c>
      <c r="BA569" s="99">
        <v>0</v>
      </c>
      <c r="BB569" s="99">
        <v>0</v>
      </c>
      <c r="BC569" s="99"/>
      <c r="BD569" s="99"/>
      <c r="BE569" s="99"/>
      <c r="BF569" s="99"/>
      <c r="BG569" s="99"/>
      <c r="BH569" s="99"/>
      <c r="BI569" s="99"/>
      <c r="BJ569" s="99"/>
      <c r="BK569" s="99"/>
      <c r="BL569" s="99"/>
      <c r="BM569" s="99"/>
      <c r="BN569" s="99"/>
      <c r="BO569" s="99"/>
      <c r="BP569" s="99"/>
      <c r="BQ569" s="99"/>
      <c r="BR569" s="99"/>
      <c r="BS569" s="99"/>
      <c r="BT569" s="99"/>
      <c r="BU569" s="99"/>
      <c r="BV569" s="99"/>
      <c r="BW569" s="99"/>
      <c r="BX569" s="99"/>
      <c r="BY569" s="99"/>
      <c r="BZ569" s="99"/>
      <c r="CA569" s="99"/>
      <c r="CB569" s="99"/>
      <c r="CC569" s="99"/>
      <c r="CD569" s="99"/>
      <c r="CE569" s="99"/>
      <c r="CF569" s="99"/>
      <c r="CG569" s="99"/>
      <c r="CH569" s="99"/>
      <c r="CI569" s="99"/>
      <c r="CJ569" s="99" t="s">
        <v>4836</v>
      </c>
      <c r="CK569" s="99" t="s">
        <v>7649</v>
      </c>
      <c r="CL569" s="99"/>
      <c r="CM569" s="99"/>
      <c r="CN569" s="102"/>
      <c r="CO569" s="99"/>
      <c r="CP569" s="99" t="s">
        <v>4696</v>
      </c>
      <c r="CQ569" s="104"/>
      <c r="CR569" s="104"/>
      <c r="CS569" s="104"/>
      <c r="CT569" s="104"/>
      <c r="CU569" s="105"/>
      <c r="CV569" s="104" t="str">
        <f>FLEET[[#This Row],[Category]]</f>
        <v>Wheel Loader</v>
      </c>
      <c r="CW569" s="109" t="str">
        <f t="shared" si="9"/>
        <v>WL-03</v>
      </c>
      <c r="CX56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6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69" s="106" t="s">
        <v>4577</v>
      </c>
      <c r="DA569" s="106" t="s">
        <v>53</v>
      </c>
      <c r="DB569" s="106">
        <f>FLEET[[#This Row],[Toll Collection Device Number]]</f>
        <v>0</v>
      </c>
      <c r="DC569" s="106">
        <f>FLEET[[#This Row],[License Plate]]</f>
        <v>0</v>
      </c>
      <c r="DD569" s="111">
        <f>IFERROR(_xlfn.XLOOKUP(FLEET[[#This Row],[ASSET]],Table7[Equip '#],Table7[Rate],),"NON-BILLABLE")</f>
        <v>4000</v>
      </c>
    </row>
    <row r="570" spans="1:108" x14ac:dyDescent="0.25">
      <c r="A570" s="98" t="s">
        <v>4524</v>
      </c>
      <c r="B570" s="99" t="s">
        <v>4525</v>
      </c>
      <c r="C570" s="99" t="s">
        <v>190</v>
      </c>
      <c r="D570" s="99" t="s">
        <v>4829</v>
      </c>
      <c r="E570" s="108" t="s">
        <v>4830</v>
      </c>
      <c r="F570" s="108" t="s">
        <v>7650</v>
      </c>
      <c r="G570" s="108">
        <v>2017</v>
      </c>
      <c r="H570" s="108" t="s">
        <v>4346</v>
      </c>
      <c r="I570" s="100"/>
      <c r="J570" s="99"/>
      <c r="K570" s="101">
        <v>45746.390833333302</v>
      </c>
      <c r="L570" s="99" t="s">
        <v>4580</v>
      </c>
      <c r="M570" s="99"/>
      <c r="N570" s="99"/>
      <c r="O570" s="99"/>
      <c r="P570" s="99"/>
      <c r="Q570" s="99"/>
      <c r="R570" s="99" t="s">
        <v>4717</v>
      </c>
      <c r="S570" s="99"/>
      <c r="T570" s="99" t="s">
        <v>4535</v>
      </c>
      <c r="U570" s="99" t="s">
        <v>4962</v>
      </c>
      <c r="V570" s="99">
        <v>969</v>
      </c>
      <c r="W570" s="99">
        <v>10531.8</v>
      </c>
      <c r="X570" s="99">
        <v>10531.8</v>
      </c>
      <c r="Y570" s="99">
        <v>10553</v>
      </c>
      <c r="Z570" s="99">
        <v>10553</v>
      </c>
      <c r="AA570" s="99"/>
      <c r="AB570" s="99" t="s">
        <v>7651</v>
      </c>
      <c r="AC570" s="99"/>
      <c r="AD570" s="99"/>
      <c r="AE570" s="99"/>
      <c r="AF570" s="99"/>
      <c r="AG570" s="99"/>
      <c r="AH570" s="99"/>
      <c r="AI570" s="99"/>
      <c r="AJ570" s="99"/>
      <c r="AK570" s="99"/>
      <c r="AL570" s="99"/>
      <c r="AM570" s="99"/>
      <c r="AN570" s="99"/>
      <c r="AO570" s="99" t="s">
        <v>4539</v>
      </c>
      <c r="AP570" s="99" t="s">
        <v>4639</v>
      </c>
      <c r="AQ570" s="99"/>
      <c r="AR570" s="99">
        <v>0</v>
      </c>
      <c r="AS570" s="99" t="s">
        <v>4540</v>
      </c>
      <c r="AT570" s="99"/>
      <c r="AU570" s="99">
        <v>0</v>
      </c>
      <c r="AV570" s="99">
        <v>0</v>
      </c>
      <c r="AW570" s="99">
        <v>0</v>
      </c>
      <c r="AX570" s="99"/>
      <c r="AY570" s="99" t="s">
        <v>5865</v>
      </c>
      <c r="AZ570" s="99">
        <v>113890</v>
      </c>
      <c r="BA570" s="99">
        <v>0</v>
      </c>
      <c r="BB570" s="99">
        <v>0</v>
      </c>
      <c r="BC570" s="99"/>
      <c r="BD570" s="99"/>
      <c r="BE570" s="99"/>
      <c r="BF570" s="99"/>
      <c r="BG570" s="99"/>
      <c r="BH570" s="99"/>
      <c r="BI570" s="99"/>
      <c r="BJ570" s="99"/>
      <c r="BK570" s="99"/>
      <c r="BL570" s="99"/>
      <c r="BM570" s="99"/>
      <c r="BN570" s="99"/>
      <c r="BO570" s="99"/>
      <c r="BP570" s="99"/>
      <c r="BQ570" s="99"/>
      <c r="BR570" s="99"/>
      <c r="BS570" s="99"/>
      <c r="BT570" s="99"/>
      <c r="BU570" s="99"/>
      <c r="BV570" s="99"/>
      <c r="BW570" s="99"/>
      <c r="BX570" s="99"/>
      <c r="BY570" s="99"/>
      <c r="BZ570" s="99"/>
      <c r="CA570" s="99"/>
      <c r="CB570" s="99"/>
      <c r="CC570" s="99"/>
      <c r="CD570" s="99"/>
      <c r="CE570" s="99"/>
      <c r="CF570" s="99"/>
      <c r="CG570" s="99"/>
      <c r="CH570" s="99"/>
      <c r="CI570" s="99"/>
      <c r="CJ570" s="99" t="s">
        <v>4836</v>
      </c>
      <c r="CK570" s="99" t="s">
        <v>7652</v>
      </c>
      <c r="CL570" s="99"/>
      <c r="CM570" s="99"/>
      <c r="CN570" s="102"/>
      <c r="CO570" s="99"/>
      <c r="CP570" s="99" t="s">
        <v>4696</v>
      </c>
      <c r="CQ570" s="104"/>
      <c r="CR570" s="104"/>
      <c r="CS570" s="104"/>
      <c r="CT570" s="104"/>
      <c r="CU570" s="105"/>
      <c r="CV570" s="104" t="str">
        <f>FLEET[[#This Row],[Category]]</f>
        <v>Wheel Loader</v>
      </c>
      <c r="CW570" s="109" t="str">
        <f t="shared" si="9"/>
        <v>WL-04</v>
      </c>
      <c r="CX57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0" s="106" t="s">
        <v>4577</v>
      </c>
      <c r="DA570" s="106" t="s">
        <v>190</v>
      </c>
      <c r="DB570" s="106">
        <f>FLEET[[#This Row],[Toll Collection Device Number]]</f>
        <v>0</v>
      </c>
      <c r="DC570" s="106">
        <f>FLEET[[#This Row],[License Plate]]</f>
        <v>0</v>
      </c>
      <c r="DD570" s="111">
        <f>IFERROR(_xlfn.XLOOKUP(FLEET[[#This Row],[ASSET]],Table7[Equip '#],Table7[Rate],),"NON-BILLABLE")</f>
        <v>4000</v>
      </c>
    </row>
    <row r="571" spans="1:108" x14ac:dyDescent="0.25">
      <c r="A571" s="98" t="s">
        <v>4524</v>
      </c>
      <c r="B571" s="99" t="s">
        <v>4525</v>
      </c>
      <c r="C571" s="99" t="s">
        <v>191</v>
      </c>
      <c r="D571" s="99" t="s">
        <v>4829</v>
      </c>
      <c r="E571" s="108" t="s">
        <v>4830</v>
      </c>
      <c r="F571" s="108" t="s">
        <v>7653</v>
      </c>
      <c r="G571" s="108"/>
      <c r="H571" s="108" t="s">
        <v>4346</v>
      </c>
      <c r="I571" s="100"/>
      <c r="J571" s="99"/>
      <c r="K571" s="101">
        <v>45746.610439814802</v>
      </c>
      <c r="L571" s="99" t="s">
        <v>4580</v>
      </c>
      <c r="M571" s="99"/>
      <c r="N571" s="99"/>
      <c r="O571" s="99"/>
      <c r="P571" s="99"/>
      <c r="Q571" s="99"/>
      <c r="R571" s="99" t="s">
        <v>5040</v>
      </c>
      <c r="S571" s="99"/>
      <c r="T571" s="99" t="s">
        <v>4535</v>
      </c>
      <c r="U571" s="99" t="s">
        <v>1935</v>
      </c>
      <c r="V571" s="99">
        <v>969</v>
      </c>
      <c r="W571" s="99">
        <v>1923.7</v>
      </c>
      <c r="X571" s="99">
        <v>1923.7</v>
      </c>
      <c r="Y571" s="99">
        <v>6106</v>
      </c>
      <c r="Z571" s="99">
        <v>6110</v>
      </c>
      <c r="AA571" s="99"/>
      <c r="AB571" s="99" t="s">
        <v>7654</v>
      </c>
      <c r="AC571" s="99"/>
      <c r="AD571" s="99"/>
      <c r="AE571" s="99"/>
      <c r="AF571" s="99"/>
      <c r="AG571" s="99"/>
      <c r="AH571" s="99"/>
      <c r="AI571" s="99"/>
      <c r="AJ571" s="99"/>
      <c r="AK571" s="99"/>
      <c r="AL571" s="99"/>
      <c r="AM571" s="99"/>
      <c r="AN571" s="99"/>
      <c r="AO571" s="99" t="s">
        <v>4539</v>
      </c>
      <c r="AP571" s="99" t="s">
        <v>4639</v>
      </c>
      <c r="AQ571" s="99"/>
      <c r="AR571" s="99">
        <v>0</v>
      </c>
      <c r="AS571" s="99" t="s">
        <v>4540</v>
      </c>
      <c r="AT571" s="99"/>
      <c r="AU571" s="99">
        <v>0</v>
      </c>
      <c r="AV571" s="99">
        <v>0</v>
      </c>
      <c r="AW571" s="99">
        <v>0</v>
      </c>
      <c r="AX571" s="99"/>
      <c r="AY571" s="99"/>
      <c r="AZ571" s="99">
        <v>0</v>
      </c>
      <c r="BA571" s="99">
        <v>0</v>
      </c>
      <c r="BB571" s="99">
        <v>0</v>
      </c>
      <c r="BC571" s="99"/>
      <c r="BD571" s="99"/>
      <c r="BE571" s="99"/>
      <c r="BF571" s="99"/>
      <c r="BG571" s="99"/>
      <c r="BH571" s="99"/>
      <c r="BI571" s="99"/>
      <c r="BJ571" s="99"/>
      <c r="BK571" s="99"/>
      <c r="BL571" s="99"/>
      <c r="BM571" s="99"/>
      <c r="BN571" s="99"/>
      <c r="BO571" s="99"/>
      <c r="BP571" s="99"/>
      <c r="BQ571" s="99"/>
      <c r="BR571" s="99"/>
      <c r="BS571" s="99"/>
      <c r="BT571" s="99"/>
      <c r="BU571" s="99"/>
      <c r="BV571" s="99"/>
      <c r="BW571" s="99"/>
      <c r="BX571" s="99"/>
      <c r="BY571" s="99"/>
      <c r="BZ571" s="99"/>
      <c r="CA571" s="99"/>
      <c r="CB571" s="99"/>
      <c r="CC571" s="99"/>
      <c r="CD571" s="99"/>
      <c r="CE571" s="99"/>
      <c r="CF571" s="99"/>
      <c r="CG571" s="99"/>
      <c r="CH571" s="99"/>
      <c r="CI571" s="99"/>
      <c r="CJ571" s="99" t="s">
        <v>4836</v>
      </c>
      <c r="CK571" s="99" t="s">
        <v>7655</v>
      </c>
      <c r="CL571" s="99"/>
      <c r="CM571" s="99"/>
      <c r="CN571" s="102"/>
      <c r="CO571" s="99"/>
      <c r="CP571" s="99" t="s">
        <v>4696</v>
      </c>
      <c r="CQ571" s="104"/>
      <c r="CR571" s="104"/>
      <c r="CS571" s="104"/>
      <c r="CT571" s="104"/>
      <c r="CU571" s="105"/>
      <c r="CV571" s="104" t="str">
        <f>FLEET[[#This Row],[Category]]</f>
        <v>Wheel Loader</v>
      </c>
      <c r="CW571" s="109" t="str">
        <f t="shared" si="9"/>
        <v>WL-05</v>
      </c>
      <c r="CX57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1" s="106" t="s">
        <v>4577</v>
      </c>
      <c r="DA571" s="106" t="s">
        <v>191</v>
      </c>
      <c r="DB571" s="106">
        <f>FLEET[[#This Row],[Toll Collection Device Number]]</f>
        <v>0</v>
      </c>
      <c r="DC571" s="106">
        <f>FLEET[[#This Row],[License Plate]]</f>
        <v>0</v>
      </c>
      <c r="DD571" s="111">
        <f>IFERROR(_xlfn.XLOOKUP(FLEET[[#This Row],[ASSET]],Table7[Equip '#],Table7[Rate],),"NON-BILLABLE")</f>
        <v>4000</v>
      </c>
    </row>
    <row r="572" spans="1:108" x14ac:dyDescent="0.25">
      <c r="A572" s="98" t="s">
        <v>4524</v>
      </c>
      <c r="B572" s="99" t="s">
        <v>4525</v>
      </c>
      <c r="C572" s="99" t="s">
        <v>251</v>
      </c>
      <c r="D572" s="99" t="s">
        <v>4829</v>
      </c>
      <c r="E572" s="108" t="s">
        <v>4830</v>
      </c>
      <c r="F572" s="108" t="s">
        <v>7656</v>
      </c>
      <c r="G572" s="108">
        <v>2013</v>
      </c>
      <c r="H572" s="108" t="s">
        <v>4346</v>
      </c>
      <c r="I572" s="100"/>
      <c r="J572" s="99"/>
      <c r="K572" s="101">
        <v>45744.750949074099</v>
      </c>
      <c r="L572" s="99" t="s">
        <v>4556</v>
      </c>
      <c r="M572" s="99"/>
      <c r="N572" s="99"/>
      <c r="O572" s="99"/>
      <c r="P572" s="99"/>
      <c r="Q572" s="99"/>
      <c r="R572" s="99" t="s">
        <v>7657</v>
      </c>
      <c r="S572" s="99"/>
      <c r="T572" s="99" t="s">
        <v>4535</v>
      </c>
      <c r="U572" s="99" t="s">
        <v>1934</v>
      </c>
      <c r="V572" s="99">
        <v>962</v>
      </c>
      <c r="W572" s="99">
        <v>4473.1000000000004</v>
      </c>
      <c r="X572" s="99">
        <v>4473.1000000000004</v>
      </c>
      <c r="Y572" s="99">
        <v>10641</v>
      </c>
      <c r="Z572" s="99">
        <v>10641</v>
      </c>
      <c r="AA572" s="99"/>
      <c r="AB572" s="99" t="s">
        <v>7658</v>
      </c>
      <c r="AC572" s="99"/>
      <c r="AD572" s="99"/>
      <c r="AE572" s="99"/>
      <c r="AF572" s="99"/>
      <c r="AG572" s="99"/>
      <c r="AH572" s="99" t="s">
        <v>7659</v>
      </c>
      <c r="AI572" s="99"/>
      <c r="AJ572" s="99"/>
      <c r="AK572" s="99"/>
      <c r="AL572" s="99"/>
      <c r="AM572" s="99"/>
      <c r="AN572" s="99"/>
      <c r="AO572" s="99" t="s">
        <v>4539</v>
      </c>
      <c r="AP572" s="99" t="s">
        <v>4639</v>
      </c>
      <c r="AQ572" s="99">
        <v>0</v>
      </c>
      <c r="AR572" s="99">
        <v>0</v>
      </c>
      <c r="AS572" s="99" t="s">
        <v>4540</v>
      </c>
      <c r="AT572" s="99">
        <v>0</v>
      </c>
      <c r="AU572" s="99">
        <v>0</v>
      </c>
      <c r="AV572" s="99">
        <v>0</v>
      </c>
      <c r="AW572" s="99">
        <v>0</v>
      </c>
      <c r="AX572" s="99"/>
      <c r="AY572" s="99"/>
      <c r="AZ572" s="99">
        <v>0</v>
      </c>
      <c r="BA572" s="99">
        <v>0</v>
      </c>
      <c r="BB572" s="99">
        <v>0</v>
      </c>
      <c r="BC572" s="99"/>
      <c r="BD572" s="99"/>
      <c r="BE572" s="99"/>
      <c r="BF572" s="99"/>
      <c r="BG572" s="99"/>
      <c r="BH572" s="99"/>
      <c r="BI572" s="99"/>
      <c r="BJ572" s="99"/>
      <c r="BK572" s="99"/>
      <c r="BL572" s="99"/>
      <c r="BM572" s="99"/>
      <c r="BN572" s="99"/>
      <c r="BO572" s="99"/>
      <c r="BP572" s="99"/>
      <c r="BQ572" s="99"/>
      <c r="BR572" s="99"/>
      <c r="BS572" s="99"/>
      <c r="BT572" s="99"/>
      <c r="BU572" s="99"/>
      <c r="BV572" s="99"/>
      <c r="BW572" s="99"/>
      <c r="BX572" s="99"/>
      <c r="BY572" s="99"/>
      <c r="BZ572" s="99"/>
      <c r="CA572" s="99"/>
      <c r="CB572" s="99"/>
      <c r="CC572" s="99"/>
      <c r="CD572" s="99"/>
      <c r="CE572" s="99"/>
      <c r="CF572" s="99"/>
      <c r="CG572" s="99"/>
      <c r="CH572" s="99"/>
      <c r="CI572" s="99"/>
      <c r="CJ572" s="99" t="s">
        <v>4836</v>
      </c>
      <c r="CK572" s="99" t="s">
        <v>7660</v>
      </c>
      <c r="CL572" s="99"/>
      <c r="CM572" s="99"/>
      <c r="CN572" s="102"/>
      <c r="CO572" s="99"/>
      <c r="CP572" s="99" t="s">
        <v>4696</v>
      </c>
      <c r="CQ572" s="104"/>
      <c r="CR572" s="104"/>
      <c r="CS572" s="104"/>
      <c r="CT572" s="104"/>
      <c r="CU572" s="105"/>
      <c r="CV572" s="104" t="str">
        <f>FLEET[[#This Row],[Category]]</f>
        <v>Wheel Loader</v>
      </c>
      <c r="CW572" s="109" t="str">
        <f t="shared" si="9"/>
        <v>WL-06</v>
      </c>
      <c r="CX57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2" s="106" t="s">
        <v>4577</v>
      </c>
      <c r="DA572" s="106" t="s">
        <v>251</v>
      </c>
      <c r="DB572" s="106">
        <f>FLEET[[#This Row],[Toll Collection Device Number]]</f>
        <v>0</v>
      </c>
      <c r="DC572" s="106">
        <f>FLEET[[#This Row],[License Plate]]</f>
        <v>0</v>
      </c>
      <c r="DD572" s="111">
        <f>IFERROR(_xlfn.XLOOKUP(FLEET[[#This Row],[ASSET]],Table7[Equip '#],Table7[Rate],),"NON-BILLABLE")</f>
        <v>4500</v>
      </c>
    </row>
    <row r="573" spans="1:108" x14ac:dyDescent="0.25">
      <c r="A573" s="98" t="s">
        <v>4524</v>
      </c>
      <c r="B573" s="99" t="s">
        <v>4525</v>
      </c>
      <c r="C573" s="99" t="s">
        <v>3749</v>
      </c>
      <c r="D573" s="99" t="s">
        <v>4829</v>
      </c>
      <c r="E573" s="108" t="s">
        <v>4830</v>
      </c>
      <c r="F573" s="108" t="s">
        <v>7661</v>
      </c>
      <c r="G573" s="108">
        <v>2015</v>
      </c>
      <c r="H573" s="108" t="s">
        <v>4346</v>
      </c>
      <c r="I573" s="100"/>
      <c r="J573" s="99"/>
      <c r="K573" s="101">
        <v>45747.331111111103</v>
      </c>
      <c r="L573" s="99" t="s">
        <v>4853</v>
      </c>
      <c r="M573" s="99"/>
      <c r="N573" s="99"/>
      <c r="O573" s="99"/>
      <c r="P573" s="99"/>
      <c r="Q573" s="99"/>
      <c r="R573" s="99" t="s">
        <v>4572</v>
      </c>
      <c r="S573" s="99"/>
      <c r="T573" s="99" t="s">
        <v>4535</v>
      </c>
      <c r="U573" s="99" t="s">
        <v>4536</v>
      </c>
      <c r="V573" s="99">
        <v>359</v>
      </c>
      <c r="W573" s="99">
        <v>1248.5999999999999</v>
      </c>
      <c r="X573" s="99">
        <v>1248.5999999999999</v>
      </c>
      <c r="Y573" s="99">
        <v>7562</v>
      </c>
      <c r="Z573" s="99">
        <v>7562</v>
      </c>
      <c r="AA573" s="99"/>
      <c r="AB573" s="99" t="s">
        <v>7662</v>
      </c>
      <c r="AC573" s="99"/>
      <c r="AD573" s="99"/>
      <c r="AE573" s="99"/>
      <c r="AF573" s="99"/>
      <c r="AG573" s="99"/>
      <c r="AH573" s="99"/>
      <c r="AI573" s="99"/>
      <c r="AJ573" s="99"/>
      <c r="AK573" s="99"/>
      <c r="AL573" s="99"/>
      <c r="AM573" s="99"/>
      <c r="AN573" s="99"/>
      <c r="AO573" s="99" t="s">
        <v>4539</v>
      </c>
      <c r="AP573" s="99"/>
      <c r="AQ573" s="99">
        <v>0</v>
      </c>
      <c r="AR573" s="99">
        <v>0</v>
      </c>
      <c r="AS573" s="99" t="s">
        <v>4540</v>
      </c>
      <c r="AT573" s="99">
        <v>0</v>
      </c>
      <c r="AU573" s="99">
        <v>0</v>
      </c>
      <c r="AV573" s="99">
        <v>0</v>
      </c>
      <c r="AW573" s="99">
        <v>0</v>
      </c>
      <c r="AX573" s="99"/>
      <c r="AY573" s="99"/>
      <c r="AZ573" s="99"/>
      <c r="BA573" s="99"/>
      <c r="BB573" s="99"/>
      <c r="BC573" s="99"/>
      <c r="BD573" s="99"/>
      <c r="BE573" s="99"/>
      <c r="BF573" s="99"/>
      <c r="BG573" s="99"/>
      <c r="BH573" s="99"/>
      <c r="BI573" s="99"/>
      <c r="BJ573" s="99"/>
      <c r="BK573" s="99"/>
      <c r="BL573" s="99"/>
      <c r="BM573" s="99"/>
      <c r="BN573" s="99"/>
      <c r="BO573" s="99"/>
      <c r="BP573" s="99"/>
      <c r="BQ573" s="99"/>
      <c r="BR573" s="99"/>
      <c r="BS573" s="99"/>
      <c r="BT573" s="99"/>
      <c r="BU573" s="99"/>
      <c r="BV573" s="99"/>
      <c r="BW573" s="99"/>
      <c r="BX573" s="99"/>
      <c r="BY573" s="99"/>
      <c r="BZ573" s="99"/>
      <c r="CA573" s="99"/>
      <c r="CB573" s="99"/>
      <c r="CC573" s="99"/>
      <c r="CD573" s="99"/>
      <c r="CE573" s="99"/>
      <c r="CF573" s="99"/>
      <c r="CG573" s="99"/>
      <c r="CH573" s="99"/>
      <c r="CI573" s="99"/>
      <c r="CJ573" s="99" t="s">
        <v>4836</v>
      </c>
      <c r="CK573" s="99" t="s">
        <v>7663</v>
      </c>
      <c r="CL573" s="99"/>
      <c r="CM573" s="99"/>
      <c r="CN573" s="102"/>
      <c r="CO573" s="99"/>
      <c r="CP573" s="99" t="s">
        <v>4544</v>
      </c>
      <c r="CQ573" s="104"/>
      <c r="CR573" s="104"/>
      <c r="CS573" s="104"/>
      <c r="CT573" s="104"/>
      <c r="CU573" s="105"/>
      <c r="CV573" s="104" t="str">
        <f>FLEET[[#This Row],[Category]]</f>
        <v>Wheel Loader</v>
      </c>
      <c r="CW573" s="109" t="str">
        <f t="shared" si="9"/>
        <v>WL-10</v>
      </c>
      <c r="CX57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3" s="106" t="s">
        <v>4577</v>
      </c>
      <c r="DA573" s="106" t="s">
        <v>3749</v>
      </c>
      <c r="DB573" s="106">
        <f>FLEET[[#This Row],[Toll Collection Device Number]]</f>
        <v>0</v>
      </c>
      <c r="DC573" s="106">
        <f>FLEET[[#This Row],[License Plate]]</f>
        <v>0</v>
      </c>
      <c r="DD573" s="111">
        <f>IFERROR(_xlfn.XLOOKUP(FLEET[[#This Row],[ASSET]],Table7[Equip '#],Table7[Rate],),"NON-BILLABLE")</f>
        <v>4000</v>
      </c>
    </row>
    <row r="574" spans="1:108" x14ac:dyDescent="0.25">
      <c r="A574" s="98" t="s">
        <v>4524</v>
      </c>
      <c r="B574" s="99" t="s">
        <v>4525</v>
      </c>
      <c r="C574" s="99" t="s">
        <v>7664</v>
      </c>
      <c r="D574" s="99" t="s">
        <v>4829</v>
      </c>
      <c r="E574" s="108" t="s">
        <v>4830</v>
      </c>
      <c r="F574" s="108" t="s">
        <v>7665</v>
      </c>
      <c r="G574" s="108">
        <v>2019</v>
      </c>
      <c r="H574" s="108" t="s">
        <v>4346</v>
      </c>
      <c r="I574" s="100"/>
      <c r="J574" s="99"/>
      <c r="K574" s="101">
        <v>45746.706712963001</v>
      </c>
      <c r="L574" s="99" t="s">
        <v>4580</v>
      </c>
      <c r="M574" s="99"/>
      <c r="N574" s="99"/>
      <c r="O574" s="99"/>
      <c r="P574" s="99"/>
      <c r="Q574" s="99"/>
      <c r="R574" s="99" t="s">
        <v>4628</v>
      </c>
      <c r="S574" s="99"/>
      <c r="T574" s="99" t="s">
        <v>4535</v>
      </c>
      <c r="U574" s="99" t="s">
        <v>1935</v>
      </c>
      <c r="V574" s="99">
        <v>4</v>
      </c>
      <c r="W574" s="99">
        <v>0.3</v>
      </c>
      <c r="X574" s="99">
        <v>0.3</v>
      </c>
      <c r="Y574" s="99">
        <v>2498</v>
      </c>
      <c r="Z574" s="99">
        <v>2498</v>
      </c>
      <c r="AA574" s="99" t="s">
        <v>4390</v>
      </c>
      <c r="AB574" s="99" t="s">
        <v>7666</v>
      </c>
      <c r="AC574" s="99"/>
      <c r="AD574" s="99"/>
      <c r="AE574" s="99"/>
      <c r="AF574" s="99"/>
      <c r="AG574" s="99"/>
      <c r="AH574" s="99" t="s">
        <v>7667</v>
      </c>
      <c r="AI574" s="99"/>
      <c r="AJ574" s="99"/>
      <c r="AK574" s="99"/>
      <c r="AL574" s="99"/>
      <c r="AM574" s="99"/>
      <c r="AN574" s="99"/>
      <c r="AO574" s="99" t="s">
        <v>4539</v>
      </c>
      <c r="AP574" s="99"/>
      <c r="AQ574" s="99">
        <v>0</v>
      </c>
      <c r="AR574" s="99">
        <v>0</v>
      </c>
      <c r="AS574" s="99" t="s">
        <v>4540</v>
      </c>
      <c r="AT574" s="99">
        <v>0</v>
      </c>
      <c r="AU574" s="99">
        <v>0</v>
      </c>
      <c r="AV574" s="99">
        <v>0</v>
      </c>
      <c r="AW574" s="99">
        <v>0</v>
      </c>
      <c r="AX574" s="99"/>
      <c r="AY574" s="99" t="s">
        <v>7668</v>
      </c>
      <c r="AZ574" s="99">
        <v>212000</v>
      </c>
      <c r="BA574" s="99"/>
      <c r="BB574" s="99"/>
      <c r="BC574" s="99"/>
      <c r="BD574" s="99"/>
      <c r="BE574" s="99"/>
      <c r="BF574" s="99"/>
      <c r="BG574" s="99"/>
      <c r="BH574" s="99"/>
      <c r="BI574" s="99"/>
      <c r="BJ574" s="99"/>
      <c r="BK574" s="99"/>
      <c r="BL574" s="99"/>
      <c r="BM574" s="99"/>
      <c r="BN574" s="99"/>
      <c r="BO574" s="99"/>
      <c r="BP574" s="99"/>
      <c r="BQ574" s="99"/>
      <c r="BR574" s="99"/>
      <c r="BS574" s="99"/>
      <c r="BT574" s="99"/>
      <c r="BU574" s="99"/>
      <c r="BV574" s="99"/>
      <c r="BW574" s="99"/>
      <c r="BX574" s="99"/>
      <c r="BY574" s="99"/>
      <c r="BZ574" s="99"/>
      <c r="CA574" s="99"/>
      <c r="CB574" s="99"/>
      <c r="CC574" s="99"/>
      <c r="CD574" s="99"/>
      <c r="CE574" s="99"/>
      <c r="CF574" s="99"/>
      <c r="CG574" s="99"/>
      <c r="CH574" s="99"/>
      <c r="CI574" s="99"/>
      <c r="CJ574" s="99" t="s">
        <v>4836</v>
      </c>
      <c r="CK574" s="99" t="s">
        <v>7669</v>
      </c>
      <c r="CL574" s="99"/>
      <c r="CM574" s="99"/>
      <c r="CN574" s="102"/>
      <c r="CO574" s="99"/>
      <c r="CP574" s="99" t="s">
        <v>4544</v>
      </c>
      <c r="CQ574" s="104"/>
      <c r="CR574" s="104"/>
      <c r="CS574" s="104"/>
      <c r="CT574" s="104"/>
      <c r="CU574" s="105"/>
      <c r="CV574" s="104" t="str">
        <f>FLEET[[#This Row],[Category]]</f>
        <v>Wheel Loader</v>
      </c>
      <c r="CW574" s="109" t="str">
        <f t="shared" si="9"/>
        <v>WL-11</v>
      </c>
      <c r="CX57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J1S02294</v>
      </c>
      <c r="CY574" s="106" t="str">
        <f>IFERROR(TRIM(MID(FLEET[[#This Row],[Secondary Asset Identifier]], FIND(" - ", FLEET[[#This Row],[Secondary Asset Identifier]]) + 3, LEN(FLEET[[#This Row],[Secondary Asset Identifier]]))),FLEET[[#This Row],[Emp ID]])</f>
        <v>J1S02294</v>
      </c>
      <c r="CZ574" s="106" t="s">
        <v>7666</v>
      </c>
      <c r="DA574" s="106" t="s">
        <v>4390</v>
      </c>
      <c r="DB574" s="106">
        <f>FLEET[[#This Row],[Toll Collection Device Number]]</f>
        <v>0</v>
      </c>
      <c r="DC574" s="106">
        <f>FLEET[[#This Row],[License Plate]]</f>
        <v>0</v>
      </c>
      <c r="DD574" s="111">
        <f>IFERROR(_xlfn.XLOOKUP(FLEET[[#This Row],[ASSET]],Table7[Equip '#],Table7[Rate],),"NON-BILLABLE")</f>
        <v>4500</v>
      </c>
    </row>
    <row r="575" spans="1:108" x14ac:dyDescent="0.25">
      <c r="A575" s="98" t="s">
        <v>4524</v>
      </c>
      <c r="B575" s="99" t="s">
        <v>4525</v>
      </c>
      <c r="C575" s="99" t="s">
        <v>7670</v>
      </c>
      <c r="D575" s="99" t="s">
        <v>4829</v>
      </c>
      <c r="E575" s="108" t="s">
        <v>4830</v>
      </c>
      <c r="F575" s="108" t="s">
        <v>7650</v>
      </c>
      <c r="G575" s="108">
        <v>2022</v>
      </c>
      <c r="H575" s="108" t="s">
        <v>4346</v>
      </c>
      <c r="I575" s="100"/>
      <c r="J575" s="99"/>
      <c r="K575" s="101">
        <v>45746.639884259297</v>
      </c>
      <c r="L575" s="99" t="s">
        <v>4580</v>
      </c>
      <c r="M575" s="99"/>
      <c r="N575" s="99"/>
      <c r="O575" s="99"/>
      <c r="P575" s="99"/>
      <c r="Q575" s="99"/>
      <c r="R575" s="99" t="s">
        <v>4628</v>
      </c>
      <c r="S575" s="99"/>
      <c r="T575" s="99" t="s">
        <v>4535</v>
      </c>
      <c r="U575" s="99" t="s">
        <v>4962</v>
      </c>
      <c r="V575" s="99">
        <v>10</v>
      </c>
      <c r="W575" s="99">
        <v>1.5</v>
      </c>
      <c r="X575" s="99">
        <v>1.5</v>
      </c>
      <c r="Y575" s="99">
        <v>2513</v>
      </c>
      <c r="Z575" s="99">
        <v>2513</v>
      </c>
      <c r="AA575" s="99" t="s">
        <v>4391</v>
      </c>
      <c r="AB575" s="99" t="s">
        <v>7671</v>
      </c>
      <c r="AC575" s="99"/>
      <c r="AD575" s="99"/>
      <c r="AE575" s="99"/>
      <c r="AF575" s="99"/>
      <c r="AG575" s="99"/>
      <c r="AH575" s="99" t="s">
        <v>7672</v>
      </c>
      <c r="AI575" s="99"/>
      <c r="AJ575" s="99"/>
      <c r="AK575" s="99"/>
      <c r="AL575" s="99"/>
      <c r="AM575" s="99"/>
      <c r="AN575" s="99"/>
      <c r="AO575" s="99" t="s">
        <v>4539</v>
      </c>
      <c r="AP575" s="99"/>
      <c r="AQ575" s="99">
        <v>0</v>
      </c>
      <c r="AR575" s="99">
        <v>0</v>
      </c>
      <c r="AS575" s="99" t="s">
        <v>4540</v>
      </c>
      <c r="AT575" s="99">
        <v>0</v>
      </c>
      <c r="AU575" s="99">
        <v>0</v>
      </c>
      <c r="AV575" s="99">
        <v>0</v>
      </c>
      <c r="AW575" s="99">
        <v>0</v>
      </c>
      <c r="AX575" s="99"/>
      <c r="AY575" s="99" t="s">
        <v>7668</v>
      </c>
      <c r="AZ575" s="99">
        <v>180200</v>
      </c>
      <c r="BA575" s="99"/>
      <c r="BB575" s="99"/>
      <c r="BC575" s="99"/>
      <c r="BD575" s="99"/>
      <c r="BE575" s="99"/>
      <c r="BF575" s="99"/>
      <c r="BG575" s="99"/>
      <c r="BH575" s="99"/>
      <c r="BI575" s="99"/>
      <c r="BJ575" s="99"/>
      <c r="BK575" s="99"/>
      <c r="BL575" s="99"/>
      <c r="BM575" s="99"/>
      <c r="BN575" s="99"/>
      <c r="BO575" s="99"/>
      <c r="BP575" s="99"/>
      <c r="BQ575" s="99"/>
      <c r="BR575" s="99"/>
      <c r="BS575" s="99"/>
      <c r="BT575" s="99"/>
      <c r="BU575" s="99"/>
      <c r="BV575" s="99"/>
      <c r="BW575" s="99"/>
      <c r="BX575" s="99"/>
      <c r="BY575" s="99"/>
      <c r="BZ575" s="99"/>
      <c r="CA575" s="99"/>
      <c r="CB575" s="99"/>
      <c r="CC575" s="99"/>
      <c r="CD575" s="99"/>
      <c r="CE575" s="99"/>
      <c r="CF575" s="99"/>
      <c r="CG575" s="99"/>
      <c r="CH575" s="99"/>
      <c r="CI575" s="99"/>
      <c r="CJ575" s="99" t="s">
        <v>4836</v>
      </c>
      <c r="CK575" s="99" t="s">
        <v>7673</v>
      </c>
      <c r="CL575" s="99"/>
      <c r="CM575" s="99"/>
      <c r="CN575" s="102"/>
      <c r="CO575" s="99"/>
      <c r="CP575" s="99" t="s">
        <v>4544</v>
      </c>
      <c r="CQ575" s="104"/>
      <c r="CR575" s="104"/>
      <c r="CS575" s="104"/>
      <c r="CT575" s="104"/>
      <c r="CU575" s="105"/>
      <c r="CV575" s="104" t="str">
        <f>FLEET[[#This Row],[Category]]</f>
        <v>Wheel Loader</v>
      </c>
      <c r="CW575" s="109" t="str">
        <f t="shared" si="9"/>
        <v>WL-12</v>
      </c>
      <c r="CX57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K03394</v>
      </c>
      <c r="CY575" s="106" t="str">
        <f>IFERROR(TRIM(MID(FLEET[[#This Row],[Secondary Asset Identifier]], FIND(" - ", FLEET[[#This Row],[Secondary Asset Identifier]]) + 3, LEN(FLEET[[#This Row],[Secondary Asset Identifier]]))),FLEET[[#This Row],[Emp ID]])</f>
        <v>K03394</v>
      </c>
      <c r="CZ575" s="106" t="s">
        <v>7674</v>
      </c>
      <c r="DA575" s="106" t="s">
        <v>4391</v>
      </c>
      <c r="DB575" s="106">
        <f>FLEET[[#This Row],[Toll Collection Device Number]]</f>
        <v>0</v>
      </c>
      <c r="DC575" s="106">
        <f>FLEET[[#This Row],[License Plate]]</f>
        <v>0</v>
      </c>
      <c r="DD575" s="111">
        <f>IFERROR(_xlfn.XLOOKUP(FLEET[[#This Row],[ASSET]],Table7[Equip '#],Table7[Rate],),"NON-BILLABLE")</f>
        <v>4000</v>
      </c>
    </row>
    <row r="576" spans="1:108" x14ac:dyDescent="0.25">
      <c r="A576" s="98" t="s">
        <v>4524</v>
      </c>
      <c r="B576" s="99" t="s">
        <v>4525</v>
      </c>
      <c r="C576" s="99" t="s">
        <v>7675</v>
      </c>
      <c r="D576" s="99" t="s">
        <v>4829</v>
      </c>
      <c r="E576" s="108" t="s">
        <v>4830</v>
      </c>
      <c r="F576" s="108" t="s">
        <v>7650</v>
      </c>
      <c r="G576" s="108">
        <v>2019</v>
      </c>
      <c r="H576" s="108" t="s">
        <v>4346</v>
      </c>
      <c r="I576" s="100"/>
      <c r="J576" s="99"/>
      <c r="K576" s="101">
        <v>45746.687881944403</v>
      </c>
      <c r="L576" s="99" t="s">
        <v>4580</v>
      </c>
      <c r="M576" s="99"/>
      <c r="N576" s="99"/>
      <c r="O576" s="99"/>
      <c r="P576" s="99"/>
      <c r="Q576" s="99"/>
      <c r="R576" s="99" t="s">
        <v>4628</v>
      </c>
      <c r="S576" s="99"/>
      <c r="T576" s="99" t="s">
        <v>4535</v>
      </c>
      <c r="U576" s="99" t="s">
        <v>1934</v>
      </c>
      <c r="V576" s="99">
        <v>5</v>
      </c>
      <c r="W576" s="99">
        <v>3</v>
      </c>
      <c r="X576" s="99">
        <v>3</v>
      </c>
      <c r="Y576" s="99">
        <v>3022</v>
      </c>
      <c r="Z576" s="99">
        <v>3022</v>
      </c>
      <c r="AA576" s="99" t="s">
        <v>4392</v>
      </c>
      <c r="AB576" s="99" t="s">
        <v>7676</v>
      </c>
      <c r="AC576" s="99"/>
      <c r="AD576" s="99"/>
      <c r="AE576" s="99"/>
      <c r="AF576" s="99"/>
      <c r="AG576" s="99"/>
      <c r="AH576" s="99" t="s">
        <v>7677</v>
      </c>
      <c r="AI576" s="99"/>
      <c r="AJ576" s="99"/>
      <c r="AK576" s="99"/>
      <c r="AL576" s="99"/>
      <c r="AM576" s="99"/>
      <c r="AN576" s="99"/>
      <c r="AO576" s="99" t="s">
        <v>4539</v>
      </c>
      <c r="AP576" s="99"/>
      <c r="AQ576" s="99">
        <v>0</v>
      </c>
      <c r="AR576" s="99">
        <v>0</v>
      </c>
      <c r="AS576" s="99" t="s">
        <v>4540</v>
      </c>
      <c r="AT576" s="99">
        <v>0</v>
      </c>
      <c r="AU576" s="99">
        <v>0</v>
      </c>
      <c r="AV576" s="99">
        <v>0</v>
      </c>
      <c r="AW576" s="99">
        <v>0</v>
      </c>
      <c r="AX576" s="99"/>
      <c r="AY576" s="99" t="s">
        <v>7668</v>
      </c>
      <c r="AZ576" s="99">
        <v>159000</v>
      </c>
      <c r="BA576" s="99"/>
      <c r="BB576" s="99"/>
      <c r="BC576" s="99"/>
      <c r="BD576" s="99"/>
      <c r="BE576" s="99"/>
      <c r="BF576" s="99"/>
      <c r="BG576" s="99"/>
      <c r="BH576" s="99"/>
      <c r="BI576" s="99"/>
      <c r="BJ576" s="99"/>
      <c r="BK576" s="99"/>
      <c r="BL576" s="99"/>
      <c r="BM576" s="99"/>
      <c r="BN576" s="99"/>
      <c r="BO576" s="99"/>
      <c r="BP576" s="99"/>
      <c r="BQ576" s="99"/>
      <c r="BR576" s="99"/>
      <c r="BS576" s="99"/>
      <c r="BT576" s="99"/>
      <c r="BU576" s="99"/>
      <c r="BV576" s="99"/>
      <c r="BW576" s="99"/>
      <c r="BX576" s="99"/>
      <c r="BY576" s="99"/>
      <c r="BZ576" s="99"/>
      <c r="CA576" s="99"/>
      <c r="CB576" s="99"/>
      <c r="CC576" s="99"/>
      <c r="CD576" s="99"/>
      <c r="CE576" s="99"/>
      <c r="CF576" s="99"/>
      <c r="CG576" s="99"/>
      <c r="CH576" s="99"/>
      <c r="CI576" s="99"/>
      <c r="CJ576" s="99" t="s">
        <v>4836</v>
      </c>
      <c r="CK576" s="99" t="s">
        <v>7678</v>
      </c>
      <c r="CL576" s="99"/>
      <c r="CM576" s="99"/>
      <c r="CN576" s="102"/>
      <c r="CO576" s="99"/>
      <c r="CP576" s="99" t="s">
        <v>4544</v>
      </c>
      <c r="CQ576" s="104"/>
      <c r="CR576" s="104"/>
      <c r="CS576" s="104"/>
      <c r="CT576" s="104"/>
      <c r="CU576" s="105"/>
      <c r="CV576" s="104" t="str">
        <f>FLEET[[#This Row],[Category]]</f>
        <v>Wheel Loader</v>
      </c>
      <c r="CW576" s="109" t="str">
        <f t="shared" si="9"/>
        <v>WL-13</v>
      </c>
      <c r="CX57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>R08392</v>
      </c>
      <c r="CY576" s="106" t="str">
        <f>IFERROR(TRIM(MID(FLEET[[#This Row],[Secondary Asset Identifier]], FIND(" - ", FLEET[[#This Row],[Secondary Asset Identifier]]) + 3, LEN(FLEET[[#This Row],[Secondary Asset Identifier]]))),FLEET[[#This Row],[Emp ID]])</f>
        <v>R08392</v>
      </c>
      <c r="CZ576" s="106" t="s">
        <v>7679</v>
      </c>
      <c r="DA576" s="106" t="s">
        <v>4392</v>
      </c>
      <c r="DB576" s="106">
        <f>FLEET[[#This Row],[Toll Collection Device Number]]</f>
        <v>0</v>
      </c>
      <c r="DC576" s="106">
        <f>FLEET[[#This Row],[License Plate]]</f>
        <v>0</v>
      </c>
      <c r="DD576" s="111">
        <f>IFERROR(_xlfn.XLOOKUP(FLEET[[#This Row],[ASSET]],Table7[Equip '#],Table7[Rate],),"NON-BILLABLE")</f>
        <v>4000</v>
      </c>
    </row>
    <row r="577" spans="1:108" x14ac:dyDescent="0.25">
      <c r="A577" s="98" t="s">
        <v>4524</v>
      </c>
      <c r="B577" s="99" t="s">
        <v>4525</v>
      </c>
      <c r="C577" s="99" t="s">
        <v>159</v>
      </c>
      <c r="D577" s="99" t="s">
        <v>4527</v>
      </c>
      <c r="E577" s="108" t="s">
        <v>4528</v>
      </c>
      <c r="F577" s="108" t="s">
        <v>6355</v>
      </c>
      <c r="G577" s="108">
        <v>2012</v>
      </c>
      <c r="H577" s="108" t="s">
        <v>4308</v>
      </c>
      <c r="I577" s="100"/>
      <c r="J577" s="99"/>
      <c r="K577" s="101">
        <v>45747.325219907398</v>
      </c>
      <c r="L577" s="99" t="s">
        <v>4531</v>
      </c>
      <c r="M577" s="99"/>
      <c r="N577" s="99"/>
      <c r="O577" s="99"/>
      <c r="P577" s="99"/>
      <c r="Q577" s="99"/>
      <c r="R577" s="99" t="s">
        <v>4804</v>
      </c>
      <c r="S577" s="99"/>
      <c r="T577" s="99" t="s">
        <v>4535</v>
      </c>
      <c r="U577" s="99" t="s">
        <v>4536</v>
      </c>
      <c r="V577" s="99">
        <v>965</v>
      </c>
      <c r="W577" s="99">
        <v>22848.9</v>
      </c>
      <c r="X577" s="99">
        <v>22848.9</v>
      </c>
      <c r="Y577" s="99">
        <v>962</v>
      </c>
      <c r="Z577" s="99">
        <v>962</v>
      </c>
      <c r="AA577" s="99" t="s">
        <v>7680</v>
      </c>
      <c r="AB577" s="99" t="s">
        <v>7681</v>
      </c>
      <c r="AC577" s="99"/>
      <c r="AD577" s="99" t="s">
        <v>7682</v>
      </c>
      <c r="AE577" s="99" t="s">
        <v>568</v>
      </c>
      <c r="AF577" s="99"/>
      <c r="AG577" s="99"/>
      <c r="AH577" s="99" t="s">
        <v>7683</v>
      </c>
      <c r="AI577" s="99"/>
      <c r="AJ577" s="99"/>
      <c r="AK577" s="99"/>
      <c r="AL577" s="99"/>
      <c r="AM577" s="99"/>
      <c r="AN577" s="99"/>
      <c r="AO577" s="99" t="s">
        <v>4539</v>
      </c>
      <c r="AP577" s="99" t="s">
        <v>4639</v>
      </c>
      <c r="AQ577" s="99"/>
      <c r="AR577" s="99">
        <v>0</v>
      </c>
      <c r="AS577" s="99" t="s">
        <v>4540</v>
      </c>
      <c r="AT577" s="99"/>
      <c r="AU577" s="99">
        <v>0</v>
      </c>
      <c r="AV577" s="99">
        <v>0</v>
      </c>
      <c r="AW577" s="99">
        <v>0</v>
      </c>
      <c r="AX577" s="99"/>
      <c r="AY577" s="99" t="s">
        <v>4842</v>
      </c>
      <c r="AZ577" s="99">
        <v>44880</v>
      </c>
      <c r="BA577" s="99">
        <v>0</v>
      </c>
      <c r="BB577" s="99">
        <v>0</v>
      </c>
      <c r="BC577" s="99"/>
      <c r="BD577" s="99"/>
      <c r="BE577" s="99"/>
      <c r="BF577" s="99"/>
      <c r="BG577" s="99"/>
      <c r="BH577" s="99"/>
      <c r="BI577" s="99"/>
      <c r="BJ577" s="99"/>
      <c r="BK577" s="99"/>
      <c r="BL577" s="99"/>
      <c r="BM577" s="99"/>
      <c r="BN577" s="99"/>
      <c r="BO577" s="99"/>
      <c r="BP577" s="99"/>
      <c r="BQ577" s="99"/>
      <c r="BR577" s="99"/>
      <c r="BS577" s="99"/>
      <c r="BT577" s="99"/>
      <c r="BU577" s="99"/>
      <c r="BV577" s="99"/>
      <c r="BW577" s="99"/>
      <c r="BX577" s="99"/>
      <c r="BY577" s="99"/>
      <c r="BZ577" s="99"/>
      <c r="CA577" s="99"/>
      <c r="CB577" s="99"/>
      <c r="CC577" s="99"/>
      <c r="CD577" s="99"/>
      <c r="CE577" s="99"/>
      <c r="CF577" s="99"/>
      <c r="CG577" s="99"/>
      <c r="CH577" s="99"/>
      <c r="CI577" s="99"/>
      <c r="CJ577" s="99" t="s">
        <v>4914</v>
      </c>
      <c r="CK577" s="99" t="s">
        <v>7684</v>
      </c>
      <c r="CL577" s="99"/>
      <c r="CM577" s="99"/>
      <c r="CN577" s="102"/>
      <c r="CO577" s="99">
        <v>44136</v>
      </c>
      <c r="CP577" s="99" t="s">
        <v>4696</v>
      </c>
      <c r="CQ577" s="104"/>
      <c r="CR577" s="104"/>
      <c r="CS577" s="104"/>
      <c r="CT577" s="104"/>
      <c r="CU577" s="105"/>
      <c r="CV577" s="104" t="str">
        <f>FLEET[[#This Row],[Category]]</f>
        <v>Heavy Truck</v>
      </c>
      <c r="CW577" s="109" t="str">
        <f t="shared" si="9"/>
        <v>WT-05</v>
      </c>
      <c r="CX57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7" s="106" t="s">
        <v>4577</v>
      </c>
      <c r="DA577" s="106" t="s">
        <v>159</v>
      </c>
      <c r="DB577" s="106">
        <f>FLEET[[#This Row],[Toll Collection Device Number]]</f>
        <v>0</v>
      </c>
      <c r="DC577" s="106" t="str">
        <f>FLEET[[#This Row],[License Plate]]</f>
        <v>KYB9514</v>
      </c>
      <c r="DD577" s="111">
        <f>IFERROR(_xlfn.XLOOKUP(FLEET[[#This Row],[ASSET]],Table7[Equip '#],Table7[Rate],),"NON-BILLABLE")</f>
        <v>3000</v>
      </c>
    </row>
    <row r="578" spans="1:108" x14ac:dyDescent="0.25">
      <c r="A578" s="98" t="s">
        <v>4524</v>
      </c>
      <c r="B578" s="99" t="s">
        <v>4525</v>
      </c>
      <c r="C578" s="99" t="s">
        <v>257</v>
      </c>
      <c r="D578" s="99" t="s">
        <v>4527</v>
      </c>
      <c r="E578" s="108" t="s">
        <v>5099</v>
      </c>
      <c r="F578" s="108" t="s">
        <v>7685</v>
      </c>
      <c r="G578" s="108">
        <v>2014</v>
      </c>
      <c r="H578" s="108" t="s">
        <v>4308</v>
      </c>
      <c r="I578" s="100"/>
      <c r="J578" s="99"/>
      <c r="K578" s="101">
        <v>45746.6637962963</v>
      </c>
      <c r="L578" s="99" t="s">
        <v>4580</v>
      </c>
      <c r="M578" s="99"/>
      <c r="N578" s="99"/>
      <c r="O578" s="99"/>
      <c r="P578" s="99"/>
      <c r="Q578" s="99"/>
      <c r="R578" s="99" t="s">
        <v>4572</v>
      </c>
      <c r="S578" s="99"/>
      <c r="T578" s="99" t="s">
        <v>4535</v>
      </c>
      <c r="U578" s="99" t="s">
        <v>1934</v>
      </c>
      <c r="V578" s="99">
        <v>962</v>
      </c>
      <c r="W578" s="99">
        <v>245474.8</v>
      </c>
      <c r="X578" s="99">
        <v>245474.8</v>
      </c>
      <c r="Y578" s="99">
        <v>15029</v>
      </c>
      <c r="Z578" s="99">
        <v>15029</v>
      </c>
      <c r="AA578" s="99" t="s">
        <v>7686</v>
      </c>
      <c r="AB578" s="99" t="s">
        <v>7687</v>
      </c>
      <c r="AC578" s="99"/>
      <c r="AD578" s="99" t="s">
        <v>7688</v>
      </c>
      <c r="AE578" s="99" t="s">
        <v>568</v>
      </c>
      <c r="AF578" s="99"/>
      <c r="AG578" s="99"/>
      <c r="AH578" s="99" t="s">
        <v>7689</v>
      </c>
      <c r="AI578" s="99"/>
      <c r="AJ578" s="99"/>
      <c r="AK578" s="99"/>
      <c r="AL578" s="99"/>
      <c r="AM578" s="99"/>
      <c r="AN578" s="99"/>
      <c r="AO578" s="99" t="s">
        <v>4539</v>
      </c>
      <c r="AP578" s="99" t="s">
        <v>4639</v>
      </c>
      <c r="AQ578" s="99">
        <v>0</v>
      </c>
      <c r="AR578" s="99">
        <v>0</v>
      </c>
      <c r="AS578" s="99" t="s">
        <v>4540</v>
      </c>
      <c r="AT578" s="99">
        <v>0</v>
      </c>
      <c r="AU578" s="99">
        <v>0</v>
      </c>
      <c r="AV578" s="99">
        <v>0</v>
      </c>
      <c r="AW578" s="99">
        <v>0</v>
      </c>
      <c r="AX578" s="99"/>
      <c r="AY578" s="99" t="s">
        <v>4842</v>
      </c>
      <c r="AZ578" s="99">
        <v>82500</v>
      </c>
      <c r="BA578" s="99">
        <v>0</v>
      </c>
      <c r="BB578" s="99">
        <v>0</v>
      </c>
      <c r="BC578" s="99"/>
      <c r="BD578" s="99"/>
      <c r="BE578" s="99"/>
      <c r="BF578" s="99"/>
      <c r="BG578" s="99"/>
      <c r="BH578" s="99"/>
      <c r="BI578" s="99"/>
      <c r="BJ578" s="99"/>
      <c r="BK578" s="99"/>
      <c r="BL578" s="99"/>
      <c r="BM578" s="99"/>
      <c r="BN578" s="99"/>
      <c r="BO578" s="99"/>
      <c r="BP578" s="99"/>
      <c r="BQ578" s="99"/>
      <c r="BR578" s="99"/>
      <c r="BS578" s="99"/>
      <c r="BT578" s="99"/>
      <c r="BU578" s="99"/>
      <c r="BV578" s="99"/>
      <c r="BW578" s="99"/>
      <c r="BX578" s="99"/>
      <c r="BY578" s="99"/>
      <c r="BZ578" s="99"/>
      <c r="CA578" s="99"/>
      <c r="CB578" s="99"/>
      <c r="CC578" s="99"/>
      <c r="CD578" s="99"/>
      <c r="CE578" s="99"/>
      <c r="CF578" s="99"/>
      <c r="CG578" s="99"/>
      <c r="CH578" s="99"/>
      <c r="CI578" s="99"/>
      <c r="CJ578" s="99" t="s">
        <v>4914</v>
      </c>
      <c r="CK578" s="99" t="s">
        <v>7690</v>
      </c>
      <c r="CL578" s="99"/>
      <c r="CM578" s="99"/>
      <c r="CN578" s="102"/>
      <c r="CO578" s="99">
        <v>45689</v>
      </c>
      <c r="CP578" s="99" t="s">
        <v>4696</v>
      </c>
      <c r="CQ578" s="104"/>
      <c r="CR578" s="104"/>
      <c r="CS578" s="104"/>
      <c r="CT578" s="104"/>
      <c r="CU578" s="105"/>
      <c r="CV578" s="104" t="str">
        <f>FLEET[[#This Row],[Category]]</f>
        <v>Heavy Truck</v>
      </c>
      <c r="CW578" s="109" t="str">
        <f t="shared" si="9"/>
        <v>WT-07</v>
      </c>
      <c r="CX57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8" s="106" t="s">
        <v>4577</v>
      </c>
      <c r="DA578" s="106" t="s">
        <v>257</v>
      </c>
      <c r="DB578" s="106">
        <f>FLEET[[#This Row],[Toll Collection Device Number]]</f>
        <v>0</v>
      </c>
      <c r="DC578" s="106" t="str">
        <f>FLEET[[#This Row],[License Plate]]</f>
        <v>LVD3382</v>
      </c>
      <c r="DD578" s="111">
        <f>IFERROR(_xlfn.XLOOKUP(FLEET[[#This Row],[ASSET]],Table7[Equip '#],Table7[Rate],),"NON-BILLABLE")</f>
        <v>4000</v>
      </c>
    </row>
    <row r="579" spans="1:108" ht="24" x14ac:dyDescent="0.25">
      <c r="A579" s="98" t="s">
        <v>4524</v>
      </c>
      <c r="B579" s="99" t="s">
        <v>4525</v>
      </c>
      <c r="C579" s="99" t="s">
        <v>160</v>
      </c>
      <c r="D579" s="99" t="s">
        <v>4527</v>
      </c>
      <c r="E579" s="108" t="s">
        <v>5099</v>
      </c>
      <c r="F579" s="108" t="s">
        <v>7691</v>
      </c>
      <c r="G579" s="108">
        <v>2019</v>
      </c>
      <c r="H579" s="108" t="s">
        <v>4308</v>
      </c>
      <c r="I579" s="100" t="s">
        <v>7692</v>
      </c>
      <c r="J579" s="99"/>
      <c r="K579" s="101">
        <v>45746.636770833298</v>
      </c>
      <c r="L579" s="99" t="s">
        <v>4531</v>
      </c>
      <c r="M579" s="99"/>
      <c r="N579" s="99"/>
      <c r="O579" s="99"/>
      <c r="P579" s="99"/>
      <c r="Q579" s="99"/>
      <c r="R579" s="99" t="s">
        <v>4636</v>
      </c>
      <c r="S579" s="99"/>
      <c r="T579" s="99" t="s">
        <v>4535</v>
      </c>
      <c r="U579" s="99" t="s">
        <v>4536</v>
      </c>
      <c r="V579" s="99">
        <v>963</v>
      </c>
      <c r="W579" s="99">
        <v>11520</v>
      </c>
      <c r="X579" s="99">
        <v>11573</v>
      </c>
      <c r="Y579" s="99">
        <v>2017</v>
      </c>
      <c r="Z579" s="99">
        <v>2017</v>
      </c>
      <c r="AA579" s="99"/>
      <c r="AB579" s="99" t="s">
        <v>7693</v>
      </c>
      <c r="AC579" s="99"/>
      <c r="AD579" s="99" t="s">
        <v>7694</v>
      </c>
      <c r="AE579" s="99" t="s">
        <v>568</v>
      </c>
      <c r="AF579" s="99"/>
      <c r="AG579" s="99"/>
      <c r="AH579" s="99" t="s">
        <v>7695</v>
      </c>
      <c r="AI579" s="99"/>
      <c r="AJ579" s="99"/>
      <c r="AK579" s="99"/>
      <c r="AL579" s="99"/>
      <c r="AM579" s="99"/>
      <c r="AN579" s="99"/>
      <c r="AO579" s="99" t="s">
        <v>4539</v>
      </c>
      <c r="AP579" s="99" t="s">
        <v>4639</v>
      </c>
      <c r="AQ579" s="99">
        <v>0</v>
      </c>
      <c r="AR579" s="99">
        <v>0</v>
      </c>
      <c r="AS579" s="99" t="s">
        <v>4540</v>
      </c>
      <c r="AT579" s="99">
        <v>0</v>
      </c>
      <c r="AU579" s="99">
        <v>0</v>
      </c>
      <c r="AV579" s="99">
        <v>0</v>
      </c>
      <c r="AW579" s="99">
        <v>0</v>
      </c>
      <c r="AX579" s="99"/>
      <c r="AY579" s="99" t="s">
        <v>7696</v>
      </c>
      <c r="AZ579" s="99">
        <v>91466</v>
      </c>
      <c r="BA579" s="99">
        <v>0</v>
      </c>
      <c r="BB579" s="99">
        <v>0</v>
      </c>
      <c r="BC579" s="99"/>
      <c r="BD579" s="99"/>
      <c r="BE579" s="99"/>
      <c r="BF579" s="99"/>
      <c r="BG579" s="99"/>
      <c r="BH579" s="99"/>
      <c r="BI579" s="99"/>
      <c r="BJ579" s="99"/>
      <c r="BK579" s="99"/>
      <c r="BL579" s="99"/>
      <c r="BM579" s="99"/>
      <c r="BN579" s="99"/>
      <c r="BO579" s="99"/>
      <c r="BP579" s="99"/>
      <c r="BQ579" s="99"/>
      <c r="BR579" s="99"/>
      <c r="BS579" s="99"/>
      <c r="BT579" s="99"/>
      <c r="BU579" s="99"/>
      <c r="BV579" s="99"/>
      <c r="BW579" s="99"/>
      <c r="BX579" s="99"/>
      <c r="BY579" s="99"/>
      <c r="BZ579" s="99"/>
      <c r="CA579" s="99"/>
      <c r="CB579" s="99"/>
      <c r="CC579" s="99"/>
      <c r="CD579" s="99"/>
      <c r="CE579" s="99"/>
      <c r="CF579" s="99"/>
      <c r="CG579" s="99"/>
      <c r="CH579" s="99"/>
      <c r="CI579" s="99"/>
      <c r="CJ579" s="99" t="s">
        <v>4914</v>
      </c>
      <c r="CK579" s="99" t="s">
        <v>7697</v>
      </c>
      <c r="CL579" s="99"/>
      <c r="CM579" s="99"/>
      <c r="CN579" s="102"/>
      <c r="CO579" s="99">
        <v>45870</v>
      </c>
      <c r="CP579" s="99" t="s">
        <v>4696</v>
      </c>
      <c r="CQ579" s="104"/>
      <c r="CR579" s="104"/>
      <c r="CS579" s="104"/>
      <c r="CT579" s="104"/>
      <c r="CU579" s="105"/>
      <c r="CV579" s="104" t="str">
        <f>FLEET[[#This Row],[Category]]</f>
        <v>Heavy Truck</v>
      </c>
      <c r="CW579" s="109" t="str">
        <f t="shared" si="9"/>
        <v>WT-08</v>
      </c>
      <c r="CX57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7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79" s="106" t="s">
        <v>4577</v>
      </c>
      <c r="DA579" s="106" t="s">
        <v>160</v>
      </c>
      <c r="DB579" s="106">
        <f>FLEET[[#This Row],[Toll Collection Device Number]]</f>
        <v>0</v>
      </c>
      <c r="DC579" s="106" t="str">
        <f>FLEET[[#This Row],[License Plate]]</f>
        <v>NXS0296</v>
      </c>
      <c r="DD579" s="111">
        <f>IFERROR(_xlfn.XLOOKUP(FLEET[[#This Row],[ASSET]],Table7[Equip '#],Table7[Rate],),"NON-BILLABLE")</f>
        <v>3000</v>
      </c>
    </row>
    <row r="580" spans="1:108" x14ac:dyDescent="0.25">
      <c r="A580" s="98" t="s">
        <v>4524</v>
      </c>
      <c r="B580" s="99" t="s">
        <v>4525</v>
      </c>
      <c r="C580" s="99" t="s">
        <v>161</v>
      </c>
      <c r="D580" s="99" t="s">
        <v>4527</v>
      </c>
      <c r="E580" s="108" t="s">
        <v>4528</v>
      </c>
      <c r="F580" s="108" t="s">
        <v>6355</v>
      </c>
      <c r="G580" s="108">
        <v>2007</v>
      </c>
      <c r="H580" s="108" t="s">
        <v>4308</v>
      </c>
      <c r="I580" s="100"/>
      <c r="J580" s="99"/>
      <c r="K580" s="101">
        <v>45746.519942129598</v>
      </c>
      <c r="L580" s="99" t="s">
        <v>4580</v>
      </c>
      <c r="M580" s="99"/>
      <c r="N580" s="99"/>
      <c r="O580" s="99"/>
      <c r="P580" s="99"/>
      <c r="Q580" s="99"/>
      <c r="R580" s="99" t="s">
        <v>4706</v>
      </c>
      <c r="S580" s="99"/>
      <c r="T580" s="99" t="s">
        <v>4535</v>
      </c>
      <c r="U580" s="99" t="s">
        <v>1934</v>
      </c>
      <c r="V580" s="99">
        <v>963</v>
      </c>
      <c r="W580" s="99">
        <v>12700.8</v>
      </c>
      <c r="X580" s="99">
        <v>12700.8</v>
      </c>
      <c r="Y580" s="99">
        <v>4590</v>
      </c>
      <c r="Z580" s="99">
        <v>4590</v>
      </c>
      <c r="AA580" s="99"/>
      <c r="AB580" s="99" t="s">
        <v>7698</v>
      </c>
      <c r="AC580" s="99"/>
      <c r="AD580" s="99" t="s">
        <v>7699</v>
      </c>
      <c r="AE580" s="99" t="s">
        <v>568</v>
      </c>
      <c r="AF580" s="99"/>
      <c r="AG580" s="99"/>
      <c r="AH580" s="99" t="s">
        <v>7700</v>
      </c>
      <c r="AI580" s="99"/>
      <c r="AJ580" s="99"/>
      <c r="AK580" s="99"/>
      <c r="AL580" s="99"/>
      <c r="AM580" s="99"/>
      <c r="AN580" s="99"/>
      <c r="AO580" s="99" t="s">
        <v>4539</v>
      </c>
      <c r="AP580" s="99" t="s">
        <v>4639</v>
      </c>
      <c r="AQ580" s="99">
        <v>0</v>
      </c>
      <c r="AR580" s="99">
        <v>0</v>
      </c>
      <c r="AS580" s="99" t="s">
        <v>4540</v>
      </c>
      <c r="AT580" s="99">
        <v>0</v>
      </c>
      <c r="AU580" s="99">
        <v>0</v>
      </c>
      <c r="AV580" s="99">
        <v>0</v>
      </c>
      <c r="AW580" s="99">
        <v>0</v>
      </c>
      <c r="AX580" s="99"/>
      <c r="AY580" s="99" t="s">
        <v>7696</v>
      </c>
      <c r="AZ580" s="99">
        <v>26152</v>
      </c>
      <c r="BA580" s="99">
        <v>0</v>
      </c>
      <c r="BB580" s="99">
        <v>0</v>
      </c>
      <c r="BC580" s="99"/>
      <c r="BD580" s="99"/>
      <c r="BE580" s="99"/>
      <c r="BF580" s="99"/>
      <c r="BG580" s="99"/>
      <c r="BH580" s="99"/>
      <c r="BI580" s="99"/>
      <c r="BJ580" s="99"/>
      <c r="BK580" s="99"/>
      <c r="BL580" s="99"/>
      <c r="BM580" s="99"/>
      <c r="BN580" s="99"/>
      <c r="BO580" s="99"/>
      <c r="BP580" s="99"/>
      <c r="BQ580" s="99"/>
      <c r="BR580" s="99"/>
      <c r="BS580" s="99"/>
      <c r="BT580" s="99"/>
      <c r="BU580" s="99"/>
      <c r="BV580" s="99"/>
      <c r="BW580" s="99"/>
      <c r="BX580" s="99"/>
      <c r="BY580" s="99"/>
      <c r="BZ580" s="99"/>
      <c r="CA580" s="99"/>
      <c r="CB580" s="99"/>
      <c r="CC580" s="99"/>
      <c r="CD580" s="99" t="s">
        <v>7701</v>
      </c>
      <c r="CE580" s="99" t="s">
        <v>7597</v>
      </c>
      <c r="CF580" s="99" t="s">
        <v>7702</v>
      </c>
      <c r="CG580" s="99"/>
      <c r="CH580" s="99"/>
      <c r="CI580" s="99"/>
      <c r="CJ580" s="99" t="s">
        <v>4914</v>
      </c>
      <c r="CK580" s="99" t="s">
        <v>7703</v>
      </c>
      <c r="CL580" s="99"/>
      <c r="CM580" s="99"/>
      <c r="CN580" s="102"/>
      <c r="CO580" s="99">
        <v>45930</v>
      </c>
      <c r="CP580" s="99" t="s">
        <v>4696</v>
      </c>
      <c r="CQ580" s="104"/>
      <c r="CR580" s="104"/>
      <c r="CS580" s="104"/>
      <c r="CT580" s="104"/>
      <c r="CU580" s="105"/>
      <c r="CV580" s="104" t="str">
        <f>FLEET[[#This Row],[Category]]</f>
        <v>Heavy Truck</v>
      </c>
      <c r="CW580" s="109" t="str">
        <f t="shared" si="9"/>
        <v>WT-09</v>
      </c>
      <c r="CX58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0" s="106" t="s">
        <v>4577</v>
      </c>
      <c r="DA580" s="106" t="s">
        <v>161</v>
      </c>
      <c r="DB580" s="106">
        <f>FLEET[[#This Row],[Toll Collection Device Number]]</f>
        <v>0</v>
      </c>
      <c r="DC580" s="106" t="str">
        <f>FLEET[[#This Row],[License Plate]]</f>
        <v>TMX8413</v>
      </c>
      <c r="DD580" s="111">
        <f>IFERROR(_xlfn.XLOOKUP(FLEET[[#This Row],[ASSET]],Table7[Equip '#],Table7[Rate],),"NON-BILLABLE")</f>
        <v>3000</v>
      </c>
    </row>
    <row r="581" spans="1:108" x14ac:dyDescent="0.25">
      <c r="A581" s="98" t="s">
        <v>4524</v>
      </c>
      <c r="B581" s="99" t="s">
        <v>4525</v>
      </c>
      <c r="C581" s="99" t="s">
        <v>232</v>
      </c>
      <c r="D581" s="99" t="s">
        <v>4527</v>
      </c>
      <c r="E581" s="108" t="s">
        <v>5069</v>
      </c>
      <c r="F581" s="108" t="s">
        <v>7343</v>
      </c>
      <c r="G581" s="108">
        <v>2014</v>
      </c>
      <c r="H581" s="108" t="s">
        <v>4308</v>
      </c>
      <c r="I581" s="100"/>
      <c r="J581" s="99"/>
      <c r="K581" s="101">
        <v>45746.4304513889</v>
      </c>
      <c r="L581" s="99" t="s">
        <v>4580</v>
      </c>
      <c r="M581" s="99"/>
      <c r="N581" s="99"/>
      <c r="O581" s="99"/>
      <c r="P581" s="99"/>
      <c r="Q581" s="99"/>
      <c r="R581" s="99" t="s">
        <v>4854</v>
      </c>
      <c r="S581" s="99"/>
      <c r="T581" s="99" t="s">
        <v>4535</v>
      </c>
      <c r="U581" s="99" t="s">
        <v>1935</v>
      </c>
      <c r="V581" s="99">
        <v>969</v>
      </c>
      <c r="W581" s="99">
        <v>28256.400000000001</v>
      </c>
      <c r="X581" s="99">
        <v>28256.400000000001</v>
      </c>
      <c r="Y581" s="99">
        <v>5182</v>
      </c>
      <c r="Z581" s="99">
        <v>5182</v>
      </c>
      <c r="AA581" s="99"/>
      <c r="AB581" s="99" t="s">
        <v>7704</v>
      </c>
      <c r="AC581" s="99"/>
      <c r="AD581" s="99" t="s">
        <v>7705</v>
      </c>
      <c r="AE581" s="99" t="s">
        <v>568</v>
      </c>
      <c r="AF581" s="99"/>
      <c r="AG581" s="99"/>
      <c r="AH581" s="99" t="s">
        <v>7695</v>
      </c>
      <c r="AI581" s="99"/>
      <c r="AJ581" s="99"/>
      <c r="AK581" s="99"/>
      <c r="AL581" s="99"/>
      <c r="AM581" s="99"/>
      <c r="AN581" s="99"/>
      <c r="AO581" s="99" t="s">
        <v>4539</v>
      </c>
      <c r="AP581" s="99" t="s">
        <v>4639</v>
      </c>
      <c r="AQ581" s="99">
        <v>0</v>
      </c>
      <c r="AR581" s="99">
        <v>0</v>
      </c>
      <c r="AS581" s="99" t="s">
        <v>4540</v>
      </c>
      <c r="AT581" s="99">
        <v>0</v>
      </c>
      <c r="AU581" s="99">
        <v>0</v>
      </c>
      <c r="AV581" s="99">
        <v>0</v>
      </c>
      <c r="AW581" s="99">
        <v>0</v>
      </c>
      <c r="AX581" s="99"/>
      <c r="AY581" s="99"/>
      <c r="AZ581" s="99">
        <v>0</v>
      </c>
      <c r="BA581" s="99">
        <v>0</v>
      </c>
      <c r="BB581" s="99">
        <v>0</v>
      </c>
      <c r="BC581" s="99"/>
      <c r="BD581" s="99"/>
      <c r="BE581" s="99"/>
      <c r="BF581" s="99"/>
      <c r="BG581" s="99"/>
      <c r="BH581" s="99"/>
      <c r="BI581" s="99"/>
      <c r="BJ581" s="99"/>
      <c r="BK581" s="99"/>
      <c r="BL581" s="99"/>
      <c r="BM581" s="99"/>
      <c r="BN581" s="99"/>
      <c r="BO581" s="99"/>
      <c r="BP581" s="99"/>
      <c r="BQ581" s="99"/>
      <c r="BR581" s="99"/>
      <c r="BS581" s="99"/>
      <c r="BT581" s="99"/>
      <c r="BU581" s="99"/>
      <c r="BV581" s="99"/>
      <c r="BW581" s="99"/>
      <c r="BX581" s="99"/>
      <c r="BY581" s="99"/>
      <c r="BZ581" s="99"/>
      <c r="CA581" s="99"/>
      <c r="CB581" s="99"/>
      <c r="CC581" s="99"/>
      <c r="CD581" s="99"/>
      <c r="CE581" s="99"/>
      <c r="CF581" s="99"/>
      <c r="CG581" s="99"/>
      <c r="CH581" s="99"/>
      <c r="CI581" s="99"/>
      <c r="CJ581" s="99" t="s">
        <v>4914</v>
      </c>
      <c r="CK581" s="99" t="s">
        <v>7706</v>
      </c>
      <c r="CL581" s="99"/>
      <c r="CM581" s="99"/>
      <c r="CN581" s="102"/>
      <c r="CO581" s="99">
        <v>45869</v>
      </c>
      <c r="CP581" s="99" t="s">
        <v>4696</v>
      </c>
      <c r="CQ581" s="104"/>
      <c r="CR581" s="104"/>
      <c r="CS581" s="104"/>
      <c r="CT581" s="104"/>
      <c r="CU581" s="105"/>
      <c r="CV581" s="104" t="str">
        <f>FLEET[[#This Row],[Category]]</f>
        <v>Heavy Truck</v>
      </c>
      <c r="CW581" s="109" t="str">
        <f t="shared" si="9"/>
        <v>WT-10</v>
      </c>
      <c r="CX58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1" s="106" t="s">
        <v>4577</v>
      </c>
      <c r="DA581" s="106" t="s">
        <v>232</v>
      </c>
      <c r="DB581" s="106">
        <f>FLEET[[#This Row],[Toll Collection Device Number]]</f>
        <v>0</v>
      </c>
      <c r="DC581" s="106" t="str">
        <f>FLEET[[#This Row],[License Plate]]</f>
        <v>FWY6625</v>
      </c>
      <c r="DD581" s="111">
        <f>IFERROR(_xlfn.XLOOKUP(FLEET[[#This Row],[ASSET]],Table7[Equip '#],Table7[Rate],),"NON-BILLABLE")</f>
        <v>3000</v>
      </c>
    </row>
    <row r="582" spans="1:108" x14ac:dyDescent="0.25">
      <c r="A582" s="98" t="s">
        <v>4524</v>
      </c>
      <c r="B582" s="99" t="s">
        <v>4525</v>
      </c>
      <c r="C582" s="99" t="s">
        <v>162</v>
      </c>
      <c r="D582" s="99" t="s">
        <v>4527</v>
      </c>
      <c r="E582" s="108" t="s">
        <v>5069</v>
      </c>
      <c r="F582" s="108" t="s">
        <v>7343</v>
      </c>
      <c r="G582" s="108">
        <v>2014</v>
      </c>
      <c r="H582" s="108" t="s">
        <v>4308</v>
      </c>
      <c r="I582" s="100"/>
      <c r="J582" s="99"/>
      <c r="K582" s="101">
        <v>45746.427430555603</v>
      </c>
      <c r="L582" s="99" t="s">
        <v>4580</v>
      </c>
      <c r="M582" s="99"/>
      <c r="N582" s="99"/>
      <c r="O582" s="99"/>
      <c r="P582" s="99"/>
      <c r="Q582" s="99"/>
      <c r="R582" s="99" t="s">
        <v>4888</v>
      </c>
      <c r="S582" s="99"/>
      <c r="T582" s="99" t="s">
        <v>4535</v>
      </c>
      <c r="U582" s="99" t="s">
        <v>5630</v>
      </c>
      <c r="V582" s="99">
        <v>964</v>
      </c>
      <c r="W582" s="99">
        <v>18425.099999999999</v>
      </c>
      <c r="X582" s="99">
        <v>18425.099999999999</v>
      </c>
      <c r="Y582" s="99">
        <v>4746</v>
      </c>
      <c r="Z582" s="99">
        <v>4746</v>
      </c>
      <c r="AA582" s="99"/>
      <c r="AB582" s="99" t="s">
        <v>7707</v>
      </c>
      <c r="AC582" s="99"/>
      <c r="AD582" s="99" t="s">
        <v>7708</v>
      </c>
      <c r="AE582" s="99" t="s">
        <v>568</v>
      </c>
      <c r="AF582" s="99"/>
      <c r="AG582" s="99"/>
      <c r="AH582" s="99" t="s">
        <v>7695</v>
      </c>
      <c r="AI582" s="99"/>
      <c r="AJ582" s="99"/>
      <c r="AK582" s="99"/>
      <c r="AL582" s="99"/>
      <c r="AM582" s="99"/>
      <c r="AN582" s="99"/>
      <c r="AO582" s="99" t="s">
        <v>4539</v>
      </c>
      <c r="AP582" s="99" t="s">
        <v>4639</v>
      </c>
      <c r="AQ582" s="99">
        <v>0</v>
      </c>
      <c r="AR582" s="99">
        <v>0</v>
      </c>
      <c r="AS582" s="99" t="s">
        <v>4540</v>
      </c>
      <c r="AT582" s="99">
        <v>0</v>
      </c>
      <c r="AU582" s="99">
        <v>0</v>
      </c>
      <c r="AV582" s="99">
        <v>0</v>
      </c>
      <c r="AW582" s="99">
        <v>0</v>
      </c>
      <c r="AX582" s="99"/>
      <c r="AY582" s="99"/>
      <c r="AZ582" s="99">
        <v>0</v>
      </c>
      <c r="BA582" s="99">
        <v>0</v>
      </c>
      <c r="BB582" s="99">
        <v>0</v>
      </c>
      <c r="BC582" s="99"/>
      <c r="BD582" s="99"/>
      <c r="BE582" s="99"/>
      <c r="BF582" s="99"/>
      <c r="BG582" s="99"/>
      <c r="BH582" s="99"/>
      <c r="BI582" s="99"/>
      <c r="BJ582" s="99"/>
      <c r="BK582" s="99"/>
      <c r="BL582" s="99"/>
      <c r="BM582" s="99"/>
      <c r="BN582" s="99"/>
      <c r="BO582" s="99"/>
      <c r="BP582" s="99"/>
      <c r="BQ582" s="99"/>
      <c r="BR582" s="99"/>
      <c r="BS582" s="99"/>
      <c r="BT582" s="99"/>
      <c r="BU582" s="99"/>
      <c r="BV582" s="99"/>
      <c r="BW582" s="99"/>
      <c r="BX582" s="99"/>
      <c r="BY582" s="99"/>
      <c r="BZ582" s="99"/>
      <c r="CA582" s="99"/>
      <c r="CB582" s="99"/>
      <c r="CC582" s="99"/>
      <c r="CD582" s="99"/>
      <c r="CE582" s="99"/>
      <c r="CF582" s="99"/>
      <c r="CG582" s="99"/>
      <c r="CH582" s="99"/>
      <c r="CI582" s="99"/>
      <c r="CJ582" s="99" t="s">
        <v>4914</v>
      </c>
      <c r="CK582" s="99" t="s">
        <v>7709</v>
      </c>
      <c r="CL582" s="99"/>
      <c r="CM582" s="99"/>
      <c r="CN582" s="102"/>
      <c r="CO582" s="99"/>
      <c r="CP582" s="99" t="s">
        <v>4696</v>
      </c>
      <c r="CQ582" s="104"/>
      <c r="CR582" s="104"/>
      <c r="CS582" s="104"/>
      <c r="CT582" s="104"/>
      <c r="CU582" s="105"/>
      <c r="CV582" s="104" t="str">
        <f>FLEET[[#This Row],[Category]]</f>
        <v>Heavy Truck</v>
      </c>
      <c r="CW582" s="109" t="str">
        <f t="shared" si="9"/>
        <v>WT-11</v>
      </c>
      <c r="CX582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2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2" s="106" t="s">
        <v>4577</v>
      </c>
      <c r="DA582" s="106" t="s">
        <v>162</v>
      </c>
      <c r="DB582" s="106">
        <f>FLEET[[#This Row],[Toll Collection Device Number]]</f>
        <v>0</v>
      </c>
      <c r="DC582" s="106" t="str">
        <f>FLEET[[#This Row],[License Plate]]</f>
        <v>RWR2398</v>
      </c>
      <c r="DD582" s="111">
        <f>IFERROR(_xlfn.XLOOKUP(FLEET[[#This Row],[ASSET]],Table7[Equip '#],Table7[Rate],),"NON-BILLABLE")</f>
        <v>3000</v>
      </c>
    </row>
    <row r="583" spans="1:108" ht="24" x14ac:dyDescent="0.25">
      <c r="A583" s="98" t="s">
        <v>4524</v>
      </c>
      <c r="B583" s="99" t="s">
        <v>4525</v>
      </c>
      <c r="C583" s="99" t="s">
        <v>163</v>
      </c>
      <c r="D583" s="99" t="s">
        <v>4527</v>
      </c>
      <c r="E583" s="108" t="s">
        <v>5069</v>
      </c>
      <c r="F583" s="108" t="s">
        <v>7343</v>
      </c>
      <c r="G583" s="108">
        <v>2015</v>
      </c>
      <c r="H583" s="108" t="s">
        <v>4308</v>
      </c>
      <c r="I583" s="100" t="s">
        <v>7710</v>
      </c>
      <c r="J583" s="99"/>
      <c r="K583" s="101">
        <v>45746.166238425903</v>
      </c>
      <c r="L583" s="99" t="s">
        <v>4904</v>
      </c>
      <c r="M583" s="99"/>
      <c r="N583" s="99"/>
      <c r="O583" s="99"/>
      <c r="P583" s="99"/>
      <c r="Q583" s="99"/>
      <c r="R583" s="99" t="s">
        <v>4873</v>
      </c>
      <c r="S583" s="99"/>
      <c r="T583" s="99" t="s">
        <v>4535</v>
      </c>
      <c r="U583" s="99" t="s">
        <v>1934</v>
      </c>
      <c r="V583" s="99">
        <v>966</v>
      </c>
      <c r="W583" s="99">
        <v>21604.5</v>
      </c>
      <c r="X583" s="99">
        <v>21604.5</v>
      </c>
      <c r="Y583" s="99">
        <v>3125</v>
      </c>
      <c r="Z583" s="99">
        <v>3125</v>
      </c>
      <c r="AA583" s="99"/>
      <c r="AB583" s="99" t="s">
        <v>7711</v>
      </c>
      <c r="AC583" s="99"/>
      <c r="AD583" s="99" t="s">
        <v>7712</v>
      </c>
      <c r="AE583" s="99" t="s">
        <v>568</v>
      </c>
      <c r="AF583" s="99"/>
      <c r="AG583" s="99"/>
      <c r="AH583" s="99" t="s">
        <v>7689</v>
      </c>
      <c r="AI583" s="99"/>
      <c r="AJ583" s="99"/>
      <c r="AK583" s="99"/>
      <c r="AL583" s="99"/>
      <c r="AM583" s="99"/>
      <c r="AN583" s="99"/>
      <c r="AO583" s="99" t="s">
        <v>4539</v>
      </c>
      <c r="AP583" s="99" t="s">
        <v>4639</v>
      </c>
      <c r="AQ583" s="99">
        <v>0</v>
      </c>
      <c r="AR583" s="99">
        <v>0</v>
      </c>
      <c r="AS583" s="99" t="s">
        <v>4540</v>
      </c>
      <c r="AT583" s="99">
        <v>0</v>
      </c>
      <c r="AU583" s="99">
        <v>0</v>
      </c>
      <c r="AV583" s="99">
        <v>0</v>
      </c>
      <c r="AW583" s="99">
        <v>0</v>
      </c>
      <c r="AX583" s="99" t="s">
        <v>7713</v>
      </c>
      <c r="AY583" s="99"/>
      <c r="AZ583" s="99">
        <v>0</v>
      </c>
      <c r="BA583" s="99">
        <v>0</v>
      </c>
      <c r="BB583" s="99">
        <v>0</v>
      </c>
      <c r="BC583" s="99"/>
      <c r="BD583" s="99"/>
      <c r="BE583" s="99"/>
      <c r="BF583" s="99"/>
      <c r="BG583" s="99"/>
      <c r="BH583" s="99"/>
      <c r="BI583" s="99"/>
      <c r="BJ583" s="99"/>
      <c r="BK583" s="99"/>
      <c r="BL583" s="99"/>
      <c r="BM583" s="99"/>
      <c r="BN583" s="99"/>
      <c r="BO583" s="99"/>
      <c r="BP583" s="99"/>
      <c r="BQ583" s="99"/>
      <c r="BR583" s="99"/>
      <c r="BS583" s="99"/>
      <c r="BT583" s="99"/>
      <c r="BU583" s="99"/>
      <c r="BV583" s="99"/>
      <c r="BW583" s="99"/>
      <c r="BX583" s="99"/>
      <c r="BY583" s="99"/>
      <c r="BZ583" s="99"/>
      <c r="CA583" s="99"/>
      <c r="CB583" s="99"/>
      <c r="CC583" s="99"/>
      <c r="CD583" s="99"/>
      <c r="CE583" s="99"/>
      <c r="CF583" s="99"/>
      <c r="CG583" s="99"/>
      <c r="CH583" s="99"/>
      <c r="CI583" s="99"/>
      <c r="CJ583" s="99" t="s">
        <v>4914</v>
      </c>
      <c r="CK583" s="99" t="s">
        <v>7714</v>
      </c>
      <c r="CL583" s="99">
        <v>2</v>
      </c>
      <c r="CM583" s="99"/>
      <c r="CN583" s="102"/>
      <c r="CO583" s="99">
        <v>45900</v>
      </c>
      <c r="CP583" s="99" t="s">
        <v>4696</v>
      </c>
      <c r="CQ583" s="104"/>
      <c r="CR583" s="104"/>
      <c r="CS583" s="104"/>
      <c r="CT583" s="104"/>
      <c r="CU583" s="105"/>
      <c r="CV583" s="104" t="str">
        <f>FLEET[[#This Row],[Category]]</f>
        <v>Heavy Truck</v>
      </c>
      <c r="CW583" s="109" t="str">
        <f t="shared" si="9"/>
        <v>WT-12</v>
      </c>
      <c r="CX583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3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3" s="106" t="s">
        <v>4577</v>
      </c>
      <c r="DA583" s="106" t="s">
        <v>163</v>
      </c>
      <c r="DB583" s="106" t="str">
        <f>FLEET[[#This Row],[Toll Collection Device Number]]</f>
        <v>NTTA00427044</v>
      </c>
      <c r="DC583" s="106" t="str">
        <f>FLEET[[#This Row],[License Plate]]</f>
        <v>THL8229</v>
      </c>
      <c r="DD583" s="111">
        <f>IFERROR(_xlfn.XLOOKUP(FLEET[[#This Row],[ASSET]],Table7[Equip '#],Table7[Rate],),"NON-BILLABLE")</f>
        <v>3000</v>
      </c>
    </row>
    <row r="584" spans="1:108" x14ac:dyDescent="0.25">
      <c r="A584" s="98" t="s">
        <v>4524</v>
      </c>
      <c r="B584" s="99" t="s">
        <v>4525</v>
      </c>
      <c r="C584" s="99" t="s">
        <v>3548</v>
      </c>
      <c r="D584" s="99" t="s">
        <v>4300</v>
      </c>
      <c r="E584" s="108" t="s">
        <v>5141</v>
      </c>
      <c r="F584" s="108" t="s">
        <v>4579</v>
      </c>
      <c r="G584" s="108">
        <v>2022</v>
      </c>
      <c r="H584" s="108" t="s">
        <v>4311</v>
      </c>
      <c r="I584" s="100"/>
      <c r="J584" s="99"/>
      <c r="K584" s="101">
        <v>45747.239108796297</v>
      </c>
      <c r="L584" s="99" t="s">
        <v>4580</v>
      </c>
      <c r="M584" s="99"/>
      <c r="N584" s="99"/>
      <c r="O584" s="99"/>
      <c r="P584" s="99"/>
      <c r="Q584" s="99"/>
      <c r="R584" s="99" t="s">
        <v>4808</v>
      </c>
      <c r="S584" s="99"/>
      <c r="T584" s="99" t="s">
        <v>4535</v>
      </c>
      <c r="U584" s="99" t="s">
        <v>4373</v>
      </c>
      <c r="V584" s="99">
        <v>431</v>
      </c>
      <c r="W584" s="99"/>
      <c r="X584" s="99"/>
      <c r="Y584" s="99">
        <v>0</v>
      </c>
      <c r="Z584" s="99">
        <v>0</v>
      </c>
      <c r="AA584" s="99"/>
      <c r="AB584" s="99" t="s">
        <v>7715</v>
      </c>
      <c r="AC584" s="99"/>
      <c r="AD584" s="99" t="s">
        <v>7716</v>
      </c>
      <c r="AE584" s="99" t="s">
        <v>568</v>
      </c>
      <c r="AF584" s="99"/>
      <c r="AG584" s="99"/>
      <c r="AH584" s="99"/>
      <c r="AI584" s="99"/>
      <c r="AJ584" s="99"/>
      <c r="AK584" s="99"/>
      <c r="AL584" s="99"/>
      <c r="AM584" s="99"/>
      <c r="AN584" s="99"/>
      <c r="AO584" s="99" t="s">
        <v>4539</v>
      </c>
      <c r="AP584" s="99"/>
      <c r="AQ584" s="99">
        <v>0</v>
      </c>
      <c r="AR584" s="99">
        <v>0</v>
      </c>
      <c r="AS584" s="99" t="s">
        <v>4540</v>
      </c>
      <c r="AT584" s="99">
        <v>0</v>
      </c>
      <c r="AU584" s="99">
        <v>0</v>
      </c>
      <c r="AV584" s="99">
        <v>0</v>
      </c>
      <c r="AW584" s="99">
        <v>0</v>
      </c>
      <c r="AX584" s="99"/>
      <c r="AY584" s="99"/>
      <c r="AZ584" s="99"/>
      <c r="BA584" s="99"/>
      <c r="BB584" s="99"/>
      <c r="BC584" s="99"/>
      <c r="BD584" s="99"/>
      <c r="BE584" s="99"/>
      <c r="BF584" s="99"/>
      <c r="BG584" s="99"/>
      <c r="BH584" s="99"/>
      <c r="BI584" s="99"/>
      <c r="BJ584" s="99"/>
      <c r="BK584" s="99"/>
      <c r="BL584" s="99"/>
      <c r="BM584" s="99"/>
      <c r="BN584" s="99"/>
      <c r="BO584" s="99"/>
      <c r="BP584" s="99"/>
      <c r="BQ584" s="99"/>
      <c r="BR584" s="99"/>
      <c r="BS584" s="99"/>
      <c r="BT584" s="99"/>
      <c r="BU584" s="99"/>
      <c r="BV584" s="99"/>
      <c r="BW584" s="99"/>
      <c r="BX584" s="99"/>
      <c r="BY584" s="99"/>
      <c r="BZ584" s="99"/>
      <c r="CA584" s="99"/>
      <c r="CB584" s="99"/>
      <c r="CC584" s="99"/>
      <c r="CD584" s="99"/>
      <c r="CE584" s="99"/>
      <c r="CF584" s="99"/>
      <c r="CG584" s="99"/>
      <c r="CH584" s="99"/>
      <c r="CI584" s="99"/>
      <c r="CJ584" s="99" t="s">
        <v>4583</v>
      </c>
      <c r="CK584" s="99" t="s">
        <v>7717</v>
      </c>
      <c r="CL584" s="99"/>
      <c r="CM584" s="99"/>
      <c r="CN584" s="102"/>
      <c r="CO584" s="99"/>
      <c r="CP584" s="99" t="s">
        <v>4544</v>
      </c>
      <c r="CQ584" s="104"/>
      <c r="CR584" s="104"/>
      <c r="CS584" s="104"/>
      <c r="CT584" s="104"/>
      <c r="CU584" s="105"/>
      <c r="CV584" s="104" t="str">
        <f>FLEET[[#This Row],[Category]]</f>
        <v>Cargo Trailer</v>
      </c>
      <c r="CW584" s="109" t="str">
        <f t="shared" ref="CW584:CW591" si="10">TRIM(LEFT($C584, FIND("(", $C584 &amp; "(") - 1))</f>
        <v>WTC-01</v>
      </c>
      <c r="CX584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4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4" s="106" t="s">
        <v>4577</v>
      </c>
      <c r="DA584" s="106" t="s">
        <v>3548</v>
      </c>
      <c r="DB584" s="106">
        <f>FLEET[[#This Row],[Toll Collection Device Number]]</f>
        <v>0</v>
      </c>
      <c r="DC584" s="106" t="str">
        <f>FLEET[[#This Row],[License Plate]]</f>
        <v>387524M</v>
      </c>
      <c r="DD584" s="111" t="str">
        <f>IFERROR(_xlfn.XLOOKUP(FLEET[[#This Row],[ASSET]],Table7[Equip '#],Table7[Rate],),"NON-BILLABLE")</f>
        <v>NON-BILLABLE</v>
      </c>
    </row>
    <row r="585" spans="1:108" x14ac:dyDescent="0.25">
      <c r="A585" s="98" t="s">
        <v>4524</v>
      </c>
      <c r="B585" s="99" t="s">
        <v>4525</v>
      </c>
      <c r="C585" s="99" t="s">
        <v>3549</v>
      </c>
      <c r="D585" s="99" t="s">
        <v>4300</v>
      </c>
      <c r="E585" s="108" t="s">
        <v>4645</v>
      </c>
      <c r="F585" s="108" t="s">
        <v>4593</v>
      </c>
      <c r="G585" s="108">
        <v>2021</v>
      </c>
      <c r="H585" s="108" t="s">
        <v>4299</v>
      </c>
      <c r="I585" s="100"/>
      <c r="J585" s="99"/>
      <c r="K585" s="101">
        <v>45747.2356365741</v>
      </c>
      <c r="L585" s="99" t="s">
        <v>4580</v>
      </c>
      <c r="M585" s="99"/>
      <c r="N585" s="99"/>
      <c r="O585" s="99"/>
      <c r="P585" s="99"/>
      <c r="Q585" s="99"/>
      <c r="R585" s="99" t="s">
        <v>4656</v>
      </c>
      <c r="S585" s="99"/>
      <c r="T585" s="99" t="s">
        <v>4535</v>
      </c>
      <c r="U585" s="99" t="s">
        <v>4373</v>
      </c>
      <c r="V585" s="99">
        <v>432</v>
      </c>
      <c r="W585" s="99"/>
      <c r="X585" s="99"/>
      <c r="Y585" s="99">
        <v>0</v>
      </c>
      <c r="Z585" s="99">
        <v>0</v>
      </c>
      <c r="AA585" s="99"/>
      <c r="AB585" s="99" t="s">
        <v>7718</v>
      </c>
      <c r="AC585" s="99"/>
      <c r="AD585" s="99" t="s">
        <v>7719</v>
      </c>
      <c r="AE585" s="99" t="s">
        <v>568</v>
      </c>
      <c r="AF585" s="99"/>
      <c r="AG585" s="99"/>
      <c r="AH585" s="99"/>
      <c r="AI585" s="99"/>
      <c r="AJ585" s="99"/>
      <c r="AK585" s="99"/>
      <c r="AL585" s="99"/>
      <c r="AM585" s="99"/>
      <c r="AN585" s="99"/>
      <c r="AO585" s="99" t="s">
        <v>4539</v>
      </c>
      <c r="AP585" s="99"/>
      <c r="AQ585" s="99">
        <v>0</v>
      </c>
      <c r="AR585" s="99">
        <v>0</v>
      </c>
      <c r="AS585" s="99" t="s">
        <v>4540</v>
      </c>
      <c r="AT585" s="99">
        <v>0</v>
      </c>
      <c r="AU585" s="99">
        <v>0</v>
      </c>
      <c r="AV585" s="99">
        <v>0</v>
      </c>
      <c r="AW585" s="99">
        <v>0</v>
      </c>
      <c r="AX585" s="99"/>
      <c r="AY585" s="99"/>
      <c r="AZ585" s="99"/>
      <c r="BA585" s="99"/>
      <c r="BB585" s="99"/>
      <c r="BC585" s="99"/>
      <c r="BD585" s="99"/>
      <c r="BE585" s="99"/>
      <c r="BF585" s="99"/>
      <c r="BG585" s="99"/>
      <c r="BH585" s="99"/>
      <c r="BI585" s="99"/>
      <c r="BJ585" s="99"/>
      <c r="BK585" s="99"/>
      <c r="BL585" s="99"/>
      <c r="BM585" s="99"/>
      <c r="BN585" s="99"/>
      <c r="BO585" s="99"/>
      <c r="BP585" s="99"/>
      <c r="BQ585" s="99"/>
      <c r="BR585" s="99"/>
      <c r="BS585" s="99"/>
      <c r="BT585" s="99"/>
      <c r="BU585" s="99"/>
      <c r="BV585" s="99"/>
      <c r="BW585" s="99"/>
      <c r="BX585" s="99"/>
      <c r="BY585" s="99"/>
      <c r="BZ585" s="99"/>
      <c r="CA585" s="99"/>
      <c r="CB585" s="99"/>
      <c r="CC585" s="99"/>
      <c r="CD585" s="99"/>
      <c r="CE585" s="99"/>
      <c r="CF585" s="99"/>
      <c r="CG585" s="99"/>
      <c r="CH585" s="99"/>
      <c r="CI585" s="99"/>
      <c r="CJ585" s="99" t="s">
        <v>4583</v>
      </c>
      <c r="CK585" s="99" t="s">
        <v>7720</v>
      </c>
      <c r="CL585" s="99"/>
      <c r="CM585" s="99"/>
      <c r="CN585" s="102"/>
      <c r="CO585" s="99"/>
      <c r="CP585" s="99" t="s">
        <v>4544</v>
      </c>
      <c r="CQ585" s="104"/>
      <c r="CR585" s="104"/>
      <c r="CS585" s="104"/>
      <c r="CT585" s="104"/>
      <c r="CU585" s="105"/>
      <c r="CV585" s="104" t="str">
        <f>FLEET[[#This Row],[Category]]</f>
        <v>Flatbed Trailer</v>
      </c>
      <c r="CW585" s="109" t="str">
        <f t="shared" si="10"/>
        <v>WTF-01</v>
      </c>
      <c r="CX585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5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5" s="106" t="s">
        <v>4577</v>
      </c>
      <c r="DA585" s="106" t="s">
        <v>3549</v>
      </c>
      <c r="DB585" s="106">
        <f>FLEET[[#This Row],[Toll Collection Device Number]]</f>
        <v>0</v>
      </c>
      <c r="DC585" s="106" t="str">
        <f>FLEET[[#This Row],[License Plate]]</f>
        <v>209590M</v>
      </c>
      <c r="DD585" s="111" t="str">
        <f>IFERROR(_xlfn.XLOOKUP(FLEET[[#This Row],[ASSET]],Table7[Equip '#],Table7[Rate],),"NON-BILLABLE")</f>
        <v>NON-BILLABLE</v>
      </c>
    </row>
    <row r="586" spans="1:108" x14ac:dyDescent="0.25">
      <c r="A586" s="98" t="s">
        <v>4524</v>
      </c>
      <c r="B586" s="99" t="s">
        <v>4525</v>
      </c>
      <c r="C586" s="99" t="s">
        <v>7721</v>
      </c>
      <c r="D586" s="99" t="s">
        <v>4300</v>
      </c>
      <c r="E586" s="108" t="s">
        <v>4586</v>
      </c>
      <c r="F586" s="108" t="s">
        <v>4579</v>
      </c>
      <c r="G586" s="108">
        <v>2020</v>
      </c>
      <c r="H586" s="108" t="s">
        <v>4299</v>
      </c>
      <c r="I586" s="100"/>
      <c r="J586" s="99"/>
      <c r="K586" s="101"/>
      <c r="L586" s="99"/>
      <c r="M586" s="99"/>
      <c r="N586" s="99"/>
      <c r="O586" s="99"/>
      <c r="P586" s="99"/>
      <c r="Q586" s="99"/>
      <c r="R586" s="99"/>
      <c r="S586" s="99"/>
      <c r="T586" s="99" t="s">
        <v>4535</v>
      </c>
      <c r="U586" s="99" t="s">
        <v>4373</v>
      </c>
      <c r="V586" s="99"/>
      <c r="W586" s="99"/>
      <c r="X586" s="99"/>
      <c r="Y586" s="99"/>
      <c r="Z586" s="99"/>
      <c r="AA586" s="99" t="s">
        <v>660</v>
      </c>
      <c r="AB586" s="99" t="s">
        <v>5298</v>
      </c>
      <c r="AC586" s="99"/>
      <c r="AD586" s="99" t="s">
        <v>7722</v>
      </c>
      <c r="AE586" s="99" t="s">
        <v>568</v>
      </c>
      <c r="AF586" s="99"/>
      <c r="AG586" s="99"/>
      <c r="AH586" s="99" t="s">
        <v>7723</v>
      </c>
      <c r="AI586" s="99"/>
      <c r="AJ586" s="99"/>
      <c r="AK586" s="99"/>
      <c r="AL586" s="99"/>
      <c r="AM586" s="99"/>
      <c r="AN586" s="99"/>
      <c r="AO586" s="99" t="s">
        <v>4539</v>
      </c>
      <c r="AP586" s="99" t="s">
        <v>4639</v>
      </c>
      <c r="AQ586" s="99">
        <v>0</v>
      </c>
      <c r="AR586" s="99">
        <v>0</v>
      </c>
      <c r="AS586" s="99" t="s">
        <v>4540</v>
      </c>
      <c r="AT586" s="99">
        <v>0</v>
      </c>
      <c r="AU586" s="99">
        <v>0</v>
      </c>
      <c r="AV586" s="99">
        <v>0</v>
      </c>
      <c r="AW586" s="99">
        <v>0</v>
      </c>
      <c r="AX586" s="99"/>
      <c r="AY586" s="99"/>
      <c r="AZ586" s="99"/>
      <c r="BA586" s="99"/>
      <c r="BB586" s="99"/>
      <c r="BC586" s="99"/>
      <c r="BD586" s="99"/>
      <c r="BE586" s="99"/>
      <c r="BF586" s="99"/>
      <c r="BG586" s="99"/>
      <c r="BH586" s="99"/>
      <c r="BI586" s="99"/>
      <c r="BJ586" s="99"/>
      <c r="BK586" s="99"/>
      <c r="BL586" s="99"/>
      <c r="BM586" s="99"/>
      <c r="BN586" s="99"/>
      <c r="BO586" s="99"/>
      <c r="BP586" s="99"/>
      <c r="BQ586" s="99"/>
      <c r="BR586" s="99"/>
      <c r="BS586" s="99"/>
      <c r="BT586" s="99"/>
      <c r="BU586" s="99"/>
      <c r="BV586" s="99"/>
      <c r="BW586" s="99"/>
      <c r="BX586" s="99"/>
      <c r="BY586" s="99"/>
      <c r="BZ586" s="99"/>
      <c r="CA586" s="99"/>
      <c r="CB586" s="99"/>
      <c r="CC586" s="99"/>
      <c r="CD586" s="99"/>
      <c r="CE586" s="99"/>
      <c r="CF586" s="99"/>
      <c r="CG586" s="99"/>
      <c r="CH586" s="99"/>
      <c r="CI586" s="99"/>
      <c r="CJ586" s="99"/>
      <c r="CK586" s="99"/>
      <c r="CL586" s="99"/>
      <c r="CM586" s="99"/>
      <c r="CN586" s="102"/>
      <c r="CO586" s="99">
        <v>45961</v>
      </c>
      <c r="CP586" s="99" t="s">
        <v>4544</v>
      </c>
      <c r="CQ586" s="104"/>
      <c r="CR586" s="104"/>
      <c r="CS586" s="104"/>
      <c r="CT586" s="104"/>
      <c r="CU586" s="105"/>
      <c r="CV586" s="104" t="str">
        <f>FLEET[[#This Row],[Category]]</f>
        <v>Flatbed Trailer</v>
      </c>
      <c r="CW586" s="109" t="str">
        <f t="shared" si="10"/>
        <v>WTF-02</v>
      </c>
      <c r="CX586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6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6" s="106" t="s">
        <v>4577</v>
      </c>
      <c r="DA586" s="106" t="s">
        <v>7721</v>
      </c>
      <c r="DB586" s="106">
        <f>FLEET[[#This Row],[Toll Collection Device Number]]</f>
        <v>0</v>
      </c>
      <c r="DC586" s="106" t="str">
        <f>FLEET[[#This Row],[License Plate]]</f>
        <v>508898M</v>
      </c>
      <c r="DD586" s="111" t="str">
        <f>IFERROR(_xlfn.XLOOKUP(FLEET[[#This Row],[ASSET]],Table7[Equip '#],Table7[Rate],),"NON-BILLABLE")</f>
        <v>NON-BILLABLE</v>
      </c>
    </row>
    <row r="587" spans="1:108" x14ac:dyDescent="0.25">
      <c r="A587" s="98" t="s">
        <v>4524</v>
      </c>
      <c r="B587" s="99" t="s">
        <v>4525</v>
      </c>
      <c r="C587" s="99" t="s">
        <v>3662</v>
      </c>
      <c r="D587" s="99" t="s">
        <v>4300</v>
      </c>
      <c r="E587" s="108" t="s">
        <v>4579</v>
      </c>
      <c r="F587" s="108" t="s">
        <v>4579</v>
      </c>
      <c r="G587" s="108"/>
      <c r="H587" s="108" t="s">
        <v>7724</v>
      </c>
      <c r="I587" s="100"/>
      <c r="J587" s="99"/>
      <c r="K587" s="101">
        <v>45720.939363425903</v>
      </c>
      <c r="L587" s="99" t="s">
        <v>4580</v>
      </c>
      <c r="M587" s="99"/>
      <c r="N587" s="99"/>
      <c r="O587" s="99"/>
      <c r="P587" s="99"/>
      <c r="Q587" s="99"/>
      <c r="R587" s="99" t="s">
        <v>7725</v>
      </c>
      <c r="S587" s="99"/>
      <c r="T587" s="99" t="s">
        <v>4535</v>
      </c>
      <c r="U587" s="99" t="s">
        <v>4373</v>
      </c>
      <c r="V587" s="99">
        <v>417</v>
      </c>
      <c r="W587" s="99"/>
      <c r="X587" s="99"/>
      <c r="Y587" s="99">
        <v>0</v>
      </c>
      <c r="Z587" s="99">
        <v>0</v>
      </c>
      <c r="AA587" s="99"/>
      <c r="AB587" s="99"/>
      <c r="AC587" s="99"/>
      <c r="AD587" s="99" t="s">
        <v>7726</v>
      </c>
      <c r="AE587" s="99" t="s">
        <v>568</v>
      </c>
      <c r="AF587" s="99"/>
      <c r="AG587" s="99"/>
      <c r="AH587" s="99"/>
      <c r="AI587" s="99"/>
      <c r="AJ587" s="99"/>
      <c r="AK587" s="99"/>
      <c r="AL587" s="99"/>
      <c r="AM587" s="99"/>
      <c r="AN587" s="99"/>
      <c r="AO587" s="99" t="s">
        <v>4539</v>
      </c>
      <c r="AP587" s="99"/>
      <c r="AQ587" s="99"/>
      <c r="AR587" s="99">
        <v>0</v>
      </c>
      <c r="AS587" s="99" t="s">
        <v>4540</v>
      </c>
      <c r="AT587" s="99"/>
      <c r="AU587" s="99">
        <v>0</v>
      </c>
      <c r="AV587" s="99">
        <v>0</v>
      </c>
      <c r="AW587" s="99">
        <v>0</v>
      </c>
      <c r="AX587" s="99"/>
      <c r="AY587" s="99"/>
      <c r="AZ587" s="99">
        <v>0</v>
      </c>
      <c r="BA587" s="99">
        <v>0</v>
      </c>
      <c r="BB587" s="99">
        <v>0</v>
      </c>
      <c r="BC587" s="99"/>
      <c r="BD587" s="99"/>
      <c r="BE587" s="99"/>
      <c r="BF587" s="99"/>
      <c r="BG587" s="99"/>
      <c r="BH587" s="99"/>
      <c r="BI587" s="99"/>
      <c r="BJ587" s="99"/>
      <c r="BK587" s="99"/>
      <c r="BL587" s="99"/>
      <c r="BM587" s="99"/>
      <c r="BN587" s="99"/>
      <c r="BO587" s="99"/>
      <c r="BP587" s="99"/>
      <c r="BQ587" s="99"/>
      <c r="BR587" s="99"/>
      <c r="BS587" s="99"/>
      <c r="BT587" s="99"/>
      <c r="BU587" s="99"/>
      <c r="BV587" s="99"/>
      <c r="BW587" s="99"/>
      <c r="BX587" s="99"/>
      <c r="BY587" s="99"/>
      <c r="BZ587" s="99"/>
      <c r="CA587" s="99"/>
      <c r="CB587" s="99"/>
      <c r="CC587" s="99"/>
      <c r="CD587" s="99"/>
      <c r="CE587" s="99"/>
      <c r="CF587" s="99"/>
      <c r="CG587" s="99"/>
      <c r="CH587" s="99"/>
      <c r="CI587" s="99"/>
      <c r="CJ587" s="99" t="s">
        <v>4583</v>
      </c>
      <c r="CK587" s="99" t="s">
        <v>7727</v>
      </c>
      <c r="CL587" s="99"/>
      <c r="CM587" s="99"/>
      <c r="CN587" s="102"/>
      <c r="CO587" s="99"/>
      <c r="CP587" s="99" t="s">
        <v>4696</v>
      </c>
      <c r="CQ587" s="104"/>
      <c r="CR587" s="104"/>
      <c r="CS587" s="104"/>
      <c r="CT587" s="104"/>
      <c r="CU587" s="105"/>
      <c r="CV587" s="104" t="str">
        <f>FLEET[[#This Row],[Category]]</f>
        <v>Water Trailer</v>
      </c>
      <c r="CW587" s="109" t="str">
        <f t="shared" si="10"/>
        <v>WTR-##</v>
      </c>
      <c r="CX587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7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7" s="106" t="s">
        <v>4577</v>
      </c>
      <c r="DA587" s="106" t="s">
        <v>3662</v>
      </c>
      <c r="DB587" s="106">
        <f>FLEET[[#This Row],[Toll Collection Device Number]]</f>
        <v>0</v>
      </c>
      <c r="DC587" s="106" t="str">
        <f>FLEET[[#This Row],[License Plate]]</f>
        <v>013478H</v>
      </c>
      <c r="DD587" s="111" t="str">
        <f>IFERROR(_xlfn.XLOOKUP(FLEET[[#This Row],[ASSET]],Table7[Equip '#],Table7[Rate],),"NON-BILLABLE")</f>
        <v>NON-BILLABLE</v>
      </c>
    </row>
    <row r="588" spans="1:108" x14ac:dyDescent="0.25">
      <c r="A588" s="98" t="s">
        <v>4524</v>
      </c>
      <c r="B588" s="99" t="s">
        <v>4525</v>
      </c>
      <c r="C588" s="99" t="s">
        <v>3396</v>
      </c>
      <c r="D588" s="99" t="s">
        <v>4300</v>
      </c>
      <c r="E588" s="108" t="s">
        <v>7728</v>
      </c>
      <c r="F588" s="108" t="s">
        <v>7729</v>
      </c>
      <c r="G588" s="108">
        <v>2017</v>
      </c>
      <c r="H588" s="108" t="s">
        <v>7724</v>
      </c>
      <c r="I588" s="100"/>
      <c r="J588" s="99"/>
      <c r="K588" s="101">
        <v>45747.236134259299</v>
      </c>
      <c r="L588" s="99" t="s">
        <v>4580</v>
      </c>
      <c r="M588" s="99"/>
      <c r="N588" s="99"/>
      <c r="O588" s="99"/>
      <c r="P588" s="99"/>
      <c r="Q588" s="99"/>
      <c r="R588" s="99" t="s">
        <v>4620</v>
      </c>
      <c r="S588" s="99"/>
      <c r="T588" s="99" t="s">
        <v>4535</v>
      </c>
      <c r="U588" s="99" t="s">
        <v>4373</v>
      </c>
      <c r="V588" s="99">
        <v>536</v>
      </c>
      <c r="W588" s="99">
        <v>0</v>
      </c>
      <c r="X588" s="99">
        <v>0</v>
      </c>
      <c r="Y588" s="99">
        <v>0</v>
      </c>
      <c r="Z588" s="99">
        <v>0</v>
      </c>
      <c r="AA588" s="99"/>
      <c r="AB588" s="99" t="s">
        <v>7730</v>
      </c>
      <c r="AC588" s="99"/>
      <c r="AD588" s="99" t="s">
        <v>7731</v>
      </c>
      <c r="AE588" s="99" t="s">
        <v>568</v>
      </c>
      <c r="AF588" s="99"/>
      <c r="AG588" s="99"/>
      <c r="AH588" s="99" t="s">
        <v>7732</v>
      </c>
      <c r="AI588" s="99"/>
      <c r="AJ588" s="99"/>
      <c r="AK588" s="99"/>
      <c r="AL588" s="99"/>
      <c r="AM588" s="99"/>
      <c r="AN588" s="99"/>
      <c r="AO588" s="99" t="s">
        <v>4539</v>
      </c>
      <c r="AP588" s="99" t="s">
        <v>4639</v>
      </c>
      <c r="AQ588" s="99">
        <v>0</v>
      </c>
      <c r="AR588" s="99">
        <v>0</v>
      </c>
      <c r="AS588" s="99" t="s">
        <v>4540</v>
      </c>
      <c r="AT588" s="99">
        <v>0</v>
      </c>
      <c r="AU588" s="99">
        <v>0</v>
      </c>
      <c r="AV588" s="99">
        <v>0</v>
      </c>
      <c r="AW588" s="99">
        <v>0</v>
      </c>
      <c r="AX588" s="99"/>
      <c r="AY588" s="99"/>
      <c r="AZ588" s="99"/>
      <c r="BA588" s="99"/>
      <c r="BB588" s="99"/>
      <c r="BC588" s="99"/>
      <c r="BD588" s="99"/>
      <c r="BE588" s="99"/>
      <c r="BF588" s="99"/>
      <c r="BG588" s="99"/>
      <c r="BH588" s="99"/>
      <c r="BI588" s="99"/>
      <c r="BJ588" s="99"/>
      <c r="BK588" s="99"/>
      <c r="BL588" s="99"/>
      <c r="BM588" s="99"/>
      <c r="BN588" s="99"/>
      <c r="BO588" s="99"/>
      <c r="BP588" s="99"/>
      <c r="BQ588" s="99"/>
      <c r="BR588" s="99"/>
      <c r="BS588" s="99"/>
      <c r="BT588" s="99"/>
      <c r="BU588" s="99"/>
      <c r="BV588" s="99"/>
      <c r="BW588" s="99"/>
      <c r="BX588" s="99"/>
      <c r="BY588" s="99"/>
      <c r="BZ588" s="99"/>
      <c r="CA588" s="99"/>
      <c r="CB588" s="99"/>
      <c r="CC588" s="99"/>
      <c r="CD588" s="99"/>
      <c r="CE588" s="99"/>
      <c r="CF588" s="99"/>
      <c r="CG588" s="99"/>
      <c r="CH588" s="99"/>
      <c r="CI588" s="99"/>
      <c r="CJ588" s="99" t="s">
        <v>4583</v>
      </c>
      <c r="CK588" s="99" t="s">
        <v>7733</v>
      </c>
      <c r="CL588" s="99"/>
      <c r="CM588" s="99"/>
      <c r="CN588" s="102"/>
      <c r="CO588" s="99">
        <v>45626</v>
      </c>
      <c r="CP588" s="99" t="s">
        <v>4544</v>
      </c>
      <c r="CQ588" s="104"/>
      <c r="CR588" s="104"/>
      <c r="CS588" s="104"/>
      <c r="CT588" s="104"/>
      <c r="CU588" s="105"/>
      <c r="CV588" s="104" t="str">
        <f>FLEET[[#This Row],[Category]]</f>
        <v>Water Trailer</v>
      </c>
      <c r="CW588" s="109" t="str">
        <f t="shared" si="10"/>
        <v>WTR-01</v>
      </c>
      <c r="CX588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8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8" s="106" t="s">
        <v>4577</v>
      </c>
      <c r="DA588" s="106" t="s">
        <v>3396</v>
      </c>
      <c r="DB588" s="106">
        <f>FLEET[[#This Row],[Toll Collection Device Number]]</f>
        <v>0</v>
      </c>
      <c r="DC588" s="106" t="str">
        <f>FLEET[[#This Row],[License Plate]]</f>
        <v>721752J</v>
      </c>
      <c r="DD588" s="111" t="str">
        <f>IFERROR(_xlfn.XLOOKUP(FLEET[[#This Row],[ASSET]],Table7[Equip '#],Table7[Rate],),"NON-BILLABLE")</f>
        <v>NON-BILLABLE</v>
      </c>
    </row>
    <row r="589" spans="1:108" x14ac:dyDescent="0.25">
      <c r="A589" s="98" t="s">
        <v>4524</v>
      </c>
      <c r="B589" s="99" t="s">
        <v>4525</v>
      </c>
      <c r="C589" s="99" t="s">
        <v>3473</v>
      </c>
      <c r="D589" s="99" t="s">
        <v>4300</v>
      </c>
      <c r="E589" s="108" t="s">
        <v>7728</v>
      </c>
      <c r="F589" s="108" t="s">
        <v>7729</v>
      </c>
      <c r="G589" s="108">
        <v>2017</v>
      </c>
      <c r="H589" s="108" t="s">
        <v>7724</v>
      </c>
      <c r="I589" s="100"/>
      <c r="J589" s="99"/>
      <c r="K589" s="101">
        <v>45747.233240740701</v>
      </c>
      <c r="L589" s="99" t="s">
        <v>4580</v>
      </c>
      <c r="M589" s="99"/>
      <c r="N589" s="99"/>
      <c r="O589" s="99"/>
      <c r="P589" s="99"/>
      <c r="Q589" s="99"/>
      <c r="R589" s="99" t="s">
        <v>4636</v>
      </c>
      <c r="S589" s="99"/>
      <c r="T589" s="99" t="s">
        <v>4535</v>
      </c>
      <c r="U589" s="99" t="s">
        <v>4373</v>
      </c>
      <c r="V589" s="99">
        <v>496</v>
      </c>
      <c r="W589" s="99">
        <v>0</v>
      </c>
      <c r="X589" s="99">
        <v>0</v>
      </c>
      <c r="Y589" s="99">
        <v>0</v>
      </c>
      <c r="Z589" s="99">
        <v>0</v>
      </c>
      <c r="AA589" s="99"/>
      <c r="AB589" s="99" t="s">
        <v>7734</v>
      </c>
      <c r="AC589" s="99"/>
      <c r="AD589" s="99"/>
      <c r="AE589" s="99" t="s">
        <v>568</v>
      </c>
      <c r="AF589" s="99"/>
      <c r="AG589" s="99"/>
      <c r="AH589" s="99" t="s">
        <v>7732</v>
      </c>
      <c r="AI589" s="99"/>
      <c r="AJ589" s="99"/>
      <c r="AK589" s="99"/>
      <c r="AL589" s="99"/>
      <c r="AM589" s="99"/>
      <c r="AN589" s="99"/>
      <c r="AO589" s="99" t="s">
        <v>4539</v>
      </c>
      <c r="AP589" s="99" t="s">
        <v>4639</v>
      </c>
      <c r="AQ589" s="99"/>
      <c r="AR589" s="99">
        <v>0</v>
      </c>
      <c r="AS589" s="99" t="s">
        <v>4540</v>
      </c>
      <c r="AT589" s="99"/>
      <c r="AU589" s="99">
        <v>0</v>
      </c>
      <c r="AV589" s="99">
        <v>0</v>
      </c>
      <c r="AW589" s="99">
        <v>0</v>
      </c>
      <c r="AX589" s="99"/>
      <c r="AY589" s="99"/>
      <c r="AZ589" s="99"/>
      <c r="BA589" s="99"/>
      <c r="BB589" s="99"/>
      <c r="BC589" s="99"/>
      <c r="BD589" s="99"/>
      <c r="BE589" s="99"/>
      <c r="BF589" s="99"/>
      <c r="BG589" s="99"/>
      <c r="BH589" s="99"/>
      <c r="BI589" s="99"/>
      <c r="BJ589" s="99"/>
      <c r="BK589" s="99"/>
      <c r="BL589" s="99"/>
      <c r="BM589" s="99"/>
      <c r="BN589" s="99"/>
      <c r="BO589" s="99"/>
      <c r="BP589" s="99"/>
      <c r="BQ589" s="99"/>
      <c r="BR589" s="99"/>
      <c r="BS589" s="99"/>
      <c r="BT589" s="99"/>
      <c r="BU589" s="99"/>
      <c r="BV589" s="99"/>
      <c r="BW589" s="99"/>
      <c r="BX589" s="99"/>
      <c r="BY589" s="99"/>
      <c r="BZ589" s="99"/>
      <c r="CA589" s="99"/>
      <c r="CB589" s="99"/>
      <c r="CC589" s="99"/>
      <c r="CD589" s="99"/>
      <c r="CE589" s="99"/>
      <c r="CF589" s="99"/>
      <c r="CG589" s="99"/>
      <c r="CH589" s="99"/>
      <c r="CI589" s="99"/>
      <c r="CJ589" s="99" t="s">
        <v>4583</v>
      </c>
      <c r="CK589" s="99" t="s">
        <v>7735</v>
      </c>
      <c r="CL589" s="99"/>
      <c r="CM589" s="99"/>
      <c r="CN589" s="102"/>
      <c r="CO589" s="99"/>
      <c r="CP589" s="99" t="s">
        <v>4544</v>
      </c>
      <c r="CQ589" s="104"/>
      <c r="CR589" s="104"/>
      <c r="CS589" s="104"/>
      <c r="CT589" s="104"/>
      <c r="CU589" s="105"/>
      <c r="CV589" s="104" t="str">
        <f>FLEET[[#This Row],[Category]]</f>
        <v>Water Trailer</v>
      </c>
      <c r="CW589" s="109" t="str">
        <f t="shared" si="10"/>
        <v>WTR-02</v>
      </c>
      <c r="CX589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89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89" s="106" t="s">
        <v>4577</v>
      </c>
      <c r="DA589" s="106" t="s">
        <v>3473</v>
      </c>
      <c r="DB589" s="106">
        <f>FLEET[[#This Row],[Toll Collection Device Number]]</f>
        <v>0</v>
      </c>
      <c r="DC589" s="106">
        <f>FLEET[[#This Row],[License Plate]]</f>
        <v>0</v>
      </c>
      <c r="DD589" s="111" t="str">
        <f>IFERROR(_xlfn.XLOOKUP(FLEET[[#This Row],[ASSET]],Table7[Equip '#],Table7[Rate],),"NON-BILLABLE")</f>
        <v>NON-BILLABLE</v>
      </c>
    </row>
    <row r="590" spans="1:108" x14ac:dyDescent="0.25">
      <c r="A590" s="98" t="s">
        <v>4524</v>
      </c>
      <c r="B590" s="99" t="s">
        <v>4525</v>
      </c>
      <c r="C590" s="99" t="s">
        <v>3550</v>
      </c>
      <c r="D590" s="99" t="s">
        <v>4300</v>
      </c>
      <c r="E590" s="108" t="s">
        <v>7728</v>
      </c>
      <c r="F590" s="108" t="s">
        <v>7729</v>
      </c>
      <c r="G590" s="108">
        <v>2016</v>
      </c>
      <c r="H590" s="108" t="s">
        <v>7724</v>
      </c>
      <c r="I590" s="100"/>
      <c r="J590" s="99"/>
      <c r="K590" s="101">
        <v>45747.231620370403</v>
      </c>
      <c r="L590" s="99" t="s">
        <v>4580</v>
      </c>
      <c r="M590" s="99"/>
      <c r="N590" s="99"/>
      <c r="O590" s="99"/>
      <c r="P590" s="99"/>
      <c r="Q590" s="99"/>
      <c r="R590" s="99" t="s">
        <v>4656</v>
      </c>
      <c r="S590" s="99"/>
      <c r="T590" s="99" t="s">
        <v>4535</v>
      </c>
      <c r="U590" s="99" t="s">
        <v>4373</v>
      </c>
      <c r="V590" s="99">
        <v>432</v>
      </c>
      <c r="W590" s="99"/>
      <c r="X590" s="99"/>
      <c r="Y590" s="99">
        <v>0</v>
      </c>
      <c r="Z590" s="99">
        <v>0</v>
      </c>
      <c r="AA590" s="99"/>
      <c r="AB590" s="99" t="s">
        <v>7736</v>
      </c>
      <c r="AC590" s="99"/>
      <c r="AD590" s="99" t="s">
        <v>7737</v>
      </c>
      <c r="AE590" s="99" t="s">
        <v>568</v>
      </c>
      <c r="AF590" s="99"/>
      <c r="AG590" s="99"/>
      <c r="AH590" s="99" t="s">
        <v>7738</v>
      </c>
      <c r="AI590" s="99"/>
      <c r="AJ590" s="99"/>
      <c r="AK590" s="99"/>
      <c r="AL590" s="99"/>
      <c r="AM590" s="99"/>
      <c r="AN590" s="99"/>
      <c r="AO590" s="99" t="s">
        <v>4539</v>
      </c>
      <c r="AP590" s="99" t="s">
        <v>4639</v>
      </c>
      <c r="AQ590" s="99">
        <v>0</v>
      </c>
      <c r="AR590" s="99">
        <v>0</v>
      </c>
      <c r="AS590" s="99" t="s">
        <v>4540</v>
      </c>
      <c r="AT590" s="99">
        <v>0</v>
      </c>
      <c r="AU590" s="99">
        <v>0</v>
      </c>
      <c r="AV590" s="99">
        <v>0</v>
      </c>
      <c r="AW590" s="99">
        <v>0</v>
      </c>
      <c r="AX590" s="99"/>
      <c r="AY590" s="99"/>
      <c r="AZ590" s="99"/>
      <c r="BA590" s="99"/>
      <c r="BB590" s="99"/>
      <c r="BC590" s="99"/>
      <c r="BD590" s="99"/>
      <c r="BE590" s="99"/>
      <c r="BF590" s="99"/>
      <c r="BG590" s="99"/>
      <c r="BH590" s="99"/>
      <c r="BI590" s="99"/>
      <c r="BJ590" s="99"/>
      <c r="BK590" s="99"/>
      <c r="BL590" s="99"/>
      <c r="BM590" s="99"/>
      <c r="BN590" s="99"/>
      <c r="BO590" s="99"/>
      <c r="BP590" s="99"/>
      <c r="BQ590" s="99"/>
      <c r="BR590" s="99"/>
      <c r="BS590" s="99"/>
      <c r="BT590" s="99"/>
      <c r="BU590" s="99"/>
      <c r="BV590" s="99"/>
      <c r="BW590" s="99"/>
      <c r="BX590" s="99"/>
      <c r="BY590" s="99"/>
      <c r="BZ590" s="99"/>
      <c r="CA590" s="99"/>
      <c r="CB590" s="99"/>
      <c r="CC590" s="99"/>
      <c r="CD590" s="99"/>
      <c r="CE590" s="99"/>
      <c r="CF590" s="99"/>
      <c r="CG590" s="99"/>
      <c r="CH590" s="99"/>
      <c r="CI590" s="99"/>
      <c r="CJ590" s="99" t="s">
        <v>4583</v>
      </c>
      <c r="CK590" s="99" t="s">
        <v>7739</v>
      </c>
      <c r="CL590" s="99"/>
      <c r="CM590" s="99"/>
      <c r="CN590" s="102"/>
      <c r="CO590" s="99">
        <v>45991</v>
      </c>
      <c r="CP590" s="99" t="s">
        <v>4544</v>
      </c>
      <c r="CQ590" s="104"/>
      <c r="CR590" s="104"/>
      <c r="CS590" s="104"/>
      <c r="CT590" s="104"/>
      <c r="CU590" s="105"/>
      <c r="CV590" s="104" t="str">
        <f>FLEET[[#This Row],[Category]]</f>
        <v>Water Trailer</v>
      </c>
      <c r="CW590" s="109" t="str">
        <f t="shared" si="10"/>
        <v>WTR-03</v>
      </c>
      <c r="CX590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0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0" s="106" t="s">
        <v>4577</v>
      </c>
      <c r="DA590" s="106" t="s">
        <v>3550</v>
      </c>
      <c r="DB590" s="106">
        <f>FLEET[[#This Row],[Toll Collection Device Number]]</f>
        <v>0</v>
      </c>
      <c r="DC590" s="106" t="str">
        <f>FLEET[[#This Row],[License Plate]]</f>
        <v>721750J</v>
      </c>
      <c r="DD590" s="111" t="str">
        <f>IFERROR(_xlfn.XLOOKUP(FLEET[[#This Row],[ASSET]],Table7[Equip '#],Table7[Rate],),"NON-BILLABLE")</f>
        <v>NON-BILLABLE</v>
      </c>
    </row>
    <row r="591" spans="1:108" x14ac:dyDescent="0.25">
      <c r="A591" s="98" t="s">
        <v>4524</v>
      </c>
      <c r="B591" s="99" t="s">
        <v>4525</v>
      </c>
      <c r="C591" s="99" t="s">
        <v>7740</v>
      </c>
      <c r="D591" s="99" t="s">
        <v>4300</v>
      </c>
      <c r="E591" s="108" t="s">
        <v>7741</v>
      </c>
      <c r="F591" s="108" t="s">
        <v>7742</v>
      </c>
      <c r="G591" s="108">
        <v>2014</v>
      </c>
      <c r="H591" s="108" t="s">
        <v>7724</v>
      </c>
      <c r="I591" s="100"/>
      <c r="J591" s="99"/>
      <c r="K591" s="101"/>
      <c r="L591" s="99"/>
      <c r="M591" s="99"/>
      <c r="N591" s="99"/>
      <c r="O591" s="99"/>
      <c r="P591" s="99"/>
      <c r="Q591" s="99"/>
      <c r="R591" s="99"/>
      <c r="S591" s="99"/>
      <c r="T591" s="99" t="s">
        <v>4535</v>
      </c>
      <c r="U591" s="99" t="s">
        <v>4373</v>
      </c>
      <c r="V591" s="99"/>
      <c r="W591" s="99"/>
      <c r="X591" s="99"/>
      <c r="Y591" s="99"/>
      <c r="Z591" s="99"/>
      <c r="AA591" s="99" t="s">
        <v>7740</v>
      </c>
      <c r="AB591" s="99" t="s">
        <v>7743</v>
      </c>
      <c r="AC591" s="99"/>
      <c r="AD591" s="99"/>
      <c r="AE591" s="99" t="s">
        <v>568</v>
      </c>
      <c r="AF591" s="99"/>
      <c r="AG591" s="99"/>
      <c r="AH591" s="99" t="s">
        <v>7744</v>
      </c>
      <c r="AI591" s="99"/>
      <c r="AJ591" s="99"/>
      <c r="AK591" s="99"/>
      <c r="AL591" s="99"/>
      <c r="AM591" s="99"/>
      <c r="AN591" s="99"/>
      <c r="AO591" s="99" t="s">
        <v>4539</v>
      </c>
      <c r="AP591" s="99" t="s">
        <v>4639</v>
      </c>
      <c r="AQ591" s="99"/>
      <c r="AR591" s="99">
        <v>0</v>
      </c>
      <c r="AS591" s="99" t="s">
        <v>4540</v>
      </c>
      <c r="AT591" s="99"/>
      <c r="AU591" s="99">
        <v>0</v>
      </c>
      <c r="AV591" s="99">
        <v>0</v>
      </c>
      <c r="AW591" s="99">
        <v>0</v>
      </c>
      <c r="AX591" s="99"/>
      <c r="AY591" s="99"/>
      <c r="AZ591" s="99"/>
      <c r="BA591" s="99"/>
      <c r="BB591" s="99"/>
      <c r="BC591" s="99"/>
      <c r="BD591" s="99"/>
      <c r="BE591" s="99"/>
      <c r="BF591" s="99"/>
      <c r="BG591" s="99"/>
      <c r="BH591" s="99"/>
      <c r="BI591" s="99"/>
      <c r="BJ591" s="99"/>
      <c r="BK591" s="99"/>
      <c r="BL591" s="99"/>
      <c r="BM591" s="99"/>
      <c r="BN591" s="99"/>
      <c r="BO591" s="99"/>
      <c r="BP591" s="99"/>
      <c r="BQ591" s="99"/>
      <c r="BR591" s="99"/>
      <c r="BS591" s="99"/>
      <c r="BT591" s="99"/>
      <c r="BU591" s="99"/>
      <c r="BV591" s="99"/>
      <c r="BW591" s="99"/>
      <c r="BX591" s="99"/>
      <c r="BY591" s="99"/>
      <c r="BZ591" s="99"/>
      <c r="CA591" s="99"/>
      <c r="CB591" s="99"/>
      <c r="CC591" s="99"/>
      <c r="CD591" s="99"/>
      <c r="CE591" s="99"/>
      <c r="CF591" s="99"/>
      <c r="CG591" s="99"/>
      <c r="CH591" s="99"/>
      <c r="CI591" s="99"/>
      <c r="CJ591" s="99"/>
      <c r="CK591" s="99"/>
      <c r="CL591" s="99"/>
      <c r="CM591" s="99"/>
      <c r="CN591" s="102"/>
      <c r="CO591" s="99"/>
      <c r="CP591" s="99" t="s">
        <v>4544</v>
      </c>
      <c r="CQ591" s="104"/>
      <c r="CR591" s="104"/>
      <c r="CS591" s="104"/>
      <c r="CT591" s="104"/>
      <c r="CU591" s="105"/>
      <c r="CV591" s="104" t="str">
        <f>FLEET[[#This Row],[Category]]</f>
        <v>Water Trailer</v>
      </c>
      <c r="CW591" s="109" t="str">
        <f t="shared" si="10"/>
        <v>WTW-01</v>
      </c>
      <c r="CX591" s="106" t="str">
        <f>IFERROR(
    TRIM(
        LEFT(
            FLEET[[#This Row],[Secondary Asset Identifier]],
            FIND(" - ", FLEET[[#This Row],[Secondary Asset Identifier]]) - 1
        )
    ),
    IFERROR(
        MID(
            FLEET[[#This Row],[Asset Identifier]],
            FIND("(", FLEET[[#This Row],[Asset Identifier]]) + 1,
            FIND(")", FLEET[[#This Row],[Asset Identifier]]) - FIND("(", FLEET[[#This Row],[Asset Identifier]]) - 1
        ),
        ""
    )
)</f>
        <v/>
      </c>
      <c r="CY591" s="106" t="str">
        <f>IFERROR(TRIM(MID(FLEET[[#This Row],[Secondary Asset Identifier]], FIND(" - ", FLEET[[#This Row],[Secondary Asset Identifier]]) + 3, LEN(FLEET[[#This Row],[Secondary Asset Identifier]]))),FLEET[[#This Row],[Emp ID]])</f>
        <v/>
      </c>
      <c r="CZ591" s="106" t="s">
        <v>4577</v>
      </c>
      <c r="DA591" s="106" t="s">
        <v>7740</v>
      </c>
      <c r="DB591" s="106">
        <f>FLEET[[#This Row],[Toll Collection Device Number]]</f>
        <v>0</v>
      </c>
      <c r="DC591" s="106">
        <f>FLEET[[#This Row],[License Plate]]</f>
        <v>0</v>
      </c>
      <c r="DD591" s="113" t="str">
        <f>IFERROR(_xlfn.XLOOKUP(FLEET[[#This Row],[ASSET]],Table7[Equip '#],Table7[Rate],),"NON-BILLABLE")</f>
        <v>NON-BILLABLE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CFEC9-6C2D-44DC-B982-377E5AC0B854}">
  <sheetPr>
    <pageSetUpPr fitToPage="1"/>
  </sheetPr>
  <dimension ref="A1:H650"/>
  <sheetViews>
    <sheetView topLeftCell="E593" workbookViewId="0">
      <selection activeCell="G597" sqref="G597"/>
    </sheetView>
  </sheetViews>
  <sheetFormatPr defaultRowHeight="15" x14ac:dyDescent="0.25"/>
  <cols>
    <col min="1" max="1" width="29.42578125" style="37" bestFit="1" customWidth="1"/>
    <col min="2" max="2" width="13.5703125" style="37" bestFit="1" customWidth="1"/>
    <col min="3" max="3" width="12.85546875" style="37" bestFit="1" customWidth="1"/>
    <col min="4" max="4" width="22.28515625" style="37" bestFit="1" customWidth="1"/>
    <col min="5" max="5" width="22.5703125" style="37" bestFit="1" customWidth="1"/>
    <col min="6" max="6" width="41.5703125" style="37" bestFit="1" customWidth="1"/>
    <col min="7" max="7" width="34" style="37" bestFit="1" customWidth="1"/>
    <col min="8" max="8" width="9.140625" style="37"/>
    <col min="9" max="9" width="102.5703125" style="37" bestFit="1" customWidth="1"/>
    <col min="10" max="16384" width="9.140625" style="37"/>
  </cols>
  <sheetData>
    <row r="1" spans="1:7" x14ac:dyDescent="0.25">
      <c r="A1" s="37" t="s">
        <v>7746</v>
      </c>
      <c r="B1" s="37" t="s">
        <v>7748</v>
      </c>
    </row>
    <row r="2" spans="1:7" ht="45" x14ac:dyDescent="0.25">
      <c r="A2" s="36" t="s">
        <v>3800</v>
      </c>
      <c r="B2" s="48" t="s">
        <v>7747</v>
      </c>
      <c r="C2" s="36" t="s">
        <v>7752</v>
      </c>
      <c r="D2" s="37" t="s">
        <v>7749</v>
      </c>
      <c r="E2" s="37" t="s">
        <v>7750</v>
      </c>
      <c r="F2" s="36" t="s">
        <v>7751</v>
      </c>
      <c r="G2" s="116" t="s">
        <v>7761</v>
      </c>
    </row>
    <row r="3" spans="1:7" hidden="1" x14ac:dyDescent="0.25">
      <c r="A3" s="132" t="s">
        <v>4286</v>
      </c>
      <c r="B3" s="62" t="str">
        <f>IF(
   COUNTIF('Equip Rates'!$B:$B, $A3) &gt; 0,
   "In Rates",
   "Not in Rates"
)</f>
        <v>Not in Rates</v>
      </c>
      <c r="C3" s="133" t="str">
        <f>IFERROR(_xlfn.XLOOKUP(Table19[[#This Row],[ASSET ID]],Table7[Equip '#],Table7[Rate],),"Not Billed")</f>
        <v>Not Billed</v>
      </c>
      <c r="D3" s="36" t="str">
        <f>IF(
   COUNTIF('Equip Billings'!$B:$B, $A3) &gt; 0,
   "Billed",
   "Not Billed"
)</f>
        <v>Not Billed</v>
      </c>
      <c r="E3" s="36" t="str">
        <f>IF(
   COUNTIF('Equip Rates'!$B:$B, $A3)=0,
   "No Rate in Equip Rates",
   IF(
      COUNTIF('Equip Billings'!$B:$B, $A3)=0,
      "Has Rate / Not Billed",
      "Has Rate / Billed"
   )
)</f>
        <v>No Rate in Equip Rates</v>
      </c>
      <c r="F3" s="62" t="str">
        <f>IF(
   AND(
       COUNTIF(FLEET!$CW:$CW, $A3)&gt;0,
       COUNTIF('Equip Rates'!$B:$B, $A3)&gt;0,
       COUNTIF('Equip Billings'!$B:$B, $A3)=0
   ),
   "MISSING FROM BILLINGS",
   ""
)</f>
        <v/>
      </c>
      <c r="G3" s="134" t="str" cm="1">
        <f t="array" ref="G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" spans="1:7" hidden="1" x14ac:dyDescent="0.25">
      <c r="A4" s="122" t="s">
        <v>4287</v>
      </c>
      <c r="B4" s="36" t="str">
        <f>IF(
   COUNTIF('Equip Rates'!$B:$B, $A4) &gt; 0,
   "In Rates",
   "Not in Rates"
)</f>
        <v>Not in Rates</v>
      </c>
      <c r="C4" s="56" t="str">
        <f>IFERROR(_xlfn.XLOOKUP(Table19[[#This Row],[ASSET ID]],Table7[Equip '#],Table7[Rate],),"Not Billed")</f>
        <v>Not Billed</v>
      </c>
      <c r="D4" s="36" t="str">
        <f>IF(
   COUNTIF('Equip Billings'!$B:$B, $A4) &gt; 0,
   "Billed",
   "Not Billed"
)</f>
        <v>Not Billed</v>
      </c>
      <c r="E4" s="36" t="str">
        <f>IF(
   COUNTIF('Equip Rates'!$B:$B, $A4)=0,
   "No Rate in Equip Rates",
   IF(
      COUNTIF('Equip Billings'!$B:$B, $A4)=0,
      "Has Rate / Not Billed",
      "Has Rate / Billed"
   )
)</f>
        <v>No Rate in Equip Rates</v>
      </c>
      <c r="F4" s="36" t="str">
        <f>IF(
   AND(
       COUNTIF(FLEET!$CW:$CW, $A4)&gt;0,
       COUNTIF('Equip Rates'!$B:$B, $A4)&gt;0,
       COUNTIF('Equip Billings'!$B:$B, $A4)=0
   ),
   "MISSING FROM BILLINGS",
   ""
)</f>
        <v/>
      </c>
      <c r="G4" s="123" t="str" cm="1">
        <f t="array" ref="G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" spans="1:7" hidden="1" x14ac:dyDescent="0.25">
      <c r="A5" s="122" t="s">
        <v>4360</v>
      </c>
      <c r="B5" s="36" t="str">
        <f>IF(
   COUNTIF('Equip Rates'!$B:$B, $A5) &gt; 0,
   "In Rates",
   "Not in Rates"
)</f>
        <v>Not in Rates</v>
      </c>
      <c r="C5" s="56" t="str">
        <f>IFERROR(_xlfn.XLOOKUP(Table19[[#This Row],[ASSET ID]],Table7[Equip '#],Table7[Rate],),"Not Billed")</f>
        <v>Not Billed</v>
      </c>
      <c r="D5" s="36" t="str">
        <f>IF(
   COUNTIF('Equip Billings'!$B:$B, $A5) &gt; 0,
   "Billed",
   "Not Billed"
)</f>
        <v>Not Billed</v>
      </c>
      <c r="E5" s="36" t="str">
        <f>IF(
   COUNTIF('Equip Rates'!$B:$B, $A5)=0,
   "No Rate in Equip Rates",
   IF(
      COUNTIF('Equip Billings'!$B:$B, $A5)=0,
      "Has Rate / Not Billed",
      "Has Rate / Billed"
   )
)</f>
        <v>No Rate in Equip Rates</v>
      </c>
      <c r="F5" s="36" t="str">
        <f>IF(
   AND(
       COUNTIF(FLEET!$CW:$CW, $A5)&gt;0,
       COUNTIF('Equip Rates'!$B:$B, $A5)&gt;0,
       COUNTIF('Equip Billings'!$B:$B, $A5)=0
   ),
   "MISSING FROM BILLINGS",
   ""
)</f>
        <v/>
      </c>
      <c r="G5" s="123" t="str" cm="1">
        <f t="array" ref="G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" spans="1:7" hidden="1" x14ac:dyDescent="0.25">
      <c r="A6" s="122" t="s">
        <v>7760</v>
      </c>
      <c r="B6" s="36" t="str">
        <f>IF(
   COUNTIF('Equip Rates'!$B:$B, $A6) &gt; 0,
   "In Rates",
   "Not in Rates"
)</f>
        <v>Not in Rates</v>
      </c>
      <c r="C6" s="56" t="str">
        <f>IFERROR(_xlfn.XLOOKUP(Table19[[#This Row],[ASSET ID]],Table7[Equip '#],Table7[Rate],),"Not Billed")</f>
        <v>Not Billed</v>
      </c>
      <c r="D6" s="36" t="str">
        <f>IF(
   COUNTIF('Equip Billings'!$B:$B, $A6) &gt; 0,
   "Billed",
   "Not Billed"
)</f>
        <v>Not Billed</v>
      </c>
      <c r="E6" s="36" t="str">
        <f>IF(
   COUNTIF('Equip Rates'!$B:$B, $A6)=0,
   "No Rate in Equip Rates",
   IF(
      COUNTIF('Equip Billings'!$B:$B, $A6)=0,
      "Has Rate / Not Billed",
      "Has Rate / Billed"
   )
)</f>
        <v>No Rate in Equip Rates</v>
      </c>
      <c r="F6" s="36" t="str">
        <f>IF(
   AND(
       COUNTIF(FLEET!$CW:$CW, $A6)&gt;0,
       COUNTIF('Equip Rates'!$B:$B, $A6)&gt;0,
       COUNTIF('Equip Billings'!$B:$B, $A6)=0
   ),
   "MISSING FROM BILLINGS",
   ""
)</f>
        <v/>
      </c>
      <c r="G6" s="123" t="str" cm="1">
        <f t="array" ref="G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" spans="1:7" hidden="1" x14ac:dyDescent="0.25">
      <c r="A7" s="122" t="s">
        <v>4288</v>
      </c>
      <c r="B7" s="36" t="str">
        <f>IF(
   COUNTIF('Equip Rates'!$B:$B, $A7) &gt; 0,
   "In Rates",
   "Not in Rates"
)</f>
        <v>Not in Rates</v>
      </c>
      <c r="C7" s="56" t="str">
        <f>IFERROR(_xlfn.XLOOKUP(Table19[[#This Row],[ASSET ID]],Table7[Equip '#],Table7[Rate],),"Not Billed")</f>
        <v>Not Billed</v>
      </c>
      <c r="D7" s="36" t="str">
        <f>IF(
   COUNTIF('Equip Billings'!$B:$B, $A7) &gt; 0,
   "Billed",
   "Not Billed"
)</f>
        <v>Not Billed</v>
      </c>
      <c r="E7" s="36" t="str">
        <f>IF(
   COUNTIF('Equip Rates'!$B:$B, $A7)=0,
   "No Rate in Equip Rates",
   IF(
      COUNTIF('Equip Billings'!$B:$B, $A7)=0,
      "Has Rate / Not Billed",
      "Has Rate / Billed"
   )
)</f>
        <v>No Rate in Equip Rates</v>
      </c>
      <c r="F7" s="36" t="str">
        <f>IF(
   AND(
       COUNTIF(FLEET!$CW:$CW, $A7)&gt;0,
       COUNTIF('Equip Rates'!$B:$B, $A7)&gt;0,
       COUNTIF('Equip Billings'!$B:$B, $A7)=0
   ),
   "MISSING FROM BILLINGS",
   ""
)</f>
        <v/>
      </c>
      <c r="G7" s="123" t="str" cm="1">
        <f t="array" ref="G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" spans="1:7" hidden="1" x14ac:dyDescent="0.25">
      <c r="A8" s="122" t="s">
        <v>3979</v>
      </c>
      <c r="B8" s="36" t="str">
        <f>IF(
   COUNTIF('Equip Rates'!$B:$B, $A8) &gt; 0,
   "In Rates",
   "Not in Rates"
)</f>
        <v>Not in Rates</v>
      </c>
      <c r="C8" s="56" t="str">
        <f>IFERROR(_xlfn.XLOOKUP(Table19[[#This Row],[ASSET ID]],Table7[Equip '#],Table7[Rate],),"Not Billed")</f>
        <v>Not Billed</v>
      </c>
      <c r="D8" s="36" t="str">
        <f>IF(
   COUNTIF('Equip Billings'!$B:$B, $A8) &gt; 0,
   "Billed",
   "Not Billed"
)</f>
        <v>Not Billed</v>
      </c>
      <c r="E8" s="36" t="str">
        <f>IF(
   COUNTIF('Equip Rates'!$B:$B, $A8)=0,
   "No Rate in Equip Rates",
   IF(
      COUNTIF('Equip Billings'!$B:$B, $A8)=0,
      "Has Rate / Not Billed",
      "Has Rate / Billed"
   )
)</f>
        <v>No Rate in Equip Rates</v>
      </c>
      <c r="F8" s="36" t="str">
        <f>IF(
   AND(
       COUNTIF(FLEET!$CW:$CW, $A8)&gt;0,
       COUNTIF('Equip Rates'!$B:$B, $A8)&gt;0,
       COUNTIF('Equip Billings'!$B:$B, $A8)=0
   ),
   "MISSING FROM BILLINGS",
   ""
)</f>
        <v/>
      </c>
      <c r="G8" s="123" t="str" cm="1">
        <f t="array" ref="G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" spans="1:7" hidden="1" x14ac:dyDescent="0.25">
      <c r="A9" s="122" t="s">
        <v>4585</v>
      </c>
      <c r="B9" s="36" t="str">
        <f>IF(
   COUNTIF('Equip Rates'!$B:$B, $A9) &gt; 0,
   "In Rates",
   "Not in Rates"
)</f>
        <v>Not in Rates</v>
      </c>
      <c r="C9" s="56" t="str">
        <f>IFERROR(_xlfn.XLOOKUP(Table19[[#This Row],[ASSET ID]],Table7[Equip '#],Table7[Rate],),"Not Billed")</f>
        <v>Not Billed</v>
      </c>
      <c r="D9" s="36" t="str">
        <f>IF(
   COUNTIF('Equip Billings'!$B:$B, $A9) &gt; 0,
   "Billed",
   "Not Billed"
)</f>
        <v>Not Billed</v>
      </c>
      <c r="E9" s="36" t="str">
        <f>IF(
   COUNTIF('Equip Rates'!$B:$B, $A9)=0,
   "No Rate in Equip Rates",
   IF(
      COUNTIF('Equip Billings'!$B:$B, $A9)=0,
      "Has Rate / Not Billed",
      "Has Rate / Billed"
   )
)</f>
        <v>No Rate in Equip Rates</v>
      </c>
      <c r="F9" s="36" t="str">
        <f>IF(
   AND(
       COUNTIF(FLEET!$CW:$CW, $A9)&gt;0,
       COUNTIF('Equip Rates'!$B:$B, $A9)&gt;0,
       COUNTIF('Equip Billings'!$B:$B, $A9)=0
   ),
   "MISSING FROM BILLINGS",
   ""
)</f>
        <v/>
      </c>
      <c r="G9" s="123" t="str" cm="1">
        <f t="array" ref="G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" spans="1:7" hidden="1" x14ac:dyDescent="0.25">
      <c r="A10" s="122" t="s">
        <v>4592</v>
      </c>
      <c r="B10" s="36" t="str">
        <f>IF(
   COUNTIF('Equip Rates'!$B:$B, $A10) &gt; 0,
   "In Rates",
   "Not in Rates"
)</f>
        <v>Not in Rates</v>
      </c>
      <c r="C10" s="56" t="str">
        <f>IFERROR(_xlfn.XLOOKUP(Table19[[#This Row],[ASSET ID]],Table7[Equip '#],Table7[Rate],),"Not Billed")</f>
        <v>Not Billed</v>
      </c>
      <c r="D10" s="36" t="str">
        <f>IF(
   COUNTIF('Equip Billings'!$B:$B, $A10) &gt; 0,
   "Billed",
   "Not Billed"
)</f>
        <v>Not Billed</v>
      </c>
      <c r="E10" s="36" t="str">
        <f>IF(
   COUNTIF('Equip Rates'!$B:$B, $A10)=0,
   "No Rate in Equip Rates",
   IF(
      COUNTIF('Equip Billings'!$B:$B, $A10)=0,
      "Has Rate / Not Billed",
      "Has Rate / Billed"
   )
)</f>
        <v>No Rate in Equip Rates</v>
      </c>
      <c r="F10" s="36" t="str">
        <f>IF(
   AND(
       COUNTIF(FLEET!$CW:$CW, $A10)&gt;0,
       COUNTIF('Equip Rates'!$B:$B, $A10)&gt;0,
       COUNTIF('Equip Billings'!$B:$B, $A10)=0
   ),
   "MISSING FROM BILLINGS",
   ""
)</f>
        <v/>
      </c>
      <c r="G10" s="123" t="str" cm="1">
        <f t="array" ref="G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" spans="1:7" hidden="1" x14ac:dyDescent="0.25">
      <c r="A11" s="122" t="s">
        <v>4603</v>
      </c>
      <c r="B11" s="36" t="str">
        <f>IF(
   COUNTIF('Equip Rates'!$B:$B, $A11) &gt; 0,
   "In Rates",
   "Not in Rates"
)</f>
        <v>Not in Rates</v>
      </c>
      <c r="C11" s="56" t="str">
        <f>IFERROR(_xlfn.XLOOKUP(Table19[[#This Row],[ASSET ID]],Table7[Equip '#],Table7[Rate],),"Not Billed")</f>
        <v>Not Billed</v>
      </c>
      <c r="D11" s="36" t="str">
        <f>IF(
   COUNTIF('Equip Billings'!$B:$B, $A11) &gt; 0,
   "Billed",
   "Not Billed"
)</f>
        <v>Not Billed</v>
      </c>
      <c r="E11" s="36" t="str">
        <f>IF(
   COUNTIF('Equip Rates'!$B:$B, $A11)=0,
   "No Rate in Equip Rates",
   IF(
      COUNTIF('Equip Billings'!$B:$B, $A11)=0,
      "Has Rate / Not Billed",
      "Has Rate / Billed"
   )
)</f>
        <v>No Rate in Equip Rates</v>
      </c>
      <c r="F11" s="36" t="str">
        <f>IF(
   AND(
       COUNTIF(FLEET!$CW:$CW, $A11)&gt;0,
       COUNTIF('Equip Rates'!$B:$B, $A11)&gt;0,
       COUNTIF('Equip Billings'!$B:$B, $A11)=0
   ),
   "MISSING FROM BILLINGS",
   ""
)</f>
        <v/>
      </c>
      <c r="G11" s="123" t="str" cm="1">
        <f t="array" ref="G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" spans="1:7" hidden="1" x14ac:dyDescent="0.25">
      <c r="A12" s="122" t="s">
        <v>4613</v>
      </c>
      <c r="B12" s="36" t="str">
        <f>IF(
   COUNTIF('Equip Rates'!$B:$B, $A12) &gt; 0,
   "In Rates",
   "Not in Rates"
)</f>
        <v>Not in Rates</v>
      </c>
      <c r="C12" s="56" t="str">
        <f>IFERROR(_xlfn.XLOOKUP(Table19[[#This Row],[ASSET ID]],Table7[Equip '#],Table7[Rate],),"Not Billed")</f>
        <v>Not Billed</v>
      </c>
      <c r="D12" s="36" t="str">
        <f>IF(
   COUNTIF('Equip Billings'!$B:$B, $A12) &gt; 0,
   "Billed",
   "Not Billed"
)</f>
        <v>Not Billed</v>
      </c>
      <c r="E12" s="36" t="str">
        <f>IF(
   COUNTIF('Equip Rates'!$B:$B, $A12)=0,
   "No Rate in Equip Rates",
   IF(
      COUNTIF('Equip Billings'!$B:$B, $A12)=0,
      "Has Rate / Not Billed",
      "Has Rate / Billed"
   )
)</f>
        <v>No Rate in Equip Rates</v>
      </c>
      <c r="F12" s="36" t="str">
        <f>IF(
   AND(
       COUNTIF(FLEET!$CW:$CW, $A12)&gt;0,
       COUNTIF('Equip Rates'!$B:$B, $A12)&gt;0,
       COUNTIF('Equip Billings'!$B:$B, $A12)=0
   ),
   "MISSING FROM BILLINGS",
   ""
)</f>
        <v/>
      </c>
      <c r="G12" s="123" t="str" cm="1">
        <f t="array" ref="G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" spans="1:7" hidden="1" x14ac:dyDescent="0.25">
      <c r="A13" s="122" t="s">
        <v>646</v>
      </c>
      <c r="B13" s="36" t="str">
        <f>IF(
   COUNTIF('Equip Rates'!$B:$B, $A13) &gt; 0,
   "In Rates",
   "Not in Rates"
)</f>
        <v>Not in Rates</v>
      </c>
      <c r="C13" s="56" t="str">
        <f>IFERROR(_xlfn.XLOOKUP(Table19[[#This Row],[ASSET ID]],Table7[Equip '#],Table7[Rate],),"Not Billed")</f>
        <v>Not Billed</v>
      </c>
      <c r="D13" s="36" t="str">
        <f>IF(
   COUNTIF('Equip Billings'!$B:$B, $A13) &gt; 0,
   "Billed",
   "Not Billed"
)</f>
        <v>Not Billed</v>
      </c>
      <c r="E13" s="36" t="str">
        <f>IF(
   COUNTIF('Equip Rates'!$B:$B, $A13)=0,
   "No Rate in Equip Rates",
   IF(
      COUNTIF('Equip Billings'!$B:$B, $A13)=0,
      "Has Rate / Not Billed",
      "Has Rate / Billed"
   )
)</f>
        <v>No Rate in Equip Rates</v>
      </c>
      <c r="F13" s="36" t="str">
        <f>IF(
   AND(
       COUNTIF(FLEET!$CW:$CW, $A13)&gt;0,
       COUNTIF('Equip Rates'!$B:$B, $A13)&gt;0,
       COUNTIF('Equip Billings'!$B:$B, $A13)=0
   ),
   "MISSING FROM BILLINGS",
   ""
)</f>
        <v/>
      </c>
      <c r="G13" s="123" t="str" cm="1">
        <f t="array" ref="G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" spans="1:7" hidden="1" x14ac:dyDescent="0.25">
      <c r="A14" s="122" t="s">
        <v>658</v>
      </c>
      <c r="B14" s="36" t="str">
        <f>IF(
   COUNTIF('Equip Rates'!$B:$B, $A14) &gt; 0,
   "In Rates",
   "Not in Rates"
)</f>
        <v>Not in Rates</v>
      </c>
      <c r="C14" s="56" t="str">
        <f>IFERROR(_xlfn.XLOOKUP(Table19[[#This Row],[ASSET ID]],Table7[Equip '#],Table7[Rate],),"Not Billed")</f>
        <v>Not Billed</v>
      </c>
      <c r="D14" s="36" t="str">
        <f>IF(
   COUNTIF('Equip Billings'!$B:$B, $A14) &gt; 0,
   "Billed",
   "Not Billed"
)</f>
        <v>Not Billed</v>
      </c>
      <c r="E14" s="36" t="str">
        <f>IF(
   COUNTIF('Equip Rates'!$B:$B, $A14)=0,
   "No Rate in Equip Rates",
   IF(
      COUNTIF('Equip Billings'!$B:$B, $A14)=0,
      "Has Rate / Not Billed",
      "Has Rate / Billed"
   )
)</f>
        <v>No Rate in Equip Rates</v>
      </c>
      <c r="F14" s="36" t="str">
        <f>IF(
   AND(
       COUNTIF(FLEET!$CW:$CW, $A14)&gt;0,
       COUNTIF('Equip Rates'!$B:$B, $A14)&gt;0,
       COUNTIF('Equip Billings'!$B:$B, $A14)=0
   ),
   "MISSING FROM BILLINGS",
   ""
)</f>
        <v/>
      </c>
      <c r="G14" s="123" t="str" cm="1">
        <f t="array" ref="G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" spans="1:7" hidden="1" x14ac:dyDescent="0.25">
      <c r="A15" s="129" t="s">
        <v>3080</v>
      </c>
      <c r="B15" s="60" t="str">
        <f>IF(
   COUNTIF('Equip Rates'!$B:$B, $A15) &gt; 0,
   "In Rates",
   "Not in Rates"
)</f>
        <v>In Rates</v>
      </c>
      <c r="C15" s="130">
        <f>IFERROR(_xlfn.XLOOKUP(Table19[[#This Row],[ASSET ID]],Table7[Equip '#],Table7[Rate],),"Not Billed")</f>
        <v>200</v>
      </c>
      <c r="D15" s="36" t="str">
        <f>IF(
   COUNTIF('Equip Billings'!$B:$B, $A15) &gt; 0,
   "Billed",
   "Not Billed"
)</f>
        <v>Billed</v>
      </c>
      <c r="E15" s="36" t="str">
        <f>IF(
   COUNTIF('Equip Rates'!$B:$B, $A15)=0,
   "No Rate in Equip Rates",
   IF(
      COUNTIF('Equip Billings'!$B:$B, $A15)=0,
      "Has Rate / Not Billed",
      "Has Rate / Billed"
   )
)</f>
        <v>Has Rate / Billed</v>
      </c>
      <c r="F15" s="60" t="str">
        <f>IF(
   AND(
       COUNTIF(FLEET!$CW:$CW, $A15)&gt;0,
       COUNTIF('Equip Rates'!$B:$B, $A15)&gt;0,
       COUNTIF('Equip Billings'!$B:$B, $A15)=0
   ),
   "MISSING FROM BILLINGS",
   ""
)</f>
        <v/>
      </c>
      <c r="G15" s="131" t="str" cm="1">
        <f t="array" ref="G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" spans="1:7" ht="16.5" hidden="1" x14ac:dyDescent="0.25">
      <c r="A16" s="124" t="s">
        <v>3081</v>
      </c>
      <c r="B16" s="125" t="str">
        <f>IF(
   COUNTIF('Equip Rates'!$B:$B, $A16) &gt; 0,
   "In Rates",
   "Not in Rates"
)</f>
        <v>In Rates</v>
      </c>
      <c r="C16" s="126">
        <f>IFERROR(_xlfn.XLOOKUP(Table19[[#This Row],[ASSET ID]],Table7[Equip '#],Table7[Rate],),"Not Billed")</f>
        <v>200</v>
      </c>
      <c r="D16" s="128" t="str">
        <f>IF(
   COUNTIF('Equip Billings'!$B:$B, $A16) &gt; 0,
   "Billed",
   "Not Billed"
)</f>
        <v>Not Billed</v>
      </c>
      <c r="E16" s="125" t="str">
        <f>IF(
   COUNTIF('Equip Rates'!$B:$B, $A16)=0,
   "No Rate in Equip Rates",
   IF(
      COUNTIF('Equip Billings'!$B:$B, $A16)=0,
      "Has Rate / Not Billed",
      "Has Rate / Billed"
   )
)</f>
        <v>Has Rate / Not Billed</v>
      </c>
      <c r="F16" s="125" t="str">
        <f>IF(
   AND(
       COUNTIF(FLEET!$CW:$CW, $A16)&gt;0,
       COUNTIF('Equip Rates'!$B:$B, $A16)&gt;0,
       COUNTIF('Equip Billings'!$B:$B, $A16)=0
   ),
   "MISSING FROM BILLINGS",
   ""
)</f>
        <v>MISSING FROM BILLINGS</v>
      </c>
      <c r="G16" s="127" t="str" cm="1">
        <f t="array" ref="G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" spans="1:7" x14ac:dyDescent="0.25">
      <c r="A17" s="132" t="s">
        <v>3224</v>
      </c>
      <c r="B17" s="62" t="str">
        <f>IF(
   COUNTIF('Equip Rates'!$B:$B, $A17) &gt; 0,
   "In Rates",
   "Not in Rates"
)</f>
        <v>In Rates</v>
      </c>
      <c r="C17" s="133">
        <f>IFERROR(_xlfn.XLOOKUP(Table19[[#This Row],[ASSET ID]],Table7[Equip '#],Table7[Rate],),"Not Billed")</f>
        <v>200</v>
      </c>
      <c r="D17" s="36" t="str">
        <f>IF(
   COUNTIF('Equip Billings'!$B:$B, $A17) &gt; 0,
   "Billed",
   "Not Billed"
)</f>
        <v>Not Billed</v>
      </c>
      <c r="E17" s="36" t="str">
        <f>IF(
   COUNTIF('Equip Rates'!$B:$B, $A17)=0,
   "No Rate in Equip Rates",
   IF(
      COUNTIF('Equip Billings'!$B:$B, $A17)=0,
      "Has Rate / Not Billed",
      "Has Rate / Billed"
   )
)</f>
        <v>Has Rate / Not Billed</v>
      </c>
      <c r="F17" s="62" t="str">
        <f>IF(
   AND(
       COUNTIF(FLEET!$CW:$CW, $A17)&gt;0,
       COUNTIF('Equip Rates'!$B:$B, $A17)&gt;0,
       COUNTIF('Equip Billings'!$B:$B, $A17)=0
   ),
   "MISSING FROM BILLINGS",
   ""
)</f>
        <v>MISSING FROM BILLINGS</v>
      </c>
      <c r="G17" s="134" t="str" cm="1">
        <f t="array" ref="G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2022-033 (0.03)
TRAFFIC WALNUT HILL YARD (0.97)</v>
      </c>
    </row>
    <row r="18" spans="1:7" x14ac:dyDescent="0.25">
      <c r="A18" s="122" t="s">
        <v>3461</v>
      </c>
      <c r="B18" s="36" t="str">
        <f>IF(
   COUNTIF('Equip Rates'!$B:$B, $A18) &gt; 0,
   "In Rates",
   "Not in Rates"
)</f>
        <v>In Rates</v>
      </c>
      <c r="C18" s="56">
        <f>IFERROR(_xlfn.XLOOKUP(Table19[[#This Row],[ASSET ID]],Table7[Equip '#],Table7[Rate],),"Not Billed")</f>
        <v>200</v>
      </c>
      <c r="D18" s="36" t="str">
        <f>IF(
   COUNTIF('Equip Billings'!$B:$B, $A18) &gt; 0,
   "Billed",
   "Not Billed"
)</f>
        <v>Billed</v>
      </c>
      <c r="E18" s="36" t="str">
        <f>IF(
   COUNTIF('Equip Rates'!$B:$B, $A18)=0,
   "No Rate in Equip Rates",
   IF(
      COUNTIF('Equip Billings'!$B:$B, $A18)=0,
      "Has Rate / Not Billed",
      "Has Rate / Billed"
   )
)</f>
        <v>Has Rate / Billed</v>
      </c>
      <c r="F18" s="36" t="str">
        <f>IF(
   AND(
       COUNTIF(FLEET!$CW:$CW, $A18)&gt;0,
       COUNTIF('Equip Rates'!$B:$B, $A18)&gt;0,
       COUNTIF('Equip Billings'!$B:$B, $A18)=0
   ),
   "MISSING FROM BILLINGS",
   ""
)</f>
        <v/>
      </c>
      <c r="G18" s="123" t="str" cm="1">
        <f t="array" ref="G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" spans="1:7" hidden="1" x14ac:dyDescent="0.25">
      <c r="A19" s="122" t="s">
        <v>4204</v>
      </c>
      <c r="B19" s="36" t="str">
        <f>IF(
   COUNTIF('Equip Rates'!$B:$B, $A19) &gt; 0,
   "In Rates",
   "Not in Rates"
)</f>
        <v>In Rates</v>
      </c>
      <c r="C19" s="56">
        <f>IFERROR(_xlfn.XLOOKUP(Table19[[#This Row],[ASSET ID]],Table7[Equip '#],Table7[Rate],),"Not Billed")</f>
        <v>200</v>
      </c>
      <c r="D19" s="36" t="str">
        <f>IF(
   COUNTIF('Equip Billings'!$B:$B, $A19) &gt; 0,
   "Billed",
   "Not Billed"
)</f>
        <v>Not Billed</v>
      </c>
      <c r="E19" s="36" t="str">
        <f>IF(
   COUNTIF('Equip Rates'!$B:$B, $A19)=0,
   "No Rate in Equip Rates",
   IF(
      COUNTIF('Equip Billings'!$B:$B, $A19)=0,
      "Has Rate / Not Billed",
      "Has Rate / Billed"
   )
)</f>
        <v>Has Rate / Not Billed</v>
      </c>
      <c r="F19" s="36" t="str">
        <f>IF(
   AND(
       COUNTIF(FLEET!$CW:$CW, $A19)&gt;0,
       COUNTIF('Equip Rates'!$B:$B, $A19)&gt;0,
       COUNTIF('Equip Billings'!$B:$B, $A19)=0
   ),
   "MISSING FROM BILLINGS",
   ""
)</f>
        <v>MISSING FROM BILLINGS</v>
      </c>
      <c r="G19" s="123" t="str" cm="1">
        <f t="array" ref="G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" spans="1:7" hidden="1" x14ac:dyDescent="0.25">
      <c r="A20" s="122" t="s">
        <v>4205</v>
      </c>
      <c r="B20" s="36" t="str">
        <f>IF(
   COUNTIF('Equip Rates'!$B:$B, $A20) &gt; 0,
   "In Rates",
   "Not in Rates"
)</f>
        <v>In Rates</v>
      </c>
      <c r="C20" s="56">
        <f>IFERROR(_xlfn.XLOOKUP(Table19[[#This Row],[ASSET ID]],Table7[Equip '#],Table7[Rate],),"Not Billed")</f>
        <v>200</v>
      </c>
      <c r="D20" s="36" t="str">
        <f>IF(
   COUNTIF('Equip Billings'!$B:$B, $A20) &gt; 0,
   "Billed",
   "Not Billed"
)</f>
        <v>Billed</v>
      </c>
      <c r="E20" s="36" t="str">
        <f>IF(
   COUNTIF('Equip Rates'!$B:$B, $A20)=0,
   "No Rate in Equip Rates",
   IF(
      COUNTIF('Equip Billings'!$B:$B, $A20)=0,
      "Has Rate / Not Billed",
      "Has Rate / Billed"
   )
)</f>
        <v>Has Rate / Billed</v>
      </c>
      <c r="F20" s="36" t="str">
        <f>IF(
   AND(
       COUNTIF(FLEET!$CW:$CW, $A20)&gt;0,
       COUNTIF('Equip Rates'!$B:$B, $A20)&gt;0,
       COUNTIF('Equip Billings'!$B:$B, $A20)=0
   ),
   "MISSING FROM BILLINGS",
   ""
)</f>
        <v/>
      </c>
      <c r="G20" s="123" t="str" cm="1">
        <f t="array" ref="G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" spans="1:7" hidden="1" x14ac:dyDescent="0.25">
      <c r="A21" s="122" t="s">
        <v>3932</v>
      </c>
      <c r="B21" s="36" t="str">
        <f>IF(
   COUNTIF('Equip Rates'!$B:$B, $A21) &gt; 0,
   "In Rates",
   "Not in Rates"
)</f>
        <v>In Rates</v>
      </c>
      <c r="C21" s="56">
        <f>IFERROR(_xlfn.XLOOKUP(Table19[[#This Row],[ASSET ID]],Table7[Equip '#],Table7[Rate],),"Not Billed")</f>
        <v>1000</v>
      </c>
      <c r="D21" s="36" t="str">
        <f>IF(
   COUNTIF('Equip Billings'!$B:$B, $A21) &gt; 0,
   "Billed",
   "Not Billed"
)</f>
        <v>Billed</v>
      </c>
      <c r="E21" s="36" t="str">
        <f>IF(
   COUNTIF('Equip Rates'!$B:$B, $A21)=0,
   "No Rate in Equip Rates",
   IF(
      COUNTIF('Equip Billings'!$B:$B, $A21)=0,
      "Has Rate / Not Billed",
      "Has Rate / Billed"
   )
)</f>
        <v>Has Rate / Billed</v>
      </c>
      <c r="F21" s="36" t="str">
        <f>IF(
   AND(
       COUNTIF(FLEET!$CW:$CW, $A21)&gt;0,
       COUNTIF('Equip Rates'!$B:$B, $A21)&gt;0,
       COUNTIF('Equip Billings'!$B:$B, $A21)=0
   ),
   "MISSING FROM BILLINGS",
   ""
)</f>
        <v/>
      </c>
      <c r="G21" s="123" t="str" cm="1">
        <f t="array" ref="G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" spans="1:7" hidden="1" x14ac:dyDescent="0.25">
      <c r="A22" s="122" t="s">
        <v>3939</v>
      </c>
      <c r="B22" s="36" t="str">
        <f>IF(
   COUNTIF('Equip Rates'!$B:$B, $A22) &gt; 0,
   "In Rates",
   "Not in Rates"
)</f>
        <v>In Rates</v>
      </c>
      <c r="C22" s="56">
        <f>IFERROR(_xlfn.XLOOKUP(Table19[[#This Row],[ASSET ID]],Table7[Equip '#],Table7[Rate],),"Not Billed")</f>
        <v>200</v>
      </c>
      <c r="D22" s="36" t="str">
        <f>IF(
   COUNTIF('Equip Billings'!$B:$B, $A22) &gt; 0,
   "Billed",
   "Not Billed"
)</f>
        <v>Billed</v>
      </c>
      <c r="E22" s="36" t="str">
        <f>IF(
   COUNTIF('Equip Rates'!$B:$B, $A22)=0,
   "No Rate in Equip Rates",
   IF(
      COUNTIF('Equip Billings'!$B:$B, $A22)=0,
      "Has Rate / Not Billed",
      "Has Rate / Billed"
   )
)</f>
        <v>Has Rate / Billed</v>
      </c>
      <c r="F22" s="36" t="str">
        <f>IF(
   AND(
       COUNTIF(FLEET!$CW:$CW, $A22)&gt;0,
       COUNTIF('Equip Rates'!$B:$B, $A22)&gt;0,
       COUNTIF('Equip Billings'!$B:$B, $A22)=0
   ),
   "MISSING FROM BILLINGS",
   ""
)</f>
        <v/>
      </c>
      <c r="G22" s="123" t="str" cm="1">
        <f t="array" ref="G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" spans="1:7" hidden="1" x14ac:dyDescent="0.25">
      <c r="A23" s="122" t="s">
        <v>3906</v>
      </c>
      <c r="B23" s="36" t="str">
        <f>IF(
   COUNTIF('Equip Rates'!$B:$B, $A23) &gt; 0,
   "In Rates",
   "Not in Rates"
)</f>
        <v>Not in Rates</v>
      </c>
      <c r="C23" s="56" t="str">
        <f>IFERROR(_xlfn.XLOOKUP(Table19[[#This Row],[ASSET ID]],Table7[Equip '#],Table7[Rate],),"Not Billed")</f>
        <v>Not Billed</v>
      </c>
      <c r="D23" s="36" t="str">
        <f>IF(
   COUNTIF('Equip Billings'!$B:$B, $A23) &gt; 0,
   "Billed",
   "Not Billed"
)</f>
        <v>Not Billed</v>
      </c>
      <c r="E23" s="36" t="str">
        <f>IF(
   COUNTIF('Equip Rates'!$B:$B, $A23)=0,
   "No Rate in Equip Rates",
   IF(
      COUNTIF('Equip Billings'!$B:$B, $A23)=0,
      "Has Rate / Not Billed",
      "Has Rate / Billed"
   )
)</f>
        <v>No Rate in Equip Rates</v>
      </c>
      <c r="F23" s="36" t="str">
        <f>IF(
   AND(
       COUNTIF(FLEET!$CW:$CW, $A23)&gt;0,
       COUNTIF('Equip Rates'!$B:$B, $A23)&gt;0,
       COUNTIF('Equip Billings'!$B:$B, $A23)=0
   ),
   "MISSING FROM BILLINGS",
   ""
)</f>
        <v/>
      </c>
      <c r="G23" s="123" t="str" cm="1">
        <f t="array" ref="G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" spans="1:7" hidden="1" x14ac:dyDescent="0.25">
      <c r="A24" s="122" t="s">
        <v>3907</v>
      </c>
      <c r="B24" s="36" t="str">
        <f>IF(
   COUNTIF('Equip Rates'!$B:$B, $A24) &gt; 0,
   "In Rates",
   "Not in Rates"
)</f>
        <v>Not in Rates</v>
      </c>
      <c r="C24" s="56" t="str">
        <f>IFERROR(_xlfn.XLOOKUP(Table19[[#This Row],[ASSET ID]],Table7[Equip '#],Table7[Rate],),"Not Billed")</f>
        <v>Not Billed</v>
      </c>
      <c r="D24" s="36" t="str">
        <f>IF(
   COUNTIF('Equip Billings'!$B:$B, $A24) &gt; 0,
   "Billed",
   "Not Billed"
)</f>
        <v>Not Billed</v>
      </c>
      <c r="E24" s="36" t="str">
        <f>IF(
   COUNTIF('Equip Rates'!$B:$B, $A24)=0,
   "No Rate in Equip Rates",
   IF(
      COUNTIF('Equip Billings'!$B:$B, $A24)=0,
      "Has Rate / Not Billed",
      "Has Rate / Billed"
   )
)</f>
        <v>No Rate in Equip Rates</v>
      </c>
      <c r="F24" s="36" t="str">
        <f>IF(
   AND(
       COUNTIF(FLEET!$CW:$CW, $A24)&gt;0,
       COUNTIF('Equip Rates'!$B:$B, $A24)&gt;0,
       COUNTIF('Equip Billings'!$B:$B, $A24)=0
   ),
   "MISSING FROM BILLINGS",
   ""
)</f>
        <v/>
      </c>
      <c r="G24" s="123" t="str" cm="1">
        <f t="array" ref="G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" spans="1:7" hidden="1" x14ac:dyDescent="0.25">
      <c r="A25" s="122" t="s">
        <v>3725</v>
      </c>
      <c r="B25" s="36" t="str">
        <f>IF(
   COUNTIF('Equip Rates'!$B:$B, $A25) &gt; 0,
   "In Rates",
   "Not in Rates"
)</f>
        <v>Not in Rates</v>
      </c>
      <c r="C25" s="56" t="str">
        <f>IFERROR(_xlfn.XLOOKUP(Table19[[#This Row],[ASSET ID]],Table7[Equip '#],Table7[Rate],),"Not Billed")</f>
        <v>Not Billed</v>
      </c>
      <c r="D25" s="36" t="str">
        <f>IF(
   COUNTIF('Equip Billings'!$B:$B, $A25) &gt; 0,
   "Billed",
   "Not Billed"
)</f>
        <v>Not Billed</v>
      </c>
      <c r="E25" s="36" t="str">
        <f>IF(
   COUNTIF('Equip Rates'!$B:$B, $A25)=0,
   "No Rate in Equip Rates",
   IF(
      COUNTIF('Equip Billings'!$B:$B, $A25)=0,
      "Has Rate / Not Billed",
      "Has Rate / Billed"
   )
)</f>
        <v>No Rate in Equip Rates</v>
      </c>
      <c r="F25" s="36" t="str">
        <f>IF(
   AND(
       COUNTIF(FLEET!$CW:$CW, $A25)&gt;0,
       COUNTIF('Equip Rates'!$B:$B, $A25)&gt;0,
       COUNTIF('Equip Billings'!$B:$B, $A25)=0
   ),
   "MISSING FROM BILLINGS",
   ""
)</f>
        <v/>
      </c>
      <c r="G25" s="123" t="str" cm="1">
        <f t="array" ref="G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" spans="1:7" hidden="1" x14ac:dyDescent="0.25">
      <c r="A26" s="122" t="s">
        <v>3726</v>
      </c>
      <c r="B26" s="36" t="str">
        <f>IF(
   COUNTIF('Equip Rates'!$B:$B, $A26) &gt; 0,
   "In Rates",
   "Not in Rates"
)</f>
        <v>Not in Rates</v>
      </c>
      <c r="C26" s="56" t="str">
        <f>IFERROR(_xlfn.XLOOKUP(Table19[[#This Row],[ASSET ID]],Table7[Equip '#],Table7[Rate],),"Not Billed")</f>
        <v>Not Billed</v>
      </c>
      <c r="D26" s="36" t="str">
        <f>IF(
   COUNTIF('Equip Billings'!$B:$B, $A26) &gt; 0,
   "Billed",
   "Not Billed"
)</f>
        <v>Not Billed</v>
      </c>
      <c r="E26" s="36" t="str">
        <f>IF(
   COUNTIF('Equip Rates'!$B:$B, $A26)=0,
   "No Rate in Equip Rates",
   IF(
      COUNTIF('Equip Billings'!$B:$B, $A26)=0,
      "Has Rate / Not Billed",
      "Has Rate / Billed"
   )
)</f>
        <v>No Rate in Equip Rates</v>
      </c>
      <c r="F26" s="36" t="str">
        <f>IF(
   AND(
       COUNTIF(FLEET!$CW:$CW, $A26)&gt;0,
       COUNTIF('Equip Rates'!$B:$B, $A26)&gt;0,
       COUNTIF('Equip Billings'!$B:$B, $A26)=0
   ),
   "MISSING FROM BILLINGS",
   ""
)</f>
        <v/>
      </c>
      <c r="G26" s="123" t="str" cm="1">
        <f t="array" ref="G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" spans="1:7" hidden="1" x14ac:dyDescent="0.25">
      <c r="A27" s="122" t="s">
        <v>4709</v>
      </c>
      <c r="B27" s="36" t="str">
        <f>IF(
   COUNTIF('Equip Rates'!$B:$B, $A27) &gt; 0,
   "In Rates",
   "Not in Rates"
)</f>
        <v>Not in Rates</v>
      </c>
      <c r="C27" s="56" t="str">
        <f>IFERROR(_xlfn.XLOOKUP(Table19[[#This Row],[ASSET ID]],Table7[Equip '#],Table7[Rate],),"Not Billed")</f>
        <v>Not Billed</v>
      </c>
      <c r="D27" s="36" t="str">
        <f>IF(
   COUNTIF('Equip Billings'!$B:$B, $A27) &gt; 0,
   "Billed",
   "Not Billed"
)</f>
        <v>Not Billed</v>
      </c>
      <c r="E27" s="36" t="str">
        <f>IF(
   COUNTIF('Equip Rates'!$B:$B, $A27)=0,
   "No Rate in Equip Rates",
   IF(
      COUNTIF('Equip Billings'!$B:$B, $A27)=0,
      "Has Rate / Not Billed",
      "Has Rate / Billed"
   )
)</f>
        <v>No Rate in Equip Rates</v>
      </c>
      <c r="F27" s="36" t="str">
        <f>IF(
   AND(
       COUNTIF(FLEET!$CW:$CW, $A27)&gt;0,
       COUNTIF('Equip Rates'!$B:$B, $A27)&gt;0,
       COUNTIF('Equip Billings'!$B:$B, $A27)=0
   ),
   "MISSING FROM BILLINGS",
   ""
)</f>
        <v/>
      </c>
      <c r="G27" s="123" t="str" cm="1">
        <f t="array" ref="G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" spans="1:7" hidden="1" x14ac:dyDescent="0.25">
      <c r="A28" s="122" t="s">
        <v>3627</v>
      </c>
      <c r="B28" s="36" t="str">
        <f>IF(
   COUNTIF('Equip Rates'!$B:$B, $A28) &gt; 0,
   "In Rates",
   "Not in Rates"
)</f>
        <v>Not in Rates</v>
      </c>
      <c r="C28" s="56" t="str">
        <f>IFERROR(_xlfn.XLOOKUP(Table19[[#This Row],[ASSET ID]],Table7[Equip '#],Table7[Rate],),"Not Billed")</f>
        <v>Not Billed</v>
      </c>
      <c r="D28" s="36" t="str">
        <f>IF(
   COUNTIF('Equip Billings'!$B:$B, $A28) &gt; 0,
   "Billed",
   "Not Billed"
)</f>
        <v>Not Billed</v>
      </c>
      <c r="E28" s="36" t="str">
        <f>IF(
   COUNTIF('Equip Rates'!$B:$B, $A28)=0,
   "No Rate in Equip Rates",
   IF(
      COUNTIF('Equip Billings'!$B:$B, $A28)=0,
      "Has Rate / Not Billed",
      "Has Rate / Billed"
   )
)</f>
        <v>No Rate in Equip Rates</v>
      </c>
      <c r="F28" s="36" t="str">
        <f>IF(
   AND(
       COUNTIF(FLEET!$CW:$CW, $A28)&gt;0,
       COUNTIF('Equip Rates'!$B:$B, $A28)&gt;0,
       COUNTIF('Equip Billings'!$B:$B, $A28)=0
   ),
   "MISSING FROM BILLINGS",
   ""
)</f>
        <v/>
      </c>
      <c r="G28" s="123" t="str" cm="1">
        <f t="array" ref="G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" spans="1:7" hidden="1" x14ac:dyDescent="0.25">
      <c r="A29" s="122" t="s">
        <v>3628</v>
      </c>
      <c r="B29" s="36" t="str">
        <f>IF(
   COUNTIF('Equip Rates'!$B:$B, $A29) &gt; 0,
   "In Rates",
   "Not in Rates"
)</f>
        <v>Not in Rates</v>
      </c>
      <c r="C29" s="56" t="str">
        <f>IFERROR(_xlfn.XLOOKUP(Table19[[#This Row],[ASSET ID]],Table7[Equip '#],Table7[Rate],),"Not Billed")</f>
        <v>Not Billed</v>
      </c>
      <c r="D29" s="36" t="str">
        <f>IF(
   COUNTIF('Equip Billings'!$B:$B, $A29) &gt; 0,
   "Billed",
   "Not Billed"
)</f>
        <v>Not Billed</v>
      </c>
      <c r="E29" s="36" t="str">
        <f>IF(
   COUNTIF('Equip Rates'!$B:$B, $A29)=0,
   "No Rate in Equip Rates",
   IF(
      COUNTIF('Equip Billings'!$B:$B, $A29)=0,
      "Has Rate / Not Billed",
      "Has Rate / Billed"
   )
)</f>
        <v>No Rate in Equip Rates</v>
      </c>
      <c r="F29" s="36" t="str">
        <f>IF(
   AND(
       COUNTIF(FLEET!$CW:$CW, $A29)&gt;0,
       COUNTIF('Equip Rates'!$B:$B, $A29)&gt;0,
       COUNTIF('Equip Billings'!$B:$B, $A29)=0
   ),
   "MISSING FROM BILLINGS",
   ""
)</f>
        <v/>
      </c>
      <c r="G29" s="123" t="str" cm="1">
        <f t="array" ref="G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" spans="1:7" hidden="1" x14ac:dyDescent="0.25">
      <c r="A30" s="122" t="s">
        <v>3629</v>
      </c>
      <c r="B30" s="36" t="str">
        <f>IF(
   COUNTIF('Equip Rates'!$B:$B, $A30) &gt; 0,
   "In Rates",
   "Not in Rates"
)</f>
        <v>Not in Rates</v>
      </c>
      <c r="C30" s="56" t="str">
        <f>IFERROR(_xlfn.XLOOKUP(Table19[[#This Row],[ASSET ID]],Table7[Equip '#],Table7[Rate],),"Not Billed")</f>
        <v>Not Billed</v>
      </c>
      <c r="D30" s="36" t="str">
        <f>IF(
   COUNTIF('Equip Billings'!$B:$B, $A30) &gt; 0,
   "Billed",
   "Not Billed"
)</f>
        <v>Not Billed</v>
      </c>
      <c r="E30" s="36" t="str">
        <f>IF(
   COUNTIF('Equip Rates'!$B:$B, $A30)=0,
   "No Rate in Equip Rates",
   IF(
      COUNTIF('Equip Billings'!$B:$B, $A30)=0,
      "Has Rate / Not Billed",
      "Has Rate / Billed"
   )
)</f>
        <v>No Rate in Equip Rates</v>
      </c>
      <c r="F30" s="36" t="str">
        <f>IF(
   AND(
       COUNTIF(FLEET!$CW:$CW, $A30)&gt;0,
       COUNTIF('Equip Rates'!$B:$B, $A30)&gt;0,
       COUNTIF('Equip Billings'!$B:$B, $A30)=0
   ),
   "MISSING FROM BILLINGS",
   ""
)</f>
        <v/>
      </c>
      <c r="G30" s="123" t="str" cm="1">
        <f t="array" ref="G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" spans="1:7" hidden="1" x14ac:dyDescent="0.25">
      <c r="A31" s="122" t="s">
        <v>4726</v>
      </c>
      <c r="B31" s="36" t="str">
        <f>IF(
   COUNTIF('Equip Rates'!$B:$B, $A31) &gt; 0,
   "In Rates",
   "Not in Rates"
)</f>
        <v>Not in Rates</v>
      </c>
      <c r="C31" s="56" t="str">
        <f>IFERROR(_xlfn.XLOOKUP(Table19[[#This Row],[ASSET ID]],Table7[Equip '#],Table7[Rate],),"Not Billed")</f>
        <v>Not Billed</v>
      </c>
      <c r="D31" s="36" t="str">
        <f>IF(
   COUNTIF('Equip Billings'!$B:$B, $A31) &gt; 0,
   "Billed",
   "Not Billed"
)</f>
        <v>Not Billed</v>
      </c>
      <c r="E31" s="36" t="str">
        <f>IF(
   COUNTIF('Equip Rates'!$B:$B, $A31)=0,
   "No Rate in Equip Rates",
   IF(
      COUNTIF('Equip Billings'!$B:$B, $A31)=0,
      "Has Rate / Not Billed",
      "Has Rate / Billed"
   )
)</f>
        <v>No Rate in Equip Rates</v>
      </c>
      <c r="F31" s="36" t="str">
        <f>IF(
   AND(
       COUNTIF(FLEET!$CW:$CW, $A31)&gt;0,
       COUNTIF('Equip Rates'!$B:$B, $A31)&gt;0,
       COUNTIF('Equip Billings'!$B:$B, $A31)=0
   ),
   "MISSING FROM BILLINGS",
   ""
)</f>
        <v/>
      </c>
      <c r="G31" s="123" t="str" cm="1">
        <f t="array" ref="G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" spans="1:7" hidden="1" x14ac:dyDescent="0.25">
      <c r="A32" s="122" t="s">
        <v>3630</v>
      </c>
      <c r="B32" s="36" t="str">
        <f>IF(
   COUNTIF('Equip Rates'!$B:$B, $A32) &gt; 0,
   "In Rates",
   "Not in Rates"
)</f>
        <v>Not in Rates</v>
      </c>
      <c r="C32" s="56" t="str">
        <f>IFERROR(_xlfn.XLOOKUP(Table19[[#This Row],[ASSET ID]],Table7[Equip '#],Table7[Rate],),"Not Billed")</f>
        <v>Not Billed</v>
      </c>
      <c r="D32" s="36" t="str">
        <f>IF(
   COUNTIF('Equip Billings'!$B:$B, $A32) &gt; 0,
   "Billed",
   "Not Billed"
)</f>
        <v>Not Billed</v>
      </c>
      <c r="E32" s="36" t="str">
        <f>IF(
   COUNTIF('Equip Rates'!$B:$B, $A32)=0,
   "No Rate in Equip Rates",
   IF(
      COUNTIF('Equip Billings'!$B:$B, $A32)=0,
      "Has Rate / Not Billed",
      "Has Rate / Billed"
   )
)</f>
        <v>No Rate in Equip Rates</v>
      </c>
      <c r="F32" s="36" t="str">
        <f>IF(
   AND(
       COUNTIF(FLEET!$CW:$CW, $A32)&gt;0,
       COUNTIF('Equip Rates'!$B:$B, $A32)&gt;0,
       COUNTIF('Equip Billings'!$B:$B, $A32)=0
   ),
   "MISSING FROM BILLINGS",
   ""
)</f>
        <v/>
      </c>
      <c r="G32" s="123" t="str" cm="1">
        <f t="array" ref="G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" spans="1:7" hidden="1" x14ac:dyDescent="0.25">
      <c r="A33" s="122" t="s">
        <v>4734</v>
      </c>
      <c r="B33" s="36" t="str">
        <f>IF(
   COUNTIF('Equip Rates'!$B:$B, $A33) &gt; 0,
   "In Rates",
   "Not in Rates"
)</f>
        <v>Not in Rates</v>
      </c>
      <c r="C33" s="56" t="str">
        <f>IFERROR(_xlfn.XLOOKUP(Table19[[#This Row],[ASSET ID]],Table7[Equip '#],Table7[Rate],),"Not Billed")</f>
        <v>Not Billed</v>
      </c>
      <c r="D33" s="36" t="str">
        <f>IF(
   COUNTIF('Equip Billings'!$B:$B, $A33) &gt; 0,
   "Billed",
   "Not Billed"
)</f>
        <v>Not Billed</v>
      </c>
      <c r="E33" s="36" t="str">
        <f>IF(
   COUNTIF('Equip Rates'!$B:$B, $A33)=0,
   "No Rate in Equip Rates",
   IF(
      COUNTIF('Equip Billings'!$B:$B, $A33)=0,
      "Has Rate / Not Billed",
      "Has Rate / Billed"
   )
)</f>
        <v>No Rate in Equip Rates</v>
      </c>
      <c r="F33" s="36" t="str">
        <f>IF(
   AND(
       COUNTIF(FLEET!$CW:$CW, $A33)&gt;0,
       COUNTIF('Equip Rates'!$B:$B, $A33)&gt;0,
       COUNTIF('Equip Billings'!$B:$B, $A33)=0
   ),
   "MISSING FROM BILLINGS",
   ""
)</f>
        <v/>
      </c>
      <c r="G33" s="123" t="str" cm="1">
        <f t="array" ref="G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" spans="1:7" hidden="1" x14ac:dyDescent="0.25">
      <c r="A34" s="122" t="s">
        <v>3631</v>
      </c>
      <c r="B34" s="36" t="str">
        <f>IF(
   COUNTIF('Equip Rates'!$B:$B, $A34) &gt; 0,
   "In Rates",
   "Not in Rates"
)</f>
        <v>Not in Rates</v>
      </c>
      <c r="C34" s="56" t="str">
        <f>IFERROR(_xlfn.XLOOKUP(Table19[[#This Row],[ASSET ID]],Table7[Equip '#],Table7[Rate],),"Not Billed")</f>
        <v>Not Billed</v>
      </c>
      <c r="D34" s="36" t="str">
        <f>IF(
   COUNTIF('Equip Billings'!$B:$B, $A34) &gt; 0,
   "Billed",
   "Not Billed"
)</f>
        <v>Not Billed</v>
      </c>
      <c r="E34" s="36" t="str">
        <f>IF(
   COUNTIF('Equip Rates'!$B:$B, $A34)=0,
   "No Rate in Equip Rates",
   IF(
      COUNTIF('Equip Billings'!$B:$B, $A34)=0,
      "Has Rate / Not Billed",
      "Has Rate / Billed"
   )
)</f>
        <v>No Rate in Equip Rates</v>
      </c>
      <c r="F34" s="36" t="str">
        <f>IF(
   AND(
       COUNTIF(FLEET!$CW:$CW, $A34)&gt;0,
       COUNTIF('Equip Rates'!$B:$B, $A34)&gt;0,
       COUNTIF('Equip Billings'!$B:$B, $A34)=0
   ),
   "MISSING FROM BILLINGS",
   ""
)</f>
        <v/>
      </c>
      <c r="G34" s="123" t="str" cm="1">
        <f t="array" ref="G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" spans="1:7" hidden="1" x14ac:dyDescent="0.25">
      <c r="A35" s="122" t="s">
        <v>4742</v>
      </c>
      <c r="B35" s="36" t="str">
        <f>IF(
   COUNTIF('Equip Rates'!$B:$B, $A35) &gt; 0,
   "In Rates",
   "Not in Rates"
)</f>
        <v>Not in Rates</v>
      </c>
      <c r="C35" s="56" t="str">
        <f>IFERROR(_xlfn.XLOOKUP(Table19[[#This Row],[ASSET ID]],Table7[Equip '#],Table7[Rate],),"Not Billed")</f>
        <v>Not Billed</v>
      </c>
      <c r="D35" s="36" t="str">
        <f>IF(
   COUNTIF('Equip Billings'!$B:$B, $A35) &gt; 0,
   "Billed",
   "Not Billed"
)</f>
        <v>Not Billed</v>
      </c>
      <c r="E35" s="36" t="str">
        <f>IF(
   COUNTIF('Equip Rates'!$B:$B, $A35)=0,
   "No Rate in Equip Rates",
   IF(
      COUNTIF('Equip Billings'!$B:$B, $A35)=0,
      "Has Rate / Not Billed",
      "Has Rate / Billed"
   )
)</f>
        <v>No Rate in Equip Rates</v>
      </c>
      <c r="F35" s="36" t="str">
        <f>IF(
   AND(
       COUNTIF(FLEET!$CW:$CW, $A35)&gt;0,
       COUNTIF('Equip Rates'!$B:$B, $A35)&gt;0,
       COUNTIF('Equip Billings'!$B:$B, $A35)=0
   ),
   "MISSING FROM BILLINGS",
   ""
)</f>
        <v/>
      </c>
      <c r="G35" s="123" t="str" cm="1">
        <f t="array" ref="G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" spans="1:7" hidden="1" x14ac:dyDescent="0.25">
      <c r="A36" s="122" t="s">
        <v>3632</v>
      </c>
      <c r="B36" s="36" t="str">
        <f>IF(
   COUNTIF('Equip Rates'!$B:$B, $A36) &gt; 0,
   "In Rates",
   "Not in Rates"
)</f>
        <v>Not in Rates</v>
      </c>
      <c r="C36" s="56" t="str">
        <f>IFERROR(_xlfn.XLOOKUP(Table19[[#This Row],[ASSET ID]],Table7[Equip '#],Table7[Rate],),"Not Billed")</f>
        <v>Not Billed</v>
      </c>
      <c r="D36" s="36" t="str">
        <f>IF(
   COUNTIF('Equip Billings'!$B:$B, $A36) &gt; 0,
   "Billed",
   "Not Billed"
)</f>
        <v>Not Billed</v>
      </c>
      <c r="E36" s="36" t="str">
        <f>IF(
   COUNTIF('Equip Rates'!$B:$B, $A36)=0,
   "No Rate in Equip Rates",
   IF(
      COUNTIF('Equip Billings'!$B:$B, $A36)=0,
      "Has Rate / Not Billed",
      "Has Rate / Billed"
   )
)</f>
        <v>No Rate in Equip Rates</v>
      </c>
      <c r="F36" s="36" t="str">
        <f>IF(
   AND(
       COUNTIF(FLEET!$CW:$CW, $A36)&gt;0,
       COUNTIF('Equip Rates'!$B:$B, $A36)&gt;0,
       COUNTIF('Equip Billings'!$B:$B, $A36)=0
   ),
   "MISSING FROM BILLINGS",
   ""
)</f>
        <v/>
      </c>
      <c r="G36" s="123" t="str" cm="1">
        <f t="array" ref="G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" spans="1:7" hidden="1" x14ac:dyDescent="0.25">
      <c r="A37" s="122" t="s">
        <v>4750</v>
      </c>
      <c r="B37" s="36" t="str">
        <f>IF(
   COUNTIF('Equip Rates'!$B:$B, $A37) &gt; 0,
   "In Rates",
   "Not in Rates"
)</f>
        <v>Not in Rates</v>
      </c>
      <c r="C37" s="56" t="str">
        <f>IFERROR(_xlfn.XLOOKUP(Table19[[#This Row],[ASSET ID]],Table7[Equip '#],Table7[Rate],),"Not Billed")</f>
        <v>Not Billed</v>
      </c>
      <c r="D37" s="36" t="str">
        <f>IF(
   COUNTIF('Equip Billings'!$B:$B, $A37) &gt; 0,
   "Billed",
   "Not Billed"
)</f>
        <v>Not Billed</v>
      </c>
      <c r="E37" s="36" t="str">
        <f>IF(
   COUNTIF('Equip Rates'!$B:$B, $A37)=0,
   "No Rate in Equip Rates",
   IF(
      COUNTIF('Equip Billings'!$B:$B, $A37)=0,
      "Has Rate / Not Billed",
      "Has Rate / Billed"
   )
)</f>
        <v>No Rate in Equip Rates</v>
      </c>
      <c r="F37" s="36" t="str">
        <f>IF(
   AND(
       COUNTIF(FLEET!$CW:$CW, $A37)&gt;0,
       COUNTIF('Equip Rates'!$B:$B, $A37)&gt;0,
       COUNTIF('Equip Billings'!$B:$B, $A37)=0
   ),
   "MISSING FROM BILLINGS",
   ""
)</f>
        <v/>
      </c>
      <c r="G37" s="123" t="str" cm="1">
        <f t="array" ref="G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" spans="1:7" hidden="1" x14ac:dyDescent="0.25">
      <c r="A38" s="122" t="s">
        <v>3633</v>
      </c>
      <c r="B38" s="36" t="str">
        <f>IF(
   COUNTIF('Equip Rates'!$B:$B, $A38) &gt; 0,
   "In Rates",
   "Not in Rates"
)</f>
        <v>Not in Rates</v>
      </c>
      <c r="C38" s="56" t="str">
        <f>IFERROR(_xlfn.XLOOKUP(Table19[[#This Row],[ASSET ID]],Table7[Equip '#],Table7[Rate],),"Not Billed")</f>
        <v>Not Billed</v>
      </c>
      <c r="D38" s="36" t="str">
        <f>IF(
   COUNTIF('Equip Billings'!$B:$B, $A38) &gt; 0,
   "Billed",
   "Not Billed"
)</f>
        <v>Not Billed</v>
      </c>
      <c r="E38" s="36" t="str">
        <f>IF(
   COUNTIF('Equip Rates'!$B:$B, $A38)=0,
   "No Rate in Equip Rates",
   IF(
      COUNTIF('Equip Billings'!$B:$B, $A38)=0,
      "Has Rate / Not Billed",
      "Has Rate / Billed"
   )
)</f>
        <v>No Rate in Equip Rates</v>
      </c>
      <c r="F38" s="36" t="str">
        <f>IF(
   AND(
       COUNTIF(FLEET!$CW:$CW, $A38)&gt;0,
       COUNTIF('Equip Rates'!$B:$B, $A38)&gt;0,
       COUNTIF('Equip Billings'!$B:$B, $A38)=0
   ),
   "MISSING FROM BILLINGS",
   ""
)</f>
        <v/>
      </c>
      <c r="G38" s="123" t="str" cm="1">
        <f t="array" ref="G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" spans="1:7" hidden="1" x14ac:dyDescent="0.25">
      <c r="A39" s="122" t="s">
        <v>4759</v>
      </c>
      <c r="B39" s="36" t="str">
        <f>IF(
   COUNTIF('Equip Rates'!$B:$B, $A39) &gt; 0,
   "In Rates",
   "Not in Rates"
)</f>
        <v>Not in Rates</v>
      </c>
      <c r="C39" s="56" t="str">
        <f>IFERROR(_xlfn.XLOOKUP(Table19[[#This Row],[ASSET ID]],Table7[Equip '#],Table7[Rate],),"Not Billed")</f>
        <v>Not Billed</v>
      </c>
      <c r="D39" s="36" t="str">
        <f>IF(
   COUNTIF('Equip Billings'!$B:$B, $A39) &gt; 0,
   "Billed",
   "Not Billed"
)</f>
        <v>Not Billed</v>
      </c>
      <c r="E39" s="36" t="str">
        <f>IF(
   COUNTIF('Equip Rates'!$B:$B, $A39)=0,
   "No Rate in Equip Rates",
   IF(
      COUNTIF('Equip Billings'!$B:$B, $A39)=0,
      "Has Rate / Not Billed",
      "Has Rate / Billed"
   )
)</f>
        <v>No Rate in Equip Rates</v>
      </c>
      <c r="F39" s="36" t="str">
        <f>IF(
   AND(
       COUNTIF(FLEET!$CW:$CW, $A39)&gt;0,
       COUNTIF('Equip Rates'!$B:$B, $A39)&gt;0,
       COUNTIF('Equip Billings'!$B:$B, $A39)=0
   ),
   "MISSING FROM BILLINGS",
   ""
)</f>
        <v/>
      </c>
      <c r="G39" s="123" t="str" cm="1">
        <f t="array" ref="G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" spans="1:7" hidden="1" x14ac:dyDescent="0.25">
      <c r="A40" s="122" t="s">
        <v>3634</v>
      </c>
      <c r="B40" s="36" t="str">
        <f>IF(
   COUNTIF('Equip Rates'!$B:$B, $A40) &gt; 0,
   "In Rates",
   "Not in Rates"
)</f>
        <v>Not in Rates</v>
      </c>
      <c r="C40" s="56" t="str">
        <f>IFERROR(_xlfn.XLOOKUP(Table19[[#This Row],[ASSET ID]],Table7[Equip '#],Table7[Rate],),"Not Billed")</f>
        <v>Not Billed</v>
      </c>
      <c r="D40" s="36" t="str">
        <f>IF(
   COUNTIF('Equip Billings'!$B:$B, $A40) &gt; 0,
   "Billed",
   "Not Billed"
)</f>
        <v>Not Billed</v>
      </c>
      <c r="E40" s="36" t="str">
        <f>IF(
   COUNTIF('Equip Rates'!$B:$B, $A40)=0,
   "No Rate in Equip Rates",
   IF(
      COUNTIF('Equip Billings'!$B:$B, $A40)=0,
      "Has Rate / Not Billed",
      "Has Rate / Billed"
   )
)</f>
        <v>No Rate in Equip Rates</v>
      </c>
      <c r="F40" s="36" t="str">
        <f>IF(
   AND(
       COUNTIF(FLEET!$CW:$CW, $A40)&gt;0,
       COUNTIF('Equip Rates'!$B:$B, $A40)&gt;0,
       COUNTIF('Equip Billings'!$B:$B, $A40)=0
   ),
   "MISSING FROM BILLINGS",
   ""
)</f>
        <v/>
      </c>
      <c r="G40" s="123" t="str" cm="1">
        <f t="array" ref="G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" spans="1:7" hidden="1" x14ac:dyDescent="0.25">
      <c r="A41" s="122" t="s">
        <v>4766</v>
      </c>
      <c r="B41" s="36" t="str">
        <f>IF(
   COUNTIF('Equip Rates'!$B:$B, $A41) &gt; 0,
   "In Rates",
   "Not in Rates"
)</f>
        <v>Not in Rates</v>
      </c>
      <c r="C41" s="56" t="str">
        <f>IFERROR(_xlfn.XLOOKUP(Table19[[#This Row],[ASSET ID]],Table7[Equip '#],Table7[Rate],),"Not Billed")</f>
        <v>Not Billed</v>
      </c>
      <c r="D41" s="36" t="str">
        <f>IF(
   COUNTIF('Equip Billings'!$B:$B, $A41) &gt; 0,
   "Billed",
   "Not Billed"
)</f>
        <v>Not Billed</v>
      </c>
      <c r="E41" s="36" t="str">
        <f>IF(
   COUNTIF('Equip Rates'!$B:$B, $A41)=0,
   "No Rate in Equip Rates",
   IF(
      COUNTIF('Equip Billings'!$B:$B, $A41)=0,
      "Has Rate / Not Billed",
      "Has Rate / Billed"
   )
)</f>
        <v>No Rate in Equip Rates</v>
      </c>
      <c r="F41" s="36" t="str">
        <f>IF(
   AND(
       COUNTIF(FLEET!$CW:$CW, $A41)&gt;0,
       COUNTIF('Equip Rates'!$B:$B, $A41)&gt;0,
       COUNTIF('Equip Billings'!$B:$B, $A41)=0
   ),
   "MISSING FROM BILLINGS",
   ""
)</f>
        <v/>
      </c>
      <c r="G41" s="123" t="str" cm="1">
        <f t="array" ref="G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" spans="1:7" hidden="1" x14ac:dyDescent="0.25">
      <c r="A42" s="122" t="s">
        <v>3867</v>
      </c>
      <c r="B42" s="36" t="str">
        <f>IF(
   COUNTIF('Equip Rates'!$B:$B, $A42) &gt; 0,
   "In Rates",
   "Not in Rates"
)</f>
        <v>Not in Rates</v>
      </c>
      <c r="C42" s="56" t="str">
        <f>IFERROR(_xlfn.XLOOKUP(Table19[[#This Row],[ASSET ID]],Table7[Equip '#],Table7[Rate],),"Not Billed")</f>
        <v>Not Billed</v>
      </c>
      <c r="D42" s="36" t="str">
        <f>IF(
   COUNTIF('Equip Billings'!$B:$B, $A42) &gt; 0,
   "Billed",
   "Not Billed"
)</f>
        <v>Not Billed</v>
      </c>
      <c r="E42" s="36" t="str">
        <f>IF(
   COUNTIF('Equip Rates'!$B:$B, $A42)=0,
   "No Rate in Equip Rates",
   IF(
      COUNTIF('Equip Billings'!$B:$B, $A42)=0,
      "Has Rate / Not Billed",
      "Has Rate / Billed"
   )
)</f>
        <v>No Rate in Equip Rates</v>
      </c>
      <c r="F42" s="36" t="str">
        <f>IF(
   AND(
       COUNTIF(FLEET!$CW:$CW, $A42)&gt;0,
       COUNTIF('Equip Rates'!$B:$B, $A42)&gt;0,
       COUNTIF('Equip Billings'!$B:$B, $A42)=0
   ),
   "MISSING FROM BILLINGS",
   ""
)</f>
        <v/>
      </c>
      <c r="G42" s="123" t="str" cm="1">
        <f t="array" ref="G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" spans="1:7" hidden="1" x14ac:dyDescent="0.25">
      <c r="A43" s="122" t="s">
        <v>4083</v>
      </c>
      <c r="B43" s="36" t="str">
        <f>IF(
   COUNTIF('Equip Rates'!$B:$B, $A43) &gt; 0,
   "In Rates",
   "Not in Rates"
)</f>
        <v>Not in Rates</v>
      </c>
      <c r="C43" s="56" t="str">
        <f>IFERROR(_xlfn.XLOOKUP(Table19[[#This Row],[ASSET ID]],Table7[Equip '#],Table7[Rate],),"Not Billed")</f>
        <v>Not Billed</v>
      </c>
      <c r="D43" s="36" t="str">
        <f>IF(
   COUNTIF('Equip Billings'!$B:$B, $A43) &gt; 0,
   "Billed",
   "Not Billed"
)</f>
        <v>Not Billed</v>
      </c>
      <c r="E43" s="36" t="str">
        <f>IF(
   COUNTIF('Equip Rates'!$B:$B, $A43)=0,
   "No Rate in Equip Rates",
   IF(
      COUNTIF('Equip Billings'!$B:$B, $A43)=0,
      "Has Rate / Not Billed",
      "Has Rate / Billed"
   )
)</f>
        <v>No Rate in Equip Rates</v>
      </c>
      <c r="F43" s="36" t="str">
        <f>IF(
   AND(
       COUNTIF(FLEET!$CW:$CW, $A43)&gt;0,
       COUNTIF('Equip Rates'!$B:$B, $A43)&gt;0,
       COUNTIF('Equip Billings'!$B:$B, $A43)=0
   ),
   "MISSING FROM BILLINGS",
   ""
)</f>
        <v/>
      </c>
      <c r="G43" s="123" t="str" cm="1">
        <f t="array" ref="G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" spans="1:7" hidden="1" x14ac:dyDescent="0.25">
      <c r="A44" s="122" t="s">
        <v>4084</v>
      </c>
      <c r="B44" s="36" t="str">
        <f>IF(
   COUNTIF('Equip Rates'!$B:$B, $A44) &gt; 0,
   "In Rates",
   "Not in Rates"
)</f>
        <v>Not in Rates</v>
      </c>
      <c r="C44" s="56" t="str">
        <f>IFERROR(_xlfn.XLOOKUP(Table19[[#This Row],[ASSET ID]],Table7[Equip '#],Table7[Rate],),"Not Billed")</f>
        <v>Not Billed</v>
      </c>
      <c r="D44" s="36" t="str">
        <f>IF(
   COUNTIF('Equip Billings'!$B:$B, $A44) &gt; 0,
   "Billed",
   "Not Billed"
)</f>
        <v>Not Billed</v>
      </c>
      <c r="E44" s="36" t="str">
        <f>IF(
   COUNTIF('Equip Rates'!$B:$B, $A44)=0,
   "No Rate in Equip Rates",
   IF(
      COUNTIF('Equip Billings'!$B:$B, $A44)=0,
      "Has Rate / Not Billed",
      "Has Rate / Billed"
   )
)</f>
        <v>No Rate in Equip Rates</v>
      </c>
      <c r="F44" s="36" t="str">
        <f>IF(
   AND(
       COUNTIF(FLEET!$CW:$CW, $A44)&gt;0,
       COUNTIF('Equip Rates'!$B:$B, $A44)&gt;0,
       COUNTIF('Equip Billings'!$B:$B, $A44)=0
   ),
   "MISSING FROM BILLINGS",
   ""
)</f>
        <v/>
      </c>
      <c r="G44" s="123" t="str" cm="1">
        <f t="array" ref="G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" spans="1:7" hidden="1" x14ac:dyDescent="0.25">
      <c r="A45" s="122" t="s">
        <v>3635</v>
      </c>
      <c r="B45" s="36" t="str">
        <f>IF(
   COUNTIF('Equip Rates'!$B:$B, $A45) &gt; 0,
   "In Rates",
   "Not in Rates"
)</f>
        <v>Not in Rates</v>
      </c>
      <c r="C45" s="56" t="str">
        <f>IFERROR(_xlfn.XLOOKUP(Table19[[#This Row],[ASSET ID]],Table7[Equip '#],Table7[Rate],),"Not Billed")</f>
        <v>Not Billed</v>
      </c>
      <c r="D45" s="36" t="str">
        <f>IF(
   COUNTIF('Equip Billings'!$B:$B, $A45) &gt; 0,
   "Billed",
   "Not Billed"
)</f>
        <v>Not Billed</v>
      </c>
      <c r="E45" s="36" t="str">
        <f>IF(
   COUNTIF('Equip Rates'!$B:$B, $A45)=0,
   "No Rate in Equip Rates",
   IF(
      COUNTIF('Equip Billings'!$B:$B, $A45)=0,
      "Has Rate / Not Billed",
      "Has Rate / Billed"
   )
)</f>
        <v>No Rate in Equip Rates</v>
      </c>
      <c r="F45" s="36" t="str">
        <f>IF(
   AND(
       COUNTIF(FLEET!$CW:$CW, $A45)&gt;0,
       COUNTIF('Equip Rates'!$B:$B, $A45)&gt;0,
       COUNTIF('Equip Billings'!$B:$B, $A45)=0
   ),
   "MISSING FROM BILLINGS",
   ""
)</f>
        <v/>
      </c>
      <c r="G45" s="123" t="str" cm="1">
        <f t="array" ref="G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" spans="1:7" hidden="1" x14ac:dyDescent="0.25">
      <c r="A46" s="122" t="s">
        <v>3980</v>
      </c>
      <c r="B46" s="36" t="str">
        <f>IF(
   COUNTIF('Equip Rates'!$B:$B, $A46) &gt; 0,
   "In Rates",
   "Not in Rates"
)</f>
        <v>Not in Rates</v>
      </c>
      <c r="C46" s="56" t="str">
        <f>IFERROR(_xlfn.XLOOKUP(Table19[[#This Row],[ASSET ID]],Table7[Equip '#],Table7[Rate],),"Not Billed")</f>
        <v>Not Billed</v>
      </c>
      <c r="D46" s="36" t="str">
        <f>IF(
   COUNTIF('Equip Billings'!$B:$B, $A46) &gt; 0,
   "Billed",
   "Not Billed"
)</f>
        <v>Not Billed</v>
      </c>
      <c r="E46" s="36" t="str">
        <f>IF(
   COUNTIF('Equip Rates'!$B:$B, $A46)=0,
   "No Rate in Equip Rates",
   IF(
      COUNTIF('Equip Billings'!$B:$B, $A46)=0,
      "Has Rate / Not Billed",
      "Has Rate / Billed"
   )
)</f>
        <v>No Rate in Equip Rates</v>
      </c>
      <c r="F46" s="36" t="str">
        <f>IF(
   AND(
       COUNTIF(FLEET!$CW:$CW, $A46)&gt;0,
       COUNTIF('Equip Rates'!$B:$B, $A46)&gt;0,
       COUNTIF('Equip Billings'!$B:$B, $A46)=0
   ),
   "MISSING FROM BILLINGS",
   ""
)</f>
        <v/>
      </c>
      <c r="G46" s="123" t="str" cm="1">
        <f t="array" ref="G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" spans="1:7" hidden="1" x14ac:dyDescent="0.25">
      <c r="A47" s="122" t="s">
        <v>3940</v>
      </c>
      <c r="B47" s="36" t="str">
        <f>IF(
   COUNTIF('Equip Rates'!$B:$B, $A47) &gt; 0,
   "In Rates",
   "Not in Rates"
)</f>
        <v>Not in Rates</v>
      </c>
      <c r="C47" s="56" t="str">
        <f>IFERROR(_xlfn.XLOOKUP(Table19[[#This Row],[ASSET ID]],Table7[Equip '#],Table7[Rate],),"Not Billed")</f>
        <v>Not Billed</v>
      </c>
      <c r="D47" s="36" t="str">
        <f>IF(
   COUNTIF('Equip Billings'!$B:$B, $A47) &gt; 0,
   "Billed",
   "Not Billed"
)</f>
        <v>Not Billed</v>
      </c>
      <c r="E47" s="36" t="str">
        <f>IF(
   COUNTIF('Equip Rates'!$B:$B, $A47)=0,
   "No Rate in Equip Rates",
   IF(
      COUNTIF('Equip Billings'!$B:$B, $A47)=0,
      "Has Rate / Not Billed",
      "Has Rate / Billed"
   )
)</f>
        <v>No Rate in Equip Rates</v>
      </c>
      <c r="F47" s="36" t="str">
        <f>IF(
   AND(
       COUNTIF(FLEET!$CW:$CW, $A47)&gt;0,
       COUNTIF('Equip Rates'!$B:$B, $A47)&gt;0,
       COUNTIF('Equip Billings'!$B:$B, $A47)=0
   ),
   "MISSING FROM BILLINGS",
   ""
)</f>
        <v/>
      </c>
      <c r="G47" s="123" t="str" cm="1">
        <f t="array" ref="G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" spans="1:7" hidden="1" x14ac:dyDescent="0.25">
      <c r="A48" s="122" t="s">
        <v>727</v>
      </c>
      <c r="B48" s="36" t="str">
        <f>IF(
   COUNTIF('Equip Rates'!$B:$B, $A48) &gt; 0,
   "In Rates",
   "Not in Rates"
)</f>
        <v>Not in Rates</v>
      </c>
      <c r="C48" s="56" t="str">
        <f>IFERROR(_xlfn.XLOOKUP(Table19[[#This Row],[ASSET ID]],Table7[Equip '#],Table7[Rate],),"Not Billed")</f>
        <v>Not Billed</v>
      </c>
      <c r="D48" s="36" t="str">
        <f>IF(
   COUNTIF('Equip Billings'!$B:$B, $A48) &gt; 0,
   "Billed",
   "Not Billed"
)</f>
        <v>Not Billed</v>
      </c>
      <c r="E48" s="36" t="str">
        <f>IF(
   COUNTIF('Equip Rates'!$B:$B, $A48)=0,
   "No Rate in Equip Rates",
   IF(
      COUNTIF('Equip Billings'!$B:$B, $A48)=0,
      "Has Rate / Not Billed",
      "Has Rate / Billed"
   )
)</f>
        <v>No Rate in Equip Rates</v>
      </c>
      <c r="F48" s="36" t="str">
        <f>IF(
   AND(
       COUNTIF(FLEET!$CW:$CW, $A48)&gt;0,
       COUNTIF('Equip Rates'!$B:$B, $A48)&gt;0,
       COUNTIF('Equip Billings'!$B:$B, $A48)=0
   ),
   "MISSING FROM BILLINGS",
   ""
)</f>
        <v/>
      </c>
      <c r="G48" s="123" t="str" cm="1">
        <f t="array" ref="G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" spans="1:7" hidden="1" x14ac:dyDescent="0.25">
      <c r="A49" s="122" t="s">
        <v>736</v>
      </c>
      <c r="B49" s="36" t="str">
        <f>IF(
   COUNTIF('Equip Rates'!$B:$B, $A49) &gt; 0,
   "In Rates",
   "Not in Rates"
)</f>
        <v>Not in Rates</v>
      </c>
      <c r="C49" s="56" t="str">
        <f>IFERROR(_xlfn.XLOOKUP(Table19[[#This Row],[ASSET ID]],Table7[Equip '#],Table7[Rate],),"Not Billed")</f>
        <v>Not Billed</v>
      </c>
      <c r="D49" s="36" t="str">
        <f>IF(
   COUNTIF('Equip Billings'!$B:$B, $A49) &gt; 0,
   "Billed",
   "Not Billed"
)</f>
        <v>Not Billed</v>
      </c>
      <c r="E49" s="36" t="str">
        <f>IF(
   COUNTIF('Equip Rates'!$B:$B, $A49)=0,
   "No Rate in Equip Rates",
   IF(
      COUNTIF('Equip Billings'!$B:$B, $A49)=0,
      "Has Rate / Not Billed",
      "Has Rate / Billed"
   )
)</f>
        <v>No Rate in Equip Rates</v>
      </c>
      <c r="F49" s="36" t="str">
        <f>IF(
   AND(
       COUNTIF(FLEET!$CW:$CW, $A49)&gt;0,
       COUNTIF('Equip Rates'!$B:$B, $A49)&gt;0,
       COUNTIF('Equip Billings'!$B:$B, $A49)=0
   ),
   "MISSING FROM BILLINGS",
   ""
)</f>
        <v/>
      </c>
      <c r="G49" s="123" t="str" cm="1">
        <f t="array" ref="G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" spans="1:7" hidden="1" x14ac:dyDescent="0.25">
      <c r="A50" s="122" t="s">
        <v>749</v>
      </c>
      <c r="B50" s="36" t="str">
        <f>IF(
   COUNTIF('Equip Rates'!$B:$B, $A50) &gt; 0,
   "In Rates",
   "Not in Rates"
)</f>
        <v>Not in Rates</v>
      </c>
      <c r="C50" s="56" t="str">
        <f>IFERROR(_xlfn.XLOOKUP(Table19[[#This Row],[ASSET ID]],Table7[Equip '#],Table7[Rate],),"Not Billed")</f>
        <v>Not Billed</v>
      </c>
      <c r="D50" s="36" t="str">
        <f>IF(
   COUNTIF('Equip Billings'!$B:$B, $A50) &gt; 0,
   "Billed",
   "Not Billed"
)</f>
        <v>Not Billed</v>
      </c>
      <c r="E50" s="36" t="str">
        <f>IF(
   COUNTIF('Equip Rates'!$B:$B, $A50)=0,
   "No Rate in Equip Rates",
   IF(
      COUNTIF('Equip Billings'!$B:$B, $A50)=0,
      "Has Rate / Not Billed",
      "Has Rate / Billed"
   )
)</f>
        <v>No Rate in Equip Rates</v>
      </c>
      <c r="F50" s="36" t="str">
        <f>IF(
   AND(
       COUNTIF(FLEET!$CW:$CW, $A50)&gt;0,
       COUNTIF('Equip Rates'!$B:$B, $A50)&gt;0,
       COUNTIF('Equip Billings'!$B:$B, $A50)=0
   ),
   "MISSING FROM BILLINGS",
   ""
)</f>
        <v/>
      </c>
      <c r="G50" s="123" t="str" cm="1">
        <f t="array" ref="G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" spans="1:7" hidden="1" x14ac:dyDescent="0.25">
      <c r="A51" s="122" t="s">
        <v>751</v>
      </c>
      <c r="B51" s="36" t="str">
        <f>IF(
   COUNTIF('Equip Rates'!$B:$B, $A51) &gt; 0,
   "In Rates",
   "Not in Rates"
)</f>
        <v>Not in Rates</v>
      </c>
      <c r="C51" s="56" t="str">
        <f>IFERROR(_xlfn.XLOOKUP(Table19[[#This Row],[ASSET ID]],Table7[Equip '#],Table7[Rate],),"Not Billed")</f>
        <v>Not Billed</v>
      </c>
      <c r="D51" s="36" t="str">
        <f>IF(
   COUNTIF('Equip Billings'!$B:$B, $A51) &gt; 0,
   "Billed",
   "Not Billed"
)</f>
        <v>Not Billed</v>
      </c>
      <c r="E51" s="36" t="str">
        <f>IF(
   COUNTIF('Equip Rates'!$B:$B, $A51)=0,
   "No Rate in Equip Rates",
   IF(
      COUNTIF('Equip Billings'!$B:$B, $A51)=0,
      "Has Rate / Not Billed",
      "Has Rate / Billed"
   )
)</f>
        <v>No Rate in Equip Rates</v>
      </c>
      <c r="F51" s="36" t="str">
        <f>IF(
   AND(
       COUNTIF(FLEET!$CW:$CW, $A51)&gt;0,
       COUNTIF('Equip Rates'!$B:$B, $A51)&gt;0,
       COUNTIF('Equip Billings'!$B:$B, $A51)=0
   ),
   "MISSING FROM BILLINGS",
   ""
)</f>
        <v/>
      </c>
      <c r="G51" s="123" t="str" cm="1">
        <f t="array" ref="G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" spans="1:7" hidden="1" x14ac:dyDescent="0.25">
      <c r="A52" s="122" t="s">
        <v>3241</v>
      </c>
      <c r="B52" s="36" t="str">
        <f>IF(
   COUNTIF('Equip Rates'!$B:$B, $A52) &gt; 0,
   "In Rates",
   "Not in Rates"
)</f>
        <v>Not in Rates</v>
      </c>
      <c r="C52" s="56" t="str">
        <f>IFERROR(_xlfn.XLOOKUP(Table19[[#This Row],[ASSET ID]],Table7[Equip '#],Table7[Rate],),"Not Billed")</f>
        <v>Not Billed</v>
      </c>
      <c r="D52" s="36" t="str">
        <f>IF(
   COUNTIF('Equip Billings'!$B:$B, $A52) &gt; 0,
   "Billed",
   "Not Billed"
)</f>
        <v>Not Billed</v>
      </c>
      <c r="E52" s="36" t="str">
        <f>IF(
   COUNTIF('Equip Rates'!$B:$B, $A52)=0,
   "No Rate in Equip Rates",
   IF(
      COUNTIF('Equip Billings'!$B:$B, $A52)=0,
      "Has Rate / Not Billed",
      "Has Rate / Billed"
   )
)</f>
        <v>No Rate in Equip Rates</v>
      </c>
      <c r="F52" s="36" t="str">
        <f>IF(
   AND(
       COUNTIF(FLEET!$CW:$CW, $A52)&gt;0,
       COUNTIF('Equip Rates'!$B:$B, $A52)&gt;0,
       COUNTIF('Equip Billings'!$B:$B, $A52)=0
   ),
   "MISSING FROM BILLINGS",
   ""
)</f>
        <v/>
      </c>
      <c r="G52" s="123" t="str" cm="1">
        <f t="array" ref="G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" spans="1:7" hidden="1" x14ac:dyDescent="0.25">
      <c r="A53" s="122" t="s">
        <v>3177</v>
      </c>
      <c r="B53" s="36" t="str">
        <f>IF(
   COUNTIF('Equip Rates'!$B:$B, $A53) &gt; 0,
   "In Rates",
   "Not in Rates"
)</f>
        <v>Not in Rates</v>
      </c>
      <c r="C53" s="56" t="str">
        <f>IFERROR(_xlfn.XLOOKUP(Table19[[#This Row],[ASSET ID]],Table7[Equip '#],Table7[Rate],),"Not Billed")</f>
        <v>Not Billed</v>
      </c>
      <c r="D53" s="36" t="str">
        <f>IF(
   COUNTIF('Equip Billings'!$B:$B, $A53) &gt; 0,
   "Billed",
   "Not Billed"
)</f>
        <v>Not Billed</v>
      </c>
      <c r="E53" s="36" t="str">
        <f>IF(
   COUNTIF('Equip Rates'!$B:$B, $A53)=0,
   "No Rate in Equip Rates",
   IF(
      COUNTIF('Equip Billings'!$B:$B, $A53)=0,
      "Has Rate / Not Billed",
      "Has Rate / Billed"
   )
)</f>
        <v>No Rate in Equip Rates</v>
      </c>
      <c r="F53" s="36" t="str">
        <f>IF(
   AND(
       COUNTIF(FLEET!$CW:$CW, $A53)&gt;0,
       COUNTIF('Equip Rates'!$B:$B, $A53)&gt;0,
       COUNTIF('Equip Billings'!$B:$B, $A53)=0
   ),
   "MISSING FROM BILLINGS",
   ""
)</f>
        <v/>
      </c>
      <c r="G53" s="123" t="str" cm="1">
        <f t="array" ref="G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" spans="1:7" hidden="1" x14ac:dyDescent="0.25">
      <c r="A54" s="122" t="s">
        <v>3844</v>
      </c>
      <c r="B54" s="36" t="str">
        <f>IF(
   COUNTIF('Equip Rates'!$B:$B, $A54) &gt; 0,
   "In Rates",
   "Not in Rates"
)</f>
        <v>In Rates</v>
      </c>
      <c r="C54" s="56">
        <f>IFERROR(_xlfn.XLOOKUP(Table19[[#This Row],[ASSET ID]],Table7[Equip '#],Table7[Rate],),"Not Billed")</f>
        <v>800</v>
      </c>
      <c r="D54" s="36" t="str">
        <f>IF(
   COUNTIF('Equip Billings'!$B:$B, $A54) &gt; 0,
   "Billed",
   "Not Billed"
)</f>
        <v>Billed</v>
      </c>
      <c r="E54" s="36" t="str">
        <f>IF(
   COUNTIF('Equip Rates'!$B:$B, $A54)=0,
   "No Rate in Equip Rates",
   IF(
      COUNTIF('Equip Billings'!$B:$B, $A54)=0,
      "Has Rate / Not Billed",
      "Has Rate / Billed"
   )
)</f>
        <v>Has Rate / Billed</v>
      </c>
      <c r="F54" s="36" t="str">
        <f>IF(
   AND(
       COUNTIF(FLEET!$CW:$CW, $A54)&gt;0,
       COUNTIF('Equip Rates'!$B:$B, $A54)&gt;0,
       COUNTIF('Equip Billings'!$B:$B, $A54)=0
   ),
   "MISSING FROM BILLINGS",
   ""
)</f>
        <v/>
      </c>
      <c r="G54" s="123" t="str" cm="1">
        <f t="array" ref="G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" spans="1:7" hidden="1" x14ac:dyDescent="0.25">
      <c r="A55" s="122" t="s">
        <v>3845</v>
      </c>
      <c r="B55" s="36" t="str">
        <f>IF(
   COUNTIF('Equip Rates'!$B:$B, $A55) &gt; 0,
   "In Rates",
   "Not in Rates"
)</f>
        <v>In Rates</v>
      </c>
      <c r="C55" s="56">
        <f>IFERROR(_xlfn.XLOOKUP(Table19[[#This Row],[ASSET ID]],Table7[Equip '#],Table7[Rate],),"Not Billed")</f>
        <v>800</v>
      </c>
      <c r="D55" s="36" t="str">
        <f>IF(
   COUNTIF('Equip Billings'!$B:$B, $A55) &gt; 0,
   "Billed",
   "Not Billed"
)</f>
        <v>Billed</v>
      </c>
      <c r="E55" s="36" t="str">
        <f>IF(
   COUNTIF('Equip Rates'!$B:$B, $A55)=0,
   "No Rate in Equip Rates",
   IF(
      COUNTIF('Equip Billings'!$B:$B, $A55)=0,
      "Has Rate / Not Billed",
      "Has Rate / Billed"
   )
)</f>
        <v>Has Rate / Billed</v>
      </c>
      <c r="F55" s="36" t="str">
        <f>IF(
   AND(
       COUNTIF(FLEET!$CW:$CW, $A55)&gt;0,
       COUNTIF('Equip Rates'!$B:$B, $A55)&gt;0,
       COUNTIF('Equip Billings'!$B:$B, $A55)=0
   ),
   "MISSING FROM BILLINGS",
   ""
)</f>
        <v/>
      </c>
      <c r="G55" s="123" t="str" cm="1">
        <f t="array" ref="G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" spans="1:7" hidden="1" x14ac:dyDescent="0.25">
      <c r="A56" s="122" t="s">
        <v>3846</v>
      </c>
      <c r="B56" s="36" t="str">
        <f>IF(
   COUNTIF('Equip Rates'!$B:$B, $A56) &gt; 0,
   "In Rates",
   "Not in Rates"
)</f>
        <v>In Rates</v>
      </c>
      <c r="C56" s="56">
        <f>IFERROR(_xlfn.XLOOKUP(Table19[[#This Row],[ASSET ID]],Table7[Equip '#],Table7[Rate],),"Not Billed")</f>
        <v>800</v>
      </c>
      <c r="D56" s="36" t="str">
        <f>IF(
   COUNTIF('Equip Billings'!$B:$B, $A56) &gt; 0,
   "Billed",
   "Not Billed"
)</f>
        <v>Billed</v>
      </c>
      <c r="E56" s="36" t="str">
        <f>IF(
   COUNTIF('Equip Rates'!$B:$B, $A56)=0,
   "No Rate in Equip Rates",
   IF(
      COUNTIF('Equip Billings'!$B:$B, $A56)=0,
      "Has Rate / Not Billed",
      "Has Rate / Billed"
   )
)</f>
        <v>Has Rate / Billed</v>
      </c>
      <c r="F56" s="36" t="str">
        <f>IF(
   AND(
       COUNTIF(FLEET!$CW:$CW, $A56)&gt;0,
       COUNTIF('Equip Rates'!$B:$B, $A56)&gt;0,
       COUNTIF('Equip Billings'!$B:$B, $A56)=0
   ),
   "MISSING FROM BILLINGS",
   ""
)</f>
        <v/>
      </c>
      <c r="G56" s="123" t="str" cm="1">
        <f t="array" ref="G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" spans="1:7" hidden="1" x14ac:dyDescent="0.25">
      <c r="A57" s="122" t="s">
        <v>4820</v>
      </c>
      <c r="B57" s="36" t="str">
        <f>IF(
   COUNTIF('Equip Rates'!$B:$B, $A57) &gt; 0,
   "In Rates",
   "Not in Rates"
)</f>
        <v>Not in Rates</v>
      </c>
      <c r="C57" s="56" t="str">
        <f>IFERROR(_xlfn.XLOOKUP(Table19[[#This Row],[ASSET ID]],Table7[Equip '#],Table7[Rate],),"Not Billed")</f>
        <v>Not Billed</v>
      </c>
      <c r="D57" s="36" t="str">
        <f>IF(
   COUNTIF('Equip Billings'!$B:$B, $A57) &gt; 0,
   "Billed",
   "Not Billed"
)</f>
        <v>Not Billed</v>
      </c>
      <c r="E57" s="36" t="str">
        <f>IF(
   COUNTIF('Equip Rates'!$B:$B, $A57)=0,
   "No Rate in Equip Rates",
   IF(
      COUNTIF('Equip Billings'!$B:$B, $A57)=0,
      "Has Rate / Not Billed",
      "Has Rate / Billed"
   )
)</f>
        <v>No Rate in Equip Rates</v>
      </c>
      <c r="F57" s="36" t="str">
        <f>IF(
   AND(
       COUNTIF(FLEET!$CW:$CW, $A57)&gt;0,
       COUNTIF('Equip Rates'!$B:$B, $A57)&gt;0,
       COUNTIF('Equip Billings'!$B:$B, $A57)=0
   ),
   "MISSING FROM BILLINGS",
   ""
)</f>
        <v/>
      </c>
      <c r="G57" s="123" t="str" cm="1">
        <f t="array" ref="G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" spans="1:7" hidden="1" x14ac:dyDescent="0.25">
      <c r="A58" s="122" t="s">
        <v>4828</v>
      </c>
      <c r="B58" s="36" t="str">
        <f>IF(
   COUNTIF('Equip Rates'!$B:$B, $A58) &gt; 0,
   "In Rates",
   "Not in Rates"
)</f>
        <v>Not in Rates</v>
      </c>
      <c r="C58" s="56" t="str">
        <f>IFERROR(_xlfn.XLOOKUP(Table19[[#This Row],[ASSET ID]],Table7[Equip '#],Table7[Rate],),"Not Billed")</f>
        <v>Not Billed</v>
      </c>
      <c r="D58" s="36" t="str">
        <f>IF(
   COUNTIF('Equip Billings'!$B:$B, $A58) &gt; 0,
   "Billed",
   "Not Billed"
)</f>
        <v>Not Billed</v>
      </c>
      <c r="E58" s="36" t="str">
        <f>IF(
   COUNTIF('Equip Rates'!$B:$B, $A58)=0,
   "No Rate in Equip Rates",
   IF(
      COUNTIF('Equip Billings'!$B:$B, $A58)=0,
      "Has Rate / Not Billed",
      "Has Rate / Billed"
   )
)</f>
        <v>No Rate in Equip Rates</v>
      </c>
      <c r="F58" s="36" t="str">
        <f>IF(
   AND(
       COUNTIF(FLEET!$CW:$CW, $A58)&gt;0,
       COUNTIF('Equip Rates'!$B:$B, $A58)&gt;0,
       COUNTIF('Equip Billings'!$B:$B, $A58)=0
   ),
   "MISSING FROM BILLINGS",
   ""
)</f>
        <v/>
      </c>
      <c r="G58" s="123" t="str" cm="1">
        <f t="array" ref="G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" spans="1:7" hidden="1" x14ac:dyDescent="0.25">
      <c r="A59" s="122" t="s">
        <v>169</v>
      </c>
      <c r="B59" s="36" t="str">
        <f>IF(
   COUNTIF('Equip Rates'!$B:$B, $A59) &gt; 0,
   "In Rates",
   "Not in Rates"
)</f>
        <v>In Rates</v>
      </c>
      <c r="C59" s="56">
        <f>IFERROR(_xlfn.XLOOKUP(Table19[[#This Row],[ASSET ID]],Table7[Equip '#],Table7[Rate],),"Not Billed")</f>
        <v>2500</v>
      </c>
      <c r="D59" s="36" t="str">
        <f>IF(
   COUNTIF('Equip Billings'!$B:$B, $A59) &gt; 0,
   "Billed",
   "Not Billed"
)</f>
        <v>Billed</v>
      </c>
      <c r="E59" s="36" t="str">
        <f>IF(
   COUNTIF('Equip Rates'!$B:$B, $A59)=0,
   "No Rate in Equip Rates",
   IF(
      COUNTIF('Equip Billings'!$B:$B, $A59)=0,
      "Has Rate / Not Billed",
      "Has Rate / Billed"
   )
)</f>
        <v>Has Rate / Billed</v>
      </c>
      <c r="F59" s="36" t="str">
        <f>IF(
   AND(
       COUNTIF(FLEET!$CW:$CW, $A59)&gt;0,
       COUNTIF('Equip Rates'!$B:$B, $A59)&gt;0,
       COUNTIF('Equip Billings'!$B:$B, $A59)=0
   ),
   "MISSING FROM BILLINGS",
   ""
)</f>
        <v/>
      </c>
      <c r="G59" s="123" t="str" cm="1">
        <f t="array" ref="G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0" spans="1:7" hidden="1" x14ac:dyDescent="0.25">
      <c r="A60" s="122" t="s">
        <v>7</v>
      </c>
      <c r="B60" s="36" t="str">
        <f>IF(
   COUNTIF('Equip Rates'!$B:$B, $A60) &gt; 0,
   "In Rates",
   "Not in Rates"
)</f>
        <v>In Rates</v>
      </c>
      <c r="C60" s="56">
        <f>IFERROR(_xlfn.XLOOKUP(Table19[[#This Row],[ASSET ID]],Table7[Equip '#],Table7[Rate],),"Not Billed")</f>
        <v>2500</v>
      </c>
      <c r="D60" s="36" t="str">
        <f>IF(
   COUNTIF('Equip Billings'!$B:$B, $A60) &gt; 0,
   "Billed",
   "Not Billed"
)</f>
        <v>Billed</v>
      </c>
      <c r="E60" s="36" t="str">
        <f>IF(
   COUNTIF('Equip Rates'!$B:$B, $A60)=0,
   "No Rate in Equip Rates",
   IF(
      COUNTIF('Equip Billings'!$B:$B, $A60)=0,
      "Has Rate / Not Billed",
      "Has Rate / Billed"
   )
)</f>
        <v>Has Rate / Billed</v>
      </c>
      <c r="F60" s="36" t="str">
        <f>IF(
   AND(
       COUNTIF(FLEET!$CW:$CW, $A60)&gt;0,
       COUNTIF('Equip Rates'!$B:$B, $A60)&gt;0,
       COUNTIF('Equip Billings'!$B:$B, $A60)=0
   ),
   "MISSING FROM BILLINGS",
   ""
)</f>
        <v/>
      </c>
      <c r="G60" s="123" t="str" cm="1">
        <f t="array" ref="G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1" spans="1:7" hidden="1" x14ac:dyDescent="0.25">
      <c r="A61" s="122" t="s">
        <v>171</v>
      </c>
      <c r="B61" s="36" t="str">
        <f>IF(
   COUNTIF('Equip Rates'!$B:$B, $A61) &gt; 0,
   "In Rates",
   "Not in Rates"
)</f>
        <v>In Rates</v>
      </c>
      <c r="C61" s="56">
        <f>IFERROR(_xlfn.XLOOKUP(Table19[[#This Row],[ASSET ID]],Table7[Equip '#],Table7[Rate],),"Not Billed")</f>
        <v>2500</v>
      </c>
      <c r="D61" s="36" t="str">
        <f>IF(
   COUNTIF('Equip Billings'!$B:$B, $A61) &gt; 0,
   "Billed",
   "Not Billed"
)</f>
        <v>Billed</v>
      </c>
      <c r="E61" s="36" t="str">
        <f>IF(
   COUNTIF('Equip Rates'!$B:$B, $A61)=0,
   "No Rate in Equip Rates",
   IF(
      COUNTIF('Equip Billings'!$B:$B, $A61)=0,
      "Has Rate / Not Billed",
      "Has Rate / Billed"
   )
)</f>
        <v>Has Rate / Billed</v>
      </c>
      <c r="F61" s="36" t="str">
        <f>IF(
   AND(
       COUNTIF(FLEET!$CW:$CW, $A61)&gt;0,
       COUNTIF('Equip Rates'!$B:$B, $A61)&gt;0,
       COUNTIF('Equip Billings'!$B:$B, $A61)=0
   ),
   "MISSING FROM BILLINGS",
   ""
)</f>
        <v/>
      </c>
      <c r="G61" s="123" t="str" cm="1">
        <f t="array" ref="G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2" spans="1:7" hidden="1" x14ac:dyDescent="0.25">
      <c r="A62" s="122" t="s">
        <v>9</v>
      </c>
      <c r="B62" s="36" t="str">
        <f>IF(
   COUNTIF('Equip Rates'!$B:$B, $A62) &gt; 0,
   "In Rates",
   "Not in Rates"
)</f>
        <v>In Rates</v>
      </c>
      <c r="C62" s="56">
        <f>IFERROR(_xlfn.XLOOKUP(Table19[[#This Row],[ASSET ID]],Table7[Equip '#],Table7[Rate],),"Not Billed")</f>
        <v>2500</v>
      </c>
      <c r="D62" s="36" t="str">
        <f>IF(
   COUNTIF('Equip Billings'!$B:$B, $A62) &gt; 0,
   "Billed",
   "Not Billed"
)</f>
        <v>Billed</v>
      </c>
      <c r="E62" s="36" t="str">
        <f>IF(
   COUNTIF('Equip Rates'!$B:$B, $A62)=0,
   "No Rate in Equip Rates",
   IF(
      COUNTIF('Equip Billings'!$B:$B, $A62)=0,
      "Has Rate / Not Billed",
      "Has Rate / Billed"
   )
)</f>
        <v>Has Rate / Billed</v>
      </c>
      <c r="F62" s="36" t="str">
        <f>IF(
   AND(
       COUNTIF(FLEET!$CW:$CW, $A62)&gt;0,
       COUNTIF('Equip Rates'!$B:$B, $A62)&gt;0,
       COUNTIF('Equip Billings'!$B:$B, $A62)=0
   ),
   "MISSING FROM BILLINGS",
   ""
)</f>
        <v/>
      </c>
      <c r="G62" s="123" t="str" cm="1">
        <f t="array" ref="G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3" spans="1:7" hidden="1" x14ac:dyDescent="0.25">
      <c r="A63" s="122" t="s">
        <v>10</v>
      </c>
      <c r="B63" s="36" t="str">
        <f>IF(
   COUNTIF('Equip Rates'!$B:$B, $A63) &gt; 0,
   "In Rates",
   "Not in Rates"
)</f>
        <v>In Rates</v>
      </c>
      <c r="C63" s="56">
        <f>IFERROR(_xlfn.XLOOKUP(Table19[[#This Row],[ASSET ID]],Table7[Equip '#],Table7[Rate],),"Not Billed")</f>
        <v>2500</v>
      </c>
      <c r="D63" s="36" t="str">
        <f>IF(
   COUNTIF('Equip Billings'!$B:$B, $A63) &gt; 0,
   "Billed",
   "Not Billed"
)</f>
        <v>Billed</v>
      </c>
      <c r="E63" s="36" t="str">
        <f>IF(
   COUNTIF('Equip Rates'!$B:$B, $A63)=0,
   "No Rate in Equip Rates",
   IF(
      COUNTIF('Equip Billings'!$B:$B, $A63)=0,
      "Has Rate / Not Billed",
      "Has Rate / Billed"
   )
)</f>
        <v>Has Rate / Billed</v>
      </c>
      <c r="F63" s="36" t="str">
        <f>IF(
   AND(
       COUNTIF(FLEET!$CW:$CW, $A63)&gt;0,
       COUNTIF('Equip Rates'!$B:$B, $A63)&gt;0,
       COUNTIF('Equip Billings'!$B:$B, $A63)=0
   ),
   "MISSING FROM BILLINGS",
   ""
)</f>
        <v/>
      </c>
      <c r="G63" s="123" t="str" cm="1">
        <f t="array" ref="G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4" spans="1:7" x14ac:dyDescent="0.25">
      <c r="A64" s="122" t="s">
        <v>11</v>
      </c>
      <c r="B64" s="36" t="str">
        <f>IF(
   COUNTIF('Equip Rates'!$B:$B, $A64) &gt; 0,
   "In Rates",
   "Not in Rates"
)</f>
        <v>In Rates</v>
      </c>
      <c r="C64" s="56">
        <f>IFERROR(_xlfn.XLOOKUP(Table19[[#This Row],[ASSET ID]],Table7[Equip '#],Table7[Rate],),"Not Billed")</f>
        <v>2500</v>
      </c>
      <c r="D64" s="36" t="str">
        <f>IF(
   COUNTIF('Equip Billings'!$B:$B, $A64) &gt; 0,
   "Billed",
   "Not Billed"
)</f>
        <v>Billed</v>
      </c>
      <c r="E64" s="36" t="str">
        <f>IF(
   COUNTIF('Equip Rates'!$B:$B, $A64)=0,
   "No Rate in Equip Rates",
   IF(
      COUNTIF('Equip Billings'!$B:$B, $A64)=0,
      "Has Rate / Not Billed",
      "Has Rate / Billed"
   )
)</f>
        <v>Has Rate / Billed</v>
      </c>
      <c r="F64" s="36" t="str">
        <f>IF(
   AND(
       COUNTIF(FLEET!$CW:$CW, $A64)&gt;0,
       COUNTIF('Equip Rates'!$B:$B, $A64)&gt;0,
       COUNTIF('Equip Billings'!$B:$B, $A64)=0
   ),
   "MISSING FROM BILLINGS",
   ""
)</f>
        <v/>
      </c>
      <c r="G64" s="123" t="str" cm="1">
        <f t="array" ref="G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5" spans="1:7" hidden="1" x14ac:dyDescent="0.25">
      <c r="A65" s="129" t="s">
        <v>804</v>
      </c>
      <c r="B65" s="60" t="str">
        <f>IF(
   COUNTIF('Equip Rates'!$B:$B, $A65) &gt; 0,
   "In Rates",
   "Not in Rates"
)</f>
        <v>Not in Rates</v>
      </c>
      <c r="C65" s="130" t="str">
        <f>IFERROR(_xlfn.XLOOKUP(Table19[[#This Row],[ASSET ID]],Table7[Equip '#],Table7[Rate],),"Not Billed")</f>
        <v>Not Billed</v>
      </c>
      <c r="D65" s="36" t="str">
        <f>IF(
   COUNTIF('Equip Billings'!$B:$B, $A65) &gt; 0,
   "Billed",
   "Not Billed"
)</f>
        <v>Not Billed</v>
      </c>
      <c r="E65" s="36" t="str">
        <f>IF(
   COUNTIF('Equip Rates'!$B:$B, $A65)=0,
   "No Rate in Equip Rates",
   IF(
      COUNTIF('Equip Billings'!$B:$B, $A65)=0,
      "Has Rate / Not Billed",
      "Has Rate / Billed"
   )
)</f>
        <v>No Rate in Equip Rates</v>
      </c>
      <c r="F65" s="60" t="str">
        <f>IF(
   AND(
       COUNTIF(FLEET!$CW:$CW, $A65)&gt;0,
       COUNTIF('Equip Rates'!$B:$B, $A65)&gt;0,
       COUNTIF('Equip Billings'!$B:$B, $A65)=0
   ),
   "MISSING FROM BILLINGS",
   ""
)</f>
        <v/>
      </c>
      <c r="G65" s="131" t="str" cm="1">
        <f t="array" ref="G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6" spans="1:7" ht="49.5" x14ac:dyDescent="0.25">
      <c r="A66" s="124" t="s">
        <v>174</v>
      </c>
      <c r="B66" s="125" t="str">
        <f>IF(
   COUNTIF('Equip Rates'!$B:$B, $A66) &gt; 0,
   "In Rates",
   "Not in Rates"
)</f>
        <v>In Rates</v>
      </c>
      <c r="C66" s="126">
        <f>IFERROR(_xlfn.XLOOKUP(Table19[[#This Row],[ASSET ID]],Table7[Equip '#],Table7[Rate],),"Not Billed")</f>
        <v>1000</v>
      </c>
      <c r="D66" s="128" t="str">
        <f>IF(
   COUNTIF('Equip Billings'!$B:$B, $A66) &gt; 0,
   "Billed",
   "Not Billed"
)</f>
        <v>Not Billed</v>
      </c>
      <c r="E66" s="125" t="str">
        <f>IF(
   COUNTIF('Equip Rates'!$B:$B, $A66)=0,
   "No Rate in Equip Rates",
   IF(
      COUNTIF('Equip Billings'!$B:$B, $A66)=0,
      "Has Rate / Not Billed",
      "Has Rate / Billed"
   )
)</f>
        <v>Has Rate / Not Billed</v>
      </c>
      <c r="F66" s="125" t="str">
        <f>IF(
   AND(
       COUNTIF(FLEET!$CW:$CW, $A66)&gt;0,
       COUNTIF('Equip Rates'!$B:$B, $A66)&gt;0,
       COUNTIF('Equip Billings'!$B:$B, $A66)=0
   ),
   "MISSING FROM BILLINGS",
   ""
)</f>
        <v>MISSING FROM BILLINGS</v>
      </c>
      <c r="G66" s="127" t="str" cm="1">
        <f t="array" ref="G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2024-030 (0.01)
EQUIP HOU (0.99)</v>
      </c>
    </row>
    <row r="67" spans="1:7" hidden="1" x14ac:dyDescent="0.25">
      <c r="A67" s="132" t="s">
        <v>239</v>
      </c>
      <c r="B67" s="62" t="str">
        <f>IF(
   COUNTIF('Equip Rates'!$B:$B, $A67) &gt; 0,
   "In Rates",
   "Not in Rates"
)</f>
        <v>In Rates</v>
      </c>
      <c r="C67" s="133">
        <f>IFERROR(_xlfn.XLOOKUP(Table19[[#This Row],[ASSET ID]],Table7[Equip '#],Table7[Rate],),"Not Billed")</f>
        <v>1200</v>
      </c>
      <c r="D67" s="36" t="str">
        <f>IF(
   COUNTIF('Equip Billings'!$B:$B, $A67) &gt; 0,
   "Billed",
   "Not Billed"
)</f>
        <v>Billed</v>
      </c>
      <c r="E67" s="36" t="str">
        <f>IF(
   COUNTIF('Equip Rates'!$B:$B, $A67)=0,
   "No Rate in Equip Rates",
   IF(
      COUNTIF('Equip Billings'!$B:$B, $A67)=0,
      "Has Rate / Not Billed",
      "Has Rate / Billed"
   )
)</f>
        <v>Has Rate / Billed</v>
      </c>
      <c r="F67" s="62" t="str">
        <f>IF(
   AND(
       COUNTIF(FLEET!$CW:$CW, $A67)&gt;0,
       COUNTIF('Equip Rates'!$B:$B, $A67)&gt;0,
       COUNTIF('Equip Billings'!$B:$B, $A67)=0
   ),
   "MISSING FROM BILLINGS",
   ""
)</f>
        <v/>
      </c>
      <c r="G67" s="134" t="str" cm="1">
        <f t="array" ref="G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8" spans="1:7" hidden="1" x14ac:dyDescent="0.25">
      <c r="A68" s="122" t="s">
        <v>13</v>
      </c>
      <c r="B68" s="36" t="str">
        <f>IF(
   COUNTIF('Equip Rates'!$B:$B, $A68) &gt; 0,
   "In Rates",
   "Not in Rates"
)</f>
        <v>In Rates</v>
      </c>
      <c r="C68" s="56">
        <f>IFERROR(_xlfn.XLOOKUP(Table19[[#This Row],[ASSET ID]],Table7[Equip '#],Table7[Rate],),"Not Billed")</f>
        <v>1200</v>
      </c>
      <c r="D68" s="36" t="str">
        <f>IF(
   COUNTIF('Equip Billings'!$B:$B, $A68) &gt; 0,
   "Billed",
   "Not Billed"
)</f>
        <v>Billed</v>
      </c>
      <c r="E68" s="36" t="str">
        <f>IF(
   COUNTIF('Equip Rates'!$B:$B, $A68)=0,
   "No Rate in Equip Rates",
   IF(
      COUNTIF('Equip Billings'!$B:$B, $A68)=0,
      "Has Rate / Not Billed",
      "Has Rate / Billed"
   )
)</f>
        <v>Has Rate / Billed</v>
      </c>
      <c r="F68" s="36" t="str">
        <f>IF(
   AND(
       COUNTIF(FLEET!$CW:$CW, $A68)&gt;0,
       COUNTIF('Equip Rates'!$B:$B, $A68)&gt;0,
       COUNTIF('Equip Billings'!$B:$B, $A68)=0
   ),
   "MISSING FROM BILLINGS",
   ""
)</f>
        <v/>
      </c>
      <c r="G68" s="123" t="str" cm="1">
        <f t="array" ref="G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69" spans="1:7" hidden="1" x14ac:dyDescent="0.25">
      <c r="A69" s="122" t="s">
        <v>14</v>
      </c>
      <c r="B69" s="36" t="str">
        <f>IF(
   COUNTIF('Equip Rates'!$B:$B, $A69) &gt; 0,
   "In Rates",
   "Not in Rates"
)</f>
        <v>In Rates</v>
      </c>
      <c r="C69" s="56">
        <f>IFERROR(_xlfn.XLOOKUP(Table19[[#This Row],[ASSET ID]],Table7[Equip '#],Table7[Rate],),"Not Billed")</f>
        <v>1200</v>
      </c>
      <c r="D69" s="36" t="str">
        <f>IF(
   COUNTIF('Equip Billings'!$B:$B, $A69) &gt; 0,
   "Billed",
   "Not Billed"
)</f>
        <v>Billed</v>
      </c>
      <c r="E69" s="36" t="str">
        <f>IF(
   COUNTIF('Equip Rates'!$B:$B, $A69)=0,
   "No Rate in Equip Rates",
   IF(
      COUNTIF('Equip Billings'!$B:$B, $A69)=0,
      "Has Rate / Not Billed",
      "Has Rate / Billed"
   )
)</f>
        <v>Has Rate / Billed</v>
      </c>
      <c r="F69" s="36" t="str">
        <f>IF(
   AND(
       COUNTIF(FLEET!$CW:$CW, $A69)&gt;0,
       COUNTIF('Equip Rates'!$B:$B, $A69)&gt;0,
       COUNTIF('Equip Billings'!$B:$B, $A69)=0
   ),
   "MISSING FROM BILLINGS",
   ""
)</f>
        <v/>
      </c>
      <c r="G69" s="123" t="str" cm="1">
        <f t="array" ref="G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0" spans="1:7" hidden="1" x14ac:dyDescent="0.25">
      <c r="A70" s="129" t="s">
        <v>175</v>
      </c>
      <c r="B70" s="60" t="str">
        <f>IF(
   COUNTIF('Equip Rates'!$B:$B, $A70) &gt; 0,
   "In Rates",
   "Not in Rates"
)</f>
        <v>In Rates</v>
      </c>
      <c r="C70" s="130">
        <f>IFERROR(_xlfn.XLOOKUP(Table19[[#This Row],[ASSET ID]],Table7[Equip '#],Table7[Rate],),"Not Billed")</f>
        <v>1200</v>
      </c>
      <c r="D70" s="36" t="str">
        <f>IF(
   COUNTIF('Equip Billings'!$B:$B, $A70) &gt; 0,
   "Billed",
   "Not Billed"
)</f>
        <v>Billed</v>
      </c>
      <c r="E70" s="36" t="str">
        <f>IF(
   COUNTIF('Equip Rates'!$B:$B, $A70)=0,
   "No Rate in Equip Rates",
   IF(
      COUNTIF('Equip Billings'!$B:$B, $A70)=0,
      "Has Rate / Not Billed",
      "Has Rate / Billed"
   )
)</f>
        <v>Has Rate / Billed</v>
      </c>
      <c r="F70" s="60" t="str">
        <f>IF(
   AND(
       COUNTIF(FLEET!$CW:$CW, $A70)&gt;0,
       COUNTIF('Equip Rates'!$B:$B, $A70)&gt;0,
       COUNTIF('Equip Billings'!$B:$B, $A70)=0
   ),
   "MISSING FROM BILLINGS",
   ""
)</f>
        <v/>
      </c>
      <c r="G70" s="131" t="str" cm="1">
        <f t="array" ref="G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1" spans="1:7" ht="16.5" hidden="1" x14ac:dyDescent="0.25">
      <c r="A71" s="124" t="s">
        <v>15</v>
      </c>
      <c r="B71" s="125" t="str">
        <f>IF(
   COUNTIF('Equip Rates'!$B:$B, $A71) &gt; 0,
   "In Rates",
   "Not in Rates"
)</f>
        <v>In Rates</v>
      </c>
      <c r="C71" s="126">
        <f>IFERROR(_xlfn.XLOOKUP(Table19[[#This Row],[ASSET ID]],Table7[Equip '#],Table7[Rate],),"Not Billed")</f>
        <v>1200</v>
      </c>
      <c r="D71" s="128" t="str">
        <f>IF(
   COUNTIF('Equip Billings'!$B:$B, $A71) &gt; 0,
   "Billed",
   "Not Billed"
)</f>
        <v>Not Billed</v>
      </c>
      <c r="E71" s="125" t="str">
        <f>IF(
   COUNTIF('Equip Rates'!$B:$B, $A71)=0,
   "No Rate in Equip Rates",
   IF(
      COUNTIF('Equip Billings'!$B:$B, $A71)=0,
      "Has Rate / Not Billed",
      "Has Rate / Billed"
   )
)</f>
        <v>Has Rate / Not Billed</v>
      </c>
      <c r="F71" s="125" t="str">
        <f>IF(
   AND(
       COUNTIF(FLEET!$CW:$CW, $A71)&gt;0,
       COUNTIF('Equip Rates'!$B:$B, $A71)&gt;0,
       COUNTIF('Equip Billings'!$B:$B, $A71)=0
   ),
   "MISSING FROM BILLINGS",
   ""
)</f>
        <v>MISSING FROM BILLINGS</v>
      </c>
      <c r="G71" s="127" t="str" cm="1">
        <f t="array" ref="G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72" spans="1:7" ht="16.5" hidden="1" x14ac:dyDescent="0.25">
      <c r="A72" s="124" t="s">
        <v>17</v>
      </c>
      <c r="B72" s="125" t="str">
        <f>IF(
   COUNTIF('Equip Rates'!$B:$B, $A72) &gt; 0,
   "In Rates",
   "Not in Rates"
)</f>
        <v>In Rates</v>
      </c>
      <c r="C72" s="126">
        <f>IFERROR(_xlfn.XLOOKUP(Table19[[#This Row],[ASSET ID]],Table7[Equip '#],Table7[Rate],),"Not Billed")</f>
        <v>1200</v>
      </c>
      <c r="D72" s="128" t="str">
        <f>IF(
   COUNTIF('Equip Billings'!$B:$B, $A72) &gt; 0,
   "Billed",
   "Not Billed"
)</f>
        <v>Billed</v>
      </c>
      <c r="E72" s="125" t="str">
        <f>IF(
   COUNTIF('Equip Rates'!$B:$B, $A72)=0,
   "No Rate in Equip Rates",
   IF(
      COUNTIF('Equip Billings'!$B:$B, $A72)=0,
      "Has Rate / Not Billed",
      "Has Rate / Billed"
   )
)</f>
        <v>Has Rate / Billed</v>
      </c>
      <c r="F72" s="125" t="str">
        <f>IF(
   AND(
       COUNTIF(FLEET!$CW:$CW, $A72)&gt;0,
       COUNTIF('Equip Rates'!$B:$B, $A72)&gt;0,
       COUNTIF('Equip Billings'!$B:$B, $A72)=0
   ),
   "MISSING FROM BILLINGS",
   ""
)</f>
        <v/>
      </c>
      <c r="G72" s="127" t="str" cm="1">
        <f t="array" ref="G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3" spans="1:7" hidden="1" x14ac:dyDescent="0.25">
      <c r="A73" s="132" t="s">
        <v>19</v>
      </c>
      <c r="B73" s="62" t="str">
        <f>IF(
   COUNTIF('Equip Rates'!$B:$B, $A73) &gt; 0,
   "In Rates",
   "Not in Rates"
)</f>
        <v>In Rates</v>
      </c>
      <c r="C73" s="133">
        <f>IFERROR(_xlfn.XLOOKUP(Table19[[#This Row],[ASSET ID]],Table7[Equip '#],Table7[Rate],),"Not Billed")</f>
        <v>1200</v>
      </c>
      <c r="D73" s="36" t="str">
        <f>IF(
   COUNTIF('Equip Billings'!$B:$B, $A73) &gt; 0,
   "Billed",
   "Not Billed"
)</f>
        <v>Billed</v>
      </c>
      <c r="E73" s="36" t="str">
        <f>IF(
   COUNTIF('Equip Rates'!$B:$B, $A73)=0,
   "No Rate in Equip Rates",
   IF(
      COUNTIF('Equip Billings'!$B:$B, $A73)=0,
      "Has Rate / Not Billed",
      "Has Rate / Billed"
   )
)</f>
        <v>Has Rate / Billed</v>
      </c>
      <c r="F73" s="62" t="str">
        <f>IF(
   AND(
       COUNTIF(FLEET!$CW:$CW, $A73)&gt;0,
       COUNTIF('Equip Rates'!$B:$B, $A73)&gt;0,
       COUNTIF('Equip Billings'!$B:$B, $A73)=0
   ),
   "MISSING FROM BILLINGS",
   ""
)</f>
        <v/>
      </c>
      <c r="G73" s="134" t="str" cm="1">
        <f t="array" ref="G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4" spans="1:7" hidden="1" x14ac:dyDescent="0.25">
      <c r="A74" s="122" t="s">
        <v>176</v>
      </c>
      <c r="B74" s="36" t="str">
        <f>IF(
   COUNTIF('Equip Rates'!$B:$B, $A74) &gt; 0,
   "In Rates",
   "Not in Rates"
)</f>
        <v>In Rates</v>
      </c>
      <c r="C74" s="56">
        <f>IFERROR(_xlfn.XLOOKUP(Table19[[#This Row],[ASSET ID]],Table7[Equip '#],Table7[Rate],),"Not Billed")</f>
        <v>1200</v>
      </c>
      <c r="D74" s="36" t="str">
        <f>IF(
   COUNTIF('Equip Billings'!$B:$B, $A74) &gt; 0,
   "Billed",
   "Not Billed"
)</f>
        <v>Billed</v>
      </c>
      <c r="E74" s="36" t="str">
        <f>IF(
   COUNTIF('Equip Rates'!$B:$B, $A74)=0,
   "No Rate in Equip Rates",
   IF(
      COUNTIF('Equip Billings'!$B:$B, $A74)=0,
      "Has Rate / Not Billed",
      "Has Rate / Billed"
   )
)</f>
        <v>Has Rate / Billed</v>
      </c>
      <c r="F74" s="36" t="str">
        <f>IF(
   AND(
       COUNTIF(FLEET!$CW:$CW, $A74)&gt;0,
       COUNTIF('Equip Rates'!$B:$B, $A74)&gt;0,
       COUNTIF('Equip Billings'!$B:$B, $A74)=0
   ),
   "MISSING FROM BILLINGS",
   ""
)</f>
        <v/>
      </c>
      <c r="G74" s="123" t="str" cm="1">
        <f t="array" ref="G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5" spans="1:7" hidden="1" x14ac:dyDescent="0.25">
      <c r="A75" s="122" t="s">
        <v>4908</v>
      </c>
      <c r="B75" s="36" t="str">
        <f>IF(
   COUNTIF('Equip Rates'!$B:$B, $A75) &gt; 0,
   "In Rates",
   "Not in Rates"
)</f>
        <v>Not in Rates</v>
      </c>
      <c r="C75" s="56" t="str">
        <f>IFERROR(_xlfn.XLOOKUP(Table19[[#This Row],[ASSET ID]],Table7[Equip '#],Table7[Rate],),"Not Billed")</f>
        <v>Not Billed</v>
      </c>
      <c r="D75" s="36" t="str">
        <f>IF(
   COUNTIF('Equip Billings'!$B:$B, $A75) &gt; 0,
   "Billed",
   "Not Billed"
)</f>
        <v>Not Billed</v>
      </c>
      <c r="E75" s="36" t="str">
        <f>IF(
   COUNTIF('Equip Rates'!$B:$B, $A75)=0,
   "No Rate in Equip Rates",
   IF(
      COUNTIF('Equip Billings'!$B:$B, $A75)=0,
      "Has Rate / Not Billed",
      "Has Rate / Billed"
   )
)</f>
        <v>No Rate in Equip Rates</v>
      </c>
      <c r="F75" s="36" t="str">
        <f>IF(
   AND(
       COUNTIF(FLEET!$CW:$CW, $A75)&gt;0,
       COUNTIF('Equip Rates'!$B:$B, $A75)&gt;0,
       COUNTIF('Equip Billings'!$B:$B, $A75)=0
   ),
   "MISSING FROM BILLINGS",
   ""
)</f>
        <v/>
      </c>
      <c r="G75" s="123" t="str" cm="1">
        <f t="array" ref="G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6" spans="1:7" hidden="1" x14ac:dyDescent="0.25">
      <c r="A76" s="129" t="s">
        <v>3820</v>
      </c>
      <c r="B76" s="60" t="str">
        <f>IF(
   COUNTIF('Equip Rates'!$B:$B, $A76) &gt; 0,
   "In Rates",
   "Not in Rates"
)</f>
        <v>In Rates</v>
      </c>
      <c r="C76" s="130">
        <f>IFERROR(_xlfn.XLOOKUP(Table19[[#This Row],[ASSET ID]],Table7[Equip '#],Table7[Rate],),"Not Billed")</f>
        <v>8800</v>
      </c>
      <c r="D76" s="36" t="str">
        <f>IF(
   COUNTIF('Equip Billings'!$B:$B, $A76) &gt; 0,
   "Billed",
   "Not Billed"
)</f>
        <v>Billed</v>
      </c>
      <c r="E76" s="36" t="str">
        <f>IF(
   COUNTIF('Equip Rates'!$B:$B, $A76)=0,
   "No Rate in Equip Rates",
   IF(
      COUNTIF('Equip Billings'!$B:$B, $A76)=0,
      "Has Rate / Not Billed",
      "Has Rate / Billed"
   )
)</f>
        <v>Has Rate / Billed</v>
      </c>
      <c r="F76" s="60" t="str">
        <f>IF(
   AND(
       COUNTIF(FLEET!$CW:$CW, $A76)&gt;0,
       COUNTIF('Equip Rates'!$B:$B, $A76)&gt;0,
       COUNTIF('Equip Billings'!$B:$B, $A76)=0
   ),
   "MISSING FROM BILLINGS",
   ""
)</f>
        <v/>
      </c>
      <c r="G76" s="131" t="str" cm="1">
        <f t="array" ref="G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7" spans="1:7" ht="16.5" x14ac:dyDescent="0.25">
      <c r="A77" s="124" t="s">
        <v>23</v>
      </c>
      <c r="B77" s="125" t="str">
        <f>IF(
   COUNTIF('Equip Rates'!$B:$B, $A77) &gt; 0,
   "In Rates",
   "Not in Rates"
)</f>
        <v>In Rates</v>
      </c>
      <c r="C77" s="126">
        <f>IFERROR(_xlfn.XLOOKUP(Table19[[#This Row],[ASSET ID]],Table7[Equip '#],Table7[Rate],),"Not Billed")</f>
        <v>1400</v>
      </c>
      <c r="D77" s="128" t="str">
        <f>IF(
   COUNTIF('Equip Billings'!$B:$B, $A77) &gt; 0,
   "Billed",
   "Not Billed"
)</f>
        <v>Billed</v>
      </c>
      <c r="E77" s="125" t="str">
        <f>IF(
   COUNTIF('Equip Rates'!$B:$B, $A77)=0,
   "No Rate in Equip Rates",
   IF(
      COUNTIF('Equip Billings'!$B:$B, $A77)=0,
      "Has Rate / Not Billed",
      "Has Rate / Billed"
   )
)</f>
        <v>Has Rate / Billed</v>
      </c>
      <c r="F77" s="125" t="str">
        <f>IF(
   AND(
       COUNTIF(FLEET!$CW:$CW, $A77)&gt;0,
       COUNTIF('Equip Rates'!$B:$B, $A77)&gt;0,
       COUNTIF('Equip Billings'!$B:$B, $A77)=0
   ),
   "MISSING FROM BILLINGS",
   ""
)</f>
        <v/>
      </c>
      <c r="G77" s="127" t="str" cm="1">
        <f t="array" ref="G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8" spans="1:7" hidden="1" x14ac:dyDescent="0.25">
      <c r="A78" s="132" t="s">
        <v>24</v>
      </c>
      <c r="B78" s="62" t="str">
        <f>IF(
   COUNTIF('Equip Rates'!$B:$B, $A78) &gt; 0,
   "In Rates",
   "Not in Rates"
)</f>
        <v>In Rates</v>
      </c>
      <c r="C78" s="133">
        <f>IFERROR(_xlfn.XLOOKUP(Table19[[#This Row],[ASSET ID]],Table7[Equip '#],Table7[Rate],),"Not Billed")</f>
        <v>4400</v>
      </c>
      <c r="D78" s="36" t="str">
        <f>IF(
   COUNTIF('Equip Billings'!$B:$B, $A78) &gt; 0,
   "Billed",
   "Not Billed"
)</f>
        <v>Not Billed</v>
      </c>
      <c r="E78" s="36" t="str">
        <f>IF(
   COUNTIF('Equip Rates'!$B:$B, $A78)=0,
   "No Rate in Equip Rates",
   IF(
      COUNTIF('Equip Billings'!$B:$B, $A78)=0,
      "Has Rate / Not Billed",
      "Has Rate / Billed"
   )
)</f>
        <v>Has Rate / Not Billed</v>
      </c>
      <c r="F78" s="62" t="str">
        <f>IF(
   AND(
       COUNTIF(FLEET!$CW:$CW, $A78)&gt;0,
       COUNTIF('Equip Rates'!$B:$B, $A78)&gt;0,
       COUNTIF('Equip Billings'!$B:$B, $A78)=0
   ),
   "MISSING FROM BILLINGS",
   ""
)</f>
        <v>MISSING FROM BILLINGS</v>
      </c>
      <c r="G78" s="134" t="str" cm="1">
        <f t="array" ref="G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79" spans="1:7" hidden="1" x14ac:dyDescent="0.25">
      <c r="A79" s="122" t="s">
        <v>25</v>
      </c>
      <c r="B79" s="36" t="str">
        <f>IF(
   COUNTIF('Equip Rates'!$B:$B, $A79) &gt; 0,
   "In Rates",
   "Not in Rates"
)</f>
        <v>In Rates</v>
      </c>
      <c r="C79" s="56">
        <f>IFERROR(_xlfn.XLOOKUP(Table19[[#This Row],[ASSET ID]],Table7[Equip '#],Table7[Rate],),"Not Billed")</f>
        <v>1400</v>
      </c>
      <c r="D79" s="36" t="str">
        <f>IF(
   COUNTIF('Equip Billings'!$B:$B, $A79) &gt; 0,
   "Billed",
   "Not Billed"
)</f>
        <v>Not Billed</v>
      </c>
      <c r="E79" s="36" t="str">
        <f>IF(
   COUNTIF('Equip Rates'!$B:$B, $A79)=0,
   "No Rate in Equip Rates",
   IF(
      COUNTIF('Equip Billings'!$B:$B, $A79)=0,
      "Has Rate / Not Billed",
      "Has Rate / Billed"
   )
)</f>
        <v>Has Rate / Not Billed</v>
      </c>
      <c r="F79" s="36" t="str">
        <f>IF(
   AND(
       COUNTIF(FLEET!$CW:$CW, $A79)&gt;0,
       COUNTIF('Equip Rates'!$B:$B, $A79)&gt;0,
       COUNTIF('Equip Billings'!$B:$B, $A79)=0
   ),
   "MISSING FROM BILLINGS",
   ""
)</f>
        <v>MISSING FROM BILLINGS</v>
      </c>
      <c r="G79" s="123" t="str" cm="1">
        <f t="array" ref="G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0" spans="1:7" hidden="1" x14ac:dyDescent="0.25">
      <c r="A80" s="122" t="s">
        <v>177</v>
      </c>
      <c r="B80" s="36" t="str">
        <f>IF(
   COUNTIF('Equip Rates'!$B:$B, $A80) &gt; 0,
   "In Rates",
   "Not in Rates"
)</f>
        <v>In Rates</v>
      </c>
      <c r="C80" s="56">
        <f>IFERROR(_xlfn.XLOOKUP(Table19[[#This Row],[ASSET ID]],Table7[Equip '#],Table7[Rate],),"Not Billed")</f>
        <v>8883</v>
      </c>
      <c r="D80" s="36" t="str">
        <f>IF(
   COUNTIF('Equip Billings'!$B:$B, $A80) &gt; 0,
   "Billed",
   "Not Billed"
)</f>
        <v>Billed</v>
      </c>
      <c r="E80" s="36" t="str">
        <f>IF(
   COUNTIF('Equip Rates'!$B:$B, $A80)=0,
   "No Rate in Equip Rates",
   IF(
      COUNTIF('Equip Billings'!$B:$B, $A80)=0,
      "Has Rate / Not Billed",
      "Has Rate / Billed"
   )
)</f>
        <v>Has Rate / Billed</v>
      </c>
      <c r="F80" s="36" t="str">
        <f>IF(
   AND(
       COUNTIF(FLEET!$CW:$CW, $A80)&gt;0,
       COUNTIF('Equip Rates'!$B:$B, $A80)&gt;0,
       COUNTIF('Equip Billings'!$B:$B, $A80)=0
   ),
   "MISSING FROM BILLINGS",
   ""
)</f>
        <v/>
      </c>
      <c r="G80" s="123" t="str" cm="1">
        <f t="array" ref="G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1" spans="1:7" hidden="1" x14ac:dyDescent="0.25">
      <c r="A81" s="122" t="s">
        <v>27</v>
      </c>
      <c r="B81" s="36" t="str">
        <f>IF(
   COUNTIF('Equip Rates'!$B:$B, $A81) &gt; 0,
   "In Rates",
   "Not in Rates"
)</f>
        <v>In Rates</v>
      </c>
      <c r="C81" s="56">
        <f>IFERROR(_xlfn.XLOOKUP(Table19[[#This Row],[ASSET ID]],Table7[Equip '#],Table7[Rate],),"Not Billed")</f>
        <v>10600</v>
      </c>
      <c r="D81" s="36" t="str">
        <f>IF(
   COUNTIF('Equip Billings'!$B:$B, $A81) &gt; 0,
   "Billed",
   "Not Billed"
)</f>
        <v>Not Billed</v>
      </c>
      <c r="E81" s="36" t="str">
        <f>IF(
   COUNTIF('Equip Rates'!$B:$B, $A81)=0,
   "No Rate in Equip Rates",
   IF(
      COUNTIF('Equip Billings'!$B:$B, $A81)=0,
      "Has Rate / Not Billed",
      "Has Rate / Billed"
   )
)</f>
        <v>Has Rate / Not Billed</v>
      </c>
      <c r="F81" s="36" t="str">
        <f>IF(
   AND(
       COUNTIF(FLEET!$CW:$CW, $A81)&gt;0,
       COUNTIF('Equip Rates'!$B:$B, $A81)&gt;0,
       COUNTIF('Equip Billings'!$B:$B, $A81)=0
   ),
   "MISSING FROM BILLINGS",
   ""
)</f>
        <v>MISSING FROM BILLINGS</v>
      </c>
      <c r="G81" s="123" t="str" cm="1">
        <f t="array" ref="G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2" spans="1:7" hidden="1" x14ac:dyDescent="0.25">
      <c r="A82" s="122" t="s">
        <v>28</v>
      </c>
      <c r="B82" s="36" t="str">
        <f>IF(
   COUNTIF('Equip Rates'!$B:$B, $A82) &gt; 0,
   "In Rates",
   "Not in Rates"
)</f>
        <v>In Rates</v>
      </c>
      <c r="C82" s="56">
        <f>IFERROR(_xlfn.XLOOKUP(Table19[[#This Row],[ASSET ID]],Table7[Equip '#],Table7[Rate],),"Not Billed")</f>
        <v>4700</v>
      </c>
      <c r="D82" s="36" t="str">
        <f>IF(
   COUNTIF('Equip Billings'!$B:$B, $A82) &gt; 0,
   "Billed",
   "Not Billed"
)</f>
        <v>Not Billed</v>
      </c>
      <c r="E82" s="36" t="str">
        <f>IF(
   COUNTIF('Equip Rates'!$B:$B, $A82)=0,
   "No Rate in Equip Rates",
   IF(
      COUNTIF('Equip Billings'!$B:$B, $A82)=0,
      "Has Rate / Not Billed",
      "Has Rate / Billed"
   )
)</f>
        <v>Has Rate / Not Billed</v>
      </c>
      <c r="F82" s="36" t="str">
        <f>IF(
   AND(
       COUNTIF(FLEET!$CW:$CW, $A82)&gt;0,
       COUNTIF('Equip Rates'!$B:$B, $A82)&gt;0,
       COUNTIF('Equip Billings'!$B:$B, $A82)=0
   ),
   "MISSING FROM BILLINGS",
   ""
)</f>
        <v>MISSING FROM BILLINGS</v>
      </c>
      <c r="G82" s="123" t="str" cm="1">
        <f t="array" ref="G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3" spans="1:7" hidden="1" x14ac:dyDescent="0.25">
      <c r="A83" s="122" t="s">
        <v>3403</v>
      </c>
      <c r="B83" s="36" t="str">
        <f>IF(
   COUNTIF('Equip Rates'!$B:$B, $A83) &gt; 0,
   "In Rates",
   "Not in Rates"
)</f>
        <v>Not in Rates</v>
      </c>
      <c r="C83" s="56" t="str">
        <f>IFERROR(_xlfn.XLOOKUP(Table19[[#This Row],[ASSET ID]],Table7[Equip '#],Table7[Rate],),"Not Billed")</f>
        <v>Not Billed</v>
      </c>
      <c r="D83" s="36" t="str">
        <f>IF(
   COUNTIF('Equip Billings'!$B:$B, $A83) &gt; 0,
   "Billed",
   "Not Billed"
)</f>
        <v>Not Billed</v>
      </c>
      <c r="E83" s="36" t="str">
        <f>IF(
   COUNTIF('Equip Rates'!$B:$B, $A83)=0,
   "No Rate in Equip Rates",
   IF(
      COUNTIF('Equip Billings'!$B:$B, $A83)=0,
      "Has Rate / Not Billed",
      "Has Rate / Billed"
   )
)</f>
        <v>No Rate in Equip Rates</v>
      </c>
      <c r="F83" s="36" t="str">
        <f>IF(
   AND(
       COUNTIF(FLEET!$CW:$CW, $A83)&gt;0,
       COUNTIF('Equip Rates'!$B:$B, $A83)&gt;0,
       COUNTIF('Equip Billings'!$B:$B, $A83)=0
   ),
   "MISSING FROM BILLINGS",
   ""
)</f>
        <v/>
      </c>
      <c r="G83" s="123" t="str" cm="1">
        <f t="array" ref="G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4" spans="1:7" hidden="1" x14ac:dyDescent="0.25">
      <c r="A84" s="122" t="s">
        <v>3994</v>
      </c>
      <c r="B84" s="36" t="str">
        <f>IF(
   COUNTIF('Equip Rates'!$B:$B, $A84) &gt; 0,
   "In Rates",
   "Not in Rates"
)</f>
        <v>Not in Rates</v>
      </c>
      <c r="C84" s="56" t="str">
        <f>IFERROR(_xlfn.XLOOKUP(Table19[[#This Row],[ASSET ID]],Table7[Equip '#],Table7[Rate],),"Not Billed")</f>
        <v>Not Billed</v>
      </c>
      <c r="D84" s="36" t="str">
        <f>IF(
   COUNTIF('Equip Billings'!$B:$B, $A84) &gt; 0,
   "Billed",
   "Not Billed"
)</f>
        <v>Not Billed</v>
      </c>
      <c r="E84" s="36" t="str">
        <f>IF(
   COUNTIF('Equip Rates'!$B:$B, $A84)=0,
   "No Rate in Equip Rates",
   IF(
      COUNTIF('Equip Billings'!$B:$B, $A84)=0,
      "Has Rate / Not Billed",
      "Has Rate / Billed"
   )
)</f>
        <v>No Rate in Equip Rates</v>
      </c>
      <c r="F84" s="36" t="str">
        <f>IF(
   AND(
       COUNTIF(FLEET!$CW:$CW, $A84)&gt;0,
       COUNTIF('Equip Rates'!$B:$B, $A84)&gt;0,
       COUNTIF('Equip Billings'!$B:$B, $A84)=0
   ),
   "MISSING FROM BILLINGS",
   ""
)</f>
        <v/>
      </c>
      <c r="G84" s="123" t="str" cm="1">
        <f t="array" ref="G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5" spans="1:7" x14ac:dyDescent="0.25">
      <c r="A85" s="122" t="s">
        <v>20</v>
      </c>
      <c r="B85" s="36" t="str">
        <f>IF(
   COUNTIF('Equip Rates'!$B:$B, $A85) &gt; 0,
   "In Rates",
   "Not in Rates"
)</f>
        <v>In Rates</v>
      </c>
      <c r="C85" s="56">
        <f>IFERROR(_xlfn.XLOOKUP(Table19[[#This Row],[ASSET ID]],Table7[Equip '#],Table7[Rate],),"Not Billed")</f>
        <v>2500</v>
      </c>
      <c r="D85" s="36" t="str">
        <f>IF(
   COUNTIF('Equip Billings'!$B:$B, $A85) &gt; 0,
   "Billed",
   "Not Billed"
)</f>
        <v>Billed</v>
      </c>
      <c r="E85" s="36" t="str">
        <f>IF(
   COUNTIF('Equip Rates'!$B:$B, $A85)=0,
   "No Rate in Equip Rates",
   IF(
      COUNTIF('Equip Billings'!$B:$B, $A85)=0,
      "Has Rate / Not Billed",
      "Has Rate / Billed"
   )
)</f>
        <v>Has Rate / Billed</v>
      </c>
      <c r="F85" s="36" t="str">
        <f>IF(
   AND(
       COUNTIF(FLEET!$CW:$CW, $A85)&gt;0,
       COUNTIF('Equip Rates'!$B:$B, $A85)&gt;0,
       COUNTIF('Equip Billings'!$B:$B, $A85)=0
   ),
   "MISSING FROM BILLINGS",
   ""
)</f>
        <v/>
      </c>
      <c r="G85" s="123" t="str" cm="1">
        <f t="array" ref="G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6" spans="1:7" x14ac:dyDescent="0.25">
      <c r="A86" s="129" t="s">
        <v>21</v>
      </c>
      <c r="B86" s="60" t="str">
        <f>IF(
   COUNTIF('Equip Rates'!$B:$B, $A86) &gt; 0,
   "In Rates",
   "Not in Rates"
)</f>
        <v>In Rates</v>
      </c>
      <c r="C86" s="130">
        <f>IFERROR(_xlfn.XLOOKUP(Table19[[#This Row],[ASSET ID]],Table7[Equip '#],Table7[Rate],),"Not Billed")</f>
        <v>2500</v>
      </c>
      <c r="D86" s="36" t="str">
        <f>IF(
   COUNTIF('Equip Billings'!$B:$B, $A86) &gt; 0,
   "Billed",
   "Not Billed"
)</f>
        <v>Billed</v>
      </c>
      <c r="E86" s="36" t="str">
        <f>IF(
   COUNTIF('Equip Rates'!$B:$B, $A86)=0,
   "No Rate in Equip Rates",
   IF(
      COUNTIF('Equip Billings'!$B:$B, $A86)=0,
      "Has Rate / Not Billed",
      "Has Rate / Billed"
   )
)</f>
        <v>Has Rate / Billed</v>
      </c>
      <c r="F86" s="60" t="str">
        <f>IF(
   AND(
       COUNTIF(FLEET!$CW:$CW, $A86)&gt;0,
       COUNTIF('Equip Rates'!$B:$B, $A86)&gt;0,
       COUNTIF('Equip Billings'!$B:$B, $A86)=0
   ),
   "MISSING FROM BILLINGS",
   ""
)</f>
        <v/>
      </c>
      <c r="G86" s="131" t="str" cm="1">
        <f t="array" ref="G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7" spans="1:7" ht="16.5" hidden="1" x14ac:dyDescent="0.25">
      <c r="A87" s="124" t="s">
        <v>3506</v>
      </c>
      <c r="B87" s="125" t="str">
        <f>IF(
   COUNTIF('Equip Rates'!$B:$B, $A87) &gt; 0,
   "In Rates",
   "Not in Rates"
)</f>
        <v>In Rates</v>
      </c>
      <c r="C87" s="126">
        <f>IFERROR(_xlfn.XLOOKUP(Table19[[#This Row],[ASSET ID]],Table7[Equip '#],Table7[Rate],),"Not Billed")</f>
        <v>7300</v>
      </c>
      <c r="D87" s="128" t="str">
        <f>IF(
   COUNTIF('Equip Billings'!$B:$B, $A87) &gt; 0,
   "Billed",
   "Not Billed"
)</f>
        <v>Billed</v>
      </c>
      <c r="E87" s="125" t="str">
        <f>IF(
   COUNTIF('Equip Rates'!$B:$B, $A87)=0,
   "No Rate in Equip Rates",
   IF(
      COUNTIF('Equip Billings'!$B:$B, $A87)=0,
      "Has Rate / Not Billed",
      "Has Rate / Billed"
   )
)</f>
        <v>Has Rate / Billed</v>
      </c>
      <c r="F87" s="125" t="str">
        <f>IF(
   AND(
       COUNTIF(FLEET!$CW:$CW, $A87)&gt;0,
       COUNTIF('Equip Rates'!$B:$B, $A87)&gt;0,
       COUNTIF('Equip Billings'!$B:$B, $A87)=0
   ),
   "MISSING FROM BILLINGS",
   ""
)</f>
        <v/>
      </c>
      <c r="G87" s="127" t="str" cm="1">
        <f t="array" ref="G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8" spans="1:7" x14ac:dyDescent="0.25">
      <c r="A88" s="132" t="s">
        <v>3821</v>
      </c>
      <c r="B88" s="62" t="str">
        <f>IF(
   COUNTIF('Equip Rates'!$B:$B, $A88) &gt; 0,
   "In Rates",
   "Not in Rates"
)</f>
        <v>In Rates</v>
      </c>
      <c r="C88" s="133">
        <f>IFERROR(_xlfn.XLOOKUP(Table19[[#This Row],[ASSET ID]],Table7[Equip '#],Table7[Rate],),"Not Billed")</f>
        <v>2500</v>
      </c>
      <c r="D88" s="36" t="str">
        <f>IF(
   COUNTIF('Equip Billings'!$B:$B, $A88) &gt; 0,
   "Billed",
   "Not Billed"
)</f>
        <v>Billed</v>
      </c>
      <c r="E88" s="36" t="str">
        <f>IF(
   COUNTIF('Equip Rates'!$B:$B, $A88)=0,
   "No Rate in Equip Rates",
   IF(
      COUNTIF('Equip Billings'!$B:$B, $A88)=0,
      "Has Rate / Not Billed",
      "Has Rate / Billed"
   )
)</f>
        <v>Has Rate / Billed</v>
      </c>
      <c r="F88" s="62" t="str">
        <f>IF(
   AND(
       COUNTIF(FLEET!$CW:$CW, $A88)&gt;0,
       COUNTIF('Equip Rates'!$B:$B, $A88)&gt;0,
       COUNTIF('Equip Billings'!$B:$B, $A88)=0
   ),
   "MISSING FROM BILLINGS",
   ""
)</f>
        <v/>
      </c>
      <c r="G88" s="134" t="str" cm="1">
        <f t="array" ref="G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89" spans="1:7" x14ac:dyDescent="0.25">
      <c r="A89" s="129" t="s">
        <v>22</v>
      </c>
      <c r="B89" s="60" t="str">
        <f>IF(
   COUNTIF('Equip Rates'!$B:$B, $A89) &gt; 0,
   "In Rates",
   "Not in Rates"
)</f>
        <v>In Rates</v>
      </c>
      <c r="C89" s="130">
        <f>IFERROR(_xlfn.XLOOKUP(Table19[[#This Row],[ASSET ID]],Table7[Equip '#],Table7[Rate],),"Not Billed")</f>
        <v>12500</v>
      </c>
      <c r="D89" s="36" t="str">
        <f>IF(
   COUNTIF('Equip Billings'!$B:$B, $A89) &gt; 0,
   "Billed",
   "Not Billed"
)</f>
        <v>Billed</v>
      </c>
      <c r="E89" s="36" t="str">
        <f>IF(
   COUNTIF('Equip Rates'!$B:$B, $A89)=0,
   "No Rate in Equip Rates",
   IF(
      COUNTIF('Equip Billings'!$B:$B, $A89)=0,
      "Has Rate / Not Billed",
      "Has Rate / Billed"
   )
)</f>
        <v>Has Rate / Billed</v>
      </c>
      <c r="F89" s="60" t="str">
        <f>IF(
   AND(
       COUNTIF(FLEET!$CW:$CW, $A89)&gt;0,
       COUNTIF('Equip Rates'!$B:$B, $A89)&gt;0,
       COUNTIF('Equip Billings'!$B:$B, $A89)=0
   ),
   "MISSING FROM BILLINGS",
   ""
)</f>
        <v/>
      </c>
      <c r="G89" s="131" t="str" cm="1">
        <f t="array" ref="G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0" spans="1:7" ht="82.5" x14ac:dyDescent="0.25">
      <c r="A90" s="124" t="s">
        <v>3314</v>
      </c>
      <c r="B90" s="125" t="str">
        <f>IF(
   COUNTIF('Equip Rates'!$B:$B, $A90) &gt; 0,
   "In Rates",
   "Not in Rates"
)</f>
        <v>In Rates</v>
      </c>
      <c r="C90" s="126">
        <f>IFERROR(_xlfn.XLOOKUP(Table19[[#This Row],[ASSET ID]],Table7[Equip '#],Table7[Rate],),"Not Billed")</f>
        <v>12500</v>
      </c>
      <c r="D90" s="128" t="str">
        <f>IF(
   COUNTIF('Equip Billings'!$B:$B, $A90) &gt; 0,
   "Billed",
   "Not Billed"
)</f>
        <v>Not Billed</v>
      </c>
      <c r="E90" s="125" t="str">
        <f>IF(
   COUNTIF('Equip Rates'!$B:$B, $A90)=0,
   "No Rate in Equip Rates",
   IF(
      COUNTIF('Equip Billings'!$B:$B, $A90)=0,
      "Has Rate / Not Billed",
      "Has Rate / Billed"
   )
)</f>
        <v>Has Rate / Not Billed</v>
      </c>
      <c r="F90" s="125" t="str">
        <f>IF(
   AND(
       COUNTIF(FLEET!$CW:$CW, $A90)&gt;0,
       COUNTIF('Equip Rates'!$B:$B, $A90)&gt;0,
       COUNTIF('Equip Billings'!$B:$B, $A90)=0
   ),
   "MISSING FROM BILLINGS",
   ""
)</f>
        <v>MISSING FROM BILLINGS</v>
      </c>
      <c r="G90" s="127" t="str" cm="1">
        <f t="array" ref="G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(0.58)
2024-012 (0.02)
DFW Yard (0.4)</v>
      </c>
    </row>
    <row r="91" spans="1:7" hidden="1" x14ac:dyDescent="0.25">
      <c r="A91" s="132" t="s">
        <v>4998</v>
      </c>
      <c r="B91" s="62" t="str">
        <f>IF(
   COUNTIF('Equip Rates'!$B:$B, $A91) &gt; 0,
   "In Rates",
   "Not in Rates"
)</f>
        <v>Not in Rates</v>
      </c>
      <c r="C91" s="133" t="str">
        <f>IFERROR(_xlfn.XLOOKUP(Table19[[#This Row],[ASSET ID]],Table7[Equip '#],Table7[Rate],),"Not Billed")</f>
        <v>Not Billed</v>
      </c>
      <c r="D91" s="36" t="str">
        <f>IF(
   COUNTIF('Equip Billings'!$B:$B, $A91) &gt; 0,
   "Billed",
   "Not Billed"
)</f>
        <v>Not Billed</v>
      </c>
      <c r="E91" s="36" t="str">
        <f>IF(
   COUNTIF('Equip Rates'!$B:$B, $A91)=0,
   "No Rate in Equip Rates",
   IF(
      COUNTIF('Equip Billings'!$B:$B, $A91)=0,
      "Has Rate / Not Billed",
      "Has Rate / Billed"
   )
)</f>
        <v>No Rate in Equip Rates</v>
      </c>
      <c r="F91" s="62" t="str">
        <f>IF(
   AND(
       COUNTIF(FLEET!$CW:$CW, $A91)&gt;0,
       COUNTIF('Equip Rates'!$B:$B, $A91)&gt;0,
       COUNTIF('Equip Billings'!$B:$B, $A91)=0
   ),
   "MISSING FROM BILLINGS",
   ""
)</f>
        <v/>
      </c>
      <c r="G91" s="134" t="str" cm="1">
        <f t="array" ref="G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2" spans="1:7" hidden="1" x14ac:dyDescent="0.25">
      <c r="A92" s="122" t="s">
        <v>5005</v>
      </c>
      <c r="B92" s="36" t="str">
        <f>IF(
   COUNTIF('Equip Rates'!$B:$B, $A92) &gt; 0,
   "In Rates",
   "Not in Rates"
)</f>
        <v>Not in Rates</v>
      </c>
      <c r="C92" s="56" t="str">
        <f>IFERROR(_xlfn.XLOOKUP(Table19[[#This Row],[ASSET ID]],Table7[Equip '#],Table7[Rate],),"Not Billed")</f>
        <v>Not Billed</v>
      </c>
      <c r="D92" s="36" t="str">
        <f>IF(
   COUNTIF('Equip Billings'!$B:$B, $A92) &gt; 0,
   "Billed",
   "Not Billed"
)</f>
        <v>Not Billed</v>
      </c>
      <c r="E92" s="36" t="str">
        <f>IF(
   COUNTIF('Equip Rates'!$B:$B, $A92)=0,
   "No Rate in Equip Rates",
   IF(
      COUNTIF('Equip Billings'!$B:$B, $A92)=0,
      "Has Rate / Not Billed",
      "Has Rate / Billed"
   )
)</f>
        <v>No Rate in Equip Rates</v>
      </c>
      <c r="F92" s="36" t="str">
        <f>IF(
   AND(
       COUNTIF(FLEET!$CW:$CW, $A92)&gt;0,
       COUNTIF('Equip Rates'!$B:$B, $A92)&gt;0,
       COUNTIF('Equip Billings'!$B:$B, $A92)=0
   ),
   "MISSING FROM BILLINGS",
   ""
)</f>
        <v/>
      </c>
      <c r="G92" s="123" t="str" cm="1">
        <f t="array" ref="G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3" spans="1:7" hidden="1" x14ac:dyDescent="0.25">
      <c r="A93" s="122" t="s">
        <v>3462</v>
      </c>
      <c r="B93" s="36" t="str">
        <f>IF(
   COUNTIF('Equip Rates'!$B:$B, $A93) &gt; 0,
   "In Rates",
   "Not in Rates"
)</f>
        <v>In Rates</v>
      </c>
      <c r="C93" s="56">
        <f>IFERROR(_xlfn.XLOOKUP(Table19[[#This Row],[ASSET ID]],Table7[Equip '#],Table7[Rate],),"Not Billed")</f>
        <v>200</v>
      </c>
      <c r="D93" s="36" t="str">
        <f>IF(
   COUNTIF('Equip Billings'!$B:$B, $A93) &gt; 0,
   "Billed",
   "Not Billed"
)</f>
        <v>Billed</v>
      </c>
      <c r="E93" s="36" t="str">
        <f>IF(
   COUNTIF('Equip Rates'!$B:$B, $A93)=0,
   "No Rate in Equip Rates",
   IF(
      COUNTIF('Equip Billings'!$B:$B, $A93)=0,
      "Has Rate / Not Billed",
      "Has Rate / Billed"
   )
)</f>
        <v>Has Rate / Billed</v>
      </c>
      <c r="F93" s="36" t="str">
        <f>IF(
   AND(
       COUNTIF(FLEET!$CW:$CW, $A93)&gt;0,
       COUNTIF('Equip Rates'!$B:$B, $A93)&gt;0,
       COUNTIF('Equip Billings'!$B:$B, $A93)=0
   ),
   "MISSING FROM BILLINGS",
   ""
)</f>
        <v/>
      </c>
      <c r="G93" s="123" t="str" cm="1">
        <f t="array" ref="G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4" spans="1:7" hidden="1" x14ac:dyDescent="0.25">
      <c r="A94" s="129" t="s">
        <v>3486</v>
      </c>
      <c r="B94" s="60" t="str">
        <f>IF(
   COUNTIF('Equip Rates'!$B:$B, $A94) &gt; 0,
   "In Rates",
   "Not in Rates"
)</f>
        <v>In Rates</v>
      </c>
      <c r="C94" s="130">
        <f>IFERROR(_xlfn.XLOOKUP(Table19[[#This Row],[ASSET ID]],Table7[Equip '#],Table7[Rate],),"Not Billed")</f>
        <v>200</v>
      </c>
      <c r="D94" s="36" t="str">
        <f>IF(
   COUNTIF('Equip Billings'!$B:$B, $A94) &gt; 0,
   "Billed",
   "Not Billed"
)</f>
        <v>Billed</v>
      </c>
      <c r="E94" s="36" t="str">
        <f>IF(
   COUNTIF('Equip Rates'!$B:$B, $A94)=0,
   "No Rate in Equip Rates",
   IF(
      COUNTIF('Equip Billings'!$B:$B, $A94)=0,
      "Has Rate / Not Billed",
      "Has Rate / Billed"
   )
)</f>
        <v>Has Rate / Billed</v>
      </c>
      <c r="F94" s="60" t="str">
        <f>IF(
   AND(
       COUNTIF(FLEET!$CW:$CW, $A94)&gt;0,
       COUNTIF('Equip Rates'!$B:$B, $A94)&gt;0,
       COUNTIF('Equip Billings'!$B:$B, $A94)=0
   ),
   "MISSING FROM BILLINGS",
   ""
)</f>
        <v/>
      </c>
      <c r="G94" s="131" t="str" cm="1">
        <f t="array" ref="G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5" spans="1:7" ht="16.5" hidden="1" x14ac:dyDescent="0.25">
      <c r="A95" s="124" t="s">
        <v>31</v>
      </c>
      <c r="B95" s="125" t="str">
        <f>IF(
   COUNTIF('Equip Rates'!$B:$B, $A95) &gt; 0,
   "In Rates",
   "Not in Rates"
)</f>
        <v>In Rates</v>
      </c>
      <c r="C95" s="126">
        <f>IFERROR(_xlfn.XLOOKUP(Table19[[#This Row],[ASSET ID]],Table7[Equip '#],Table7[Rate],),"Not Billed")</f>
        <v>3500</v>
      </c>
      <c r="D95" s="128" t="str">
        <f>IF(
   COUNTIF('Equip Billings'!$B:$B, $A95) &gt; 0,
   "Billed",
   "Not Billed"
)</f>
        <v>Not Billed</v>
      </c>
      <c r="E95" s="125" t="str">
        <f>IF(
   COUNTIF('Equip Rates'!$B:$B, $A95)=0,
   "No Rate in Equip Rates",
   IF(
      COUNTIF('Equip Billings'!$B:$B, $A95)=0,
      "Has Rate / Not Billed",
      "Has Rate / Billed"
   )
)</f>
        <v>Has Rate / Not Billed</v>
      </c>
      <c r="F95" s="125" t="str">
        <f>IF(
   AND(
       COUNTIF(FLEET!$CW:$CW, $A95)&gt;0,
       COUNTIF('Equip Rates'!$B:$B, $A95)&gt;0,
       COUNTIF('Equip Billings'!$B:$B, $A95)=0
   ),
   "MISSING FROM BILLINGS",
   ""
)</f>
        <v>MISSING FROM BILLINGS</v>
      </c>
      <c r="G95" s="127" t="str" cm="1">
        <f t="array" ref="G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WTX YARD (1)</v>
      </c>
    </row>
    <row r="96" spans="1:7" hidden="1" x14ac:dyDescent="0.25">
      <c r="A96" s="132" t="s">
        <v>32</v>
      </c>
      <c r="B96" s="62" t="str">
        <f>IF(
   COUNTIF('Equip Rates'!$B:$B, $A96) &gt; 0,
   "In Rates",
   "Not in Rates"
)</f>
        <v>In Rates</v>
      </c>
      <c r="C96" s="133">
        <f>IFERROR(_xlfn.XLOOKUP(Table19[[#This Row],[ASSET ID]],Table7[Equip '#],Table7[Rate],),"Not Billed")</f>
        <v>5500</v>
      </c>
      <c r="D96" s="36" t="str">
        <f>IF(
   COUNTIF('Equip Billings'!$B:$B, $A96) &gt; 0,
   "Billed",
   "Not Billed"
)</f>
        <v>Billed</v>
      </c>
      <c r="E96" s="36" t="str">
        <f>IF(
   COUNTIF('Equip Rates'!$B:$B, $A96)=0,
   "No Rate in Equip Rates",
   IF(
      COUNTIF('Equip Billings'!$B:$B, $A96)=0,
      "Has Rate / Not Billed",
      "Has Rate / Billed"
   )
)</f>
        <v>Has Rate / Billed</v>
      </c>
      <c r="F96" s="62" t="str">
        <f>IF(
   AND(
       COUNTIF(FLEET!$CW:$CW, $A96)&gt;0,
       COUNTIF('Equip Rates'!$B:$B, $A96)&gt;0,
       COUNTIF('Equip Billings'!$B:$B, $A96)=0
   ),
   "MISSING FROM BILLINGS",
   ""
)</f>
        <v/>
      </c>
      <c r="G96" s="134" t="str" cm="1">
        <f t="array" ref="G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7" spans="1:7" hidden="1" x14ac:dyDescent="0.25">
      <c r="A97" s="122" t="s">
        <v>179</v>
      </c>
      <c r="B97" s="36" t="str">
        <f>IF(
   COUNTIF('Equip Rates'!$B:$B, $A97) &gt; 0,
   "In Rates",
   "Not in Rates"
)</f>
        <v>In Rates</v>
      </c>
      <c r="C97" s="56">
        <f>IFERROR(_xlfn.XLOOKUP(Table19[[#This Row],[ASSET ID]],Table7[Equip '#],Table7[Rate],),"Not Billed")</f>
        <v>4500</v>
      </c>
      <c r="D97" s="36" t="str">
        <f>IF(
   COUNTIF('Equip Billings'!$B:$B, $A97) &gt; 0,
   "Billed",
   "Not Billed"
)</f>
        <v>Billed</v>
      </c>
      <c r="E97" s="36" t="str">
        <f>IF(
   COUNTIF('Equip Rates'!$B:$B, $A97)=0,
   "No Rate in Equip Rates",
   IF(
      COUNTIF('Equip Billings'!$B:$B, $A97)=0,
      "Has Rate / Not Billed",
      "Has Rate / Billed"
   )
)</f>
        <v>Has Rate / Billed</v>
      </c>
      <c r="F97" s="36" t="str">
        <f>IF(
   AND(
       COUNTIF(FLEET!$CW:$CW, $A97)&gt;0,
       COUNTIF('Equip Rates'!$B:$B, $A97)&gt;0,
       COUNTIF('Equip Billings'!$B:$B, $A97)=0
   ),
   "MISSING FROM BILLINGS",
   ""
)</f>
        <v/>
      </c>
      <c r="G97" s="123" t="str" cm="1">
        <f t="array" ref="G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8" spans="1:7" hidden="1" x14ac:dyDescent="0.25">
      <c r="A98" s="122" t="s">
        <v>241</v>
      </c>
      <c r="B98" s="36" t="str">
        <f>IF(
   COUNTIF('Equip Rates'!$B:$B, $A98) &gt; 0,
   "In Rates",
   "Not in Rates"
)</f>
        <v>In Rates</v>
      </c>
      <c r="C98" s="56">
        <f>IFERROR(_xlfn.XLOOKUP(Table19[[#This Row],[ASSET ID]],Table7[Equip '#],Table7[Rate],),"Not Billed")</f>
        <v>5500</v>
      </c>
      <c r="D98" s="36" t="str">
        <f>IF(
   COUNTIF('Equip Billings'!$B:$B, $A98) &gt; 0,
   "Billed",
   "Not Billed"
)</f>
        <v>Billed</v>
      </c>
      <c r="E98" s="36" t="str">
        <f>IF(
   COUNTIF('Equip Rates'!$B:$B, $A98)=0,
   "No Rate in Equip Rates",
   IF(
      COUNTIF('Equip Billings'!$B:$B, $A98)=0,
      "Has Rate / Not Billed",
      "Has Rate / Billed"
   )
)</f>
        <v>Has Rate / Billed</v>
      </c>
      <c r="F98" s="36" t="str">
        <f>IF(
   AND(
       COUNTIF(FLEET!$CW:$CW, $A98)&gt;0,
       COUNTIF('Equip Rates'!$B:$B, $A98)&gt;0,
       COUNTIF('Equip Billings'!$B:$B, $A98)=0
   ),
   "MISSING FROM BILLINGS",
   ""
)</f>
        <v/>
      </c>
      <c r="G98" s="123" t="str" cm="1">
        <f t="array" ref="G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99" spans="1:7" hidden="1" x14ac:dyDescent="0.25">
      <c r="A99" s="122" t="s">
        <v>181</v>
      </c>
      <c r="B99" s="36" t="str">
        <f>IF(
   COUNTIF('Equip Rates'!$B:$B, $A99) &gt; 0,
   "In Rates",
   "Not in Rates"
)</f>
        <v>In Rates</v>
      </c>
      <c r="C99" s="56">
        <f>IFERROR(_xlfn.XLOOKUP(Table19[[#This Row],[ASSET ID]],Table7[Equip '#],Table7[Rate],),"Not Billed")</f>
        <v>5500</v>
      </c>
      <c r="D99" s="36" t="str">
        <f>IF(
   COUNTIF('Equip Billings'!$B:$B, $A99) &gt; 0,
   "Billed",
   "Not Billed"
)</f>
        <v>Billed</v>
      </c>
      <c r="E99" s="36" t="str">
        <f>IF(
   COUNTIF('Equip Rates'!$B:$B, $A99)=0,
   "No Rate in Equip Rates",
   IF(
      COUNTIF('Equip Billings'!$B:$B, $A99)=0,
      "Has Rate / Not Billed",
      "Has Rate / Billed"
   )
)</f>
        <v>Has Rate / Billed</v>
      </c>
      <c r="F99" s="36" t="str">
        <f>IF(
   AND(
       COUNTIF(FLEET!$CW:$CW, $A99)&gt;0,
       COUNTIF('Equip Rates'!$B:$B, $A99)&gt;0,
       COUNTIF('Equip Billings'!$B:$B, $A99)=0
   ),
   "MISSING FROM BILLINGS",
   ""
)</f>
        <v/>
      </c>
      <c r="G99" s="123" t="str" cm="1">
        <f t="array" ref="G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0" spans="1:7" hidden="1" x14ac:dyDescent="0.25">
      <c r="A100" s="122" t="s">
        <v>182</v>
      </c>
      <c r="B100" s="36" t="str">
        <f>IF(
   COUNTIF('Equip Rates'!$B:$B, $A100) &gt; 0,
   "In Rates",
   "Not in Rates"
)</f>
        <v>In Rates</v>
      </c>
      <c r="C100" s="56">
        <f>IFERROR(_xlfn.XLOOKUP(Table19[[#This Row],[ASSET ID]],Table7[Equip '#],Table7[Rate],),"Not Billed")</f>
        <v>4500</v>
      </c>
      <c r="D100" s="36" t="str">
        <f>IF(
   COUNTIF('Equip Billings'!$B:$B, $A100) &gt; 0,
   "Billed",
   "Not Billed"
)</f>
        <v>Billed</v>
      </c>
      <c r="E100" s="36" t="str">
        <f>IF(
   COUNTIF('Equip Rates'!$B:$B, $A100)=0,
   "No Rate in Equip Rates",
   IF(
      COUNTIF('Equip Billings'!$B:$B, $A100)=0,
      "Has Rate / Not Billed",
      "Has Rate / Billed"
   )
)</f>
        <v>Has Rate / Billed</v>
      </c>
      <c r="F100" s="36" t="str">
        <f>IF(
   AND(
       COUNTIF(FLEET!$CW:$CW, $A100)&gt;0,
       COUNTIF('Equip Rates'!$B:$B, $A100)&gt;0,
       COUNTIF('Equip Billings'!$B:$B, $A100)=0
   ),
   "MISSING FROM BILLINGS",
   ""
)</f>
        <v/>
      </c>
      <c r="G100" s="123" t="str" cm="1">
        <f t="array" ref="G1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1" spans="1:7" hidden="1" x14ac:dyDescent="0.25">
      <c r="A101" s="122" t="s">
        <v>3344</v>
      </c>
      <c r="B101" s="36" t="str">
        <f>IF(
   COUNTIF('Equip Rates'!$B:$B, $A101) &gt; 0,
   "In Rates",
   "Not in Rates"
)</f>
        <v>In Rates</v>
      </c>
      <c r="C101" s="56">
        <f>IFERROR(_xlfn.XLOOKUP(Table19[[#This Row],[ASSET ID]],Table7[Equip '#],Table7[Rate],),"Not Billed")</f>
        <v>4000</v>
      </c>
      <c r="D101" s="36" t="str">
        <f>IF(
   COUNTIF('Equip Billings'!$B:$B, $A101) &gt; 0,
   "Billed",
   "Not Billed"
)</f>
        <v>Billed</v>
      </c>
      <c r="E101" s="36" t="str">
        <f>IF(
   COUNTIF('Equip Rates'!$B:$B, $A101)=0,
   "No Rate in Equip Rates",
   IF(
      COUNTIF('Equip Billings'!$B:$B, $A101)=0,
      "Has Rate / Not Billed",
      "Has Rate / Billed"
   )
)</f>
        <v>Has Rate / Billed</v>
      </c>
      <c r="F101" s="36" t="str">
        <f>IF(
   AND(
       COUNTIF(FLEET!$CW:$CW, $A101)&gt;0,
       COUNTIF('Equip Rates'!$B:$B, $A101)&gt;0,
       COUNTIF('Equip Billings'!$B:$B, $A101)=0
   ),
   "MISSING FROM BILLINGS",
   ""
)</f>
        <v/>
      </c>
      <c r="G101" s="123" t="str" cm="1">
        <f t="array" ref="G1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2" spans="1:7" hidden="1" x14ac:dyDescent="0.25">
      <c r="A102" s="122" t="s">
        <v>5049</v>
      </c>
      <c r="B102" s="36" t="str">
        <f>IF(
   COUNTIF('Equip Rates'!$B:$B, $A102) &gt; 0,
   "In Rates",
   "Not in Rates"
)</f>
        <v>Not in Rates</v>
      </c>
      <c r="C102" s="56" t="str">
        <f>IFERROR(_xlfn.XLOOKUP(Table19[[#This Row],[ASSET ID]],Table7[Equip '#],Table7[Rate],),"Not Billed")</f>
        <v>Not Billed</v>
      </c>
      <c r="D102" s="36" t="str">
        <f>IF(
   COUNTIF('Equip Billings'!$B:$B, $A102) &gt; 0,
   "Billed",
   "Not Billed"
)</f>
        <v>Not Billed</v>
      </c>
      <c r="E102" s="36" t="str">
        <f>IF(
   COUNTIF('Equip Rates'!$B:$B, $A102)=0,
   "No Rate in Equip Rates",
   IF(
      COUNTIF('Equip Billings'!$B:$B, $A102)=0,
      "Has Rate / Not Billed",
      "Has Rate / Billed"
   )
)</f>
        <v>No Rate in Equip Rates</v>
      </c>
      <c r="F102" s="36" t="str">
        <f>IF(
   AND(
       COUNTIF(FLEET!$CW:$CW, $A102)&gt;0,
       COUNTIF('Equip Rates'!$B:$B, $A102)&gt;0,
       COUNTIF('Equip Billings'!$B:$B, $A102)=0
   ),
   "MISSING FROM BILLINGS",
   ""
)</f>
        <v/>
      </c>
      <c r="G102" s="123" t="str" cm="1">
        <f t="array" ref="G1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3" spans="1:7" hidden="1" x14ac:dyDescent="0.25">
      <c r="A103" s="122" t="s">
        <v>3345</v>
      </c>
      <c r="B103" s="36" t="str">
        <f>IF(
   COUNTIF('Equip Rates'!$B:$B, $A103) &gt; 0,
   "In Rates",
   "Not in Rates"
)</f>
        <v>In Rates</v>
      </c>
      <c r="C103" s="56">
        <f>IFERROR(_xlfn.XLOOKUP(Table19[[#This Row],[ASSET ID]],Table7[Equip '#],Table7[Rate],),"Not Billed")</f>
        <v>4000</v>
      </c>
      <c r="D103" s="36" t="str">
        <f>IF(
   COUNTIF('Equip Billings'!$B:$B, $A103) &gt; 0,
   "Billed",
   "Not Billed"
)</f>
        <v>Billed</v>
      </c>
      <c r="E103" s="36" t="str">
        <f>IF(
   COUNTIF('Equip Rates'!$B:$B, $A103)=0,
   "No Rate in Equip Rates",
   IF(
      COUNTIF('Equip Billings'!$B:$B, $A103)=0,
      "Has Rate / Not Billed",
      "Has Rate / Billed"
   )
)</f>
        <v>Has Rate / Billed</v>
      </c>
      <c r="F103" s="36" t="str">
        <f>IF(
   AND(
       COUNTIF(FLEET!$CW:$CW, $A103)&gt;0,
       COUNTIF('Equip Rates'!$B:$B, $A103)&gt;0,
       COUNTIF('Equip Billings'!$B:$B, $A103)=0
   ),
   "MISSING FROM BILLINGS",
   ""
)</f>
        <v/>
      </c>
      <c r="G103" s="123" t="str" cm="1">
        <f t="array" ref="G1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4" spans="1:7" hidden="1" x14ac:dyDescent="0.25">
      <c r="A104" s="122" t="s">
        <v>3586</v>
      </c>
      <c r="B104" s="36" t="str">
        <f>IF(
   COUNTIF('Equip Rates'!$B:$B, $A104) &gt; 0,
   "In Rates",
   "Not in Rates"
)</f>
        <v>In Rates</v>
      </c>
      <c r="C104" s="56">
        <f>IFERROR(_xlfn.XLOOKUP(Table19[[#This Row],[ASSET ID]],Table7[Equip '#],Table7[Rate],),"Not Billed")</f>
        <v>2500</v>
      </c>
      <c r="D104" s="36" t="str">
        <f>IF(
   COUNTIF('Equip Billings'!$B:$B, $A104) &gt; 0,
   "Billed",
   "Not Billed"
)</f>
        <v>Billed</v>
      </c>
      <c r="E104" s="36" t="str">
        <f>IF(
   COUNTIF('Equip Rates'!$B:$B, $A104)=0,
   "No Rate in Equip Rates",
   IF(
      COUNTIF('Equip Billings'!$B:$B, $A104)=0,
      "Has Rate / Not Billed",
      "Has Rate / Billed"
   )
)</f>
        <v>Has Rate / Billed</v>
      </c>
      <c r="F104" s="36" t="str">
        <f>IF(
   AND(
       COUNTIF(FLEET!$CW:$CW, $A104)&gt;0,
       COUNTIF('Equip Rates'!$B:$B, $A104)&gt;0,
       COUNTIF('Equip Billings'!$B:$B, $A104)=0
   ),
   "MISSING FROM BILLINGS",
   ""
)</f>
        <v/>
      </c>
      <c r="G104" s="123" t="str" cm="1">
        <f t="array" ref="G1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5" spans="1:7" hidden="1" x14ac:dyDescent="0.25">
      <c r="A105" s="122" t="s">
        <v>5068</v>
      </c>
      <c r="B105" s="36" t="str">
        <f>IF(
   COUNTIF('Equip Rates'!$B:$B, $A105) &gt; 0,
   "In Rates",
   "Not in Rates"
)</f>
        <v>Not in Rates</v>
      </c>
      <c r="C105" s="56" t="str">
        <f>IFERROR(_xlfn.XLOOKUP(Table19[[#This Row],[ASSET ID]],Table7[Equip '#],Table7[Rate],),"Not Billed")</f>
        <v>Not Billed</v>
      </c>
      <c r="D105" s="36" t="str">
        <f>IF(
   COUNTIF('Equip Billings'!$B:$B, $A105) &gt; 0,
   "Billed",
   "Not Billed"
)</f>
        <v>Not Billed</v>
      </c>
      <c r="E105" s="36" t="str">
        <f>IF(
   COUNTIF('Equip Rates'!$B:$B, $A105)=0,
   "No Rate in Equip Rates",
   IF(
      COUNTIF('Equip Billings'!$B:$B, $A105)=0,
      "Has Rate / Not Billed",
      "Has Rate / Billed"
   )
)</f>
        <v>No Rate in Equip Rates</v>
      </c>
      <c r="F105" s="36" t="str">
        <f>IF(
   AND(
       COUNTIF(FLEET!$CW:$CW, $A105)&gt;0,
       COUNTIF('Equip Rates'!$B:$B, $A105)&gt;0,
       COUNTIF('Equip Billings'!$B:$B, $A105)=0
   ),
   "MISSING FROM BILLINGS",
   ""
)</f>
        <v/>
      </c>
      <c r="G105" s="123" t="str" cm="1">
        <f t="array" ref="G1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6" spans="1:7" hidden="1" x14ac:dyDescent="0.25">
      <c r="A106" s="122" t="s">
        <v>3587</v>
      </c>
      <c r="B106" s="36" t="str">
        <f>IF(
   COUNTIF('Equip Rates'!$B:$B, $A106) &gt; 0,
   "In Rates",
   "Not in Rates"
)</f>
        <v>In Rates</v>
      </c>
      <c r="C106" s="56">
        <f>IFERROR(_xlfn.XLOOKUP(Table19[[#This Row],[ASSET ID]],Table7[Equip '#],Table7[Rate],),"Not Billed")</f>
        <v>2500</v>
      </c>
      <c r="D106" s="36" t="str">
        <f>IF(
   COUNTIF('Equip Billings'!$B:$B, $A106) &gt; 0,
   "Billed",
   "Not Billed"
)</f>
        <v>Billed</v>
      </c>
      <c r="E106" s="36" t="str">
        <f>IF(
   COUNTIF('Equip Rates'!$B:$B, $A106)=0,
   "No Rate in Equip Rates",
   IF(
      COUNTIF('Equip Billings'!$B:$B, $A106)=0,
      "Has Rate / Not Billed",
      "Has Rate / Billed"
   )
)</f>
        <v>Has Rate / Billed</v>
      </c>
      <c r="F106" s="36" t="str">
        <f>IF(
   AND(
       COUNTIF(FLEET!$CW:$CW, $A106)&gt;0,
       COUNTIF('Equip Rates'!$B:$B, $A106)&gt;0,
       COUNTIF('Equip Billings'!$B:$B, $A106)=0
   ),
   "MISSING FROM BILLINGS",
   ""
)</f>
        <v/>
      </c>
      <c r="G106" s="123" t="str" cm="1">
        <f t="array" ref="G1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7" spans="1:7" hidden="1" x14ac:dyDescent="0.25">
      <c r="A107" s="122" t="s">
        <v>5077</v>
      </c>
      <c r="B107" s="36" t="str">
        <f>IF(
   COUNTIF('Equip Rates'!$B:$B, $A107) &gt; 0,
   "In Rates",
   "Not in Rates"
)</f>
        <v>Not in Rates</v>
      </c>
      <c r="C107" s="56" t="str">
        <f>IFERROR(_xlfn.XLOOKUP(Table19[[#This Row],[ASSET ID]],Table7[Equip '#],Table7[Rate],),"Not Billed")</f>
        <v>Not Billed</v>
      </c>
      <c r="D107" s="36" t="str">
        <f>IF(
   COUNTIF('Equip Billings'!$B:$B, $A107) &gt; 0,
   "Billed",
   "Not Billed"
)</f>
        <v>Not Billed</v>
      </c>
      <c r="E107" s="36" t="str">
        <f>IF(
   COUNTIF('Equip Rates'!$B:$B, $A107)=0,
   "No Rate in Equip Rates",
   IF(
      COUNTIF('Equip Billings'!$B:$B, $A107)=0,
      "Has Rate / Not Billed",
      "Has Rate / Billed"
   )
)</f>
        <v>No Rate in Equip Rates</v>
      </c>
      <c r="F107" s="36" t="str">
        <f>IF(
   AND(
       COUNTIF(FLEET!$CW:$CW, $A107)&gt;0,
       COUNTIF('Equip Rates'!$B:$B, $A107)&gt;0,
       COUNTIF('Equip Billings'!$B:$B, $A107)=0
   ),
   "MISSING FROM BILLINGS",
   ""
)</f>
        <v/>
      </c>
      <c r="G107" s="123" t="str" cm="1">
        <f t="array" ref="G1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8" spans="1:7" x14ac:dyDescent="0.25">
      <c r="A108" s="122" t="s">
        <v>85</v>
      </c>
      <c r="B108" s="36" t="str">
        <f>IF(
   COUNTIF('Equip Rates'!$B:$B, $A108) &gt; 0,
   "In Rates",
   "Not in Rates"
)</f>
        <v>In Rates</v>
      </c>
      <c r="C108" s="56">
        <f>IFERROR(_xlfn.XLOOKUP(Table19[[#This Row],[ASSET ID]],Table7[Equip '#],Table7[Rate],),"Not Billed")</f>
        <v>1700</v>
      </c>
      <c r="D108" s="36" t="str">
        <f>IF(
   COUNTIF('Equip Billings'!$B:$B, $A108) &gt; 0,
   "Billed",
   "Not Billed"
)</f>
        <v>Billed</v>
      </c>
      <c r="E108" s="36" t="str">
        <f>IF(
   COUNTIF('Equip Rates'!$B:$B, $A108)=0,
   "No Rate in Equip Rates",
   IF(
      COUNTIF('Equip Billings'!$B:$B, $A108)=0,
      "Has Rate / Not Billed",
      "Has Rate / Billed"
   )
)</f>
        <v>Has Rate / Billed</v>
      </c>
      <c r="F108" s="36" t="str">
        <f>IF(
   AND(
       COUNTIF(FLEET!$CW:$CW, $A108)&gt;0,
       COUNTIF('Equip Rates'!$B:$B, $A108)&gt;0,
       COUNTIF('Equip Billings'!$B:$B, $A108)=0
   ),
   "MISSING FROM BILLINGS",
   ""
)</f>
        <v/>
      </c>
      <c r="G108" s="123" t="str" cm="1">
        <f t="array" ref="G1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09" spans="1:7" hidden="1" x14ac:dyDescent="0.25">
      <c r="A109" s="122" t="s">
        <v>86</v>
      </c>
      <c r="B109" s="36" t="str">
        <f>IF(
   COUNTIF('Equip Rates'!$B:$B, $A109) &gt; 0,
   "In Rates",
   "Not in Rates"
)</f>
        <v>In Rates</v>
      </c>
      <c r="C109" s="56">
        <f>IFERROR(_xlfn.XLOOKUP(Table19[[#This Row],[ASSET ID]],Table7[Equip '#],Table7[Rate],),"Not Billed")</f>
        <v>1700</v>
      </c>
      <c r="D109" s="36" t="str">
        <f>IF(
   COUNTIF('Equip Billings'!$B:$B, $A109) &gt; 0,
   "Billed",
   "Not Billed"
)</f>
        <v>Billed</v>
      </c>
      <c r="E109" s="36" t="str">
        <f>IF(
   COUNTIF('Equip Rates'!$B:$B, $A109)=0,
   "No Rate in Equip Rates",
   IF(
      COUNTIF('Equip Billings'!$B:$B, $A109)=0,
      "Has Rate / Not Billed",
      "Has Rate / Billed"
   )
)</f>
        <v>Has Rate / Billed</v>
      </c>
      <c r="F109" s="36" t="str">
        <f>IF(
   AND(
       COUNTIF(FLEET!$CW:$CW, $A109)&gt;0,
       COUNTIF('Equip Rates'!$B:$B, $A109)&gt;0,
       COUNTIF('Equip Billings'!$B:$B, $A109)=0
   ),
   "MISSING FROM BILLINGS",
   ""
)</f>
        <v/>
      </c>
      <c r="G109" s="123" t="str" cm="1">
        <f t="array" ref="G1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0" spans="1:7" ht="45" x14ac:dyDescent="0.25">
      <c r="A110" s="122" t="s">
        <v>3740</v>
      </c>
      <c r="B110" s="36" t="str">
        <f>IF(
   COUNTIF('Equip Rates'!$B:$B, $A110) &gt; 0,
   "In Rates",
   "Not in Rates"
)</f>
        <v>In Rates</v>
      </c>
      <c r="C110" s="56">
        <f>IFERROR(_xlfn.XLOOKUP(Table19[[#This Row],[ASSET ID]],Table7[Equip '#],Table7[Rate],),"Not Billed")</f>
        <v>5000</v>
      </c>
      <c r="D110" s="36" t="str">
        <f>IF(
   COUNTIF('Equip Billings'!$B:$B, $A110) &gt; 0,
   "Billed",
   "Not Billed"
)</f>
        <v>Billed</v>
      </c>
      <c r="E110" s="36" t="str">
        <f>IF(
   COUNTIF('Equip Rates'!$B:$B, $A110)=0,
   "No Rate in Equip Rates",
   IF(
      COUNTIF('Equip Billings'!$B:$B, $A110)=0,
      "Has Rate / Not Billed",
      "Has Rate / Billed"
   )
)</f>
        <v>Has Rate / Billed</v>
      </c>
      <c r="F110" s="36" t="str">
        <f>IF(
   AND(
       COUNTIF(FLEET!$CW:$CW, $A110)&gt;0,
       COUNTIF('Equip Rates'!$B:$B, $A110)&gt;0,
       COUNTIF('Equip Billings'!$B:$B, $A110)=0
   ),
   "MISSING FROM BILLINGS",
   ""
)</f>
        <v/>
      </c>
      <c r="G110" s="123" t="str" cm="1">
        <f t="array" ref="G1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1" spans="1:7" hidden="1" x14ac:dyDescent="0.25">
      <c r="A111" s="122" t="s">
        <v>3741</v>
      </c>
      <c r="B111" s="36" t="str">
        <f>IF(
   COUNTIF('Equip Rates'!$B:$B, $A111) &gt; 0,
   "In Rates",
   "Not in Rates"
)</f>
        <v>In Rates</v>
      </c>
      <c r="C111" s="56">
        <f>IFERROR(_xlfn.XLOOKUP(Table19[[#This Row],[ASSET ID]],Table7[Equip '#],Table7[Rate],),"Not Billed")</f>
        <v>5000</v>
      </c>
      <c r="D111" s="36" t="str">
        <f>IF(
   COUNTIF('Equip Billings'!$B:$B, $A111) &gt; 0,
   "Billed",
   "Not Billed"
)</f>
        <v>Billed</v>
      </c>
      <c r="E111" s="36" t="str">
        <f>IF(
   COUNTIF('Equip Rates'!$B:$B, $A111)=0,
   "No Rate in Equip Rates",
   IF(
      COUNTIF('Equip Billings'!$B:$B, $A111)=0,
      "Has Rate / Not Billed",
      "Has Rate / Billed"
   )
)</f>
        <v>Has Rate / Billed</v>
      </c>
      <c r="F111" s="36" t="str">
        <f>IF(
   AND(
       COUNTIF(FLEET!$CW:$CW, $A111)&gt;0,
       COUNTIF('Equip Rates'!$B:$B, $A111)&gt;0,
       COUNTIF('Equip Billings'!$B:$B, $A111)=0
   ),
   "MISSING FROM BILLINGS",
   ""
)</f>
        <v/>
      </c>
      <c r="G111" s="123" t="str" cm="1">
        <f t="array" ref="G1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2" spans="1:7" hidden="1" x14ac:dyDescent="0.25">
      <c r="A112" s="122" t="s">
        <v>3742</v>
      </c>
      <c r="B112" s="36" t="str">
        <f>IF(
   COUNTIF('Equip Rates'!$B:$B, $A112) &gt; 0,
   "In Rates",
   "Not in Rates"
)</f>
        <v>In Rates</v>
      </c>
      <c r="C112" s="56">
        <f>IFERROR(_xlfn.XLOOKUP(Table19[[#This Row],[ASSET ID]],Table7[Equip '#],Table7[Rate],),"Not Billed")</f>
        <v>5000</v>
      </c>
      <c r="D112" s="36" t="str">
        <f>IF(
   COUNTIF('Equip Billings'!$B:$B, $A112) &gt; 0,
   "Billed",
   "Not Billed"
)</f>
        <v>Billed</v>
      </c>
      <c r="E112" s="36" t="str">
        <f>IF(
   COUNTIF('Equip Rates'!$B:$B, $A112)=0,
   "No Rate in Equip Rates",
   IF(
      COUNTIF('Equip Billings'!$B:$B, $A112)=0,
      "Has Rate / Not Billed",
      "Has Rate / Billed"
   )
)</f>
        <v>Has Rate / Billed</v>
      </c>
      <c r="F112" s="36" t="str">
        <f>IF(
   AND(
       COUNTIF(FLEET!$CW:$CW, $A112)&gt;0,
       COUNTIF('Equip Rates'!$B:$B, $A112)&gt;0,
       COUNTIF('Equip Billings'!$B:$B, $A112)=0
   ),
   "MISSING FROM BILLINGS",
   ""
)</f>
        <v/>
      </c>
      <c r="G112" s="123" t="str" cm="1">
        <f t="array" ref="G1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3" spans="1:7" hidden="1" x14ac:dyDescent="0.25">
      <c r="A113" s="122" t="s">
        <v>4081</v>
      </c>
      <c r="B113" s="36" t="str">
        <f>IF(
   COUNTIF('Equip Rates'!$B:$B, $A113) &gt; 0,
   "In Rates",
   "Not in Rates"
)</f>
        <v>Not in Rates</v>
      </c>
      <c r="C113" s="56" t="str">
        <f>IFERROR(_xlfn.XLOOKUP(Table19[[#This Row],[ASSET ID]],Table7[Equip '#],Table7[Rate],),"Not Billed")</f>
        <v>Not Billed</v>
      </c>
      <c r="D113" s="36" t="str">
        <f>IF(
   COUNTIF('Equip Billings'!$B:$B, $A113) &gt; 0,
   "Billed",
   "Not Billed"
)</f>
        <v>Not Billed</v>
      </c>
      <c r="E113" s="36" t="str">
        <f>IF(
   COUNTIF('Equip Rates'!$B:$B, $A113)=0,
   "No Rate in Equip Rates",
   IF(
      COUNTIF('Equip Billings'!$B:$B, $A113)=0,
      "Has Rate / Not Billed",
      "Has Rate / Billed"
   )
)</f>
        <v>No Rate in Equip Rates</v>
      </c>
      <c r="F113" s="36" t="str">
        <f>IF(
   AND(
       COUNTIF(FLEET!$CW:$CW, $A113)&gt;0,
       COUNTIF('Equip Rates'!$B:$B, $A113)&gt;0,
       COUNTIF('Equip Billings'!$B:$B, $A113)=0
   ),
   "MISSING FROM BILLINGS",
   ""
)</f>
        <v/>
      </c>
      <c r="G113" s="123" t="str" cm="1">
        <f t="array" ref="G1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4" spans="1:7" hidden="1" x14ac:dyDescent="0.25">
      <c r="A114" s="122" t="s">
        <v>3727</v>
      </c>
      <c r="B114" s="36" t="str">
        <f>IF(
   COUNTIF('Equip Rates'!$B:$B, $A114) &gt; 0,
   "In Rates",
   "Not in Rates"
)</f>
        <v>Not in Rates</v>
      </c>
      <c r="C114" s="56" t="str">
        <f>IFERROR(_xlfn.XLOOKUP(Table19[[#This Row],[ASSET ID]],Table7[Equip '#],Table7[Rate],),"Not Billed")</f>
        <v>Not Billed</v>
      </c>
      <c r="D114" s="36" t="str">
        <f>IF(
   COUNTIF('Equip Billings'!$B:$B, $A114) &gt; 0,
   "Billed",
   "Not Billed"
)</f>
        <v>Not Billed</v>
      </c>
      <c r="E114" s="36" t="str">
        <f>IF(
   COUNTIF('Equip Rates'!$B:$B, $A114)=0,
   "No Rate in Equip Rates",
   IF(
      COUNTIF('Equip Billings'!$B:$B, $A114)=0,
      "Has Rate / Not Billed",
      "Has Rate / Billed"
   )
)</f>
        <v>No Rate in Equip Rates</v>
      </c>
      <c r="F114" s="36" t="str">
        <f>IF(
   AND(
       COUNTIF(FLEET!$CW:$CW, $A114)&gt;0,
       COUNTIF('Equip Rates'!$B:$B, $A114)&gt;0,
       COUNTIF('Equip Billings'!$B:$B, $A114)=0
   ),
   "MISSING FROM BILLINGS",
   ""
)</f>
        <v/>
      </c>
      <c r="G114" s="123" t="str" cm="1">
        <f t="array" ref="G1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5" spans="1:7" hidden="1" x14ac:dyDescent="0.25">
      <c r="A115" s="122" t="s">
        <v>5130</v>
      </c>
      <c r="B115" s="36" t="str">
        <f>IF(
   COUNTIF('Equip Rates'!$B:$B, $A115) &gt; 0,
   "In Rates",
   "Not in Rates"
)</f>
        <v>Not in Rates</v>
      </c>
      <c r="C115" s="56" t="str">
        <f>IFERROR(_xlfn.XLOOKUP(Table19[[#This Row],[ASSET ID]],Table7[Equip '#],Table7[Rate],),"Not Billed")</f>
        <v>Not Billed</v>
      </c>
      <c r="D115" s="36" t="str">
        <f>IF(
   COUNTIF('Equip Billings'!$B:$B, $A115) &gt; 0,
   "Billed",
   "Not Billed"
)</f>
        <v>Not Billed</v>
      </c>
      <c r="E115" s="36" t="str">
        <f>IF(
   COUNTIF('Equip Rates'!$B:$B, $A115)=0,
   "No Rate in Equip Rates",
   IF(
      COUNTIF('Equip Billings'!$B:$B, $A115)=0,
      "Has Rate / Not Billed",
      "Has Rate / Billed"
   )
)</f>
        <v>No Rate in Equip Rates</v>
      </c>
      <c r="F115" s="36" t="str">
        <f>IF(
   AND(
       COUNTIF(FLEET!$CW:$CW, $A115)&gt;0,
       COUNTIF('Equip Rates'!$B:$B, $A115)&gt;0,
       COUNTIF('Equip Billings'!$B:$B, $A115)=0
   ),
   "MISSING FROM BILLINGS",
   ""
)</f>
        <v/>
      </c>
      <c r="G115" s="123" t="str" cm="1">
        <f t="array" ref="G1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6" spans="1:7" hidden="1" x14ac:dyDescent="0.25">
      <c r="A116" s="122" t="s">
        <v>5136</v>
      </c>
      <c r="B116" s="36" t="str">
        <f>IF(
   COUNTIF('Equip Rates'!$B:$B, $A116) &gt; 0,
   "In Rates",
   "Not in Rates"
)</f>
        <v>Not in Rates</v>
      </c>
      <c r="C116" s="56" t="str">
        <f>IFERROR(_xlfn.XLOOKUP(Table19[[#This Row],[ASSET ID]],Table7[Equip '#],Table7[Rate],),"Not Billed")</f>
        <v>Not Billed</v>
      </c>
      <c r="D116" s="36" t="str">
        <f>IF(
   COUNTIF('Equip Billings'!$B:$B, $A116) &gt; 0,
   "Billed",
   "Not Billed"
)</f>
        <v>Not Billed</v>
      </c>
      <c r="E116" s="36" t="str">
        <f>IF(
   COUNTIF('Equip Rates'!$B:$B, $A116)=0,
   "No Rate in Equip Rates",
   IF(
      COUNTIF('Equip Billings'!$B:$B, $A116)=0,
      "Has Rate / Not Billed",
      "Has Rate / Billed"
   )
)</f>
        <v>No Rate in Equip Rates</v>
      </c>
      <c r="F116" s="36" t="str">
        <f>IF(
   AND(
       COUNTIF(FLEET!$CW:$CW, $A116)&gt;0,
       COUNTIF('Equip Rates'!$B:$B, $A116)&gt;0,
       COUNTIF('Equip Billings'!$B:$B, $A116)=0
   ),
   "MISSING FROM BILLINGS",
   ""
)</f>
        <v/>
      </c>
      <c r="G116" s="123" t="str" cm="1">
        <f t="array" ref="G1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7" spans="1:7" hidden="1" x14ac:dyDescent="0.25">
      <c r="A117" s="122" t="s">
        <v>5140</v>
      </c>
      <c r="B117" s="36" t="str">
        <f>IF(
   COUNTIF('Equip Rates'!$B:$B, $A117) &gt; 0,
   "In Rates",
   "Not in Rates"
)</f>
        <v>Not in Rates</v>
      </c>
      <c r="C117" s="56" t="str">
        <f>IFERROR(_xlfn.XLOOKUP(Table19[[#This Row],[ASSET ID]],Table7[Equip '#],Table7[Rate],),"Not Billed")</f>
        <v>Not Billed</v>
      </c>
      <c r="D117" s="36" t="str">
        <f>IF(
   COUNTIF('Equip Billings'!$B:$B, $A117) &gt; 0,
   "Billed",
   "Not Billed"
)</f>
        <v>Not Billed</v>
      </c>
      <c r="E117" s="36" t="str">
        <f>IF(
   COUNTIF('Equip Rates'!$B:$B, $A117)=0,
   "No Rate in Equip Rates",
   IF(
      COUNTIF('Equip Billings'!$B:$B, $A117)=0,
      "Has Rate / Not Billed",
      "Has Rate / Billed"
   )
)</f>
        <v>No Rate in Equip Rates</v>
      </c>
      <c r="F117" s="36" t="str">
        <f>IF(
   AND(
       COUNTIF(FLEET!$CW:$CW, $A117)&gt;0,
       COUNTIF('Equip Rates'!$B:$B, $A117)&gt;0,
       COUNTIF('Equip Billings'!$B:$B, $A117)=0
   ),
   "MISSING FROM BILLINGS",
   ""
)</f>
        <v/>
      </c>
      <c r="G117" s="123" t="str" cm="1">
        <f t="array" ref="G1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8" spans="1:7" hidden="1" x14ac:dyDescent="0.25">
      <c r="A118" s="122" t="s">
        <v>3868</v>
      </c>
      <c r="B118" s="36" t="str">
        <f>IF(
   COUNTIF('Equip Rates'!$B:$B, $A118) &gt; 0,
   "In Rates",
   "Not in Rates"
)</f>
        <v>Not in Rates</v>
      </c>
      <c r="C118" s="56" t="str">
        <f>IFERROR(_xlfn.XLOOKUP(Table19[[#This Row],[ASSET ID]],Table7[Equip '#],Table7[Rate],),"Not Billed")</f>
        <v>Not Billed</v>
      </c>
      <c r="D118" s="36" t="str">
        <f>IF(
   COUNTIF('Equip Billings'!$B:$B, $A118) &gt; 0,
   "Billed",
   "Not Billed"
)</f>
        <v>Not Billed</v>
      </c>
      <c r="E118" s="36" t="str">
        <f>IF(
   COUNTIF('Equip Rates'!$B:$B, $A118)=0,
   "No Rate in Equip Rates",
   IF(
      COUNTIF('Equip Billings'!$B:$B, $A118)=0,
      "Has Rate / Not Billed",
      "Has Rate / Billed"
   )
)</f>
        <v>No Rate in Equip Rates</v>
      </c>
      <c r="F118" s="36" t="str">
        <f>IF(
   AND(
       COUNTIF(FLEET!$CW:$CW, $A118)&gt;0,
       COUNTIF('Equip Rates'!$B:$B, $A118)&gt;0,
       COUNTIF('Equip Billings'!$B:$B, $A118)=0
   ),
   "MISSING FROM BILLINGS",
   ""
)</f>
        <v/>
      </c>
      <c r="G118" s="123" t="str" cm="1">
        <f t="array" ref="G1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19" spans="1:7" hidden="1" x14ac:dyDescent="0.25">
      <c r="A119" s="122" t="s">
        <v>3637</v>
      </c>
      <c r="B119" s="36" t="str">
        <f>IF(
   COUNTIF('Equip Rates'!$B:$B, $A119) &gt; 0,
   "In Rates",
   "Not in Rates"
)</f>
        <v>Not in Rates</v>
      </c>
      <c r="C119" s="56" t="str">
        <f>IFERROR(_xlfn.XLOOKUP(Table19[[#This Row],[ASSET ID]],Table7[Equip '#],Table7[Rate],),"Not Billed")</f>
        <v>Not Billed</v>
      </c>
      <c r="D119" s="36" t="str">
        <f>IF(
   COUNTIF('Equip Billings'!$B:$B, $A119) &gt; 0,
   "Billed",
   "Not Billed"
)</f>
        <v>Not Billed</v>
      </c>
      <c r="E119" s="36" t="str">
        <f>IF(
   COUNTIF('Equip Rates'!$B:$B, $A119)=0,
   "No Rate in Equip Rates",
   IF(
      COUNTIF('Equip Billings'!$B:$B, $A119)=0,
      "Has Rate / Not Billed",
      "Has Rate / Billed"
   )
)</f>
        <v>No Rate in Equip Rates</v>
      </c>
      <c r="F119" s="36" t="str">
        <f>IF(
   AND(
       COUNTIF(FLEET!$CW:$CW, $A119)&gt;0,
       COUNTIF('Equip Rates'!$B:$B, $A119)&gt;0,
       COUNTIF('Equip Billings'!$B:$B, $A119)=0
   ),
   "MISSING FROM BILLINGS",
   ""
)</f>
        <v/>
      </c>
      <c r="G119" s="123" t="str" cm="1">
        <f t="array" ref="G1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0" spans="1:7" hidden="1" x14ac:dyDescent="0.25">
      <c r="A120" s="122" t="s">
        <v>3543</v>
      </c>
      <c r="B120" s="36" t="str">
        <f>IF(
   COUNTIF('Equip Rates'!$B:$B, $A120) &gt; 0,
   "In Rates",
   "Not in Rates"
)</f>
        <v>Not in Rates</v>
      </c>
      <c r="C120" s="56" t="str">
        <f>IFERROR(_xlfn.XLOOKUP(Table19[[#This Row],[ASSET ID]],Table7[Equip '#],Table7[Rate],),"Not Billed")</f>
        <v>Not Billed</v>
      </c>
      <c r="D120" s="36" t="str">
        <f>IF(
   COUNTIF('Equip Billings'!$B:$B, $A120) &gt; 0,
   "Billed",
   "Not Billed"
)</f>
        <v>Not Billed</v>
      </c>
      <c r="E120" s="36" t="str">
        <f>IF(
   COUNTIF('Equip Rates'!$B:$B, $A120)=0,
   "No Rate in Equip Rates",
   IF(
      COUNTIF('Equip Billings'!$B:$B, $A120)=0,
      "Has Rate / Not Billed",
      "Has Rate / Billed"
   )
)</f>
        <v>No Rate in Equip Rates</v>
      </c>
      <c r="F120" s="36" t="str">
        <f>IF(
   AND(
       COUNTIF(FLEET!$CW:$CW, $A120)&gt;0,
       COUNTIF('Equip Rates'!$B:$B, $A120)&gt;0,
       COUNTIF('Equip Billings'!$B:$B, $A120)=0
   ),
   "MISSING FROM BILLINGS",
   ""
)</f>
        <v/>
      </c>
      <c r="G120" s="123" t="str" cm="1">
        <f t="array" ref="G1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1" spans="1:7" hidden="1" x14ac:dyDescent="0.25">
      <c r="A121" s="122" t="s">
        <v>5161</v>
      </c>
      <c r="B121" s="36" t="str">
        <f>IF(
   COUNTIF('Equip Rates'!$B:$B, $A121) &gt; 0,
   "In Rates",
   "Not in Rates"
)</f>
        <v>Not in Rates</v>
      </c>
      <c r="C121" s="56" t="str">
        <f>IFERROR(_xlfn.XLOOKUP(Table19[[#This Row],[ASSET ID]],Table7[Equip '#],Table7[Rate],),"Not Billed")</f>
        <v>Not Billed</v>
      </c>
      <c r="D121" s="36" t="str">
        <f>IF(
   COUNTIF('Equip Billings'!$B:$B, $A121) &gt; 0,
   "Billed",
   "Not Billed"
)</f>
        <v>Not Billed</v>
      </c>
      <c r="E121" s="36" t="str">
        <f>IF(
   COUNTIF('Equip Rates'!$B:$B, $A121)=0,
   "No Rate in Equip Rates",
   IF(
      COUNTIF('Equip Billings'!$B:$B, $A121)=0,
      "Has Rate / Not Billed",
      "Has Rate / Billed"
   )
)</f>
        <v>No Rate in Equip Rates</v>
      </c>
      <c r="F121" s="36" t="str">
        <f>IF(
   AND(
       COUNTIF(FLEET!$CW:$CW, $A121)&gt;0,
       COUNTIF('Equip Rates'!$B:$B, $A121)&gt;0,
       COUNTIF('Equip Billings'!$B:$B, $A121)=0
   ),
   "MISSING FROM BILLINGS",
   ""
)</f>
        <v/>
      </c>
      <c r="G121" s="123" t="str" cm="1">
        <f t="array" ref="G1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2" spans="1:7" hidden="1" x14ac:dyDescent="0.25">
      <c r="A122" s="122" t="s">
        <v>3135</v>
      </c>
      <c r="B122" s="36" t="str">
        <f>IF(
   COUNTIF('Equip Rates'!$B:$B, $A122) &gt; 0,
   "In Rates",
   "Not in Rates"
)</f>
        <v>Not in Rates</v>
      </c>
      <c r="C122" s="56" t="str">
        <f>IFERROR(_xlfn.XLOOKUP(Table19[[#This Row],[ASSET ID]],Table7[Equip '#],Table7[Rate],),"Not Billed")</f>
        <v>Not Billed</v>
      </c>
      <c r="D122" s="36" t="str">
        <f>IF(
   COUNTIF('Equip Billings'!$B:$B, $A122) &gt; 0,
   "Billed",
   "Not Billed"
)</f>
        <v>Not Billed</v>
      </c>
      <c r="E122" s="36" t="str">
        <f>IF(
   COUNTIF('Equip Rates'!$B:$B, $A122)=0,
   "No Rate in Equip Rates",
   IF(
      COUNTIF('Equip Billings'!$B:$B, $A122)=0,
      "Has Rate / Not Billed",
      "Has Rate / Billed"
   )
)</f>
        <v>No Rate in Equip Rates</v>
      </c>
      <c r="F122" s="36" t="str">
        <f>IF(
   AND(
       COUNTIF(FLEET!$CW:$CW, $A122)&gt;0,
       COUNTIF('Equip Rates'!$B:$B, $A122)&gt;0,
       COUNTIF('Equip Billings'!$B:$B, $A122)=0
   ),
   "MISSING FROM BILLINGS",
   ""
)</f>
        <v/>
      </c>
      <c r="G122" s="123" t="str" cm="1">
        <f t="array" ref="G1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3" spans="1:7" hidden="1" x14ac:dyDescent="0.25">
      <c r="A123" s="122" t="s">
        <v>5173</v>
      </c>
      <c r="B123" s="36" t="str">
        <f>IF(
   COUNTIF('Equip Rates'!$B:$B, $A123) &gt; 0,
   "In Rates",
   "Not in Rates"
)</f>
        <v>Not in Rates</v>
      </c>
      <c r="C123" s="56" t="str">
        <f>IFERROR(_xlfn.XLOOKUP(Table19[[#This Row],[ASSET ID]],Table7[Equip '#],Table7[Rate],),"Not Billed")</f>
        <v>Not Billed</v>
      </c>
      <c r="D123" s="36" t="str">
        <f>IF(
   COUNTIF('Equip Billings'!$B:$B, $A123) &gt; 0,
   "Billed",
   "Not Billed"
)</f>
        <v>Not Billed</v>
      </c>
      <c r="E123" s="36" t="str">
        <f>IF(
   COUNTIF('Equip Rates'!$B:$B, $A123)=0,
   "No Rate in Equip Rates",
   IF(
      COUNTIF('Equip Billings'!$B:$B, $A123)=0,
      "Has Rate / Not Billed",
      "Has Rate / Billed"
   )
)</f>
        <v>No Rate in Equip Rates</v>
      </c>
      <c r="F123" s="36" t="str">
        <f>IF(
   AND(
       COUNTIF(FLEET!$CW:$CW, $A123)&gt;0,
       COUNTIF('Equip Rates'!$B:$B, $A123)&gt;0,
       COUNTIF('Equip Billings'!$B:$B, $A123)=0
   ),
   "MISSING FROM BILLINGS",
   ""
)</f>
        <v/>
      </c>
      <c r="G123" s="123" t="str" cm="1">
        <f t="array" ref="G1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4" spans="1:7" hidden="1" x14ac:dyDescent="0.25">
      <c r="A124" s="122" t="s">
        <v>3292</v>
      </c>
      <c r="B124" s="36" t="str">
        <f>IF(
   COUNTIF('Equip Rates'!$B:$B, $A124) &gt; 0,
   "In Rates",
   "Not in Rates"
)</f>
        <v>Not in Rates</v>
      </c>
      <c r="C124" s="56" t="str">
        <f>IFERROR(_xlfn.XLOOKUP(Table19[[#This Row],[ASSET ID]],Table7[Equip '#],Table7[Rate],),"Not Billed")</f>
        <v>Not Billed</v>
      </c>
      <c r="D124" s="36" t="str">
        <f>IF(
   COUNTIF('Equip Billings'!$B:$B, $A124) &gt; 0,
   "Billed",
   "Not Billed"
)</f>
        <v>Not Billed</v>
      </c>
      <c r="E124" s="36" t="str">
        <f>IF(
   COUNTIF('Equip Rates'!$B:$B, $A124)=0,
   "No Rate in Equip Rates",
   IF(
      COUNTIF('Equip Billings'!$B:$B, $A124)=0,
      "Has Rate / Not Billed",
      "Has Rate / Billed"
   )
)</f>
        <v>No Rate in Equip Rates</v>
      </c>
      <c r="F124" s="36" t="str">
        <f>IF(
   AND(
       COUNTIF(FLEET!$CW:$CW, $A124)&gt;0,
       COUNTIF('Equip Rates'!$B:$B, $A124)&gt;0,
       COUNTIF('Equip Billings'!$B:$B, $A124)=0
   ),
   "MISSING FROM BILLINGS",
   ""
)</f>
        <v/>
      </c>
      <c r="G124" s="123" t="str" cm="1">
        <f t="array" ref="G1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5" spans="1:7" hidden="1" x14ac:dyDescent="0.25">
      <c r="A125" s="122" t="s">
        <v>3346</v>
      </c>
      <c r="B125" s="36" t="str">
        <f>IF(
   COUNTIF('Equip Rates'!$B:$B, $A125) &gt; 0,
   "In Rates",
   "Not in Rates"
)</f>
        <v>Not in Rates</v>
      </c>
      <c r="C125" s="56" t="str">
        <f>IFERROR(_xlfn.XLOOKUP(Table19[[#This Row],[ASSET ID]],Table7[Equip '#],Table7[Rate],),"Not Billed")</f>
        <v>Not Billed</v>
      </c>
      <c r="D125" s="36" t="str">
        <f>IF(
   COUNTIF('Equip Billings'!$B:$B, $A125) &gt; 0,
   "Billed",
   "Not Billed"
)</f>
        <v>Not Billed</v>
      </c>
      <c r="E125" s="36" t="str">
        <f>IF(
   COUNTIF('Equip Rates'!$B:$B, $A125)=0,
   "No Rate in Equip Rates",
   IF(
      COUNTIF('Equip Billings'!$B:$B, $A125)=0,
      "Has Rate / Not Billed",
      "Has Rate / Billed"
   )
)</f>
        <v>No Rate in Equip Rates</v>
      </c>
      <c r="F125" s="36" t="str">
        <f>IF(
   AND(
       COUNTIF(FLEET!$CW:$CW, $A125)&gt;0,
       COUNTIF('Equip Rates'!$B:$B, $A125)&gt;0,
       COUNTIF('Equip Billings'!$B:$B, $A125)=0
   ),
   "MISSING FROM BILLINGS",
   ""
)</f>
        <v/>
      </c>
      <c r="G125" s="123" t="str" cm="1">
        <f t="array" ref="G1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6" spans="1:7" hidden="1" x14ac:dyDescent="0.25">
      <c r="A126" s="122" t="s">
        <v>3463</v>
      </c>
      <c r="B126" s="36" t="str">
        <f>IF(
   COUNTIF('Equip Rates'!$B:$B, $A126) &gt; 0,
   "In Rates",
   "Not in Rates"
)</f>
        <v>Not in Rates</v>
      </c>
      <c r="C126" s="56" t="str">
        <f>IFERROR(_xlfn.XLOOKUP(Table19[[#This Row],[ASSET ID]],Table7[Equip '#],Table7[Rate],),"Not Billed")</f>
        <v>Not Billed</v>
      </c>
      <c r="D126" s="36" t="str">
        <f>IF(
   COUNTIF('Equip Billings'!$B:$B, $A126) &gt; 0,
   "Billed",
   "Not Billed"
)</f>
        <v>Not Billed</v>
      </c>
      <c r="E126" s="36" t="str">
        <f>IF(
   COUNTIF('Equip Rates'!$B:$B, $A126)=0,
   "No Rate in Equip Rates",
   IF(
      COUNTIF('Equip Billings'!$B:$B, $A126)=0,
      "Has Rate / Not Billed",
      "Has Rate / Billed"
   )
)</f>
        <v>No Rate in Equip Rates</v>
      </c>
      <c r="F126" s="36" t="str">
        <f>IF(
   AND(
       COUNTIF(FLEET!$CW:$CW, $A126)&gt;0,
       COUNTIF('Equip Rates'!$B:$B, $A126)&gt;0,
       COUNTIF('Equip Billings'!$B:$B, $A126)=0
   ),
   "MISSING FROM BILLINGS",
   ""
)</f>
        <v/>
      </c>
      <c r="G126" s="123" t="str" cm="1">
        <f t="array" ref="G1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7" spans="1:7" hidden="1" x14ac:dyDescent="0.25">
      <c r="A127" s="122" t="s">
        <v>3338</v>
      </c>
      <c r="B127" s="36" t="str">
        <f>IF(
   COUNTIF('Equip Rates'!$B:$B, $A127) &gt; 0,
   "In Rates",
   "Not in Rates"
)</f>
        <v>Not in Rates</v>
      </c>
      <c r="C127" s="56" t="str">
        <f>IFERROR(_xlfn.XLOOKUP(Table19[[#This Row],[ASSET ID]],Table7[Equip '#],Table7[Rate],),"Not Billed")</f>
        <v>Not Billed</v>
      </c>
      <c r="D127" s="36" t="str">
        <f>IF(
   COUNTIF('Equip Billings'!$B:$B, $A127) &gt; 0,
   "Billed",
   "Not Billed"
)</f>
        <v>Not Billed</v>
      </c>
      <c r="E127" s="36" t="str">
        <f>IF(
   COUNTIF('Equip Rates'!$B:$B, $A127)=0,
   "No Rate in Equip Rates",
   IF(
      COUNTIF('Equip Billings'!$B:$B, $A127)=0,
      "Has Rate / Not Billed",
      "Has Rate / Billed"
   )
)</f>
        <v>No Rate in Equip Rates</v>
      </c>
      <c r="F127" s="36" t="str">
        <f>IF(
   AND(
       COUNTIF(FLEET!$CW:$CW, $A127)&gt;0,
       COUNTIF('Equip Rates'!$B:$B, $A127)&gt;0,
       COUNTIF('Equip Billings'!$B:$B, $A127)=0
   ),
   "MISSING FROM BILLINGS",
   ""
)</f>
        <v/>
      </c>
      <c r="G127" s="123" t="str" cm="1">
        <f t="array" ref="G1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8" spans="1:7" hidden="1" x14ac:dyDescent="0.25">
      <c r="A128" s="122" t="s">
        <v>3644</v>
      </c>
      <c r="B128" s="36" t="str">
        <f>IF(
   COUNTIF('Equip Rates'!$B:$B, $A128) &gt; 0,
   "In Rates",
   "Not in Rates"
)</f>
        <v>Not in Rates</v>
      </c>
      <c r="C128" s="56" t="str">
        <f>IFERROR(_xlfn.XLOOKUP(Table19[[#This Row],[ASSET ID]],Table7[Equip '#],Table7[Rate],),"Not Billed")</f>
        <v>Not Billed</v>
      </c>
      <c r="D128" s="36" t="str">
        <f>IF(
   COUNTIF('Equip Billings'!$B:$B, $A128) &gt; 0,
   "Billed",
   "Not Billed"
)</f>
        <v>Not Billed</v>
      </c>
      <c r="E128" s="36" t="str">
        <f>IF(
   COUNTIF('Equip Rates'!$B:$B, $A128)=0,
   "No Rate in Equip Rates",
   IF(
      COUNTIF('Equip Billings'!$B:$B, $A128)=0,
      "Has Rate / Not Billed",
      "Has Rate / Billed"
   )
)</f>
        <v>No Rate in Equip Rates</v>
      </c>
      <c r="F128" s="36" t="str">
        <f>IF(
   AND(
       COUNTIF(FLEET!$CW:$CW, $A128)&gt;0,
       COUNTIF('Equip Rates'!$B:$B, $A128)&gt;0,
       COUNTIF('Equip Billings'!$B:$B, $A128)=0
   ),
   "MISSING FROM BILLINGS",
   ""
)</f>
        <v/>
      </c>
      <c r="G128" s="123" t="str" cm="1">
        <f t="array" ref="G1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29" spans="1:7" hidden="1" x14ac:dyDescent="0.25">
      <c r="A129" s="122" t="s">
        <v>3869</v>
      </c>
      <c r="B129" s="36" t="str">
        <f>IF(
   COUNTIF('Equip Rates'!$B:$B, $A129) &gt; 0,
   "In Rates",
   "Not in Rates"
)</f>
        <v>Not in Rates</v>
      </c>
      <c r="C129" s="56" t="str">
        <f>IFERROR(_xlfn.XLOOKUP(Table19[[#This Row],[ASSET ID]],Table7[Equip '#],Table7[Rate],),"Not Billed")</f>
        <v>Not Billed</v>
      </c>
      <c r="D129" s="36" t="str">
        <f>IF(
   COUNTIF('Equip Billings'!$B:$B, $A129) &gt; 0,
   "Billed",
   "Not Billed"
)</f>
        <v>Not Billed</v>
      </c>
      <c r="E129" s="36" t="str">
        <f>IF(
   COUNTIF('Equip Rates'!$B:$B, $A129)=0,
   "No Rate in Equip Rates",
   IF(
      COUNTIF('Equip Billings'!$B:$B, $A129)=0,
      "Has Rate / Not Billed",
      "Has Rate / Billed"
   )
)</f>
        <v>No Rate in Equip Rates</v>
      </c>
      <c r="F129" s="36" t="str">
        <f>IF(
   AND(
       COUNTIF(FLEET!$CW:$CW, $A129)&gt;0,
       COUNTIF('Equip Rates'!$B:$B, $A129)&gt;0,
       COUNTIF('Equip Billings'!$B:$B, $A129)=0
   ),
   "MISSING FROM BILLINGS",
   ""
)</f>
        <v/>
      </c>
      <c r="G129" s="123" t="str" cm="1">
        <f t="array" ref="G1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0" spans="1:7" hidden="1" x14ac:dyDescent="0.25">
      <c r="A130" s="122" t="s">
        <v>3293</v>
      </c>
      <c r="B130" s="36" t="str">
        <f>IF(
   COUNTIF('Equip Rates'!$B:$B, $A130) &gt; 0,
   "In Rates",
   "Not in Rates"
)</f>
        <v>Not in Rates</v>
      </c>
      <c r="C130" s="56" t="str">
        <f>IFERROR(_xlfn.XLOOKUP(Table19[[#This Row],[ASSET ID]],Table7[Equip '#],Table7[Rate],),"Not Billed")</f>
        <v>Not Billed</v>
      </c>
      <c r="D130" s="36" t="str">
        <f>IF(
   COUNTIF('Equip Billings'!$B:$B, $A130) &gt; 0,
   "Billed",
   "Not Billed"
)</f>
        <v>Not Billed</v>
      </c>
      <c r="E130" s="36" t="str">
        <f>IF(
   COUNTIF('Equip Rates'!$B:$B, $A130)=0,
   "No Rate in Equip Rates",
   IF(
      COUNTIF('Equip Billings'!$B:$B, $A130)=0,
      "Has Rate / Not Billed",
      "Has Rate / Billed"
   )
)</f>
        <v>No Rate in Equip Rates</v>
      </c>
      <c r="F130" s="36" t="str">
        <f>IF(
   AND(
       COUNTIF(FLEET!$CW:$CW, $A130)&gt;0,
       COUNTIF('Equip Rates'!$B:$B, $A130)&gt;0,
       COUNTIF('Equip Billings'!$B:$B, $A130)=0
   ),
   "MISSING FROM BILLINGS",
   ""
)</f>
        <v/>
      </c>
      <c r="G130" s="123" t="str" cm="1">
        <f t="array" ref="G1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1" spans="1:7" hidden="1" x14ac:dyDescent="0.25">
      <c r="A131" s="122" t="s">
        <v>3136</v>
      </c>
      <c r="B131" s="36" t="str">
        <f>IF(
   COUNTIF('Equip Rates'!$B:$B, $A131) &gt; 0,
   "In Rates",
   "Not in Rates"
)</f>
        <v>Not in Rates</v>
      </c>
      <c r="C131" s="56" t="str">
        <f>IFERROR(_xlfn.XLOOKUP(Table19[[#This Row],[ASSET ID]],Table7[Equip '#],Table7[Rate],),"Not Billed")</f>
        <v>Not Billed</v>
      </c>
      <c r="D131" s="36" t="str">
        <f>IF(
   COUNTIF('Equip Billings'!$B:$B, $A131) &gt; 0,
   "Billed",
   "Not Billed"
)</f>
        <v>Not Billed</v>
      </c>
      <c r="E131" s="36" t="str">
        <f>IF(
   COUNTIF('Equip Rates'!$B:$B, $A131)=0,
   "No Rate in Equip Rates",
   IF(
      COUNTIF('Equip Billings'!$B:$B, $A131)=0,
      "Has Rate / Not Billed",
      "Has Rate / Billed"
   )
)</f>
        <v>No Rate in Equip Rates</v>
      </c>
      <c r="F131" s="36" t="str">
        <f>IF(
   AND(
       COUNTIF(FLEET!$CW:$CW, $A131)&gt;0,
       COUNTIF('Equip Rates'!$B:$B, $A131)&gt;0,
       COUNTIF('Equip Billings'!$B:$B, $A131)=0
   ),
   "MISSING FROM BILLINGS",
   ""
)</f>
        <v/>
      </c>
      <c r="G131" s="123" t="str" cm="1">
        <f t="array" ref="G1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2" spans="1:7" hidden="1" x14ac:dyDescent="0.25">
      <c r="A132" s="122" t="s">
        <v>3647</v>
      </c>
      <c r="B132" s="36" t="str">
        <f>IF(
   COUNTIF('Equip Rates'!$B:$B, $A132) &gt; 0,
   "In Rates",
   "Not in Rates"
)</f>
        <v>Not in Rates</v>
      </c>
      <c r="C132" s="56" t="str">
        <f>IFERROR(_xlfn.XLOOKUP(Table19[[#This Row],[ASSET ID]],Table7[Equip '#],Table7[Rate],),"Not Billed")</f>
        <v>Not Billed</v>
      </c>
      <c r="D132" s="36" t="str">
        <f>IF(
   COUNTIF('Equip Billings'!$B:$B, $A132) &gt; 0,
   "Billed",
   "Not Billed"
)</f>
        <v>Not Billed</v>
      </c>
      <c r="E132" s="36" t="str">
        <f>IF(
   COUNTIF('Equip Rates'!$B:$B, $A132)=0,
   "No Rate in Equip Rates",
   IF(
      COUNTIF('Equip Billings'!$B:$B, $A132)=0,
      "Has Rate / Not Billed",
      "Has Rate / Billed"
   )
)</f>
        <v>No Rate in Equip Rates</v>
      </c>
      <c r="F132" s="36" t="str">
        <f>IF(
   AND(
       COUNTIF(FLEET!$CW:$CW, $A132)&gt;0,
       COUNTIF('Equip Rates'!$B:$B, $A132)&gt;0,
       COUNTIF('Equip Billings'!$B:$B, $A132)=0
   ),
   "MISSING FROM BILLINGS",
   ""
)</f>
        <v/>
      </c>
      <c r="G132" s="123" t="str" cm="1">
        <f t="array" ref="G1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3" spans="1:7" hidden="1" x14ac:dyDescent="0.25">
      <c r="A133" s="122" t="s">
        <v>5219</v>
      </c>
      <c r="B133" s="36" t="str">
        <f>IF(
   COUNTIF('Equip Rates'!$B:$B, $A133) &gt; 0,
   "In Rates",
   "Not in Rates"
)</f>
        <v>Not in Rates</v>
      </c>
      <c r="C133" s="56" t="str">
        <f>IFERROR(_xlfn.XLOOKUP(Table19[[#This Row],[ASSET ID]],Table7[Equip '#],Table7[Rate],),"Not Billed")</f>
        <v>Not Billed</v>
      </c>
      <c r="D133" s="36" t="str">
        <f>IF(
   COUNTIF('Equip Billings'!$B:$B, $A133) &gt; 0,
   "Billed",
   "Not Billed"
)</f>
        <v>Not Billed</v>
      </c>
      <c r="E133" s="36" t="str">
        <f>IF(
   COUNTIF('Equip Rates'!$B:$B, $A133)=0,
   "No Rate in Equip Rates",
   IF(
      COUNTIF('Equip Billings'!$B:$B, $A133)=0,
      "Has Rate / Not Billed",
      "Has Rate / Billed"
   )
)</f>
        <v>No Rate in Equip Rates</v>
      </c>
      <c r="F133" s="36" t="str">
        <f>IF(
   AND(
       COUNTIF(FLEET!$CW:$CW, $A133)&gt;0,
       COUNTIF('Equip Rates'!$B:$B, $A133)&gt;0,
       COUNTIF('Equip Billings'!$B:$B, $A133)=0
   ),
   "MISSING FROM BILLINGS",
   ""
)</f>
        <v/>
      </c>
      <c r="G133" s="123" t="str" cm="1">
        <f t="array" ref="G1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4" spans="1:7" hidden="1" x14ac:dyDescent="0.25">
      <c r="A134" s="122" t="s">
        <v>3847</v>
      </c>
      <c r="B134" s="36" t="str">
        <f>IF(
   COUNTIF('Equip Rates'!$B:$B, $A134) &gt; 0,
   "In Rates",
   "Not in Rates"
)</f>
        <v>Not in Rates</v>
      </c>
      <c r="C134" s="56" t="str">
        <f>IFERROR(_xlfn.XLOOKUP(Table19[[#This Row],[ASSET ID]],Table7[Equip '#],Table7[Rate],),"Not Billed")</f>
        <v>Not Billed</v>
      </c>
      <c r="D134" s="36" t="str">
        <f>IF(
   COUNTIF('Equip Billings'!$B:$B, $A134) &gt; 0,
   "Billed",
   "Not Billed"
)</f>
        <v>Not Billed</v>
      </c>
      <c r="E134" s="36" t="str">
        <f>IF(
   COUNTIF('Equip Rates'!$B:$B, $A134)=0,
   "No Rate in Equip Rates",
   IF(
      COUNTIF('Equip Billings'!$B:$B, $A134)=0,
      "Has Rate / Not Billed",
      "Has Rate / Billed"
   )
)</f>
        <v>No Rate in Equip Rates</v>
      </c>
      <c r="F134" s="36" t="str">
        <f>IF(
   AND(
       COUNTIF(FLEET!$CW:$CW, $A134)&gt;0,
       COUNTIF('Equip Rates'!$B:$B, $A134)&gt;0,
       COUNTIF('Equip Billings'!$B:$B, $A134)=0
   ),
   "MISSING FROM BILLINGS",
   ""
)</f>
        <v/>
      </c>
      <c r="G134" s="123" t="str" cm="1">
        <f t="array" ref="G1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5" spans="1:7" hidden="1" x14ac:dyDescent="0.25">
      <c r="A135" s="122" t="s">
        <v>3802</v>
      </c>
      <c r="B135" s="36" t="str">
        <f>IF(
   COUNTIF('Equip Rates'!$B:$B, $A135) &gt; 0,
   "In Rates",
   "Not in Rates"
)</f>
        <v>Not in Rates</v>
      </c>
      <c r="C135" s="56" t="str">
        <f>IFERROR(_xlfn.XLOOKUP(Table19[[#This Row],[ASSET ID]],Table7[Equip '#],Table7[Rate],),"Not Billed")</f>
        <v>Not Billed</v>
      </c>
      <c r="D135" s="36" t="str">
        <f>IF(
   COUNTIF('Equip Billings'!$B:$B, $A135) &gt; 0,
   "Billed",
   "Not Billed"
)</f>
        <v>Not Billed</v>
      </c>
      <c r="E135" s="36" t="str">
        <f>IF(
   COUNTIF('Equip Rates'!$B:$B, $A135)=0,
   "No Rate in Equip Rates",
   IF(
      COUNTIF('Equip Billings'!$B:$B, $A135)=0,
      "Has Rate / Not Billed",
      "Has Rate / Billed"
   )
)</f>
        <v>No Rate in Equip Rates</v>
      </c>
      <c r="F135" s="36" t="str">
        <f>IF(
   AND(
       COUNTIF(FLEET!$CW:$CW, $A135)&gt;0,
       COUNTIF('Equip Rates'!$B:$B, $A135)&gt;0,
       COUNTIF('Equip Billings'!$B:$B, $A135)=0
   ),
   "MISSING FROM BILLINGS",
   ""
)</f>
        <v/>
      </c>
      <c r="G135" s="123" t="str" cm="1">
        <f t="array" ref="G1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6" spans="1:7" hidden="1" x14ac:dyDescent="0.25">
      <c r="A136" s="122" t="s">
        <v>3544</v>
      </c>
      <c r="B136" s="36" t="str">
        <f>IF(
   COUNTIF('Equip Rates'!$B:$B, $A136) &gt; 0,
   "In Rates",
   "Not in Rates"
)</f>
        <v>Not in Rates</v>
      </c>
      <c r="C136" s="56" t="str">
        <f>IFERROR(_xlfn.XLOOKUP(Table19[[#This Row],[ASSET ID]],Table7[Equip '#],Table7[Rate],),"Not Billed")</f>
        <v>Not Billed</v>
      </c>
      <c r="D136" s="36" t="str">
        <f>IF(
   COUNTIF('Equip Billings'!$B:$B, $A136) &gt; 0,
   "Billed",
   "Not Billed"
)</f>
        <v>Not Billed</v>
      </c>
      <c r="E136" s="36" t="str">
        <f>IF(
   COUNTIF('Equip Rates'!$B:$B, $A136)=0,
   "No Rate in Equip Rates",
   IF(
      COUNTIF('Equip Billings'!$B:$B, $A136)=0,
      "Has Rate / Not Billed",
      "Has Rate / Billed"
   )
)</f>
        <v>No Rate in Equip Rates</v>
      </c>
      <c r="F136" s="36" t="str">
        <f>IF(
   AND(
       COUNTIF(FLEET!$CW:$CW, $A136)&gt;0,
       COUNTIF('Equip Rates'!$B:$B, $A136)&gt;0,
       COUNTIF('Equip Billings'!$B:$B, $A136)=0
   ),
   "MISSING FROM BILLINGS",
   ""
)</f>
        <v/>
      </c>
      <c r="G136" s="123" t="str" cm="1">
        <f t="array" ref="G1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7" spans="1:7" hidden="1" x14ac:dyDescent="0.25">
      <c r="A137" s="122" t="s">
        <v>3545</v>
      </c>
      <c r="B137" s="36" t="str">
        <f>IF(
   COUNTIF('Equip Rates'!$B:$B, $A137) &gt; 0,
   "In Rates",
   "Not in Rates"
)</f>
        <v>Not in Rates</v>
      </c>
      <c r="C137" s="56" t="str">
        <f>IFERROR(_xlfn.XLOOKUP(Table19[[#This Row],[ASSET ID]],Table7[Equip '#],Table7[Rate],),"Not Billed")</f>
        <v>Not Billed</v>
      </c>
      <c r="D137" s="36" t="str">
        <f>IF(
   COUNTIF('Equip Billings'!$B:$B, $A137) &gt; 0,
   "Billed",
   "Not Billed"
)</f>
        <v>Not Billed</v>
      </c>
      <c r="E137" s="36" t="str">
        <f>IF(
   COUNTIF('Equip Rates'!$B:$B, $A137)=0,
   "No Rate in Equip Rates",
   IF(
      COUNTIF('Equip Billings'!$B:$B, $A137)=0,
      "Has Rate / Not Billed",
      "Has Rate / Billed"
   )
)</f>
        <v>No Rate in Equip Rates</v>
      </c>
      <c r="F137" s="36" t="str">
        <f>IF(
   AND(
       COUNTIF(FLEET!$CW:$CW, $A137)&gt;0,
       COUNTIF('Equip Rates'!$B:$B, $A137)&gt;0,
       COUNTIF('Equip Billings'!$B:$B, $A137)=0
   ),
   "MISSING FROM BILLINGS",
   ""
)</f>
        <v/>
      </c>
      <c r="G137" s="123" t="str" cm="1">
        <f t="array" ref="G1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8" spans="1:7" hidden="1" x14ac:dyDescent="0.25">
      <c r="A138" s="122" t="s">
        <v>3464</v>
      </c>
      <c r="B138" s="36" t="str">
        <f>IF(
   COUNTIF('Equip Rates'!$B:$B, $A138) &gt; 0,
   "In Rates",
   "Not in Rates"
)</f>
        <v>Not in Rates</v>
      </c>
      <c r="C138" s="56" t="str">
        <f>IFERROR(_xlfn.XLOOKUP(Table19[[#This Row],[ASSET ID]],Table7[Equip '#],Table7[Rate],),"Not Billed")</f>
        <v>Not Billed</v>
      </c>
      <c r="D138" s="36" t="str">
        <f>IF(
   COUNTIF('Equip Billings'!$B:$B, $A138) &gt; 0,
   "Billed",
   "Not Billed"
)</f>
        <v>Not Billed</v>
      </c>
      <c r="E138" s="36" t="str">
        <f>IF(
   COUNTIF('Equip Rates'!$B:$B, $A138)=0,
   "No Rate in Equip Rates",
   IF(
      COUNTIF('Equip Billings'!$B:$B, $A138)=0,
      "Has Rate / Not Billed",
      "Has Rate / Billed"
   )
)</f>
        <v>No Rate in Equip Rates</v>
      </c>
      <c r="F138" s="36" t="str">
        <f>IF(
   AND(
       COUNTIF(FLEET!$CW:$CW, $A138)&gt;0,
       COUNTIF('Equip Rates'!$B:$B, $A138)&gt;0,
       COUNTIF('Equip Billings'!$B:$B, $A138)=0
   ),
   "MISSING FROM BILLINGS",
   ""
)</f>
        <v/>
      </c>
      <c r="G138" s="123" t="str" cm="1">
        <f t="array" ref="G1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39" spans="1:7" hidden="1" x14ac:dyDescent="0.25">
      <c r="A139" s="122" t="s">
        <v>5248</v>
      </c>
      <c r="B139" s="36" t="str">
        <f>IF(
   COUNTIF('Equip Rates'!$B:$B, $A139) &gt; 0,
   "In Rates",
   "Not in Rates"
)</f>
        <v>Not in Rates</v>
      </c>
      <c r="C139" s="56" t="str">
        <f>IFERROR(_xlfn.XLOOKUP(Table19[[#This Row],[ASSET ID]],Table7[Equip '#],Table7[Rate],),"Not Billed")</f>
        <v>Not Billed</v>
      </c>
      <c r="D139" s="36" t="str">
        <f>IF(
   COUNTIF('Equip Billings'!$B:$B, $A139) &gt; 0,
   "Billed",
   "Not Billed"
)</f>
        <v>Not Billed</v>
      </c>
      <c r="E139" s="36" t="str">
        <f>IF(
   COUNTIF('Equip Rates'!$B:$B, $A139)=0,
   "No Rate in Equip Rates",
   IF(
      COUNTIF('Equip Billings'!$B:$B, $A139)=0,
      "Has Rate / Not Billed",
      "Has Rate / Billed"
   )
)</f>
        <v>No Rate in Equip Rates</v>
      </c>
      <c r="F139" s="36" t="str">
        <f>IF(
   AND(
       COUNTIF(FLEET!$CW:$CW, $A139)&gt;0,
       COUNTIF('Equip Rates'!$B:$B, $A139)&gt;0,
       COUNTIF('Equip Billings'!$B:$B, $A139)=0
   ),
   "MISSING FROM BILLINGS",
   ""
)</f>
        <v/>
      </c>
      <c r="G139" s="123" t="str" cm="1">
        <f t="array" ref="G1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0" spans="1:7" hidden="1" x14ac:dyDescent="0.25">
      <c r="A140" s="122" t="s">
        <v>3137</v>
      </c>
      <c r="B140" s="36" t="str">
        <f>IF(
   COUNTIF('Equip Rates'!$B:$B, $A140) &gt; 0,
   "In Rates",
   "Not in Rates"
)</f>
        <v>Not in Rates</v>
      </c>
      <c r="C140" s="56" t="str">
        <f>IFERROR(_xlfn.XLOOKUP(Table19[[#This Row],[ASSET ID]],Table7[Equip '#],Table7[Rate],),"Not Billed")</f>
        <v>Not Billed</v>
      </c>
      <c r="D140" s="36" t="str">
        <f>IF(
   COUNTIF('Equip Billings'!$B:$B, $A140) &gt; 0,
   "Billed",
   "Not Billed"
)</f>
        <v>Not Billed</v>
      </c>
      <c r="E140" s="36" t="str">
        <f>IF(
   COUNTIF('Equip Rates'!$B:$B, $A140)=0,
   "No Rate in Equip Rates",
   IF(
      COUNTIF('Equip Billings'!$B:$B, $A140)=0,
      "Has Rate / Not Billed",
      "Has Rate / Billed"
   )
)</f>
        <v>No Rate in Equip Rates</v>
      </c>
      <c r="F140" s="36" t="str">
        <f>IF(
   AND(
       COUNTIF(FLEET!$CW:$CW, $A140)&gt;0,
       COUNTIF('Equip Rates'!$B:$B, $A140)&gt;0,
       COUNTIF('Equip Billings'!$B:$B, $A140)=0
   ),
   "MISSING FROM BILLINGS",
   ""
)</f>
        <v/>
      </c>
      <c r="G140" s="123" t="str" cm="1">
        <f t="array" ref="G1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1" spans="1:7" hidden="1" x14ac:dyDescent="0.25">
      <c r="A141" s="122" t="s">
        <v>3728</v>
      </c>
      <c r="B141" s="36" t="str">
        <f>IF(
   COUNTIF('Equip Rates'!$B:$B, $A141) &gt; 0,
   "In Rates",
   "Not in Rates"
)</f>
        <v>Not in Rates</v>
      </c>
      <c r="C141" s="56" t="str">
        <f>IFERROR(_xlfn.XLOOKUP(Table19[[#This Row],[ASSET ID]],Table7[Equip '#],Table7[Rate],),"Not Billed")</f>
        <v>Not Billed</v>
      </c>
      <c r="D141" s="36" t="str">
        <f>IF(
   COUNTIF('Equip Billings'!$B:$B, $A141) &gt; 0,
   "Billed",
   "Not Billed"
)</f>
        <v>Not Billed</v>
      </c>
      <c r="E141" s="36" t="str">
        <f>IF(
   COUNTIF('Equip Rates'!$B:$B, $A141)=0,
   "No Rate in Equip Rates",
   IF(
      COUNTIF('Equip Billings'!$B:$B, $A141)=0,
      "Has Rate / Not Billed",
      "Has Rate / Billed"
   )
)</f>
        <v>No Rate in Equip Rates</v>
      </c>
      <c r="F141" s="36" t="str">
        <f>IF(
   AND(
       COUNTIF(FLEET!$CW:$CW, $A141)&gt;0,
       COUNTIF('Equip Rates'!$B:$B, $A141)&gt;0,
       COUNTIF('Equip Billings'!$B:$B, $A141)=0
   ),
   "MISSING FROM BILLINGS",
   ""
)</f>
        <v/>
      </c>
      <c r="G141" s="123" t="str" cm="1">
        <f t="array" ref="G1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2" spans="1:7" hidden="1" x14ac:dyDescent="0.25">
      <c r="A142" s="122" t="s">
        <v>5263</v>
      </c>
      <c r="B142" s="36" t="str">
        <f>IF(
   COUNTIF('Equip Rates'!$B:$B, $A142) &gt; 0,
   "In Rates",
   "Not in Rates"
)</f>
        <v>Not in Rates</v>
      </c>
      <c r="C142" s="56" t="str">
        <f>IFERROR(_xlfn.XLOOKUP(Table19[[#This Row],[ASSET ID]],Table7[Equip '#],Table7[Rate],),"Not Billed")</f>
        <v>Not Billed</v>
      </c>
      <c r="D142" s="36" t="str">
        <f>IF(
   COUNTIF('Equip Billings'!$B:$B, $A142) &gt; 0,
   "Billed",
   "Not Billed"
)</f>
        <v>Not Billed</v>
      </c>
      <c r="E142" s="36" t="str">
        <f>IF(
   COUNTIF('Equip Rates'!$B:$B, $A142)=0,
   "No Rate in Equip Rates",
   IF(
      COUNTIF('Equip Billings'!$B:$B, $A142)=0,
      "Has Rate / Not Billed",
      "Has Rate / Billed"
   )
)</f>
        <v>No Rate in Equip Rates</v>
      </c>
      <c r="F142" s="36" t="str">
        <f>IF(
   AND(
       COUNTIF(FLEET!$CW:$CW, $A142)&gt;0,
       COUNTIF('Equip Rates'!$B:$B, $A142)&gt;0,
       COUNTIF('Equip Billings'!$B:$B, $A142)=0
   ),
   "MISSING FROM BILLINGS",
   ""
)</f>
        <v/>
      </c>
      <c r="G142" s="123" t="str" cm="1">
        <f t="array" ref="G1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3" spans="1:7" hidden="1" x14ac:dyDescent="0.25">
      <c r="A143" s="122" t="s">
        <v>5270</v>
      </c>
      <c r="B143" s="36" t="str">
        <f>IF(
   COUNTIF('Equip Rates'!$B:$B, $A143) &gt; 0,
   "In Rates",
   "Not in Rates"
)</f>
        <v>Not in Rates</v>
      </c>
      <c r="C143" s="56" t="str">
        <f>IFERROR(_xlfn.XLOOKUP(Table19[[#This Row],[ASSET ID]],Table7[Equip '#],Table7[Rate],),"Not Billed")</f>
        <v>Not Billed</v>
      </c>
      <c r="D143" s="36" t="str">
        <f>IF(
   COUNTIF('Equip Billings'!$B:$B, $A143) &gt; 0,
   "Billed",
   "Not Billed"
)</f>
        <v>Not Billed</v>
      </c>
      <c r="E143" s="36" t="str">
        <f>IF(
   COUNTIF('Equip Rates'!$B:$B, $A143)=0,
   "No Rate in Equip Rates",
   IF(
      COUNTIF('Equip Billings'!$B:$B, $A143)=0,
      "Has Rate / Not Billed",
      "Has Rate / Billed"
   )
)</f>
        <v>No Rate in Equip Rates</v>
      </c>
      <c r="F143" s="36" t="str">
        <f>IF(
   AND(
       COUNTIF(FLEET!$CW:$CW, $A143)&gt;0,
       COUNTIF('Equip Rates'!$B:$B, $A143)&gt;0,
       COUNTIF('Equip Billings'!$B:$B, $A143)=0
   ),
   "MISSING FROM BILLINGS",
   ""
)</f>
        <v/>
      </c>
      <c r="G143" s="123" t="str" cm="1">
        <f t="array" ref="G1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4" spans="1:7" hidden="1" x14ac:dyDescent="0.25">
      <c r="A144" s="122" t="s">
        <v>3648</v>
      </c>
      <c r="B144" s="36" t="str">
        <f>IF(
   COUNTIF('Equip Rates'!$B:$B, $A144) &gt; 0,
   "In Rates",
   "Not in Rates"
)</f>
        <v>Not in Rates</v>
      </c>
      <c r="C144" s="56" t="str">
        <f>IFERROR(_xlfn.XLOOKUP(Table19[[#This Row],[ASSET ID]],Table7[Equip '#],Table7[Rate],),"Not Billed")</f>
        <v>Not Billed</v>
      </c>
      <c r="D144" s="36" t="str">
        <f>IF(
   COUNTIF('Equip Billings'!$B:$B, $A144) &gt; 0,
   "Billed",
   "Not Billed"
)</f>
        <v>Not Billed</v>
      </c>
      <c r="E144" s="36" t="str">
        <f>IF(
   COUNTIF('Equip Rates'!$B:$B, $A144)=0,
   "No Rate in Equip Rates",
   IF(
      COUNTIF('Equip Billings'!$B:$B, $A144)=0,
      "Has Rate / Not Billed",
      "Has Rate / Billed"
   )
)</f>
        <v>No Rate in Equip Rates</v>
      </c>
      <c r="F144" s="36" t="str">
        <f>IF(
   AND(
       COUNTIF(FLEET!$CW:$CW, $A144)&gt;0,
       COUNTIF('Equip Rates'!$B:$B, $A144)&gt;0,
       COUNTIF('Equip Billings'!$B:$B, $A144)=0
   ),
   "MISSING FROM BILLINGS",
   ""
)</f>
        <v/>
      </c>
      <c r="G144" s="123" t="str" cm="1">
        <f t="array" ref="G1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5" spans="1:7" hidden="1" x14ac:dyDescent="0.25">
      <c r="A145" s="122" t="s">
        <v>5279</v>
      </c>
      <c r="B145" s="36" t="str">
        <f>IF(
   COUNTIF('Equip Rates'!$B:$B, $A145) &gt; 0,
   "In Rates",
   "Not in Rates"
)</f>
        <v>Not in Rates</v>
      </c>
      <c r="C145" s="56" t="str">
        <f>IFERROR(_xlfn.XLOOKUP(Table19[[#This Row],[ASSET ID]],Table7[Equip '#],Table7[Rate],),"Not Billed")</f>
        <v>Not Billed</v>
      </c>
      <c r="D145" s="36" t="str">
        <f>IF(
   COUNTIF('Equip Billings'!$B:$B, $A145) &gt; 0,
   "Billed",
   "Not Billed"
)</f>
        <v>Not Billed</v>
      </c>
      <c r="E145" s="36" t="str">
        <f>IF(
   COUNTIF('Equip Rates'!$B:$B, $A145)=0,
   "No Rate in Equip Rates",
   IF(
      COUNTIF('Equip Billings'!$B:$B, $A145)=0,
      "Has Rate / Not Billed",
      "Has Rate / Billed"
   )
)</f>
        <v>No Rate in Equip Rates</v>
      </c>
      <c r="F145" s="36" t="str">
        <f>IF(
   AND(
       COUNTIF(FLEET!$CW:$CW, $A145)&gt;0,
       COUNTIF('Equip Rates'!$B:$B, $A145)&gt;0,
       COUNTIF('Equip Billings'!$B:$B, $A145)=0
   ),
   "MISSING FROM BILLINGS",
   ""
)</f>
        <v/>
      </c>
      <c r="G145" s="123" t="str" cm="1">
        <f t="array" ref="G1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6" spans="1:7" hidden="1" x14ac:dyDescent="0.25">
      <c r="A146" s="122" t="s">
        <v>5279</v>
      </c>
      <c r="B146" s="36" t="str">
        <f>IF(
   COUNTIF('Equip Rates'!$B:$B, $A146) &gt; 0,
   "In Rates",
   "Not in Rates"
)</f>
        <v>Not in Rates</v>
      </c>
      <c r="C146" s="56" t="str">
        <f>IFERROR(_xlfn.XLOOKUP(Table19[[#This Row],[ASSET ID]],Table7[Equip '#],Table7[Rate],),"Not Billed")</f>
        <v>Not Billed</v>
      </c>
      <c r="D146" s="36" t="str">
        <f>IF(
   COUNTIF('Equip Billings'!$B:$B, $A146) &gt; 0,
   "Billed",
   "Not Billed"
)</f>
        <v>Not Billed</v>
      </c>
      <c r="E146" s="36" t="str">
        <f>IF(
   COUNTIF('Equip Rates'!$B:$B, $A146)=0,
   "No Rate in Equip Rates",
   IF(
      COUNTIF('Equip Billings'!$B:$B, $A146)=0,
      "Has Rate / Not Billed",
      "Has Rate / Billed"
   )
)</f>
        <v>No Rate in Equip Rates</v>
      </c>
      <c r="F146" s="36" t="str">
        <f>IF(
   AND(
       COUNTIF(FLEET!$CW:$CW, $A146)&gt;0,
       COUNTIF('Equip Rates'!$B:$B, $A146)&gt;0,
       COUNTIF('Equip Billings'!$B:$B, $A146)=0
   ),
   "MISSING FROM BILLINGS",
   ""
)</f>
        <v/>
      </c>
      <c r="G146" s="123" t="str" cm="1">
        <f t="array" ref="G1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7" spans="1:7" hidden="1" x14ac:dyDescent="0.25">
      <c r="A147" s="122" t="s">
        <v>3649</v>
      </c>
      <c r="B147" s="36" t="str">
        <f>IF(
   COUNTIF('Equip Rates'!$B:$B, $A147) &gt; 0,
   "In Rates",
   "Not in Rates"
)</f>
        <v>Not in Rates</v>
      </c>
      <c r="C147" s="56" t="str">
        <f>IFERROR(_xlfn.XLOOKUP(Table19[[#This Row],[ASSET ID]],Table7[Equip '#],Table7[Rate],),"Not Billed")</f>
        <v>Not Billed</v>
      </c>
      <c r="D147" s="36" t="str">
        <f>IF(
   COUNTIF('Equip Billings'!$B:$B, $A147) &gt; 0,
   "Billed",
   "Not Billed"
)</f>
        <v>Not Billed</v>
      </c>
      <c r="E147" s="36" t="str">
        <f>IF(
   COUNTIF('Equip Rates'!$B:$B, $A147)=0,
   "No Rate in Equip Rates",
   IF(
      COUNTIF('Equip Billings'!$B:$B, $A147)=0,
      "Has Rate / Not Billed",
      "Has Rate / Billed"
   )
)</f>
        <v>No Rate in Equip Rates</v>
      </c>
      <c r="F147" s="36" t="str">
        <f>IF(
   AND(
       COUNTIF(FLEET!$CW:$CW, $A147)&gt;0,
       COUNTIF('Equip Rates'!$B:$B, $A147)&gt;0,
       COUNTIF('Equip Billings'!$B:$B, $A147)=0
   ),
   "MISSING FROM BILLINGS",
   ""
)</f>
        <v/>
      </c>
      <c r="G147" s="123" t="str" cm="1">
        <f t="array" ref="G1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8" spans="1:7" hidden="1" x14ac:dyDescent="0.25">
      <c r="A148" s="122" t="s">
        <v>3395</v>
      </c>
      <c r="B148" s="36" t="str">
        <f>IF(
   COUNTIF('Equip Rates'!$B:$B, $A148) &gt; 0,
   "In Rates",
   "Not in Rates"
)</f>
        <v>Not in Rates</v>
      </c>
      <c r="C148" s="56" t="str">
        <f>IFERROR(_xlfn.XLOOKUP(Table19[[#This Row],[ASSET ID]],Table7[Equip '#],Table7[Rate],),"Not Billed")</f>
        <v>Not Billed</v>
      </c>
      <c r="D148" s="36" t="str">
        <f>IF(
   COUNTIF('Equip Billings'!$B:$B, $A148) &gt; 0,
   "Billed",
   "Not Billed"
)</f>
        <v>Not Billed</v>
      </c>
      <c r="E148" s="36" t="str">
        <f>IF(
   COUNTIF('Equip Rates'!$B:$B, $A148)=0,
   "No Rate in Equip Rates",
   IF(
      COUNTIF('Equip Billings'!$B:$B, $A148)=0,
      "Has Rate / Not Billed",
      "Has Rate / Billed"
   )
)</f>
        <v>No Rate in Equip Rates</v>
      </c>
      <c r="F148" s="36" t="str">
        <f>IF(
   AND(
       COUNTIF(FLEET!$CW:$CW, $A148)&gt;0,
       COUNTIF('Equip Rates'!$B:$B, $A148)&gt;0,
       COUNTIF('Equip Billings'!$B:$B, $A148)=0
   ),
   "MISSING FROM BILLINGS",
   ""
)</f>
        <v/>
      </c>
      <c r="G148" s="123" t="str" cm="1">
        <f t="array" ref="G1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49" spans="1:7" hidden="1" x14ac:dyDescent="0.25">
      <c r="A149" s="122" t="s">
        <v>3465</v>
      </c>
      <c r="B149" s="36" t="str">
        <f>IF(
   COUNTIF('Equip Rates'!$B:$B, $A149) &gt; 0,
   "In Rates",
   "Not in Rates"
)</f>
        <v>Not in Rates</v>
      </c>
      <c r="C149" s="56" t="str">
        <f>IFERROR(_xlfn.XLOOKUP(Table19[[#This Row],[ASSET ID]],Table7[Equip '#],Table7[Rate],),"Not Billed")</f>
        <v>Not Billed</v>
      </c>
      <c r="D149" s="36" t="str">
        <f>IF(
   COUNTIF('Equip Billings'!$B:$B, $A149) &gt; 0,
   "Billed",
   "Not Billed"
)</f>
        <v>Not Billed</v>
      </c>
      <c r="E149" s="36" t="str">
        <f>IF(
   COUNTIF('Equip Rates'!$B:$B, $A149)=0,
   "No Rate in Equip Rates",
   IF(
      COUNTIF('Equip Billings'!$B:$B, $A149)=0,
      "Has Rate / Not Billed",
      "Has Rate / Billed"
   )
)</f>
        <v>No Rate in Equip Rates</v>
      </c>
      <c r="F149" s="36" t="str">
        <f>IF(
   AND(
       COUNTIF(FLEET!$CW:$CW, $A149)&gt;0,
       COUNTIF('Equip Rates'!$B:$B, $A149)&gt;0,
       COUNTIF('Equip Billings'!$B:$B, $A149)=0
   ),
   "MISSING FROM BILLINGS",
   ""
)</f>
        <v/>
      </c>
      <c r="G149" s="123" t="str" cm="1">
        <f t="array" ref="G1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0" spans="1:7" hidden="1" x14ac:dyDescent="0.25">
      <c r="A150" s="122" t="s">
        <v>3650</v>
      </c>
      <c r="B150" s="36" t="str">
        <f>IF(
   COUNTIF('Equip Rates'!$B:$B, $A150) &gt; 0,
   "In Rates",
   "Not in Rates"
)</f>
        <v>Not in Rates</v>
      </c>
      <c r="C150" s="56" t="str">
        <f>IFERROR(_xlfn.XLOOKUP(Table19[[#This Row],[ASSET ID]],Table7[Equip '#],Table7[Rate],),"Not Billed")</f>
        <v>Not Billed</v>
      </c>
      <c r="D150" s="36" t="str">
        <f>IF(
   COUNTIF('Equip Billings'!$B:$B, $A150) &gt; 0,
   "Billed",
   "Not Billed"
)</f>
        <v>Not Billed</v>
      </c>
      <c r="E150" s="36" t="str">
        <f>IF(
   COUNTIF('Equip Rates'!$B:$B, $A150)=0,
   "No Rate in Equip Rates",
   IF(
      COUNTIF('Equip Billings'!$B:$B, $A150)=0,
      "Has Rate / Not Billed",
      "Has Rate / Billed"
   )
)</f>
        <v>No Rate in Equip Rates</v>
      </c>
      <c r="F150" s="36" t="str">
        <f>IF(
   AND(
       COUNTIF(FLEET!$CW:$CW, $A150)&gt;0,
       COUNTIF('Equip Rates'!$B:$B, $A150)&gt;0,
       COUNTIF('Equip Billings'!$B:$B, $A150)=0
   ),
   "MISSING FROM BILLINGS",
   ""
)</f>
        <v/>
      </c>
      <c r="G150" s="123" t="str" cm="1">
        <f t="array" ref="G1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1" spans="1:7" hidden="1" x14ac:dyDescent="0.25">
      <c r="A151" s="122" t="s">
        <v>3729</v>
      </c>
      <c r="B151" s="36" t="str">
        <f>IF(
   COUNTIF('Equip Rates'!$B:$B, $A151) &gt; 0,
   "In Rates",
   "Not in Rates"
)</f>
        <v>Not in Rates</v>
      </c>
      <c r="C151" s="56" t="str">
        <f>IFERROR(_xlfn.XLOOKUP(Table19[[#This Row],[ASSET ID]],Table7[Equip '#],Table7[Rate],),"Not Billed")</f>
        <v>Not Billed</v>
      </c>
      <c r="D151" s="36" t="str">
        <f>IF(
   COUNTIF('Equip Billings'!$B:$B, $A151) &gt; 0,
   "Billed",
   "Not Billed"
)</f>
        <v>Not Billed</v>
      </c>
      <c r="E151" s="36" t="str">
        <f>IF(
   COUNTIF('Equip Rates'!$B:$B, $A151)=0,
   "No Rate in Equip Rates",
   IF(
      COUNTIF('Equip Billings'!$B:$B, $A151)=0,
      "Has Rate / Not Billed",
      "Has Rate / Billed"
   )
)</f>
        <v>No Rate in Equip Rates</v>
      </c>
      <c r="F151" s="36" t="str">
        <f>IF(
   AND(
       COUNTIF(FLEET!$CW:$CW, $A151)&gt;0,
       COUNTIF('Equip Rates'!$B:$B, $A151)&gt;0,
       COUNTIF('Equip Billings'!$B:$B, $A151)=0
   ),
   "MISSING FROM BILLINGS",
   ""
)</f>
        <v/>
      </c>
      <c r="G151" s="123" t="str" cm="1">
        <f t="array" ref="G1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2" spans="1:7" hidden="1" x14ac:dyDescent="0.25">
      <c r="A152" s="122" t="s">
        <v>3651</v>
      </c>
      <c r="B152" s="36" t="str">
        <f>IF(
   COUNTIF('Equip Rates'!$B:$B, $A152) &gt; 0,
   "In Rates",
   "Not in Rates"
)</f>
        <v>Not in Rates</v>
      </c>
      <c r="C152" s="56" t="str">
        <f>IFERROR(_xlfn.XLOOKUP(Table19[[#This Row],[ASSET ID]],Table7[Equip '#],Table7[Rate],),"Not Billed")</f>
        <v>Not Billed</v>
      </c>
      <c r="D152" s="36" t="str">
        <f>IF(
   COUNTIF('Equip Billings'!$B:$B, $A152) &gt; 0,
   "Billed",
   "Not Billed"
)</f>
        <v>Not Billed</v>
      </c>
      <c r="E152" s="36" t="str">
        <f>IF(
   COUNTIF('Equip Rates'!$B:$B, $A152)=0,
   "No Rate in Equip Rates",
   IF(
      COUNTIF('Equip Billings'!$B:$B, $A152)=0,
      "Has Rate / Not Billed",
      "Has Rate / Billed"
   )
)</f>
        <v>No Rate in Equip Rates</v>
      </c>
      <c r="F152" s="36" t="str">
        <f>IF(
   AND(
       COUNTIF(FLEET!$CW:$CW, $A152)&gt;0,
       COUNTIF('Equip Rates'!$B:$B, $A152)&gt;0,
       COUNTIF('Equip Billings'!$B:$B, $A152)=0
   ),
   "MISSING FROM BILLINGS",
   ""
)</f>
        <v/>
      </c>
      <c r="G152" s="123" t="str" cm="1">
        <f t="array" ref="G1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3" spans="1:7" hidden="1" x14ac:dyDescent="0.25">
      <c r="A153" s="122" t="s">
        <v>3334</v>
      </c>
      <c r="B153" s="36" t="str">
        <f>IF(
   COUNTIF('Equip Rates'!$B:$B, $A153) &gt; 0,
   "In Rates",
   "Not in Rates"
)</f>
        <v>Not in Rates</v>
      </c>
      <c r="C153" s="56" t="str">
        <f>IFERROR(_xlfn.XLOOKUP(Table19[[#This Row],[ASSET ID]],Table7[Equip '#],Table7[Rate],),"Not Billed")</f>
        <v>Not Billed</v>
      </c>
      <c r="D153" s="36" t="str">
        <f>IF(
   COUNTIF('Equip Billings'!$B:$B, $A153) &gt; 0,
   "Billed",
   "Not Billed"
)</f>
        <v>Not Billed</v>
      </c>
      <c r="E153" s="36" t="str">
        <f>IF(
   COUNTIF('Equip Rates'!$B:$B, $A153)=0,
   "No Rate in Equip Rates",
   IF(
      COUNTIF('Equip Billings'!$B:$B, $A153)=0,
      "Has Rate / Not Billed",
      "Has Rate / Billed"
   )
)</f>
        <v>No Rate in Equip Rates</v>
      </c>
      <c r="F153" s="36" t="str">
        <f>IF(
   AND(
       COUNTIF(FLEET!$CW:$CW, $A153)&gt;0,
       COUNTIF('Equip Rates'!$B:$B, $A153)&gt;0,
       COUNTIF('Equip Billings'!$B:$B, $A153)=0
   ),
   "MISSING FROM BILLINGS",
   ""
)</f>
        <v/>
      </c>
      <c r="G153" s="123" t="str" cm="1">
        <f t="array" ref="G1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4" spans="1:7" hidden="1" x14ac:dyDescent="0.25">
      <c r="A154" s="122" t="s">
        <v>3652</v>
      </c>
      <c r="B154" s="36" t="str">
        <f>IF(
   COUNTIF('Equip Rates'!$B:$B, $A154) &gt; 0,
   "In Rates",
   "Not in Rates"
)</f>
        <v>Not in Rates</v>
      </c>
      <c r="C154" s="56" t="str">
        <f>IFERROR(_xlfn.XLOOKUP(Table19[[#This Row],[ASSET ID]],Table7[Equip '#],Table7[Rate],),"Not Billed")</f>
        <v>Not Billed</v>
      </c>
      <c r="D154" s="36" t="str">
        <f>IF(
   COUNTIF('Equip Billings'!$B:$B, $A154) &gt; 0,
   "Billed",
   "Not Billed"
)</f>
        <v>Not Billed</v>
      </c>
      <c r="E154" s="36" t="str">
        <f>IF(
   COUNTIF('Equip Rates'!$B:$B, $A154)=0,
   "No Rate in Equip Rates",
   IF(
      COUNTIF('Equip Billings'!$B:$B, $A154)=0,
      "Has Rate / Not Billed",
      "Has Rate / Billed"
   )
)</f>
        <v>No Rate in Equip Rates</v>
      </c>
      <c r="F154" s="36" t="str">
        <f>IF(
   AND(
       COUNTIF(FLEET!$CW:$CW, $A154)&gt;0,
       COUNTIF('Equip Rates'!$B:$B, $A154)&gt;0,
       COUNTIF('Equip Billings'!$B:$B, $A154)=0
   ),
   "MISSING FROM BILLINGS",
   ""
)</f>
        <v/>
      </c>
      <c r="G154" s="123" t="str" cm="1">
        <f t="array" ref="G1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5" spans="1:7" hidden="1" x14ac:dyDescent="0.25">
      <c r="A155" s="122" t="s">
        <v>5327</v>
      </c>
      <c r="B155" s="36" t="str">
        <f>IF(
   COUNTIF('Equip Rates'!$B:$B, $A155) &gt; 0,
   "In Rates",
   "Not in Rates"
)</f>
        <v>Not in Rates</v>
      </c>
      <c r="C155" s="56" t="str">
        <f>IFERROR(_xlfn.XLOOKUP(Table19[[#This Row],[ASSET ID]],Table7[Equip '#],Table7[Rate],),"Not Billed")</f>
        <v>Not Billed</v>
      </c>
      <c r="D155" s="36" t="str">
        <f>IF(
   COUNTIF('Equip Billings'!$B:$B, $A155) &gt; 0,
   "Billed",
   "Not Billed"
)</f>
        <v>Not Billed</v>
      </c>
      <c r="E155" s="36" t="str">
        <f>IF(
   COUNTIF('Equip Rates'!$B:$B, $A155)=0,
   "No Rate in Equip Rates",
   IF(
      COUNTIF('Equip Billings'!$B:$B, $A155)=0,
      "Has Rate / Not Billed",
      "Has Rate / Billed"
   )
)</f>
        <v>No Rate in Equip Rates</v>
      </c>
      <c r="F155" s="36" t="str">
        <f>IF(
   AND(
       COUNTIF(FLEET!$CW:$CW, $A155)&gt;0,
       COUNTIF('Equip Rates'!$B:$B, $A155)&gt;0,
       COUNTIF('Equip Billings'!$B:$B, $A155)=0
   ),
   "MISSING FROM BILLINGS",
   ""
)</f>
        <v/>
      </c>
      <c r="G155" s="123" t="str" cm="1">
        <f t="array" ref="G1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6" spans="1:7" hidden="1" x14ac:dyDescent="0.25">
      <c r="A156" s="122" t="s">
        <v>3335</v>
      </c>
      <c r="B156" s="36" t="str">
        <f>IF(
   COUNTIF('Equip Rates'!$B:$B, $A156) &gt; 0,
   "In Rates",
   "Not in Rates"
)</f>
        <v>Not in Rates</v>
      </c>
      <c r="C156" s="56" t="str">
        <f>IFERROR(_xlfn.XLOOKUP(Table19[[#This Row],[ASSET ID]],Table7[Equip '#],Table7[Rate],),"Not Billed")</f>
        <v>Not Billed</v>
      </c>
      <c r="D156" s="36" t="str">
        <f>IF(
   COUNTIF('Equip Billings'!$B:$B, $A156) &gt; 0,
   "Billed",
   "Not Billed"
)</f>
        <v>Not Billed</v>
      </c>
      <c r="E156" s="36" t="str">
        <f>IF(
   COUNTIF('Equip Rates'!$B:$B, $A156)=0,
   "No Rate in Equip Rates",
   IF(
      COUNTIF('Equip Billings'!$B:$B, $A156)=0,
      "Has Rate / Not Billed",
      "Has Rate / Billed"
   )
)</f>
        <v>No Rate in Equip Rates</v>
      </c>
      <c r="F156" s="36" t="str">
        <f>IF(
   AND(
       COUNTIF(FLEET!$CW:$CW, $A156)&gt;0,
       COUNTIF('Equip Rates'!$B:$B, $A156)&gt;0,
       COUNTIF('Equip Billings'!$B:$B, $A156)=0
   ),
   "MISSING FROM BILLINGS",
   ""
)</f>
        <v/>
      </c>
      <c r="G156" s="123" t="str" cm="1">
        <f t="array" ref="G1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7" spans="1:7" hidden="1" x14ac:dyDescent="0.25">
      <c r="A157" s="122" t="s">
        <v>3336</v>
      </c>
      <c r="B157" s="36" t="str">
        <f>IF(
   COUNTIF('Equip Rates'!$B:$B, $A157) &gt; 0,
   "In Rates",
   "Not in Rates"
)</f>
        <v>Not in Rates</v>
      </c>
      <c r="C157" s="56" t="str">
        <f>IFERROR(_xlfn.XLOOKUP(Table19[[#This Row],[ASSET ID]],Table7[Equip '#],Table7[Rate],),"Not Billed")</f>
        <v>Not Billed</v>
      </c>
      <c r="D157" s="36" t="str">
        <f>IF(
   COUNTIF('Equip Billings'!$B:$B, $A157) &gt; 0,
   "Billed",
   "Not Billed"
)</f>
        <v>Not Billed</v>
      </c>
      <c r="E157" s="36" t="str">
        <f>IF(
   COUNTIF('Equip Rates'!$B:$B, $A157)=0,
   "No Rate in Equip Rates",
   IF(
      COUNTIF('Equip Billings'!$B:$B, $A157)=0,
      "Has Rate / Not Billed",
      "Has Rate / Billed"
   )
)</f>
        <v>No Rate in Equip Rates</v>
      </c>
      <c r="F157" s="36" t="str">
        <f>IF(
   AND(
       COUNTIF(FLEET!$CW:$CW, $A157)&gt;0,
       COUNTIF('Equip Rates'!$B:$B, $A157)&gt;0,
       COUNTIF('Equip Billings'!$B:$B, $A157)=0
   ),
   "MISSING FROM BILLINGS",
   ""
)</f>
        <v/>
      </c>
      <c r="G157" s="123" t="str" cm="1">
        <f t="array" ref="G1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8" spans="1:7" hidden="1" x14ac:dyDescent="0.25">
      <c r="A158" s="122" t="s">
        <v>3466</v>
      </c>
      <c r="B158" s="36" t="str">
        <f>IF(
   COUNTIF('Equip Rates'!$B:$B, $A158) &gt; 0,
   "In Rates",
   "Not in Rates"
)</f>
        <v>Not in Rates</v>
      </c>
      <c r="C158" s="56" t="str">
        <f>IFERROR(_xlfn.XLOOKUP(Table19[[#This Row],[ASSET ID]],Table7[Equip '#],Table7[Rate],),"Not Billed")</f>
        <v>Not Billed</v>
      </c>
      <c r="D158" s="36" t="str">
        <f>IF(
   COUNTIF('Equip Billings'!$B:$B, $A158) &gt; 0,
   "Billed",
   "Not Billed"
)</f>
        <v>Not Billed</v>
      </c>
      <c r="E158" s="36" t="str">
        <f>IF(
   COUNTIF('Equip Rates'!$B:$B, $A158)=0,
   "No Rate in Equip Rates",
   IF(
      COUNTIF('Equip Billings'!$B:$B, $A158)=0,
      "Has Rate / Not Billed",
      "Has Rate / Billed"
   )
)</f>
        <v>No Rate in Equip Rates</v>
      </c>
      <c r="F158" s="36" t="str">
        <f>IF(
   AND(
       COUNTIF(FLEET!$CW:$CW, $A158)&gt;0,
       COUNTIF('Equip Rates'!$B:$B, $A158)&gt;0,
       COUNTIF('Equip Billings'!$B:$B, $A158)=0
   ),
   "MISSING FROM BILLINGS",
   ""
)</f>
        <v/>
      </c>
      <c r="G158" s="123" t="str" cm="1">
        <f t="array" ref="G1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59" spans="1:7" hidden="1" x14ac:dyDescent="0.25">
      <c r="A159" s="122" t="s">
        <v>3680</v>
      </c>
      <c r="B159" s="36" t="str">
        <f>IF(
   COUNTIF('Equip Rates'!$B:$B, $A159) &gt; 0,
   "In Rates",
   "Not in Rates"
)</f>
        <v>Not in Rates</v>
      </c>
      <c r="C159" s="56" t="str">
        <f>IFERROR(_xlfn.XLOOKUP(Table19[[#This Row],[ASSET ID]],Table7[Equip '#],Table7[Rate],),"Not Billed")</f>
        <v>Not Billed</v>
      </c>
      <c r="D159" s="36" t="str">
        <f>IF(
   COUNTIF('Equip Billings'!$B:$B, $A159) &gt; 0,
   "Billed",
   "Not Billed"
)</f>
        <v>Not Billed</v>
      </c>
      <c r="E159" s="36" t="str">
        <f>IF(
   COUNTIF('Equip Rates'!$B:$B, $A159)=0,
   "No Rate in Equip Rates",
   IF(
      COUNTIF('Equip Billings'!$B:$B, $A159)=0,
      "Has Rate / Not Billed",
      "Has Rate / Billed"
   )
)</f>
        <v>No Rate in Equip Rates</v>
      </c>
      <c r="F159" s="36" t="str">
        <f>IF(
   AND(
       COUNTIF(FLEET!$CW:$CW, $A159)&gt;0,
       COUNTIF('Equip Rates'!$B:$B, $A159)&gt;0,
       COUNTIF('Equip Billings'!$B:$B, $A159)=0
   ),
   "MISSING FROM BILLINGS",
   ""
)</f>
        <v/>
      </c>
      <c r="G159" s="123" t="str" cm="1">
        <f t="array" ref="G1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0" spans="1:7" hidden="1" x14ac:dyDescent="0.25">
      <c r="A160" s="122" t="s">
        <v>3546</v>
      </c>
      <c r="B160" s="36" t="str">
        <f>IF(
   COUNTIF('Equip Rates'!$B:$B, $A160) &gt; 0,
   "In Rates",
   "Not in Rates"
)</f>
        <v>Not in Rates</v>
      </c>
      <c r="C160" s="56" t="str">
        <f>IFERROR(_xlfn.XLOOKUP(Table19[[#This Row],[ASSET ID]],Table7[Equip '#],Table7[Rate],),"Not Billed")</f>
        <v>Not Billed</v>
      </c>
      <c r="D160" s="36" t="str">
        <f>IF(
   COUNTIF('Equip Billings'!$B:$B, $A160) &gt; 0,
   "Billed",
   "Not Billed"
)</f>
        <v>Not Billed</v>
      </c>
      <c r="E160" s="36" t="str">
        <f>IF(
   COUNTIF('Equip Rates'!$B:$B, $A160)=0,
   "No Rate in Equip Rates",
   IF(
      COUNTIF('Equip Billings'!$B:$B, $A160)=0,
      "Has Rate / Not Billed",
      "Has Rate / Billed"
   )
)</f>
        <v>No Rate in Equip Rates</v>
      </c>
      <c r="F160" s="36" t="str">
        <f>IF(
   AND(
       COUNTIF(FLEET!$CW:$CW, $A160)&gt;0,
       COUNTIF('Equip Rates'!$B:$B, $A160)&gt;0,
       COUNTIF('Equip Billings'!$B:$B, $A160)=0
   ),
   "MISSING FROM BILLINGS",
   ""
)</f>
        <v/>
      </c>
      <c r="G160" s="123" t="str" cm="1">
        <f t="array" ref="G1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1" spans="1:7" hidden="1" x14ac:dyDescent="0.25">
      <c r="A161" s="122" t="s">
        <v>4127</v>
      </c>
      <c r="B161" s="36" t="str">
        <f>IF(
   COUNTIF('Equip Rates'!$B:$B, $A161) &gt; 0,
   "In Rates",
   "Not in Rates"
)</f>
        <v>Not in Rates</v>
      </c>
      <c r="C161" s="56" t="str">
        <f>IFERROR(_xlfn.XLOOKUP(Table19[[#This Row],[ASSET ID]],Table7[Equip '#],Table7[Rate],),"Not Billed")</f>
        <v>Not Billed</v>
      </c>
      <c r="D161" s="36" t="str">
        <f>IF(
   COUNTIF('Equip Billings'!$B:$B, $A161) &gt; 0,
   "Billed",
   "Not Billed"
)</f>
        <v>Not Billed</v>
      </c>
      <c r="E161" s="36" t="str">
        <f>IF(
   COUNTIF('Equip Rates'!$B:$B, $A161)=0,
   "No Rate in Equip Rates",
   IF(
      COUNTIF('Equip Billings'!$B:$B, $A161)=0,
      "Has Rate / Not Billed",
      "Has Rate / Billed"
   )
)</f>
        <v>No Rate in Equip Rates</v>
      </c>
      <c r="F161" s="36" t="str">
        <f>IF(
   AND(
       COUNTIF(FLEET!$CW:$CW, $A161)&gt;0,
       COUNTIF('Equip Rates'!$B:$B, $A161)&gt;0,
       COUNTIF('Equip Billings'!$B:$B, $A161)=0
   ),
   "MISSING FROM BILLINGS",
   ""
)</f>
        <v/>
      </c>
      <c r="G161" s="123" t="str" cm="1">
        <f t="array" ref="G1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2" spans="1:7" hidden="1" x14ac:dyDescent="0.25">
      <c r="A162" s="122" t="s">
        <v>3467</v>
      </c>
      <c r="B162" s="36" t="str">
        <f>IF(
   COUNTIF('Equip Rates'!$B:$B, $A162) &gt; 0,
   "In Rates",
   "Not in Rates"
)</f>
        <v>Not in Rates</v>
      </c>
      <c r="C162" s="56" t="str">
        <f>IFERROR(_xlfn.XLOOKUP(Table19[[#This Row],[ASSET ID]],Table7[Equip '#],Table7[Rate],),"Not Billed")</f>
        <v>Not Billed</v>
      </c>
      <c r="D162" s="36" t="str">
        <f>IF(
   COUNTIF('Equip Billings'!$B:$B, $A162) &gt; 0,
   "Billed",
   "Not Billed"
)</f>
        <v>Not Billed</v>
      </c>
      <c r="E162" s="36" t="str">
        <f>IF(
   COUNTIF('Equip Rates'!$B:$B, $A162)=0,
   "No Rate in Equip Rates",
   IF(
      COUNTIF('Equip Billings'!$B:$B, $A162)=0,
      "Has Rate / Not Billed",
      "Has Rate / Billed"
   )
)</f>
        <v>No Rate in Equip Rates</v>
      </c>
      <c r="F162" s="36" t="str">
        <f>IF(
   AND(
       COUNTIF(FLEET!$CW:$CW, $A162)&gt;0,
       COUNTIF('Equip Rates'!$B:$B, $A162)&gt;0,
       COUNTIF('Equip Billings'!$B:$B, $A162)=0
   ),
   "MISSING FROM BILLINGS",
   ""
)</f>
        <v/>
      </c>
      <c r="G162" s="123" t="str" cm="1">
        <f t="array" ref="G1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3" spans="1:7" hidden="1" x14ac:dyDescent="0.25">
      <c r="A163" s="122" t="s">
        <v>3653</v>
      </c>
      <c r="B163" s="36" t="str">
        <f>IF(
   COUNTIF('Equip Rates'!$B:$B, $A163) &gt; 0,
   "In Rates",
   "Not in Rates"
)</f>
        <v>Not in Rates</v>
      </c>
      <c r="C163" s="56" t="str">
        <f>IFERROR(_xlfn.XLOOKUP(Table19[[#This Row],[ASSET ID]],Table7[Equip '#],Table7[Rate],),"Not Billed")</f>
        <v>Not Billed</v>
      </c>
      <c r="D163" s="36" t="str">
        <f>IF(
   COUNTIF('Equip Billings'!$B:$B, $A163) &gt; 0,
   "Billed",
   "Not Billed"
)</f>
        <v>Not Billed</v>
      </c>
      <c r="E163" s="36" t="str">
        <f>IF(
   COUNTIF('Equip Rates'!$B:$B, $A163)=0,
   "No Rate in Equip Rates",
   IF(
      COUNTIF('Equip Billings'!$B:$B, $A163)=0,
      "Has Rate / Not Billed",
      "Has Rate / Billed"
   )
)</f>
        <v>No Rate in Equip Rates</v>
      </c>
      <c r="F163" s="36" t="str">
        <f>IF(
   AND(
       COUNTIF(FLEET!$CW:$CW, $A163)&gt;0,
       COUNTIF('Equip Rates'!$B:$B, $A163)&gt;0,
       COUNTIF('Equip Billings'!$B:$B, $A163)=0
   ),
   "MISSING FROM BILLINGS",
   ""
)</f>
        <v/>
      </c>
      <c r="G163" s="123" t="str" cm="1">
        <f t="array" ref="G1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4" spans="1:7" hidden="1" x14ac:dyDescent="0.25">
      <c r="A164" s="122" t="s">
        <v>3168</v>
      </c>
      <c r="B164" s="36" t="str">
        <f>IF(
   COUNTIF('Equip Rates'!$B:$B, $A164) &gt; 0,
   "In Rates",
   "Not in Rates"
)</f>
        <v>Not in Rates</v>
      </c>
      <c r="C164" s="56" t="str">
        <f>IFERROR(_xlfn.XLOOKUP(Table19[[#This Row],[ASSET ID]],Table7[Equip '#],Table7[Rate],),"Not Billed")</f>
        <v>Not Billed</v>
      </c>
      <c r="D164" s="36" t="str">
        <f>IF(
   COUNTIF('Equip Billings'!$B:$B, $A164) &gt; 0,
   "Billed",
   "Not Billed"
)</f>
        <v>Not Billed</v>
      </c>
      <c r="E164" s="36" t="str">
        <f>IF(
   COUNTIF('Equip Rates'!$B:$B, $A164)=0,
   "No Rate in Equip Rates",
   IF(
      COUNTIF('Equip Billings'!$B:$B, $A164)=0,
      "Has Rate / Not Billed",
      "Has Rate / Billed"
   )
)</f>
        <v>No Rate in Equip Rates</v>
      </c>
      <c r="F164" s="36" t="str">
        <f>IF(
   AND(
       COUNTIF(FLEET!$CW:$CW, $A164)&gt;0,
       COUNTIF('Equip Rates'!$B:$B, $A164)&gt;0,
       COUNTIF('Equip Billings'!$B:$B, $A164)=0
   ),
   "MISSING FROM BILLINGS",
   ""
)</f>
        <v/>
      </c>
      <c r="G164" s="123" t="str" cm="1">
        <f t="array" ref="G1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5" spans="1:7" hidden="1" x14ac:dyDescent="0.25">
      <c r="A165" s="122" t="s">
        <v>3169</v>
      </c>
      <c r="B165" s="36" t="str">
        <f>IF(
   COUNTIF('Equip Rates'!$B:$B, $A165) &gt; 0,
   "In Rates",
   "Not in Rates"
)</f>
        <v>Not in Rates</v>
      </c>
      <c r="C165" s="56" t="str">
        <f>IFERROR(_xlfn.XLOOKUP(Table19[[#This Row],[ASSET ID]],Table7[Equip '#],Table7[Rate],),"Not Billed")</f>
        <v>Not Billed</v>
      </c>
      <c r="D165" s="36" t="str">
        <f>IF(
   COUNTIF('Equip Billings'!$B:$B, $A165) &gt; 0,
   "Billed",
   "Not Billed"
)</f>
        <v>Not Billed</v>
      </c>
      <c r="E165" s="36" t="str">
        <f>IF(
   COUNTIF('Equip Rates'!$B:$B, $A165)=0,
   "No Rate in Equip Rates",
   IF(
      COUNTIF('Equip Billings'!$B:$B, $A165)=0,
      "Has Rate / Not Billed",
      "Has Rate / Billed"
   )
)</f>
        <v>No Rate in Equip Rates</v>
      </c>
      <c r="F165" s="36" t="str">
        <f>IF(
   AND(
       COUNTIF(FLEET!$CW:$CW, $A165)&gt;0,
       COUNTIF('Equip Rates'!$B:$B, $A165)&gt;0,
       COUNTIF('Equip Billings'!$B:$B, $A165)=0
   ),
   "MISSING FROM BILLINGS",
   ""
)</f>
        <v/>
      </c>
      <c r="G165" s="123" t="str" cm="1">
        <f t="array" ref="G1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6" spans="1:7" hidden="1" x14ac:dyDescent="0.25">
      <c r="A166" s="129" t="s">
        <v>3170</v>
      </c>
      <c r="B166" s="60" t="str">
        <f>IF(
   COUNTIF('Equip Rates'!$B:$B, $A166) &gt; 0,
   "In Rates",
   "Not in Rates"
)</f>
        <v>Not in Rates</v>
      </c>
      <c r="C166" s="130" t="str">
        <f>IFERROR(_xlfn.XLOOKUP(Table19[[#This Row],[ASSET ID]],Table7[Equip '#],Table7[Rate],),"Not Billed")</f>
        <v>Not Billed</v>
      </c>
      <c r="D166" s="36" t="str">
        <f>IF(
   COUNTIF('Equip Billings'!$B:$B, $A166) &gt; 0,
   "Billed",
   "Not Billed"
)</f>
        <v>Not Billed</v>
      </c>
      <c r="E166" s="36" t="str">
        <f>IF(
   COUNTIF('Equip Rates'!$B:$B, $A166)=0,
   "No Rate in Equip Rates",
   IF(
      COUNTIF('Equip Billings'!$B:$B, $A166)=0,
      "Has Rate / Not Billed",
      "Has Rate / Billed"
   )
)</f>
        <v>No Rate in Equip Rates</v>
      </c>
      <c r="F166" s="60" t="str">
        <f>IF(
   AND(
       COUNTIF(FLEET!$CW:$CW, $A166)&gt;0,
       COUNTIF('Equip Rates'!$B:$B, $A166)&gt;0,
       COUNTIF('Equip Billings'!$B:$B, $A166)=0
   ),
   "MISSING FROM BILLINGS",
   ""
)</f>
        <v/>
      </c>
      <c r="G166" s="131" t="str" cm="1">
        <f t="array" ref="G1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67" spans="1:7" ht="16.5" hidden="1" x14ac:dyDescent="0.25">
      <c r="A167" s="124" t="s">
        <v>4265</v>
      </c>
      <c r="B167" s="125" t="str">
        <f>IF(
   COUNTIF('Equip Rates'!$B:$B, $A167) &gt; 0,
   "In Rates",
   "Not in Rates"
)</f>
        <v>In Rates</v>
      </c>
      <c r="C167" s="126">
        <f>IFERROR(_xlfn.XLOOKUP(Table19[[#This Row],[ASSET ID]],Table7[Equip '#],Table7[Rate],),"Not Billed")</f>
        <v>1200</v>
      </c>
      <c r="D167" s="128" t="str">
        <f>IF(
   COUNTIF('Equip Billings'!$B:$B, $A167) &gt; 0,
   "Billed",
   "Not Billed"
)</f>
        <v>Not Billed</v>
      </c>
      <c r="E167" s="125" t="str">
        <f>IF(
   COUNTIF('Equip Rates'!$B:$B, $A167)=0,
   "No Rate in Equip Rates",
   IF(
      COUNTIF('Equip Billings'!$B:$B, $A167)=0,
      "Has Rate / Not Billed",
      "Has Rate / Billed"
   )
)</f>
        <v>Has Rate / Not Billed</v>
      </c>
      <c r="F167" s="125" t="str">
        <f>IF(
   AND(
       COUNTIF(FLEET!$CW:$CW, $A167)&gt;0,
       COUNTIF('Equip Rates'!$B:$B, $A167)&gt;0,
       COUNTIF('Equip Billings'!$B:$B, $A167)=0
   ),
   "MISSING FROM BILLINGS",
   ""
)</f>
        <v>MISSING FROM BILLINGS</v>
      </c>
      <c r="G167" s="127" t="str" cm="1">
        <f t="array" ref="G1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68" spans="1:7" ht="16.5" hidden="1" x14ac:dyDescent="0.25">
      <c r="A168" s="124" t="s">
        <v>4266</v>
      </c>
      <c r="B168" s="125" t="str">
        <f>IF(
   COUNTIF('Equip Rates'!$B:$B, $A168) &gt; 0,
   "In Rates",
   "Not in Rates"
)</f>
        <v>In Rates</v>
      </c>
      <c r="C168" s="126">
        <f>IFERROR(_xlfn.XLOOKUP(Table19[[#This Row],[ASSET ID]],Table7[Equip '#],Table7[Rate],),"Not Billed")</f>
        <v>1200</v>
      </c>
      <c r="D168" s="128" t="str">
        <f>IF(
   COUNTIF('Equip Billings'!$B:$B, $A168) &gt; 0,
   "Billed",
   "Not Billed"
)</f>
        <v>Not Billed</v>
      </c>
      <c r="E168" s="125" t="str">
        <f>IF(
   COUNTIF('Equip Rates'!$B:$B, $A168)=0,
   "No Rate in Equip Rates",
   IF(
      COUNTIF('Equip Billings'!$B:$B, $A168)=0,
      "Has Rate / Not Billed",
      "Has Rate / Billed"
   )
)</f>
        <v>Has Rate / Not Billed</v>
      </c>
      <c r="F168" s="125" t="str">
        <f>IF(
   AND(
       COUNTIF(FLEET!$CW:$CW, $A168)&gt;0,
       COUNTIF('Equip Rates'!$B:$B, $A168)&gt;0,
       COUNTIF('Equip Billings'!$B:$B, $A168)=0
   ),
   "MISSING FROM BILLINGS",
   ""
)</f>
        <v>MISSING FROM BILLINGS</v>
      </c>
      <c r="G168" s="127" t="str" cm="1">
        <f t="array" ref="G1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69" spans="1:7" ht="16.5" hidden="1" x14ac:dyDescent="0.25">
      <c r="A169" s="124" t="s">
        <v>4267</v>
      </c>
      <c r="B169" s="125" t="str">
        <f>IF(
   COUNTIF('Equip Rates'!$B:$B, $A169) &gt; 0,
   "In Rates",
   "Not in Rates"
)</f>
        <v>In Rates</v>
      </c>
      <c r="C169" s="126">
        <f>IFERROR(_xlfn.XLOOKUP(Table19[[#This Row],[ASSET ID]],Table7[Equip '#],Table7[Rate],),"Not Billed")</f>
        <v>1200</v>
      </c>
      <c r="D169" s="128" t="str">
        <f>IF(
   COUNTIF('Equip Billings'!$B:$B, $A169) &gt; 0,
   "Billed",
   "Not Billed"
)</f>
        <v>Not Billed</v>
      </c>
      <c r="E169" s="125" t="str">
        <f>IF(
   COUNTIF('Equip Rates'!$B:$B, $A169)=0,
   "No Rate in Equip Rates",
   IF(
      COUNTIF('Equip Billings'!$B:$B, $A169)=0,
      "Has Rate / Not Billed",
      "Has Rate / Billed"
   )
)</f>
        <v>Has Rate / Not Billed</v>
      </c>
      <c r="F169" s="125" t="str">
        <f>IF(
   AND(
       COUNTIF(FLEET!$CW:$CW, $A169)&gt;0,
       COUNTIF('Equip Rates'!$B:$B, $A169)&gt;0,
       COUNTIF('Equip Billings'!$B:$B, $A169)=0
   ),
   "MISSING FROM BILLINGS",
   ""
)</f>
        <v>MISSING FROM BILLINGS</v>
      </c>
      <c r="G169" s="127" t="str" cm="1">
        <f t="array" ref="G1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0" spans="1:7" ht="16.5" hidden="1" x14ac:dyDescent="0.25">
      <c r="A170" s="124" t="s">
        <v>4268</v>
      </c>
      <c r="B170" s="125" t="str">
        <f>IF(
   COUNTIF('Equip Rates'!$B:$B, $A170) &gt; 0,
   "In Rates",
   "Not in Rates"
)</f>
        <v>In Rates</v>
      </c>
      <c r="C170" s="126">
        <f>IFERROR(_xlfn.XLOOKUP(Table19[[#This Row],[ASSET ID]],Table7[Equip '#],Table7[Rate],),"Not Billed")</f>
        <v>1200</v>
      </c>
      <c r="D170" s="128" t="str">
        <f>IF(
   COUNTIF('Equip Billings'!$B:$B, $A170) &gt; 0,
   "Billed",
   "Not Billed"
)</f>
        <v>Not Billed</v>
      </c>
      <c r="E170" s="125" t="str">
        <f>IF(
   COUNTIF('Equip Rates'!$B:$B, $A170)=0,
   "No Rate in Equip Rates",
   IF(
      COUNTIF('Equip Billings'!$B:$B, $A170)=0,
      "Has Rate / Not Billed",
      "Has Rate / Billed"
   )
)</f>
        <v>Has Rate / Not Billed</v>
      </c>
      <c r="F170" s="125" t="str">
        <f>IF(
   AND(
       COUNTIF(FLEET!$CW:$CW, $A170)&gt;0,
       COUNTIF('Equip Rates'!$B:$B, $A170)&gt;0,
       COUNTIF('Equip Billings'!$B:$B, $A170)=0
   ),
   "MISSING FROM BILLINGS",
   ""
)</f>
        <v>MISSING FROM BILLINGS</v>
      </c>
      <c r="G170" s="127" t="str" cm="1">
        <f t="array" ref="G1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171" spans="1:7" hidden="1" x14ac:dyDescent="0.25">
      <c r="A171" s="132" t="s">
        <v>3083</v>
      </c>
      <c r="B171" s="62" t="str">
        <f>IF(
   COUNTIF('Equip Rates'!$B:$B, $A171) &gt; 0,
   "In Rates",
   "Not in Rates"
)</f>
        <v>In Rates</v>
      </c>
      <c r="C171" s="133">
        <f>IFERROR(_xlfn.XLOOKUP(Table19[[#This Row],[ASSET ID]],Table7[Equip '#],Table7[Rate],),"Not Billed")</f>
        <v>1300</v>
      </c>
      <c r="D171" s="36" t="str">
        <f>IF(
   COUNTIF('Equip Billings'!$B:$B, $A171) &gt; 0,
   "Billed",
   "Not Billed"
)</f>
        <v>Billed</v>
      </c>
      <c r="E171" s="36" t="str">
        <f>IF(
   COUNTIF('Equip Rates'!$B:$B, $A171)=0,
   "No Rate in Equip Rates",
   IF(
      COUNTIF('Equip Billings'!$B:$B, $A171)=0,
      "Has Rate / Not Billed",
      "Has Rate / Billed"
   )
)</f>
        <v>Has Rate / Billed</v>
      </c>
      <c r="F171" s="62" t="str">
        <f>IF(
   AND(
       COUNTIF(FLEET!$CW:$CW, $A171)&gt;0,
       COUNTIF('Equip Rates'!$B:$B, $A171)&gt;0,
       COUNTIF('Equip Billings'!$B:$B, $A171)=0
   ),
   "MISSING FROM BILLINGS",
   ""
)</f>
        <v/>
      </c>
      <c r="G171" s="134" t="str" cm="1">
        <f t="array" ref="G1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2" spans="1:7" hidden="1" x14ac:dyDescent="0.25">
      <c r="A172" s="122" t="s">
        <v>3084</v>
      </c>
      <c r="B172" s="36" t="str">
        <f>IF(
   COUNTIF('Equip Rates'!$B:$B, $A172) &gt; 0,
   "In Rates",
   "Not in Rates"
)</f>
        <v>In Rates</v>
      </c>
      <c r="C172" s="56">
        <f>IFERROR(_xlfn.XLOOKUP(Table19[[#This Row],[ASSET ID]],Table7[Equip '#],Table7[Rate],),"Not Billed")</f>
        <v>1300</v>
      </c>
      <c r="D172" s="36" t="str">
        <f>IF(
   COUNTIF('Equip Billings'!$B:$B, $A172) &gt; 0,
   "Billed",
   "Not Billed"
)</f>
        <v>Billed</v>
      </c>
      <c r="E172" s="36" t="str">
        <f>IF(
   COUNTIF('Equip Rates'!$B:$B, $A172)=0,
   "No Rate in Equip Rates",
   IF(
      COUNTIF('Equip Billings'!$B:$B, $A172)=0,
      "Has Rate / Not Billed",
      "Has Rate / Billed"
   )
)</f>
        <v>Has Rate / Billed</v>
      </c>
      <c r="F172" s="36" t="str">
        <f>IF(
   AND(
       COUNTIF(FLEET!$CW:$CW, $A172)&gt;0,
       COUNTIF('Equip Rates'!$B:$B, $A172)&gt;0,
       COUNTIF('Equip Billings'!$B:$B, $A172)=0
   ),
   "MISSING FROM BILLINGS",
   ""
)</f>
        <v/>
      </c>
      <c r="G172" s="123" t="str" cm="1">
        <f t="array" ref="G1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3" spans="1:7" hidden="1" x14ac:dyDescent="0.25">
      <c r="A173" s="122" t="s">
        <v>3085</v>
      </c>
      <c r="B173" s="36" t="str">
        <f>IF(
   COUNTIF('Equip Rates'!$B:$B, $A173) &gt; 0,
   "In Rates",
   "Not in Rates"
)</f>
        <v>In Rates</v>
      </c>
      <c r="C173" s="56">
        <f>IFERROR(_xlfn.XLOOKUP(Table19[[#This Row],[ASSET ID]],Table7[Equip '#],Table7[Rate],),"Not Billed")</f>
        <v>1300</v>
      </c>
      <c r="D173" s="36" t="str">
        <f>IF(
   COUNTIF('Equip Billings'!$B:$B, $A173) &gt; 0,
   "Billed",
   "Not Billed"
)</f>
        <v>Billed</v>
      </c>
      <c r="E173" s="36" t="str">
        <f>IF(
   COUNTIF('Equip Rates'!$B:$B, $A173)=0,
   "No Rate in Equip Rates",
   IF(
      COUNTIF('Equip Billings'!$B:$B, $A173)=0,
      "Has Rate / Not Billed",
      "Has Rate / Billed"
   )
)</f>
        <v>Has Rate / Billed</v>
      </c>
      <c r="F173" s="36" t="str">
        <f>IF(
   AND(
       COUNTIF(FLEET!$CW:$CW, $A173)&gt;0,
       COUNTIF('Equip Rates'!$B:$B, $A173)&gt;0,
       COUNTIF('Equip Billings'!$B:$B, $A173)=0
   ),
   "MISSING FROM BILLINGS",
   ""
)</f>
        <v/>
      </c>
      <c r="G173" s="123" t="str" cm="1">
        <f t="array" ref="G1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4" spans="1:7" hidden="1" x14ac:dyDescent="0.25">
      <c r="A174" s="129" t="s">
        <v>3086</v>
      </c>
      <c r="B174" s="60" t="str">
        <f>IF(
   COUNTIF('Equip Rates'!$B:$B, $A174) &gt; 0,
   "In Rates",
   "Not in Rates"
)</f>
        <v>In Rates</v>
      </c>
      <c r="C174" s="130">
        <f>IFERROR(_xlfn.XLOOKUP(Table19[[#This Row],[ASSET ID]],Table7[Equip '#],Table7[Rate],),"Not Billed")</f>
        <v>1300</v>
      </c>
      <c r="D174" s="36" t="str">
        <f>IF(
   COUNTIF('Equip Billings'!$B:$B, $A174) &gt; 0,
   "Billed",
   "Not Billed"
)</f>
        <v>Billed</v>
      </c>
      <c r="E174" s="36" t="str">
        <f>IF(
   COUNTIF('Equip Rates'!$B:$B, $A174)=0,
   "No Rate in Equip Rates",
   IF(
      COUNTIF('Equip Billings'!$B:$B, $A174)=0,
      "Has Rate / Not Billed",
      "Has Rate / Billed"
   )
)</f>
        <v>Has Rate / Billed</v>
      </c>
      <c r="F174" s="60" t="str">
        <f>IF(
   AND(
       COUNTIF(FLEET!$CW:$CW, $A174)&gt;0,
       COUNTIF('Equip Rates'!$B:$B, $A174)&gt;0,
       COUNTIF('Equip Billings'!$B:$B, $A174)=0
   ),
   "MISSING FROM BILLINGS",
   ""
)</f>
        <v/>
      </c>
      <c r="G174" s="131" t="str" cm="1">
        <f t="array" ref="G1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5" spans="1:7" ht="16.5" hidden="1" x14ac:dyDescent="0.25">
      <c r="A175" s="124" t="s">
        <v>3087</v>
      </c>
      <c r="B175" s="125" t="str">
        <f>IF(
   COUNTIF('Equip Rates'!$B:$B, $A175) &gt; 0,
   "In Rates",
   "Not in Rates"
)</f>
        <v>In Rates</v>
      </c>
      <c r="C175" s="126">
        <f>IFERROR(_xlfn.XLOOKUP(Table19[[#This Row],[ASSET ID]],Table7[Equip '#],Table7[Rate],),"Not Billed")</f>
        <v>1300</v>
      </c>
      <c r="D175" s="128" t="str">
        <f>IF(
   COUNTIF('Equip Billings'!$B:$B, $A175) &gt; 0,
   "Billed",
   "Not Billed"
)</f>
        <v>Not Billed</v>
      </c>
      <c r="E175" s="125" t="str">
        <f>IF(
   COUNTIF('Equip Rates'!$B:$B, $A175)=0,
   "No Rate in Equip Rates",
   IF(
      COUNTIF('Equip Billings'!$B:$B, $A175)=0,
      "Has Rate / Not Billed",
      "Has Rate / Billed"
   )
)</f>
        <v>Has Rate / Not Billed</v>
      </c>
      <c r="F175" s="125" t="str">
        <f>IF(
   AND(
       COUNTIF(FLEET!$CW:$CW, $A175)&gt;0,
       COUNTIF('Equip Rates'!$B:$B, $A175)&gt;0,
       COUNTIF('Equip Billings'!$B:$B, $A175)=0
   ),
   "MISSING FROM BILLINGS",
   ""
)</f>
        <v>MISSING FROM BILLINGS</v>
      </c>
      <c r="G175" s="127" t="str" cm="1">
        <f t="array" ref="G1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76" spans="1:7" hidden="1" x14ac:dyDescent="0.25">
      <c r="A176" s="132" t="s">
        <v>3088</v>
      </c>
      <c r="B176" s="62" t="str">
        <f>IF(
   COUNTIF('Equip Rates'!$B:$B, $A176) &gt; 0,
   "In Rates",
   "Not in Rates"
)</f>
        <v>In Rates</v>
      </c>
      <c r="C176" s="133">
        <f>IFERROR(_xlfn.XLOOKUP(Table19[[#This Row],[ASSET ID]],Table7[Equip '#],Table7[Rate],),"Not Billed")</f>
        <v>1300</v>
      </c>
      <c r="D176" s="36" t="str">
        <f>IF(
   COUNTIF('Equip Billings'!$B:$B, $A176) &gt; 0,
   "Billed",
   "Not Billed"
)</f>
        <v>Billed</v>
      </c>
      <c r="E176" s="36" t="str">
        <f>IF(
   COUNTIF('Equip Rates'!$B:$B, $A176)=0,
   "No Rate in Equip Rates",
   IF(
      COUNTIF('Equip Billings'!$B:$B, $A176)=0,
      "Has Rate / Not Billed",
      "Has Rate / Billed"
   )
)</f>
        <v>Has Rate / Billed</v>
      </c>
      <c r="F176" s="62" t="str">
        <f>IF(
   AND(
       COUNTIF(FLEET!$CW:$CW, $A176)&gt;0,
       COUNTIF('Equip Rates'!$B:$B, $A176)&gt;0,
       COUNTIF('Equip Billings'!$B:$B, $A176)=0
   ),
   "MISSING FROM BILLINGS",
   ""
)</f>
        <v/>
      </c>
      <c r="G176" s="134" t="str" cm="1">
        <f t="array" ref="G1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7" spans="1:7" hidden="1" x14ac:dyDescent="0.25">
      <c r="A177" s="122" t="s">
        <v>3089</v>
      </c>
      <c r="B177" s="36" t="str">
        <f>IF(
   COUNTIF('Equip Rates'!$B:$B, $A177) &gt; 0,
   "In Rates",
   "Not in Rates"
)</f>
        <v>In Rates</v>
      </c>
      <c r="C177" s="56">
        <f>IFERROR(_xlfn.XLOOKUP(Table19[[#This Row],[ASSET ID]],Table7[Equip '#],Table7[Rate],),"Not Billed")</f>
        <v>1300</v>
      </c>
      <c r="D177" s="36" t="str">
        <f>IF(
   COUNTIF('Equip Billings'!$B:$B, $A177) &gt; 0,
   "Billed",
   "Not Billed"
)</f>
        <v>Billed</v>
      </c>
      <c r="E177" s="36" t="str">
        <f>IF(
   COUNTIF('Equip Rates'!$B:$B, $A177)=0,
   "No Rate in Equip Rates",
   IF(
      COUNTIF('Equip Billings'!$B:$B, $A177)=0,
      "Has Rate / Not Billed",
      "Has Rate / Billed"
   )
)</f>
        <v>Has Rate / Billed</v>
      </c>
      <c r="F177" s="36" t="str">
        <f>IF(
   AND(
       COUNTIF(FLEET!$CW:$CW, $A177)&gt;0,
       COUNTIF('Equip Rates'!$B:$B, $A177)&gt;0,
       COUNTIF('Equip Billings'!$B:$B, $A177)=0
   ),
   "MISSING FROM BILLINGS",
   ""
)</f>
        <v/>
      </c>
      <c r="G177" s="123" t="str" cm="1">
        <f t="array" ref="G1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8" spans="1:7" hidden="1" x14ac:dyDescent="0.25">
      <c r="A178" s="122" t="s">
        <v>3090</v>
      </c>
      <c r="B178" s="36" t="str">
        <f>IF(
   COUNTIF('Equip Rates'!$B:$B, $A178) &gt; 0,
   "In Rates",
   "Not in Rates"
)</f>
        <v>In Rates</v>
      </c>
      <c r="C178" s="56">
        <f>IFERROR(_xlfn.XLOOKUP(Table19[[#This Row],[ASSET ID]],Table7[Equip '#],Table7[Rate],),"Not Billed")</f>
        <v>1300</v>
      </c>
      <c r="D178" s="36" t="str">
        <f>IF(
   COUNTIF('Equip Billings'!$B:$B, $A178) &gt; 0,
   "Billed",
   "Not Billed"
)</f>
        <v>Billed</v>
      </c>
      <c r="E178" s="36" t="str">
        <f>IF(
   COUNTIF('Equip Rates'!$B:$B, $A178)=0,
   "No Rate in Equip Rates",
   IF(
      COUNTIF('Equip Billings'!$B:$B, $A178)=0,
      "Has Rate / Not Billed",
      "Has Rate / Billed"
   )
)</f>
        <v>Has Rate / Billed</v>
      </c>
      <c r="F178" s="36" t="str">
        <f>IF(
   AND(
       COUNTIF(FLEET!$CW:$CW, $A178)&gt;0,
       COUNTIF('Equip Rates'!$B:$B, $A178)&gt;0,
       COUNTIF('Equip Billings'!$B:$B, $A178)=0
   ),
   "MISSING FROM BILLINGS",
   ""
)</f>
        <v/>
      </c>
      <c r="G178" s="123" t="str" cm="1">
        <f t="array" ref="G1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79" spans="1:7" hidden="1" x14ac:dyDescent="0.25">
      <c r="A179" s="122" t="s">
        <v>3091</v>
      </c>
      <c r="B179" s="36" t="str">
        <f>IF(
   COUNTIF('Equip Rates'!$B:$B, $A179) &gt; 0,
   "In Rates",
   "Not in Rates"
)</f>
        <v>In Rates</v>
      </c>
      <c r="C179" s="56">
        <f>IFERROR(_xlfn.XLOOKUP(Table19[[#This Row],[ASSET ID]],Table7[Equip '#],Table7[Rate],),"Not Billed")</f>
        <v>1300</v>
      </c>
      <c r="D179" s="36" t="str">
        <f>IF(
   COUNTIF('Equip Billings'!$B:$B, $A179) &gt; 0,
   "Billed",
   "Not Billed"
)</f>
        <v>Billed</v>
      </c>
      <c r="E179" s="36" t="str">
        <f>IF(
   COUNTIF('Equip Rates'!$B:$B, $A179)=0,
   "No Rate in Equip Rates",
   IF(
      COUNTIF('Equip Billings'!$B:$B, $A179)=0,
      "Has Rate / Not Billed",
      "Has Rate / Billed"
   )
)</f>
        <v>Has Rate / Billed</v>
      </c>
      <c r="F179" s="36" t="str">
        <f>IF(
   AND(
       COUNTIF(FLEET!$CW:$CW, $A179)&gt;0,
       COUNTIF('Equip Rates'!$B:$B, $A179)&gt;0,
       COUNTIF('Equip Billings'!$B:$B, $A179)=0
   ),
   "MISSING FROM BILLINGS",
   ""
)</f>
        <v/>
      </c>
      <c r="G179" s="123" t="str" cm="1">
        <f t="array" ref="G1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0" spans="1:7" hidden="1" x14ac:dyDescent="0.25">
      <c r="A180" s="122" t="s">
        <v>3092</v>
      </c>
      <c r="B180" s="36" t="str">
        <f>IF(
   COUNTIF('Equip Rates'!$B:$B, $A180) &gt; 0,
   "In Rates",
   "Not in Rates"
)</f>
        <v>In Rates</v>
      </c>
      <c r="C180" s="56">
        <f>IFERROR(_xlfn.XLOOKUP(Table19[[#This Row],[ASSET ID]],Table7[Equip '#],Table7[Rate],),"Not Billed")</f>
        <v>1300</v>
      </c>
      <c r="D180" s="36" t="str">
        <f>IF(
   COUNTIF('Equip Billings'!$B:$B, $A180) &gt; 0,
   "Billed",
   "Not Billed"
)</f>
        <v>Billed</v>
      </c>
      <c r="E180" s="36" t="str">
        <f>IF(
   COUNTIF('Equip Rates'!$B:$B, $A180)=0,
   "No Rate in Equip Rates",
   IF(
      COUNTIF('Equip Billings'!$B:$B, $A180)=0,
      "Has Rate / Not Billed",
      "Has Rate / Billed"
   )
)</f>
        <v>Has Rate / Billed</v>
      </c>
      <c r="F180" s="36" t="str">
        <f>IF(
   AND(
       COUNTIF(FLEET!$CW:$CW, $A180)&gt;0,
       COUNTIF('Equip Rates'!$B:$B, $A180)&gt;0,
       COUNTIF('Equip Billings'!$B:$B, $A180)=0
   ),
   "MISSING FROM BILLINGS",
   ""
)</f>
        <v/>
      </c>
      <c r="G180" s="123" t="str" cm="1">
        <f t="array" ref="G1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1" spans="1:7" hidden="1" x14ac:dyDescent="0.25">
      <c r="A181" s="122" t="s">
        <v>3093</v>
      </c>
      <c r="B181" s="36" t="str">
        <f>IF(
   COUNTIF('Equip Rates'!$B:$B, $A181) &gt; 0,
   "In Rates",
   "Not in Rates"
)</f>
        <v>In Rates</v>
      </c>
      <c r="C181" s="56">
        <f>IFERROR(_xlfn.XLOOKUP(Table19[[#This Row],[ASSET ID]],Table7[Equip '#],Table7[Rate],),"Not Billed")</f>
        <v>1300</v>
      </c>
      <c r="D181" s="36" t="str">
        <f>IF(
   COUNTIF('Equip Billings'!$B:$B, $A181) &gt; 0,
   "Billed",
   "Not Billed"
)</f>
        <v>Billed</v>
      </c>
      <c r="E181" s="36" t="str">
        <f>IF(
   COUNTIF('Equip Rates'!$B:$B, $A181)=0,
   "No Rate in Equip Rates",
   IF(
      COUNTIF('Equip Billings'!$B:$B, $A181)=0,
      "Has Rate / Not Billed",
      "Has Rate / Billed"
   )
)</f>
        <v>Has Rate / Billed</v>
      </c>
      <c r="F181" s="36" t="str">
        <f>IF(
   AND(
       COUNTIF(FLEET!$CW:$CW, $A181)&gt;0,
       COUNTIF('Equip Rates'!$B:$B, $A181)&gt;0,
       COUNTIF('Equip Billings'!$B:$B, $A181)=0
   ),
   "MISSING FROM BILLINGS",
   ""
)</f>
        <v/>
      </c>
      <c r="G181" s="123" t="str" cm="1">
        <f t="array" ref="G1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2" spans="1:7" x14ac:dyDescent="0.25">
      <c r="A182" s="129" t="s">
        <v>3094</v>
      </c>
      <c r="B182" s="60" t="str">
        <f>IF(
   COUNTIF('Equip Rates'!$B:$B, $A182) &gt; 0,
   "In Rates",
   "Not in Rates"
)</f>
        <v>In Rates</v>
      </c>
      <c r="C182" s="130">
        <f>IFERROR(_xlfn.XLOOKUP(Table19[[#This Row],[ASSET ID]],Table7[Equip '#],Table7[Rate],),"Not Billed")</f>
        <v>1300</v>
      </c>
      <c r="D182" s="36" t="str">
        <f>IF(
   COUNTIF('Equip Billings'!$B:$B, $A182) &gt; 0,
   "Billed",
   "Not Billed"
)</f>
        <v>Billed</v>
      </c>
      <c r="E182" s="36" t="str">
        <f>IF(
   COUNTIF('Equip Rates'!$B:$B, $A182)=0,
   "No Rate in Equip Rates",
   IF(
      COUNTIF('Equip Billings'!$B:$B, $A182)=0,
      "Has Rate / Not Billed",
      "Has Rate / Billed"
   )
)</f>
        <v>Has Rate / Billed</v>
      </c>
      <c r="F182" s="60" t="str">
        <f>IF(
   AND(
       COUNTIF(FLEET!$CW:$CW, $A182)&gt;0,
       COUNTIF('Equip Rates'!$B:$B, $A182)&gt;0,
       COUNTIF('Equip Billings'!$B:$B, $A182)=0
   ),
   "MISSING FROM BILLINGS",
   ""
)</f>
        <v/>
      </c>
      <c r="G182" s="131" t="str" cm="1">
        <f t="array" ref="G1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3" spans="1:7" ht="16.5" hidden="1" x14ac:dyDescent="0.25">
      <c r="A183" s="124" t="s">
        <v>3095</v>
      </c>
      <c r="B183" s="125" t="str">
        <f>IF(
   COUNTIF('Equip Rates'!$B:$B, $A183) &gt; 0,
   "In Rates",
   "Not in Rates"
)</f>
        <v>In Rates</v>
      </c>
      <c r="C183" s="126">
        <f>IFERROR(_xlfn.XLOOKUP(Table19[[#This Row],[ASSET ID]],Table7[Equip '#],Table7[Rate],),"Not Billed")</f>
        <v>1300</v>
      </c>
      <c r="D183" s="128" t="str">
        <f>IF(
   COUNTIF('Equip Billings'!$B:$B, $A183) &gt; 0,
   "Billed",
   "Not Billed"
)</f>
        <v>Not Billed</v>
      </c>
      <c r="E183" s="125" t="str">
        <f>IF(
   COUNTIF('Equip Rates'!$B:$B, $A183)=0,
   "No Rate in Equip Rates",
   IF(
      COUNTIF('Equip Billings'!$B:$B, $A183)=0,
      "Has Rate / Not Billed",
      "Has Rate / Billed"
   )
)</f>
        <v>Has Rate / Not Billed</v>
      </c>
      <c r="F183" s="125" t="str">
        <f>IF(
   AND(
       COUNTIF(FLEET!$CW:$CW, $A183)&gt;0,
       COUNTIF('Equip Rates'!$B:$B, $A183)&gt;0,
       COUNTIF('Equip Billings'!$B:$B, $A183)=0
   ),
   "MISSING FROM BILLINGS",
   ""
)</f>
        <v>MISSING FROM BILLINGS</v>
      </c>
      <c r="G183" s="127" t="str" cm="1">
        <f t="array" ref="G1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84" spans="1:7" hidden="1" x14ac:dyDescent="0.25">
      <c r="A184" s="135" t="s">
        <v>3096</v>
      </c>
      <c r="B184" s="136" t="str">
        <f>IF(
   COUNTIF('Equip Rates'!$B:$B, $A184) &gt; 0,
   "In Rates",
   "Not in Rates"
)</f>
        <v>In Rates</v>
      </c>
      <c r="C184" s="137">
        <f>IFERROR(_xlfn.XLOOKUP(Table19[[#This Row],[ASSET ID]],Table7[Equip '#],Table7[Rate],),"Not Billed")</f>
        <v>1300</v>
      </c>
      <c r="D184" s="36" t="str">
        <f>IF(
   COUNTIF('Equip Billings'!$B:$B, $A184) &gt; 0,
   "Billed",
   "Not Billed"
)</f>
        <v>Billed</v>
      </c>
      <c r="E184" s="36" t="str">
        <f>IF(
   COUNTIF('Equip Rates'!$B:$B, $A184)=0,
   "No Rate in Equip Rates",
   IF(
      COUNTIF('Equip Billings'!$B:$B, $A184)=0,
      "Has Rate / Not Billed",
      "Has Rate / Billed"
   )
)</f>
        <v>Has Rate / Billed</v>
      </c>
      <c r="F184" s="136" t="str">
        <f>IF(
   AND(
       COUNTIF(FLEET!$CW:$CW, $A184)&gt;0,
       COUNTIF('Equip Rates'!$B:$B, $A184)&gt;0,
       COUNTIF('Equip Billings'!$B:$B, $A184)=0
   ),
   "MISSING FROM BILLINGS",
   ""
)</f>
        <v/>
      </c>
      <c r="G184" s="138" t="str" cm="1">
        <f t="array" ref="G1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5" spans="1:7" ht="148.5" x14ac:dyDescent="0.25">
      <c r="A185" s="124" t="s">
        <v>3097</v>
      </c>
      <c r="B185" s="125" t="str">
        <f>IF(
   COUNTIF('Equip Rates'!$B:$B, $A185) &gt; 0,
   "In Rates",
   "Not in Rates"
)</f>
        <v>In Rates</v>
      </c>
      <c r="C185" s="126">
        <f>IFERROR(_xlfn.XLOOKUP(Table19[[#This Row],[ASSET ID]],Table7[Equip '#],Table7[Rate],),"Not Billed")</f>
        <v>1300</v>
      </c>
      <c r="D185" s="128" t="str">
        <f>IF(
   COUNTIF('Equip Billings'!$B:$B, $A185) &gt; 0,
   "Billed",
   "Not Billed"
)</f>
        <v>Billed</v>
      </c>
      <c r="E185" s="125" t="str">
        <f>IF(
   COUNTIF('Equip Rates'!$B:$B, $A185)=0,
   "No Rate in Equip Rates",
   IF(
      COUNTIF('Equip Billings'!$B:$B, $A185)=0,
      "Has Rate / Not Billed",
      "Has Rate / Billed"
   )
)</f>
        <v>Has Rate / Billed</v>
      </c>
      <c r="F185" s="125" t="str">
        <f>IF(
   AND(
       COUNTIF(FLEET!$CW:$CW, $A185)&gt;0,
       COUNTIF('Equip Rates'!$B:$B, $A185)&gt;0,
       COUNTIF('Equip Billings'!$B:$B, $A185)=0
   ),
   "MISSING FROM BILLINGS",
   ""
)</f>
        <v/>
      </c>
      <c r="G185" s="127" t="str" cm="1">
        <f t="array" ref="G1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6" spans="1:7" hidden="1" x14ac:dyDescent="0.25">
      <c r="A186" s="135" t="s">
        <v>3098</v>
      </c>
      <c r="B186" s="136" t="str">
        <f>IF(
   COUNTIF('Equip Rates'!$B:$B, $A186) &gt; 0,
   "In Rates",
   "Not in Rates"
)</f>
        <v>In Rates</v>
      </c>
      <c r="C186" s="137">
        <f>IFERROR(_xlfn.XLOOKUP(Table19[[#This Row],[ASSET ID]],Table7[Equip '#],Table7[Rate],),"Not Billed")</f>
        <v>1300</v>
      </c>
      <c r="D186" s="36" t="str">
        <f>IF(
   COUNTIF('Equip Billings'!$B:$B, $A186) &gt; 0,
   "Billed",
   "Not Billed"
)</f>
        <v>Billed</v>
      </c>
      <c r="E186" s="36" t="str">
        <f>IF(
   COUNTIF('Equip Rates'!$B:$B, $A186)=0,
   "No Rate in Equip Rates",
   IF(
      COUNTIF('Equip Billings'!$B:$B, $A186)=0,
      "Has Rate / Not Billed",
      "Has Rate / Billed"
   )
)</f>
        <v>Has Rate / Billed</v>
      </c>
      <c r="F186" s="136" t="str">
        <f>IF(
   AND(
       COUNTIF(FLEET!$CW:$CW, $A186)&gt;0,
       COUNTIF('Equip Rates'!$B:$B, $A186)&gt;0,
       COUNTIF('Equip Billings'!$B:$B, $A186)=0
   ),
   "MISSING FROM BILLINGS",
   ""
)</f>
        <v/>
      </c>
      <c r="G186" s="138" t="str" cm="1">
        <f t="array" ref="G1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87" spans="1:7" ht="16.5" hidden="1" x14ac:dyDescent="0.25">
      <c r="A187" s="124" t="s">
        <v>3099</v>
      </c>
      <c r="B187" s="125" t="str">
        <f>IF(
   COUNTIF('Equip Rates'!$B:$B, $A187) &gt; 0,
   "In Rates",
   "Not in Rates"
)</f>
        <v>In Rates</v>
      </c>
      <c r="C187" s="126">
        <f>IFERROR(_xlfn.XLOOKUP(Table19[[#This Row],[ASSET ID]],Table7[Equip '#],Table7[Rate],),"Not Billed")</f>
        <v>1300</v>
      </c>
      <c r="D187" s="128" t="str">
        <f>IF(
   COUNTIF('Equip Billings'!$B:$B, $A187) &gt; 0,
   "Billed",
   "Not Billed"
)</f>
        <v>Not Billed</v>
      </c>
      <c r="E187" s="125" t="str">
        <f>IF(
   COUNTIF('Equip Rates'!$B:$B, $A187)=0,
   "No Rate in Equip Rates",
   IF(
      COUNTIF('Equip Billings'!$B:$B, $A187)=0,
      "Has Rate / Not Billed",
      "Has Rate / Billed"
   )
)</f>
        <v>Has Rate / Not Billed</v>
      </c>
      <c r="F187" s="125" t="str">
        <f>IF(
   AND(
       COUNTIF(FLEET!$CW:$CW, $A187)&gt;0,
       COUNTIF('Equip Rates'!$B:$B, $A187)&gt;0,
       COUNTIF('Equip Billings'!$B:$B, $A187)=0
   ),
   "MISSING FROM BILLINGS",
   ""
)</f>
        <v>MISSING FROM BILLINGS</v>
      </c>
      <c r="G187" s="127" t="str" cm="1">
        <f t="array" ref="G1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188" spans="1:7" ht="49.5" hidden="1" x14ac:dyDescent="0.25">
      <c r="A188" s="124" t="s">
        <v>3100</v>
      </c>
      <c r="B188" s="125" t="str">
        <f>IF(
   COUNTIF('Equip Rates'!$B:$B, $A188) &gt; 0,
   "In Rates",
   "Not in Rates"
)</f>
        <v>In Rates</v>
      </c>
      <c r="C188" s="126">
        <f>IFERROR(_xlfn.XLOOKUP(Table19[[#This Row],[ASSET ID]],Table7[Equip '#],Table7[Rate],),"Not Billed")</f>
        <v>1300</v>
      </c>
      <c r="D188" s="128" t="str">
        <f>IF(
   COUNTIF('Equip Billings'!$B:$B, $A188) &gt; 0,
   "Billed",
   "Not Billed"
)</f>
        <v>Not Billed</v>
      </c>
      <c r="E188" s="125" t="str">
        <f>IF(
   COUNTIF('Equip Rates'!$B:$B, $A188)=0,
   "No Rate in Equip Rates",
   IF(
      COUNTIF('Equip Billings'!$B:$B, $A188)=0,
      "Has Rate / Not Billed",
      "Has Rate / Billed"
   )
)</f>
        <v>Has Rate / Not Billed</v>
      </c>
      <c r="F188" s="125" t="str">
        <f>IF(
   AND(
       COUNTIF(FLEET!$CW:$CW, $A188)&gt;0,
       COUNTIF('Equip Rates'!$B:$B, $A188)&gt;0,
       COUNTIF('Equip Billings'!$B:$B, $A188)=0
   ),
   "MISSING FROM BILLINGS",
   ""
)</f>
        <v>MISSING FROM BILLINGS</v>
      </c>
      <c r="G188" s="127" t="str" cm="1">
        <f t="array" ref="G1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(0.99)
TEXDIST (0.01)</v>
      </c>
    </row>
    <row r="189" spans="1:7" ht="181.5" hidden="1" x14ac:dyDescent="0.25">
      <c r="A189" s="124" t="s">
        <v>3101</v>
      </c>
      <c r="B189" s="125" t="str">
        <f>IF(
   COUNTIF('Equip Rates'!$B:$B, $A189) &gt; 0,
   "In Rates",
   "Not in Rates"
)</f>
        <v>In Rates</v>
      </c>
      <c r="C189" s="126">
        <f>IFERROR(_xlfn.XLOOKUP(Table19[[#This Row],[ASSET ID]],Table7[Equip '#],Table7[Rate],),"Not Billed")</f>
        <v>1300</v>
      </c>
      <c r="D189" s="128" t="str">
        <f>IF(
   COUNTIF('Equip Billings'!$B:$B, $A189) &gt; 0,
   "Billed",
   "Not Billed"
)</f>
        <v>Billed</v>
      </c>
      <c r="E189" s="125" t="str">
        <f>IF(
   COUNTIF('Equip Rates'!$B:$B, $A189)=0,
   "No Rate in Equip Rates",
   IF(
      COUNTIF('Equip Billings'!$B:$B, $A189)=0,
      "Has Rate / Not Billed",
      "Has Rate / Billed"
   )
)</f>
        <v>Has Rate / Billed</v>
      </c>
      <c r="F189" s="125" t="str">
        <f>IF(
   AND(
       COUNTIF(FLEET!$CW:$CW, $A189)&gt;0,
       COUNTIF('Equip Rates'!$B:$B, $A189)&gt;0,
       COUNTIF('Equip Billings'!$B:$B, $A189)=0
   ),
   "MISSING FROM BILLINGS",
   ""
)</f>
        <v/>
      </c>
      <c r="G189" s="127" t="str" cm="1">
        <f t="array" ref="G1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0" spans="1:7" ht="115.5" x14ac:dyDescent="0.25">
      <c r="A190" s="124" t="s">
        <v>3178</v>
      </c>
      <c r="B190" s="125" t="str">
        <f>IF(
   COUNTIF('Equip Rates'!$B:$B, $A190) &gt; 0,
   "In Rates",
   "Not in Rates"
)</f>
        <v>In Rates</v>
      </c>
      <c r="C190" s="126">
        <f>IFERROR(_xlfn.XLOOKUP(Table19[[#This Row],[ASSET ID]],Table7[Equip '#],Table7[Rate],),"Not Billed")</f>
        <v>1300</v>
      </c>
      <c r="D190" s="128" t="str">
        <f>IF(
   COUNTIF('Equip Billings'!$B:$B, $A190) &gt; 0,
   "Billed",
   "Not Billed"
)</f>
        <v>Billed</v>
      </c>
      <c r="E190" s="125" t="str">
        <f>IF(
   COUNTIF('Equip Rates'!$B:$B, $A190)=0,
   "No Rate in Equip Rates",
   IF(
      COUNTIF('Equip Billings'!$B:$B, $A190)=0,
      "Has Rate / Not Billed",
      "Has Rate / Billed"
   )
)</f>
        <v>Has Rate / Billed</v>
      </c>
      <c r="F190" s="125" t="str">
        <f>IF(
   AND(
       COUNTIF(FLEET!$CW:$CW, $A190)&gt;0,
       COUNTIF('Equip Rates'!$B:$B, $A190)&gt;0,
       COUNTIF('Equip Billings'!$B:$B, $A190)=0
   ),
   "MISSING FROM BILLINGS",
   ""
)</f>
        <v/>
      </c>
      <c r="G190" s="127" t="str" cm="1">
        <f t="array" ref="G1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1" spans="1:7" ht="49.5" x14ac:dyDescent="0.25">
      <c r="A191" s="124" t="s">
        <v>3191</v>
      </c>
      <c r="B191" s="125" t="str">
        <f>IF(
   COUNTIF('Equip Rates'!$B:$B, $A191) &gt; 0,
   "In Rates",
   "Not in Rates"
)</f>
        <v>In Rates</v>
      </c>
      <c r="C191" s="126">
        <f>IFERROR(_xlfn.XLOOKUP(Table19[[#This Row],[ASSET ID]],Table7[Equip '#],Table7[Rate],),"Not Billed")</f>
        <v>1300</v>
      </c>
      <c r="D191" s="128" t="str">
        <f>IF(
   COUNTIF('Equip Billings'!$B:$B, $A191) &gt; 0,
   "Billed",
   "Not Billed"
)</f>
        <v>Not Billed</v>
      </c>
      <c r="E191" s="125" t="str">
        <f>IF(
   COUNTIF('Equip Rates'!$B:$B, $A191)=0,
   "No Rate in Equip Rates",
   IF(
      COUNTIF('Equip Billings'!$B:$B, $A191)=0,
      "Has Rate / Not Billed",
      "Has Rate / Billed"
   )
)</f>
        <v>Has Rate / Not Billed</v>
      </c>
      <c r="F191" s="125" t="str">
        <f>IF(
   AND(
       COUNTIF(FLEET!$CW:$CW, $A191)&gt;0,
       COUNTIF('Equip Rates'!$B:$B, $A191)&gt;0,
       COUNTIF('Equip Billings'!$B:$B, $A191)=0
   ),
   "MISSING FROM BILLINGS",
   ""
)</f>
        <v>MISSING FROM BILLINGS</v>
      </c>
      <c r="G191" s="127" t="str" cm="1">
        <f t="array" ref="G1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2023-006 (0.01)
TEXDIST (0.99)</v>
      </c>
    </row>
    <row r="192" spans="1:7" hidden="1" x14ac:dyDescent="0.25">
      <c r="A192" s="132" t="s">
        <v>3347</v>
      </c>
      <c r="B192" s="62" t="str">
        <f>IF(
   COUNTIF('Equip Rates'!$B:$B, $A192) &gt; 0,
   "In Rates",
   "Not in Rates"
)</f>
        <v>In Rates</v>
      </c>
      <c r="C192" s="133">
        <f>IFERROR(_xlfn.XLOOKUP(Table19[[#This Row],[ASSET ID]],Table7[Equip '#],Table7[Rate],),"Not Billed")</f>
        <v>2000</v>
      </c>
      <c r="D192" s="36" t="str">
        <f>IF(
   COUNTIF('Equip Billings'!$B:$B, $A192) &gt; 0,
   "Billed",
   "Not Billed"
)</f>
        <v>Billed</v>
      </c>
      <c r="E192" s="36" t="str">
        <f>IF(
   COUNTIF('Equip Rates'!$B:$B, $A192)=0,
   "No Rate in Equip Rates",
   IF(
      COUNTIF('Equip Billings'!$B:$B, $A192)=0,
      "Has Rate / Not Billed",
      "Has Rate / Billed"
   )
)</f>
        <v>Has Rate / Billed</v>
      </c>
      <c r="F192" s="62" t="str">
        <f>IF(
   AND(
       COUNTIF(FLEET!$CW:$CW, $A192)&gt;0,
       COUNTIF('Equip Rates'!$B:$B, $A192)&gt;0,
       COUNTIF('Equip Billings'!$B:$B, $A192)=0
   ),
   "MISSING FROM BILLINGS",
   ""
)</f>
        <v/>
      </c>
      <c r="G192" s="134" t="str" cm="1">
        <f t="array" ref="G1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3" spans="1:7" hidden="1" x14ac:dyDescent="0.25">
      <c r="A193" s="122" t="s">
        <v>3348</v>
      </c>
      <c r="B193" s="36" t="str">
        <f>IF(
   COUNTIF('Equip Rates'!$B:$B, $A193) &gt; 0,
   "In Rates",
   "Not in Rates"
)</f>
        <v>In Rates</v>
      </c>
      <c r="C193" s="56">
        <f>IFERROR(_xlfn.XLOOKUP(Table19[[#This Row],[ASSET ID]],Table7[Equip '#],Table7[Rate],),"Not Billed")</f>
        <v>2000</v>
      </c>
      <c r="D193" s="36" t="str">
        <f>IF(
   COUNTIF('Equip Billings'!$B:$B, $A193) &gt; 0,
   "Billed",
   "Not Billed"
)</f>
        <v>Billed</v>
      </c>
      <c r="E193" s="36" t="str">
        <f>IF(
   COUNTIF('Equip Rates'!$B:$B, $A193)=0,
   "No Rate in Equip Rates",
   IF(
      COUNTIF('Equip Billings'!$B:$B, $A193)=0,
      "Has Rate / Not Billed",
      "Has Rate / Billed"
   )
)</f>
        <v>Has Rate / Billed</v>
      </c>
      <c r="F193" s="36" t="str">
        <f>IF(
   AND(
       COUNTIF(FLEET!$CW:$CW, $A193)&gt;0,
       COUNTIF('Equip Rates'!$B:$B, $A193)&gt;0,
       COUNTIF('Equip Billings'!$B:$B, $A193)=0
   ),
   "MISSING FROM BILLINGS",
   ""
)</f>
        <v/>
      </c>
      <c r="G193" s="123" t="str" cm="1">
        <f t="array" ref="G1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4" spans="1:7" hidden="1" x14ac:dyDescent="0.25">
      <c r="A194" s="122" t="s">
        <v>3349</v>
      </c>
      <c r="B194" s="36" t="str">
        <f>IF(
   COUNTIF('Equip Rates'!$B:$B, $A194) &gt; 0,
   "In Rates",
   "Not in Rates"
)</f>
        <v>In Rates</v>
      </c>
      <c r="C194" s="56">
        <f>IFERROR(_xlfn.XLOOKUP(Table19[[#This Row],[ASSET ID]],Table7[Equip '#],Table7[Rate],),"Not Billed")</f>
        <v>2000</v>
      </c>
      <c r="D194" s="36" t="str">
        <f>IF(
   COUNTIF('Equip Billings'!$B:$B, $A194) &gt; 0,
   "Billed",
   "Not Billed"
)</f>
        <v>Billed</v>
      </c>
      <c r="E194" s="36" t="str">
        <f>IF(
   COUNTIF('Equip Rates'!$B:$B, $A194)=0,
   "No Rate in Equip Rates",
   IF(
      COUNTIF('Equip Billings'!$B:$B, $A194)=0,
      "Has Rate / Not Billed",
      "Has Rate / Billed"
   )
)</f>
        <v>Has Rate / Billed</v>
      </c>
      <c r="F194" s="36" t="str">
        <f>IF(
   AND(
       COUNTIF(FLEET!$CW:$CW, $A194)&gt;0,
       COUNTIF('Equip Rates'!$B:$B, $A194)&gt;0,
       COUNTIF('Equip Billings'!$B:$B, $A194)=0
   ),
   "MISSING FROM BILLINGS",
   ""
)</f>
        <v/>
      </c>
      <c r="G194" s="123" t="str" cm="1">
        <f t="array" ref="G1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5" spans="1:7" hidden="1" x14ac:dyDescent="0.25">
      <c r="A195" s="122" t="s">
        <v>3350</v>
      </c>
      <c r="B195" s="36" t="str">
        <f>IF(
   COUNTIF('Equip Rates'!$B:$B, $A195) &gt; 0,
   "In Rates",
   "Not in Rates"
)</f>
        <v>In Rates</v>
      </c>
      <c r="C195" s="56">
        <f>IFERROR(_xlfn.XLOOKUP(Table19[[#This Row],[ASSET ID]],Table7[Equip '#],Table7[Rate],),"Not Billed")</f>
        <v>2000</v>
      </c>
      <c r="D195" s="36" t="str">
        <f>IF(
   COUNTIF('Equip Billings'!$B:$B, $A195) &gt; 0,
   "Billed",
   "Not Billed"
)</f>
        <v>Billed</v>
      </c>
      <c r="E195" s="36" t="str">
        <f>IF(
   COUNTIF('Equip Rates'!$B:$B, $A195)=0,
   "No Rate in Equip Rates",
   IF(
      COUNTIF('Equip Billings'!$B:$B, $A195)=0,
      "Has Rate / Not Billed",
      "Has Rate / Billed"
   )
)</f>
        <v>Has Rate / Billed</v>
      </c>
      <c r="F195" s="36" t="str">
        <f>IF(
   AND(
       COUNTIF(FLEET!$CW:$CW, $A195)&gt;0,
       COUNTIF('Equip Rates'!$B:$B, $A195)&gt;0,
       COUNTIF('Equip Billings'!$B:$B, $A195)=0
   ),
   "MISSING FROM BILLINGS",
   ""
)</f>
        <v/>
      </c>
      <c r="G195" s="123" t="str" cm="1">
        <f t="array" ref="G1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6" spans="1:7" hidden="1" x14ac:dyDescent="0.25">
      <c r="A196" s="122" t="s">
        <v>3638</v>
      </c>
      <c r="B196" s="36" t="str">
        <f>IF(
   COUNTIF('Equip Rates'!$B:$B, $A196) &gt; 0,
   "In Rates",
   "Not in Rates"
)</f>
        <v>In Rates</v>
      </c>
      <c r="C196" s="56">
        <f>IFERROR(_xlfn.XLOOKUP(Table19[[#This Row],[ASSET ID]],Table7[Equip '#],Table7[Rate],),"Not Billed")</f>
        <v>2000</v>
      </c>
      <c r="D196" s="36" t="str">
        <f>IF(
   COUNTIF('Equip Billings'!$B:$B, $A196) &gt; 0,
   "Billed",
   "Not Billed"
)</f>
        <v>Billed</v>
      </c>
      <c r="E196" s="36" t="str">
        <f>IF(
   COUNTIF('Equip Rates'!$B:$B, $A196)=0,
   "No Rate in Equip Rates",
   IF(
      COUNTIF('Equip Billings'!$B:$B, $A196)=0,
      "Has Rate / Not Billed",
      "Has Rate / Billed"
   )
)</f>
        <v>Has Rate / Billed</v>
      </c>
      <c r="F196" s="36" t="str">
        <f>IF(
   AND(
       COUNTIF(FLEET!$CW:$CW, $A196)&gt;0,
       COUNTIF('Equip Rates'!$B:$B, $A196)&gt;0,
       COUNTIF('Equip Billings'!$B:$B, $A196)=0
   ),
   "MISSING FROM BILLINGS",
   ""
)</f>
        <v/>
      </c>
      <c r="G196" s="123" t="str" cm="1">
        <f t="array" ref="G1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7" spans="1:7" hidden="1" x14ac:dyDescent="0.25">
      <c r="A197" s="122" t="s">
        <v>3639</v>
      </c>
      <c r="B197" s="36" t="str">
        <f>IF(
   COUNTIF('Equip Rates'!$B:$B, $A197) &gt; 0,
   "In Rates",
   "Not in Rates"
)</f>
        <v>In Rates</v>
      </c>
      <c r="C197" s="56">
        <f>IFERROR(_xlfn.XLOOKUP(Table19[[#This Row],[ASSET ID]],Table7[Equip '#],Table7[Rate],),"Not Billed")</f>
        <v>2000</v>
      </c>
      <c r="D197" s="36" t="str">
        <f>IF(
   COUNTIF('Equip Billings'!$B:$B, $A197) &gt; 0,
   "Billed",
   "Not Billed"
)</f>
        <v>Billed</v>
      </c>
      <c r="E197" s="36" t="str">
        <f>IF(
   COUNTIF('Equip Rates'!$B:$B, $A197)=0,
   "No Rate in Equip Rates",
   IF(
      COUNTIF('Equip Billings'!$B:$B, $A197)=0,
      "Has Rate / Not Billed",
      "Has Rate / Billed"
   )
)</f>
        <v>Has Rate / Billed</v>
      </c>
      <c r="F197" s="36" t="str">
        <f>IF(
   AND(
       COUNTIF(FLEET!$CW:$CW, $A197)&gt;0,
       COUNTIF('Equip Rates'!$B:$B, $A197)&gt;0,
       COUNTIF('Equip Billings'!$B:$B, $A197)=0
   ),
   "MISSING FROM BILLINGS",
   ""
)</f>
        <v/>
      </c>
      <c r="G197" s="123" t="str" cm="1">
        <f t="array" ref="G1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8" spans="1:7" hidden="1" x14ac:dyDescent="0.25">
      <c r="A198" s="122" t="s">
        <v>3664</v>
      </c>
      <c r="B198" s="36" t="str">
        <f>IF(
   COUNTIF('Equip Rates'!$B:$B, $A198) &gt; 0,
   "In Rates",
   "Not in Rates"
)</f>
        <v>In Rates</v>
      </c>
      <c r="C198" s="56">
        <f>IFERROR(_xlfn.XLOOKUP(Table19[[#This Row],[ASSET ID]],Table7[Equip '#],Table7[Rate],),"Not Billed")</f>
        <v>2000</v>
      </c>
      <c r="D198" s="36" t="str">
        <f>IF(
   COUNTIF('Equip Billings'!$B:$B, $A198) &gt; 0,
   "Billed",
   "Not Billed"
)</f>
        <v>Billed</v>
      </c>
      <c r="E198" s="36" t="str">
        <f>IF(
   COUNTIF('Equip Rates'!$B:$B, $A198)=0,
   "No Rate in Equip Rates",
   IF(
      COUNTIF('Equip Billings'!$B:$B, $A198)=0,
      "Has Rate / Not Billed",
      "Has Rate / Billed"
   )
)</f>
        <v>Has Rate / Billed</v>
      </c>
      <c r="F198" s="36" t="str">
        <f>IF(
   AND(
       COUNTIF(FLEET!$CW:$CW, $A198)&gt;0,
       COUNTIF('Equip Rates'!$B:$B, $A198)&gt;0,
       COUNTIF('Equip Billings'!$B:$B, $A198)=0
   ),
   "MISSING FROM BILLINGS",
   ""
)</f>
        <v/>
      </c>
      <c r="G198" s="123" t="str" cm="1">
        <f t="array" ref="G1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199" spans="1:7" hidden="1" x14ac:dyDescent="0.25">
      <c r="A199" s="122" t="s">
        <v>3665</v>
      </c>
      <c r="B199" s="36" t="str">
        <f>IF(
   COUNTIF('Equip Rates'!$B:$B, $A199) &gt; 0,
   "In Rates",
   "Not in Rates"
)</f>
        <v>In Rates</v>
      </c>
      <c r="C199" s="56">
        <f>IFERROR(_xlfn.XLOOKUP(Table19[[#This Row],[ASSET ID]],Table7[Equip '#],Table7[Rate],),"Not Billed")</f>
        <v>2000</v>
      </c>
      <c r="D199" s="36" t="str">
        <f>IF(
   COUNTIF('Equip Billings'!$B:$B, $A199) &gt; 0,
   "Billed",
   "Not Billed"
)</f>
        <v>Billed</v>
      </c>
      <c r="E199" s="36" t="str">
        <f>IF(
   COUNTIF('Equip Rates'!$B:$B, $A199)=0,
   "No Rate in Equip Rates",
   IF(
      COUNTIF('Equip Billings'!$B:$B, $A199)=0,
      "Has Rate / Not Billed",
      "Has Rate / Billed"
   )
)</f>
        <v>Has Rate / Billed</v>
      </c>
      <c r="F199" s="36" t="str">
        <f>IF(
   AND(
       COUNTIF(FLEET!$CW:$CW, $A199)&gt;0,
       COUNTIF('Equip Rates'!$B:$B, $A199)&gt;0,
       COUNTIF('Equip Billings'!$B:$B, $A199)=0
   ),
   "MISSING FROM BILLINGS",
   ""
)</f>
        <v/>
      </c>
      <c r="G199" s="123" t="str" cm="1">
        <f t="array" ref="G1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0" spans="1:7" hidden="1" x14ac:dyDescent="0.25">
      <c r="A200" s="122" t="s">
        <v>3640</v>
      </c>
      <c r="B200" s="36" t="str">
        <f>IF(
   COUNTIF('Equip Rates'!$B:$B, $A200) &gt; 0,
   "In Rates",
   "Not in Rates"
)</f>
        <v>In Rates</v>
      </c>
      <c r="C200" s="56">
        <f>IFERROR(_xlfn.XLOOKUP(Table19[[#This Row],[ASSET ID]],Table7[Equip '#],Table7[Rate],),"Not Billed")</f>
        <v>2000</v>
      </c>
      <c r="D200" s="36" t="str">
        <f>IF(
   COUNTIF('Equip Billings'!$B:$B, $A200) &gt; 0,
   "Billed",
   "Not Billed"
)</f>
        <v>Billed</v>
      </c>
      <c r="E200" s="36" t="str">
        <f>IF(
   COUNTIF('Equip Rates'!$B:$B, $A200)=0,
   "No Rate in Equip Rates",
   IF(
      COUNTIF('Equip Billings'!$B:$B, $A200)=0,
      "Has Rate / Not Billed",
      "Has Rate / Billed"
   )
)</f>
        <v>Has Rate / Billed</v>
      </c>
      <c r="F200" s="36" t="str">
        <f>IF(
   AND(
       COUNTIF(FLEET!$CW:$CW, $A200)&gt;0,
       COUNTIF('Equip Rates'!$B:$B, $A200)&gt;0,
       COUNTIF('Equip Billings'!$B:$B, $A200)=0
   ),
   "MISSING FROM BILLINGS",
   ""
)</f>
        <v/>
      </c>
      <c r="G200" s="123" t="str" cm="1">
        <f t="array" ref="G2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1" spans="1:7" hidden="1" x14ac:dyDescent="0.25">
      <c r="A201" s="122" t="s">
        <v>3641</v>
      </c>
      <c r="B201" s="36" t="str">
        <f>IF(
   COUNTIF('Equip Rates'!$B:$B, $A201) &gt; 0,
   "In Rates",
   "Not in Rates"
)</f>
        <v>In Rates</v>
      </c>
      <c r="C201" s="56">
        <f>IFERROR(_xlfn.XLOOKUP(Table19[[#This Row],[ASSET ID]],Table7[Equip '#],Table7[Rate],),"Not Billed")</f>
        <v>2000</v>
      </c>
      <c r="D201" s="36" t="str">
        <f>IF(
   COUNTIF('Equip Billings'!$B:$B, $A201) &gt; 0,
   "Billed",
   "Not Billed"
)</f>
        <v>Billed</v>
      </c>
      <c r="E201" s="36" t="str">
        <f>IF(
   COUNTIF('Equip Rates'!$B:$B, $A201)=0,
   "No Rate in Equip Rates",
   IF(
      COUNTIF('Equip Billings'!$B:$B, $A201)=0,
      "Has Rate / Not Billed",
      "Has Rate / Billed"
   )
)</f>
        <v>Has Rate / Billed</v>
      </c>
      <c r="F201" s="36" t="str">
        <f>IF(
   AND(
       COUNTIF(FLEET!$CW:$CW, $A201)&gt;0,
       COUNTIF('Equip Rates'!$B:$B, $A201)&gt;0,
       COUNTIF('Equip Billings'!$B:$B, $A201)=0
   ),
   "MISSING FROM BILLINGS",
   ""
)</f>
        <v/>
      </c>
      <c r="G201" s="123" t="str" cm="1">
        <f t="array" ref="G2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2" spans="1:7" hidden="1" x14ac:dyDescent="0.25">
      <c r="A202" s="122" t="s">
        <v>3642</v>
      </c>
      <c r="B202" s="36" t="str">
        <f>IF(
   COUNTIF('Equip Rates'!$B:$B, $A202) &gt; 0,
   "In Rates",
   "Not in Rates"
)</f>
        <v>In Rates</v>
      </c>
      <c r="C202" s="56">
        <f>IFERROR(_xlfn.XLOOKUP(Table19[[#This Row],[ASSET ID]],Table7[Equip '#],Table7[Rate],),"Not Billed")</f>
        <v>2000</v>
      </c>
      <c r="D202" s="36" t="str">
        <f>IF(
   COUNTIF('Equip Billings'!$B:$B, $A202) &gt; 0,
   "Billed",
   "Not Billed"
)</f>
        <v>Billed</v>
      </c>
      <c r="E202" s="36" t="str">
        <f>IF(
   COUNTIF('Equip Rates'!$B:$B, $A202)=0,
   "No Rate in Equip Rates",
   IF(
      COUNTIF('Equip Billings'!$B:$B, $A202)=0,
      "Has Rate / Not Billed",
      "Has Rate / Billed"
   )
)</f>
        <v>Has Rate / Billed</v>
      </c>
      <c r="F202" s="36" t="str">
        <f>IF(
   AND(
       COUNTIF(FLEET!$CW:$CW, $A202)&gt;0,
       COUNTIF('Equip Rates'!$B:$B, $A202)&gt;0,
       COUNTIF('Equip Billings'!$B:$B, $A202)=0
   ),
   "MISSING FROM BILLINGS",
   ""
)</f>
        <v/>
      </c>
      <c r="G202" s="123" t="str" cm="1">
        <f t="array" ref="G2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3" spans="1:7" hidden="1" x14ac:dyDescent="0.25">
      <c r="A203" s="122" t="s">
        <v>3666</v>
      </c>
      <c r="B203" s="36" t="str">
        <f>IF(
   COUNTIF('Equip Rates'!$B:$B, $A203) &gt; 0,
   "In Rates",
   "Not in Rates"
)</f>
        <v>In Rates</v>
      </c>
      <c r="C203" s="56">
        <f>IFERROR(_xlfn.XLOOKUP(Table19[[#This Row],[ASSET ID]],Table7[Equip '#],Table7[Rate],),"Not Billed")</f>
        <v>2000</v>
      </c>
      <c r="D203" s="36" t="str">
        <f>IF(
   COUNTIF('Equip Billings'!$B:$B, $A203) &gt; 0,
   "Billed",
   "Not Billed"
)</f>
        <v>Billed</v>
      </c>
      <c r="E203" s="36" t="str">
        <f>IF(
   COUNTIF('Equip Rates'!$B:$B, $A203)=0,
   "No Rate in Equip Rates",
   IF(
      COUNTIF('Equip Billings'!$B:$B, $A203)=0,
      "Has Rate / Not Billed",
      "Has Rate / Billed"
   )
)</f>
        <v>Has Rate / Billed</v>
      </c>
      <c r="F203" s="36" t="str">
        <f>IF(
   AND(
       COUNTIF(FLEET!$CW:$CW, $A203)&gt;0,
       COUNTIF('Equip Rates'!$B:$B, $A203)&gt;0,
       COUNTIF('Equip Billings'!$B:$B, $A203)=0
   ),
   "MISSING FROM BILLINGS",
   ""
)</f>
        <v/>
      </c>
      <c r="G203" s="123" t="str" cm="1">
        <f t="array" ref="G2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4" spans="1:7" hidden="1" x14ac:dyDescent="0.25">
      <c r="A204" s="122" t="s">
        <v>3643</v>
      </c>
      <c r="B204" s="36" t="str">
        <f>IF(
   COUNTIF('Equip Rates'!$B:$B, $A204) &gt; 0,
   "In Rates",
   "Not in Rates"
)</f>
        <v>In Rates</v>
      </c>
      <c r="C204" s="56">
        <f>IFERROR(_xlfn.XLOOKUP(Table19[[#This Row],[ASSET ID]],Table7[Equip '#],Table7[Rate],),"Not Billed")</f>
        <v>2000</v>
      </c>
      <c r="D204" s="36" t="str">
        <f>IF(
   COUNTIF('Equip Billings'!$B:$B, $A204) &gt; 0,
   "Billed",
   "Not Billed"
)</f>
        <v>Billed</v>
      </c>
      <c r="E204" s="36" t="str">
        <f>IF(
   COUNTIF('Equip Rates'!$B:$B, $A204)=0,
   "No Rate in Equip Rates",
   IF(
      COUNTIF('Equip Billings'!$B:$B, $A204)=0,
      "Has Rate / Not Billed",
      "Has Rate / Billed"
   )
)</f>
        <v>Has Rate / Billed</v>
      </c>
      <c r="F204" s="36" t="str">
        <f>IF(
   AND(
       COUNTIF(FLEET!$CW:$CW, $A204)&gt;0,
       COUNTIF('Equip Rates'!$B:$B, $A204)&gt;0,
       COUNTIF('Equip Billings'!$B:$B, $A204)=0
   ),
   "MISSING FROM BILLINGS",
   ""
)</f>
        <v/>
      </c>
      <c r="G204" s="123" t="str" cm="1">
        <f t="array" ref="G2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5" spans="1:7" hidden="1" x14ac:dyDescent="0.25">
      <c r="A205" s="122" t="s">
        <v>3667</v>
      </c>
      <c r="B205" s="36" t="str">
        <f>IF(
   COUNTIF('Equip Rates'!$B:$B, $A205) &gt; 0,
   "In Rates",
   "Not in Rates"
)</f>
        <v>In Rates</v>
      </c>
      <c r="C205" s="56">
        <f>IFERROR(_xlfn.XLOOKUP(Table19[[#This Row],[ASSET ID]],Table7[Equip '#],Table7[Rate],),"Not Billed")</f>
        <v>2000</v>
      </c>
      <c r="D205" s="36" t="str">
        <f>IF(
   COUNTIF('Equip Billings'!$B:$B, $A205) &gt; 0,
   "Billed",
   "Not Billed"
)</f>
        <v>Billed</v>
      </c>
      <c r="E205" s="36" t="str">
        <f>IF(
   COUNTIF('Equip Rates'!$B:$B, $A205)=0,
   "No Rate in Equip Rates",
   IF(
      COUNTIF('Equip Billings'!$B:$B, $A205)=0,
      "Has Rate / Not Billed",
      "Has Rate / Billed"
   )
)</f>
        <v>Has Rate / Billed</v>
      </c>
      <c r="F205" s="36" t="str">
        <f>IF(
   AND(
       COUNTIF(FLEET!$CW:$CW, $A205)&gt;0,
       COUNTIF('Equip Rates'!$B:$B, $A205)&gt;0,
       COUNTIF('Equip Billings'!$B:$B, $A205)=0
   ),
   "MISSING FROM BILLINGS",
   ""
)</f>
        <v/>
      </c>
      <c r="G205" s="123" t="str" cm="1">
        <f t="array" ref="G2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6" spans="1:7" hidden="1" x14ac:dyDescent="0.25">
      <c r="A206" s="122" t="s">
        <v>3645</v>
      </c>
      <c r="B206" s="36" t="str">
        <f>IF(
   COUNTIF('Equip Rates'!$B:$B, $A206) &gt; 0,
   "In Rates",
   "Not in Rates"
)</f>
        <v>In Rates</v>
      </c>
      <c r="C206" s="56">
        <f>IFERROR(_xlfn.XLOOKUP(Table19[[#This Row],[ASSET ID]],Table7[Equip '#],Table7[Rate],),"Not Billed")</f>
        <v>2000</v>
      </c>
      <c r="D206" s="36" t="str">
        <f>IF(
   COUNTIF('Equip Billings'!$B:$B, $A206) &gt; 0,
   "Billed",
   "Not Billed"
)</f>
        <v>Billed</v>
      </c>
      <c r="E206" s="36" t="str">
        <f>IF(
   COUNTIF('Equip Rates'!$B:$B, $A206)=0,
   "No Rate in Equip Rates",
   IF(
      COUNTIF('Equip Billings'!$B:$B, $A206)=0,
      "Has Rate / Not Billed",
      "Has Rate / Billed"
   )
)</f>
        <v>Has Rate / Billed</v>
      </c>
      <c r="F206" s="36" t="str">
        <f>IF(
   AND(
       COUNTIF(FLEET!$CW:$CW, $A206)&gt;0,
       COUNTIF('Equip Rates'!$B:$B, $A206)&gt;0,
       COUNTIF('Equip Billings'!$B:$B, $A206)=0
   ),
   "MISSING FROM BILLINGS",
   ""
)</f>
        <v/>
      </c>
      <c r="G206" s="123" t="str" cm="1">
        <f t="array" ref="G2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7" spans="1:7" hidden="1" x14ac:dyDescent="0.25">
      <c r="A207" s="122" t="s">
        <v>3646</v>
      </c>
      <c r="B207" s="36" t="str">
        <f>IF(
   COUNTIF('Equip Rates'!$B:$B, $A207) &gt; 0,
   "In Rates",
   "Not in Rates"
)</f>
        <v>In Rates</v>
      </c>
      <c r="C207" s="56">
        <f>IFERROR(_xlfn.XLOOKUP(Table19[[#This Row],[ASSET ID]],Table7[Equip '#],Table7[Rate],),"Not Billed")</f>
        <v>2000</v>
      </c>
      <c r="D207" s="36" t="str">
        <f>IF(
   COUNTIF('Equip Billings'!$B:$B, $A207) &gt; 0,
   "Billed",
   "Not Billed"
)</f>
        <v>Billed</v>
      </c>
      <c r="E207" s="36" t="str">
        <f>IF(
   COUNTIF('Equip Rates'!$B:$B, $A207)=0,
   "No Rate in Equip Rates",
   IF(
      COUNTIF('Equip Billings'!$B:$B, $A207)=0,
      "Has Rate / Not Billed",
      "Has Rate / Billed"
   )
)</f>
        <v>Has Rate / Billed</v>
      </c>
      <c r="F207" s="36" t="str">
        <f>IF(
   AND(
       COUNTIF(FLEET!$CW:$CW, $A207)&gt;0,
       COUNTIF('Equip Rates'!$B:$B, $A207)&gt;0,
       COUNTIF('Equip Billings'!$B:$B, $A207)=0
   ),
   "MISSING FROM BILLINGS",
   ""
)</f>
        <v/>
      </c>
      <c r="G207" s="123" t="str" cm="1">
        <f t="array" ref="G2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8" spans="1:7" hidden="1" x14ac:dyDescent="0.25">
      <c r="A208" s="122" t="s">
        <v>3783</v>
      </c>
      <c r="B208" s="36" t="str">
        <f>IF(
   COUNTIF('Equip Rates'!$B:$B, $A208) &gt; 0,
   "In Rates",
   "Not in Rates"
)</f>
        <v>In Rates</v>
      </c>
      <c r="C208" s="56">
        <f>IFERROR(_xlfn.XLOOKUP(Table19[[#This Row],[ASSET ID]],Table7[Equip '#],Table7[Rate],),"Not Billed")</f>
        <v>1300</v>
      </c>
      <c r="D208" s="36" t="str">
        <f>IF(
   COUNTIF('Equip Billings'!$B:$B, $A208) &gt; 0,
   "Billed",
   "Not Billed"
)</f>
        <v>Billed</v>
      </c>
      <c r="E208" s="36" t="str">
        <f>IF(
   COUNTIF('Equip Rates'!$B:$B, $A208)=0,
   "No Rate in Equip Rates",
   IF(
      COUNTIF('Equip Billings'!$B:$B, $A208)=0,
      "Has Rate / Not Billed",
      "Has Rate / Billed"
   )
)</f>
        <v>Has Rate / Billed</v>
      </c>
      <c r="F208" s="36" t="str">
        <f>IF(
   AND(
       COUNTIF(FLEET!$CW:$CW, $A208)&gt;0,
       COUNTIF('Equip Rates'!$B:$B, $A208)&gt;0,
       COUNTIF('Equip Billings'!$B:$B, $A208)=0
   ),
   "MISSING FROM BILLINGS",
   ""
)</f>
        <v/>
      </c>
      <c r="G208" s="123" t="str" cm="1">
        <f t="array" ref="G2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09" spans="1:7" hidden="1" x14ac:dyDescent="0.25">
      <c r="A209" s="122" t="s">
        <v>3803</v>
      </c>
      <c r="B209" s="36" t="str">
        <f>IF(
   COUNTIF('Equip Rates'!$B:$B, $A209) &gt; 0,
   "In Rates",
   "Not in Rates"
)</f>
        <v>In Rates</v>
      </c>
      <c r="C209" s="56">
        <f>IFERROR(_xlfn.XLOOKUP(Table19[[#This Row],[ASSET ID]],Table7[Equip '#],Table7[Rate],),"Not Billed")</f>
        <v>1300</v>
      </c>
      <c r="D209" s="36" t="str">
        <f>IF(
   COUNTIF('Equip Billings'!$B:$B, $A209) &gt; 0,
   "Billed",
   "Not Billed"
)</f>
        <v>Billed</v>
      </c>
      <c r="E209" s="36" t="str">
        <f>IF(
   COUNTIF('Equip Rates'!$B:$B, $A209)=0,
   "No Rate in Equip Rates",
   IF(
      COUNTIF('Equip Billings'!$B:$B, $A209)=0,
      "Has Rate / Not Billed",
      "Has Rate / Billed"
   )
)</f>
        <v>Has Rate / Billed</v>
      </c>
      <c r="F209" s="36" t="str">
        <f>IF(
   AND(
       COUNTIF(FLEET!$CW:$CW, $A209)&gt;0,
       COUNTIF('Equip Rates'!$B:$B, $A209)&gt;0,
       COUNTIF('Equip Billings'!$B:$B, $A209)=0
   ),
   "MISSING FROM BILLINGS",
   ""
)</f>
        <v/>
      </c>
      <c r="G209" s="123" t="str" cm="1">
        <f t="array" ref="G2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0" spans="1:7" hidden="1" x14ac:dyDescent="0.25">
      <c r="A210" s="122" t="s">
        <v>3873</v>
      </c>
      <c r="B210" s="36" t="str">
        <f>IF(
   COUNTIF('Equip Rates'!$B:$B, $A210) &gt; 0,
   "In Rates",
   "Not in Rates"
)</f>
        <v>In Rates</v>
      </c>
      <c r="C210" s="56">
        <f>IFERROR(_xlfn.XLOOKUP(Table19[[#This Row],[ASSET ID]],Table7[Equip '#],Table7[Rate],),"Not Billed")</f>
        <v>1300</v>
      </c>
      <c r="D210" s="36" t="str">
        <f>IF(
   COUNTIF('Equip Billings'!$B:$B, $A210) &gt; 0,
   "Billed",
   "Not Billed"
)</f>
        <v>Billed</v>
      </c>
      <c r="E210" s="36" t="str">
        <f>IF(
   COUNTIF('Equip Rates'!$B:$B, $A210)=0,
   "No Rate in Equip Rates",
   IF(
      COUNTIF('Equip Billings'!$B:$B, $A210)=0,
      "Has Rate / Not Billed",
      "Has Rate / Billed"
   )
)</f>
        <v>Has Rate / Billed</v>
      </c>
      <c r="F210" s="36" t="str">
        <f>IF(
   AND(
       COUNTIF(FLEET!$CW:$CW, $A210)&gt;0,
       COUNTIF('Equip Rates'!$B:$B, $A210)&gt;0,
       COUNTIF('Equip Billings'!$B:$B, $A210)=0
   ),
   "MISSING FROM BILLINGS",
   ""
)</f>
        <v/>
      </c>
      <c r="G210" s="123" t="str" cm="1">
        <f t="array" ref="G2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1" spans="1:7" hidden="1" x14ac:dyDescent="0.25">
      <c r="A211" s="122" t="s">
        <v>3882</v>
      </c>
      <c r="B211" s="36" t="str">
        <f>IF(
   COUNTIF('Equip Rates'!$B:$B, $A211) &gt; 0,
   "In Rates",
   "Not in Rates"
)</f>
        <v>In Rates</v>
      </c>
      <c r="C211" s="56">
        <f>IFERROR(_xlfn.XLOOKUP(Table19[[#This Row],[ASSET ID]],Table7[Equip '#],Table7[Rate],),"Not Billed")</f>
        <v>1300</v>
      </c>
      <c r="D211" s="36" t="str">
        <f>IF(
   COUNTIF('Equip Billings'!$B:$B, $A211) &gt; 0,
   "Billed",
   "Not Billed"
)</f>
        <v>Billed</v>
      </c>
      <c r="E211" s="36" t="str">
        <f>IF(
   COUNTIF('Equip Rates'!$B:$B, $A211)=0,
   "No Rate in Equip Rates",
   IF(
      COUNTIF('Equip Billings'!$B:$B, $A211)=0,
      "Has Rate / Not Billed",
      "Has Rate / Billed"
   )
)</f>
        <v>Has Rate / Billed</v>
      </c>
      <c r="F211" s="36" t="str">
        <f>IF(
   AND(
       COUNTIF(FLEET!$CW:$CW, $A211)&gt;0,
       COUNTIF('Equip Rates'!$B:$B, $A211)&gt;0,
       COUNTIF('Equip Billings'!$B:$B, $A211)=0
   ),
   "MISSING FROM BILLINGS",
   ""
)</f>
        <v/>
      </c>
      <c r="G211" s="123" t="str" cm="1">
        <f t="array" ref="G2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2" spans="1:7" hidden="1" x14ac:dyDescent="0.25">
      <c r="A212" s="122" t="s">
        <v>3908</v>
      </c>
      <c r="B212" s="36" t="str">
        <f>IF(
   COUNTIF('Equip Rates'!$B:$B, $A212) &gt; 0,
   "In Rates",
   "Not in Rates"
)</f>
        <v>In Rates</v>
      </c>
      <c r="C212" s="56">
        <f>IFERROR(_xlfn.XLOOKUP(Table19[[#This Row],[ASSET ID]],Table7[Equip '#],Table7[Rate],),"Not Billed")</f>
        <v>1300</v>
      </c>
      <c r="D212" s="36" t="str">
        <f>IF(
   COUNTIF('Equip Billings'!$B:$B, $A212) &gt; 0,
   "Billed",
   "Not Billed"
)</f>
        <v>Billed</v>
      </c>
      <c r="E212" s="36" t="str">
        <f>IF(
   COUNTIF('Equip Rates'!$B:$B, $A212)=0,
   "No Rate in Equip Rates",
   IF(
      COUNTIF('Equip Billings'!$B:$B, $A212)=0,
      "Has Rate / Not Billed",
      "Has Rate / Billed"
   )
)</f>
        <v>Has Rate / Billed</v>
      </c>
      <c r="F212" s="36" t="str">
        <f>IF(
   AND(
       COUNTIF(FLEET!$CW:$CW, $A212)&gt;0,
       COUNTIF('Equip Rates'!$B:$B, $A212)&gt;0,
       COUNTIF('Equip Billings'!$B:$B, $A212)=0
   ),
   "MISSING FROM BILLINGS",
   ""
)</f>
        <v/>
      </c>
      <c r="G212" s="123" t="str" cm="1">
        <f t="array" ref="G2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3" spans="1:7" hidden="1" x14ac:dyDescent="0.25">
      <c r="A213" s="122" t="s">
        <v>5788</v>
      </c>
      <c r="B213" s="36" t="str">
        <f>IF(
   COUNTIF('Equip Rates'!$B:$B, $A213) &gt; 0,
   "In Rates",
   "Not in Rates"
)</f>
        <v>Not in Rates</v>
      </c>
      <c r="C213" s="56" t="str">
        <f>IFERROR(_xlfn.XLOOKUP(Table19[[#This Row],[ASSET ID]],Table7[Equip '#],Table7[Rate],),"Not Billed")</f>
        <v>Not Billed</v>
      </c>
      <c r="D213" s="36" t="str">
        <f>IF(
   COUNTIF('Equip Billings'!$B:$B, $A213) &gt; 0,
   "Billed",
   "Not Billed"
)</f>
        <v>Not Billed</v>
      </c>
      <c r="E213" s="36" t="str">
        <f>IF(
   COUNTIF('Equip Rates'!$B:$B, $A213)=0,
   "No Rate in Equip Rates",
   IF(
      COUNTIF('Equip Billings'!$B:$B, $A213)=0,
      "Has Rate / Not Billed",
      "Has Rate / Billed"
   )
)</f>
        <v>No Rate in Equip Rates</v>
      </c>
      <c r="F213" s="36" t="str">
        <f>IF(
   AND(
       COUNTIF(FLEET!$CW:$CW, $A213)&gt;0,
       COUNTIF('Equip Rates'!$B:$B, $A213)&gt;0,
       COUNTIF('Equip Billings'!$B:$B, $A213)=0
   ),
   "MISSING FROM BILLINGS",
   ""
)</f>
        <v/>
      </c>
      <c r="G213" s="123" t="str" cm="1">
        <f t="array" ref="G2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4" spans="1:7" hidden="1" x14ac:dyDescent="0.25">
      <c r="A214" s="122" t="s">
        <v>5794</v>
      </c>
      <c r="B214" s="36" t="str">
        <f>IF(
   COUNTIF('Equip Rates'!$B:$B, $A214) &gt; 0,
   "In Rates",
   "Not in Rates"
)</f>
        <v>Not in Rates</v>
      </c>
      <c r="C214" s="56" t="str">
        <f>IFERROR(_xlfn.XLOOKUP(Table19[[#This Row],[ASSET ID]],Table7[Equip '#],Table7[Rate],),"Not Billed")</f>
        <v>Not Billed</v>
      </c>
      <c r="D214" s="36" t="str">
        <f>IF(
   COUNTIF('Equip Billings'!$B:$B, $A214) &gt; 0,
   "Billed",
   "Not Billed"
)</f>
        <v>Not Billed</v>
      </c>
      <c r="E214" s="36" t="str">
        <f>IF(
   COUNTIF('Equip Rates'!$B:$B, $A214)=0,
   "No Rate in Equip Rates",
   IF(
      COUNTIF('Equip Billings'!$B:$B, $A214)=0,
      "Has Rate / Not Billed",
      "Has Rate / Billed"
   )
)</f>
        <v>No Rate in Equip Rates</v>
      </c>
      <c r="F214" s="36" t="str">
        <f>IF(
   AND(
       COUNTIF(FLEET!$CW:$CW, $A214)&gt;0,
       COUNTIF('Equip Rates'!$B:$B, $A214)&gt;0,
       COUNTIF('Equip Billings'!$B:$B, $A214)=0
   ),
   "MISSING FROM BILLINGS",
   ""
)</f>
        <v/>
      </c>
      <c r="G214" s="123" t="str" cm="1">
        <f t="array" ref="G2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5" spans="1:7" hidden="1" x14ac:dyDescent="0.25">
      <c r="A215" s="122" t="s">
        <v>33</v>
      </c>
      <c r="B215" s="36" t="str">
        <f>IF(
   COUNTIF('Equip Rates'!$B:$B, $A215) &gt; 0,
   "In Rates",
   "Not in Rates"
)</f>
        <v>In Rates</v>
      </c>
      <c r="C215" s="56">
        <f>IFERROR(_xlfn.XLOOKUP(Table19[[#This Row],[ASSET ID]],Table7[Equip '#],Table7[Rate],),"Not Billed")</f>
        <v>5000</v>
      </c>
      <c r="D215" s="36" t="str">
        <f>IF(
   COUNTIF('Equip Billings'!$B:$B, $A215) &gt; 0,
   "Billed",
   "Not Billed"
)</f>
        <v>Not Billed</v>
      </c>
      <c r="E215" s="36" t="str">
        <f>IF(
   COUNTIF('Equip Rates'!$B:$B, $A215)=0,
   "No Rate in Equip Rates",
   IF(
      COUNTIF('Equip Billings'!$B:$B, $A215)=0,
      "Has Rate / Not Billed",
      "Has Rate / Billed"
   )
)</f>
        <v>Has Rate / Not Billed</v>
      </c>
      <c r="F215" s="36" t="str">
        <f>IF(
   AND(
       COUNTIF(FLEET!$CW:$CW, $A215)&gt;0,
       COUNTIF('Equip Rates'!$B:$B, $A215)&gt;0,
       COUNTIF('Equip Billings'!$B:$B, $A215)=0
   ),
   "MISSING FROM BILLINGS",
   ""
)</f>
        <v>MISSING FROM BILLINGS</v>
      </c>
      <c r="G215" s="123" t="str" cm="1">
        <f t="array" ref="G2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6" spans="1:7" hidden="1" x14ac:dyDescent="0.25">
      <c r="A216" s="122" t="s">
        <v>5802</v>
      </c>
      <c r="B216" s="36" t="str">
        <f>IF(
   COUNTIF('Equip Rates'!$B:$B, $A216) &gt; 0,
   "In Rates",
   "Not in Rates"
)</f>
        <v>Not in Rates</v>
      </c>
      <c r="C216" s="56" t="str">
        <f>IFERROR(_xlfn.XLOOKUP(Table19[[#This Row],[ASSET ID]],Table7[Equip '#],Table7[Rate],),"Not Billed")</f>
        <v>Not Billed</v>
      </c>
      <c r="D216" s="36" t="str">
        <f>IF(
   COUNTIF('Equip Billings'!$B:$B, $A216) &gt; 0,
   "Billed",
   "Not Billed"
)</f>
        <v>Not Billed</v>
      </c>
      <c r="E216" s="36" t="str">
        <f>IF(
   COUNTIF('Equip Rates'!$B:$B, $A216)=0,
   "No Rate in Equip Rates",
   IF(
      COUNTIF('Equip Billings'!$B:$B, $A216)=0,
      "Has Rate / Not Billed",
      "Has Rate / Billed"
   )
)</f>
        <v>No Rate in Equip Rates</v>
      </c>
      <c r="F216" s="36" t="str">
        <f>IF(
   AND(
       COUNTIF(FLEET!$CW:$CW, $A216)&gt;0,
       COUNTIF('Equip Rates'!$B:$B, $A216)&gt;0,
       COUNTIF('Equip Billings'!$B:$B, $A216)=0
   ),
   "MISSING FROM BILLINGS",
   ""
)</f>
        <v/>
      </c>
      <c r="G216" s="123" t="str" cm="1">
        <f t="array" ref="G2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7" spans="1:7" hidden="1" x14ac:dyDescent="0.25">
      <c r="A217" s="122" t="s">
        <v>34</v>
      </c>
      <c r="B217" s="36" t="str">
        <f>IF(
   COUNTIF('Equip Rates'!$B:$B, $A217) &gt; 0,
   "In Rates",
   "Not in Rates"
)</f>
        <v>In Rates</v>
      </c>
      <c r="C217" s="56">
        <f>IFERROR(_xlfn.XLOOKUP(Table19[[#This Row],[ASSET ID]],Table7[Equip '#],Table7[Rate],),"Not Billed")</f>
        <v>5000</v>
      </c>
      <c r="D217" s="36" t="str">
        <f>IF(
   COUNTIF('Equip Billings'!$B:$B, $A217) &gt; 0,
   "Billed",
   "Not Billed"
)</f>
        <v>Billed</v>
      </c>
      <c r="E217" s="36" t="str">
        <f>IF(
   COUNTIF('Equip Rates'!$B:$B, $A217)=0,
   "No Rate in Equip Rates",
   IF(
      COUNTIF('Equip Billings'!$B:$B, $A217)=0,
      "Has Rate / Not Billed",
      "Has Rate / Billed"
   )
)</f>
        <v>Has Rate / Billed</v>
      </c>
      <c r="F217" s="36" t="str">
        <f>IF(
   AND(
       COUNTIF(FLEET!$CW:$CW, $A217)&gt;0,
       COUNTIF('Equip Rates'!$B:$B, $A217)&gt;0,
       COUNTIF('Equip Billings'!$B:$B, $A217)=0
   ),
   "MISSING FROM BILLINGS",
   ""
)</f>
        <v/>
      </c>
      <c r="G217" s="123" t="str" cm="1">
        <f t="array" ref="G2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8" spans="1:7" x14ac:dyDescent="0.25">
      <c r="A218" s="122" t="s">
        <v>183</v>
      </c>
      <c r="B218" s="36" t="str">
        <f>IF(
   COUNTIF('Equip Rates'!$B:$B, $A218) &gt; 0,
   "In Rates",
   "Not in Rates"
)</f>
        <v>In Rates</v>
      </c>
      <c r="C218" s="56">
        <f>IFERROR(_xlfn.XLOOKUP(Table19[[#This Row],[ASSET ID]],Table7[Equip '#],Table7[Rate],),"Not Billed")</f>
        <v>5000</v>
      </c>
      <c r="D218" s="36" t="str">
        <f>IF(
   COUNTIF('Equip Billings'!$B:$B, $A218) &gt; 0,
   "Billed",
   "Not Billed"
)</f>
        <v>Billed</v>
      </c>
      <c r="E218" s="36" t="str">
        <f>IF(
   COUNTIF('Equip Rates'!$B:$B, $A218)=0,
   "No Rate in Equip Rates",
   IF(
      COUNTIF('Equip Billings'!$B:$B, $A218)=0,
      "Has Rate / Not Billed",
      "Has Rate / Billed"
   )
)</f>
        <v>Has Rate / Billed</v>
      </c>
      <c r="F218" s="36" t="str">
        <f>IF(
   AND(
       COUNTIF(FLEET!$CW:$CW, $A218)&gt;0,
       COUNTIF('Equip Rates'!$B:$B, $A218)&gt;0,
       COUNTIF('Equip Billings'!$B:$B, $A218)=0
   ),
   "MISSING FROM BILLINGS",
   ""
)</f>
        <v/>
      </c>
      <c r="G218" s="123" t="str" cm="1">
        <f t="array" ref="G2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19" spans="1:7" hidden="1" x14ac:dyDescent="0.25">
      <c r="A219" s="122" t="s">
        <v>184</v>
      </c>
      <c r="B219" s="36" t="str">
        <f>IF(
   COUNTIF('Equip Rates'!$B:$B, $A219) &gt; 0,
   "In Rates",
   "Not in Rates"
)</f>
        <v>In Rates</v>
      </c>
      <c r="C219" s="56">
        <f>IFERROR(_xlfn.XLOOKUP(Table19[[#This Row],[ASSET ID]],Table7[Equip '#],Table7[Rate],),"Not Billed")</f>
        <v>5000</v>
      </c>
      <c r="D219" s="36" t="str">
        <f>IF(
   COUNTIF('Equip Billings'!$B:$B, $A219) &gt; 0,
   "Billed",
   "Not Billed"
)</f>
        <v>Billed</v>
      </c>
      <c r="E219" s="36" t="str">
        <f>IF(
   COUNTIF('Equip Rates'!$B:$B, $A219)=0,
   "No Rate in Equip Rates",
   IF(
      COUNTIF('Equip Billings'!$B:$B, $A219)=0,
      "Has Rate / Not Billed",
      "Has Rate / Billed"
   )
)</f>
        <v>Has Rate / Billed</v>
      </c>
      <c r="F219" s="36" t="str">
        <f>IF(
   AND(
       COUNTIF(FLEET!$CW:$CW, $A219)&gt;0,
       COUNTIF('Equip Rates'!$B:$B, $A219)&gt;0,
       COUNTIF('Equip Billings'!$B:$B, $A219)=0
   ),
   "MISSING FROM BILLINGS",
   ""
)</f>
        <v/>
      </c>
      <c r="G219" s="123" t="str" cm="1">
        <f t="array" ref="G2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0" spans="1:7" hidden="1" x14ac:dyDescent="0.25">
      <c r="A220" s="122" t="s">
        <v>36</v>
      </c>
      <c r="B220" s="36" t="str">
        <f>IF(
   COUNTIF('Equip Rates'!$B:$B, $A220) &gt; 0,
   "In Rates",
   "Not in Rates"
)</f>
        <v>In Rates</v>
      </c>
      <c r="C220" s="56">
        <f>IFERROR(_xlfn.XLOOKUP(Table19[[#This Row],[ASSET ID]],Table7[Equip '#],Table7[Rate],),"Not Billed")</f>
        <v>3000</v>
      </c>
      <c r="D220" s="36" t="str">
        <f>IF(
   COUNTIF('Equip Billings'!$B:$B, $A220) &gt; 0,
   "Billed",
   "Not Billed"
)</f>
        <v>Billed</v>
      </c>
      <c r="E220" s="36" t="str">
        <f>IF(
   COUNTIF('Equip Rates'!$B:$B, $A220)=0,
   "No Rate in Equip Rates",
   IF(
      COUNTIF('Equip Billings'!$B:$B, $A220)=0,
      "Has Rate / Not Billed",
      "Has Rate / Billed"
   )
)</f>
        <v>Has Rate / Billed</v>
      </c>
      <c r="F220" s="36" t="str">
        <f>IF(
   AND(
       COUNTIF(FLEET!$CW:$CW, $A220)&gt;0,
       COUNTIF('Equip Rates'!$B:$B, $A220)&gt;0,
       COUNTIF('Equip Billings'!$B:$B, $A220)=0
   ),
   "MISSING FROM BILLINGS",
   ""
)</f>
        <v/>
      </c>
      <c r="G220" s="123" t="str" cm="1">
        <f t="array" ref="G2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1" spans="1:7" hidden="1" x14ac:dyDescent="0.25">
      <c r="A221" s="122" t="s">
        <v>37</v>
      </c>
      <c r="B221" s="36" t="str">
        <f>IF(
   COUNTIF('Equip Rates'!$B:$B, $A221) &gt; 0,
   "In Rates",
   "Not in Rates"
)</f>
        <v>In Rates</v>
      </c>
      <c r="C221" s="56">
        <f>IFERROR(_xlfn.XLOOKUP(Table19[[#This Row],[ASSET ID]],Table7[Equip '#],Table7[Rate],),"Not Billed")</f>
        <v>5000</v>
      </c>
      <c r="D221" s="36" t="str">
        <f>IF(
   COUNTIF('Equip Billings'!$B:$B, $A221) &gt; 0,
   "Billed",
   "Not Billed"
)</f>
        <v>Billed</v>
      </c>
      <c r="E221" s="36" t="str">
        <f>IF(
   COUNTIF('Equip Rates'!$B:$B, $A221)=0,
   "No Rate in Equip Rates",
   IF(
      COUNTIF('Equip Billings'!$B:$B, $A221)=0,
      "Has Rate / Not Billed",
      "Has Rate / Billed"
   )
)</f>
        <v>Has Rate / Billed</v>
      </c>
      <c r="F221" s="36" t="str">
        <f>IF(
   AND(
       COUNTIF(FLEET!$CW:$CW, $A221)&gt;0,
       COUNTIF('Equip Rates'!$B:$B, $A221)&gt;0,
       COUNTIF('Equip Billings'!$B:$B, $A221)=0
   ),
   "MISSING FROM BILLINGS",
   ""
)</f>
        <v/>
      </c>
      <c r="G221" s="123" t="str" cm="1">
        <f t="array" ref="G2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2" spans="1:7" hidden="1" x14ac:dyDescent="0.25">
      <c r="A222" s="122" t="s">
        <v>243</v>
      </c>
      <c r="B222" s="36" t="str">
        <f>IF(
   COUNTIF('Equip Rates'!$B:$B, $A222) &gt; 0,
   "In Rates",
   "Not in Rates"
)</f>
        <v>In Rates</v>
      </c>
      <c r="C222" s="56">
        <f>IFERROR(_xlfn.XLOOKUP(Table19[[#This Row],[ASSET ID]],Table7[Equip '#],Table7[Rate],),"Not Billed")</f>
        <v>3000</v>
      </c>
      <c r="D222" s="36" t="str">
        <f>IF(
   COUNTIF('Equip Billings'!$B:$B, $A222) &gt; 0,
   "Billed",
   "Not Billed"
)</f>
        <v>Billed</v>
      </c>
      <c r="E222" s="36" t="str">
        <f>IF(
   COUNTIF('Equip Rates'!$B:$B, $A222)=0,
   "No Rate in Equip Rates",
   IF(
      COUNTIF('Equip Billings'!$B:$B, $A222)=0,
      "Has Rate / Not Billed",
      "Has Rate / Billed"
   )
)</f>
        <v>Has Rate / Billed</v>
      </c>
      <c r="F222" s="36" t="str">
        <f>IF(
   AND(
       COUNTIF(FLEET!$CW:$CW, $A222)&gt;0,
       COUNTIF('Equip Rates'!$B:$B, $A222)&gt;0,
       COUNTIF('Equip Billings'!$B:$B, $A222)=0
   ),
   "MISSING FROM BILLINGS",
   ""
)</f>
        <v/>
      </c>
      <c r="G222" s="123" t="str" cm="1">
        <f t="array" ref="G2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3" spans="1:7" hidden="1" x14ac:dyDescent="0.25">
      <c r="A223" s="122" t="s">
        <v>38</v>
      </c>
      <c r="B223" s="36" t="str">
        <f>IF(
   COUNTIF('Equip Rates'!$B:$B, $A223) &gt; 0,
   "In Rates",
   "Not in Rates"
)</f>
        <v>In Rates</v>
      </c>
      <c r="C223" s="56">
        <f>IFERROR(_xlfn.XLOOKUP(Table19[[#This Row],[ASSET ID]],Table7[Equip '#],Table7[Rate],),"Not Billed")</f>
        <v>5000</v>
      </c>
      <c r="D223" s="36" t="str">
        <f>IF(
   COUNTIF('Equip Billings'!$B:$B, $A223) &gt; 0,
   "Billed",
   "Not Billed"
)</f>
        <v>Billed</v>
      </c>
      <c r="E223" s="36" t="str">
        <f>IF(
   COUNTIF('Equip Rates'!$B:$B, $A223)=0,
   "No Rate in Equip Rates",
   IF(
      COUNTIF('Equip Billings'!$B:$B, $A223)=0,
      "Has Rate / Not Billed",
      "Has Rate / Billed"
   )
)</f>
        <v>Has Rate / Billed</v>
      </c>
      <c r="F223" s="36" t="str">
        <f>IF(
   AND(
       COUNTIF(FLEET!$CW:$CW, $A223)&gt;0,
       COUNTIF('Equip Rates'!$B:$B, $A223)&gt;0,
       COUNTIF('Equip Billings'!$B:$B, $A223)=0
   ),
   "MISSING FROM BILLINGS",
   ""
)</f>
        <v/>
      </c>
      <c r="G223" s="123" t="str" cm="1">
        <f t="array" ref="G2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4" spans="1:7" hidden="1" x14ac:dyDescent="0.25">
      <c r="A224" s="129" t="s">
        <v>40</v>
      </c>
      <c r="B224" s="60" t="str">
        <f>IF(
   COUNTIF('Equip Rates'!$B:$B, $A224) &gt; 0,
   "In Rates",
   "Not in Rates"
)</f>
        <v>In Rates</v>
      </c>
      <c r="C224" s="130">
        <f>IFERROR(_xlfn.XLOOKUP(Table19[[#This Row],[ASSET ID]],Table7[Equip '#],Table7[Rate],),"Not Billed")</f>
        <v>3000</v>
      </c>
      <c r="D224" s="36" t="str">
        <f>IF(
   COUNTIF('Equip Billings'!$B:$B, $A224) &gt; 0,
   "Billed",
   "Not Billed"
)</f>
        <v>Billed</v>
      </c>
      <c r="E224" s="36" t="str">
        <f>IF(
   COUNTIF('Equip Rates'!$B:$B, $A224)=0,
   "No Rate in Equip Rates",
   IF(
      COUNTIF('Equip Billings'!$B:$B, $A224)=0,
      "Has Rate / Not Billed",
      "Has Rate / Billed"
   )
)</f>
        <v>Has Rate / Billed</v>
      </c>
      <c r="F224" s="60" t="str">
        <f>IF(
   AND(
       COUNTIF(FLEET!$CW:$CW, $A224)&gt;0,
       COUNTIF('Equip Rates'!$B:$B, $A224)&gt;0,
       COUNTIF('Equip Billings'!$B:$B, $A224)=0
   ),
   "MISSING FROM BILLINGS",
   ""
)</f>
        <v/>
      </c>
      <c r="G224" s="131" t="str" cm="1">
        <f t="array" ref="G2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5" spans="1:7" ht="16.5" hidden="1" x14ac:dyDescent="0.25">
      <c r="A225" s="124" t="s">
        <v>185</v>
      </c>
      <c r="B225" s="125" t="str">
        <f>IF(
   COUNTIF('Equip Rates'!$B:$B, $A225) &gt; 0,
   "In Rates",
   "Not in Rates"
)</f>
        <v>In Rates</v>
      </c>
      <c r="C225" s="126">
        <f>IFERROR(_xlfn.XLOOKUP(Table19[[#This Row],[ASSET ID]],Table7[Equip '#],Table7[Rate],),"Not Billed")</f>
        <v>3000</v>
      </c>
      <c r="D225" s="128" t="str">
        <f>IF(
   COUNTIF('Equip Billings'!$B:$B, $A225) &gt; 0,
   "Billed",
   "Not Billed"
)</f>
        <v>Billed</v>
      </c>
      <c r="E225" s="125" t="str">
        <f>IF(
   COUNTIF('Equip Rates'!$B:$B, $A225)=0,
   "No Rate in Equip Rates",
   IF(
      COUNTIF('Equip Billings'!$B:$B, $A225)=0,
      "Has Rate / Not Billed",
      "Has Rate / Billed"
   )
)</f>
        <v>Has Rate / Billed</v>
      </c>
      <c r="F225" s="125" t="str">
        <f>IF(
   AND(
       COUNTIF(FLEET!$CW:$CW, $A225)&gt;0,
       COUNTIF('Equip Rates'!$B:$B, $A225)&gt;0,
       COUNTIF('Equip Billings'!$B:$B, $A225)=0
   ),
   "MISSING FROM BILLINGS",
   ""
)</f>
        <v/>
      </c>
      <c r="G225" s="127" t="str" cm="1">
        <f t="array" ref="G2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6" spans="1:7" hidden="1" x14ac:dyDescent="0.25">
      <c r="A226" s="132" t="s">
        <v>41</v>
      </c>
      <c r="B226" s="62" t="str">
        <f>IF(
   COUNTIF('Equip Rates'!$B:$B, $A226) &gt; 0,
   "In Rates",
   "Not in Rates"
)</f>
        <v>In Rates</v>
      </c>
      <c r="C226" s="133">
        <f>IFERROR(_xlfn.XLOOKUP(Table19[[#This Row],[ASSET ID]],Table7[Equip '#],Table7[Rate],),"Not Billed")</f>
        <v>3000</v>
      </c>
      <c r="D226" s="36" t="str">
        <f>IF(
   COUNTIF('Equip Billings'!$B:$B, $A226) &gt; 0,
   "Billed",
   "Not Billed"
)</f>
        <v>Billed</v>
      </c>
      <c r="E226" s="36" t="str">
        <f>IF(
   COUNTIF('Equip Rates'!$B:$B, $A226)=0,
   "No Rate in Equip Rates",
   IF(
      COUNTIF('Equip Billings'!$B:$B, $A226)=0,
      "Has Rate / Not Billed",
      "Has Rate / Billed"
   )
)</f>
        <v>Has Rate / Billed</v>
      </c>
      <c r="F226" s="62" t="str">
        <f>IF(
   AND(
       COUNTIF(FLEET!$CW:$CW, $A226)&gt;0,
       COUNTIF('Equip Rates'!$B:$B, $A226)&gt;0,
       COUNTIF('Equip Billings'!$B:$B, $A226)=0
   ),
   "MISSING FROM BILLINGS",
   ""
)</f>
        <v/>
      </c>
      <c r="G226" s="134" t="str" cm="1">
        <f t="array" ref="G2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7" spans="1:7" hidden="1" x14ac:dyDescent="0.25">
      <c r="A227" s="122" t="s">
        <v>186</v>
      </c>
      <c r="B227" s="36" t="str">
        <f>IF(
   COUNTIF('Equip Rates'!$B:$B, $A227) &gt; 0,
   "In Rates",
   "Not in Rates"
)</f>
        <v>In Rates</v>
      </c>
      <c r="C227" s="56">
        <f>IFERROR(_xlfn.XLOOKUP(Table19[[#This Row],[ASSET ID]],Table7[Equip '#],Table7[Rate],),"Not Billed")</f>
        <v>3000</v>
      </c>
      <c r="D227" s="36" t="str">
        <f>IF(
   COUNTIF('Equip Billings'!$B:$B, $A227) &gt; 0,
   "Billed",
   "Not Billed"
)</f>
        <v>Billed</v>
      </c>
      <c r="E227" s="36" t="str">
        <f>IF(
   COUNTIF('Equip Rates'!$B:$B, $A227)=0,
   "No Rate in Equip Rates",
   IF(
      COUNTIF('Equip Billings'!$B:$B, $A227)=0,
      "Has Rate / Not Billed",
      "Has Rate / Billed"
   )
)</f>
        <v>Has Rate / Billed</v>
      </c>
      <c r="F227" s="36" t="str">
        <f>IF(
   AND(
       COUNTIF(FLEET!$CW:$CW, $A227)&gt;0,
       COUNTIF('Equip Rates'!$B:$B, $A227)&gt;0,
       COUNTIF('Equip Billings'!$B:$B, $A227)=0
   ),
   "MISSING FROM BILLINGS",
   ""
)</f>
        <v/>
      </c>
      <c r="G227" s="123" t="str" cm="1">
        <f t="array" ref="G2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8" spans="1:7" x14ac:dyDescent="0.25">
      <c r="A228" s="122" t="s">
        <v>42</v>
      </c>
      <c r="B228" s="36" t="str">
        <f>IF(
   COUNTIF('Equip Rates'!$B:$B, $A228) &gt; 0,
   "In Rates",
   "Not in Rates"
)</f>
        <v>In Rates</v>
      </c>
      <c r="C228" s="56">
        <f>IFERROR(_xlfn.XLOOKUP(Table19[[#This Row],[ASSET ID]],Table7[Equip '#],Table7[Rate],),"Not Billed")</f>
        <v>3000</v>
      </c>
      <c r="D228" s="36" t="str">
        <f>IF(
   COUNTIF('Equip Billings'!$B:$B, $A228) &gt; 0,
   "Billed",
   "Not Billed"
)</f>
        <v>Billed</v>
      </c>
      <c r="E228" s="36" t="str">
        <f>IF(
   COUNTIF('Equip Rates'!$B:$B, $A228)=0,
   "No Rate in Equip Rates",
   IF(
      COUNTIF('Equip Billings'!$B:$B, $A228)=0,
      "Has Rate / Not Billed",
      "Has Rate / Billed"
   )
)</f>
        <v>Has Rate / Billed</v>
      </c>
      <c r="F228" s="36" t="str">
        <f>IF(
   AND(
       COUNTIF(FLEET!$CW:$CW, $A228)&gt;0,
       COUNTIF('Equip Rates'!$B:$B, $A228)&gt;0,
       COUNTIF('Equip Billings'!$B:$B, $A228)=0
   ),
   "MISSING FROM BILLINGS",
   ""
)</f>
        <v/>
      </c>
      <c r="G228" s="123" t="str" cm="1">
        <f t="array" ref="G2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29" spans="1:7" hidden="1" x14ac:dyDescent="0.25">
      <c r="A229" s="122" t="s">
        <v>244</v>
      </c>
      <c r="B229" s="36" t="str">
        <f>IF(
   COUNTIF('Equip Rates'!$B:$B, $A229) &gt; 0,
   "In Rates",
   "Not in Rates"
)</f>
        <v>In Rates</v>
      </c>
      <c r="C229" s="56">
        <f>IFERROR(_xlfn.XLOOKUP(Table19[[#This Row],[ASSET ID]],Table7[Equip '#],Table7[Rate],),"Not Billed")</f>
        <v>5000</v>
      </c>
      <c r="D229" s="36" t="str">
        <f>IF(
   COUNTIF('Equip Billings'!$B:$B, $A229) &gt; 0,
   "Billed",
   "Not Billed"
)</f>
        <v>Billed</v>
      </c>
      <c r="E229" s="36" t="str">
        <f>IF(
   COUNTIF('Equip Rates'!$B:$B, $A229)=0,
   "No Rate in Equip Rates",
   IF(
      COUNTIF('Equip Billings'!$B:$B, $A229)=0,
      "Has Rate / Not Billed",
      "Has Rate / Billed"
   )
)</f>
        <v>Has Rate / Billed</v>
      </c>
      <c r="F229" s="36" t="str">
        <f>IF(
   AND(
       COUNTIF(FLEET!$CW:$CW, $A229)&gt;0,
       COUNTIF('Equip Rates'!$B:$B, $A229)&gt;0,
       COUNTIF('Equip Billings'!$B:$B, $A229)=0
   ),
   "MISSING FROM BILLINGS",
   ""
)</f>
        <v/>
      </c>
      <c r="G229" s="123" t="str" cm="1">
        <f t="array" ref="G2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0" spans="1:7" hidden="1" x14ac:dyDescent="0.25">
      <c r="A230" s="129" t="s">
        <v>43</v>
      </c>
      <c r="B230" s="60" t="str">
        <f>IF(
   COUNTIF('Equip Rates'!$B:$B, $A230) &gt; 0,
   "In Rates",
   "Not in Rates"
)</f>
        <v>In Rates</v>
      </c>
      <c r="C230" s="130">
        <f>IFERROR(_xlfn.XLOOKUP(Table19[[#This Row],[ASSET ID]],Table7[Equip '#],Table7[Rate],),"Not Billed")</f>
        <v>5000</v>
      </c>
      <c r="D230" s="36" t="str">
        <f>IF(
   COUNTIF('Equip Billings'!$B:$B, $A230) &gt; 0,
   "Billed",
   "Not Billed"
)</f>
        <v>Billed</v>
      </c>
      <c r="E230" s="36" t="str">
        <f>IF(
   COUNTIF('Equip Rates'!$B:$B, $A230)=0,
   "No Rate in Equip Rates",
   IF(
      COUNTIF('Equip Billings'!$B:$B, $A230)=0,
      "Has Rate / Not Billed",
      "Has Rate / Billed"
   )
)</f>
        <v>Has Rate / Billed</v>
      </c>
      <c r="F230" s="60" t="str">
        <f>IF(
   AND(
       COUNTIF(FLEET!$CW:$CW, $A230)&gt;0,
       COUNTIF('Equip Rates'!$B:$B, $A230)&gt;0,
       COUNTIF('Equip Billings'!$B:$B, $A230)=0
   ),
   "MISSING FROM BILLINGS",
   ""
)</f>
        <v/>
      </c>
      <c r="G230" s="131" t="str" cm="1">
        <f t="array" ref="G2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1" spans="1:7" ht="16.5" hidden="1" x14ac:dyDescent="0.25">
      <c r="A231" s="124" t="s">
        <v>187</v>
      </c>
      <c r="B231" s="125" t="str">
        <f>IF(
   COUNTIF('Equip Rates'!$B:$B, $A231) &gt; 0,
   "In Rates",
   "Not in Rates"
)</f>
        <v>In Rates</v>
      </c>
      <c r="C231" s="126">
        <f>IFERROR(_xlfn.XLOOKUP(Table19[[#This Row],[ASSET ID]],Table7[Equip '#],Table7[Rate],),"Not Billed")</f>
        <v>5000</v>
      </c>
      <c r="D231" s="128" t="str">
        <f>IF(
   COUNTIF('Equip Billings'!$B:$B, $A231) &gt; 0,
   "Billed",
   "Not Billed"
)</f>
        <v>Billed</v>
      </c>
      <c r="E231" s="125" t="str">
        <f>IF(
   COUNTIF('Equip Rates'!$B:$B, $A231)=0,
   "No Rate in Equip Rates",
   IF(
      COUNTIF('Equip Billings'!$B:$B, $A231)=0,
      "Has Rate / Not Billed",
      "Has Rate / Billed"
   )
)</f>
        <v>Has Rate / Billed</v>
      </c>
      <c r="F231" s="125" t="str">
        <f>IF(
   AND(
       COUNTIF(FLEET!$CW:$CW, $A231)&gt;0,
       COUNTIF('Equip Rates'!$B:$B, $A231)&gt;0,
       COUNTIF('Equip Billings'!$B:$B, $A231)=0
   ),
   "MISSING FROM BILLINGS",
   ""
)</f>
        <v/>
      </c>
      <c r="G231" s="127" t="str" cm="1">
        <f t="array" ref="G2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2" spans="1:7" hidden="1" x14ac:dyDescent="0.25">
      <c r="A232" s="132" t="s">
        <v>47</v>
      </c>
      <c r="B232" s="62" t="str">
        <f>IF(
   COUNTIF('Equip Rates'!$B:$B, $A232) &gt; 0,
   "In Rates",
   "Not in Rates"
)</f>
        <v>In Rates</v>
      </c>
      <c r="C232" s="133">
        <f>IFERROR(_xlfn.XLOOKUP(Table19[[#This Row],[ASSET ID]],Table7[Equip '#],Table7[Rate],),"Not Billed")</f>
        <v>3000</v>
      </c>
      <c r="D232" s="36" t="str">
        <f>IF(
   COUNTIF('Equip Billings'!$B:$B, $A232) &gt; 0,
   "Billed",
   "Not Billed"
)</f>
        <v>Billed</v>
      </c>
      <c r="E232" s="36" t="str">
        <f>IF(
   COUNTIF('Equip Rates'!$B:$B, $A232)=0,
   "No Rate in Equip Rates",
   IF(
      COUNTIF('Equip Billings'!$B:$B, $A232)=0,
      "Has Rate / Not Billed",
      "Has Rate / Billed"
   )
)</f>
        <v>Has Rate / Billed</v>
      </c>
      <c r="F232" s="62" t="str">
        <f>IF(
   AND(
       COUNTIF(FLEET!$CW:$CW, $A232)&gt;0,
       COUNTIF('Equip Rates'!$B:$B, $A232)&gt;0,
       COUNTIF('Equip Billings'!$B:$B, $A232)=0
   ),
   "MISSING FROM BILLINGS",
   ""
)</f>
        <v/>
      </c>
      <c r="G232" s="134" t="str" cm="1">
        <f t="array" ref="G2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3" spans="1:7" hidden="1" x14ac:dyDescent="0.25">
      <c r="A233" s="122" t="s">
        <v>188</v>
      </c>
      <c r="B233" s="36" t="str">
        <f>IF(
   COUNTIF('Equip Rates'!$B:$B, $A233) &gt; 0,
   "In Rates",
   "Not in Rates"
)</f>
        <v>In Rates</v>
      </c>
      <c r="C233" s="56">
        <f>IFERROR(_xlfn.XLOOKUP(Table19[[#This Row],[ASSET ID]],Table7[Equip '#],Table7[Rate],),"Not Billed")</f>
        <v>7500</v>
      </c>
      <c r="D233" s="36" t="str">
        <f>IF(
   COUNTIF('Equip Billings'!$B:$B, $A233) &gt; 0,
   "Billed",
   "Not Billed"
)</f>
        <v>Billed</v>
      </c>
      <c r="E233" s="36" t="str">
        <f>IF(
   COUNTIF('Equip Rates'!$B:$B, $A233)=0,
   "No Rate in Equip Rates",
   IF(
      COUNTIF('Equip Billings'!$B:$B, $A233)=0,
      "Has Rate / Not Billed",
      "Has Rate / Billed"
   )
)</f>
        <v>Has Rate / Billed</v>
      </c>
      <c r="F233" s="36" t="str">
        <f>IF(
   AND(
       COUNTIF(FLEET!$CW:$CW, $A233)&gt;0,
       COUNTIF('Equip Rates'!$B:$B, $A233)&gt;0,
       COUNTIF('Equip Billings'!$B:$B, $A233)=0
   ),
   "MISSING FROM BILLINGS",
   ""
)</f>
        <v/>
      </c>
      <c r="G233" s="123" t="str" cm="1">
        <f t="array" ref="G2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4" spans="1:7" hidden="1" x14ac:dyDescent="0.25">
      <c r="A234" s="129" t="s">
        <v>3139</v>
      </c>
      <c r="B234" s="60" t="str">
        <f>IF(
   COUNTIF('Equip Rates'!$B:$B, $A234) &gt; 0,
   "In Rates",
   "Not in Rates"
)</f>
        <v>In Rates</v>
      </c>
      <c r="C234" s="130">
        <f>IFERROR(_xlfn.XLOOKUP(Table19[[#This Row],[ASSET ID]],Table7[Equip '#],Table7[Rate],),"Not Billed")</f>
        <v>10000</v>
      </c>
      <c r="D234" s="36" t="str">
        <f>IF(
   COUNTIF('Equip Billings'!$B:$B, $A234) &gt; 0,
   "Billed",
   "Not Billed"
)</f>
        <v>Billed</v>
      </c>
      <c r="E234" s="36" t="str">
        <f>IF(
   COUNTIF('Equip Rates'!$B:$B, $A234)=0,
   "No Rate in Equip Rates",
   IF(
      COUNTIF('Equip Billings'!$B:$B, $A234)=0,
      "Has Rate / Not Billed",
      "Has Rate / Billed"
   )
)</f>
        <v>Has Rate / Billed</v>
      </c>
      <c r="F234" s="60" t="str">
        <f>IF(
   AND(
       COUNTIF(FLEET!$CW:$CW, $A234)&gt;0,
       COUNTIF('Equip Rates'!$B:$B, $A234)&gt;0,
       COUNTIF('Equip Billings'!$B:$B, $A234)=0
   ),
   "MISSING FROM BILLINGS",
   ""
)</f>
        <v/>
      </c>
      <c r="G234" s="131" t="str" cm="1">
        <f t="array" ref="G2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5" spans="1:7" ht="16.5" hidden="1" x14ac:dyDescent="0.25">
      <c r="A235" s="124" t="s">
        <v>3140</v>
      </c>
      <c r="B235" s="125" t="str">
        <f>IF(
   COUNTIF('Equip Rates'!$B:$B, $A235) &gt; 0,
   "In Rates",
   "Not in Rates"
)</f>
        <v>In Rates</v>
      </c>
      <c r="C235" s="126">
        <f>IFERROR(_xlfn.XLOOKUP(Table19[[#This Row],[ASSET ID]],Table7[Equip '#],Table7[Rate],),"Not Billed")</f>
        <v>5000</v>
      </c>
      <c r="D235" s="128" t="str">
        <f>IF(
   COUNTIF('Equip Billings'!$B:$B, $A235) &gt; 0,
   "Billed",
   "Not Billed"
)</f>
        <v>Billed</v>
      </c>
      <c r="E235" s="125" t="str">
        <f>IF(
   COUNTIF('Equip Rates'!$B:$B, $A235)=0,
   "No Rate in Equip Rates",
   IF(
      COUNTIF('Equip Billings'!$B:$B, $A235)=0,
      "Has Rate / Not Billed",
      "Has Rate / Billed"
   )
)</f>
        <v>Has Rate / Billed</v>
      </c>
      <c r="F235" s="125" t="str">
        <f>IF(
   AND(
       COUNTIF(FLEET!$CW:$CW, $A235)&gt;0,
       COUNTIF('Equip Rates'!$B:$B, $A235)&gt;0,
       COUNTIF('Equip Billings'!$B:$B, $A235)=0
   ),
   "MISSING FROM BILLINGS",
   ""
)</f>
        <v/>
      </c>
      <c r="G235" s="127" t="str" cm="1">
        <f t="array" ref="G2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6" spans="1:7" hidden="1" x14ac:dyDescent="0.25">
      <c r="A236" s="132" t="s">
        <v>3141</v>
      </c>
      <c r="B236" s="62" t="str">
        <f>IF(
   COUNTIF('Equip Rates'!$B:$B, $A236) &gt; 0,
   "In Rates",
   "Not in Rates"
)</f>
        <v>In Rates</v>
      </c>
      <c r="C236" s="133">
        <f>IFERROR(_xlfn.XLOOKUP(Table19[[#This Row],[ASSET ID]],Table7[Equip '#],Table7[Rate],),"Not Billed")</f>
        <v>5000</v>
      </c>
      <c r="D236" s="36" t="str">
        <f>IF(
   COUNTIF('Equip Billings'!$B:$B, $A236) &gt; 0,
   "Billed",
   "Not Billed"
)</f>
        <v>Billed</v>
      </c>
      <c r="E236" s="36" t="str">
        <f>IF(
   COUNTIF('Equip Rates'!$B:$B, $A236)=0,
   "No Rate in Equip Rates",
   IF(
      COUNTIF('Equip Billings'!$B:$B, $A236)=0,
      "Has Rate / Not Billed",
      "Has Rate / Billed"
   )
)</f>
        <v>Has Rate / Billed</v>
      </c>
      <c r="F236" s="62" t="str">
        <f>IF(
   AND(
       COUNTIF(FLEET!$CW:$CW, $A236)&gt;0,
       COUNTIF('Equip Rates'!$B:$B, $A236)&gt;0,
       COUNTIF('Equip Billings'!$B:$B, $A236)=0
   ),
   "MISSING FROM BILLINGS",
   ""
)</f>
        <v/>
      </c>
      <c r="G236" s="134" t="str" cm="1">
        <f t="array" ref="G2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7" spans="1:7" hidden="1" x14ac:dyDescent="0.25">
      <c r="A237" s="122" t="s">
        <v>3459</v>
      </c>
      <c r="B237" s="36" t="str">
        <f>IF(
   COUNTIF('Equip Rates'!$B:$B, $A237) &gt; 0,
   "In Rates",
   "Not in Rates"
)</f>
        <v>In Rates</v>
      </c>
      <c r="C237" s="56">
        <f>IFERROR(_xlfn.XLOOKUP(Table19[[#This Row],[ASSET ID]],Table7[Equip '#],Table7[Rate],),"Not Billed")</f>
        <v>3000</v>
      </c>
      <c r="D237" s="36" t="str">
        <f>IF(
   COUNTIF('Equip Billings'!$B:$B, $A237) &gt; 0,
   "Billed",
   "Not Billed"
)</f>
        <v>Billed</v>
      </c>
      <c r="E237" s="36" t="str">
        <f>IF(
   COUNTIF('Equip Rates'!$B:$B, $A237)=0,
   "No Rate in Equip Rates",
   IF(
      COUNTIF('Equip Billings'!$B:$B, $A237)=0,
      "Has Rate / Not Billed",
      "Has Rate / Billed"
   )
)</f>
        <v>Has Rate / Billed</v>
      </c>
      <c r="F237" s="36" t="str">
        <f>IF(
   AND(
       COUNTIF(FLEET!$CW:$CW, $A237)&gt;0,
       COUNTIF('Equip Rates'!$B:$B, $A237)&gt;0,
       COUNTIF('Equip Billings'!$B:$B, $A237)=0
   ),
   "MISSING FROM BILLINGS",
   ""
)</f>
        <v/>
      </c>
      <c r="G237" s="123" t="str" cm="1">
        <f t="array" ref="G2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8" spans="1:7" hidden="1" x14ac:dyDescent="0.25">
      <c r="A238" s="122" t="s">
        <v>4065</v>
      </c>
      <c r="B238" s="36" t="str">
        <f>IF(
   COUNTIF('Equip Rates'!$B:$B, $A238) &gt; 0,
   "In Rates",
   "Not in Rates"
)</f>
        <v>In Rates</v>
      </c>
      <c r="C238" s="56">
        <f>IFERROR(_xlfn.XLOOKUP(Table19[[#This Row],[ASSET ID]],Table7[Equip '#],Table7[Rate],),"Not Billed")</f>
        <v>5000</v>
      </c>
      <c r="D238" s="36" t="str">
        <f>IF(
   COUNTIF('Equip Billings'!$B:$B, $A238) &gt; 0,
   "Billed",
   "Not Billed"
)</f>
        <v>Billed</v>
      </c>
      <c r="E238" s="36" t="str">
        <f>IF(
   COUNTIF('Equip Rates'!$B:$B, $A238)=0,
   "No Rate in Equip Rates",
   IF(
      COUNTIF('Equip Billings'!$B:$B, $A238)=0,
      "Has Rate / Not Billed",
      "Has Rate / Billed"
   )
)</f>
        <v>Has Rate / Billed</v>
      </c>
      <c r="F238" s="36" t="str">
        <f>IF(
   AND(
       COUNTIF(FLEET!$CW:$CW, $A238)&gt;0,
       COUNTIF('Equip Rates'!$B:$B, $A238)&gt;0,
       COUNTIF('Equip Billings'!$B:$B, $A238)=0
   ),
   "MISSING FROM BILLINGS",
   ""
)</f>
        <v/>
      </c>
      <c r="G238" s="123" t="str" cm="1">
        <f t="array" ref="G2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39" spans="1:7" hidden="1" x14ac:dyDescent="0.25">
      <c r="A239" s="122" t="s">
        <v>4150</v>
      </c>
      <c r="B239" s="36" t="str">
        <f>IF(
   COUNTIF('Equip Rates'!$B:$B, $A239) &gt; 0,
   "In Rates",
   "Not in Rates"
)</f>
        <v>In Rates</v>
      </c>
      <c r="C239" s="56">
        <f>IFERROR(_xlfn.XLOOKUP(Table19[[#This Row],[ASSET ID]],Table7[Equip '#],Table7[Rate],),"Not Billed")</f>
        <v>3000</v>
      </c>
      <c r="D239" s="36" t="str">
        <f>IF(
   COUNTIF('Equip Billings'!$B:$B, $A239) &gt; 0,
   "Billed",
   "Not Billed"
)</f>
        <v>Billed</v>
      </c>
      <c r="E239" s="36" t="str">
        <f>IF(
   COUNTIF('Equip Rates'!$B:$B, $A239)=0,
   "No Rate in Equip Rates",
   IF(
      COUNTIF('Equip Billings'!$B:$B, $A239)=0,
      "Has Rate / Not Billed",
      "Has Rate / Billed"
   )
)</f>
        <v>Has Rate / Billed</v>
      </c>
      <c r="F239" s="36" t="str">
        <f>IF(
   AND(
       COUNTIF(FLEET!$CW:$CW, $A239)&gt;0,
       COUNTIF('Equip Rates'!$B:$B, $A239)&gt;0,
       COUNTIF('Equip Billings'!$B:$B, $A239)=0
   ),
   "MISSING FROM BILLINGS",
   ""
)</f>
        <v/>
      </c>
      <c r="G239" s="123" t="str" cm="1">
        <f t="array" ref="G2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0" spans="1:7" hidden="1" x14ac:dyDescent="0.25">
      <c r="A240" s="129" t="s">
        <v>5897</v>
      </c>
      <c r="B240" s="60" t="str">
        <f>IF(
   COUNTIF('Equip Rates'!$B:$B, $A240) &gt; 0,
   "In Rates",
   "Not in Rates"
)</f>
        <v>In Rates</v>
      </c>
      <c r="C240" s="130">
        <f>IFERROR(_xlfn.XLOOKUP(Table19[[#This Row],[ASSET ID]],Table7[Equip '#],Table7[Rate],),"Not Billed")</f>
        <v>7250</v>
      </c>
      <c r="D240" s="36" t="str">
        <f>IF(
   COUNTIF('Equip Billings'!$B:$B, $A240) &gt; 0,
   "Billed",
   "Not Billed"
)</f>
        <v>Billed</v>
      </c>
      <c r="E240" s="36" t="str">
        <f>IF(
   COUNTIF('Equip Rates'!$B:$B, $A240)=0,
   "No Rate in Equip Rates",
   IF(
      COUNTIF('Equip Billings'!$B:$B, $A240)=0,
      "Has Rate / Not Billed",
      "Has Rate / Billed"
   )
)</f>
        <v>Has Rate / Billed</v>
      </c>
      <c r="F240" s="60" t="str">
        <f>IF(
   AND(
       COUNTIF(FLEET!$CW:$CW, $A240)&gt;0,
       COUNTIF('Equip Rates'!$B:$B, $A240)&gt;0,
       COUNTIF('Equip Billings'!$B:$B, $A240)=0
   ),
   "MISSING FROM BILLINGS",
   ""
)</f>
        <v/>
      </c>
      <c r="G240" s="131" t="str" cm="1">
        <f t="array" ref="G2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1" spans="1:7" ht="16.5" hidden="1" x14ac:dyDescent="0.25">
      <c r="A241" s="124" t="s">
        <v>245</v>
      </c>
      <c r="B241" s="125" t="str">
        <f>IF(
   COUNTIF('Equip Rates'!$B:$B, $A241) &gt; 0,
   "In Rates",
   "Not in Rates"
)</f>
        <v>In Rates</v>
      </c>
      <c r="C241" s="126">
        <f>IFERROR(_xlfn.XLOOKUP(Table19[[#This Row],[ASSET ID]],Table7[Equip '#],Table7[Rate],),"Not Billed")</f>
        <v>4500</v>
      </c>
      <c r="D241" s="128" t="str">
        <f>IF(
   COUNTIF('Equip Billings'!$B:$B, $A241) &gt; 0,
   "Billed",
   "Not Billed"
)</f>
        <v>Not Billed</v>
      </c>
      <c r="E241" s="125" t="str">
        <f>IF(
   COUNTIF('Equip Rates'!$B:$B, $A241)=0,
   "No Rate in Equip Rates",
   IF(
      COUNTIF('Equip Billings'!$B:$B, $A241)=0,
      "Has Rate / Not Billed",
      "Has Rate / Billed"
   )
)</f>
        <v>Has Rate / Not Billed</v>
      </c>
      <c r="F241" s="125" t="str">
        <f>IF(
   AND(
       COUNTIF(FLEET!$CW:$CW, $A241)&gt;0,
       COUNTIF('Equip Rates'!$B:$B, $A241)&gt;0,
       COUNTIF('Equip Billings'!$B:$B, $A241)=0
   ),
   "MISSING FROM BILLINGS",
   ""
)</f>
        <v>MISSING FROM BILLINGS</v>
      </c>
      <c r="G241" s="127" t="str" cm="1">
        <f t="array" ref="G2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242" spans="1:7" hidden="1" x14ac:dyDescent="0.25">
      <c r="A242" s="132" t="s">
        <v>246</v>
      </c>
      <c r="B242" s="62" t="str">
        <f>IF(
   COUNTIF('Equip Rates'!$B:$B, $A242) &gt; 0,
   "In Rates",
   "Not in Rates"
)</f>
        <v>In Rates</v>
      </c>
      <c r="C242" s="133">
        <f>IFERROR(_xlfn.XLOOKUP(Table19[[#This Row],[ASSET ID]],Table7[Equip '#],Table7[Rate],),"Not Billed")</f>
        <v>4500</v>
      </c>
      <c r="D242" s="36" t="str">
        <f>IF(
   COUNTIF('Equip Billings'!$B:$B, $A242) &gt; 0,
   "Billed",
   "Not Billed"
)</f>
        <v>Not Billed</v>
      </c>
      <c r="E242" s="36" t="str">
        <f>IF(
   COUNTIF('Equip Rates'!$B:$B, $A242)=0,
   "No Rate in Equip Rates",
   IF(
      COUNTIF('Equip Billings'!$B:$B, $A242)=0,
      "Has Rate / Not Billed",
      "Has Rate / Billed"
   )
)</f>
        <v>Has Rate / Not Billed</v>
      </c>
      <c r="F242" s="62" t="str">
        <f>IF(
   AND(
       COUNTIF(FLEET!$CW:$CW, $A242)&gt;0,
       COUNTIF('Equip Rates'!$B:$B, $A242)&gt;0,
       COUNTIF('Equip Billings'!$B:$B, $A242)=0
   ),
   "MISSING FROM BILLINGS",
   ""
)</f>
        <v>MISSING FROM BILLINGS</v>
      </c>
      <c r="G242" s="134" t="str" cm="1">
        <f t="array" ref="G2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3" spans="1:7" hidden="1" x14ac:dyDescent="0.25">
      <c r="A243" s="122" t="s">
        <v>49</v>
      </c>
      <c r="B243" s="36" t="str">
        <f>IF(
   COUNTIF('Equip Rates'!$B:$B, $A243) &gt; 0,
   "In Rates",
   "Not in Rates"
)</f>
        <v>In Rates</v>
      </c>
      <c r="C243" s="56">
        <f>IFERROR(_xlfn.XLOOKUP(Table19[[#This Row],[ASSET ID]],Table7[Equip '#],Table7[Rate],),"Not Billed")</f>
        <v>4500</v>
      </c>
      <c r="D243" s="36" t="str">
        <f>IF(
   COUNTIF('Equip Billings'!$B:$B, $A243) &gt; 0,
   "Billed",
   "Not Billed"
)</f>
        <v>Billed</v>
      </c>
      <c r="E243" s="36" t="str">
        <f>IF(
   COUNTIF('Equip Rates'!$B:$B, $A243)=0,
   "No Rate in Equip Rates",
   IF(
      COUNTIF('Equip Billings'!$B:$B, $A243)=0,
      "Has Rate / Not Billed",
      "Has Rate / Billed"
   )
)</f>
        <v>Has Rate / Billed</v>
      </c>
      <c r="F243" s="36" t="str">
        <f>IF(
   AND(
       COUNTIF(FLEET!$CW:$CW, $A243)&gt;0,
       COUNTIF('Equip Rates'!$B:$B, $A243)&gt;0,
       COUNTIF('Equip Billings'!$B:$B, $A243)=0
   ),
   "MISSING FROM BILLINGS",
   ""
)</f>
        <v/>
      </c>
      <c r="G243" s="123" t="str" cm="1">
        <f t="array" ref="G2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4" spans="1:7" hidden="1" x14ac:dyDescent="0.25">
      <c r="A244" s="122" t="s">
        <v>1248</v>
      </c>
      <c r="B244" s="36" t="str">
        <f>IF(
   COUNTIF('Equip Rates'!$B:$B, $A244) &gt; 0,
   "In Rates",
   "Not in Rates"
)</f>
        <v>Not in Rates</v>
      </c>
      <c r="C244" s="56" t="str">
        <f>IFERROR(_xlfn.XLOOKUP(Table19[[#This Row],[ASSET ID]],Table7[Equip '#],Table7[Rate],),"Not Billed")</f>
        <v>Not Billed</v>
      </c>
      <c r="D244" s="36" t="str">
        <f>IF(
   COUNTIF('Equip Billings'!$B:$B, $A244) &gt; 0,
   "Billed",
   "Not Billed"
)</f>
        <v>Not Billed</v>
      </c>
      <c r="E244" s="36" t="str">
        <f>IF(
   COUNTIF('Equip Rates'!$B:$B, $A244)=0,
   "No Rate in Equip Rates",
   IF(
      COUNTIF('Equip Billings'!$B:$B, $A244)=0,
      "Has Rate / Not Billed",
      "Has Rate / Billed"
   )
)</f>
        <v>No Rate in Equip Rates</v>
      </c>
      <c r="F244" s="36" t="str">
        <f>IF(
   AND(
       COUNTIF(FLEET!$CW:$CW, $A244)&gt;0,
       COUNTIF('Equip Rates'!$B:$B, $A244)&gt;0,
       COUNTIF('Equip Billings'!$B:$B, $A244)=0
   ),
   "MISSING FROM BILLINGS",
   ""
)</f>
        <v/>
      </c>
      <c r="G244" s="123" t="str" cm="1">
        <f t="array" ref="G2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5" spans="1:7" hidden="1" x14ac:dyDescent="0.25">
      <c r="A245" s="122" t="s">
        <v>5916</v>
      </c>
      <c r="B245" s="36" t="str">
        <f>IF(
   COUNTIF('Equip Rates'!$B:$B, $A245) &gt; 0,
   "In Rates",
   "Not in Rates"
)</f>
        <v>Not in Rates</v>
      </c>
      <c r="C245" s="56" t="str">
        <f>IFERROR(_xlfn.XLOOKUP(Table19[[#This Row],[ASSET ID]],Table7[Equip '#],Table7[Rate],),"Not Billed")</f>
        <v>Not Billed</v>
      </c>
      <c r="D245" s="36" t="str">
        <f>IF(
   COUNTIF('Equip Billings'!$B:$B, $A245) &gt; 0,
   "Billed",
   "Not Billed"
)</f>
        <v>Not Billed</v>
      </c>
      <c r="E245" s="36" t="str">
        <f>IF(
   COUNTIF('Equip Rates'!$B:$B, $A245)=0,
   "No Rate in Equip Rates",
   IF(
      COUNTIF('Equip Billings'!$B:$B, $A245)=0,
      "Has Rate / Not Billed",
      "Has Rate / Billed"
   )
)</f>
        <v>No Rate in Equip Rates</v>
      </c>
      <c r="F245" s="36" t="str">
        <f>IF(
   AND(
       COUNTIF(FLEET!$CW:$CW, $A245)&gt;0,
       COUNTIF('Equip Rates'!$B:$B, $A245)&gt;0,
       COUNTIF('Equip Billings'!$B:$B, $A245)=0
   ),
   "MISSING FROM BILLINGS",
   ""
)</f>
        <v/>
      </c>
      <c r="G245" s="123" t="str" cm="1">
        <f t="array" ref="G2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6" spans="1:7" hidden="1" x14ac:dyDescent="0.25">
      <c r="A246" s="122" t="s">
        <v>5922</v>
      </c>
      <c r="B246" s="36" t="str">
        <f>IF(
   COUNTIF('Equip Rates'!$B:$B, $A246) &gt; 0,
   "In Rates",
   "Not in Rates"
)</f>
        <v>Not in Rates</v>
      </c>
      <c r="C246" s="56" t="str">
        <f>IFERROR(_xlfn.XLOOKUP(Table19[[#This Row],[ASSET ID]],Table7[Equip '#],Table7[Rate],),"Not Billed")</f>
        <v>Not Billed</v>
      </c>
      <c r="D246" s="36" t="str">
        <f>IF(
   COUNTIF('Equip Billings'!$B:$B, $A246) &gt; 0,
   "Billed",
   "Not Billed"
)</f>
        <v>Not Billed</v>
      </c>
      <c r="E246" s="36" t="str">
        <f>IF(
   COUNTIF('Equip Rates'!$B:$B, $A246)=0,
   "No Rate in Equip Rates",
   IF(
      COUNTIF('Equip Billings'!$B:$B, $A246)=0,
      "Has Rate / Not Billed",
      "Has Rate / Billed"
   )
)</f>
        <v>No Rate in Equip Rates</v>
      </c>
      <c r="F246" s="36" t="str">
        <f>IF(
   AND(
       COUNTIF(FLEET!$CW:$CW, $A246)&gt;0,
       COUNTIF('Equip Rates'!$B:$B, $A246)&gt;0,
       COUNTIF('Equip Billings'!$B:$B, $A246)=0
   ),
   "MISSING FROM BILLINGS",
   ""
)</f>
        <v/>
      </c>
      <c r="G246" s="123" t="str" cm="1">
        <f t="array" ref="G2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7" spans="1:7" hidden="1" x14ac:dyDescent="0.25">
      <c r="A247" s="122" t="s">
        <v>3981</v>
      </c>
      <c r="B247" s="36" t="str">
        <f>IF(
   COUNTIF('Equip Rates'!$B:$B, $A247) &gt; 0,
   "In Rates",
   "Not in Rates"
)</f>
        <v>Not in Rates</v>
      </c>
      <c r="C247" s="56" t="str">
        <f>IFERROR(_xlfn.XLOOKUP(Table19[[#This Row],[ASSET ID]],Table7[Equip '#],Table7[Rate],),"Not Billed")</f>
        <v>Not Billed</v>
      </c>
      <c r="D247" s="36" t="str">
        <f>IF(
   COUNTIF('Equip Billings'!$B:$B, $A247) &gt; 0,
   "Billed",
   "Not Billed"
)</f>
        <v>Not Billed</v>
      </c>
      <c r="E247" s="36" t="str">
        <f>IF(
   COUNTIF('Equip Rates'!$B:$B, $A247)=0,
   "No Rate in Equip Rates",
   IF(
      COUNTIF('Equip Billings'!$B:$B, $A247)=0,
      "Has Rate / Not Billed",
      "Has Rate / Billed"
   )
)</f>
        <v>No Rate in Equip Rates</v>
      </c>
      <c r="F247" s="36" t="str">
        <f>IF(
   AND(
       COUNTIF(FLEET!$CW:$CW, $A247)&gt;0,
       COUNTIF('Equip Rates'!$B:$B, $A247)&gt;0,
       COUNTIF('Equip Billings'!$B:$B, $A247)=0
   ),
   "MISSING FROM BILLINGS",
   ""
)</f>
        <v/>
      </c>
      <c r="G247" s="123" t="str" cm="1">
        <f t="array" ref="G2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8" spans="1:7" hidden="1" x14ac:dyDescent="0.25">
      <c r="A248" s="122" t="s">
        <v>3982</v>
      </c>
      <c r="B248" s="36" t="str">
        <f>IF(
   COUNTIF('Equip Rates'!$B:$B, $A248) &gt; 0,
   "In Rates",
   "Not in Rates"
)</f>
        <v>Not in Rates</v>
      </c>
      <c r="C248" s="56" t="str">
        <f>IFERROR(_xlfn.XLOOKUP(Table19[[#This Row],[ASSET ID]],Table7[Equip '#],Table7[Rate],),"Not Billed")</f>
        <v>Not Billed</v>
      </c>
      <c r="D248" s="36" t="str">
        <f>IF(
   COUNTIF('Equip Billings'!$B:$B, $A248) &gt; 0,
   "Billed",
   "Not Billed"
)</f>
        <v>Not Billed</v>
      </c>
      <c r="E248" s="36" t="str">
        <f>IF(
   COUNTIF('Equip Rates'!$B:$B, $A248)=0,
   "No Rate in Equip Rates",
   IF(
      COUNTIF('Equip Billings'!$B:$B, $A248)=0,
      "Has Rate / Not Billed",
      "Has Rate / Billed"
   )
)</f>
        <v>No Rate in Equip Rates</v>
      </c>
      <c r="F248" s="36" t="str">
        <f>IF(
   AND(
       COUNTIF(FLEET!$CW:$CW, $A248)&gt;0,
       COUNTIF('Equip Rates'!$B:$B, $A248)&gt;0,
       COUNTIF('Equip Billings'!$B:$B, $A248)=0
   ),
   "MISSING FROM BILLINGS",
   ""
)</f>
        <v/>
      </c>
      <c r="G248" s="123" t="str" cm="1">
        <f t="array" ref="G2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49" spans="1:7" hidden="1" x14ac:dyDescent="0.25">
      <c r="A249" s="122" t="s">
        <v>4293</v>
      </c>
      <c r="B249" s="36" t="str">
        <f>IF(
   COUNTIF('Equip Rates'!$B:$B, $A249) &gt; 0,
   "In Rates",
   "Not in Rates"
)</f>
        <v>Not in Rates</v>
      </c>
      <c r="C249" s="56" t="str">
        <f>IFERROR(_xlfn.XLOOKUP(Table19[[#This Row],[ASSET ID]],Table7[Equip '#],Table7[Rate],),"Not Billed")</f>
        <v>Not Billed</v>
      </c>
      <c r="D249" s="36" t="str">
        <f>IF(
   COUNTIF('Equip Billings'!$B:$B, $A249) &gt; 0,
   "Billed",
   "Not Billed"
)</f>
        <v>Not Billed</v>
      </c>
      <c r="E249" s="36" t="str">
        <f>IF(
   COUNTIF('Equip Rates'!$B:$B, $A249)=0,
   "No Rate in Equip Rates",
   IF(
      COUNTIF('Equip Billings'!$B:$B, $A249)=0,
      "Has Rate / Not Billed",
      "Has Rate / Billed"
   )
)</f>
        <v>No Rate in Equip Rates</v>
      </c>
      <c r="F249" s="36" t="str">
        <f>IF(
   AND(
       COUNTIF(FLEET!$CW:$CW, $A249)&gt;0,
       COUNTIF('Equip Rates'!$B:$B, $A249)&gt;0,
       COUNTIF('Equip Billings'!$B:$B, $A249)=0
   ),
   "MISSING FROM BILLINGS",
   ""
)</f>
        <v/>
      </c>
      <c r="G249" s="123" t="str" cm="1">
        <f t="array" ref="G2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0" spans="1:7" hidden="1" x14ac:dyDescent="0.25">
      <c r="A250" s="122" t="s">
        <v>3870</v>
      </c>
      <c r="B250" s="36" t="str">
        <f>IF(
   COUNTIF('Equip Rates'!$B:$B, $A250) &gt; 0,
   "In Rates",
   "Not in Rates"
)</f>
        <v>Not in Rates</v>
      </c>
      <c r="C250" s="56" t="str">
        <f>IFERROR(_xlfn.XLOOKUP(Table19[[#This Row],[ASSET ID]],Table7[Equip '#],Table7[Rate],),"Not Billed")</f>
        <v>Not Billed</v>
      </c>
      <c r="D250" s="36" t="str">
        <f>IF(
   COUNTIF('Equip Billings'!$B:$B, $A250) &gt; 0,
   "Billed",
   "Not Billed"
)</f>
        <v>Not Billed</v>
      </c>
      <c r="E250" s="36" t="str">
        <f>IF(
   COUNTIF('Equip Rates'!$B:$B, $A250)=0,
   "No Rate in Equip Rates",
   IF(
      COUNTIF('Equip Billings'!$B:$B, $A250)=0,
      "Has Rate / Not Billed",
      "Has Rate / Billed"
   )
)</f>
        <v>No Rate in Equip Rates</v>
      </c>
      <c r="F250" s="36" t="str">
        <f>IF(
   AND(
       COUNTIF(FLEET!$CW:$CW, $A250)&gt;0,
       COUNTIF('Equip Rates'!$B:$B, $A250)&gt;0,
       COUNTIF('Equip Billings'!$B:$B, $A250)=0
   ),
   "MISSING FROM BILLINGS",
   ""
)</f>
        <v/>
      </c>
      <c r="G250" s="123" t="str" cm="1">
        <f t="array" ref="G2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1" spans="1:7" hidden="1" x14ac:dyDescent="0.25">
      <c r="A251" s="122" t="s">
        <v>3941</v>
      </c>
      <c r="B251" s="36" t="str">
        <f>IF(
   COUNTIF('Equip Rates'!$B:$B, $A251) &gt; 0,
   "In Rates",
   "Not in Rates"
)</f>
        <v>Not in Rates</v>
      </c>
      <c r="C251" s="56" t="str">
        <f>IFERROR(_xlfn.XLOOKUP(Table19[[#This Row],[ASSET ID]],Table7[Equip '#],Table7[Rate],),"Not Billed")</f>
        <v>Not Billed</v>
      </c>
      <c r="D251" s="36" t="str">
        <f>IF(
   COUNTIF('Equip Billings'!$B:$B, $A251) &gt; 0,
   "Billed",
   "Not Billed"
)</f>
        <v>Not Billed</v>
      </c>
      <c r="E251" s="36" t="str">
        <f>IF(
   COUNTIF('Equip Rates'!$B:$B, $A251)=0,
   "No Rate in Equip Rates",
   IF(
      COUNTIF('Equip Billings'!$B:$B, $A251)=0,
      "Has Rate / Not Billed",
      "Has Rate / Billed"
   )
)</f>
        <v>No Rate in Equip Rates</v>
      </c>
      <c r="F251" s="36" t="str">
        <f>IF(
   AND(
       COUNTIF(FLEET!$CW:$CW, $A251)&gt;0,
       COUNTIF('Equip Rates'!$B:$B, $A251)&gt;0,
       COUNTIF('Equip Billings'!$B:$B, $A251)=0
   ),
   "MISSING FROM BILLINGS",
   ""
)</f>
        <v/>
      </c>
      <c r="G251" s="123" t="str" cm="1">
        <f t="array" ref="G2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2" spans="1:7" hidden="1" x14ac:dyDescent="0.25">
      <c r="A252" s="122" t="s">
        <v>5936</v>
      </c>
      <c r="B252" s="36" t="str">
        <f>IF(
   COUNTIF('Equip Rates'!$B:$B, $A252) &gt; 0,
   "In Rates",
   "Not in Rates"
)</f>
        <v>Not in Rates</v>
      </c>
      <c r="C252" s="56" t="str">
        <f>IFERROR(_xlfn.XLOOKUP(Table19[[#This Row],[ASSET ID]],Table7[Equip '#],Table7[Rate],),"Not Billed")</f>
        <v>Not Billed</v>
      </c>
      <c r="D252" s="36" t="str">
        <f>IF(
   COUNTIF('Equip Billings'!$B:$B, $A252) &gt; 0,
   "Billed",
   "Not Billed"
)</f>
        <v>Not Billed</v>
      </c>
      <c r="E252" s="36" t="str">
        <f>IF(
   COUNTIF('Equip Rates'!$B:$B, $A252)=0,
   "No Rate in Equip Rates",
   IF(
      COUNTIF('Equip Billings'!$B:$B, $A252)=0,
      "Has Rate / Not Billed",
      "Has Rate / Billed"
   )
)</f>
        <v>No Rate in Equip Rates</v>
      </c>
      <c r="F252" s="36" t="str">
        <f>IF(
   AND(
       COUNTIF(FLEET!$CW:$CW, $A252)&gt;0,
       COUNTIF('Equip Rates'!$B:$B, $A252)&gt;0,
       COUNTIF('Equip Billings'!$B:$B, $A252)=0
   ),
   "MISSING FROM BILLINGS",
   ""
)</f>
        <v/>
      </c>
      <c r="G252" s="123" t="str" cm="1">
        <f t="array" ref="G2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3" spans="1:7" hidden="1" x14ac:dyDescent="0.25">
      <c r="A253" s="122" t="s">
        <v>3910</v>
      </c>
      <c r="B253" s="36" t="str">
        <f>IF(
   COUNTIF('Equip Rates'!$B:$B, $A253) &gt; 0,
   "In Rates",
   "Not in Rates"
)</f>
        <v>Not in Rates</v>
      </c>
      <c r="C253" s="56" t="str">
        <f>IFERROR(_xlfn.XLOOKUP(Table19[[#This Row],[ASSET ID]],Table7[Equip '#],Table7[Rate],),"Not Billed")</f>
        <v>Not Billed</v>
      </c>
      <c r="D253" s="36" t="str">
        <f>IF(
   COUNTIF('Equip Billings'!$B:$B, $A253) &gt; 0,
   "Billed",
   "Not Billed"
)</f>
        <v>Not Billed</v>
      </c>
      <c r="E253" s="36" t="str">
        <f>IF(
   COUNTIF('Equip Rates'!$B:$B, $A253)=0,
   "No Rate in Equip Rates",
   IF(
      COUNTIF('Equip Billings'!$B:$B, $A253)=0,
      "Has Rate / Not Billed",
      "Has Rate / Billed"
   )
)</f>
        <v>No Rate in Equip Rates</v>
      </c>
      <c r="F253" s="36" t="str">
        <f>IF(
   AND(
       COUNTIF(FLEET!$CW:$CW, $A253)&gt;0,
       COUNTIF('Equip Rates'!$B:$B, $A253)&gt;0,
       COUNTIF('Equip Billings'!$B:$B, $A253)=0
   ),
   "MISSING FROM BILLINGS",
   ""
)</f>
        <v/>
      </c>
      <c r="G253" s="123" t="str" cm="1">
        <f t="array" ref="G2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4" spans="1:7" hidden="1" x14ac:dyDescent="0.25">
      <c r="A254" s="122" t="s">
        <v>3655</v>
      </c>
      <c r="B254" s="36" t="str">
        <f>IF(
   COUNTIF('Equip Rates'!$B:$B, $A254) &gt; 0,
   "In Rates",
   "Not in Rates"
)</f>
        <v>Not in Rates</v>
      </c>
      <c r="C254" s="56" t="str">
        <f>IFERROR(_xlfn.XLOOKUP(Table19[[#This Row],[ASSET ID]],Table7[Equip '#],Table7[Rate],),"Not Billed")</f>
        <v>Not Billed</v>
      </c>
      <c r="D254" s="36" t="str">
        <f>IF(
   COUNTIF('Equip Billings'!$B:$B, $A254) &gt; 0,
   "Billed",
   "Not Billed"
)</f>
        <v>Not Billed</v>
      </c>
      <c r="E254" s="36" t="str">
        <f>IF(
   COUNTIF('Equip Rates'!$B:$B, $A254)=0,
   "No Rate in Equip Rates",
   IF(
      COUNTIF('Equip Billings'!$B:$B, $A254)=0,
      "Has Rate / Not Billed",
      "Has Rate / Billed"
   )
)</f>
        <v>No Rate in Equip Rates</v>
      </c>
      <c r="F254" s="36" t="str">
        <f>IF(
   AND(
       COUNTIF(FLEET!$CW:$CW, $A254)&gt;0,
       COUNTIF('Equip Rates'!$B:$B, $A254)&gt;0,
       COUNTIF('Equip Billings'!$B:$B, $A254)=0
   ),
   "MISSING FROM BILLINGS",
   ""
)</f>
        <v/>
      </c>
      <c r="G254" s="123" t="str" cm="1">
        <f t="array" ref="G2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5" spans="1:7" hidden="1" x14ac:dyDescent="0.25">
      <c r="A255" s="122" t="s">
        <v>3911</v>
      </c>
      <c r="B255" s="36" t="str">
        <f>IF(
   COUNTIF('Equip Rates'!$B:$B, $A255) &gt; 0,
   "In Rates",
   "Not in Rates"
)</f>
        <v>Not in Rates</v>
      </c>
      <c r="C255" s="56" t="str">
        <f>IFERROR(_xlfn.XLOOKUP(Table19[[#This Row],[ASSET ID]],Table7[Equip '#],Table7[Rate],),"Not Billed")</f>
        <v>Not Billed</v>
      </c>
      <c r="D255" s="36" t="str">
        <f>IF(
   COUNTIF('Equip Billings'!$B:$B, $A255) &gt; 0,
   "Billed",
   "Not Billed"
)</f>
        <v>Not Billed</v>
      </c>
      <c r="E255" s="36" t="str">
        <f>IF(
   COUNTIF('Equip Rates'!$B:$B, $A255)=0,
   "No Rate in Equip Rates",
   IF(
      COUNTIF('Equip Billings'!$B:$B, $A255)=0,
      "Has Rate / Not Billed",
      "Has Rate / Billed"
   )
)</f>
        <v>No Rate in Equip Rates</v>
      </c>
      <c r="F255" s="36" t="str">
        <f>IF(
   AND(
       COUNTIF(FLEET!$CW:$CW, $A255)&gt;0,
       COUNTIF('Equip Rates'!$B:$B, $A255)&gt;0,
       COUNTIF('Equip Billings'!$B:$B, $A255)=0
   ),
   "MISSING FROM BILLINGS",
   ""
)</f>
        <v/>
      </c>
      <c r="G255" s="123" t="str" cm="1">
        <f t="array" ref="G2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6" spans="1:7" hidden="1" x14ac:dyDescent="0.25">
      <c r="A256" s="122" t="s">
        <v>3871</v>
      </c>
      <c r="B256" s="36" t="str">
        <f>IF(
   COUNTIF('Equip Rates'!$B:$B, $A256) &gt; 0,
   "In Rates",
   "Not in Rates"
)</f>
        <v>Not in Rates</v>
      </c>
      <c r="C256" s="56" t="str">
        <f>IFERROR(_xlfn.XLOOKUP(Table19[[#This Row],[ASSET ID]],Table7[Equip '#],Table7[Rate],),"Not Billed")</f>
        <v>Not Billed</v>
      </c>
      <c r="D256" s="36" t="str">
        <f>IF(
   COUNTIF('Equip Billings'!$B:$B, $A256) &gt; 0,
   "Billed",
   "Not Billed"
)</f>
        <v>Not Billed</v>
      </c>
      <c r="E256" s="36" t="str">
        <f>IF(
   COUNTIF('Equip Rates'!$B:$B, $A256)=0,
   "No Rate in Equip Rates",
   IF(
      COUNTIF('Equip Billings'!$B:$B, $A256)=0,
      "Has Rate / Not Billed",
      "Has Rate / Billed"
   )
)</f>
        <v>No Rate in Equip Rates</v>
      </c>
      <c r="F256" s="36" t="str">
        <f>IF(
   AND(
       COUNTIF(FLEET!$CW:$CW, $A256)&gt;0,
       COUNTIF('Equip Rates'!$B:$B, $A256)&gt;0,
       COUNTIF('Equip Billings'!$B:$B, $A256)=0
   ),
   "MISSING FROM BILLINGS",
   ""
)</f>
        <v/>
      </c>
      <c r="G256" s="123" t="str" cm="1">
        <f t="array" ref="G2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7" spans="1:7" hidden="1" x14ac:dyDescent="0.25">
      <c r="A257" s="122" t="s">
        <v>3730</v>
      </c>
      <c r="B257" s="36" t="str">
        <f>IF(
   COUNTIF('Equip Rates'!$B:$B, $A257) &gt; 0,
   "In Rates",
   "Not in Rates"
)</f>
        <v>Not in Rates</v>
      </c>
      <c r="C257" s="56" t="str">
        <f>IFERROR(_xlfn.XLOOKUP(Table19[[#This Row],[ASSET ID]],Table7[Equip '#],Table7[Rate],),"Not Billed")</f>
        <v>Not Billed</v>
      </c>
      <c r="D257" s="36" t="str">
        <f>IF(
   COUNTIF('Equip Billings'!$B:$B, $A257) &gt; 0,
   "Billed",
   "Not Billed"
)</f>
        <v>Not Billed</v>
      </c>
      <c r="E257" s="36" t="str">
        <f>IF(
   COUNTIF('Equip Rates'!$B:$B, $A257)=0,
   "No Rate in Equip Rates",
   IF(
      COUNTIF('Equip Billings'!$B:$B, $A257)=0,
      "Has Rate / Not Billed",
      "Has Rate / Billed"
   )
)</f>
        <v>No Rate in Equip Rates</v>
      </c>
      <c r="F257" s="36" t="str">
        <f>IF(
   AND(
       COUNTIF(FLEET!$CW:$CW, $A257)&gt;0,
       COUNTIF('Equip Rates'!$B:$B, $A257)&gt;0,
       COUNTIF('Equip Billings'!$B:$B, $A257)=0
   ),
   "MISSING FROM BILLINGS",
   ""
)</f>
        <v/>
      </c>
      <c r="G257" s="123" t="str" cm="1">
        <f t="array" ref="G2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8" spans="1:7" hidden="1" x14ac:dyDescent="0.25">
      <c r="A258" s="122" t="s">
        <v>3656</v>
      </c>
      <c r="B258" s="36" t="str">
        <f>IF(
   COUNTIF('Equip Rates'!$B:$B, $A258) &gt; 0,
   "In Rates",
   "Not in Rates"
)</f>
        <v>Not in Rates</v>
      </c>
      <c r="C258" s="56" t="str">
        <f>IFERROR(_xlfn.XLOOKUP(Table19[[#This Row],[ASSET ID]],Table7[Equip '#],Table7[Rate],),"Not Billed")</f>
        <v>Not Billed</v>
      </c>
      <c r="D258" s="36" t="str">
        <f>IF(
   COUNTIF('Equip Billings'!$B:$B, $A258) &gt; 0,
   "Billed",
   "Not Billed"
)</f>
        <v>Not Billed</v>
      </c>
      <c r="E258" s="36" t="str">
        <f>IF(
   COUNTIF('Equip Rates'!$B:$B, $A258)=0,
   "No Rate in Equip Rates",
   IF(
      COUNTIF('Equip Billings'!$B:$B, $A258)=0,
      "Has Rate / Not Billed",
      "Has Rate / Billed"
   )
)</f>
        <v>No Rate in Equip Rates</v>
      </c>
      <c r="F258" s="36" t="str">
        <f>IF(
   AND(
       COUNTIF(FLEET!$CW:$CW, $A258)&gt;0,
       COUNTIF('Equip Rates'!$B:$B, $A258)&gt;0,
       COUNTIF('Equip Billings'!$B:$B, $A258)=0
   ),
   "MISSING FROM BILLINGS",
   ""
)</f>
        <v/>
      </c>
      <c r="G258" s="123" t="str" cm="1">
        <f t="array" ref="G2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59" spans="1:7" hidden="1" x14ac:dyDescent="0.25">
      <c r="A259" s="122" t="s">
        <v>3912</v>
      </c>
      <c r="B259" s="36" t="str">
        <f>IF(
   COUNTIF('Equip Rates'!$B:$B, $A259) &gt; 0,
   "In Rates",
   "Not in Rates"
)</f>
        <v>Not in Rates</v>
      </c>
      <c r="C259" s="56" t="str">
        <f>IFERROR(_xlfn.XLOOKUP(Table19[[#This Row],[ASSET ID]],Table7[Equip '#],Table7[Rate],),"Not Billed")</f>
        <v>Not Billed</v>
      </c>
      <c r="D259" s="36" t="str">
        <f>IF(
   COUNTIF('Equip Billings'!$B:$B, $A259) &gt; 0,
   "Billed",
   "Not Billed"
)</f>
        <v>Not Billed</v>
      </c>
      <c r="E259" s="36" t="str">
        <f>IF(
   COUNTIF('Equip Rates'!$B:$B, $A259)=0,
   "No Rate in Equip Rates",
   IF(
      COUNTIF('Equip Billings'!$B:$B, $A259)=0,
      "Has Rate / Not Billed",
      "Has Rate / Billed"
   )
)</f>
        <v>No Rate in Equip Rates</v>
      </c>
      <c r="F259" s="36" t="str">
        <f>IF(
   AND(
       COUNTIF(FLEET!$CW:$CW, $A259)&gt;0,
       COUNTIF('Equip Rates'!$B:$B, $A259)&gt;0,
       COUNTIF('Equip Billings'!$B:$B, $A259)=0
   ),
   "MISSING FROM BILLINGS",
   ""
)</f>
        <v/>
      </c>
      <c r="G259" s="123" t="str" cm="1">
        <f t="array" ref="G2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0" spans="1:7" hidden="1" x14ac:dyDescent="0.25">
      <c r="A260" s="122" t="s">
        <v>3731</v>
      </c>
      <c r="B260" s="36" t="str">
        <f>IF(
   COUNTIF('Equip Rates'!$B:$B, $A260) &gt; 0,
   "In Rates",
   "Not in Rates"
)</f>
        <v>Not in Rates</v>
      </c>
      <c r="C260" s="56" t="str">
        <f>IFERROR(_xlfn.XLOOKUP(Table19[[#This Row],[ASSET ID]],Table7[Equip '#],Table7[Rate],),"Not Billed")</f>
        <v>Not Billed</v>
      </c>
      <c r="D260" s="36" t="str">
        <f>IF(
   COUNTIF('Equip Billings'!$B:$B, $A260) &gt; 0,
   "Billed",
   "Not Billed"
)</f>
        <v>Not Billed</v>
      </c>
      <c r="E260" s="36" t="str">
        <f>IF(
   COUNTIF('Equip Rates'!$B:$B, $A260)=0,
   "No Rate in Equip Rates",
   IF(
      COUNTIF('Equip Billings'!$B:$B, $A260)=0,
      "Has Rate / Not Billed",
      "Has Rate / Billed"
   )
)</f>
        <v>No Rate in Equip Rates</v>
      </c>
      <c r="F260" s="36" t="str">
        <f>IF(
   AND(
       COUNTIF(FLEET!$CW:$CW, $A260)&gt;0,
       COUNTIF('Equip Rates'!$B:$B, $A260)&gt;0,
       COUNTIF('Equip Billings'!$B:$B, $A260)=0
   ),
   "MISSING FROM BILLINGS",
   ""
)</f>
        <v/>
      </c>
      <c r="G260" s="123" t="str" cm="1">
        <f t="array" ref="G2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1" spans="1:7" hidden="1" x14ac:dyDescent="0.25">
      <c r="A261" s="122" t="s">
        <v>4233</v>
      </c>
      <c r="B261" s="36" t="str">
        <f>IF(
   COUNTIF('Equip Rates'!$B:$B, $A261) &gt; 0,
   "In Rates",
   "Not in Rates"
)</f>
        <v>Not in Rates</v>
      </c>
      <c r="C261" s="56" t="str">
        <f>IFERROR(_xlfn.XLOOKUP(Table19[[#This Row],[ASSET ID]],Table7[Equip '#],Table7[Rate],),"Not Billed")</f>
        <v>Not Billed</v>
      </c>
      <c r="D261" s="36" t="str">
        <f>IF(
   COUNTIF('Equip Billings'!$B:$B, $A261) &gt; 0,
   "Billed",
   "Not Billed"
)</f>
        <v>Not Billed</v>
      </c>
      <c r="E261" s="36" t="str">
        <f>IF(
   COUNTIF('Equip Rates'!$B:$B, $A261)=0,
   "No Rate in Equip Rates",
   IF(
      COUNTIF('Equip Billings'!$B:$B, $A261)=0,
      "Has Rate / Not Billed",
      "Has Rate / Billed"
   )
)</f>
        <v>No Rate in Equip Rates</v>
      </c>
      <c r="F261" s="36" t="str">
        <f>IF(
   AND(
       COUNTIF(FLEET!$CW:$CW, $A261)&gt;0,
       COUNTIF('Equip Rates'!$B:$B, $A261)&gt;0,
       COUNTIF('Equip Billings'!$B:$B, $A261)=0
   ),
   "MISSING FROM BILLINGS",
   ""
)</f>
        <v/>
      </c>
      <c r="G261" s="123" t="str" cm="1">
        <f t="array" ref="G2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2" spans="1:7" hidden="1" x14ac:dyDescent="0.25">
      <c r="A262" s="122" t="s">
        <v>3732</v>
      </c>
      <c r="B262" s="36" t="str">
        <f>IF(
   COUNTIF('Equip Rates'!$B:$B, $A262) &gt; 0,
   "In Rates",
   "Not in Rates"
)</f>
        <v>Not in Rates</v>
      </c>
      <c r="C262" s="56" t="str">
        <f>IFERROR(_xlfn.XLOOKUP(Table19[[#This Row],[ASSET ID]],Table7[Equip '#],Table7[Rate],),"Not Billed")</f>
        <v>Not Billed</v>
      </c>
      <c r="D262" s="36" t="str">
        <f>IF(
   COUNTIF('Equip Billings'!$B:$B, $A262) &gt; 0,
   "Billed",
   "Not Billed"
)</f>
        <v>Not Billed</v>
      </c>
      <c r="E262" s="36" t="str">
        <f>IF(
   COUNTIF('Equip Rates'!$B:$B, $A262)=0,
   "No Rate in Equip Rates",
   IF(
      COUNTIF('Equip Billings'!$B:$B, $A262)=0,
      "Has Rate / Not Billed",
      "Has Rate / Billed"
   )
)</f>
        <v>No Rate in Equip Rates</v>
      </c>
      <c r="F262" s="36" t="str">
        <f>IF(
   AND(
       COUNTIF(FLEET!$CW:$CW, $A262)&gt;0,
       COUNTIF('Equip Rates'!$B:$B, $A262)&gt;0,
       COUNTIF('Equip Billings'!$B:$B, $A262)=0
   ),
   "MISSING FROM BILLINGS",
   ""
)</f>
        <v/>
      </c>
      <c r="G262" s="123" t="str" cm="1">
        <f t="array" ref="G2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3" spans="1:7" hidden="1" x14ac:dyDescent="0.25">
      <c r="A263" s="122" t="s">
        <v>3983</v>
      </c>
      <c r="B263" s="36" t="str">
        <f>IF(
   COUNTIF('Equip Rates'!$B:$B, $A263) &gt; 0,
   "In Rates",
   "Not in Rates"
)</f>
        <v>Not in Rates</v>
      </c>
      <c r="C263" s="56" t="str">
        <f>IFERROR(_xlfn.XLOOKUP(Table19[[#This Row],[ASSET ID]],Table7[Equip '#],Table7[Rate],),"Not Billed")</f>
        <v>Not Billed</v>
      </c>
      <c r="D263" s="36" t="str">
        <f>IF(
   COUNTIF('Equip Billings'!$B:$B, $A263) &gt; 0,
   "Billed",
   "Not Billed"
)</f>
        <v>Not Billed</v>
      </c>
      <c r="E263" s="36" t="str">
        <f>IF(
   COUNTIF('Equip Rates'!$B:$B, $A263)=0,
   "No Rate in Equip Rates",
   IF(
      COUNTIF('Equip Billings'!$B:$B, $A263)=0,
      "Has Rate / Not Billed",
      "Has Rate / Billed"
   )
)</f>
        <v>No Rate in Equip Rates</v>
      </c>
      <c r="F263" s="36" t="str">
        <f>IF(
   AND(
       COUNTIF(FLEET!$CW:$CW, $A263)&gt;0,
       COUNTIF('Equip Rates'!$B:$B, $A263)&gt;0,
       COUNTIF('Equip Billings'!$B:$B, $A263)=0
   ),
   "MISSING FROM BILLINGS",
   ""
)</f>
        <v/>
      </c>
      <c r="G263" s="123" t="str" cm="1">
        <f t="array" ref="G2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4" spans="1:7" hidden="1" x14ac:dyDescent="0.25">
      <c r="A264" s="122" t="s">
        <v>5971</v>
      </c>
      <c r="B264" s="36" t="str">
        <f>IF(
   COUNTIF('Equip Rates'!$B:$B, $A264) &gt; 0,
   "In Rates",
   "Not in Rates"
)</f>
        <v>Not in Rates</v>
      </c>
      <c r="C264" s="56" t="str">
        <f>IFERROR(_xlfn.XLOOKUP(Table19[[#This Row],[ASSET ID]],Table7[Equip '#],Table7[Rate],),"Not Billed")</f>
        <v>Not Billed</v>
      </c>
      <c r="D264" s="36" t="str">
        <f>IF(
   COUNTIF('Equip Billings'!$B:$B, $A264) &gt; 0,
   "Billed",
   "Not Billed"
)</f>
        <v>Not Billed</v>
      </c>
      <c r="E264" s="36" t="str">
        <f>IF(
   COUNTIF('Equip Rates'!$B:$B, $A264)=0,
   "No Rate in Equip Rates",
   IF(
      COUNTIF('Equip Billings'!$B:$B, $A264)=0,
      "Has Rate / Not Billed",
      "Has Rate / Billed"
   )
)</f>
        <v>No Rate in Equip Rates</v>
      </c>
      <c r="F264" s="36" t="str">
        <f>IF(
   AND(
       COUNTIF(FLEET!$CW:$CW, $A264)&gt;0,
       COUNTIF('Equip Rates'!$B:$B, $A264)&gt;0,
       COUNTIF('Equip Billings'!$B:$B, $A264)=0
   ),
   "MISSING FROM BILLINGS",
   ""
)</f>
        <v/>
      </c>
      <c r="G264" s="123" t="str" cm="1">
        <f t="array" ref="G2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5" spans="1:7" hidden="1" x14ac:dyDescent="0.25">
      <c r="A265" s="122" t="s">
        <v>4128</v>
      </c>
      <c r="B265" s="36" t="str">
        <f>IF(
   COUNTIF('Equip Rates'!$B:$B, $A265) &gt; 0,
   "In Rates",
   "Not in Rates"
)</f>
        <v>Not in Rates</v>
      </c>
      <c r="C265" s="56" t="str">
        <f>IFERROR(_xlfn.XLOOKUP(Table19[[#This Row],[ASSET ID]],Table7[Equip '#],Table7[Rate],),"Not Billed")</f>
        <v>Not Billed</v>
      </c>
      <c r="D265" s="36" t="str">
        <f>IF(
   COUNTIF('Equip Billings'!$B:$B, $A265) &gt; 0,
   "Billed",
   "Not Billed"
)</f>
        <v>Not Billed</v>
      </c>
      <c r="E265" s="36" t="str">
        <f>IF(
   COUNTIF('Equip Rates'!$B:$B, $A265)=0,
   "No Rate in Equip Rates",
   IF(
      COUNTIF('Equip Billings'!$B:$B, $A265)=0,
      "Has Rate / Not Billed",
      "Has Rate / Billed"
   )
)</f>
        <v>No Rate in Equip Rates</v>
      </c>
      <c r="F265" s="36" t="str">
        <f>IF(
   AND(
       COUNTIF(FLEET!$CW:$CW, $A265)&gt;0,
       COUNTIF('Equip Rates'!$B:$B, $A265)&gt;0,
       COUNTIF('Equip Billings'!$B:$B, $A265)=0
   ),
   "MISSING FROM BILLINGS",
   ""
)</f>
        <v/>
      </c>
      <c r="G265" s="123" t="str" cm="1">
        <f t="array" ref="G2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6" spans="1:7" hidden="1" x14ac:dyDescent="0.25">
      <c r="A266" s="122" t="s">
        <v>4294</v>
      </c>
      <c r="B266" s="36" t="str">
        <f>IF(
   COUNTIF('Equip Rates'!$B:$B, $A266) &gt; 0,
   "In Rates",
   "Not in Rates"
)</f>
        <v>Not in Rates</v>
      </c>
      <c r="C266" s="56" t="str">
        <f>IFERROR(_xlfn.XLOOKUP(Table19[[#This Row],[ASSET ID]],Table7[Equip '#],Table7[Rate],),"Not Billed")</f>
        <v>Not Billed</v>
      </c>
      <c r="D266" s="36" t="str">
        <f>IF(
   COUNTIF('Equip Billings'!$B:$B, $A266) &gt; 0,
   "Billed",
   "Not Billed"
)</f>
        <v>Not Billed</v>
      </c>
      <c r="E266" s="36" t="str">
        <f>IF(
   COUNTIF('Equip Rates'!$B:$B, $A266)=0,
   "No Rate in Equip Rates",
   IF(
      COUNTIF('Equip Billings'!$B:$B, $A266)=0,
      "Has Rate / Not Billed",
      "Has Rate / Billed"
   )
)</f>
        <v>No Rate in Equip Rates</v>
      </c>
      <c r="F266" s="36" t="str">
        <f>IF(
   AND(
       COUNTIF(FLEET!$CW:$CW, $A266)&gt;0,
       COUNTIF('Equip Rates'!$B:$B, $A266)&gt;0,
       COUNTIF('Equip Billings'!$B:$B, $A266)=0
   ),
   "MISSING FROM BILLINGS",
   ""
)</f>
        <v/>
      </c>
      <c r="G266" s="123" t="str" cm="1">
        <f t="array" ref="G2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7" spans="1:7" hidden="1" x14ac:dyDescent="0.25">
      <c r="A267" s="122" t="s">
        <v>4295</v>
      </c>
      <c r="B267" s="36" t="str">
        <f>IF(
   COUNTIF('Equip Rates'!$B:$B, $A267) &gt; 0,
   "In Rates",
   "Not in Rates"
)</f>
        <v>Not in Rates</v>
      </c>
      <c r="C267" s="56" t="str">
        <f>IFERROR(_xlfn.XLOOKUP(Table19[[#This Row],[ASSET ID]],Table7[Equip '#],Table7[Rate],),"Not Billed")</f>
        <v>Not Billed</v>
      </c>
      <c r="D267" s="36" t="str">
        <f>IF(
   COUNTIF('Equip Billings'!$B:$B, $A267) &gt; 0,
   "Billed",
   "Not Billed"
)</f>
        <v>Not Billed</v>
      </c>
      <c r="E267" s="36" t="str">
        <f>IF(
   COUNTIF('Equip Rates'!$B:$B, $A267)=0,
   "No Rate in Equip Rates",
   IF(
      COUNTIF('Equip Billings'!$B:$B, $A267)=0,
      "Has Rate / Not Billed",
      "Has Rate / Billed"
   )
)</f>
        <v>No Rate in Equip Rates</v>
      </c>
      <c r="F267" s="36" t="str">
        <f>IF(
   AND(
       COUNTIF(FLEET!$CW:$CW, $A267)&gt;0,
       COUNTIF('Equip Rates'!$B:$B, $A267)&gt;0,
       COUNTIF('Equip Billings'!$B:$B, $A267)=0
   ),
   "MISSING FROM BILLINGS",
   ""
)</f>
        <v/>
      </c>
      <c r="G267" s="123" t="str" cm="1">
        <f t="array" ref="G2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8" spans="1:7" hidden="1" x14ac:dyDescent="0.25">
      <c r="A268" s="122" t="s">
        <v>3277</v>
      </c>
      <c r="B268" s="36" t="str">
        <f>IF(
   COUNTIF('Equip Rates'!$B:$B, $A268) &gt; 0,
   "In Rates",
   "Not in Rates"
)</f>
        <v>Not in Rates</v>
      </c>
      <c r="C268" s="56" t="str">
        <f>IFERROR(_xlfn.XLOOKUP(Table19[[#This Row],[ASSET ID]],Table7[Equip '#],Table7[Rate],),"Not Billed")</f>
        <v>Not Billed</v>
      </c>
      <c r="D268" s="36" t="str">
        <f>IF(
   COUNTIF('Equip Billings'!$B:$B, $A268) &gt; 0,
   "Billed",
   "Not Billed"
)</f>
        <v>Not Billed</v>
      </c>
      <c r="E268" s="36" t="str">
        <f>IF(
   COUNTIF('Equip Rates'!$B:$B, $A268)=0,
   "No Rate in Equip Rates",
   IF(
      COUNTIF('Equip Billings'!$B:$B, $A268)=0,
      "Has Rate / Not Billed",
      "Has Rate / Billed"
   )
)</f>
        <v>No Rate in Equip Rates</v>
      </c>
      <c r="F268" s="36" t="str">
        <f>IF(
   AND(
       COUNTIF(FLEET!$CW:$CW, $A268)&gt;0,
       COUNTIF('Equip Rates'!$B:$B, $A268)&gt;0,
       COUNTIF('Equip Billings'!$B:$B, $A268)=0
   ),
   "MISSING FROM BILLINGS",
   ""
)</f>
        <v/>
      </c>
      <c r="G268" s="123" t="str" cm="1">
        <f t="array" ref="G2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69" spans="1:7" hidden="1" x14ac:dyDescent="0.25">
      <c r="A269" s="122" t="s">
        <v>4415</v>
      </c>
      <c r="B269" s="36" t="str">
        <f>IF(
   COUNTIF('Equip Rates'!$B:$B, $A269) &gt; 0,
   "In Rates",
   "Not in Rates"
)</f>
        <v>Not in Rates</v>
      </c>
      <c r="C269" s="56" t="str">
        <f>IFERROR(_xlfn.XLOOKUP(Table19[[#This Row],[ASSET ID]],Table7[Equip '#],Table7[Rate],),"Not Billed")</f>
        <v>Not Billed</v>
      </c>
      <c r="D269" s="36" t="str">
        <f>IF(
   COUNTIF('Equip Billings'!$B:$B, $A269) &gt; 0,
   "Billed",
   "Not Billed"
)</f>
        <v>Not Billed</v>
      </c>
      <c r="E269" s="36" t="str">
        <f>IF(
   COUNTIF('Equip Rates'!$B:$B, $A269)=0,
   "No Rate in Equip Rates",
   IF(
      COUNTIF('Equip Billings'!$B:$B, $A269)=0,
      "Has Rate / Not Billed",
      "Has Rate / Billed"
   )
)</f>
        <v>No Rate in Equip Rates</v>
      </c>
      <c r="F269" s="36" t="str">
        <f>IF(
   AND(
       COUNTIF(FLEET!$CW:$CW, $A269)&gt;0,
       COUNTIF('Equip Rates'!$B:$B, $A269)&gt;0,
       COUNTIF('Equip Billings'!$B:$B, $A269)=0
   ),
   "MISSING FROM BILLINGS",
   ""
)</f>
        <v/>
      </c>
      <c r="G269" s="123" t="str" cm="1">
        <f t="array" ref="G2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0" spans="1:7" hidden="1" x14ac:dyDescent="0.25">
      <c r="A270" s="122" t="s">
        <v>3468</v>
      </c>
      <c r="B270" s="36" t="str">
        <f>IF(
   COUNTIF('Equip Rates'!$B:$B, $A270) &gt; 0,
   "In Rates",
   "Not in Rates"
)</f>
        <v>Not in Rates</v>
      </c>
      <c r="C270" s="56" t="str">
        <f>IFERROR(_xlfn.XLOOKUP(Table19[[#This Row],[ASSET ID]],Table7[Equip '#],Table7[Rate],),"Not Billed")</f>
        <v>Not Billed</v>
      </c>
      <c r="D270" s="36" t="str">
        <f>IF(
   COUNTIF('Equip Billings'!$B:$B, $A270) &gt; 0,
   "Billed",
   "Not Billed"
)</f>
        <v>Not Billed</v>
      </c>
      <c r="E270" s="36" t="str">
        <f>IF(
   COUNTIF('Equip Rates'!$B:$B, $A270)=0,
   "No Rate in Equip Rates",
   IF(
      COUNTIF('Equip Billings'!$B:$B, $A270)=0,
      "Has Rate / Not Billed",
      "Has Rate / Billed"
   )
)</f>
        <v>No Rate in Equip Rates</v>
      </c>
      <c r="F270" s="36" t="str">
        <f>IF(
   AND(
       COUNTIF(FLEET!$CW:$CW, $A270)&gt;0,
       COUNTIF('Equip Rates'!$B:$B, $A270)&gt;0,
       COUNTIF('Equip Billings'!$B:$B, $A270)=0
   ),
   "MISSING FROM BILLINGS",
   ""
)</f>
        <v/>
      </c>
      <c r="G270" s="123" t="str" cm="1">
        <f t="array" ref="G2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1" spans="1:7" hidden="1" x14ac:dyDescent="0.25">
      <c r="A271" s="122" t="s">
        <v>3146</v>
      </c>
      <c r="B271" s="36" t="str">
        <f>IF(
   COUNTIF('Equip Rates'!$B:$B, $A271) &gt; 0,
   "In Rates",
   "Not in Rates"
)</f>
        <v>Not in Rates</v>
      </c>
      <c r="C271" s="56" t="str">
        <f>IFERROR(_xlfn.XLOOKUP(Table19[[#This Row],[ASSET ID]],Table7[Equip '#],Table7[Rate],),"Not Billed")</f>
        <v>Not Billed</v>
      </c>
      <c r="D271" s="36" t="str">
        <f>IF(
   COUNTIF('Equip Billings'!$B:$B, $A271) &gt; 0,
   "Billed",
   "Not Billed"
)</f>
        <v>Not Billed</v>
      </c>
      <c r="E271" s="36" t="str">
        <f>IF(
   COUNTIF('Equip Rates'!$B:$B, $A271)=0,
   "No Rate in Equip Rates",
   IF(
      COUNTIF('Equip Billings'!$B:$B, $A271)=0,
      "Has Rate / Not Billed",
      "Has Rate / Billed"
   )
)</f>
        <v>No Rate in Equip Rates</v>
      </c>
      <c r="F271" s="36" t="str">
        <f>IF(
   AND(
       COUNTIF(FLEET!$CW:$CW, $A271)&gt;0,
       COUNTIF('Equip Rates'!$B:$B, $A271)&gt;0,
       COUNTIF('Equip Billings'!$B:$B, $A271)=0
   ),
   "MISSING FROM BILLINGS",
   ""
)</f>
        <v/>
      </c>
      <c r="G271" s="123" t="str" cm="1">
        <f t="array" ref="G2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2" spans="1:7" hidden="1" x14ac:dyDescent="0.25">
      <c r="A272" s="122" t="s">
        <v>3339</v>
      </c>
      <c r="B272" s="36" t="str">
        <f>IF(
   COUNTIF('Equip Rates'!$B:$B, $A272) &gt; 0,
   "In Rates",
   "Not in Rates"
)</f>
        <v>Not in Rates</v>
      </c>
      <c r="C272" s="56" t="str">
        <f>IFERROR(_xlfn.XLOOKUP(Table19[[#This Row],[ASSET ID]],Table7[Equip '#],Table7[Rate],),"Not Billed")</f>
        <v>Not Billed</v>
      </c>
      <c r="D272" s="36" t="str">
        <f>IF(
   COUNTIF('Equip Billings'!$B:$B, $A272) &gt; 0,
   "Billed",
   "Not Billed"
)</f>
        <v>Not Billed</v>
      </c>
      <c r="E272" s="36" t="str">
        <f>IF(
   COUNTIF('Equip Rates'!$B:$B, $A272)=0,
   "No Rate in Equip Rates",
   IF(
      COUNTIF('Equip Billings'!$B:$B, $A272)=0,
      "Has Rate / Not Billed",
      "Has Rate / Billed"
   )
)</f>
        <v>No Rate in Equip Rates</v>
      </c>
      <c r="F272" s="36" t="str">
        <f>IF(
   AND(
       COUNTIF(FLEET!$CW:$CW, $A272)&gt;0,
       COUNTIF('Equip Rates'!$B:$B, $A272)&gt;0,
       COUNTIF('Equip Billings'!$B:$B, $A272)=0
   ),
   "MISSING FROM BILLINGS",
   ""
)</f>
        <v/>
      </c>
      <c r="G272" s="123" t="str" cm="1">
        <f t="array" ref="G2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3" spans="1:7" hidden="1" x14ac:dyDescent="0.25">
      <c r="A273" s="122" t="s">
        <v>6013</v>
      </c>
      <c r="B273" s="36" t="str">
        <f>IF(
   COUNTIF('Equip Rates'!$B:$B, $A273) &gt; 0,
   "In Rates",
   "Not in Rates"
)</f>
        <v>Not in Rates</v>
      </c>
      <c r="C273" s="56" t="str">
        <f>IFERROR(_xlfn.XLOOKUP(Table19[[#This Row],[ASSET ID]],Table7[Equip '#],Table7[Rate],),"Not Billed")</f>
        <v>Not Billed</v>
      </c>
      <c r="D273" s="36" t="str">
        <f>IF(
   COUNTIF('Equip Billings'!$B:$B, $A273) &gt; 0,
   "Billed",
   "Not Billed"
)</f>
        <v>Not Billed</v>
      </c>
      <c r="E273" s="36" t="str">
        <f>IF(
   COUNTIF('Equip Rates'!$B:$B, $A273)=0,
   "No Rate in Equip Rates",
   IF(
      COUNTIF('Equip Billings'!$B:$B, $A273)=0,
      "Has Rate / Not Billed",
      "Has Rate / Billed"
   )
)</f>
        <v>No Rate in Equip Rates</v>
      </c>
      <c r="F273" s="36" t="str">
        <f>IF(
   AND(
       COUNTIF(FLEET!$CW:$CW, $A273)&gt;0,
       COUNTIF('Equip Rates'!$B:$B, $A273)&gt;0,
       COUNTIF('Equip Billings'!$B:$B, $A273)=0
   ),
   "MISSING FROM BILLINGS",
   ""
)</f>
        <v/>
      </c>
      <c r="G273" s="123" t="str" cm="1">
        <f t="array" ref="G2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4" spans="1:7" hidden="1" x14ac:dyDescent="0.25">
      <c r="A274" s="122" t="s">
        <v>4235</v>
      </c>
      <c r="B274" s="36" t="str">
        <f>IF(
   COUNTIF('Equip Rates'!$B:$B, $A274) &gt; 0,
   "In Rates",
   "Not in Rates"
)</f>
        <v>Not in Rates</v>
      </c>
      <c r="C274" s="56" t="str">
        <f>IFERROR(_xlfn.XLOOKUP(Table19[[#This Row],[ASSET ID]],Table7[Equip '#],Table7[Rate],),"Not Billed")</f>
        <v>Not Billed</v>
      </c>
      <c r="D274" s="36" t="str">
        <f>IF(
   COUNTIF('Equip Billings'!$B:$B, $A274) &gt; 0,
   "Billed",
   "Not Billed"
)</f>
        <v>Not Billed</v>
      </c>
      <c r="E274" s="36" t="str">
        <f>IF(
   COUNTIF('Equip Rates'!$B:$B, $A274)=0,
   "No Rate in Equip Rates",
   IF(
      COUNTIF('Equip Billings'!$B:$B, $A274)=0,
      "Has Rate / Not Billed",
      "Has Rate / Billed"
   )
)</f>
        <v>No Rate in Equip Rates</v>
      </c>
      <c r="F274" s="36" t="str">
        <f>IF(
   AND(
       COUNTIF(FLEET!$CW:$CW, $A274)&gt;0,
       COUNTIF('Equip Rates'!$B:$B, $A274)&gt;0,
       COUNTIF('Equip Billings'!$B:$B, $A274)=0
   ),
   "MISSING FROM BILLINGS",
   ""
)</f>
        <v/>
      </c>
      <c r="G274" s="123" t="str" cm="1">
        <f t="array" ref="G2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5" spans="1:7" hidden="1" x14ac:dyDescent="0.25">
      <c r="A275" s="122" t="s">
        <v>3733</v>
      </c>
      <c r="B275" s="36" t="str">
        <f>IF(
   COUNTIF('Equip Rates'!$B:$B, $A275) &gt; 0,
   "In Rates",
   "Not in Rates"
)</f>
        <v>Not in Rates</v>
      </c>
      <c r="C275" s="56" t="str">
        <f>IFERROR(_xlfn.XLOOKUP(Table19[[#This Row],[ASSET ID]],Table7[Equip '#],Table7[Rate],),"Not Billed")</f>
        <v>Not Billed</v>
      </c>
      <c r="D275" s="36" t="str">
        <f>IF(
   COUNTIF('Equip Billings'!$B:$B, $A275) &gt; 0,
   "Billed",
   "Not Billed"
)</f>
        <v>Not Billed</v>
      </c>
      <c r="E275" s="36" t="str">
        <f>IF(
   COUNTIF('Equip Rates'!$B:$B, $A275)=0,
   "No Rate in Equip Rates",
   IF(
      COUNTIF('Equip Billings'!$B:$B, $A275)=0,
      "Has Rate / Not Billed",
      "Has Rate / Billed"
   )
)</f>
        <v>No Rate in Equip Rates</v>
      </c>
      <c r="F275" s="36" t="str">
        <f>IF(
   AND(
       COUNTIF(FLEET!$CW:$CW, $A275)&gt;0,
       COUNTIF('Equip Rates'!$B:$B, $A275)&gt;0,
       COUNTIF('Equip Billings'!$B:$B, $A275)=0
   ),
   "MISSING FROM BILLINGS",
   ""
)</f>
        <v/>
      </c>
      <c r="G275" s="123" t="str" cm="1">
        <f t="array" ref="G2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6" spans="1:7" hidden="1" x14ac:dyDescent="0.25">
      <c r="A276" s="122" t="s">
        <v>3394</v>
      </c>
      <c r="B276" s="36" t="str">
        <f>IF(
   COUNTIF('Equip Rates'!$B:$B, $A276) &gt; 0,
   "In Rates",
   "Not in Rates"
)</f>
        <v>Not in Rates</v>
      </c>
      <c r="C276" s="56" t="str">
        <f>IFERROR(_xlfn.XLOOKUP(Table19[[#This Row],[ASSET ID]],Table7[Equip '#],Table7[Rate],),"Not Billed")</f>
        <v>Not Billed</v>
      </c>
      <c r="D276" s="36" t="str">
        <f>IF(
   COUNTIF('Equip Billings'!$B:$B, $A276) &gt; 0,
   "Billed",
   "Not Billed"
)</f>
        <v>Not Billed</v>
      </c>
      <c r="E276" s="36" t="str">
        <f>IF(
   COUNTIF('Equip Rates'!$B:$B, $A276)=0,
   "No Rate in Equip Rates",
   IF(
      COUNTIF('Equip Billings'!$B:$B, $A276)=0,
      "Has Rate / Not Billed",
      "Has Rate / Billed"
   )
)</f>
        <v>No Rate in Equip Rates</v>
      </c>
      <c r="F276" s="36" t="str">
        <f>IF(
   AND(
       COUNTIF(FLEET!$CW:$CW, $A276)&gt;0,
       COUNTIF('Equip Rates'!$B:$B, $A276)&gt;0,
       COUNTIF('Equip Billings'!$B:$B, $A276)=0
   ),
   "MISSING FROM BILLINGS",
   ""
)</f>
        <v/>
      </c>
      <c r="G276" s="123" t="str" cm="1">
        <f t="array" ref="G2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7" spans="1:7" hidden="1" x14ac:dyDescent="0.25">
      <c r="A277" s="122" t="s">
        <v>6031</v>
      </c>
      <c r="B277" s="36" t="str">
        <f>IF(
   COUNTIF('Equip Rates'!$B:$B, $A277) &gt; 0,
   "In Rates",
   "Not in Rates"
)</f>
        <v>Not in Rates</v>
      </c>
      <c r="C277" s="56" t="str">
        <f>IFERROR(_xlfn.XLOOKUP(Table19[[#This Row],[ASSET ID]],Table7[Equip '#],Table7[Rate],),"Not Billed")</f>
        <v>Not Billed</v>
      </c>
      <c r="D277" s="36" t="str">
        <f>IF(
   COUNTIF('Equip Billings'!$B:$B, $A277) &gt; 0,
   "Billed",
   "Not Billed"
)</f>
        <v>Not Billed</v>
      </c>
      <c r="E277" s="36" t="str">
        <f>IF(
   COUNTIF('Equip Rates'!$B:$B, $A277)=0,
   "No Rate in Equip Rates",
   IF(
      COUNTIF('Equip Billings'!$B:$B, $A277)=0,
      "Has Rate / Not Billed",
      "Has Rate / Billed"
   )
)</f>
        <v>No Rate in Equip Rates</v>
      </c>
      <c r="F277" s="36" t="str">
        <f>IF(
   AND(
       COUNTIF(FLEET!$CW:$CW, $A277)&gt;0,
       COUNTIF('Equip Rates'!$B:$B, $A277)&gt;0,
       COUNTIF('Equip Billings'!$B:$B, $A277)=0
   ),
   "MISSING FROM BILLINGS",
   ""
)</f>
        <v/>
      </c>
      <c r="G277" s="123" t="str" cm="1">
        <f t="array" ref="G2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8" spans="1:7" hidden="1" x14ac:dyDescent="0.25">
      <c r="A278" s="122" t="s">
        <v>6034</v>
      </c>
      <c r="B278" s="36" t="str">
        <f>IF(
   COUNTIF('Equip Rates'!$B:$B, $A278) &gt; 0,
   "In Rates",
   "Not in Rates"
)</f>
        <v>Not in Rates</v>
      </c>
      <c r="C278" s="56" t="str">
        <f>IFERROR(_xlfn.XLOOKUP(Table19[[#This Row],[ASSET ID]],Table7[Equip '#],Table7[Rate],),"Not Billed")</f>
        <v>Not Billed</v>
      </c>
      <c r="D278" s="36" t="str">
        <f>IF(
   COUNTIF('Equip Billings'!$B:$B, $A278) &gt; 0,
   "Billed",
   "Not Billed"
)</f>
        <v>Not Billed</v>
      </c>
      <c r="E278" s="36" t="str">
        <f>IF(
   COUNTIF('Equip Rates'!$B:$B, $A278)=0,
   "No Rate in Equip Rates",
   IF(
      COUNTIF('Equip Billings'!$B:$B, $A278)=0,
      "Has Rate / Not Billed",
      "Has Rate / Billed"
   )
)</f>
        <v>No Rate in Equip Rates</v>
      </c>
      <c r="F278" s="36" t="str">
        <f>IF(
   AND(
       COUNTIF(FLEET!$CW:$CW, $A278)&gt;0,
       COUNTIF('Equip Rates'!$B:$B, $A278)&gt;0,
       COUNTIF('Equip Billings'!$B:$B, $A278)=0
   ),
   "MISSING FROM BILLINGS",
   ""
)</f>
        <v/>
      </c>
      <c r="G278" s="123" t="str" cm="1">
        <f t="array" ref="G2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79" spans="1:7" hidden="1" x14ac:dyDescent="0.25">
      <c r="A279" s="122" t="s">
        <v>4361</v>
      </c>
      <c r="B279" s="36" t="str">
        <f>IF(
   COUNTIF('Equip Rates'!$B:$B, $A279) &gt; 0,
   "In Rates",
   "Not in Rates"
)</f>
        <v>Not in Rates</v>
      </c>
      <c r="C279" s="56" t="str">
        <f>IFERROR(_xlfn.XLOOKUP(Table19[[#This Row],[ASSET ID]],Table7[Equip '#],Table7[Rate],),"Not Billed")</f>
        <v>Not Billed</v>
      </c>
      <c r="D279" s="36" t="str">
        <f>IF(
   COUNTIF('Equip Billings'!$B:$B, $A279) &gt; 0,
   "Billed",
   "Not Billed"
)</f>
        <v>Not Billed</v>
      </c>
      <c r="E279" s="36" t="str">
        <f>IF(
   COUNTIF('Equip Rates'!$B:$B, $A279)=0,
   "No Rate in Equip Rates",
   IF(
      COUNTIF('Equip Billings'!$B:$B, $A279)=0,
      "Has Rate / Not Billed",
      "Has Rate / Billed"
   )
)</f>
        <v>No Rate in Equip Rates</v>
      </c>
      <c r="F279" s="36" t="str">
        <f>IF(
   AND(
       COUNTIF(FLEET!$CW:$CW, $A279)&gt;0,
       COUNTIF('Equip Rates'!$B:$B, $A279)&gt;0,
       COUNTIF('Equip Billings'!$B:$B, $A279)=0
   ),
   "MISSING FROM BILLINGS",
   ""
)</f>
        <v/>
      </c>
      <c r="G279" s="123" t="str" cm="1">
        <f t="array" ref="G2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0" spans="1:7" hidden="1" x14ac:dyDescent="0.25">
      <c r="A280" s="122" t="s">
        <v>6042</v>
      </c>
      <c r="B280" s="36" t="str">
        <f>IF(
   COUNTIF('Equip Rates'!$B:$B, $A280) &gt; 0,
   "In Rates",
   "Not in Rates"
)</f>
        <v>Not in Rates</v>
      </c>
      <c r="C280" s="56" t="str">
        <f>IFERROR(_xlfn.XLOOKUP(Table19[[#This Row],[ASSET ID]],Table7[Equip '#],Table7[Rate],),"Not Billed")</f>
        <v>Not Billed</v>
      </c>
      <c r="D280" s="36" t="str">
        <f>IF(
   COUNTIF('Equip Billings'!$B:$B, $A280) &gt; 0,
   "Billed",
   "Not Billed"
)</f>
        <v>Not Billed</v>
      </c>
      <c r="E280" s="36" t="str">
        <f>IF(
   COUNTIF('Equip Rates'!$B:$B, $A280)=0,
   "No Rate in Equip Rates",
   IF(
      COUNTIF('Equip Billings'!$B:$B, $A280)=0,
      "Has Rate / Not Billed",
      "Has Rate / Billed"
   )
)</f>
        <v>No Rate in Equip Rates</v>
      </c>
      <c r="F280" s="36" t="str">
        <f>IF(
   AND(
       COUNTIF(FLEET!$CW:$CW, $A280)&gt;0,
       COUNTIF('Equip Rates'!$B:$B, $A280)&gt;0,
       COUNTIF('Equip Billings'!$B:$B, $A280)=0
   ),
   "MISSING FROM BILLINGS",
   ""
)</f>
        <v/>
      </c>
      <c r="G280" s="123" t="str" cm="1">
        <f t="array" ref="G2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1" spans="1:7" hidden="1" x14ac:dyDescent="0.25">
      <c r="A281" s="122" t="s">
        <v>3469</v>
      </c>
      <c r="B281" s="36" t="str">
        <f>IF(
   COUNTIF('Equip Rates'!$B:$B, $A281) &gt; 0,
   "In Rates",
   "Not in Rates"
)</f>
        <v>Not in Rates</v>
      </c>
      <c r="C281" s="56" t="str">
        <f>IFERROR(_xlfn.XLOOKUP(Table19[[#This Row],[ASSET ID]],Table7[Equip '#],Table7[Rate],),"Not Billed")</f>
        <v>Not Billed</v>
      </c>
      <c r="D281" s="36" t="str">
        <f>IF(
   COUNTIF('Equip Billings'!$B:$B, $A281) &gt; 0,
   "Billed",
   "Not Billed"
)</f>
        <v>Not Billed</v>
      </c>
      <c r="E281" s="36" t="str">
        <f>IF(
   COUNTIF('Equip Rates'!$B:$B, $A281)=0,
   "No Rate in Equip Rates",
   IF(
      COUNTIF('Equip Billings'!$B:$B, $A281)=0,
      "Has Rate / Not Billed",
      "Has Rate / Billed"
   )
)</f>
        <v>No Rate in Equip Rates</v>
      </c>
      <c r="F281" s="36" t="str">
        <f>IF(
   AND(
       COUNTIF(FLEET!$CW:$CW, $A281)&gt;0,
       COUNTIF('Equip Rates'!$B:$B, $A281)&gt;0,
       COUNTIF('Equip Billings'!$B:$B, $A281)=0
   ),
   "MISSING FROM BILLINGS",
   ""
)</f>
        <v/>
      </c>
      <c r="G281" s="123" t="str" cm="1">
        <f t="array" ref="G2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2" spans="1:7" hidden="1" x14ac:dyDescent="0.25">
      <c r="A282" s="122" t="s">
        <v>4234</v>
      </c>
      <c r="B282" s="36" t="str">
        <f>IF(
   COUNTIF('Equip Rates'!$B:$B, $A282) &gt; 0,
   "In Rates",
   "Not in Rates"
)</f>
        <v>Not in Rates</v>
      </c>
      <c r="C282" s="56" t="str">
        <f>IFERROR(_xlfn.XLOOKUP(Table19[[#This Row],[ASSET ID]],Table7[Equip '#],Table7[Rate],),"Not Billed")</f>
        <v>Not Billed</v>
      </c>
      <c r="D282" s="36" t="str">
        <f>IF(
   COUNTIF('Equip Billings'!$B:$B, $A282) &gt; 0,
   "Billed",
   "Not Billed"
)</f>
        <v>Not Billed</v>
      </c>
      <c r="E282" s="36" t="str">
        <f>IF(
   COUNTIF('Equip Rates'!$B:$B, $A282)=0,
   "No Rate in Equip Rates",
   IF(
      COUNTIF('Equip Billings'!$B:$B, $A282)=0,
      "Has Rate / Not Billed",
      "Has Rate / Billed"
   )
)</f>
        <v>No Rate in Equip Rates</v>
      </c>
      <c r="F282" s="36" t="str">
        <f>IF(
   AND(
       COUNTIF(FLEET!$CW:$CW, $A282)&gt;0,
       COUNTIF('Equip Rates'!$B:$B, $A282)&gt;0,
       COUNTIF('Equip Billings'!$B:$B, $A282)=0
   ),
   "MISSING FROM BILLINGS",
   ""
)</f>
        <v/>
      </c>
      <c r="G282" s="123" t="str" cm="1">
        <f t="array" ref="G2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3" spans="1:7" hidden="1" x14ac:dyDescent="0.25">
      <c r="A283" s="122" t="s">
        <v>168</v>
      </c>
      <c r="B283" s="36" t="str">
        <f>IF(
   COUNTIF('Equip Rates'!$B:$B, $A283) &gt; 0,
   "In Rates",
   "Not in Rates"
)</f>
        <v>In Rates</v>
      </c>
      <c r="C283" s="56">
        <f>IFERROR(_xlfn.XLOOKUP(Table19[[#This Row],[ASSET ID]],Table7[Equip '#],Table7[Rate],),"Not Billed")</f>
        <v>1437</v>
      </c>
      <c r="D283" s="36" t="str">
        <f>IF(
   COUNTIF('Equip Billings'!$B:$B, $A283) &gt; 0,
   "Billed",
   "Not Billed"
)</f>
        <v>Not Billed</v>
      </c>
      <c r="E283" s="36" t="str">
        <f>IF(
   COUNTIF('Equip Rates'!$B:$B, $A283)=0,
   "No Rate in Equip Rates",
   IF(
      COUNTIF('Equip Billings'!$B:$B, $A283)=0,
      "Has Rate / Not Billed",
      "Has Rate / Billed"
   )
)</f>
        <v>Has Rate / Not Billed</v>
      </c>
      <c r="F283" s="36" t="str">
        <f>IF(
   AND(
       COUNTIF(FLEET!$CW:$CW, $A283)&gt;0,
       COUNTIF('Equip Rates'!$B:$B, $A283)&gt;0,
       COUNTIF('Equip Billings'!$B:$B, $A283)=0
   ),
   "MISSING FROM BILLINGS",
   ""
)</f>
        <v>MISSING FROM BILLINGS</v>
      </c>
      <c r="G283" s="123" t="str" cm="1">
        <f t="array" ref="G2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4" spans="1:7" hidden="1" x14ac:dyDescent="0.25">
      <c r="A284" s="122" t="s">
        <v>233</v>
      </c>
      <c r="B284" s="36" t="str">
        <f>IF(
   COUNTIF('Equip Rates'!$B:$B, $A284) &gt; 0,
   "In Rates",
   "Not in Rates"
)</f>
        <v>In Rates</v>
      </c>
      <c r="C284" s="56">
        <f>IFERROR(_xlfn.XLOOKUP(Table19[[#This Row],[ASSET ID]],Table7[Equip '#],Table7[Rate],),"Not Billed")</f>
        <v>1437</v>
      </c>
      <c r="D284" s="36" t="str">
        <f>IF(
   COUNTIF('Equip Billings'!$B:$B, $A284) &gt; 0,
   "Billed",
   "Not Billed"
)</f>
        <v>Not Billed</v>
      </c>
      <c r="E284" s="36" t="str">
        <f>IF(
   COUNTIF('Equip Rates'!$B:$B, $A284)=0,
   "No Rate in Equip Rates",
   IF(
      COUNTIF('Equip Billings'!$B:$B, $A284)=0,
      "Has Rate / Not Billed",
      "Has Rate / Billed"
   )
)</f>
        <v>Has Rate / Not Billed</v>
      </c>
      <c r="F284" s="36" t="str">
        <f>IF(
   AND(
       COUNTIF(FLEET!$CW:$CW, $A284)&gt;0,
       COUNTIF('Equip Rates'!$B:$B, $A284)&gt;0,
       COUNTIF('Equip Billings'!$B:$B, $A284)=0
   ),
   "MISSING FROM BILLINGS",
   ""
)</f>
        <v>MISSING FROM BILLINGS</v>
      </c>
      <c r="G284" s="123" t="str" cm="1">
        <f t="array" ref="G2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5" spans="1:7" hidden="1" x14ac:dyDescent="0.25">
      <c r="A285" s="122" t="s">
        <v>3657</v>
      </c>
      <c r="B285" s="36" t="str">
        <f>IF(
   COUNTIF('Equip Rates'!$B:$B, $A285) &gt; 0,
   "In Rates",
   "Not in Rates"
)</f>
        <v>Not in Rates</v>
      </c>
      <c r="C285" s="56" t="str">
        <f>IFERROR(_xlfn.XLOOKUP(Table19[[#This Row],[ASSET ID]],Table7[Equip '#],Table7[Rate],),"Not Billed")</f>
        <v>Not Billed</v>
      </c>
      <c r="D285" s="36" t="str">
        <f>IF(
   COUNTIF('Equip Billings'!$B:$B, $A285) &gt; 0,
   "Billed",
   "Not Billed"
)</f>
        <v>Not Billed</v>
      </c>
      <c r="E285" s="36" t="str">
        <f>IF(
   COUNTIF('Equip Rates'!$B:$B, $A285)=0,
   "No Rate in Equip Rates",
   IF(
      COUNTIF('Equip Billings'!$B:$B, $A285)=0,
      "Has Rate / Not Billed",
      "Has Rate / Billed"
   )
)</f>
        <v>No Rate in Equip Rates</v>
      </c>
      <c r="F285" s="36" t="str">
        <f>IF(
   AND(
       COUNTIF(FLEET!$CW:$CW, $A285)&gt;0,
       COUNTIF('Equip Rates'!$B:$B, $A285)&gt;0,
       COUNTIF('Equip Billings'!$B:$B, $A285)=0
   ),
   "MISSING FROM BILLINGS",
   ""
)</f>
        <v/>
      </c>
      <c r="G285" s="123" t="str" cm="1">
        <f t="array" ref="G2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6" spans="1:7" hidden="1" x14ac:dyDescent="0.25">
      <c r="A286" s="122" t="s">
        <v>1278</v>
      </c>
      <c r="B286" s="36" t="str">
        <f>IF(
   COUNTIF('Equip Rates'!$B:$B, $A286) &gt; 0,
   "In Rates",
   "Not in Rates"
)</f>
        <v>Not in Rates</v>
      </c>
      <c r="C286" s="56" t="str">
        <f>IFERROR(_xlfn.XLOOKUP(Table19[[#This Row],[ASSET ID]],Table7[Equip '#],Table7[Rate],),"Not Billed")</f>
        <v>Not Billed</v>
      </c>
      <c r="D286" s="36" t="str">
        <f>IF(
   COUNTIF('Equip Billings'!$B:$B, $A286) &gt; 0,
   "Billed",
   "Not Billed"
)</f>
        <v>Not Billed</v>
      </c>
      <c r="E286" s="36" t="str">
        <f>IF(
   COUNTIF('Equip Rates'!$B:$B, $A286)=0,
   "No Rate in Equip Rates",
   IF(
      COUNTIF('Equip Billings'!$B:$B, $A286)=0,
      "Has Rate / Not Billed",
      "Has Rate / Billed"
   )
)</f>
        <v>No Rate in Equip Rates</v>
      </c>
      <c r="F286" s="36" t="str">
        <f>IF(
   AND(
       COUNTIF(FLEET!$CW:$CW, $A286)&gt;0,
       COUNTIF('Equip Rates'!$B:$B, $A286)&gt;0,
       COUNTIF('Equip Billings'!$B:$B, $A286)=0
   ),
   "MISSING FROM BILLINGS",
   ""
)</f>
        <v/>
      </c>
      <c r="G286" s="123" t="str" cm="1">
        <f t="array" ref="G2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7" spans="1:7" hidden="1" x14ac:dyDescent="0.25">
      <c r="A287" s="122" t="s">
        <v>1280</v>
      </c>
      <c r="B287" s="36" t="str">
        <f>IF(
   COUNTIF('Equip Rates'!$B:$B, $A287) &gt; 0,
   "In Rates",
   "Not in Rates"
)</f>
        <v>Not in Rates</v>
      </c>
      <c r="C287" s="56" t="str">
        <f>IFERROR(_xlfn.XLOOKUP(Table19[[#This Row],[ASSET ID]],Table7[Equip '#],Table7[Rate],),"Not Billed")</f>
        <v>Not Billed</v>
      </c>
      <c r="D287" s="36" t="str">
        <f>IF(
   COUNTIF('Equip Billings'!$B:$B, $A287) &gt; 0,
   "Billed",
   "Not Billed"
)</f>
        <v>Not Billed</v>
      </c>
      <c r="E287" s="36" t="str">
        <f>IF(
   COUNTIF('Equip Rates'!$B:$B, $A287)=0,
   "No Rate in Equip Rates",
   IF(
      COUNTIF('Equip Billings'!$B:$B, $A287)=0,
      "Has Rate / Not Billed",
      "Has Rate / Billed"
   )
)</f>
        <v>No Rate in Equip Rates</v>
      </c>
      <c r="F287" s="36" t="str">
        <f>IF(
   AND(
       COUNTIF(FLEET!$CW:$CW, $A287)&gt;0,
       COUNTIF('Equip Rates'!$B:$B, $A287)&gt;0,
       COUNTIF('Equip Billings'!$B:$B, $A287)=0
   ),
   "MISSING FROM BILLINGS",
   ""
)</f>
        <v/>
      </c>
      <c r="G287" s="123" t="str" cm="1">
        <f t="array" ref="G2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8" spans="1:7" hidden="1" x14ac:dyDescent="0.25">
      <c r="A288" s="122" t="s">
        <v>1283</v>
      </c>
      <c r="B288" s="36" t="str">
        <f>IF(
   COUNTIF('Equip Rates'!$B:$B, $A288) &gt; 0,
   "In Rates",
   "Not in Rates"
)</f>
        <v>Not in Rates</v>
      </c>
      <c r="C288" s="56" t="str">
        <f>IFERROR(_xlfn.XLOOKUP(Table19[[#This Row],[ASSET ID]],Table7[Equip '#],Table7[Rate],),"Not Billed")</f>
        <v>Not Billed</v>
      </c>
      <c r="D288" s="36" t="str">
        <f>IF(
   COUNTIF('Equip Billings'!$B:$B, $A288) &gt; 0,
   "Billed",
   "Not Billed"
)</f>
        <v>Not Billed</v>
      </c>
      <c r="E288" s="36" t="str">
        <f>IF(
   COUNTIF('Equip Rates'!$B:$B, $A288)=0,
   "No Rate in Equip Rates",
   IF(
      COUNTIF('Equip Billings'!$B:$B, $A288)=0,
      "Has Rate / Not Billed",
      "Has Rate / Billed"
   )
)</f>
        <v>No Rate in Equip Rates</v>
      </c>
      <c r="F288" s="36" t="str">
        <f>IF(
   AND(
       COUNTIF(FLEET!$CW:$CW, $A288)&gt;0,
       COUNTIF('Equip Rates'!$B:$B, $A288)&gt;0,
       COUNTIF('Equip Billings'!$B:$B, $A288)=0
   ),
   "MISSING FROM BILLINGS",
   ""
)</f>
        <v/>
      </c>
      <c r="G288" s="123" t="str" cm="1">
        <f t="array" ref="G2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89" spans="1:7" hidden="1" x14ac:dyDescent="0.25">
      <c r="A289" s="122" t="s">
        <v>1285</v>
      </c>
      <c r="B289" s="36" t="str">
        <f>IF(
   COUNTIF('Equip Rates'!$B:$B, $A289) &gt; 0,
   "In Rates",
   "Not in Rates"
)</f>
        <v>Not in Rates</v>
      </c>
      <c r="C289" s="56" t="str">
        <f>IFERROR(_xlfn.XLOOKUP(Table19[[#This Row],[ASSET ID]],Table7[Equip '#],Table7[Rate],),"Not Billed")</f>
        <v>Not Billed</v>
      </c>
      <c r="D289" s="36" t="str">
        <f>IF(
   COUNTIF('Equip Billings'!$B:$B, $A289) &gt; 0,
   "Billed",
   "Not Billed"
)</f>
        <v>Not Billed</v>
      </c>
      <c r="E289" s="36" t="str">
        <f>IF(
   COUNTIF('Equip Rates'!$B:$B, $A289)=0,
   "No Rate in Equip Rates",
   IF(
      COUNTIF('Equip Billings'!$B:$B, $A289)=0,
      "Has Rate / Not Billed",
      "Has Rate / Billed"
   )
)</f>
        <v>No Rate in Equip Rates</v>
      </c>
      <c r="F289" s="36" t="str">
        <f>IF(
   AND(
       COUNTIF(FLEET!$CW:$CW, $A289)&gt;0,
       COUNTIF('Equip Rates'!$B:$B, $A289)&gt;0,
       COUNTIF('Equip Billings'!$B:$B, $A289)=0
   ),
   "MISSING FROM BILLINGS",
   ""
)</f>
        <v/>
      </c>
      <c r="G289" s="123" t="str" cm="1">
        <f t="array" ref="G2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0" spans="1:7" hidden="1" x14ac:dyDescent="0.25">
      <c r="A290" s="122" t="s">
        <v>1287</v>
      </c>
      <c r="B290" s="36" t="str">
        <f>IF(
   COUNTIF('Equip Rates'!$B:$B, $A290) &gt; 0,
   "In Rates",
   "Not in Rates"
)</f>
        <v>Not in Rates</v>
      </c>
      <c r="C290" s="56" t="str">
        <f>IFERROR(_xlfn.XLOOKUP(Table19[[#This Row],[ASSET ID]],Table7[Equip '#],Table7[Rate],),"Not Billed")</f>
        <v>Not Billed</v>
      </c>
      <c r="D290" s="36" t="str">
        <f>IF(
   COUNTIF('Equip Billings'!$B:$B, $A290) &gt; 0,
   "Billed",
   "Not Billed"
)</f>
        <v>Not Billed</v>
      </c>
      <c r="E290" s="36" t="str">
        <f>IF(
   COUNTIF('Equip Rates'!$B:$B, $A290)=0,
   "No Rate in Equip Rates",
   IF(
      COUNTIF('Equip Billings'!$B:$B, $A290)=0,
      "Has Rate / Not Billed",
      "Has Rate / Billed"
   )
)</f>
        <v>No Rate in Equip Rates</v>
      </c>
      <c r="F290" s="36" t="str">
        <f>IF(
   AND(
       COUNTIF(FLEET!$CW:$CW, $A290)&gt;0,
       COUNTIF('Equip Rates'!$B:$B, $A290)&gt;0,
       COUNTIF('Equip Billings'!$B:$B, $A290)=0
   ),
   "MISSING FROM BILLINGS",
   ""
)</f>
        <v/>
      </c>
      <c r="G290" s="123" t="str" cm="1">
        <f t="array" ref="G2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1" spans="1:7" hidden="1" x14ac:dyDescent="0.25">
      <c r="A291" s="122" t="s">
        <v>1289</v>
      </c>
      <c r="B291" s="36" t="str">
        <f>IF(
   COUNTIF('Equip Rates'!$B:$B, $A291) &gt; 0,
   "In Rates",
   "Not in Rates"
)</f>
        <v>Not in Rates</v>
      </c>
      <c r="C291" s="56" t="str">
        <f>IFERROR(_xlfn.XLOOKUP(Table19[[#This Row],[ASSET ID]],Table7[Equip '#],Table7[Rate],),"Not Billed")</f>
        <v>Not Billed</v>
      </c>
      <c r="D291" s="36" t="str">
        <f>IF(
   COUNTIF('Equip Billings'!$B:$B, $A291) &gt; 0,
   "Billed",
   "Not Billed"
)</f>
        <v>Not Billed</v>
      </c>
      <c r="E291" s="36" t="str">
        <f>IF(
   COUNTIF('Equip Rates'!$B:$B, $A291)=0,
   "No Rate in Equip Rates",
   IF(
      COUNTIF('Equip Billings'!$B:$B, $A291)=0,
      "Has Rate / Not Billed",
      "Has Rate / Billed"
   )
)</f>
        <v>No Rate in Equip Rates</v>
      </c>
      <c r="F291" s="36" t="str">
        <f>IF(
   AND(
       COUNTIF(FLEET!$CW:$CW, $A291)&gt;0,
       COUNTIF('Equip Rates'!$B:$B, $A291)&gt;0,
       COUNTIF('Equip Billings'!$B:$B, $A291)=0
   ),
   "MISSING FROM BILLINGS",
   ""
)</f>
        <v/>
      </c>
      <c r="G291" s="123" t="str" cm="1">
        <f t="array" ref="G2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2" spans="1:7" hidden="1" x14ac:dyDescent="0.25">
      <c r="A292" s="122" t="s">
        <v>3470</v>
      </c>
      <c r="B292" s="36" t="str">
        <f>IF(
   COUNTIF('Equip Rates'!$B:$B, $A292) &gt; 0,
   "In Rates",
   "Not in Rates"
)</f>
        <v>Not in Rates</v>
      </c>
      <c r="C292" s="56" t="str">
        <f>IFERROR(_xlfn.XLOOKUP(Table19[[#This Row],[ASSET ID]],Table7[Equip '#],Table7[Rate],),"Not Billed")</f>
        <v>Not Billed</v>
      </c>
      <c r="D292" s="36" t="str">
        <f>IF(
   COUNTIF('Equip Billings'!$B:$B, $A292) &gt; 0,
   "Billed",
   "Not Billed"
)</f>
        <v>Not Billed</v>
      </c>
      <c r="E292" s="36" t="str">
        <f>IF(
   COUNTIF('Equip Rates'!$B:$B, $A292)=0,
   "No Rate in Equip Rates",
   IF(
      COUNTIF('Equip Billings'!$B:$B, $A292)=0,
      "Has Rate / Not Billed",
      "Has Rate / Billed"
   )
)</f>
        <v>No Rate in Equip Rates</v>
      </c>
      <c r="F292" s="36" t="str">
        <f>IF(
   AND(
       COUNTIF(FLEET!$CW:$CW, $A292)&gt;0,
       COUNTIF('Equip Rates'!$B:$B, $A292)&gt;0,
       COUNTIF('Equip Billings'!$B:$B, $A292)=0
   ),
   "MISSING FROM BILLINGS",
   ""
)</f>
        <v/>
      </c>
      <c r="G292" s="123" t="str" cm="1">
        <f t="array" ref="G2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3" spans="1:7" hidden="1" x14ac:dyDescent="0.25">
      <c r="A293" s="122" t="s">
        <v>3658</v>
      </c>
      <c r="B293" s="36" t="str">
        <f>IF(
   COUNTIF('Equip Rates'!$B:$B, $A293) &gt; 0,
   "In Rates",
   "Not in Rates"
)</f>
        <v>Not in Rates</v>
      </c>
      <c r="C293" s="56" t="str">
        <f>IFERROR(_xlfn.XLOOKUP(Table19[[#This Row],[ASSET ID]],Table7[Equip '#],Table7[Rate],),"Not Billed")</f>
        <v>Not Billed</v>
      </c>
      <c r="D293" s="36" t="str">
        <f>IF(
   COUNTIF('Equip Billings'!$B:$B, $A293) &gt; 0,
   "Billed",
   "Not Billed"
)</f>
        <v>Not Billed</v>
      </c>
      <c r="E293" s="36" t="str">
        <f>IF(
   COUNTIF('Equip Rates'!$B:$B, $A293)=0,
   "No Rate in Equip Rates",
   IF(
      COUNTIF('Equip Billings'!$B:$B, $A293)=0,
      "Has Rate / Not Billed",
      "Has Rate / Billed"
   )
)</f>
        <v>No Rate in Equip Rates</v>
      </c>
      <c r="F293" s="36" t="str">
        <f>IF(
   AND(
       COUNTIF(FLEET!$CW:$CW, $A293)&gt;0,
       COUNTIF('Equip Rates'!$B:$B, $A293)&gt;0,
       COUNTIF('Equip Billings'!$B:$B, $A293)=0
   ),
   "MISSING FROM BILLINGS",
   ""
)</f>
        <v/>
      </c>
      <c r="G293" s="123" t="str" cm="1">
        <f t="array" ref="G2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4" spans="1:7" hidden="1" x14ac:dyDescent="0.25">
      <c r="A294" s="122" t="s">
        <v>3180</v>
      </c>
      <c r="B294" s="36" t="str">
        <f>IF(
   COUNTIF('Equip Rates'!$B:$B, $A294) &gt; 0,
   "In Rates",
   "Not in Rates"
)</f>
        <v>Not in Rates</v>
      </c>
      <c r="C294" s="56" t="str">
        <f>IFERROR(_xlfn.XLOOKUP(Table19[[#This Row],[ASSET ID]],Table7[Equip '#],Table7[Rate],),"Not Billed")</f>
        <v>Not Billed</v>
      </c>
      <c r="D294" s="36" t="str">
        <f>IF(
   COUNTIF('Equip Billings'!$B:$B, $A294) &gt; 0,
   "Billed",
   "Not Billed"
)</f>
        <v>Not Billed</v>
      </c>
      <c r="E294" s="36" t="str">
        <f>IF(
   COUNTIF('Equip Rates'!$B:$B, $A294)=0,
   "No Rate in Equip Rates",
   IF(
      COUNTIF('Equip Billings'!$B:$B, $A294)=0,
      "Has Rate / Not Billed",
      "Has Rate / Billed"
   )
)</f>
        <v>No Rate in Equip Rates</v>
      </c>
      <c r="F294" s="36" t="str">
        <f>IF(
   AND(
       COUNTIF(FLEET!$CW:$CW, $A294)&gt;0,
       COUNTIF('Equip Rates'!$B:$B, $A294)&gt;0,
       COUNTIF('Equip Billings'!$B:$B, $A294)=0
   ),
   "MISSING FROM BILLINGS",
   ""
)</f>
        <v/>
      </c>
      <c r="G294" s="123" t="str" cm="1">
        <f t="array" ref="G2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5" spans="1:7" hidden="1" x14ac:dyDescent="0.25">
      <c r="A295" s="122" t="s">
        <v>3659</v>
      </c>
      <c r="B295" s="36" t="str">
        <f>IF(
   COUNTIF('Equip Rates'!$B:$B, $A295) &gt; 0,
   "In Rates",
   "Not in Rates"
)</f>
        <v>Not in Rates</v>
      </c>
      <c r="C295" s="56" t="str">
        <f>IFERROR(_xlfn.XLOOKUP(Table19[[#This Row],[ASSET ID]],Table7[Equip '#],Table7[Rate],),"Not Billed")</f>
        <v>Not Billed</v>
      </c>
      <c r="D295" s="36" t="str">
        <f>IF(
   COUNTIF('Equip Billings'!$B:$B, $A295) &gt; 0,
   "Billed",
   "Not Billed"
)</f>
        <v>Not Billed</v>
      </c>
      <c r="E295" s="36" t="str">
        <f>IF(
   COUNTIF('Equip Rates'!$B:$B, $A295)=0,
   "No Rate in Equip Rates",
   IF(
      COUNTIF('Equip Billings'!$B:$B, $A295)=0,
      "Has Rate / Not Billed",
      "Has Rate / Billed"
   )
)</f>
        <v>No Rate in Equip Rates</v>
      </c>
      <c r="F295" s="36" t="str">
        <f>IF(
   AND(
       COUNTIF(FLEET!$CW:$CW, $A295)&gt;0,
       COUNTIF('Equip Rates'!$B:$B, $A295)&gt;0,
       COUNTIF('Equip Billings'!$B:$B, $A295)=0
   ),
   "MISSING FROM BILLINGS",
   ""
)</f>
        <v/>
      </c>
      <c r="G295" s="123" t="str" cm="1">
        <f t="array" ref="G2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6" spans="1:7" hidden="1" x14ac:dyDescent="0.25">
      <c r="A296" s="122" t="s">
        <v>3295</v>
      </c>
      <c r="B296" s="36" t="str">
        <f>IF(
   COUNTIF('Equip Rates'!$B:$B, $A296) &gt; 0,
   "In Rates",
   "Not in Rates"
)</f>
        <v>Not in Rates</v>
      </c>
      <c r="C296" s="56" t="str">
        <f>IFERROR(_xlfn.XLOOKUP(Table19[[#This Row],[ASSET ID]],Table7[Equip '#],Table7[Rate],),"Not Billed")</f>
        <v>Not Billed</v>
      </c>
      <c r="D296" s="36" t="str">
        <f>IF(
   COUNTIF('Equip Billings'!$B:$B, $A296) &gt; 0,
   "Billed",
   "Not Billed"
)</f>
        <v>Not Billed</v>
      </c>
      <c r="E296" s="36" t="str">
        <f>IF(
   COUNTIF('Equip Rates'!$B:$B, $A296)=0,
   "No Rate in Equip Rates",
   IF(
      COUNTIF('Equip Billings'!$B:$B, $A296)=0,
      "Has Rate / Not Billed",
      "Has Rate / Billed"
   )
)</f>
        <v>No Rate in Equip Rates</v>
      </c>
      <c r="F296" s="36" t="str">
        <f>IF(
   AND(
       COUNTIF(FLEET!$CW:$CW, $A296)&gt;0,
       COUNTIF('Equip Rates'!$B:$B, $A296)&gt;0,
       COUNTIF('Equip Billings'!$B:$B, $A296)=0
   ),
   "MISSING FROM BILLINGS",
   ""
)</f>
        <v/>
      </c>
      <c r="G296" s="123" t="str" cm="1">
        <f t="array" ref="G2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7" spans="1:7" hidden="1" x14ac:dyDescent="0.25">
      <c r="A297" s="122" t="s">
        <v>3471</v>
      </c>
      <c r="B297" s="36" t="str">
        <f>IF(
   COUNTIF('Equip Rates'!$B:$B, $A297) &gt; 0,
   "In Rates",
   "Not in Rates"
)</f>
        <v>Not in Rates</v>
      </c>
      <c r="C297" s="56" t="str">
        <f>IFERROR(_xlfn.XLOOKUP(Table19[[#This Row],[ASSET ID]],Table7[Equip '#],Table7[Rate],),"Not Billed")</f>
        <v>Not Billed</v>
      </c>
      <c r="D297" s="36" t="str">
        <f>IF(
   COUNTIF('Equip Billings'!$B:$B, $A297) &gt; 0,
   "Billed",
   "Not Billed"
)</f>
        <v>Not Billed</v>
      </c>
      <c r="E297" s="36" t="str">
        <f>IF(
   COUNTIF('Equip Rates'!$B:$B, $A297)=0,
   "No Rate in Equip Rates",
   IF(
      COUNTIF('Equip Billings'!$B:$B, $A297)=0,
      "Has Rate / Not Billed",
      "Has Rate / Billed"
   )
)</f>
        <v>No Rate in Equip Rates</v>
      </c>
      <c r="F297" s="36" t="str">
        <f>IF(
   AND(
       COUNTIF(FLEET!$CW:$CW, $A297)&gt;0,
       COUNTIF('Equip Rates'!$B:$B, $A297)&gt;0,
       COUNTIF('Equip Billings'!$B:$B, $A297)=0
   ),
   "MISSING FROM BILLINGS",
   ""
)</f>
        <v/>
      </c>
      <c r="G297" s="123" t="str" cm="1">
        <f t="array" ref="G2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8" spans="1:7" hidden="1" x14ac:dyDescent="0.25">
      <c r="A298" s="122" t="s">
        <v>3472</v>
      </c>
      <c r="B298" s="36" t="str">
        <f>IF(
   COUNTIF('Equip Rates'!$B:$B, $A298) &gt; 0,
   "In Rates",
   "Not in Rates"
)</f>
        <v>Not in Rates</v>
      </c>
      <c r="C298" s="56" t="str">
        <f>IFERROR(_xlfn.XLOOKUP(Table19[[#This Row],[ASSET ID]],Table7[Equip '#],Table7[Rate],),"Not Billed")</f>
        <v>Not Billed</v>
      </c>
      <c r="D298" s="36" t="str">
        <f>IF(
   COUNTIF('Equip Billings'!$B:$B, $A298) &gt; 0,
   "Billed",
   "Not Billed"
)</f>
        <v>Not Billed</v>
      </c>
      <c r="E298" s="36" t="str">
        <f>IF(
   COUNTIF('Equip Rates'!$B:$B, $A298)=0,
   "No Rate in Equip Rates",
   IF(
      COUNTIF('Equip Billings'!$B:$B, $A298)=0,
      "Has Rate / Not Billed",
      "Has Rate / Billed"
   )
)</f>
        <v>No Rate in Equip Rates</v>
      </c>
      <c r="F298" s="36" t="str">
        <f>IF(
   AND(
       COUNTIF(FLEET!$CW:$CW, $A298)&gt;0,
       COUNTIF('Equip Rates'!$B:$B, $A298)&gt;0,
       COUNTIF('Equip Billings'!$B:$B, $A298)=0
   ),
   "MISSING FROM BILLINGS",
   ""
)</f>
        <v/>
      </c>
      <c r="G298" s="123" t="str" cm="1">
        <f t="array" ref="G2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299" spans="1:7" hidden="1" x14ac:dyDescent="0.25">
      <c r="A299" s="122" t="s">
        <v>3192</v>
      </c>
      <c r="B299" s="36" t="str">
        <f>IF(
   COUNTIF('Equip Rates'!$B:$B, $A299) &gt; 0,
   "In Rates",
   "Not in Rates"
)</f>
        <v>Not in Rates</v>
      </c>
      <c r="C299" s="56" t="str">
        <f>IFERROR(_xlfn.XLOOKUP(Table19[[#This Row],[ASSET ID]],Table7[Equip '#],Table7[Rate],),"Not Billed")</f>
        <v>Not Billed</v>
      </c>
      <c r="D299" s="36" t="str">
        <f>IF(
   COUNTIF('Equip Billings'!$B:$B, $A299) &gt; 0,
   "Billed",
   "Not Billed"
)</f>
        <v>Not Billed</v>
      </c>
      <c r="E299" s="36" t="str">
        <f>IF(
   COUNTIF('Equip Rates'!$B:$B, $A299)=0,
   "No Rate in Equip Rates",
   IF(
      COUNTIF('Equip Billings'!$B:$B, $A299)=0,
      "Has Rate / Not Billed",
      "Has Rate / Billed"
   )
)</f>
        <v>No Rate in Equip Rates</v>
      </c>
      <c r="F299" s="36" t="str">
        <f>IF(
   AND(
       COUNTIF(FLEET!$CW:$CW, $A299)&gt;0,
       COUNTIF('Equip Rates'!$B:$B, $A299)&gt;0,
       COUNTIF('Equip Billings'!$B:$B, $A299)=0
   ),
   "MISSING FROM BILLINGS",
   ""
)</f>
        <v/>
      </c>
      <c r="G299" s="123" t="str" cm="1">
        <f t="array" ref="G2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0" spans="1:7" hidden="1" x14ac:dyDescent="0.25">
      <c r="A300" s="122" t="s">
        <v>3193</v>
      </c>
      <c r="B300" s="36" t="str">
        <f>IF(
   COUNTIF('Equip Rates'!$B:$B, $A300) &gt; 0,
   "In Rates",
   "Not in Rates"
)</f>
        <v>Not in Rates</v>
      </c>
      <c r="C300" s="56" t="str">
        <f>IFERROR(_xlfn.XLOOKUP(Table19[[#This Row],[ASSET ID]],Table7[Equip '#],Table7[Rate],),"Not Billed")</f>
        <v>Not Billed</v>
      </c>
      <c r="D300" s="36" t="str">
        <f>IF(
   COUNTIF('Equip Billings'!$B:$B, $A300) &gt; 0,
   "Billed",
   "Not Billed"
)</f>
        <v>Not Billed</v>
      </c>
      <c r="E300" s="36" t="str">
        <f>IF(
   COUNTIF('Equip Rates'!$B:$B, $A300)=0,
   "No Rate in Equip Rates",
   IF(
      COUNTIF('Equip Billings'!$B:$B, $A300)=0,
      "Has Rate / Not Billed",
      "Has Rate / Billed"
   )
)</f>
        <v>No Rate in Equip Rates</v>
      </c>
      <c r="F300" s="36" t="str">
        <f>IF(
   AND(
       COUNTIF(FLEET!$CW:$CW, $A300)&gt;0,
       COUNTIF('Equip Rates'!$B:$B, $A300)&gt;0,
       COUNTIF('Equip Billings'!$B:$B, $A300)=0
   ),
   "MISSING FROM BILLINGS",
   ""
)</f>
        <v/>
      </c>
      <c r="G300" s="123" t="str" cm="1">
        <f t="array" ref="G3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1" spans="1:7" hidden="1" x14ac:dyDescent="0.25">
      <c r="A301" s="122" t="s">
        <v>3194</v>
      </c>
      <c r="B301" s="36" t="str">
        <f>IF(
   COUNTIF('Equip Rates'!$B:$B, $A301) &gt; 0,
   "In Rates",
   "Not in Rates"
)</f>
        <v>Not in Rates</v>
      </c>
      <c r="C301" s="56" t="str">
        <f>IFERROR(_xlfn.XLOOKUP(Table19[[#This Row],[ASSET ID]],Table7[Equip '#],Table7[Rate],),"Not Billed")</f>
        <v>Not Billed</v>
      </c>
      <c r="D301" s="36" t="str">
        <f>IF(
   COUNTIF('Equip Billings'!$B:$B, $A301) &gt; 0,
   "Billed",
   "Not Billed"
)</f>
        <v>Not Billed</v>
      </c>
      <c r="E301" s="36" t="str">
        <f>IF(
   COUNTIF('Equip Rates'!$B:$B, $A301)=0,
   "No Rate in Equip Rates",
   IF(
      COUNTIF('Equip Billings'!$B:$B, $A301)=0,
      "Has Rate / Not Billed",
      "Has Rate / Billed"
   )
)</f>
        <v>No Rate in Equip Rates</v>
      </c>
      <c r="F301" s="36" t="str">
        <f>IF(
   AND(
       COUNTIF(FLEET!$CW:$CW, $A301)&gt;0,
       COUNTIF('Equip Rates'!$B:$B, $A301)&gt;0,
       COUNTIF('Equip Billings'!$B:$B, $A301)=0
   ),
   "MISSING FROM BILLINGS",
   ""
)</f>
        <v/>
      </c>
      <c r="G301" s="123" t="str" cm="1">
        <f t="array" ref="G3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2" spans="1:7" hidden="1" x14ac:dyDescent="0.25">
      <c r="A302" s="122" t="s">
        <v>3326</v>
      </c>
      <c r="B302" s="36" t="str">
        <f>IF(
   COUNTIF('Equip Rates'!$B:$B, $A302) &gt; 0,
   "In Rates",
   "Not in Rates"
)</f>
        <v>Not in Rates</v>
      </c>
      <c r="C302" s="56" t="str">
        <f>IFERROR(_xlfn.XLOOKUP(Table19[[#This Row],[ASSET ID]],Table7[Equip '#],Table7[Rate],),"Not Billed")</f>
        <v>Not Billed</v>
      </c>
      <c r="D302" s="36" t="str">
        <f>IF(
   COUNTIF('Equip Billings'!$B:$B, $A302) &gt; 0,
   "Billed",
   "Not Billed"
)</f>
        <v>Not Billed</v>
      </c>
      <c r="E302" s="36" t="str">
        <f>IF(
   COUNTIF('Equip Rates'!$B:$B, $A302)=0,
   "No Rate in Equip Rates",
   IF(
      COUNTIF('Equip Billings'!$B:$B, $A302)=0,
      "Has Rate / Not Billed",
      "Has Rate / Billed"
   )
)</f>
        <v>No Rate in Equip Rates</v>
      </c>
      <c r="F302" s="36" t="str">
        <f>IF(
   AND(
       COUNTIF(FLEET!$CW:$CW, $A302)&gt;0,
       COUNTIF('Equip Rates'!$B:$B, $A302)&gt;0,
       COUNTIF('Equip Billings'!$B:$B, $A302)=0
   ),
   "MISSING FROM BILLINGS",
   ""
)</f>
        <v/>
      </c>
      <c r="G302" s="123" t="str" cm="1">
        <f t="array" ref="G3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3" spans="1:7" hidden="1" x14ac:dyDescent="0.25">
      <c r="A303" s="122" t="s">
        <v>3327</v>
      </c>
      <c r="B303" s="36" t="str">
        <f>IF(
   COUNTIF('Equip Rates'!$B:$B, $A303) &gt; 0,
   "In Rates",
   "Not in Rates"
)</f>
        <v>Not in Rates</v>
      </c>
      <c r="C303" s="56" t="str">
        <f>IFERROR(_xlfn.XLOOKUP(Table19[[#This Row],[ASSET ID]],Table7[Equip '#],Table7[Rate],),"Not Billed")</f>
        <v>Not Billed</v>
      </c>
      <c r="D303" s="36" t="str">
        <f>IF(
   COUNTIF('Equip Billings'!$B:$B, $A303) &gt; 0,
   "Billed",
   "Not Billed"
)</f>
        <v>Not Billed</v>
      </c>
      <c r="E303" s="36" t="str">
        <f>IF(
   COUNTIF('Equip Rates'!$B:$B, $A303)=0,
   "No Rate in Equip Rates",
   IF(
      COUNTIF('Equip Billings'!$B:$B, $A303)=0,
      "Has Rate / Not Billed",
      "Has Rate / Billed"
   )
)</f>
        <v>No Rate in Equip Rates</v>
      </c>
      <c r="F303" s="36" t="str">
        <f>IF(
   AND(
       COUNTIF(FLEET!$CW:$CW, $A303)&gt;0,
       COUNTIF('Equip Rates'!$B:$B, $A303)&gt;0,
       COUNTIF('Equip Billings'!$B:$B, $A303)=0
   ),
   "MISSING FROM BILLINGS",
   ""
)</f>
        <v/>
      </c>
      <c r="G303" s="123" t="str" cm="1">
        <f t="array" ref="G3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4" spans="1:7" hidden="1" x14ac:dyDescent="0.25">
      <c r="A304" s="122" t="s">
        <v>3848</v>
      </c>
      <c r="B304" s="36" t="str">
        <f>IF(
   COUNTIF('Equip Rates'!$B:$B, $A304) &gt; 0,
   "In Rates",
   "Not in Rates"
)</f>
        <v>In Rates</v>
      </c>
      <c r="C304" s="56">
        <f>IFERROR(_xlfn.XLOOKUP(Table19[[#This Row],[ASSET ID]],Table7[Equip '#],Table7[Rate],),"Not Billed")</f>
        <v>800</v>
      </c>
      <c r="D304" s="36" t="str">
        <f>IF(
   COUNTIF('Equip Billings'!$B:$B, $A304) &gt; 0,
   "Billed",
   "Not Billed"
)</f>
        <v>Billed</v>
      </c>
      <c r="E304" s="36" t="str">
        <f>IF(
   COUNTIF('Equip Rates'!$B:$B, $A304)=0,
   "No Rate in Equip Rates",
   IF(
      COUNTIF('Equip Billings'!$B:$B, $A304)=0,
      "Has Rate / Not Billed",
      "Has Rate / Billed"
   )
)</f>
        <v>Has Rate / Billed</v>
      </c>
      <c r="F304" s="36" t="str">
        <f>IF(
   AND(
       COUNTIF(FLEET!$CW:$CW, $A304)&gt;0,
       COUNTIF('Equip Rates'!$B:$B, $A304)&gt;0,
       COUNTIF('Equip Billings'!$B:$B, $A304)=0
   ),
   "MISSING FROM BILLINGS",
   ""
)</f>
        <v/>
      </c>
      <c r="G304" s="123" t="str" cm="1">
        <f t="array" ref="G3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5" spans="1:7" x14ac:dyDescent="0.25">
      <c r="A305" s="122" t="s">
        <v>3849</v>
      </c>
      <c r="B305" s="36" t="str">
        <f>IF(
   COUNTIF('Equip Rates'!$B:$B, $A305) &gt; 0,
   "In Rates",
   "Not in Rates"
)</f>
        <v>In Rates</v>
      </c>
      <c r="C305" s="56">
        <f>IFERROR(_xlfn.XLOOKUP(Table19[[#This Row],[ASSET ID]],Table7[Equip '#],Table7[Rate],),"Not Billed")</f>
        <v>800</v>
      </c>
      <c r="D305" s="36" t="str">
        <f>IF(
   COUNTIF('Equip Billings'!$B:$B, $A305) &gt; 0,
   "Billed",
   "Not Billed"
)</f>
        <v>Billed</v>
      </c>
      <c r="E305" s="36" t="str">
        <f>IF(
   COUNTIF('Equip Rates'!$B:$B, $A305)=0,
   "No Rate in Equip Rates",
   IF(
      COUNTIF('Equip Billings'!$B:$B, $A305)=0,
      "Has Rate / Not Billed",
      "Has Rate / Billed"
   )
)</f>
        <v>Has Rate / Billed</v>
      </c>
      <c r="F305" s="36" t="str">
        <f>IF(
   AND(
       COUNTIF(FLEET!$CW:$CW, $A305)&gt;0,
       COUNTIF('Equip Rates'!$B:$B, $A305)&gt;0,
       COUNTIF('Equip Billings'!$B:$B, $A305)=0
   ),
   "MISSING FROM BILLINGS",
   ""
)</f>
        <v/>
      </c>
      <c r="G305" s="123" t="str" cm="1">
        <f t="array" ref="G3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6" spans="1:7" hidden="1" x14ac:dyDescent="0.25">
      <c r="A306" s="122" t="s">
        <v>3850</v>
      </c>
      <c r="B306" s="36" t="str">
        <f>IF(
   COUNTIF('Equip Rates'!$B:$B, $A306) &gt; 0,
   "In Rates",
   "Not in Rates"
)</f>
        <v>In Rates</v>
      </c>
      <c r="C306" s="56">
        <f>IFERROR(_xlfn.XLOOKUP(Table19[[#This Row],[ASSET ID]],Table7[Equip '#],Table7[Rate],),"Not Billed")</f>
        <v>800</v>
      </c>
      <c r="D306" s="36" t="str">
        <f>IF(
   COUNTIF('Equip Billings'!$B:$B, $A306) &gt; 0,
   "Billed",
   "Not Billed"
)</f>
        <v>Billed</v>
      </c>
      <c r="E306" s="36" t="str">
        <f>IF(
   COUNTIF('Equip Rates'!$B:$B, $A306)=0,
   "No Rate in Equip Rates",
   IF(
      COUNTIF('Equip Billings'!$B:$B, $A306)=0,
      "Has Rate / Not Billed",
      "Has Rate / Billed"
   )
)</f>
        <v>Has Rate / Billed</v>
      </c>
      <c r="F306" s="36" t="str">
        <f>IF(
   AND(
       COUNTIF(FLEET!$CW:$CW, $A306)&gt;0,
       COUNTIF('Equip Rates'!$B:$B, $A306)&gt;0,
       COUNTIF('Equip Billings'!$B:$B, $A306)=0
   ),
   "MISSING FROM BILLINGS",
   ""
)</f>
        <v/>
      </c>
      <c r="G306" s="123" t="str" cm="1">
        <f t="array" ref="G3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7" spans="1:7" hidden="1" x14ac:dyDescent="0.25">
      <c r="A307" s="122" t="s">
        <v>3851</v>
      </c>
      <c r="B307" s="36" t="str">
        <f>IF(
   COUNTIF('Equip Rates'!$B:$B, $A307) &gt; 0,
   "In Rates",
   "Not in Rates"
)</f>
        <v>In Rates</v>
      </c>
      <c r="C307" s="56">
        <f>IFERROR(_xlfn.XLOOKUP(Table19[[#This Row],[ASSET ID]],Table7[Equip '#],Table7[Rate],),"Not Billed")</f>
        <v>800</v>
      </c>
      <c r="D307" s="36" t="str">
        <f>IF(
   COUNTIF('Equip Billings'!$B:$B, $A307) &gt; 0,
   "Billed",
   "Not Billed"
)</f>
        <v>Billed</v>
      </c>
      <c r="E307" s="36" t="str">
        <f>IF(
   COUNTIF('Equip Rates'!$B:$B, $A307)=0,
   "No Rate in Equip Rates",
   IF(
      COUNTIF('Equip Billings'!$B:$B, $A307)=0,
      "Has Rate / Not Billed",
      "Has Rate / Billed"
   )
)</f>
        <v>Has Rate / Billed</v>
      </c>
      <c r="F307" s="36" t="str">
        <f>IF(
   AND(
       COUNTIF(FLEET!$CW:$CW, $A307)&gt;0,
       COUNTIF('Equip Rates'!$B:$B, $A307)&gt;0,
       COUNTIF('Equip Billings'!$B:$B, $A307)=0
   ),
   "MISSING FROM BILLINGS",
   ""
)</f>
        <v/>
      </c>
      <c r="G307" s="123" t="str" cm="1">
        <f t="array" ref="G3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8" spans="1:7" hidden="1" x14ac:dyDescent="0.25">
      <c r="A308" s="122" t="s">
        <v>4296</v>
      </c>
      <c r="B308" s="36" t="str">
        <f>IF(
   COUNTIF('Equip Rates'!$B:$B, $A308) &gt; 0,
   "In Rates",
   "Not in Rates"
)</f>
        <v>Not in Rates</v>
      </c>
      <c r="C308" s="56" t="str">
        <f>IFERROR(_xlfn.XLOOKUP(Table19[[#This Row],[ASSET ID]],Table7[Equip '#],Table7[Rate],),"Not Billed")</f>
        <v>Not Billed</v>
      </c>
      <c r="D308" s="36" t="str">
        <f>IF(
   COUNTIF('Equip Billings'!$B:$B, $A308) &gt; 0,
   "Billed",
   "Not Billed"
)</f>
        <v>Not Billed</v>
      </c>
      <c r="E308" s="36" t="str">
        <f>IF(
   COUNTIF('Equip Rates'!$B:$B, $A308)=0,
   "No Rate in Equip Rates",
   IF(
      COUNTIF('Equip Billings'!$B:$B, $A308)=0,
      "Has Rate / Not Billed",
      "Has Rate / Billed"
   )
)</f>
        <v>No Rate in Equip Rates</v>
      </c>
      <c r="F308" s="36" t="str">
        <f>IF(
   AND(
       COUNTIF(FLEET!$CW:$CW, $A308)&gt;0,
       COUNTIF('Equip Rates'!$B:$B, $A308)&gt;0,
       COUNTIF('Equip Billings'!$B:$B, $A308)=0
   ),
   "MISSING FROM BILLINGS",
   ""
)</f>
        <v/>
      </c>
      <c r="G308" s="123" t="str" cm="1">
        <f t="array" ref="G3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09" spans="1:7" hidden="1" x14ac:dyDescent="0.25">
      <c r="A309" s="122" t="s">
        <v>3660</v>
      </c>
      <c r="B309" s="36" t="str">
        <f>IF(
   COUNTIF('Equip Rates'!$B:$B, $A309) &gt; 0,
   "In Rates",
   "Not in Rates"
)</f>
        <v>Not in Rates</v>
      </c>
      <c r="C309" s="56" t="str">
        <f>IFERROR(_xlfn.XLOOKUP(Table19[[#This Row],[ASSET ID]],Table7[Equip '#],Table7[Rate],),"Not Billed")</f>
        <v>Not Billed</v>
      </c>
      <c r="D309" s="36" t="str">
        <f>IF(
   COUNTIF('Equip Billings'!$B:$B, $A309) &gt; 0,
   "Billed",
   "Not Billed"
)</f>
        <v>Not Billed</v>
      </c>
      <c r="E309" s="36" t="str">
        <f>IF(
   COUNTIF('Equip Rates'!$B:$B, $A309)=0,
   "No Rate in Equip Rates",
   IF(
      COUNTIF('Equip Billings'!$B:$B, $A309)=0,
      "Has Rate / Not Billed",
      "Has Rate / Billed"
   )
)</f>
        <v>No Rate in Equip Rates</v>
      </c>
      <c r="F309" s="36" t="str">
        <f>IF(
   AND(
       COUNTIF(FLEET!$CW:$CW, $A309)&gt;0,
       COUNTIF('Equip Rates'!$B:$B, $A309)&gt;0,
       COUNTIF('Equip Billings'!$B:$B, $A309)=0
   ),
   "MISSING FROM BILLINGS",
   ""
)</f>
        <v/>
      </c>
      <c r="G309" s="123" t="str" cm="1">
        <f t="array" ref="G3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0" spans="1:7" hidden="1" x14ac:dyDescent="0.25">
      <c r="A310" s="122" t="s">
        <v>4232</v>
      </c>
      <c r="B310" s="36" t="str">
        <f>IF(
   COUNTIF('Equip Rates'!$B:$B, $A310) &gt; 0,
   "In Rates",
   "Not in Rates"
)</f>
        <v>Not in Rates</v>
      </c>
      <c r="C310" s="56" t="str">
        <f>IFERROR(_xlfn.XLOOKUP(Table19[[#This Row],[ASSET ID]],Table7[Equip '#],Table7[Rate],),"Not Billed")</f>
        <v>Not Billed</v>
      </c>
      <c r="D310" s="36" t="str">
        <f>IF(
   COUNTIF('Equip Billings'!$B:$B, $A310) &gt; 0,
   "Billed",
   "Not Billed"
)</f>
        <v>Not Billed</v>
      </c>
      <c r="E310" s="36" t="str">
        <f>IF(
   COUNTIF('Equip Rates'!$B:$B, $A310)=0,
   "No Rate in Equip Rates",
   IF(
      COUNTIF('Equip Billings'!$B:$B, $A310)=0,
      "Has Rate / Not Billed",
      "Has Rate / Billed"
   )
)</f>
        <v>No Rate in Equip Rates</v>
      </c>
      <c r="F310" s="36" t="str">
        <f>IF(
   AND(
       COUNTIF(FLEET!$CW:$CW, $A310)&gt;0,
       COUNTIF('Equip Rates'!$B:$B, $A310)&gt;0,
       COUNTIF('Equip Billings'!$B:$B, $A310)=0
   ),
   "MISSING FROM BILLINGS",
   ""
)</f>
        <v/>
      </c>
      <c r="G310" s="123" t="str" cm="1">
        <f t="array" ref="G3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1" spans="1:7" hidden="1" x14ac:dyDescent="0.25">
      <c r="A311" s="122" t="s">
        <v>4259</v>
      </c>
      <c r="B311" s="36" t="str">
        <f>IF(
   COUNTIF('Equip Rates'!$B:$B, $A311) &gt; 0,
   "In Rates",
   "Not in Rates"
)</f>
        <v>Not in Rates</v>
      </c>
      <c r="C311" s="56" t="str">
        <f>IFERROR(_xlfn.XLOOKUP(Table19[[#This Row],[ASSET ID]],Table7[Equip '#],Table7[Rate],),"Not Billed")</f>
        <v>Not Billed</v>
      </c>
      <c r="D311" s="36" t="str">
        <f>IF(
   COUNTIF('Equip Billings'!$B:$B, $A311) &gt; 0,
   "Billed",
   "Not Billed"
)</f>
        <v>Not Billed</v>
      </c>
      <c r="E311" s="36" t="str">
        <f>IF(
   COUNTIF('Equip Rates'!$B:$B, $A311)=0,
   "No Rate in Equip Rates",
   IF(
      COUNTIF('Equip Billings'!$B:$B, $A311)=0,
      "Has Rate / Not Billed",
      "Has Rate / Billed"
   )
)</f>
        <v>No Rate in Equip Rates</v>
      </c>
      <c r="F311" s="36" t="str">
        <f>IF(
   AND(
       COUNTIF(FLEET!$CW:$CW, $A311)&gt;0,
       COUNTIF('Equip Rates'!$B:$B, $A311)&gt;0,
       COUNTIF('Equip Billings'!$B:$B, $A311)=0
   ),
   "MISSING FROM BILLINGS",
   ""
)</f>
        <v/>
      </c>
      <c r="G311" s="123" t="str" cm="1">
        <f t="array" ref="G3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2" spans="1:7" hidden="1" x14ac:dyDescent="0.25">
      <c r="A312" s="122" t="s">
        <v>3984</v>
      </c>
      <c r="B312" s="36" t="str">
        <f>IF(
   COUNTIF('Equip Rates'!$B:$B, $A312) &gt; 0,
   "In Rates",
   "Not in Rates"
)</f>
        <v>Not in Rates</v>
      </c>
      <c r="C312" s="56" t="str">
        <f>IFERROR(_xlfn.XLOOKUP(Table19[[#This Row],[ASSET ID]],Table7[Equip '#],Table7[Rate],),"Not Billed")</f>
        <v>Not Billed</v>
      </c>
      <c r="D312" s="36" t="str">
        <f>IF(
   COUNTIF('Equip Billings'!$B:$B, $A312) &gt; 0,
   "Billed",
   "Not Billed"
)</f>
        <v>Not Billed</v>
      </c>
      <c r="E312" s="36" t="str">
        <f>IF(
   COUNTIF('Equip Rates'!$B:$B, $A312)=0,
   "No Rate in Equip Rates",
   IF(
      COUNTIF('Equip Billings'!$B:$B, $A312)=0,
      "Has Rate / Not Billed",
      "Has Rate / Billed"
   )
)</f>
        <v>No Rate in Equip Rates</v>
      </c>
      <c r="F312" s="36" t="str">
        <f>IF(
   AND(
       COUNTIF(FLEET!$CW:$CW, $A312)&gt;0,
       COUNTIF('Equip Rates'!$B:$B, $A312)&gt;0,
       COUNTIF('Equip Billings'!$B:$B, $A312)=0
   ),
   "MISSING FROM BILLINGS",
   ""
)</f>
        <v/>
      </c>
      <c r="G312" s="123" t="str" cm="1">
        <f t="array" ref="G3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3" spans="1:7" hidden="1" x14ac:dyDescent="0.25">
      <c r="A313" s="122" t="s">
        <v>1301</v>
      </c>
      <c r="B313" s="36" t="str">
        <f>IF(
   COUNTIF('Equip Rates'!$B:$B, $A313) &gt; 0,
   "In Rates",
   "Not in Rates"
)</f>
        <v>Not in Rates</v>
      </c>
      <c r="C313" s="56" t="str">
        <f>IFERROR(_xlfn.XLOOKUP(Table19[[#This Row],[ASSET ID]],Table7[Equip '#],Table7[Rate],),"Not Billed")</f>
        <v>Not Billed</v>
      </c>
      <c r="D313" s="36" t="str">
        <f>IF(
   COUNTIF('Equip Billings'!$B:$B, $A313) &gt; 0,
   "Billed",
   "Not Billed"
)</f>
        <v>Not Billed</v>
      </c>
      <c r="E313" s="36" t="str">
        <f>IF(
   COUNTIF('Equip Rates'!$B:$B, $A313)=0,
   "No Rate in Equip Rates",
   IF(
      COUNTIF('Equip Billings'!$B:$B, $A313)=0,
      "Has Rate / Not Billed",
      "Has Rate / Billed"
   )
)</f>
        <v>No Rate in Equip Rates</v>
      </c>
      <c r="F313" s="36" t="str">
        <f>IF(
   AND(
       COUNTIF(FLEET!$CW:$CW, $A313)&gt;0,
       COUNTIF('Equip Rates'!$B:$B, $A313)&gt;0,
       COUNTIF('Equip Billings'!$B:$B, $A313)=0
   ),
   "MISSING FROM BILLINGS",
   ""
)</f>
        <v/>
      </c>
      <c r="G313" s="123" t="str" cm="1">
        <f t="array" ref="G3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4" spans="1:7" hidden="1" x14ac:dyDescent="0.25">
      <c r="A314" s="122" t="s">
        <v>3661</v>
      </c>
      <c r="B314" s="36" t="str">
        <f>IF(
   COUNTIF('Equip Rates'!$B:$B, $A314) &gt; 0,
   "In Rates",
   "Not in Rates"
)</f>
        <v>Not in Rates</v>
      </c>
      <c r="C314" s="56" t="str">
        <f>IFERROR(_xlfn.XLOOKUP(Table19[[#This Row],[ASSET ID]],Table7[Equip '#],Table7[Rate],),"Not Billed")</f>
        <v>Not Billed</v>
      </c>
      <c r="D314" s="36" t="str">
        <f>IF(
   COUNTIF('Equip Billings'!$B:$B, $A314) &gt; 0,
   "Billed",
   "Not Billed"
)</f>
        <v>Not Billed</v>
      </c>
      <c r="E314" s="36" t="str">
        <f>IF(
   COUNTIF('Equip Rates'!$B:$B, $A314)=0,
   "No Rate in Equip Rates",
   IF(
      COUNTIF('Equip Billings'!$B:$B, $A314)=0,
      "Has Rate / Not Billed",
      "Has Rate / Billed"
   )
)</f>
        <v>No Rate in Equip Rates</v>
      </c>
      <c r="F314" s="36" t="str">
        <f>IF(
   AND(
       COUNTIF(FLEET!$CW:$CW, $A314)&gt;0,
       COUNTIF('Equip Rates'!$B:$B, $A314)&gt;0,
       COUNTIF('Equip Billings'!$B:$B, $A314)=0
   ),
   "MISSING FROM BILLINGS",
   ""
)</f>
        <v/>
      </c>
      <c r="G314" s="123" t="str" cm="1">
        <f t="array" ref="G3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5" spans="1:7" hidden="1" x14ac:dyDescent="0.25">
      <c r="A315" s="122" t="s">
        <v>3942</v>
      </c>
      <c r="B315" s="36" t="str">
        <f>IF(
   COUNTIF('Equip Rates'!$B:$B, $A315) &gt; 0,
   "In Rates",
   "Not in Rates"
)</f>
        <v>Not in Rates</v>
      </c>
      <c r="C315" s="56" t="str">
        <f>IFERROR(_xlfn.XLOOKUP(Table19[[#This Row],[ASSET ID]],Table7[Equip '#],Table7[Rate],),"Not Billed")</f>
        <v>Not Billed</v>
      </c>
      <c r="D315" s="36" t="str">
        <f>IF(
   COUNTIF('Equip Billings'!$B:$B, $A315) &gt; 0,
   "Billed",
   "Not Billed"
)</f>
        <v>Not Billed</v>
      </c>
      <c r="E315" s="36" t="str">
        <f>IF(
   COUNTIF('Equip Rates'!$B:$B, $A315)=0,
   "No Rate in Equip Rates",
   IF(
      COUNTIF('Equip Billings'!$B:$B, $A315)=0,
      "Has Rate / Not Billed",
      "Has Rate / Billed"
   )
)</f>
        <v>No Rate in Equip Rates</v>
      </c>
      <c r="F315" s="36" t="str">
        <f>IF(
   AND(
       COUNTIF(FLEET!$CW:$CW, $A315)&gt;0,
       COUNTIF('Equip Rates'!$B:$B, $A315)&gt;0,
       COUNTIF('Equip Billings'!$B:$B, $A315)=0
   ),
   "MISSING FROM BILLINGS",
   ""
)</f>
        <v/>
      </c>
      <c r="G315" s="123" t="str" cm="1">
        <f t="array" ref="G3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6" spans="1:7" hidden="1" x14ac:dyDescent="0.25">
      <c r="A316" s="122" t="s">
        <v>6173</v>
      </c>
      <c r="B316" s="36" t="str">
        <f>IF(
   COUNTIF('Equip Rates'!$B:$B, $A316) &gt; 0,
   "In Rates",
   "Not in Rates"
)</f>
        <v>Not in Rates</v>
      </c>
      <c r="C316" s="56" t="str">
        <f>IFERROR(_xlfn.XLOOKUP(Table19[[#This Row],[ASSET ID]],Table7[Equip '#],Table7[Rate],),"Not Billed")</f>
        <v>Not Billed</v>
      </c>
      <c r="D316" s="36" t="str">
        <f>IF(
   COUNTIF('Equip Billings'!$B:$B, $A316) &gt; 0,
   "Billed",
   "Not Billed"
)</f>
        <v>Not Billed</v>
      </c>
      <c r="E316" s="36" t="str">
        <f>IF(
   COUNTIF('Equip Rates'!$B:$B, $A316)=0,
   "No Rate in Equip Rates",
   IF(
      COUNTIF('Equip Billings'!$B:$B, $A316)=0,
      "Has Rate / Not Billed",
      "Has Rate / Billed"
   )
)</f>
        <v>No Rate in Equip Rates</v>
      </c>
      <c r="F316" s="36" t="str">
        <f>IF(
   AND(
       COUNTIF(FLEET!$CW:$CW, $A316)&gt;0,
       COUNTIF('Equip Rates'!$B:$B, $A316)&gt;0,
       COUNTIF('Equip Billings'!$B:$B, $A316)=0
   ),
   "MISSING FROM BILLINGS",
   ""
)</f>
        <v/>
      </c>
      <c r="G316" s="123" t="str" cm="1">
        <f t="array" ref="G3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7" spans="1:7" hidden="1" x14ac:dyDescent="0.25">
      <c r="A317" s="122" t="s">
        <v>1303</v>
      </c>
      <c r="B317" s="36" t="str">
        <f>IF(
   COUNTIF('Equip Rates'!$B:$B, $A317) &gt; 0,
   "In Rates",
   "Not in Rates"
)</f>
        <v>Not in Rates</v>
      </c>
      <c r="C317" s="56" t="str">
        <f>IFERROR(_xlfn.XLOOKUP(Table19[[#This Row],[ASSET ID]],Table7[Equip '#],Table7[Rate],),"Not Billed")</f>
        <v>Not Billed</v>
      </c>
      <c r="D317" s="36" t="str">
        <f>IF(
   COUNTIF('Equip Billings'!$B:$B, $A317) &gt; 0,
   "Billed",
   "Not Billed"
)</f>
        <v>Not Billed</v>
      </c>
      <c r="E317" s="36" t="str">
        <f>IF(
   COUNTIF('Equip Rates'!$B:$B, $A317)=0,
   "No Rate in Equip Rates",
   IF(
      COUNTIF('Equip Billings'!$B:$B, $A317)=0,
      "Has Rate / Not Billed",
      "Has Rate / Billed"
   )
)</f>
        <v>No Rate in Equip Rates</v>
      </c>
      <c r="F317" s="36" t="str">
        <f>IF(
   AND(
       COUNTIF(FLEET!$CW:$CW, $A317)&gt;0,
       COUNTIF('Equip Rates'!$B:$B, $A317)&gt;0,
       COUNTIF('Equip Billings'!$B:$B, $A317)=0
   ),
   "MISSING FROM BILLINGS",
   ""
)</f>
        <v/>
      </c>
      <c r="G317" s="123" t="str" cm="1">
        <f t="array" ref="G3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8" spans="1:7" hidden="1" x14ac:dyDescent="0.25">
      <c r="A318" s="122" t="s">
        <v>6183</v>
      </c>
      <c r="B318" s="36" t="str">
        <f>IF(
   COUNTIF('Equip Rates'!$B:$B, $A318) &gt; 0,
   "In Rates",
   "Not in Rates"
)</f>
        <v>Not in Rates</v>
      </c>
      <c r="C318" s="56" t="str">
        <f>IFERROR(_xlfn.XLOOKUP(Table19[[#This Row],[ASSET ID]],Table7[Equip '#],Table7[Rate],),"Not Billed")</f>
        <v>Not Billed</v>
      </c>
      <c r="D318" s="36" t="str">
        <f>IF(
   COUNTIF('Equip Billings'!$B:$B, $A318) &gt; 0,
   "Billed",
   "Not Billed"
)</f>
        <v>Not Billed</v>
      </c>
      <c r="E318" s="36" t="str">
        <f>IF(
   COUNTIF('Equip Rates'!$B:$B, $A318)=0,
   "No Rate in Equip Rates",
   IF(
      COUNTIF('Equip Billings'!$B:$B, $A318)=0,
      "Has Rate / Not Billed",
      "Has Rate / Billed"
   )
)</f>
        <v>No Rate in Equip Rates</v>
      </c>
      <c r="F318" s="36" t="str">
        <f>IF(
   AND(
       COUNTIF(FLEET!$CW:$CW, $A318)&gt;0,
       COUNTIF('Equip Rates'!$B:$B, $A318)&gt;0,
       COUNTIF('Equip Billings'!$B:$B, $A318)=0
   ),
   "MISSING FROM BILLINGS",
   ""
)</f>
        <v/>
      </c>
      <c r="G318" s="123" t="str" cm="1">
        <f t="array" ref="G3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19" spans="1:7" hidden="1" x14ac:dyDescent="0.25">
      <c r="A319" s="122" t="s">
        <v>1305</v>
      </c>
      <c r="B319" s="36" t="str">
        <f>IF(
   COUNTIF('Equip Rates'!$B:$B, $A319) &gt; 0,
   "In Rates",
   "Not in Rates"
)</f>
        <v>Not in Rates</v>
      </c>
      <c r="C319" s="56" t="str">
        <f>IFERROR(_xlfn.XLOOKUP(Table19[[#This Row],[ASSET ID]],Table7[Equip '#],Table7[Rate],),"Not Billed")</f>
        <v>Not Billed</v>
      </c>
      <c r="D319" s="36" t="str">
        <f>IF(
   COUNTIF('Equip Billings'!$B:$B, $A319) &gt; 0,
   "Billed",
   "Not Billed"
)</f>
        <v>Not Billed</v>
      </c>
      <c r="E319" s="36" t="str">
        <f>IF(
   COUNTIF('Equip Rates'!$B:$B, $A319)=0,
   "No Rate in Equip Rates",
   IF(
      COUNTIF('Equip Billings'!$B:$B, $A319)=0,
      "Has Rate / Not Billed",
      "Has Rate / Billed"
   )
)</f>
        <v>No Rate in Equip Rates</v>
      </c>
      <c r="F319" s="36" t="str">
        <f>IF(
   AND(
       COUNTIF(FLEET!$CW:$CW, $A319)&gt;0,
       COUNTIF('Equip Rates'!$B:$B, $A319)&gt;0,
       COUNTIF('Equip Billings'!$B:$B, $A319)=0
   ),
   "MISSING FROM BILLINGS",
   ""
)</f>
        <v/>
      </c>
      <c r="G319" s="123" t="str" cm="1">
        <f t="array" ref="G3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0" spans="1:7" hidden="1" x14ac:dyDescent="0.25">
      <c r="A320" s="122" t="s">
        <v>6190</v>
      </c>
      <c r="B320" s="36" t="str">
        <f>IF(
   COUNTIF('Equip Rates'!$B:$B, $A320) &gt; 0,
   "In Rates",
   "Not in Rates"
)</f>
        <v>Not in Rates</v>
      </c>
      <c r="C320" s="56" t="str">
        <f>IFERROR(_xlfn.XLOOKUP(Table19[[#This Row],[ASSET ID]],Table7[Equip '#],Table7[Rate],),"Not Billed")</f>
        <v>Not Billed</v>
      </c>
      <c r="D320" s="36" t="str">
        <f>IF(
   COUNTIF('Equip Billings'!$B:$B, $A320) &gt; 0,
   "Billed",
   "Not Billed"
)</f>
        <v>Not Billed</v>
      </c>
      <c r="E320" s="36" t="str">
        <f>IF(
   COUNTIF('Equip Rates'!$B:$B, $A320)=0,
   "No Rate in Equip Rates",
   IF(
      COUNTIF('Equip Billings'!$B:$B, $A320)=0,
      "Has Rate / Not Billed",
      "Has Rate / Billed"
   )
)</f>
        <v>No Rate in Equip Rates</v>
      </c>
      <c r="F320" s="36" t="str">
        <f>IF(
   AND(
       COUNTIF(FLEET!$CW:$CW, $A320)&gt;0,
       COUNTIF('Equip Rates'!$B:$B, $A320)&gt;0,
       COUNTIF('Equip Billings'!$B:$B, $A320)=0
   ),
   "MISSING FROM BILLINGS",
   ""
)</f>
        <v/>
      </c>
      <c r="G320" s="123" t="str" cm="1">
        <f t="array" ref="G3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1" spans="1:7" hidden="1" x14ac:dyDescent="0.25">
      <c r="A321" s="122" t="s">
        <v>1307</v>
      </c>
      <c r="B321" s="36" t="str">
        <f>IF(
   COUNTIF('Equip Rates'!$B:$B, $A321) &gt; 0,
   "In Rates",
   "Not in Rates"
)</f>
        <v>Not in Rates</v>
      </c>
      <c r="C321" s="56" t="str">
        <f>IFERROR(_xlfn.XLOOKUP(Table19[[#This Row],[ASSET ID]],Table7[Equip '#],Table7[Rate],),"Not Billed")</f>
        <v>Not Billed</v>
      </c>
      <c r="D321" s="36" t="str">
        <f>IF(
   COUNTIF('Equip Billings'!$B:$B, $A321) &gt; 0,
   "Billed",
   "Not Billed"
)</f>
        <v>Not Billed</v>
      </c>
      <c r="E321" s="36" t="str">
        <f>IF(
   COUNTIF('Equip Rates'!$B:$B, $A321)=0,
   "No Rate in Equip Rates",
   IF(
      COUNTIF('Equip Billings'!$B:$B, $A321)=0,
      "Has Rate / Not Billed",
      "Has Rate / Billed"
   )
)</f>
        <v>No Rate in Equip Rates</v>
      </c>
      <c r="F321" s="36" t="str">
        <f>IF(
   AND(
       COUNTIF(FLEET!$CW:$CW, $A321)&gt;0,
       COUNTIF('Equip Rates'!$B:$B, $A321)&gt;0,
       COUNTIF('Equip Billings'!$B:$B, $A321)=0
   ),
   "MISSING FROM BILLINGS",
   ""
)</f>
        <v/>
      </c>
      <c r="G321" s="123" t="str" cm="1">
        <f t="array" ref="G3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2" spans="1:7" hidden="1" x14ac:dyDescent="0.25">
      <c r="A322" s="122" t="s">
        <v>6197</v>
      </c>
      <c r="B322" s="36" t="str">
        <f>IF(
   COUNTIF('Equip Rates'!$B:$B, $A322) &gt; 0,
   "In Rates",
   "Not in Rates"
)</f>
        <v>Not in Rates</v>
      </c>
      <c r="C322" s="56" t="str">
        <f>IFERROR(_xlfn.XLOOKUP(Table19[[#This Row],[ASSET ID]],Table7[Equip '#],Table7[Rate],),"Not Billed")</f>
        <v>Not Billed</v>
      </c>
      <c r="D322" s="36" t="str">
        <f>IF(
   COUNTIF('Equip Billings'!$B:$B, $A322) &gt; 0,
   "Billed",
   "Not Billed"
)</f>
        <v>Not Billed</v>
      </c>
      <c r="E322" s="36" t="str">
        <f>IF(
   COUNTIF('Equip Rates'!$B:$B, $A322)=0,
   "No Rate in Equip Rates",
   IF(
      COUNTIF('Equip Billings'!$B:$B, $A322)=0,
      "Has Rate / Not Billed",
      "Has Rate / Billed"
   )
)</f>
        <v>No Rate in Equip Rates</v>
      </c>
      <c r="F322" s="36" t="str">
        <f>IF(
   AND(
       COUNTIF(FLEET!$CW:$CW, $A322)&gt;0,
       COUNTIF('Equip Rates'!$B:$B, $A322)&gt;0,
       COUNTIF('Equip Billings'!$B:$B, $A322)=0
   ),
   "MISSING FROM BILLINGS",
   ""
)</f>
        <v/>
      </c>
      <c r="G322" s="123" t="str" cm="1">
        <f t="array" ref="G3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3" spans="1:7" hidden="1" x14ac:dyDescent="0.25">
      <c r="A323" s="122" t="s">
        <v>1309</v>
      </c>
      <c r="B323" s="36" t="str">
        <f>IF(
   COUNTIF('Equip Rates'!$B:$B, $A323) &gt; 0,
   "In Rates",
   "Not in Rates"
)</f>
        <v>Not in Rates</v>
      </c>
      <c r="C323" s="56" t="str">
        <f>IFERROR(_xlfn.XLOOKUP(Table19[[#This Row],[ASSET ID]],Table7[Equip '#],Table7[Rate],),"Not Billed")</f>
        <v>Not Billed</v>
      </c>
      <c r="D323" s="36" t="str">
        <f>IF(
   COUNTIF('Equip Billings'!$B:$B, $A323) &gt; 0,
   "Billed",
   "Not Billed"
)</f>
        <v>Not Billed</v>
      </c>
      <c r="E323" s="36" t="str">
        <f>IF(
   COUNTIF('Equip Rates'!$B:$B, $A323)=0,
   "No Rate in Equip Rates",
   IF(
      COUNTIF('Equip Billings'!$B:$B, $A323)=0,
      "Has Rate / Not Billed",
      "Has Rate / Billed"
   )
)</f>
        <v>No Rate in Equip Rates</v>
      </c>
      <c r="F323" s="36" t="str">
        <f>IF(
   AND(
       COUNTIF(FLEET!$CW:$CW, $A323)&gt;0,
       COUNTIF('Equip Rates'!$B:$B, $A323)&gt;0,
       COUNTIF('Equip Billings'!$B:$B, $A323)=0
   ),
   "MISSING FROM BILLINGS",
   ""
)</f>
        <v/>
      </c>
      <c r="G323" s="123" t="str" cm="1">
        <f t="array" ref="G3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4" spans="1:7" hidden="1" x14ac:dyDescent="0.25">
      <c r="A324" s="122" t="s">
        <v>6210</v>
      </c>
      <c r="B324" s="36" t="str">
        <f>IF(
   COUNTIF('Equip Rates'!$B:$B, $A324) &gt; 0,
   "In Rates",
   "Not in Rates"
)</f>
        <v>Not in Rates</v>
      </c>
      <c r="C324" s="56" t="str">
        <f>IFERROR(_xlfn.XLOOKUP(Table19[[#This Row],[ASSET ID]],Table7[Equip '#],Table7[Rate],),"Not Billed")</f>
        <v>Not Billed</v>
      </c>
      <c r="D324" s="36" t="str">
        <f>IF(
   COUNTIF('Equip Billings'!$B:$B, $A324) &gt; 0,
   "Billed",
   "Not Billed"
)</f>
        <v>Not Billed</v>
      </c>
      <c r="E324" s="36" t="str">
        <f>IF(
   COUNTIF('Equip Rates'!$B:$B, $A324)=0,
   "No Rate in Equip Rates",
   IF(
      COUNTIF('Equip Billings'!$B:$B, $A324)=0,
      "Has Rate / Not Billed",
      "Has Rate / Billed"
   )
)</f>
        <v>No Rate in Equip Rates</v>
      </c>
      <c r="F324" s="36" t="str">
        <f>IF(
   AND(
       COUNTIF(FLEET!$CW:$CW, $A324)&gt;0,
       COUNTIF('Equip Rates'!$B:$B, $A324)&gt;0,
       COUNTIF('Equip Billings'!$B:$B, $A324)=0
   ),
   "MISSING FROM BILLINGS",
   ""
)</f>
        <v/>
      </c>
      <c r="G324" s="123" t="str" cm="1">
        <f t="array" ref="G3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5" spans="1:7" hidden="1" x14ac:dyDescent="0.25">
      <c r="A325" s="122" t="s">
        <v>3985</v>
      </c>
      <c r="B325" s="36" t="str">
        <f>IF(
   COUNTIF('Equip Rates'!$B:$B, $A325) &gt; 0,
   "In Rates",
   "Not in Rates"
)</f>
        <v>Not in Rates</v>
      </c>
      <c r="C325" s="56" t="str">
        <f>IFERROR(_xlfn.XLOOKUP(Table19[[#This Row],[ASSET ID]],Table7[Equip '#],Table7[Rate],),"Not Billed")</f>
        <v>Not Billed</v>
      </c>
      <c r="D325" s="36" t="str">
        <f>IF(
   COUNTIF('Equip Billings'!$B:$B, $A325) &gt; 0,
   "Billed",
   "Not Billed"
)</f>
        <v>Not Billed</v>
      </c>
      <c r="E325" s="36" t="str">
        <f>IF(
   COUNTIF('Equip Rates'!$B:$B, $A325)=0,
   "No Rate in Equip Rates",
   IF(
      COUNTIF('Equip Billings'!$B:$B, $A325)=0,
      "Has Rate / Not Billed",
      "Has Rate / Billed"
   )
)</f>
        <v>No Rate in Equip Rates</v>
      </c>
      <c r="F325" s="36" t="str">
        <f>IF(
   AND(
       COUNTIF(FLEET!$CW:$CW, $A325)&gt;0,
       COUNTIF('Equip Rates'!$B:$B, $A325)&gt;0,
       COUNTIF('Equip Billings'!$B:$B, $A325)=0
   ),
   "MISSING FROM BILLINGS",
   ""
)</f>
        <v/>
      </c>
      <c r="G325" s="123" t="str" cm="1">
        <f t="array" ref="G3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6" spans="1:7" hidden="1" x14ac:dyDescent="0.25">
      <c r="A326" s="122" t="s">
        <v>3986</v>
      </c>
      <c r="B326" s="36" t="str">
        <f>IF(
   COUNTIF('Equip Rates'!$B:$B, $A326) &gt; 0,
   "In Rates",
   "Not in Rates"
)</f>
        <v>Not in Rates</v>
      </c>
      <c r="C326" s="56" t="str">
        <f>IFERROR(_xlfn.XLOOKUP(Table19[[#This Row],[ASSET ID]],Table7[Equip '#],Table7[Rate],),"Not Billed")</f>
        <v>Not Billed</v>
      </c>
      <c r="D326" s="36" t="str">
        <f>IF(
   COUNTIF('Equip Billings'!$B:$B, $A326) &gt; 0,
   "Billed",
   "Not Billed"
)</f>
        <v>Not Billed</v>
      </c>
      <c r="E326" s="36" t="str">
        <f>IF(
   COUNTIF('Equip Rates'!$B:$B, $A326)=0,
   "No Rate in Equip Rates",
   IF(
      COUNTIF('Equip Billings'!$B:$B, $A326)=0,
      "Has Rate / Not Billed",
      "Has Rate / Billed"
   )
)</f>
        <v>No Rate in Equip Rates</v>
      </c>
      <c r="F326" s="36" t="str">
        <f>IF(
   AND(
       COUNTIF(FLEET!$CW:$CW, $A326)&gt;0,
       COUNTIF('Equip Rates'!$B:$B, $A326)&gt;0,
       COUNTIF('Equip Billings'!$B:$B, $A326)=0
   ),
   "MISSING FROM BILLINGS",
   ""
)</f>
        <v/>
      </c>
      <c r="G326" s="123" t="str" cm="1">
        <f t="array" ref="G3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7" spans="1:7" hidden="1" x14ac:dyDescent="0.25">
      <c r="A327" s="122" t="s">
        <v>6219</v>
      </c>
      <c r="B327" s="36" t="str">
        <f>IF(
   COUNTIF('Equip Rates'!$B:$B, $A327) &gt; 0,
   "In Rates",
   "Not in Rates"
)</f>
        <v>Not in Rates</v>
      </c>
      <c r="C327" s="56" t="str">
        <f>IFERROR(_xlfn.XLOOKUP(Table19[[#This Row],[ASSET ID]],Table7[Equip '#],Table7[Rate],),"Not Billed")</f>
        <v>Not Billed</v>
      </c>
      <c r="D327" s="36" t="str">
        <f>IF(
   COUNTIF('Equip Billings'!$B:$B, $A327) &gt; 0,
   "Billed",
   "Not Billed"
)</f>
        <v>Not Billed</v>
      </c>
      <c r="E327" s="36" t="str">
        <f>IF(
   COUNTIF('Equip Rates'!$B:$B, $A327)=0,
   "No Rate in Equip Rates",
   IF(
      COUNTIF('Equip Billings'!$B:$B, $A327)=0,
      "Has Rate / Not Billed",
      "Has Rate / Billed"
   )
)</f>
        <v>No Rate in Equip Rates</v>
      </c>
      <c r="F327" s="36" t="str">
        <f>IF(
   AND(
       COUNTIF(FLEET!$CW:$CW, $A327)&gt;0,
       COUNTIF('Equip Rates'!$B:$B, $A327)&gt;0,
       COUNTIF('Equip Billings'!$B:$B, $A327)=0
   ),
   "MISSING FROM BILLINGS",
   ""
)</f>
        <v/>
      </c>
      <c r="G327" s="123" t="str" cm="1">
        <f t="array" ref="G3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8" spans="1:7" hidden="1" x14ac:dyDescent="0.25">
      <c r="A328" s="122" t="s">
        <v>6223</v>
      </c>
      <c r="B328" s="36" t="str">
        <f>IF(
   COUNTIF('Equip Rates'!$B:$B, $A328) &gt; 0,
   "In Rates",
   "Not in Rates"
)</f>
        <v>Not in Rates</v>
      </c>
      <c r="C328" s="56" t="str">
        <f>IFERROR(_xlfn.XLOOKUP(Table19[[#This Row],[ASSET ID]],Table7[Equip '#],Table7[Rate],),"Not Billed")</f>
        <v>Not Billed</v>
      </c>
      <c r="D328" s="36" t="str">
        <f>IF(
   COUNTIF('Equip Billings'!$B:$B, $A328) &gt; 0,
   "Billed",
   "Not Billed"
)</f>
        <v>Not Billed</v>
      </c>
      <c r="E328" s="36" t="str">
        <f>IF(
   COUNTIF('Equip Rates'!$B:$B, $A328)=0,
   "No Rate in Equip Rates",
   IF(
      COUNTIF('Equip Billings'!$B:$B, $A328)=0,
      "Has Rate / Not Billed",
      "Has Rate / Billed"
   )
)</f>
        <v>No Rate in Equip Rates</v>
      </c>
      <c r="F328" s="36" t="str">
        <f>IF(
   AND(
       COUNTIF(FLEET!$CW:$CW, $A328)&gt;0,
       COUNTIF('Equip Rates'!$B:$B, $A328)&gt;0,
       COUNTIF('Equip Billings'!$B:$B, $A328)=0
   ),
   "MISSING FROM BILLINGS",
   ""
)</f>
        <v/>
      </c>
      <c r="G328" s="123" t="str" cm="1">
        <f t="array" ref="G3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29" spans="1:7" hidden="1" x14ac:dyDescent="0.25">
      <c r="A329" s="122" t="s">
        <v>6228</v>
      </c>
      <c r="B329" s="36" t="str">
        <f>IF(
   COUNTIF('Equip Rates'!$B:$B, $A329) &gt; 0,
   "In Rates",
   "Not in Rates"
)</f>
        <v>Not in Rates</v>
      </c>
      <c r="C329" s="56" t="str">
        <f>IFERROR(_xlfn.XLOOKUP(Table19[[#This Row],[ASSET ID]],Table7[Equip '#],Table7[Rate],),"Not Billed")</f>
        <v>Not Billed</v>
      </c>
      <c r="D329" s="36" t="str">
        <f>IF(
   COUNTIF('Equip Billings'!$B:$B, $A329) &gt; 0,
   "Billed",
   "Not Billed"
)</f>
        <v>Not Billed</v>
      </c>
      <c r="E329" s="36" t="str">
        <f>IF(
   COUNTIF('Equip Rates'!$B:$B, $A329)=0,
   "No Rate in Equip Rates",
   IF(
      COUNTIF('Equip Billings'!$B:$B, $A329)=0,
      "Has Rate / Not Billed",
      "Has Rate / Billed"
   )
)</f>
        <v>No Rate in Equip Rates</v>
      </c>
      <c r="F329" s="36" t="str">
        <f>IF(
   AND(
       COUNTIF(FLEET!$CW:$CW, $A329)&gt;0,
       COUNTIF('Equip Rates'!$B:$B, $A329)&gt;0,
       COUNTIF('Equip Billings'!$B:$B, $A329)=0
   ),
   "MISSING FROM BILLINGS",
   ""
)</f>
        <v/>
      </c>
      <c r="G329" s="123" t="str" cm="1">
        <f t="array" ref="G3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0" spans="1:7" hidden="1" x14ac:dyDescent="0.25">
      <c r="A330" s="122" t="s">
        <v>6232</v>
      </c>
      <c r="B330" s="36" t="str">
        <f>IF(
   COUNTIF('Equip Rates'!$B:$B, $A330) &gt; 0,
   "In Rates",
   "Not in Rates"
)</f>
        <v>Not in Rates</v>
      </c>
      <c r="C330" s="56" t="str">
        <f>IFERROR(_xlfn.XLOOKUP(Table19[[#This Row],[ASSET ID]],Table7[Equip '#],Table7[Rate],),"Not Billed")</f>
        <v>Not Billed</v>
      </c>
      <c r="D330" s="36" t="str">
        <f>IF(
   COUNTIF('Equip Billings'!$B:$B, $A330) &gt; 0,
   "Billed",
   "Not Billed"
)</f>
        <v>Not Billed</v>
      </c>
      <c r="E330" s="36" t="str">
        <f>IF(
   COUNTIF('Equip Rates'!$B:$B, $A330)=0,
   "No Rate in Equip Rates",
   IF(
      COUNTIF('Equip Billings'!$B:$B, $A330)=0,
      "Has Rate / Not Billed",
      "Has Rate / Billed"
   )
)</f>
        <v>No Rate in Equip Rates</v>
      </c>
      <c r="F330" s="36" t="str">
        <f>IF(
   AND(
       COUNTIF(FLEET!$CW:$CW, $A330)&gt;0,
       COUNTIF('Equip Rates'!$B:$B, $A330)&gt;0,
       COUNTIF('Equip Billings'!$B:$B, $A330)=0
   ),
   "MISSING FROM BILLINGS",
   ""
)</f>
        <v/>
      </c>
      <c r="G330" s="123" t="str" cm="1">
        <f t="array" ref="G3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1" spans="1:7" hidden="1" x14ac:dyDescent="0.25">
      <c r="A331" s="122" t="s">
        <v>6236</v>
      </c>
      <c r="B331" s="36" t="str">
        <f>IF(
   COUNTIF('Equip Rates'!$B:$B, $A331) &gt; 0,
   "In Rates",
   "Not in Rates"
)</f>
        <v>Not in Rates</v>
      </c>
      <c r="C331" s="56" t="str">
        <f>IFERROR(_xlfn.XLOOKUP(Table19[[#This Row],[ASSET ID]],Table7[Equip '#],Table7[Rate],),"Not Billed")</f>
        <v>Not Billed</v>
      </c>
      <c r="D331" s="36" t="str">
        <f>IF(
   COUNTIF('Equip Billings'!$B:$B, $A331) &gt; 0,
   "Billed",
   "Not Billed"
)</f>
        <v>Not Billed</v>
      </c>
      <c r="E331" s="36" t="str">
        <f>IF(
   COUNTIF('Equip Rates'!$B:$B, $A331)=0,
   "No Rate in Equip Rates",
   IF(
      COUNTIF('Equip Billings'!$B:$B, $A331)=0,
      "Has Rate / Not Billed",
      "Has Rate / Billed"
   )
)</f>
        <v>No Rate in Equip Rates</v>
      </c>
      <c r="F331" s="36" t="str">
        <f>IF(
   AND(
       COUNTIF(FLEET!$CW:$CW, $A331)&gt;0,
       COUNTIF('Equip Rates'!$B:$B, $A331)&gt;0,
       COUNTIF('Equip Billings'!$B:$B, $A331)=0
   ),
   "MISSING FROM BILLINGS",
   ""
)</f>
        <v/>
      </c>
      <c r="G331" s="123" t="str" cm="1">
        <f t="array" ref="G3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2" spans="1:7" hidden="1" x14ac:dyDescent="0.25">
      <c r="A332" s="122" t="s">
        <v>4082</v>
      </c>
      <c r="B332" s="36" t="str">
        <f>IF(
   COUNTIF('Equip Rates'!$B:$B, $A332) &gt; 0,
   "In Rates",
   "Not in Rates"
)</f>
        <v>Not in Rates</v>
      </c>
      <c r="C332" s="56" t="str">
        <f>IFERROR(_xlfn.XLOOKUP(Table19[[#This Row],[ASSET ID]],Table7[Equip '#],Table7[Rate],),"Not Billed")</f>
        <v>Not Billed</v>
      </c>
      <c r="D332" s="36" t="str">
        <f>IF(
   COUNTIF('Equip Billings'!$B:$B, $A332) &gt; 0,
   "Billed",
   "Not Billed"
)</f>
        <v>Not Billed</v>
      </c>
      <c r="E332" s="36" t="str">
        <f>IF(
   COUNTIF('Equip Rates'!$B:$B, $A332)=0,
   "No Rate in Equip Rates",
   IF(
      COUNTIF('Equip Billings'!$B:$B, $A332)=0,
      "Has Rate / Not Billed",
      "Has Rate / Billed"
   )
)</f>
        <v>No Rate in Equip Rates</v>
      </c>
      <c r="F332" s="36" t="str">
        <f>IF(
   AND(
       COUNTIF(FLEET!$CW:$CW, $A332)&gt;0,
       COUNTIF('Equip Rates'!$B:$B, $A332)&gt;0,
       COUNTIF('Equip Billings'!$B:$B, $A332)=0
   ),
   "MISSING FROM BILLINGS",
   ""
)</f>
        <v/>
      </c>
      <c r="G332" s="123" t="str" cm="1">
        <f t="array" ref="G3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3" spans="1:7" hidden="1" x14ac:dyDescent="0.25">
      <c r="A333" s="122" t="s">
        <v>3244</v>
      </c>
      <c r="B333" s="36" t="str">
        <f>IF(
   COUNTIF('Equip Rates'!$B:$B, $A333) &gt; 0,
   "In Rates",
   "Not in Rates"
)</f>
        <v>In Rates</v>
      </c>
      <c r="C333" s="56">
        <f>IFERROR(_xlfn.XLOOKUP(Table19[[#This Row],[ASSET ID]],Table7[Equip '#],Table7[Rate],),"Not Billed")</f>
        <v>1250</v>
      </c>
      <c r="D333" s="36" t="str">
        <f>IF(
   COUNTIF('Equip Billings'!$B:$B, $A333) &gt; 0,
   "Billed",
   "Not Billed"
)</f>
        <v>Billed</v>
      </c>
      <c r="E333" s="36" t="str">
        <f>IF(
   COUNTIF('Equip Rates'!$B:$B, $A333)=0,
   "No Rate in Equip Rates",
   IF(
      COUNTIF('Equip Billings'!$B:$B, $A333)=0,
      "Has Rate / Not Billed",
      "Has Rate / Billed"
   )
)</f>
        <v>Has Rate / Billed</v>
      </c>
      <c r="F333" s="36" t="str">
        <f>IF(
   AND(
       COUNTIF(FLEET!$CW:$CW, $A333)&gt;0,
       COUNTIF('Equip Rates'!$B:$B, $A333)&gt;0,
       COUNTIF('Equip Billings'!$B:$B, $A333)=0
   ),
   "MISSING FROM BILLINGS",
   ""
)</f>
        <v/>
      </c>
      <c r="G333" s="123" t="str" cm="1">
        <f t="array" ref="G3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4" spans="1:7" hidden="1" x14ac:dyDescent="0.25">
      <c r="A334" s="122" t="s">
        <v>3245</v>
      </c>
      <c r="B334" s="36" t="str">
        <f>IF(
   COUNTIF('Equip Rates'!$B:$B, $A334) &gt; 0,
   "In Rates",
   "Not in Rates"
)</f>
        <v>In Rates</v>
      </c>
      <c r="C334" s="56">
        <f>IFERROR(_xlfn.XLOOKUP(Table19[[#This Row],[ASSET ID]],Table7[Equip '#],Table7[Rate],),"Not Billed")</f>
        <v>1250</v>
      </c>
      <c r="D334" s="36" t="str">
        <f>IF(
   COUNTIF('Equip Billings'!$B:$B, $A334) &gt; 0,
   "Billed",
   "Not Billed"
)</f>
        <v>Billed</v>
      </c>
      <c r="E334" s="36" t="str">
        <f>IF(
   COUNTIF('Equip Rates'!$B:$B, $A334)=0,
   "No Rate in Equip Rates",
   IF(
      COUNTIF('Equip Billings'!$B:$B, $A334)=0,
      "Has Rate / Not Billed",
      "Has Rate / Billed"
   )
)</f>
        <v>Has Rate / Billed</v>
      </c>
      <c r="F334" s="36" t="str">
        <f>IF(
   AND(
       COUNTIF(FLEET!$CW:$CW, $A334)&gt;0,
       COUNTIF('Equip Rates'!$B:$B, $A334)&gt;0,
       COUNTIF('Equip Billings'!$B:$B, $A334)=0
   ),
   "MISSING FROM BILLINGS",
   ""
)</f>
        <v/>
      </c>
      <c r="G334" s="123" t="str" cm="1">
        <f t="array" ref="G3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5" spans="1:7" hidden="1" x14ac:dyDescent="0.25">
      <c r="A335" s="122" t="s">
        <v>3246</v>
      </c>
      <c r="B335" s="36" t="str">
        <f>IF(
   COUNTIF('Equip Rates'!$B:$B, $A335) &gt; 0,
   "In Rates",
   "Not in Rates"
)</f>
        <v>In Rates</v>
      </c>
      <c r="C335" s="56">
        <f>IFERROR(_xlfn.XLOOKUP(Table19[[#This Row],[ASSET ID]],Table7[Equip '#],Table7[Rate],),"Not Billed")</f>
        <v>1250</v>
      </c>
      <c r="D335" s="36" t="str">
        <f>IF(
   COUNTIF('Equip Billings'!$B:$B, $A335) &gt; 0,
   "Billed",
   "Not Billed"
)</f>
        <v>Billed</v>
      </c>
      <c r="E335" s="36" t="str">
        <f>IF(
   COUNTIF('Equip Rates'!$B:$B, $A335)=0,
   "No Rate in Equip Rates",
   IF(
      COUNTIF('Equip Billings'!$B:$B, $A335)=0,
      "Has Rate / Not Billed",
      "Has Rate / Billed"
   )
)</f>
        <v>Has Rate / Billed</v>
      </c>
      <c r="F335" s="36" t="str">
        <f>IF(
   AND(
       COUNTIF(FLEET!$CW:$CW, $A335)&gt;0,
       COUNTIF('Equip Rates'!$B:$B, $A335)&gt;0,
       COUNTIF('Equip Billings'!$B:$B, $A335)=0
   ),
   "MISSING FROM BILLINGS",
   ""
)</f>
        <v/>
      </c>
      <c r="G335" s="123" t="str" cm="1">
        <f t="array" ref="G3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6" spans="1:7" hidden="1" x14ac:dyDescent="0.25">
      <c r="A336" s="122" t="s">
        <v>3255</v>
      </c>
      <c r="B336" s="36" t="str">
        <f>IF(
   COUNTIF('Equip Rates'!$B:$B, $A336) &gt; 0,
   "In Rates",
   "Not in Rates"
)</f>
        <v>In Rates</v>
      </c>
      <c r="C336" s="56">
        <f>IFERROR(_xlfn.XLOOKUP(Table19[[#This Row],[ASSET ID]],Table7[Equip '#],Table7[Rate],),"Not Billed")</f>
        <v>1250</v>
      </c>
      <c r="D336" s="36" t="str">
        <f>IF(
   COUNTIF('Equip Billings'!$B:$B, $A336) &gt; 0,
   "Billed",
   "Not Billed"
)</f>
        <v>Billed</v>
      </c>
      <c r="E336" s="36" t="str">
        <f>IF(
   COUNTIF('Equip Rates'!$B:$B, $A336)=0,
   "No Rate in Equip Rates",
   IF(
      COUNTIF('Equip Billings'!$B:$B, $A336)=0,
      "Has Rate / Not Billed",
      "Has Rate / Billed"
   )
)</f>
        <v>Has Rate / Billed</v>
      </c>
      <c r="F336" s="36" t="str">
        <f>IF(
   AND(
       COUNTIF(FLEET!$CW:$CW, $A336)&gt;0,
       COUNTIF('Equip Rates'!$B:$B, $A336)&gt;0,
       COUNTIF('Equip Billings'!$B:$B, $A336)=0
   ),
   "MISSING FROM BILLINGS",
   ""
)</f>
        <v/>
      </c>
      <c r="G336" s="123" t="str" cm="1">
        <f t="array" ref="G3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7" spans="1:7" hidden="1" x14ac:dyDescent="0.25">
      <c r="A337" s="129" t="s">
        <v>3247</v>
      </c>
      <c r="B337" s="60" t="str">
        <f>IF(
   COUNTIF('Equip Rates'!$B:$B, $A337) &gt; 0,
   "In Rates",
   "Not in Rates"
)</f>
        <v>In Rates</v>
      </c>
      <c r="C337" s="130">
        <f>IFERROR(_xlfn.XLOOKUP(Table19[[#This Row],[ASSET ID]],Table7[Equip '#],Table7[Rate],),"Not Billed")</f>
        <v>1250</v>
      </c>
      <c r="D337" s="36" t="str">
        <f>IF(
   COUNTIF('Equip Billings'!$B:$B, $A337) &gt; 0,
   "Billed",
   "Not Billed"
)</f>
        <v>Billed</v>
      </c>
      <c r="E337" s="36" t="str">
        <f>IF(
   COUNTIF('Equip Rates'!$B:$B, $A337)=0,
   "No Rate in Equip Rates",
   IF(
      COUNTIF('Equip Billings'!$B:$B, $A337)=0,
      "Has Rate / Not Billed",
      "Has Rate / Billed"
   )
)</f>
        <v>Has Rate / Billed</v>
      </c>
      <c r="F337" s="60" t="str">
        <f>IF(
   AND(
       COUNTIF(FLEET!$CW:$CW, $A337)&gt;0,
       COUNTIF('Equip Rates'!$B:$B, $A337)&gt;0,
       COUNTIF('Equip Billings'!$B:$B, $A337)=0
   ),
   "MISSING FROM BILLINGS",
   ""
)</f>
        <v/>
      </c>
      <c r="G337" s="131" t="str" cm="1">
        <f t="array" ref="G3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38" spans="1:7" ht="16.5" hidden="1" x14ac:dyDescent="0.25">
      <c r="A338" s="124" t="s">
        <v>3248</v>
      </c>
      <c r="B338" s="125" t="str">
        <f>IF(
   COUNTIF('Equip Rates'!$B:$B, $A338) &gt; 0,
   "In Rates",
   "Not in Rates"
)</f>
        <v>In Rates</v>
      </c>
      <c r="C338" s="126">
        <f>IFERROR(_xlfn.XLOOKUP(Table19[[#This Row],[ASSET ID]],Table7[Equip '#],Table7[Rate],),"Not Billed")</f>
        <v>800</v>
      </c>
      <c r="D338" s="128" t="str">
        <f>IF(
   COUNTIF('Equip Billings'!$B:$B, $A338) &gt; 0,
   "Billed",
   "Not Billed"
)</f>
        <v>Not Billed</v>
      </c>
      <c r="E338" s="125" t="str">
        <f>IF(
   COUNTIF('Equip Rates'!$B:$B, $A338)=0,
   "No Rate in Equip Rates",
   IF(
      COUNTIF('Equip Billings'!$B:$B, $A338)=0,
      "Has Rate / Not Billed",
      "Has Rate / Billed"
   )
)</f>
        <v>Has Rate / Not Billed</v>
      </c>
      <c r="F338" s="125" t="str">
        <f>IF(
   AND(
       COUNTIF(FLEET!$CW:$CW, $A338)&gt;0,
       COUNTIF('Equip Rates'!$B:$B, $A338)&gt;0,
       COUNTIF('Equip Billings'!$B:$B, $A338)=0
   ),
   "MISSING FROM BILLINGS",
   ""
)</f>
        <v>MISSING FROM BILLINGS</v>
      </c>
      <c r="G338" s="127" t="str" cm="1">
        <f t="array" ref="G3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TRAFFIC WALNUT HILL YARD (1)</v>
      </c>
    </row>
    <row r="339" spans="1:7" hidden="1" x14ac:dyDescent="0.25">
      <c r="A339" s="132" t="s">
        <v>3249</v>
      </c>
      <c r="B339" s="62" t="str">
        <f>IF(
   COUNTIF('Equip Rates'!$B:$B, $A339) &gt; 0,
   "In Rates",
   "Not in Rates"
)</f>
        <v>In Rates</v>
      </c>
      <c r="C339" s="133">
        <f>IFERROR(_xlfn.XLOOKUP(Table19[[#This Row],[ASSET ID]],Table7[Equip '#],Table7[Rate],),"Not Billed")</f>
        <v>800</v>
      </c>
      <c r="D339" s="36" t="str">
        <f>IF(
   COUNTIF('Equip Billings'!$B:$B, $A339) &gt; 0,
   "Billed",
   "Not Billed"
)</f>
        <v>Billed</v>
      </c>
      <c r="E339" s="36" t="str">
        <f>IF(
   COUNTIF('Equip Rates'!$B:$B, $A339)=0,
   "No Rate in Equip Rates",
   IF(
      COUNTIF('Equip Billings'!$B:$B, $A339)=0,
      "Has Rate / Not Billed",
      "Has Rate / Billed"
   )
)</f>
        <v>Has Rate / Billed</v>
      </c>
      <c r="F339" s="62" t="str">
        <f>IF(
   AND(
       COUNTIF(FLEET!$CW:$CW, $A339)&gt;0,
       COUNTIF('Equip Rates'!$B:$B, $A339)&gt;0,
       COUNTIF('Equip Billings'!$B:$B, $A339)=0
   ),
   "MISSING FROM BILLINGS",
   ""
)</f>
        <v/>
      </c>
      <c r="G339" s="134" t="str" cm="1">
        <f t="array" ref="G3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0" spans="1:7" hidden="1" x14ac:dyDescent="0.25">
      <c r="A340" s="122" t="s">
        <v>3250</v>
      </c>
      <c r="B340" s="36" t="str">
        <f>IF(
   COUNTIF('Equip Rates'!$B:$B, $A340) &gt; 0,
   "In Rates",
   "Not in Rates"
)</f>
        <v>In Rates</v>
      </c>
      <c r="C340" s="56">
        <f>IFERROR(_xlfn.XLOOKUP(Table19[[#This Row],[ASSET ID]],Table7[Equip '#],Table7[Rate],),"Not Billed")</f>
        <v>800</v>
      </c>
      <c r="D340" s="36" t="str">
        <f>IF(
   COUNTIF('Equip Billings'!$B:$B, $A340) &gt; 0,
   "Billed",
   "Not Billed"
)</f>
        <v>Billed</v>
      </c>
      <c r="E340" s="36" t="str">
        <f>IF(
   COUNTIF('Equip Rates'!$B:$B, $A340)=0,
   "No Rate in Equip Rates",
   IF(
      COUNTIF('Equip Billings'!$B:$B, $A340)=0,
      "Has Rate / Not Billed",
      "Has Rate / Billed"
   )
)</f>
        <v>Has Rate / Billed</v>
      </c>
      <c r="F340" s="36" t="str">
        <f>IF(
   AND(
       COUNTIF(FLEET!$CW:$CW, $A340)&gt;0,
       COUNTIF('Equip Rates'!$B:$B, $A340)&gt;0,
       COUNTIF('Equip Billings'!$B:$B, $A340)=0
   ),
   "MISSING FROM BILLINGS",
   ""
)</f>
        <v/>
      </c>
      <c r="G340" s="123" t="str" cm="1">
        <f t="array" ref="G3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1" spans="1:7" hidden="1" x14ac:dyDescent="0.25">
      <c r="A341" s="129" t="s">
        <v>3251</v>
      </c>
      <c r="B341" s="60" t="str">
        <f>IF(
   COUNTIF('Equip Rates'!$B:$B, $A341) &gt; 0,
   "In Rates",
   "Not in Rates"
)</f>
        <v>In Rates</v>
      </c>
      <c r="C341" s="130">
        <f>IFERROR(_xlfn.XLOOKUP(Table19[[#This Row],[ASSET ID]],Table7[Equip '#],Table7[Rate],),"Not Billed")</f>
        <v>800</v>
      </c>
      <c r="D341" s="36" t="str">
        <f>IF(
   COUNTIF('Equip Billings'!$B:$B, $A341) &gt; 0,
   "Billed",
   "Not Billed"
)</f>
        <v>Billed</v>
      </c>
      <c r="E341" s="36" t="str">
        <f>IF(
   COUNTIF('Equip Rates'!$B:$B, $A341)=0,
   "No Rate in Equip Rates",
   IF(
      COUNTIF('Equip Billings'!$B:$B, $A341)=0,
      "Has Rate / Not Billed",
      "Has Rate / Billed"
   )
)</f>
        <v>Has Rate / Billed</v>
      </c>
      <c r="F341" s="60" t="str">
        <f>IF(
   AND(
       COUNTIF(FLEET!$CW:$CW, $A341)&gt;0,
       COUNTIF('Equip Rates'!$B:$B, $A341)&gt;0,
       COUNTIF('Equip Billings'!$B:$B, $A341)=0
   ),
   "MISSING FROM BILLINGS",
   ""
)</f>
        <v/>
      </c>
      <c r="G341" s="131" t="str" cm="1">
        <f t="array" ref="G3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2" spans="1:7" ht="16.5" hidden="1" x14ac:dyDescent="0.25">
      <c r="A342" s="124" t="s">
        <v>3378</v>
      </c>
      <c r="B342" s="125" t="str">
        <f>IF(
   COUNTIF('Equip Rates'!$B:$B, $A342) &gt; 0,
   "In Rates",
   "Not in Rates"
)</f>
        <v>In Rates</v>
      </c>
      <c r="C342" s="126">
        <f>IFERROR(_xlfn.XLOOKUP(Table19[[#This Row],[ASSET ID]],Table7[Equip '#],Table7[Rate],),"Not Billed")</f>
        <v>1250</v>
      </c>
      <c r="D342" s="128" t="str">
        <f>IF(
   COUNTIF('Equip Billings'!$B:$B, $A342) &gt; 0,
   "Billed",
   "Not Billed"
)</f>
        <v>Not Billed</v>
      </c>
      <c r="E342" s="125" t="str">
        <f>IF(
   COUNTIF('Equip Rates'!$B:$B, $A342)=0,
   "No Rate in Equip Rates",
   IF(
      COUNTIF('Equip Billings'!$B:$B, $A342)=0,
      "Has Rate / Not Billed",
      "Has Rate / Billed"
   )
)</f>
        <v>Has Rate / Not Billed</v>
      </c>
      <c r="F342" s="125" t="str">
        <f>IF(
   AND(
       COUNTIF(FLEET!$CW:$CW, $A342)&gt;0,
       COUNTIF('Equip Rates'!$B:$B, $A342)&gt;0,
       COUNTIF('Equip Billings'!$B:$B, $A342)=0
   ),
   "MISSING FROM BILLINGS",
   ""
)</f>
        <v>MISSING FROM BILLINGS</v>
      </c>
      <c r="G342" s="127" t="str" cm="1">
        <f t="array" ref="G3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EQUIP HOU (1)</v>
      </c>
    </row>
    <row r="343" spans="1:7" hidden="1" x14ac:dyDescent="0.25">
      <c r="A343" s="132" t="s">
        <v>3379</v>
      </c>
      <c r="B343" s="62" t="str">
        <f>IF(
   COUNTIF('Equip Rates'!$B:$B, $A343) &gt; 0,
   "In Rates",
   "Not in Rates"
)</f>
        <v>In Rates</v>
      </c>
      <c r="C343" s="133">
        <f>IFERROR(_xlfn.XLOOKUP(Table19[[#This Row],[ASSET ID]],Table7[Equip '#],Table7[Rate],),"Not Billed")</f>
        <v>1250</v>
      </c>
      <c r="D343" s="36" t="str">
        <f>IF(
   COUNTIF('Equip Billings'!$B:$B, $A343) &gt; 0,
   "Billed",
   "Not Billed"
)</f>
        <v>Billed</v>
      </c>
      <c r="E343" s="36" t="str">
        <f>IF(
   COUNTIF('Equip Rates'!$B:$B, $A343)=0,
   "No Rate in Equip Rates",
   IF(
      COUNTIF('Equip Billings'!$B:$B, $A343)=0,
      "Has Rate / Not Billed",
      "Has Rate / Billed"
   )
)</f>
        <v>Has Rate / Billed</v>
      </c>
      <c r="F343" s="62" t="str">
        <f>IF(
   AND(
       COUNTIF(FLEET!$CW:$CW, $A343)&gt;0,
       COUNTIF('Equip Rates'!$B:$B, $A343)&gt;0,
       COUNTIF('Equip Billings'!$B:$B, $A343)=0
   ),
   "MISSING FROM BILLINGS",
   ""
)</f>
        <v/>
      </c>
      <c r="G343" s="134" t="str" cm="1">
        <f t="array" ref="G3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4" spans="1:7" hidden="1" x14ac:dyDescent="0.25">
      <c r="A344" s="122" t="s">
        <v>3380</v>
      </c>
      <c r="B344" s="36" t="str">
        <f>IF(
   COUNTIF('Equip Rates'!$B:$B, $A344) &gt; 0,
   "In Rates",
   "Not in Rates"
)</f>
        <v>In Rates</v>
      </c>
      <c r="C344" s="56">
        <f>IFERROR(_xlfn.XLOOKUP(Table19[[#This Row],[ASSET ID]],Table7[Equip '#],Table7[Rate],),"Not Billed")</f>
        <v>1250</v>
      </c>
      <c r="D344" s="36" t="str">
        <f>IF(
   COUNTIF('Equip Billings'!$B:$B, $A344) &gt; 0,
   "Billed",
   "Not Billed"
)</f>
        <v>Billed</v>
      </c>
      <c r="E344" s="36" t="str">
        <f>IF(
   COUNTIF('Equip Rates'!$B:$B, $A344)=0,
   "No Rate in Equip Rates",
   IF(
      COUNTIF('Equip Billings'!$B:$B, $A344)=0,
      "Has Rate / Not Billed",
      "Has Rate / Billed"
   )
)</f>
        <v>Has Rate / Billed</v>
      </c>
      <c r="F344" s="36" t="str">
        <f>IF(
   AND(
       COUNTIF(FLEET!$CW:$CW, $A344)&gt;0,
       COUNTIF('Equip Rates'!$B:$B, $A344)&gt;0,
       COUNTIF('Equip Billings'!$B:$B, $A344)=0
   ),
   "MISSING FROM BILLINGS",
   ""
)</f>
        <v/>
      </c>
      <c r="G344" s="123" t="str" cm="1">
        <f t="array" ref="G3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5" spans="1:7" hidden="1" x14ac:dyDescent="0.25">
      <c r="A345" s="122" t="s">
        <v>3381</v>
      </c>
      <c r="B345" s="36" t="str">
        <f>IF(
   COUNTIF('Equip Rates'!$B:$B, $A345) &gt; 0,
   "In Rates",
   "Not in Rates"
)</f>
        <v>In Rates</v>
      </c>
      <c r="C345" s="56">
        <f>IFERROR(_xlfn.XLOOKUP(Table19[[#This Row],[ASSET ID]],Table7[Equip '#],Table7[Rate],),"Not Billed")</f>
        <v>1250</v>
      </c>
      <c r="D345" s="36" t="str">
        <f>IF(
   COUNTIF('Equip Billings'!$B:$B, $A345) &gt; 0,
   "Billed",
   "Not Billed"
)</f>
        <v>Billed</v>
      </c>
      <c r="E345" s="36" t="str">
        <f>IF(
   COUNTIF('Equip Rates'!$B:$B, $A345)=0,
   "No Rate in Equip Rates",
   IF(
      COUNTIF('Equip Billings'!$B:$B, $A345)=0,
      "Has Rate / Not Billed",
      "Has Rate / Billed"
   )
)</f>
        <v>Has Rate / Billed</v>
      </c>
      <c r="F345" s="36" t="str">
        <f>IF(
   AND(
       COUNTIF(FLEET!$CW:$CW, $A345)&gt;0,
       COUNTIF('Equip Rates'!$B:$B, $A345)&gt;0,
       COUNTIF('Equip Billings'!$B:$B, $A345)=0
   ),
   "MISSING FROM BILLINGS",
   ""
)</f>
        <v/>
      </c>
      <c r="G345" s="123" t="str" cm="1">
        <f t="array" ref="G3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6" spans="1:7" hidden="1" x14ac:dyDescent="0.25">
      <c r="A346" s="122" t="s">
        <v>3382</v>
      </c>
      <c r="B346" s="36" t="str">
        <f>IF(
   COUNTIF('Equip Rates'!$B:$B, $A346) &gt; 0,
   "In Rates",
   "Not in Rates"
)</f>
        <v>In Rates</v>
      </c>
      <c r="C346" s="56">
        <f>IFERROR(_xlfn.XLOOKUP(Table19[[#This Row],[ASSET ID]],Table7[Equip '#],Table7[Rate],),"Not Billed")</f>
        <v>1250</v>
      </c>
      <c r="D346" s="36" t="str">
        <f>IF(
   COUNTIF('Equip Billings'!$B:$B, $A346) &gt; 0,
   "Billed",
   "Not Billed"
)</f>
        <v>Billed</v>
      </c>
      <c r="E346" s="36" t="str">
        <f>IF(
   COUNTIF('Equip Rates'!$B:$B, $A346)=0,
   "No Rate in Equip Rates",
   IF(
      COUNTIF('Equip Billings'!$B:$B, $A346)=0,
      "Has Rate / Not Billed",
      "Has Rate / Billed"
   )
)</f>
        <v>Has Rate / Billed</v>
      </c>
      <c r="F346" s="36" t="str">
        <f>IF(
   AND(
       COUNTIF(FLEET!$CW:$CW, $A346)&gt;0,
       COUNTIF('Equip Rates'!$B:$B, $A346)&gt;0,
       COUNTIF('Equip Billings'!$B:$B, $A346)=0
   ),
   "MISSING FROM BILLINGS",
   ""
)</f>
        <v/>
      </c>
      <c r="G346" s="123" t="str" cm="1">
        <f t="array" ref="G3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7" spans="1:7" x14ac:dyDescent="0.25">
      <c r="A347" s="122" t="s">
        <v>3383</v>
      </c>
      <c r="B347" s="36" t="str">
        <f>IF(
   COUNTIF('Equip Rates'!$B:$B, $A347) &gt; 0,
   "In Rates",
   "Not in Rates"
)</f>
        <v>In Rates</v>
      </c>
      <c r="C347" s="56">
        <f>IFERROR(_xlfn.XLOOKUP(Table19[[#This Row],[ASSET ID]],Table7[Equip '#],Table7[Rate],),"Not Billed")</f>
        <v>1250</v>
      </c>
      <c r="D347" s="36" t="str">
        <f>IF(
   COUNTIF('Equip Billings'!$B:$B, $A347) &gt; 0,
   "Billed",
   "Not Billed"
)</f>
        <v>Billed</v>
      </c>
      <c r="E347" s="36" t="str">
        <f>IF(
   COUNTIF('Equip Rates'!$B:$B, $A347)=0,
   "No Rate in Equip Rates",
   IF(
      COUNTIF('Equip Billings'!$B:$B, $A347)=0,
      "Has Rate / Not Billed",
      "Has Rate / Billed"
   )
)</f>
        <v>Has Rate / Billed</v>
      </c>
      <c r="F347" s="36" t="str">
        <f>IF(
   AND(
       COUNTIF(FLEET!$CW:$CW, $A347)&gt;0,
       COUNTIF('Equip Rates'!$B:$B, $A347)&gt;0,
       COUNTIF('Equip Billings'!$B:$B, $A347)=0
   ),
   "MISSING FROM BILLINGS",
   ""
)</f>
        <v/>
      </c>
      <c r="G347" s="123" t="str" cm="1">
        <f t="array" ref="G3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8" spans="1:7" hidden="1" x14ac:dyDescent="0.25">
      <c r="A348" s="122" t="s">
        <v>3384</v>
      </c>
      <c r="B348" s="36" t="str">
        <f>IF(
   COUNTIF('Equip Rates'!$B:$B, $A348) &gt; 0,
   "In Rates",
   "Not in Rates"
)</f>
        <v>In Rates</v>
      </c>
      <c r="C348" s="56">
        <f>IFERROR(_xlfn.XLOOKUP(Table19[[#This Row],[ASSET ID]],Table7[Equip '#],Table7[Rate],),"Not Billed")</f>
        <v>1250</v>
      </c>
      <c r="D348" s="36" t="str">
        <f>IF(
   COUNTIF('Equip Billings'!$B:$B, $A348) &gt; 0,
   "Billed",
   "Not Billed"
)</f>
        <v>Billed</v>
      </c>
      <c r="E348" s="36" t="str">
        <f>IF(
   COUNTIF('Equip Rates'!$B:$B, $A348)=0,
   "No Rate in Equip Rates",
   IF(
      COUNTIF('Equip Billings'!$B:$B, $A348)=0,
      "Has Rate / Not Billed",
      "Has Rate / Billed"
   )
)</f>
        <v>Has Rate / Billed</v>
      </c>
      <c r="F348" s="36" t="str">
        <f>IF(
   AND(
       COUNTIF(FLEET!$CW:$CW, $A348)&gt;0,
       COUNTIF('Equip Rates'!$B:$B, $A348)&gt;0,
       COUNTIF('Equip Billings'!$B:$B, $A348)=0
   ),
   "MISSING FROM BILLINGS",
   ""
)</f>
        <v/>
      </c>
      <c r="G348" s="123" t="str" cm="1">
        <f t="array" ref="G3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49" spans="1:7" x14ac:dyDescent="0.25">
      <c r="A349" s="122" t="s">
        <v>3385</v>
      </c>
      <c r="B349" s="36" t="str">
        <f>IF(
   COUNTIF('Equip Rates'!$B:$B, $A349) &gt; 0,
   "In Rates",
   "Not in Rates"
)</f>
        <v>In Rates</v>
      </c>
      <c r="C349" s="56">
        <f>IFERROR(_xlfn.XLOOKUP(Table19[[#This Row],[ASSET ID]],Table7[Equip '#],Table7[Rate],),"Not Billed")</f>
        <v>1250</v>
      </c>
      <c r="D349" s="36" t="str">
        <f>IF(
   COUNTIF('Equip Billings'!$B:$B, $A349) &gt; 0,
   "Billed",
   "Not Billed"
)</f>
        <v>Billed</v>
      </c>
      <c r="E349" s="36" t="str">
        <f>IF(
   COUNTIF('Equip Rates'!$B:$B, $A349)=0,
   "No Rate in Equip Rates",
   IF(
      COUNTIF('Equip Billings'!$B:$B, $A349)=0,
      "Has Rate / Not Billed",
      "Has Rate / Billed"
   )
)</f>
        <v>Has Rate / Billed</v>
      </c>
      <c r="F349" s="36" t="str">
        <f>IF(
   AND(
       COUNTIF(FLEET!$CW:$CW, $A349)&gt;0,
       COUNTIF('Equip Rates'!$B:$B, $A349)&gt;0,
       COUNTIF('Equip Billings'!$B:$B, $A349)=0
   ),
   "MISSING FROM BILLINGS",
   ""
)</f>
        <v/>
      </c>
      <c r="G349" s="123" t="str" cm="1">
        <f t="array" ref="G3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0" spans="1:7" hidden="1" x14ac:dyDescent="0.25">
      <c r="A350" s="122" t="s">
        <v>3763</v>
      </c>
      <c r="B350" s="36" t="str">
        <f>IF(
   COUNTIF('Equip Rates'!$B:$B, $A350) &gt; 0,
   "In Rates",
   "Not in Rates"
)</f>
        <v>In Rates</v>
      </c>
      <c r="C350" s="56">
        <f>IFERROR(_xlfn.XLOOKUP(Table19[[#This Row],[ASSET ID]],Table7[Equip '#],Table7[Rate],),"Not Billed")</f>
        <v>1250</v>
      </c>
      <c r="D350" s="36" t="str">
        <f>IF(
   COUNTIF('Equip Billings'!$B:$B, $A350) &gt; 0,
   "Billed",
   "Not Billed"
)</f>
        <v>Billed</v>
      </c>
      <c r="E350" s="36" t="str">
        <f>IF(
   COUNTIF('Equip Rates'!$B:$B, $A350)=0,
   "No Rate in Equip Rates",
   IF(
      COUNTIF('Equip Billings'!$B:$B, $A350)=0,
      "Has Rate / Not Billed",
      "Has Rate / Billed"
   )
)</f>
        <v>Has Rate / Billed</v>
      </c>
      <c r="F350" s="36" t="str">
        <f>IF(
   AND(
       COUNTIF(FLEET!$CW:$CW, $A350)&gt;0,
       COUNTIF('Equip Rates'!$B:$B, $A350)&gt;0,
       COUNTIF('Equip Billings'!$B:$B, $A350)=0
   ),
   "MISSING FROM BILLINGS",
   ""
)</f>
        <v/>
      </c>
      <c r="G350" s="123" t="str" cm="1">
        <f t="array" ref="G3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1" spans="1:7" hidden="1" x14ac:dyDescent="0.25">
      <c r="A351" s="122" t="s">
        <v>3764</v>
      </c>
      <c r="B351" s="36" t="str">
        <f>IF(
   COUNTIF('Equip Rates'!$B:$B, $A351) &gt; 0,
   "In Rates",
   "Not in Rates"
)</f>
        <v>In Rates</v>
      </c>
      <c r="C351" s="56">
        <f>IFERROR(_xlfn.XLOOKUP(Table19[[#This Row],[ASSET ID]],Table7[Equip '#],Table7[Rate],),"Not Billed")</f>
        <v>1250</v>
      </c>
      <c r="D351" s="36" t="str">
        <f>IF(
   COUNTIF('Equip Billings'!$B:$B, $A351) &gt; 0,
   "Billed",
   "Not Billed"
)</f>
        <v>Billed</v>
      </c>
      <c r="E351" s="36" t="str">
        <f>IF(
   COUNTIF('Equip Rates'!$B:$B, $A351)=0,
   "No Rate in Equip Rates",
   IF(
      COUNTIF('Equip Billings'!$B:$B, $A351)=0,
      "Has Rate / Not Billed",
      "Has Rate / Billed"
   )
)</f>
        <v>Has Rate / Billed</v>
      </c>
      <c r="F351" s="36" t="str">
        <f>IF(
   AND(
       COUNTIF(FLEET!$CW:$CW, $A351)&gt;0,
       COUNTIF('Equip Rates'!$B:$B, $A351)&gt;0,
       COUNTIF('Equip Billings'!$B:$B, $A351)=0
   ),
   "MISSING FROM BILLINGS",
   ""
)</f>
        <v/>
      </c>
      <c r="G351" s="123" t="str" cm="1">
        <f t="array" ref="G3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2" spans="1:7" hidden="1" x14ac:dyDescent="0.25">
      <c r="A352" s="122" t="s">
        <v>3765</v>
      </c>
      <c r="B352" s="36" t="str">
        <f>IF(
   COUNTIF('Equip Rates'!$B:$B, $A352) &gt; 0,
   "In Rates",
   "Not in Rates"
)</f>
        <v>In Rates</v>
      </c>
      <c r="C352" s="56">
        <f>IFERROR(_xlfn.XLOOKUP(Table19[[#This Row],[ASSET ID]],Table7[Equip '#],Table7[Rate],),"Not Billed")</f>
        <v>1250</v>
      </c>
      <c r="D352" s="36" t="str">
        <f>IF(
   COUNTIF('Equip Billings'!$B:$B, $A352) &gt; 0,
   "Billed",
   "Not Billed"
)</f>
        <v>Not Billed</v>
      </c>
      <c r="E352" s="36" t="str">
        <f>IF(
   COUNTIF('Equip Rates'!$B:$B, $A352)=0,
   "No Rate in Equip Rates",
   IF(
      COUNTIF('Equip Billings'!$B:$B, $A352)=0,
      "Has Rate / Not Billed",
      "Has Rate / Billed"
   )
)</f>
        <v>Has Rate / Not Billed</v>
      </c>
      <c r="F352" s="36" t="str">
        <f>IF(
   AND(
       COUNTIF(FLEET!$CW:$CW, $A352)&gt;0,
       COUNTIF('Equip Rates'!$B:$B, $A352)&gt;0,
       COUNTIF('Equip Billings'!$B:$B, $A352)=0
   ),
   "MISSING FROM BILLINGS",
   ""
)</f>
        <v>MISSING FROM BILLINGS</v>
      </c>
      <c r="G352" s="123" t="str" cm="1">
        <f t="array" ref="G3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3" spans="1:7" hidden="1" x14ac:dyDescent="0.25">
      <c r="A353" s="122" t="s">
        <v>3766</v>
      </c>
      <c r="B353" s="36" t="str">
        <f>IF(
   COUNTIF('Equip Rates'!$B:$B, $A353) &gt; 0,
   "In Rates",
   "Not in Rates"
)</f>
        <v>In Rates</v>
      </c>
      <c r="C353" s="56">
        <f>IFERROR(_xlfn.XLOOKUP(Table19[[#This Row],[ASSET ID]],Table7[Equip '#],Table7[Rate],),"Not Billed")</f>
        <v>1250</v>
      </c>
      <c r="D353" s="36" t="str">
        <f>IF(
   COUNTIF('Equip Billings'!$B:$B, $A353) &gt; 0,
   "Billed",
   "Not Billed"
)</f>
        <v>Billed</v>
      </c>
      <c r="E353" s="36" t="str">
        <f>IF(
   COUNTIF('Equip Rates'!$B:$B, $A353)=0,
   "No Rate in Equip Rates",
   IF(
      COUNTIF('Equip Billings'!$B:$B, $A353)=0,
      "Has Rate / Not Billed",
      "Has Rate / Billed"
   )
)</f>
        <v>Has Rate / Billed</v>
      </c>
      <c r="F353" s="36" t="str">
        <f>IF(
   AND(
       COUNTIF(FLEET!$CW:$CW, $A353)&gt;0,
       COUNTIF('Equip Rates'!$B:$B, $A353)&gt;0,
       COUNTIF('Equip Billings'!$B:$B, $A353)=0
   ),
   "MISSING FROM BILLINGS",
   ""
)</f>
        <v/>
      </c>
      <c r="G353" s="123" t="str" cm="1">
        <f t="array" ref="G3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4" spans="1:7" hidden="1" x14ac:dyDescent="0.25">
      <c r="A354" s="122" t="s">
        <v>4066</v>
      </c>
      <c r="B354" s="36" t="str">
        <f>IF(
   COUNTIF('Equip Rates'!$B:$B, $A354) &gt; 0,
   "In Rates",
   "Not in Rates"
)</f>
        <v>In Rates</v>
      </c>
      <c r="C354" s="56">
        <f>IFERROR(_xlfn.XLOOKUP(Table19[[#This Row],[ASSET ID]],Table7[Equip '#],Table7[Rate],),"Not Billed")</f>
        <v>800</v>
      </c>
      <c r="D354" s="36" t="str">
        <f>IF(
   COUNTIF('Equip Billings'!$B:$B, $A354) &gt; 0,
   "Billed",
   "Not Billed"
)</f>
        <v>Billed</v>
      </c>
      <c r="E354" s="36" t="str">
        <f>IF(
   COUNTIF('Equip Rates'!$B:$B, $A354)=0,
   "No Rate in Equip Rates",
   IF(
      COUNTIF('Equip Billings'!$B:$B, $A354)=0,
      "Has Rate / Not Billed",
      "Has Rate / Billed"
   )
)</f>
        <v>Has Rate / Billed</v>
      </c>
      <c r="F354" s="36" t="str">
        <f>IF(
   AND(
       COUNTIF(FLEET!$CW:$CW, $A354)&gt;0,
       COUNTIF('Equip Rates'!$B:$B, $A354)&gt;0,
       COUNTIF('Equip Billings'!$B:$B, $A354)=0
   ),
   "MISSING FROM BILLINGS",
   ""
)</f>
        <v/>
      </c>
      <c r="G354" s="123" t="str" cm="1">
        <f t="array" ref="G3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5" spans="1:7" x14ac:dyDescent="0.25">
      <c r="A355" s="122" t="s">
        <v>4067</v>
      </c>
      <c r="B355" s="36" t="str">
        <f>IF(
   COUNTIF('Equip Rates'!$B:$B, $A355) &gt; 0,
   "In Rates",
   "Not in Rates"
)</f>
        <v>In Rates</v>
      </c>
      <c r="C355" s="56">
        <f>IFERROR(_xlfn.XLOOKUP(Table19[[#This Row],[ASSET ID]],Table7[Equip '#],Table7[Rate],),"Not Billed")</f>
        <v>800</v>
      </c>
      <c r="D355" s="36" t="str">
        <f>IF(
   COUNTIF('Equip Billings'!$B:$B, $A355) &gt; 0,
   "Billed",
   "Not Billed"
)</f>
        <v>Billed</v>
      </c>
      <c r="E355" s="36" t="str">
        <f>IF(
   COUNTIF('Equip Rates'!$B:$B, $A355)=0,
   "No Rate in Equip Rates",
   IF(
      COUNTIF('Equip Billings'!$B:$B, $A355)=0,
      "Has Rate / Not Billed",
      "Has Rate / Billed"
   )
)</f>
        <v>Has Rate / Billed</v>
      </c>
      <c r="F355" s="36" t="str">
        <f>IF(
   AND(
       COUNTIF(FLEET!$CW:$CW, $A355)&gt;0,
       COUNTIF('Equip Rates'!$B:$B, $A355)&gt;0,
       COUNTIF('Equip Billings'!$B:$B, $A355)=0
   ),
   "MISSING FROM BILLINGS",
   ""
)</f>
        <v/>
      </c>
      <c r="G355" s="123" t="str" cm="1">
        <f t="array" ref="G3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6" spans="1:7" hidden="1" x14ac:dyDescent="0.25">
      <c r="A356" s="122" t="s">
        <v>4068</v>
      </c>
      <c r="B356" s="36" t="str">
        <f>IF(
   COUNTIF('Equip Rates'!$B:$B, $A356) &gt; 0,
   "In Rates",
   "Not in Rates"
)</f>
        <v>In Rates</v>
      </c>
      <c r="C356" s="56">
        <f>IFERROR(_xlfn.XLOOKUP(Table19[[#This Row],[ASSET ID]],Table7[Equip '#],Table7[Rate],),"Not Billed")</f>
        <v>800</v>
      </c>
      <c r="D356" s="36" t="str">
        <f>IF(
   COUNTIF('Equip Billings'!$B:$B, $A356) &gt; 0,
   "Billed",
   "Not Billed"
)</f>
        <v>Billed</v>
      </c>
      <c r="E356" s="36" t="str">
        <f>IF(
   COUNTIF('Equip Rates'!$B:$B, $A356)=0,
   "No Rate in Equip Rates",
   IF(
      COUNTIF('Equip Billings'!$B:$B, $A356)=0,
      "Has Rate / Not Billed",
      "Has Rate / Billed"
   )
)</f>
        <v>Has Rate / Billed</v>
      </c>
      <c r="F356" s="36" t="str">
        <f>IF(
   AND(
       COUNTIF(FLEET!$CW:$CW, $A356)&gt;0,
       COUNTIF('Equip Rates'!$B:$B, $A356)&gt;0,
       COUNTIF('Equip Billings'!$B:$B, $A356)=0
   ),
   "MISSING FROM BILLINGS",
   ""
)</f>
        <v/>
      </c>
      <c r="G356" s="123" t="str" cm="1">
        <f t="array" ref="G3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7" spans="1:7" hidden="1" x14ac:dyDescent="0.25">
      <c r="A357" s="129" t="s">
        <v>4069</v>
      </c>
      <c r="B357" s="60" t="str">
        <f>IF(
   COUNTIF('Equip Rates'!$B:$B, $A357) &gt; 0,
   "In Rates",
   "Not in Rates"
)</f>
        <v>In Rates</v>
      </c>
      <c r="C357" s="130">
        <f>IFERROR(_xlfn.XLOOKUP(Table19[[#This Row],[ASSET ID]],Table7[Equip '#],Table7[Rate],),"Not Billed")</f>
        <v>800</v>
      </c>
      <c r="D357" s="36" t="str">
        <f>IF(
   COUNTIF('Equip Billings'!$B:$B, $A357) &gt; 0,
   "Billed",
   "Not Billed"
)</f>
        <v>Billed</v>
      </c>
      <c r="E357" s="36" t="str">
        <f>IF(
   COUNTIF('Equip Rates'!$B:$B, $A357)=0,
   "No Rate in Equip Rates",
   IF(
      COUNTIF('Equip Billings'!$B:$B, $A357)=0,
      "Has Rate / Not Billed",
      "Has Rate / Billed"
   )
)</f>
        <v>Has Rate / Billed</v>
      </c>
      <c r="F357" s="60" t="str">
        <f>IF(
   AND(
       COUNTIF(FLEET!$CW:$CW, $A357)&gt;0,
       COUNTIF('Equip Rates'!$B:$B, $A357)&gt;0,
       COUNTIF('Equip Billings'!$B:$B, $A357)=0
   ),
   "MISSING FROM BILLINGS",
   ""
)</f>
        <v/>
      </c>
      <c r="G357" s="131" t="str" cm="1">
        <f t="array" ref="G3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58" spans="1:7" ht="16.5" hidden="1" x14ac:dyDescent="0.25">
      <c r="A358" s="124" t="s">
        <v>4070</v>
      </c>
      <c r="B358" s="125" t="str">
        <f>IF(
   COUNTIF('Equip Rates'!$B:$B, $A358) &gt; 0,
   "In Rates",
   "Not in Rates"
)</f>
        <v>In Rates</v>
      </c>
      <c r="C358" s="126">
        <f>IFERROR(_xlfn.XLOOKUP(Table19[[#This Row],[ASSET ID]],Table7[Equip '#],Table7[Rate],),"Not Billed")</f>
        <v>800</v>
      </c>
      <c r="D358" s="128" t="str">
        <f>IF(
   COUNTIF('Equip Billings'!$B:$B, $A358) &gt; 0,
   "Billed",
   "Not Billed"
)</f>
        <v>Not Billed</v>
      </c>
      <c r="E358" s="125" t="str">
        <f>IF(
   COUNTIF('Equip Rates'!$B:$B, $A358)=0,
   "No Rate in Equip Rates",
   IF(
      COUNTIF('Equip Billings'!$B:$B, $A358)=0,
      "Has Rate / Not Billed",
      "Has Rate / Billed"
   )
)</f>
        <v>Has Rate / Not Billed</v>
      </c>
      <c r="F358" s="125" t="str">
        <f>IF(
   AND(
       COUNTIF(FLEET!$CW:$CW, $A358)&gt;0,
       COUNTIF('Equip Rates'!$B:$B, $A358)&gt;0,
       COUNTIF('Equip Billings'!$B:$B, $A358)=0
   ),
   "MISSING FROM BILLINGS",
   ""
)</f>
        <v>MISSING FROM BILLINGS</v>
      </c>
      <c r="G358" s="127" t="str" cm="1">
        <f t="array" ref="G3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TRAFFIC WALNUT HILL YARD (1)</v>
      </c>
    </row>
    <row r="359" spans="1:7" hidden="1" x14ac:dyDescent="0.25">
      <c r="A359" s="132" t="s">
        <v>4071</v>
      </c>
      <c r="B359" s="62" t="str">
        <f>IF(
   COUNTIF('Equip Rates'!$B:$B, $A359) &gt; 0,
   "In Rates",
   "Not in Rates"
)</f>
        <v>In Rates</v>
      </c>
      <c r="C359" s="133">
        <f>IFERROR(_xlfn.XLOOKUP(Table19[[#This Row],[ASSET ID]],Table7[Equip '#],Table7[Rate],),"Not Billed")</f>
        <v>800</v>
      </c>
      <c r="D359" s="36" t="str">
        <f>IF(
   COUNTIF('Equip Billings'!$B:$B, $A359) &gt; 0,
   "Billed",
   "Not Billed"
)</f>
        <v>Billed</v>
      </c>
      <c r="E359" s="36" t="str">
        <f>IF(
   COUNTIF('Equip Rates'!$B:$B, $A359)=0,
   "No Rate in Equip Rates",
   IF(
      COUNTIF('Equip Billings'!$B:$B, $A359)=0,
      "Has Rate / Not Billed",
      "Has Rate / Billed"
   )
)</f>
        <v>Has Rate / Billed</v>
      </c>
      <c r="F359" s="62" t="str">
        <f>IF(
   AND(
       COUNTIF(FLEET!$CW:$CW, $A359)&gt;0,
       COUNTIF('Equip Rates'!$B:$B, $A359)&gt;0,
       COUNTIF('Equip Billings'!$B:$B, $A359)=0
   ),
   "MISSING FROM BILLINGS",
   ""
)</f>
        <v/>
      </c>
      <c r="G359" s="134" t="str" cm="1">
        <f t="array" ref="G3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0" spans="1:7" hidden="1" x14ac:dyDescent="0.25">
      <c r="A360" s="122" t="s">
        <v>4072</v>
      </c>
      <c r="B360" s="36" t="str">
        <f>IF(
   COUNTIF('Equip Rates'!$B:$B, $A360) &gt; 0,
   "In Rates",
   "Not in Rates"
)</f>
        <v>In Rates</v>
      </c>
      <c r="C360" s="56">
        <f>IFERROR(_xlfn.XLOOKUP(Table19[[#This Row],[ASSET ID]],Table7[Equip '#],Table7[Rate],),"Not Billed")</f>
        <v>800</v>
      </c>
      <c r="D360" s="36" t="str">
        <f>IF(
   COUNTIF('Equip Billings'!$B:$B, $A360) &gt; 0,
   "Billed",
   "Not Billed"
)</f>
        <v>Billed</v>
      </c>
      <c r="E360" s="36" t="str">
        <f>IF(
   COUNTIF('Equip Rates'!$B:$B, $A360)=0,
   "No Rate in Equip Rates",
   IF(
      COUNTIF('Equip Billings'!$B:$B, $A360)=0,
      "Has Rate / Not Billed",
      "Has Rate / Billed"
   )
)</f>
        <v>Has Rate / Billed</v>
      </c>
      <c r="F360" s="36" t="str">
        <f>IF(
   AND(
       COUNTIF(FLEET!$CW:$CW, $A360)&gt;0,
       COUNTIF('Equip Rates'!$B:$B, $A360)&gt;0,
       COUNTIF('Equip Billings'!$B:$B, $A360)=0
   ),
   "MISSING FROM BILLINGS",
   ""
)</f>
        <v/>
      </c>
      <c r="G360" s="123" t="str" cm="1">
        <f t="array" ref="G3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1" spans="1:7" hidden="1" x14ac:dyDescent="0.25">
      <c r="A361" s="129" t="s">
        <v>4079</v>
      </c>
      <c r="B361" s="60" t="str">
        <f>IF(
   COUNTIF('Equip Rates'!$B:$B, $A361) &gt; 0,
   "In Rates",
   "Not in Rates"
)</f>
        <v>In Rates</v>
      </c>
      <c r="C361" s="130">
        <f>IFERROR(_xlfn.XLOOKUP(Table19[[#This Row],[ASSET ID]],Table7[Equip '#],Table7[Rate],),"Not Billed")</f>
        <v>1250</v>
      </c>
      <c r="D361" s="36" t="str">
        <f>IF(
   COUNTIF('Equip Billings'!$B:$B, $A361) &gt; 0,
   "Billed",
   "Not Billed"
)</f>
        <v>Not Billed</v>
      </c>
      <c r="E361" s="36" t="str">
        <f>IF(
   COUNTIF('Equip Rates'!$B:$B, $A361)=0,
   "No Rate in Equip Rates",
   IF(
      COUNTIF('Equip Billings'!$B:$B, $A361)=0,
      "Has Rate / Not Billed",
      "Has Rate / Billed"
   )
)</f>
        <v>Has Rate / Not Billed</v>
      </c>
      <c r="F361" s="60" t="str">
        <f>IF(
   AND(
       COUNTIF(FLEET!$CW:$CW, $A361)&gt;0,
       COUNTIF('Equip Rates'!$B:$B, $A361)&gt;0,
       COUNTIF('Equip Billings'!$B:$B, $A361)=0
   ),
   "MISSING FROM BILLINGS",
   ""
)</f>
        <v>MISSING FROM BILLINGS</v>
      </c>
      <c r="G361" s="131" t="str" cm="1">
        <f t="array" ref="G3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2" spans="1:7" ht="16.5" hidden="1" x14ac:dyDescent="0.25">
      <c r="A362" s="124" t="s">
        <v>4080</v>
      </c>
      <c r="B362" s="125" t="str">
        <f>IF(
   COUNTIF('Equip Rates'!$B:$B, $A362) &gt; 0,
   "In Rates",
   "Not in Rates"
)</f>
        <v>In Rates</v>
      </c>
      <c r="C362" s="126">
        <f>IFERROR(_xlfn.XLOOKUP(Table19[[#This Row],[ASSET ID]],Table7[Equip '#],Table7[Rate],),"Not Billed")</f>
        <v>1250</v>
      </c>
      <c r="D362" s="128" t="str">
        <f>IF(
   COUNTIF('Equip Billings'!$B:$B, $A362) &gt; 0,
   "Billed",
   "Not Billed"
)</f>
        <v>Not Billed</v>
      </c>
      <c r="E362" s="125" t="str">
        <f>IF(
   COUNTIF('Equip Rates'!$B:$B, $A362)=0,
   "No Rate in Equip Rates",
   IF(
      COUNTIF('Equip Billings'!$B:$B, $A362)=0,
      "Has Rate / Not Billed",
      "Has Rate / Billed"
   )
)</f>
        <v>Has Rate / Not Billed</v>
      </c>
      <c r="F362" s="125" t="str">
        <f>IF(
   AND(
       COUNTIF(FLEET!$CW:$CW, $A362)&gt;0,
       COUNTIF('Equip Rates'!$B:$B, $A362)&gt;0,
       COUNTIF('Equip Billings'!$B:$B, $A362)=0
   ),
   "MISSING FROM BILLINGS",
   ""
)</f>
        <v>MISSING FROM BILLINGS</v>
      </c>
      <c r="G362" s="127" t="str" cm="1">
        <f t="array" ref="G3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EQUIP HOU (1)</v>
      </c>
    </row>
    <row r="363" spans="1:7" hidden="1" x14ac:dyDescent="0.25">
      <c r="A363" s="132" t="s">
        <v>50</v>
      </c>
      <c r="B363" s="62" t="str">
        <f>IF(
   COUNTIF('Equip Rates'!$B:$B, $A363) &gt; 0,
   "In Rates",
   "Not in Rates"
)</f>
        <v>In Rates</v>
      </c>
      <c r="C363" s="133">
        <f>IFERROR(_xlfn.XLOOKUP(Table19[[#This Row],[ASSET ID]],Table7[Equip '#],Table7[Rate],),"Not Billed")</f>
        <v>2500</v>
      </c>
      <c r="D363" s="36" t="str">
        <f>IF(
   COUNTIF('Equip Billings'!$B:$B, $A363) &gt; 0,
   "Billed",
   "Not Billed"
)</f>
        <v>Billed</v>
      </c>
      <c r="E363" s="36" t="str">
        <f>IF(
   COUNTIF('Equip Rates'!$B:$B, $A363)=0,
   "No Rate in Equip Rates",
   IF(
      COUNTIF('Equip Billings'!$B:$B, $A363)=0,
      "Has Rate / Not Billed",
      "Has Rate / Billed"
   )
)</f>
        <v>Has Rate / Billed</v>
      </c>
      <c r="F363" s="62" t="str">
        <f>IF(
   AND(
       COUNTIF(FLEET!$CW:$CW, $A363)&gt;0,
       COUNTIF('Equip Rates'!$B:$B, $A363)&gt;0,
       COUNTIF('Equip Billings'!$B:$B, $A363)=0
   ),
   "MISSING FROM BILLINGS",
   ""
)</f>
        <v/>
      </c>
      <c r="G363" s="134" t="str" cm="1">
        <f t="array" ref="G3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4" spans="1:7" x14ac:dyDescent="0.25">
      <c r="A364" s="122" t="s">
        <v>3744</v>
      </c>
      <c r="B364" s="36" t="str">
        <f>IF(
   COUNTIF('Equip Rates'!$B:$B, $A364) &gt; 0,
   "In Rates",
   "Not in Rates"
)</f>
        <v>In Rates</v>
      </c>
      <c r="C364" s="56">
        <f>IFERROR(_xlfn.XLOOKUP(Table19[[#This Row],[ASSET ID]],Table7[Equip '#],Table7[Rate],),"Not Billed")</f>
        <v>3500</v>
      </c>
      <c r="D364" s="36" t="str">
        <f>IF(
   COUNTIF('Equip Billings'!$B:$B, $A364) &gt; 0,
   "Billed",
   "Not Billed"
)</f>
        <v>Billed</v>
      </c>
      <c r="E364" s="36" t="str">
        <f>IF(
   COUNTIF('Equip Rates'!$B:$B, $A364)=0,
   "No Rate in Equip Rates",
   IF(
      COUNTIF('Equip Billings'!$B:$B, $A364)=0,
      "Has Rate / Not Billed",
      "Has Rate / Billed"
   )
)</f>
        <v>Has Rate / Billed</v>
      </c>
      <c r="F364" s="36" t="str">
        <f>IF(
   AND(
       COUNTIF(FLEET!$CW:$CW, $A364)&gt;0,
       COUNTIF('Equip Rates'!$B:$B, $A364)&gt;0,
       COUNTIF('Equip Billings'!$B:$B, $A364)=0
   ),
   "MISSING FROM BILLINGS",
   ""
)</f>
        <v/>
      </c>
      <c r="G364" s="123" t="str" cm="1">
        <f t="array" ref="G3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5" spans="1:7" hidden="1" x14ac:dyDescent="0.25">
      <c r="A365" s="122" t="s">
        <v>3856</v>
      </c>
      <c r="B365" s="36" t="str">
        <f>IF(
   COUNTIF('Equip Rates'!$B:$B, $A365) &gt; 0,
   "In Rates",
   "Not in Rates"
)</f>
        <v>In Rates</v>
      </c>
      <c r="C365" s="56">
        <f>IFERROR(_xlfn.XLOOKUP(Table19[[#This Row],[ASSET ID]],Table7[Equip '#],Table7[Rate],),"Not Billed")</f>
        <v>2500</v>
      </c>
      <c r="D365" s="36" t="str">
        <f>IF(
   COUNTIF('Equip Billings'!$B:$B, $A365) &gt; 0,
   "Billed",
   "Not Billed"
)</f>
        <v>Billed</v>
      </c>
      <c r="E365" s="36" t="str">
        <f>IF(
   COUNTIF('Equip Rates'!$B:$B, $A365)=0,
   "No Rate in Equip Rates",
   IF(
      COUNTIF('Equip Billings'!$B:$B, $A365)=0,
      "Has Rate / Not Billed",
      "Has Rate / Billed"
   )
)</f>
        <v>Has Rate / Billed</v>
      </c>
      <c r="F365" s="36" t="str">
        <f>IF(
   AND(
       COUNTIF(FLEET!$CW:$CW, $A365)&gt;0,
       COUNTIF('Equip Rates'!$B:$B, $A365)&gt;0,
       COUNTIF('Equip Billings'!$B:$B, $A365)=0
   ),
   "MISSING FROM BILLINGS",
   ""
)</f>
        <v/>
      </c>
      <c r="G365" s="123" t="str" cm="1">
        <f t="array" ref="G3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6" spans="1:7" hidden="1" x14ac:dyDescent="0.25">
      <c r="A366" s="122" t="s">
        <v>3995</v>
      </c>
      <c r="B366" s="36" t="str">
        <f>IF(
   COUNTIF('Equip Rates'!$B:$B, $A366) &gt; 0,
   "In Rates",
   "Not in Rates"
)</f>
        <v>In Rates</v>
      </c>
      <c r="C366" s="56">
        <f>IFERROR(_xlfn.XLOOKUP(Table19[[#This Row],[ASSET ID]],Table7[Equip '#],Table7[Rate],),"Not Billed")</f>
        <v>2500</v>
      </c>
      <c r="D366" s="36" t="str">
        <f>IF(
   COUNTIF('Equip Billings'!$B:$B, $A366) &gt; 0,
   "Billed",
   "Not Billed"
)</f>
        <v>Billed</v>
      </c>
      <c r="E366" s="36" t="str">
        <f>IF(
   COUNTIF('Equip Rates'!$B:$B, $A366)=0,
   "No Rate in Equip Rates",
   IF(
      COUNTIF('Equip Billings'!$B:$B, $A366)=0,
      "Has Rate / Not Billed",
      "Has Rate / Billed"
   )
)</f>
        <v>Has Rate / Billed</v>
      </c>
      <c r="F366" s="36" t="str">
        <f>IF(
   AND(
       COUNTIF(FLEET!$CW:$CW, $A366)&gt;0,
       COUNTIF('Equip Rates'!$B:$B, $A366)&gt;0,
       COUNTIF('Equip Billings'!$B:$B, $A366)=0
   ),
   "MISSING FROM BILLINGS",
   ""
)</f>
        <v/>
      </c>
      <c r="G366" s="123" t="str" cm="1">
        <f t="array" ref="G3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7" spans="1:7" hidden="1" x14ac:dyDescent="0.25">
      <c r="A367" s="122" t="s">
        <v>4042</v>
      </c>
      <c r="B367" s="36" t="str">
        <f>IF(
   COUNTIF('Equip Rates'!$B:$B, $A367) &gt; 0,
   "In Rates",
   "Not in Rates"
)</f>
        <v>In Rates</v>
      </c>
      <c r="C367" s="56">
        <f>IFERROR(_xlfn.XLOOKUP(Table19[[#This Row],[ASSET ID]],Table7[Equip '#],Table7[Rate],),"Not Billed")</f>
        <v>2500</v>
      </c>
      <c r="D367" s="36" t="str">
        <f>IF(
   COUNTIF('Equip Billings'!$B:$B, $A367) &gt; 0,
   "Billed",
   "Not Billed"
)</f>
        <v>Billed</v>
      </c>
      <c r="E367" s="36" t="str">
        <f>IF(
   COUNTIF('Equip Rates'!$B:$B, $A367)=0,
   "No Rate in Equip Rates",
   IF(
      COUNTIF('Equip Billings'!$B:$B, $A367)=0,
      "Has Rate / Not Billed",
      "Has Rate / Billed"
   )
)</f>
        <v>Has Rate / Billed</v>
      </c>
      <c r="F367" s="36" t="str">
        <f>IF(
   AND(
       COUNTIF(FLEET!$CW:$CW, $A367)&gt;0,
       COUNTIF('Equip Rates'!$B:$B, $A367)&gt;0,
       COUNTIF('Equip Billings'!$B:$B, $A367)=0
   ),
   "MISSING FROM BILLINGS",
   ""
)</f>
        <v/>
      </c>
      <c r="G367" s="123" t="str" cm="1">
        <f t="array" ref="G3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8" spans="1:7" hidden="1" x14ac:dyDescent="0.25">
      <c r="A368" s="122" t="s">
        <v>4043</v>
      </c>
      <c r="B368" s="36" t="str">
        <f>IF(
   COUNTIF('Equip Rates'!$B:$B, $A368) &gt; 0,
   "In Rates",
   "Not in Rates"
)</f>
        <v>In Rates</v>
      </c>
      <c r="C368" s="56">
        <f>IFERROR(_xlfn.XLOOKUP(Table19[[#This Row],[ASSET ID]],Table7[Equip '#],Table7[Rate],),"Not Billed")</f>
        <v>2500</v>
      </c>
      <c r="D368" s="36" t="str">
        <f>IF(
   COUNTIF('Equip Billings'!$B:$B, $A368) &gt; 0,
   "Billed",
   "Not Billed"
)</f>
        <v>Billed</v>
      </c>
      <c r="E368" s="36" t="str">
        <f>IF(
   COUNTIF('Equip Rates'!$B:$B, $A368)=0,
   "No Rate in Equip Rates",
   IF(
      COUNTIF('Equip Billings'!$B:$B, $A368)=0,
      "Has Rate / Not Billed",
      "Has Rate / Billed"
   )
)</f>
        <v>Has Rate / Billed</v>
      </c>
      <c r="F368" s="36" t="str">
        <f>IF(
   AND(
       COUNTIF(FLEET!$CW:$CW, $A368)&gt;0,
       COUNTIF('Equip Rates'!$B:$B, $A368)&gt;0,
       COUNTIF('Equip Billings'!$B:$B, $A368)=0
   ),
   "MISSING FROM BILLINGS",
   ""
)</f>
        <v/>
      </c>
      <c r="G368" s="123" t="str" cm="1">
        <f t="array" ref="G3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69" spans="1:7" hidden="1" x14ac:dyDescent="0.25">
      <c r="A369" s="122" t="s">
        <v>6348</v>
      </c>
      <c r="B369" s="36" t="str">
        <f>IF(
   COUNTIF('Equip Rates'!$B:$B, $A369) &gt; 0,
   "In Rates",
   "Not in Rates"
)</f>
        <v>Not in Rates</v>
      </c>
      <c r="C369" s="56" t="str">
        <f>IFERROR(_xlfn.XLOOKUP(Table19[[#This Row],[ASSET ID]],Table7[Equip '#],Table7[Rate],),"Not Billed")</f>
        <v>Not Billed</v>
      </c>
      <c r="D369" s="36" t="str">
        <f>IF(
   COUNTIF('Equip Billings'!$B:$B, $A369) &gt; 0,
   "Billed",
   "Not Billed"
)</f>
        <v>Not Billed</v>
      </c>
      <c r="E369" s="36" t="str">
        <f>IF(
   COUNTIF('Equip Rates'!$B:$B, $A369)=0,
   "No Rate in Equip Rates",
   IF(
      COUNTIF('Equip Billings'!$B:$B, $A369)=0,
      "Has Rate / Not Billed",
      "Has Rate / Billed"
   )
)</f>
        <v>No Rate in Equip Rates</v>
      </c>
      <c r="F369" s="36" t="str">
        <f>IF(
   AND(
       COUNTIF(FLEET!$CW:$CW, $A369)&gt;0,
       COUNTIF('Equip Rates'!$B:$B, $A369)&gt;0,
       COUNTIF('Equip Billings'!$B:$B, $A369)=0
   ),
   "MISSING FROM BILLINGS",
   ""
)</f>
        <v/>
      </c>
      <c r="G369" s="123" t="str" cm="1">
        <f t="array" ref="G3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0" spans="1:7" hidden="1" x14ac:dyDescent="0.25">
      <c r="A370" s="122" t="s">
        <v>6353</v>
      </c>
      <c r="B370" s="36" t="str">
        <f>IF(
   COUNTIF('Equip Rates'!$B:$B, $A370) &gt; 0,
   "In Rates",
   "Not in Rates"
)</f>
        <v>Not in Rates</v>
      </c>
      <c r="C370" s="56" t="str">
        <f>IFERROR(_xlfn.XLOOKUP(Table19[[#This Row],[ASSET ID]],Table7[Equip '#],Table7[Rate],),"Not Billed")</f>
        <v>Not Billed</v>
      </c>
      <c r="D370" s="36" t="str">
        <f>IF(
   COUNTIF('Equip Billings'!$B:$B, $A370) &gt; 0,
   "Billed",
   "Not Billed"
)</f>
        <v>Not Billed</v>
      </c>
      <c r="E370" s="36" t="str">
        <f>IF(
   COUNTIF('Equip Rates'!$B:$B, $A370)=0,
   "No Rate in Equip Rates",
   IF(
      COUNTIF('Equip Billings'!$B:$B, $A370)=0,
      "Has Rate / Not Billed",
      "Has Rate / Billed"
   )
)</f>
        <v>No Rate in Equip Rates</v>
      </c>
      <c r="F370" s="36" t="str">
        <f>IF(
   AND(
       COUNTIF(FLEET!$CW:$CW, $A370)&gt;0,
       COUNTIF('Equip Rates'!$B:$B, $A370)&gt;0,
       COUNTIF('Equip Billings'!$B:$B, $A370)=0
   ),
   "MISSING FROM BILLINGS",
   ""
)</f>
        <v/>
      </c>
      <c r="G370" s="123" t="str" cm="1">
        <f t="array" ref="G3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1" spans="1:7" x14ac:dyDescent="0.25">
      <c r="A371" s="122" t="s">
        <v>198</v>
      </c>
      <c r="B371" s="36" t="str">
        <f>IF(
   COUNTIF('Equip Rates'!$B:$B, $A371) &gt; 0,
   "In Rates",
   "Not in Rates"
)</f>
        <v>In Rates</v>
      </c>
      <c r="C371" s="56">
        <f>IFERROR(_xlfn.XLOOKUP(Table19[[#This Row],[ASSET ID]],Table7[Equip '#],Table7[Rate],),"Not Billed")</f>
        <v>3500</v>
      </c>
      <c r="D371" s="36" t="str">
        <f>IF(
   COUNTIF('Equip Billings'!$B:$B, $A371) &gt; 0,
   "Billed",
   "Not Billed"
)</f>
        <v>Billed</v>
      </c>
      <c r="E371" s="36" t="str">
        <f>IF(
   COUNTIF('Equip Rates'!$B:$B, $A371)=0,
   "No Rate in Equip Rates",
   IF(
      COUNTIF('Equip Billings'!$B:$B, $A371)=0,
      "Has Rate / Not Billed",
      "Has Rate / Billed"
   )
)</f>
        <v>Has Rate / Billed</v>
      </c>
      <c r="F371" s="36" t="str">
        <f>IF(
   AND(
       COUNTIF(FLEET!$CW:$CW, $A371)&gt;0,
       COUNTIF('Equip Rates'!$B:$B, $A371)&gt;0,
       COUNTIF('Equip Billings'!$B:$B, $A371)=0
   ),
   "MISSING FROM BILLINGS",
   ""
)</f>
        <v/>
      </c>
      <c r="G371" s="123" t="str" cm="1">
        <f t="array" ref="G3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2" spans="1:7" hidden="1" x14ac:dyDescent="0.25">
      <c r="A372" s="129" t="s">
        <v>227</v>
      </c>
      <c r="B372" s="60" t="str">
        <f>IF(
   COUNTIF('Equip Rates'!$B:$B, $A372) &gt; 0,
   "In Rates",
   "Not in Rates"
)</f>
        <v>In Rates</v>
      </c>
      <c r="C372" s="130">
        <f>IFERROR(_xlfn.XLOOKUP(Table19[[#This Row],[ASSET ID]],Table7[Equip '#],Table7[Rate],),"Not Billed")</f>
        <v>1500</v>
      </c>
      <c r="D372" s="36" t="str">
        <f>IF(
   COUNTIF('Equip Billings'!$B:$B, $A372) &gt; 0,
   "Billed",
   "Not Billed"
)</f>
        <v>Billed</v>
      </c>
      <c r="E372" s="36" t="str">
        <f>IF(
   COUNTIF('Equip Rates'!$B:$B, $A372)=0,
   "No Rate in Equip Rates",
   IF(
      COUNTIF('Equip Billings'!$B:$B, $A372)=0,
      "Has Rate / Not Billed",
      "Has Rate / Billed"
   )
)</f>
        <v>Has Rate / Billed</v>
      </c>
      <c r="F372" s="60" t="str">
        <f>IF(
   AND(
       COUNTIF(FLEET!$CW:$CW, $A372)&gt;0,
       COUNTIF('Equip Rates'!$B:$B, $A372)&gt;0,
       COUNTIF('Equip Billings'!$B:$B, $A372)=0
   ),
   "MISSING FROM BILLINGS",
   ""
)</f>
        <v/>
      </c>
      <c r="G372" s="131" t="str" cm="1">
        <f t="array" ref="G3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3" spans="1:7" ht="16.5" hidden="1" x14ac:dyDescent="0.25">
      <c r="A373" s="124" t="s">
        <v>165</v>
      </c>
      <c r="B373" s="125" t="str">
        <f>IF(
   COUNTIF('Equip Rates'!$B:$B, $A373) &gt; 0,
   "In Rates",
   "Not in Rates"
)</f>
        <v>In Rates</v>
      </c>
      <c r="C373" s="126">
        <f>IFERROR(_xlfn.XLOOKUP(Table19[[#This Row],[ASSET ID]],Table7[Equip '#],Table7[Rate],),"Not Billed")</f>
        <v>1500</v>
      </c>
      <c r="D373" s="128" t="str">
        <f>IF(
   COUNTIF('Equip Billings'!$B:$B, $A373) &gt; 0,
   "Billed",
   "Not Billed"
)</f>
        <v>Not Billed</v>
      </c>
      <c r="E373" s="125" t="str">
        <f>IF(
   COUNTIF('Equip Rates'!$B:$B, $A373)=0,
   "No Rate in Equip Rates",
   IF(
      COUNTIF('Equip Billings'!$B:$B, $A373)=0,
      "Has Rate / Not Billed",
      "Has Rate / Billed"
   )
)</f>
        <v>Has Rate / Not Billed</v>
      </c>
      <c r="F373" s="125" t="str">
        <f>IF(
   AND(
       COUNTIF(FLEET!$CW:$CW, $A373)&gt;0,
       COUNTIF('Equip Rates'!$B:$B, $A373)&gt;0,
       COUNTIF('Equip Billings'!$B:$B, $A373)=0
   ),
   "MISSING FROM BILLINGS",
   ""
)</f>
        <v>MISSING FROM BILLINGS</v>
      </c>
      <c r="G373" s="127" t="str" cm="1">
        <f t="array" ref="G3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374" spans="1:7" ht="49.5" x14ac:dyDescent="0.25">
      <c r="A374" s="124" t="s">
        <v>3514</v>
      </c>
      <c r="B374" s="125" t="str">
        <f>IF(
   COUNTIF('Equip Rates'!$B:$B, $A374) &gt; 0,
   "In Rates",
   "Not in Rates"
)</f>
        <v>In Rates</v>
      </c>
      <c r="C374" s="126">
        <f>IFERROR(_xlfn.XLOOKUP(Table19[[#This Row],[ASSET ID]],Table7[Equip '#],Table7[Rate],),"Not Billed")</f>
        <v>1500</v>
      </c>
      <c r="D374" s="128" t="str">
        <f>IF(
   COUNTIF('Equip Billings'!$B:$B, $A374) &gt; 0,
   "Billed",
   "Not Billed"
)</f>
        <v>Not Billed</v>
      </c>
      <c r="E374" s="125" t="str">
        <f>IF(
   COUNTIF('Equip Rates'!$B:$B, $A374)=0,
   "No Rate in Equip Rates",
   IF(
      COUNTIF('Equip Billings'!$B:$B, $A374)=0,
      "Has Rate / Not Billed",
      "Has Rate / Billed"
   )
)</f>
        <v>Has Rate / Not Billed</v>
      </c>
      <c r="F374" s="125" t="str">
        <f>IF(
   AND(
       COUNTIF(FLEET!$CW:$CW, $A374)&gt;0,
       COUNTIF('Equip Rates'!$B:$B, $A374)&gt;0,
       COUNTIF('Equip Billings'!$B:$B, $A374)=0
   ),
   "MISSING FROM BILLINGS",
   ""
)</f>
        <v>MISSING FROM BILLINGS</v>
      </c>
      <c r="G374" s="127" t="str" cm="1">
        <f t="array" ref="G3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(0.01)
DFW Yard (0.99)</v>
      </c>
    </row>
    <row r="375" spans="1:7" ht="255" hidden="1" x14ac:dyDescent="0.25">
      <c r="A375" s="132" t="s">
        <v>3701</v>
      </c>
      <c r="B375" s="62" t="str">
        <f>IF(
   COUNTIF('Equip Rates'!$B:$B, $A375) &gt; 0,
   "In Rates",
   "Not in Rates"
)</f>
        <v>In Rates</v>
      </c>
      <c r="C375" s="133">
        <f>IFERROR(_xlfn.XLOOKUP(Table19[[#This Row],[ASSET ID]],Table7[Equip '#],Table7[Rate],),"Not Billed")</f>
        <v>1500</v>
      </c>
      <c r="D375" s="36" t="str">
        <f>IF(
   COUNTIF('Equip Billings'!$B:$B, $A375) &gt; 0,
   "Billed",
   "Not Billed"
)</f>
        <v>Billed</v>
      </c>
      <c r="E375" s="36" t="str">
        <f>IF(
   COUNTIF('Equip Rates'!$B:$B, $A375)=0,
   "No Rate in Equip Rates",
   IF(
      COUNTIF('Equip Billings'!$B:$B, $A375)=0,
      "Has Rate / Not Billed",
      "Has Rate / Billed"
   )
)</f>
        <v>Has Rate / Billed</v>
      </c>
      <c r="F375" s="62" t="str">
        <f>IF(
   AND(
       COUNTIF(FLEET!$CW:$CW, $A375)&gt;0,
       COUNTIF('Equip Rates'!$B:$B, $A375)&gt;0,
       COUNTIF('Equip Billings'!$B:$B, $A375)=0
   ),
   "MISSING FROM BILLINGS",
   ""
)</f>
        <v/>
      </c>
      <c r="G375" s="134" t="str" cm="1">
        <f t="array" ref="G3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6" spans="1:7" hidden="1" x14ac:dyDescent="0.25">
      <c r="A376" s="122" t="s">
        <v>4264</v>
      </c>
      <c r="B376" s="36" t="str">
        <f>IF(
   COUNTIF('Equip Rates'!$B:$B, $A376) &gt; 0,
   "In Rates",
   "Not in Rates"
)</f>
        <v>In Rates</v>
      </c>
      <c r="C376" s="56">
        <f>IFERROR(_xlfn.XLOOKUP(Table19[[#This Row],[ASSET ID]],Table7[Equip '#],Table7[Rate],),"Not Billed")</f>
        <v>1500</v>
      </c>
      <c r="D376" s="36" t="str">
        <f>IF(
   COUNTIF('Equip Billings'!$B:$B, $A376) &gt; 0,
   "Billed",
   "Not Billed"
)</f>
        <v>Billed</v>
      </c>
      <c r="E376" s="36" t="str">
        <f>IF(
   COUNTIF('Equip Rates'!$B:$B, $A376)=0,
   "No Rate in Equip Rates",
   IF(
      COUNTIF('Equip Billings'!$B:$B, $A376)=0,
      "Has Rate / Not Billed",
      "Has Rate / Billed"
   )
)</f>
        <v>Has Rate / Billed</v>
      </c>
      <c r="F376" s="36" t="str">
        <f>IF(
   AND(
       COUNTIF(FLEET!$CW:$CW, $A376)&gt;0,
       COUNTIF('Equip Rates'!$B:$B, $A376)&gt;0,
       COUNTIF('Equip Billings'!$B:$B, $A376)=0
   ),
   "MISSING FROM BILLINGS",
   ""
)</f>
        <v/>
      </c>
      <c r="G376" s="123" t="str" cm="1">
        <f t="array" ref="G3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7" spans="1:7" hidden="1" x14ac:dyDescent="0.25">
      <c r="A377" s="122" t="s">
        <v>6421</v>
      </c>
      <c r="B377" s="36" t="str">
        <f>IF(
   COUNTIF('Equip Rates'!$B:$B, $A377) &gt; 0,
   "In Rates",
   "Not in Rates"
)</f>
        <v>Not in Rates</v>
      </c>
      <c r="C377" s="56" t="str">
        <f>IFERROR(_xlfn.XLOOKUP(Table19[[#This Row],[ASSET ID]],Table7[Equip '#],Table7[Rate],),"Not Billed")</f>
        <v>Not Billed</v>
      </c>
      <c r="D377" s="36" t="str">
        <f>IF(
   COUNTIF('Equip Billings'!$B:$B, $A377) &gt; 0,
   "Billed",
   "Not Billed"
)</f>
        <v>Not Billed</v>
      </c>
      <c r="E377" s="36" t="str">
        <f>IF(
   COUNTIF('Equip Rates'!$B:$B, $A377)=0,
   "No Rate in Equip Rates",
   IF(
      COUNTIF('Equip Billings'!$B:$B, $A377)=0,
      "Has Rate / Not Billed",
      "Has Rate / Billed"
   )
)</f>
        <v>No Rate in Equip Rates</v>
      </c>
      <c r="F377" s="36" t="str">
        <f>IF(
   AND(
       COUNTIF(FLEET!$CW:$CW, $A377)&gt;0,
       COUNTIF('Equip Rates'!$B:$B, $A377)&gt;0,
       COUNTIF('Equip Billings'!$B:$B, $A377)=0
   ),
   "MISSING FROM BILLINGS",
   ""
)</f>
        <v/>
      </c>
      <c r="G377" s="123" t="str" cm="1">
        <f t="array" ref="G3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8" spans="1:7" hidden="1" x14ac:dyDescent="0.25">
      <c r="A378" s="122" t="s">
        <v>1385</v>
      </c>
      <c r="B378" s="36" t="str">
        <f>IF(
   COUNTIF('Equip Rates'!$B:$B, $A378) &gt; 0,
   "In Rates",
   "Not in Rates"
)</f>
        <v>Not in Rates</v>
      </c>
      <c r="C378" s="56" t="str">
        <f>IFERROR(_xlfn.XLOOKUP(Table19[[#This Row],[ASSET ID]],Table7[Equip '#],Table7[Rate],),"Not Billed")</f>
        <v>Not Billed</v>
      </c>
      <c r="D378" s="36" t="str">
        <f>IF(
   COUNTIF('Equip Billings'!$B:$B, $A378) &gt; 0,
   "Billed",
   "Not Billed"
)</f>
        <v>Not Billed</v>
      </c>
      <c r="E378" s="36" t="str">
        <f>IF(
   COUNTIF('Equip Rates'!$B:$B, $A378)=0,
   "No Rate in Equip Rates",
   IF(
      COUNTIF('Equip Billings'!$B:$B, $A378)=0,
      "Has Rate / Not Billed",
      "Has Rate / Billed"
   )
)</f>
        <v>No Rate in Equip Rates</v>
      </c>
      <c r="F378" s="36" t="str">
        <f>IF(
   AND(
       COUNTIF(FLEET!$CW:$CW, $A378)&gt;0,
       COUNTIF('Equip Rates'!$B:$B, $A378)&gt;0,
       COUNTIF('Equip Billings'!$B:$B, $A378)=0
   ),
   "MISSING FROM BILLINGS",
   ""
)</f>
        <v/>
      </c>
      <c r="G378" s="123" t="str" cm="1">
        <f t="array" ref="G3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79" spans="1:7" hidden="1" x14ac:dyDescent="0.25">
      <c r="A379" s="122" t="s">
        <v>1398</v>
      </c>
      <c r="B379" s="36" t="str">
        <f>IF(
   COUNTIF('Equip Rates'!$B:$B, $A379) &gt; 0,
   "In Rates",
   "Not in Rates"
)</f>
        <v>In Rates</v>
      </c>
      <c r="C379" s="56">
        <f>IFERROR(_xlfn.XLOOKUP(Table19[[#This Row],[ASSET ID]],Table7[Equip '#],Table7[Rate],),"Not Billed")</f>
        <v>0</v>
      </c>
      <c r="D379" s="36" t="str">
        <f>IF(
   COUNTIF('Equip Billings'!$B:$B, $A379) &gt; 0,
   "Billed",
   "Not Billed"
)</f>
        <v>Not Billed</v>
      </c>
      <c r="E379" s="36" t="str">
        <f>IF(
   COUNTIF('Equip Rates'!$B:$B, $A379)=0,
   "No Rate in Equip Rates",
   IF(
      COUNTIF('Equip Billings'!$B:$B, $A379)=0,
      "Has Rate / Not Billed",
      "Has Rate / Billed"
   )
)</f>
        <v>Has Rate / Not Billed</v>
      </c>
      <c r="F379" s="36" t="str">
        <f>IF(
   AND(
       COUNTIF(FLEET!$CW:$CW, $A379)&gt;0,
       COUNTIF('Equip Rates'!$B:$B, $A379)&gt;0,
       COUNTIF('Equip Billings'!$B:$B, $A379)=0
   ),
   "MISSING FROM BILLINGS",
   ""
)</f>
        <v>MISSING FROM BILLINGS</v>
      </c>
      <c r="G379" s="123" t="str" cm="1">
        <f t="array" ref="G3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0" spans="1:7" hidden="1" x14ac:dyDescent="0.25">
      <c r="A380" s="122" t="s">
        <v>3351</v>
      </c>
      <c r="B380" s="36" t="str">
        <f>IF(
   COUNTIF('Equip Rates'!$B:$B, $A380) &gt; 0,
   "In Rates",
   "Not in Rates"
)</f>
        <v>In Rates</v>
      </c>
      <c r="C380" s="56">
        <f>IFERROR(_xlfn.XLOOKUP(Table19[[#This Row],[ASSET ID]],Table7[Equip '#],Table7[Rate],),"Not Billed")</f>
        <v>10000</v>
      </c>
      <c r="D380" s="36" t="str">
        <f>IF(
   COUNTIF('Equip Billings'!$B:$B, $A380) &gt; 0,
   "Billed",
   "Not Billed"
)</f>
        <v>Billed</v>
      </c>
      <c r="E380" s="36" t="str">
        <f>IF(
   COUNTIF('Equip Rates'!$B:$B, $A380)=0,
   "No Rate in Equip Rates",
   IF(
      COUNTIF('Equip Billings'!$B:$B, $A380)=0,
      "Has Rate / Not Billed",
      "Has Rate / Billed"
   )
)</f>
        <v>Has Rate / Billed</v>
      </c>
      <c r="F380" s="36" t="str">
        <f>IF(
   AND(
       COUNTIF(FLEET!$CW:$CW, $A380)&gt;0,
       COUNTIF('Equip Rates'!$B:$B, $A380)&gt;0,
       COUNTIF('Equip Billings'!$B:$B, $A380)=0
   ),
   "MISSING FROM BILLINGS",
   ""
)</f>
        <v/>
      </c>
      <c r="G380" s="123" t="str" cm="1">
        <f t="array" ref="G3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1" spans="1:7" hidden="1" x14ac:dyDescent="0.25">
      <c r="A381" s="122" t="s">
        <v>6447</v>
      </c>
      <c r="B381" s="36" t="str">
        <f>IF(
   COUNTIF('Equip Rates'!$B:$B, $A381) &gt; 0,
   "In Rates",
   "Not in Rates"
)</f>
        <v>Not in Rates</v>
      </c>
      <c r="C381" s="56" t="str">
        <f>IFERROR(_xlfn.XLOOKUP(Table19[[#This Row],[ASSET ID]],Table7[Equip '#],Table7[Rate],),"Not Billed")</f>
        <v>Not Billed</v>
      </c>
      <c r="D381" s="36" t="str">
        <f>IF(
   COUNTIF('Equip Billings'!$B:$B, $A381) &gt; 0,
   "Billed",
   "Not Billed"
)</f>
        <v>Not Billed</v>
      </c>
      <c r="E381" s="36" t="str">
        <f>IF(
   COUNTIF('Equip Rates'!$B:$B, $A381)=0,
   "No Rate in Equip Rates",
   IF(
      COUNTIF('Equip Billings'!$B:$B, $A381)=0,
      "Has Rate / Not Billed",
      "Has Rate / Billed"
   )
)</f>
        <v>No Rate in Equip Rates</v>
      </c>
      <c r="F381" s="36" t="str">
        <f>IF(
   AND(
       COUNTIF(FLEET!$CW:$CW, $A381)&gt;0,
       COUNTIF('Equip Rates'!$B:$B, $A381)&gt;0,
       COUNTIF('Equip Billings'!$B:$B, $A381)=0
   ),
   "MISSING FROM BILLINGS",
   ""
)</f>
        <v/>
      </c>
      <c r="G381" s="123" t="str" cm="1">
        <f t="array" ref="G3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2" spans="1:7" hidden="1" x14ac:dyDescent="0.25">
      <c r="A382" s="122" t="s">
        <v>6457</v>
      </c>
      <c r="B382" s="36" t="str">
        <f>IF(
   COUNTIF('Equip Rates'!$B:$B, $A382) &gt; 0,
   "In Rates",
   "Not in Rates"
)</f>
        <v>Not in Rates</v>
      </c>
      <c r="C382" s="56" t="str">
        <f>IFERROR(_xlfn.XLOOKUP(Table19[[#This Row],[ASSET ID]],Table7[Equip '#],Table7[Rate],),"Not Billed")</f>
        <v>Not Billed</v>
      </c>
      <c r="D382" s="36" t="str">
        <f>IF(
   COUNTIF('Equip Billings'!$B:$B, $A382) &gt; 0,
   "Billed",
   "Not Billed"
)</f>
        <v>Not Billed</v>
      </c>
      <c r="E382" s="36" t="str">
        <f>IF(
   COUNTIF('Equip Rates'!$B:$B, $A382)=0,
   "No Rate in Equip Rates",
   IF(
      COUNTIF('Equip Billings'!$B:$B, $A382)=0,
      "Has Rate / Not Billed",
      "Has Rate / Billed"
   )
)</f>
        <v>No Rate in Equip Rates</v>
      </c>
      <c r="F382" s="36" t="str">
        <f>IF(
   AND(
       COUNTIF(FLEET!$CW:$CW, $A382)&gt;0,
       COUNTIF('Equip Rates'!$B:$B, $A382)&gt;0,
       COUNTIF('Equip Billings'!$B:$B, $A382)=0
   ),
   "MISSING FROM BILLINGS",
   ""
)</f>
        <v/>
      </c>
      <c r="G382" s="123" t="str" cm="1">
        <f t="array" ref="G3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3" spans="1:7" hidden="1" x14ac:dyDescent="0.25">
      <c r="A383" s="122" t="s">
        <v>4379</v>
      </c>
      <c r="B383" s="36" t="str">
        <f>IF(
   COUNTIF('Equip Rates'!$B:$B, $A383) &gt; 0,
   "In Rates",
   "Not in Rates"
)</f>
        <v>Not in Rates</v>
      </c>
      <c r="C383" s="56" t="str">
        <f>IFERROR(_xlfn.XLOOKUP(Table19[[#This Row],[ASSET ID]],Table7[Equip '#],Table7[Rate],),"Not Billed")</f>
        <v>Not Billed</v>
      </c>
      <c r="D383" s="36" t="str">
        <f>IF(
   COUNTIF('Equip Billings'!$B:$B, $A383) &gt; 0,
   "Billed",
   "Not Billed"
)</f>
        <v>Not Billed</v>
      </c>
      <c r="E383" s="36" t="str">
        <f>IF(
   COUNTIF('Equip Rates'!$B:$B, $A383)=0,
   "No Rate in Equip Rates",
   IF(
      COUNTIF('Equip Billings'!$B:$B, $A383)=0,
      "Has Rate / Not Billed",
      "Has Rate / Billed"
   )
)</f>
        <v>No Rate in Equip Rates</v>
      </c>
      <c r="F383" s="36" t="str">
        <f>IF(
   AND(
       COUNTIF(FLEET!$CW:$CW, $A383)&gt;0,
       COUNTIF('Equip Rates'!$B:$B, $A383)&gt;0,
       COUNTIF('Equip Billings'!$B:$B, $A383)=0
   ),
   "MISSING FROM BILLINGS",
   ""
)</f>
        <v/>
      </c>
      <c r="G383" s="123" t="str" cm="1">
        <f t="array" ref="G3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4" spans="1:7" hidden="1" x14ac:dyDescent="0.25">
      <c r="A384" s="122" t="s">
        <v>6473</v>
      </c>
      <c r="B384" s="36" t="str">
        <f>IF(
   COUNTIF('Equip Rates'!$B:$B, $A384) &gt; 0,
   "In Rates",
   "Not in Rates"
)</f>
        <v>Not in Rates</v>
      </c>
      <c r="C384" s="56" t="str">
        <f>IFERROR(_xlfn.XLOOKUP(Table19[[#This Row],[ASSET ID]],Table7[Equip '#],Table7[Rate],),"Not Billed")</f>
        <v>Not Billed</v>
      </c>
      <c r="D384" s="36" t="str">
        <f>IF(
   COUNTIF('Equip Billings'!$B:$B, $A384) &gt; 0,
   "Billed",
   "Not Billed"
)</f>
        <v>Not Billed</v>
      </c>
      <c r="E384" s="36" t="str">
        <f>IF(
   COUNTIF('Equip Rates'!$B:$B, $A384)=0,
   "No Rate in Equip Rates",
   IF(
      COUNTIF('Equip Billings'!$B:$B, $A384)=0,
      "Has Rate / Not Billed",
      "Has Rate / Billed"
   )
)</f>
        <v>No Rate in Equip Rates</v>
      </c>
      <c r="F384" s="36" t="str">
        <f>IF(
   AND(
       COUNTIF(FLEET!$CW:$CW, $A384)&gt;0,
       COUNTIF('Equip Rates'!$B:$B, $A384)&gt;0,
       COUNTIF('Equip Billings'!$B:$B, $A384)=0
   ),
   "MISSING FROM BILLINGS",
   ""
)</f>
        <v/>
      </c>
      <c r="G384" s="123" t="str" cm="1">
        <f t="array" ref="G3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5" spans="1:7" hidden="1" x14ac:dyDescent="0.25">
      <c r="A385" s="122" t="s">
        <v>4380</v>
      </c>
      <c r="B385" s="36" t="str">
        <f>IF(
   COUNTIF('Equip Rates'!$B:$B, $A385) &gt; 0,
   "In Rates",
   "Not in Rates"
)</f>
        <v>Not in Rates</v>
      </c>
      <c r="C385" s="56" t="str">
        <f>IFERROR(_xlfn.XLOOKUP(Table19[[#This Row],[ASSET ID]],Table7[Equip '#],Table7[Rate],),"Not Billed")</f>
        <v>Not Billed</v>
      </c>
      <c r="D385" s="36" t="str">
        <f>IF(
   COUNTIF('Equip Billings'!$B:$B, $A385) &gt; 0,
   "Billed",
   "Not Billed"
)</f>
        <v>Not Billed</v>
      </c>
      <c r="E385" s="36" t="str">
        <f>IF(
   COUNTIF('Equip Rates'!$B:$B, $A385)=0,
   "No Rate in Equip Rates",
   IF(
      COUNTIF('Equip Billings'!$B:$B, $A385)=0,
      "Has Rate / Not Billed",
      "Has Rate / Billed"
   )
)</f>
        <v>No Rate in Equip Rates</v>
      </c>
      <c r="F385" s="36" t="str">
        <f>IF(
   AND(
       COUNTIF(FLEET!$CW:$CW, $A385)&gt;0,
       COUNTIF('Equip Rates'!$B:$B, $A385)&gt;0,
       COUNTIF('Equip Billings'!$B:$B, $A385)=0
   ),
   "MISSING FROM BILLINGS",
   ""
)</f>
        <v/>
      </c>
      <c r="G385" s="123" t="str" cm="1">
        <f t="array" ref="G3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6" spans="1:7" hidden="1" x14ac:dyDescent="0.25">
      <c r="A386" s="129" t="s">
        <v>252</v>
      </c>
      <c r="B386" s="60" t="str">
        <f>IF(
   COUNTIF('Equip Rates'!$B:$B, $A386) &gt; 0,
   "In Rates",
   "Not in Rates"
)</f>
        <v>In Rates</v>
      </c>
      <c r="C386" s="130">
        <f>IFERROR(_xlfn.XLOOKUP(Table19[[#This Row],[ASSET ID]],Table7[Equip '#],Table7[Rate],),"Not Billed")</f>
        <v>1300</v>
      </c>
      <c r="D386" s="36" t="str">
        <f>IF(
   COUNTIF('Equip Billings'!$B:$B, $A386) &gt; 0,
   "Billed",
   "Not Billed"
)</f>
        <v>Billed</v>
      </c>
      <c r="E386" s="36" t="str">
        <f>IF(
   COUNTIF('Equip Rates'!$B:$B, $A386)=0,
   "No Rate in Equip Rates",
   IF(
      COUNTIF('Equip Billings'!$B:$B, $A386)=0,
      "Has Rate / Not Billed",
      "Has Rate / Billed"
   )
)</f>
        <v>Has Rate / Billed</v>
      </c>
      <c r="F386" s="60" t="str">
        <f>IF(
   AND(
       COUNTIF(FLEET!$CW:$CW, $A386)&gt;0,
       COUNTIF('Equip Rates'!$B:$B, $A386)&gt;0,
       COUNTIF('Equip Billings'!$B:$B, $A386)=0
   ),
   "MISSING FROM BILLINGS",
   ""
)</f>
        <v/>
      </c>
      <c r="G386" s="131" t="str" cm="1">
        <f t="array" ref="G3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7" spans="1:7" ht="49.5" hidden="1" x14ac:dyDescent="0.25">
      <c r="A387" s="124" t="s">
        <v>207</v>
      </c>
      <c r="B387" s="125" t="str">
        <f>IF(
   COUNTIF('Equip Rates'!$B:$B, $A387) &gt; 0,
   "In Rates",
   "Not in Rates"
)</f>
        <v>In Rates</v>
      </c>
      <c r="C387" s="126">
        <f>IFERROR(_xlfn.XLOOKUP(Table19[[#This Row],[ASSET ID]],Table7[Equip '#],Table7[Rate],),"Not Billed")</f>
        <v>1300</v>
      </c>
      <c r="D387" s="128" t="str">
        <f>IF(
   COUNTIF('Equip Billings'!$B:$B, $A387) &gt; 0,
   "Billed",
   "Not Billed"
)</f>
        <v>Not Billed</v>
      </c>
      <c r="E387" s="125" t="str">
        <f>IF(
   COUNTIF('Equip Rates'!$B:$B, $A387)=0,
   "No Rate in Equip Rates",
   IF(
      COUNTIF('Equip Billings'!$B:$B, $A387)=0,
      "Has Rate / Not Billed",
      "Has Rate / Billed"
   )
)</f>
        <v>Has Rate / Not Billed</v>
      </c>
      <c r="F387" s="125" t="str">
        <f>IF(
   AND(
       COUNTIF(FLEET!$CW:$CW, $A387)&gt;0,
       COUNTIF('Equip Rates'!$B:$B, $A387)&gt;0,
       COUNTIF('Equip Billings'!$B:$B, $A387)=0
   ),
   "MISSING FROM BILLINGS",
   ""
)</f>
        <v>MISSING FROM BILLINGS</v>
      </c>
      <c r="G387" s="127" t="str" cm="1">
        <f t="array" ref="G3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(0.01)
TEXDIST (0.99)</v>
      </c>
    </row>
    <row r="388" spans="1:7" hidden="1" x14ac:dyDescent="0.25">
      <c r="A388" s="132" t="s">
        <v>208</v>
      </c>
      <c r="B388" s="62" t="str">
        <f>IF(
   COUNTIF('Equip Rates'!$B:$B, $A388) &gt; 0,
   "In Rates",
   "Not in Rates"
)</f>
        <v>In Rates</v>
      </c>
      <c r="C388" s="133">
        <f>IFERROR(_xlfn.XLOOKUP(Table19[[#This Row],[ASSET ID]],Table7[Equip '#],Table7[Rate],),"Not Billed")</f>
        <v>1300</v>
      </c>
      <c r="D388" s="36" t="str">
        <f>IF(
   COUNTIF('Equip Billings'!$B:$B, $A388) &gt; 0,
   "Billed",
   "Not Billed"
)</f>
        <v>Billed</v>
      </c>
      <c r="E388" s="36" t="str">
        <f>IF(
   COUNTIF('Equip Rates'!$B:$B, $A388)=0,
   "No Rate in Equip Rates",
   IF(
      COUNTIF('Equip Billings'!$B:$B, $A388)=0,
      "Has Rate / Not Billed",
      "Has Rate / Billed"
   )
)</f>
        <v>Has Rate / Billed</v>
      </c>
      <c r="F388" s="62" t="str">
        <f>IF(
   AND(
       COUNTIF(FLEET!$CW:$CW, $A388)&gt;0,
       COUNTIF('Equip Rates'!$B:$B, $A388)&gt;0,
       COUNTIF('Equip Billings'!$B:$B, $A388)=0
   ),
   "MISSING FROM BILLINGS",
   ""
)</f>
        <v/>
      </c>
      <c r="G388" s="134" t="str" cm="1">
        <f t="array" ref="G3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89" spans="1:7" hidden="1" x14ac:dyDescent="0.25">
      <c r="A389" s="129" t="s">
        <v>4381</v>
      </c>
      <c r="B389" s="60" t="str">
        <f>IF(
   COUNTIF('Equip Rates'!$B:$B, $A389) &gt; 0,
   "In Rates",
   "Not in Rates"
)</f>
        <v>Not in Rates</v>
      </c>
      <c r="C389" s="130" t="str">
        <f>IFERROR(_xlfn.XLOOKUP(Table19[[#This Row],[ASSET ID]],Table7[Equip '#],Table7[Rate],),"Not Billed")</f>
        <v>Not Billed</v>
      </c>
      <c r="D389" s="36" t="str">
        <f>IF(
   COUNTIF('Equip Billings'!$B:$B, $A389) &gt; 0,
   "Billed",
   "Not Billed"
)</f>
        <v>Not Billed</v>
      </c>
      <c r="E389" s="36" t="str">
        <f>IF(
   COUNTIF('Equip Rates'!$B:$B, $A389)=0,
   "No Rate in Equip Rates",
   IF(
      COUNTIF('Equip Billings'!$B:$B, $A389)=0,
      "Has Rate / Not Billed",
      "Has Rate / Billed"
   )
)</f>
        <v>No Rate in Equip Rates</v>
      </c>
      <c r="F389" s="60" t="str">
        <f>IF(
   AND(
       COUNTIF(FLEET!$CW:$CW, $A389)&gt;0,
       COUNTIF('Equip Rates'!$B:$B, $A389)&gt;0,
       COUNTIF('Equip Billings'!$B:$B, $A389)=0
   ),
   "MISSING FROM BILLINGS",
   ""
)</f>
        <v/>
      </c>
      <c r="G389" s="131" t="str" cm="1">
        <f t="array" ref="G3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0" spans="1:7" ht="16.5" hidden="1" x14ac:dyDescent="0.25">
      <c r="A390" s="124" t="s">
        <v>107</v>
      </c>
      <c r="B390" s="125" t="str">
        <f>IF(
   COUNTIF('Equip Rates'!$B:$B, $A390) &gt; 0,
   "In Rates",
   "Not in Rates"
)</f>
        <v>In Rates</v>
      </c>
      <c r="C390" s="126">
        <f>IFERROR(_xlfn.XLOOKUP(Table19[[#This Row],[ASSET ID]],Table7[Equip '#],Table7[Rate],),"Not Billed")</f>
        <v>1700</v>
      </c>
      <c r="D390" s="128" t="str">
        <f>IF(
   COUNTIF('Equip Billings'!$B:$B, $A390) &gt; 0,
   "Billed",
   "Not Billed"
)</f>
        <v>Not Billed</v>
      </c>
      <c r="E390" s="125" t="str">
        <f>IF(
   COUNTIF('Equip Rates'!$B:$B, $A390)=0,
   "No Rate in Equip Rates",
   IF(
      COUNTIF('Equip Billings'!$B:$B, $A390)=0,
      "Has Rate / Not Billed",
      "Has Rate / Billed"
   )
)</f>
        <v>Has Rate / Not Billed</v>
      </c>
      <c r="F390" s="125" t="str">
        <f>IF(
   AND(
       COUNTIF(FLEET!$CW:$CW, $A390)&gt;0,
       COUNTIF('Equip Rates'!$B:$B, $A390)&gt;0,
       COUNTIF('Equip Billings'!$B:$B, $A390)=0
   ),
   "MISSING FROM BILLINGS",
   ""
)</f>
        <v>MISSING FROM BILLINGS</v>
      </c>
      <c r="G390" s="127" t="str" cm="1">
        <f t="array" ref="G3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391" spans="1:7" hidden="1" x14ac:dyDescent="0.25">
      <c r="A391" s="135" t="s">
        <v>4382</v>
      </c>
      <c r="B391" s="136" t="str">
        <f>IF(
   COUNTIF('Equip Rates'!$B:$B, $A391) &gt; 0,
   "In Rates",
   "Not in Rates"
)</f>
        <v>Not in Rates</v>
      </c>
      <c r="C391" s="137" t="str">
        <f>IFERROR(_xlfn.XLOOKUP(Table19[[#This Row],[ASSET ID]],Table7[Equip '#],Table7[Rate],),"Not Billed")</f>
        <v>Not Billed</v>
      </c>
      <c r="D391" s="36" t="str">
        <f>IF(
   COUNTIF('Equip Billings'!$B:$B, $A391) &gt; 0,
   "Billed",
   "Not Billed"
)</f>
        <v>Not Billed</v>
      </c>
      <c r="E391" s="36" t="str">
        <f>IF(
   COUNTIF('Equip Rates'!$B:$B, $A391)=0,
   "No Rate in Equip Rates",
   IF(
      COUNTIF('Equip Billings'!$B:$B, $A391)=0,
      "Has Rate / Not Billed",
      "Has Rate / Billed"
   )
)</f>
        <v>No Rate in Equip Rates</v>
      </c>
      <c r="F391" s="136" t="str">
        <f>IF(
   AND(
       COUNTIF(FLEET!$CW:$CW, $A391)&gt;0,
       COUNTIF('Equip Rates'!$B:$B, $A391)&gt;0,
       COUNTIF('Equip Billings'!$B:$B, $A391)=0
   ),
   "MISSING FROM BILLINGS",
   ""
)</f>
        <v/>
      </c>
      <c r="G391" s="138" t="str" cm="1">
        <f t="array" ref="G3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2" spans="1:7" ht="49.5" x14ac:dyDescent="0.25">
      <c r="A392" s="124" t="s">
        <v>112</v>
      </c>
      <c r="B392" s="125" t="str">
        <f>IF(
   COUNTIF('Equip Rates'!$B:$B, $A392) &gt; 0,
   "In Rates",
   "Not in Rates"
)</f>
        <v>In Rates</v>
      </c>
      <c r="C392" s="126">
        <f>IFERROR(_xlfn.XLOOKUP(Table19[[#This Row],[ASSET ID]],Table7[Equip '#],Table7[Rate],),"Not Billed")</f>
        <v>1300</v>
      </c>
      <c r="D392" s="128" t="str">
        <f>IF(
   COUNTIF('Equip Billings'!$B:$B, $A392) &gt; 0,
   "Billed",
   "Not Billed"
)</f>
        <v>Billed</v>
      </c>
      <c r="E392" s="125" t="str">
        <f>IF(
   COUNTIF('Equip Rates'!$B:$B, $A392)=0,
   "No Rate in Equip Rates",
   IF(
      COUNTIF('Equip Billings'!$B:$B, $A392)=0,
      "Has Rate / Not Billed",
      "Has Rate / Billed"
   )
)</f>
        <v>Has Rate / Billed</v>
      </c>
      <c r="F392" s="125" t="str">
        <f>IF(
   AND(
       COUNTIF(FLEET!$CW:$CW, $A392)&gt;0,
       COUNTIF('Equip Rates'!$B:$B, $A392)&gt;0,
       COUNTIF('Equip Billings'!$B:$B, $A392)=0
   ),
   "MISSING FROM BILLINGS",
   ""
)</f>
        <v/>
      </c>
      <c r="G392" s="127" t="str" cm="1">
        <f t="array" ref="G3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3" spans="1:7" hidden="1" x14ac:dyDescent="0.25">
      <c r="A393" s="132" t="s">
        <v>4383</v>
      </c>
      <c r="B393" s="62" t="str">
        <f>IF(
   COUNTIF('Equip Rates'!$B:$B, $A393) &gt; 0,
   "In Rates",
   "Not in Rates"
)</f>
        <v>Not in Rates</v>
      </c>
      <c r="C393" s="133" t="str">
        <f>IFERROR(_xlfn.XLOOKUP(Table19[[#This Row],[ASSET ID]],Table7[Equip '#],Table7[Rate],),"Not Billed")</f>
        <v>Not Billed</v>
      </c>
      <c r="D393" s="36" t="str">
        <f>IF(
   COUNTIF('Equip Billings'!$B:$B, $A393) &gt; 0,
   "Billed",
   "Not Billed"
)</f>
        <v>Not Billed</v>
      </c>
      <c r="E393" s="36" t="str">
        <f>IF(
   COUNTIF('Equip Rates'!$B:$B, $A393)=0,
   "No Rate in Equip Rates",
   IF(
      COUNTIF('Equip Billings'!$B:$B, $A393)=0,
      "Has Rate / Not Billed",
      "Has Rate / Billed"
   )
)</f>
        <v>No Rate in Equip Rates</v>
      </c>
      <c r="F393" s="62" t="str">
        <f>IF(
   AND(
       COUNTIF(FLEET!$CW:$CW, $A393)&gt;0,
       COUNTIF('Equip Rates'!$B:$B, $A393)&gt;0,
       COUNTIF('Equip Billings'!$B:$B, $A393)=0
   ),
   "MISSING FROM BILLINGS",
   ""
)</f>
        <v/>
      </c>
      <c r="G393" s="134" t="str" cm="1">
        <f t="array" ref="G3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4" spans="1:7" hidden="1" x14ac:dyDescent="0.25">
      <c r="A394" s="122" t="s">
        <v>4384</v>
      </c>
      <c r="B394" s="36" t="str">
        <f>IF(
   COUNTIF('Equip Rates'!$B:$B, $A394) &gt; 0,
   "In Rates",
   "Not in Rates"
)</f>
        <v>Not in Rates</v>
      </c>
      <c r="C394" s="56" t="str">
        <f>IFERROR(_xlfn.XLOOKUP(Table19[[#This Row],[ASSET ID]],Table7[Equip '#],Table7[Rate],),"Not Billed")</f>
        <v>Not Billed</v>
      </c>
      <c r="D394" s="36" t="str">
        <f>IF(
   COUNTIF('Equip Billings'!$B:$B, $A394) &gt; 0,
   "Billed",
   "Not Billed"
)</f>
        <v>Not Billed</v>
      </c>
      <c r="E394" s="36" t="str">
        <f>IF(
   COUNTIF('Equip Rates'!$B:$B, $A394)=0,
   "No Rate in Equip Rates",
   IF(
      COUNTIF('Equip Billings'!$B:$B, $A394)=0,
      "Has Rate / Not Billed",
      "Has Rate / Billed"
   )
)</f>
        <v>No Rate in Equip Rates</v>
      </c>
      <c r="F394" s="36" t="str">
        <f>IF(
   AND(
       COUNTIF(FLEET!$CW:$CW, $A394)&gt;0,
       COUNTIF('Equip Rates'!$B:$B, $A394)&gt;0,
       COUNTIF('Equip Billings'!$B:$B, $A394)=0
   ),
   "MISSING FROM BILLINGS",
   ""
)</f>
        <v/>
      </c>
      <c r="G394" s="123" t="str" cm="1">
        <f t="array" ref="G3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5" spans="1:7" hidden="1" x14ac:dyDescent="0.25">
      <c r="A395" s="129" t="s">
        <v>4385</v>
      </c>
      <c r="B395" s="60" t="str">
        <f>IF(
   COUNTIF('Equip Rates'!$B:$B, $A395) &gt; 0,
   "In Rates",
   "Not in Rates"
)</f>
        <v>Not in Rates</v>
      </c>
      <c r="C395" s="130" t="str">
        <f>IFERROR(_xlfn.XLOOKUP(Table19[[#This Row],[ASSET ID]],Table7[Equip '#],Table7[Rate],),"Not Billed")</f>
        <v>Not Billed</v>
      </c>
      <c r="D395" s="36" t="str">
        <f>IF(
   COUNTIF('Equip Billings'!$B:$B, $A395) &gt; 0,
   "Billed",
   "Not Billed"
)</f>
        <v>Not Billed</v>
      </c>
      <c r="E395" s="36" t="str">
        <f>IF(
   COUNTIF('Equip Rates'!$B:$B, $A395)=0,
   "No Rate in Equip Rates",
   IF(
      COUNTIF('Equip Billings'!$B:$B, $A395)=0,
      "Has Rate / Not Billed",
      "Has Rate / Billed"
   )
)</f>
        <v>No Rate in Equip Rates</v>
      </c>
      <c r="F395" s="60" t="str">
        <f>IF(
   AND(
       COUNTIF(FLEET!$CW:$CW, $A395)&gt;0,
       COUNTIF('Equip Rates'!$B:$B, $A395)&gt;0,
       COUNTIF('Equip Billings'!$B:$B, $A395)=0
   ),
   "MISSING FROM BILLINGS",
   ""
)</f>
        <v/>
      </c>
      <c r="G395" s="131" t="str" cm="1">
        <f t="array" ref="G3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6" spans="1:7" ht="409.5" hidden="1" x14ac:dyDescent="0.25">
      <c r="A396" s="124" t="s">
        <v>119</v>
      </c>
      <c r="B396" s="125" t="str">
        <f>IF(
   COUNTIF('Equip Rates'!$B:$B, $A396) &gt; 0,
   "In Rates",
   "Not in Rates"
)</f>
        <v>In Rates</v>
      </c>
      <c r="C396" s="126">
        <f>IFERROR(_xlfn.XLOOKUP(Table19[[#This Row],[ASSET ID]],Table7[Equip '#],Table7[Rate],),"Not Billed")</f>
        <v>1300</v>
      </c>
      <c r="D396" s="128" t="str">
        <f>IF(
   COUNTIF('Equip Billings'!$B:$B, $A396) &gt; 0,
   "Billed",
   "Not Billed"
)</f>
        <v>Billed</v>
      </c>
      <c r="E396" s="125" t="str">
        <f>IF(
   COUNTIF('Equip Rates'!$B:$B, $A396)=0,
   "No Rate in Equip Rates",
   IF(
      COUNTIF('Equip Billings'!$B:$B, $A396)=0,
      "Has Rate / Not Billed",
      "Has Rate / Billed"
   )
)</f>
        <v>Has Rate / Billed</v>
      </c>
      <c r="F396" s="125" t="str">
        <f>IF(
   AND(
       COUNTIF(FLEET!$CW:$CW, $A396)&gt;0,
       COUNTIF('Equip Rates'!$B:$B, $A396)&gt;0,
       COUNTIF('Equip Billings'!$B:$B, $A396)=0
   ),
   "MISSING FROM BILLINGS",
   ""
)</f>
        <v/>
      </c>
      <c r="G396" s="127" t="str" cm="1">
        <f t="array" ref="G3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7" spans="1:7" x14ac:dyDescent="0.25">
      <c r="A397" s="132" t="s">
        <v>237</v>
      </c>
      <c r="B397" s="62" t="str">
        <f>IF(
   COUNTIF('Equip Rates'!$B:$B, $A397) &gt; 0,
   "In Rates",
   "Not in Rates"
)</f>
        <v>In Rates</v>
      </c>
      <c r="C397" s="133">
        <f>IFERROR(_xlfn.XLOOKUP(Table19[[#This Row],[ASSET ID]],Table7[Equip '#],Table7[Rate],),"Not Billed")</f>
        <v>1500</v>
      </c>
      <c r="D397" s="36" t="str">
        <f>IF(
   COUNTIF('Equip Billings'!$B:$B, $A397) &gt; 0,
   "Billed",
   "Not Billed"
)</f>
        <v>Billed</v>
      </c>
      <c r="E397" s="36" t="str">
        <f>IF(
   COUNTIF('Equip Rates'!$B:$B, $A397)=0,
   "No Rate in Equip Rates",
   IF(
      COUNTIF('Equip Billings'!$B:$B, $A397)=0,
      "Has Rate / Not Billed",
      "Has Rate / Billed"
   )
)</f>
        <v>Has Rate / Billed</v>
      </c>
      <c r="F397" s="62" t="str">
        <f>IF(
   AND(
       COUNTIF(FLEET!$CW:$CW, $A397)&gt;0,
       COUNTIF('Equip Rates'!$B:$B, $A397)&gt;0,
       COUNTIF('Equip Billings'!$B:$B, $A397)=0
   ),
   "MISSING FROM BILLINGS",
   ""
)</f>
        <v/>
      </c>
      <c r="G397" s="134" t="str" cm="1">
        <f t="array" ref="G3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8" spans="1:7" hidden="1" x14ac:dyDescent="0.25">
      <c r="A398" s="122" t="s">
        <v>6592</v>
      </c>
      <c r="B398" s="36" t="str">
        <f>IF(
   COUNTIF('Equip Rates'!$B:$B, $A398) &gt; 0,
   "In Rates",
   "Not in Rates"
)</f>
        <v>Not in Rates</v>
      </c>
      <c r="C398" s="56" t="str">
        <f>IFERROR(_xlfn.XLOOKUP(Table19[[#This Row],[ASSET ID]],Table7[Equip '#],Table7[Rate],),"Not Billed")</f>
        <v>Not Billed</v>
      </c>
      <c r="D398" s="36" t="str">
        <f>IF(
   COUNTIF('Equip Billings'!$B:$B, $A398) &gt; 0,
   "Billed",
   "Not Billed"
)</f>
        <v>Not Billed</v>
      </c>
      <c r="E398" s="36" t="str">
        <f>IF(
   COUNTIF('Equip Rates'!$B:$B, $A398)=0,
   "No Rate in Equip Rates",
   IF(
      COUNTIF('Equip Billings'!$B:$B, $A398)=0,
      "Has Rate / Not Billed",
      "Has Rate / Billed"
   )
)</f>
        <v>No Rate in Equip Rates</v>
      </c>
      <c r="F398" s="36" t="str">
        <f>IF(
   AND(
       COUNTIF(FLEET!$CW:$CW, $A398)&gt;0,
       COUNTIF('Equip Rates'!$B:$B, $A398)&gt;0,
       COUNTIF('Equip Billings'!$B:$B, $A398)=0
   ),
   "MISSING FROM BILLINGS",
   ""
)</f>
        <v/>
      </c>
      <c r="G398" s="123" t="str" cm="1">
        <f t="array" ref="G3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399" spans="1:7" hidden="1" x14ac:dyDescent="0.25">
      <c r="A399" s="122" t="s">
        <v>218</v>
      </c>
      <c r="B399" s="36" t="str">
        <f>IF(
   COUNTIF('Equip Rates'!$B:$B, $A399) &gt; 0,
   "In Rates",
   "Not in Rates"
)</f>
        <v>In Rates</v>
      </c>
      <c r="C399" s="56">
        <f>IFERROR(_xlfn.XLOOKUP(Table19[[#This Row],[ASSET ID]],Table7[Equip '#],Table7[Rate],),"Not Billed")</f>
        <v>1500</v>
      </c>
      <c r="D399" s="36" t="str">
        <f>IF(
   COUNTIF('Equip Billings'!$B:$B, $A399) &gt; 0,
   "Billed",
   "Not Billed"
)</f>
        <v>Billed</v>
      </c>
      <c r="E399" s="36" t="str">
        <f>IF(
   COUNTIF('Equip Rates'!$B:$B, $A399)=0,
   "No Rate in Equip Rates",
   IF(
      COUNTIF('Equip Billings'!$B:$B, $A399)=0,
      "Has Rate / Not Billed",
      "Has Rate / Billed"
   )
)</f>
        <v>Has Rate / Billed</v>
      </c>
      <c r="F399" s="36" t="str">
        <f>IF(
   AND(
       COUNTIF(FLEET!$CW:$CW, $A399)&gt;0,
       COUNTIF('Equip Rates'!$B:$B, $A399)&gt;0,
       COUNTIF('Equip Billings'!$B:$B, $A399)=0
   ),
   "MISSING FROM BILLINGS",
   ""
)</f>
        <v/>
      </c>
      <c r="G399" s="123" t="str" cm="1">
        <f t="array" ref="G3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0" spans="1:7" hidden="1" x14ac:dyDescent="0.25">
      <c r="A400" s="129" t="s">
        <v>238</v>
      </c>
      <c r="B400" s="60" t="str">
        <f>IF(
   COUNTIF('Equip Rates'!$B:$B, $A400) &gt; 0,
   "In Rates",
   "Not in Rates"
)</f>
        <v>In Rates</v>
      </c>
      <c r="C400" s="130">
        <f>IFERROR(_xlfn.XLOOKUP(Table19[[#This Row],[ASSET ID]],Table7[Equip '#],Table7[Rate],),"Not Billed")</f>
        <v>1500</v>
      </c>
      <c r="D400" s="36" t="str">
        <f>IF(
   COUNTIF('Equip Billings'!$B:$B, $A400) &gt; 0,
   "Billed",
   "Not Billed"
)</f>
        <v>Billed</v>
      </c>
      <c r="E400" s="36" t="str">
        <f>IF(
   COUNTIF('Equip Rates'!$B:$B, $A400)=0,
   "No Rate in Equip Rates",
   IF(
      COUNTIF('Equip Billings'!$B:$B, $A400)=0,
      "Has Rate / Not Billed",
      "Has Rate / Billed"
   )
)</f>
        <v>Has Rate / Billed</v>
      </c>
      <c r="F400" s="60" t="str">
        <f>IF(
   AND(
       COUNTIF(FLEET!$CW:$CW, $A400)&gt;0,
       COUNTIF('Equip Rates'!$B:$B, $A400)&gt;0,
       COUNTIF('Equip Billings'!$B:$B, $A400)=0
   ),
   "MISSING FROM BILLINGS",
   ""
)</f>
        <v/>
      </c>
      <c r="G400" s="131" t="str" cm="1">
        <f t="array" ref="G4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1" spans="1:7" ht="82.5" hidden="1" x14ac:dyDescent="0.25">
      <c r="A401" s="124" t="s">
        <v>123</v>
      </c>
      <c r="B401" s="125" t="str">
        <f>IF(
   COUNTIF('Equip Rates'!$B:$B, $A401) &gt; 0,
   "In Rates",
   "Not in Rates"
)</f>
        <v>In Rates</v>
      </c>
      <c r="C401" s="126">
        <f>IFERROR(_xlfn.XLOOKUP(Table19[[#This Row],[ASSET ID]],Table7[Equip '#],Table7[Rate],),"Not Billed")</f>
        <v>1300</v>
      </c>
      <c r="D401" s="128" t="str">
        <f>IF(
   COUNTIF('Equip Billings'!$B:$B, $A401) &gt; 0,
   "Billed",
   "Not Billed"
)</f>
        <v>Billed</v>
      </c>
      <c r="E401" s="125" t="str">
        <f>IF(
   COUNTIF('Equip Rates'!$B:$B, $A401)=0,
   "No Rate in Equip Rates",
   IF(
      COUNTIF('Equip Billings'!$B:$B, $A401)=0,
      "Has Rate / Not Billed",
      "Has Rate / Billed"
   )
)</f>
        <v>Has Rate / Billed</v>
      </c>
      <c r="F401" s="125" t="str">
        <f>IF(
   AND(
       COUNTIF(FLEET!$CW:$CW, $A401)&gt;0,
       COUNTIF('Equip Rates'!$B:$B, $A401)&gt;0,
       COUNTIF('Equip Billings'!$B:$B, $A401)=0
   ),
   "MISSING FROM BILLINGS",
   ""
)</f>
        <v/>
      </c>
      <c r="G401" s="127" t="str" cm="1">
        <f t="array" ref="G4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2" spans="1:7" hidden="1" x14ac:dyDescent="0.25">
      <c r="A402" s="132" t="s">
        <v>124</v>
      </c>
      <c r="B402" s="62" t="str">
        <f>IF(
   COUNTIF('Equip Rates'!$B:$B, $A402) &gt; 0,
   "In Rates",
   "Not in Rates"
)</f>
        <v>In Rates</v>
      </c>
      <c r="C402" s="133">
        <f>IFERROR(_xlfn.XLOOKUP(Table19[[#This Row],[ASSET ID]],Table7[Equip '#],Table7[Rate],),"Not Billed")</f>
        <v>1300</v>
      </c>
      <c r="D402" s="36" t="str">
        <f>IF(
   COUNTIF('Equip Billings'!$B:$B, $A402) &gt; 0,
   "Billed",
   "Not Billed"
)</f>
        <v>Billed</v>
      </c>
      <c r="E402" s="36" t="str">
        <f>IF(
   COUNTIF('Equip Rates'!$B:$B, $A402)=0,
   "No Rate in Equip Rates",
   IF(
      COUNTIF('Equip Billings'!$B:$B, $A402)=0,
      "Has Rate / Not Billed",
      "Has Rate / Billed"
   )
)</f>
        <v>Has Rate / Billed</v>
      </c>
      <c r="F402" s="62" t="str">
        <f>IF(
   AND(
       COUNTIF(FLEET!$CW:$CW, $A402)&gt;0,
       COUNTIF('Equip Rates'!$B:$B, $A402)&gt;0,
       COUNTIF('Equip Billings'!$B:$B, $A402)=0
   ),
   "MISSING FROM BILLINGS",
   ""
)</f>
        <v/>
      </c>
      <c r="G402" s="134" t="str" cm="1">
        <f t="array" ref="G4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3" spans="1:7" hidden="1" x14ac:dyDescent="0.25">
      <c r="A403" s="122" t="s">
        <v>125</v>
      </c>
      <c r="B403" s="36" t="str">
        <f>IF(
   COUNTIF('Equip Rates'!$B:$B, $A403) &gt; 0,
   "In Rates",
   "Not in Rates"
)</f>
        <v>In Rates</v>
      </c>
      <c r="C403" s="56">
        <f>IFERROR(_xlfn.XLOOKUP(Table19[[#This Row],[ASSET ID]],Table7[Equip '#],Table7[Rate],),"Not Billed")</f>
        <v>1300</v>
      </c>
      <c r="D403" s="36" t="str">
        <f>IF(
   COUNTIF('Equip Billings'!$B:$B, $A403) &gt; 0,
   "Billed",
   "Not Billed"
)</f>
        <v>Billed</v>
      </c>
      <c r="E403" s="36" t="str">
        <f>IF(
   COUNTIF('Equip Rates'!$B:$B, $A403)=0,
   "No Rate in Equip Rates",
   IF(
      COUNTIF('Equip Billings'!$B:$B, $A403)=0,
      "Has Rate / Not Billed",
      "Has Rate / Billed"
   )
)</f>
        <v>Has Rate / Billed</v>
      </c>
      <c r="F403" s="36" t="str">
        <f>IF(
   AND(
       COUNTIF(FLEET!$CW:$CW, $A403)&gt;0,
       COUNTIF('Equip Rates'!$B:$B, $A403)&gt;0,
       COUNTIF('Equip Billings'!$B:$B, $A403)=0
   ),
   "MISSING FROM BILLINGS",
   ""
)</f>
        <v/>
      </c>
      <c r="G403" s="123" t="str" cm="1">
        <f t="array" ref="G4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4" spans="1:7" hidden="1" x14ac:dyDescent="0.25">
      <c r="A404" s="129" t="s">
        <v>219</v>
      </c>
      <c r="B404" s="60" t="str">
        <f>IF(
   COUNTIF('Equip Rates'!$B:$B, $A404) &gt; 0,
   "In Rates",
   "Not in Rates"
)</f>
        <v>In Rates</v>
      </c>
      <c r="C404" s="130">
        <f>IFERROR(_xlfn.XLOOKUP(Table19[[#This Row],[ASSET ID]],Table7[Equip '#],Table7[Rate],),"Not Billed")</f>
        <v>1300</v>
      </c>
      <c r="D404" s="36" t="str">
        <f>IF(
   COUNTIF('Equip Billings'!$B:$B, $A404) &gt; 0,
   "Billed",
   "Not Billed"
)</f>
        <v>Billed</v>
      </c>
      <c r="E404" s="36" t="str">
        <f>IF(
   COUNTIF('Equip Rates'!$B:$B, $A404)=0,
   "No Rate in Equip Rates",
   IF(
      COUNTIF('Equip Billings'!$B:$B, $A404)=0,
      "Has Rate / Not Billed",
      "Has Rate / Billed"
   )
)</f>
        <v>Has Rate / Billed</v>
      </c>
      <c r="F404" s="60" t="str">
        <f>IF(
   AND(
       COUNTIF(FLEET!$CW:$CW, $A404)&gt;0,
       COUNTIF('Equip Rates'!$B:$B, $A404)&gt;0,
       COUNTIF('Equip Billings'!$B:$B, $A404)=0
   ),
   "MISSING FROM BILLINGS",
   ""
)</f>
        <v/>
      </c>
      <c r="G404" s="131" t="str" cm="1">
        <f t="array" ref="G4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5" spans="1:7" ht="16.5" hidden="1" x14ac:dyDescent="0.25">
      <c r="A405" s="124" t="s">
        <v>126</v>
      </c>
      <c r="B405" s="125" t="str">
        <f>IF(
   COUNTIF('Equip Rates'!$B:$B, $A405) &gt; 0,
   "In Rates",
   "Not in Rates"
)</f>
        <v>In Rates</v>
      </c>
      <c r="C405" s="126">
        <f>IFERROR(_xlfn.XLOOKUP(Table19[[#This Row],[ASSET ID]],Table7[Equip '#],Table7[Rate],),"Not Billed")</f>
        <v>1300</v>
      </c>
      <c r="D405" s="128" t="str">
        <f>IF(
   COUNTIF('Equip Billings'!$B:$B, $A405) &gt; 0,
   "Billed",
   "Not Billed"
)</f>
        <v>Not Billed</v>
      </c>
      <c r="E405" s="125" t="str">
        <f>IF(
   COUNTIF('Equip Rates'!$B:$B, $A405)=0,
   "No Rate in Equip Rates",
   IF(
      COUNTIF('Equip Billings'!$B:$B, $A405)=0,
      "Has Rate / Not Billed",
      "Has Rate / Billed"
   )
)</f>
        <v>Has Rate / Not Billed</v>
      </c>
      <c r="F405" s="125" t="str">
        <f>IF(
   AND(
       COUNTIF(FLEET!$CW:$CW, $A405)&gt;0,
       COUNTIF('Equip Rates'!$B:$B, $A405)&gt;0,
       COUNTIF('Equip Billings'!$B:$B, $A405)=0
   ),
   "MISSING FROM BILLINGS",
   ""
)</f>
        <v>MISSING FROM BILLINGS</v>
      </c>
      <c r="G405" s="127" t="str" cm="1">
        <f t="array" ref="G4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06" spans="1:7" hidden="1" x14ac:dyDescent="0.25">
      <c r="A406" s="132" t="s">
        <v>4386</v>
      </c>
      <c r="B406" s="62" t="str">
        <f>IF(
   COUNTIF('Equip Rates'!$B:$B, $A406) &gt; 0,
   "In Rates",
   "Not in Rates"
)</f>
        <v>Not in Rates</v>
      </c>
      <c r="C406" s="133" t="str">
        <f>IFERROR(_xlfn.XLOOKUP(Table19[[#This Row],[ASSET ID]],Table7[Equip '#],Table7[Rate],),"Not Billed")</f>
        <v>Not Billed</v>
      </c>
      <c r="D406" s="36" t="str">
        <f>IF(
   COUNTIF('Equip Billings'!$B:$B, $A406) &gt; 0,
   "Billed",
   "Not Billed"
)</f>
        <v>Not Billed</v>
      </c>
      <c r="E406" s="36" t="str">
        <f>IF(
   COUNTIF('Equip Rates'!$B:$B, $A406)=0,
   "No Rate in Equip Rates",
   IF(
      COUNTIF('Equip Billings'!$B:$B, $A406)=0,
      "Has Rate / Not Billed",
      "Has Rate / Billed"
   )
)</f>
        <v>No Rate in Equip Rates</v>
      </c>
      <c r="F406" s="62" t="str">
        <f>IF(
   AND(
       COUNTIF(FLEET!$CW:$CW, $A406)&gt;0,
       COUNTIF('Equip Rates'!$B:$B, $A406)&gt;0,
       COUNTIF('Equip Billings'!$B:$B, $A406)=0
   ),
   "MISSING FROM BILLINGS",
   ""
)</f>
        <v/>
      </c>
      <c r="G406" s="134" t="str" cm="1">
        <f t="array" ref="G4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7" spans="1:7" x14ac:dyDescent="0.25">
      <c r="A407" s="129" t="s">
        <v>130</v>
      </c>
      <c r="B407" s="60" t="str">
        <f>IF(
   COUNTIF('Equip Rates'!$B:$B, $A407) &gt; 0,
   "In Rates",
   "Not in Rates"
)</f>
        <v>In Rates</v>
      </c>
      <c r="C407" s="130">
        <f>IFERROR(_xlfn.XLOOKUP(Table19[[#This Row],[ASSET ID]],Table7[Equip '#],Table7[Rate],),"Not Billed")</f>
        <v>1300</v>
      </c>
      <c r="D407" s="36" t="str">
        <f>IF(
   COUNTIF('Equip Billings'!$B:$B, $A407) &gt; 0,
   "Billed",
   "Not Billed"
)</f>
        <v>Billed</v>
      </c>
      <c r="E407" s="36" t="str">
        <f>IF(
   COUNTIF('Equip Rates'!$B:$B, $A407)=0,
   "No Rate in Equip Rates",
   IF(
      COUNTIF('Equip Billings'!$B:$B, $A407)=0,
      "Has Rate / Not Billed",
      "Has Rate / Billed"
   )
)</f>
        <v>Has Rate / Billed</v>
      </c>
      <c r="F407" s="60" t="str">
        <f>IF(
   AND(
       COUNTIF(FLEET!$CW:$CW, $A407)&gt;0,
       COUNTIF('Equip Rates'!$B:$B, $A407)&gt;0,
       COUNTIF('Equip Billings'!$B:$B, $A407)=0
   ),
   "MISSING FROM BILLINGS",
   ""
)</f>
        <v/>
      </c>
      <c r="G407" s="131" t="str" cm="1">
        <f t="array" ref="G4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8" spans="1:7" ht="409.5" hidden="1" x14ac:dyDescent="0.25">
      <c r="A408" s="124" t="s">
        <v>220</v>
      </c>
      <c r="B408" s="125" t="str">
        <f>IF(
   COUNTIF('Equip Rates'!$B:$B, $A408) &gt; 0,
   "In Rates",
   "Not in Rates"
)</f>
        <v>In Rates</v>
      </c>
      <c r="C408" s="126">
        <f>IFERROR(_xlfn.XLOOKUP(Table19[[#This Row],[ASSET ID]],Table7[Equip '#],Table7[Rate],),"Not Billed")</f>
        <v>1300</v>
      </c>
      <c r="D408" s="128" t="str">
        <f>IF(
   COUNTIF('Equip Billings'!$B:$B, $A408) &gt; 0,
   "Billed",
   "Not Billed"
)</f>
        <v>Billed</v>
      </c>
      <c r="E408" s="125" t="str">
        <f>IF(
   COUNTIF('Equip Rates'!$B:$B, $A408)=0,
   "No Rate in Equip Rates",
   IF(
      COUNTIF('Equip Billings'!$B:$B, $A408)=0,
      "Has Rate / Not Billed",
      "Has Rate / Billed"
   )
)</f>
        <v>Has Rate / Billed</v>
      </c>
      <c r="F408" s="125" t="str">
        <f>IF(
   AND(
       COUNTIF(FLEET!$CW:$CW, $A408)&gt;0,
       COUNTIF('Equip Rates'!$B:$B, $A408)&gt;0,
       COUNTIF('Equip Billings'!$B:$B, $A408)=0
   ),
   "MISSING FROM BILLINGS",
   ""
)</f>
        <v/>
      </c>
      <c r="G408" s="127" t="str" cm="1">
        <f t="array" ref="G4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09" spans="1:7" hidden="1" x14ac:dyDescent="0.25">
      <c r="A409" s="132" t="s">
        <v>253</v>
      </c>
      <c r="B409" s="62" t="str">
        <f>IF(
   COUNTIF('Equip Rates'!$B:$B, $A409) &gt; 0,
   "In Rates",
   "Not in Rates"
)</f>
        <v>In Rates</v>
      </c>
      <c r="C409" s="133">
        <f>IFERROR(_xlfn.XLOOKUP(Table19[[#This Row],[ASSET ID]],Table7[Equip '#],Table7[Rate],),"Not Billed")</f>
        <v>1500</v>
      </c>
      <c r="D409" s="36" t="str">
        <f>IF(
   COUNTIF('Equip Billings'!$B:$B, $A409) &gt; 0,
   "Billed",
   "Not Billed"
)</f>
        <v>Billed</v>
      </c>
      <c r="E409" s="36" t="str">
        <f>IF(
   COUNTIF('Equip Rates'!$B:$B, $A409)=0,
   "No Rate in Equip Rates",
   IF(
      COUNTIF('Equip Billings'!$B:$B, $A409)=0,
      "Has Rate / Not Billed",
      "Has Rate / Billed"
   )
)</f>
        <v>Has Rate / Billed</v>
      </c>
      <c r="F409" s="62" t="str">
        <f>IF(
   AND(
       COUNTIF(FLEET!$CW:$CW, $A409)&gt;0,
       COUNTIF('Equip Rates'!$B:$B, $A409)&gt;0,
       COUNTIF('Equip Billings'!$B:$B, $A409)=0
   ),
   "MISSING FROM BILLINGS",
   ""
)</f>
        <v/>
      </c>
      <c r="G409" s="134" t="str" cm="1">
        <f t="array" ref="G4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0" spans="1:7" hidden="1" x14ac:dyDescent="0.25">
      <c r="A410" s="122" t="s">
        <v>132</v>
      </c>
      <c r="B410" s="36" t="str">
        <f>IF(
   COUNTIF('Equip Rates'!$B:$B, $A410) &gt; 0,
   "In Rates",
   "Not in Rates"
)</f>
        <v>In Rates</v>
      </c>
      <c r="C410" s="56">
        <f>IFERROR(_xlfn.XLOOKUP(Table19[[#This Row],[ASSET ID]],Table7[Equip '#],Table7[Rate],),"Not Billed")</f>
        <v>1300</v>
      </c>
      <c r="D410" s="36" t="str">
        <f>IF(
   COUNTIF('Equip Billings'!$B:$B, $A410) &gt; 0,
   "Billed",
   "Not Billed"
)</f>
        <v>Not Billed</v>
      </c>
      <c r="E410" s="36" t="str">
        <f>IF(
   COUNTIF('Equip Rates'!$B:$B, $A410)=0,
   "No Rate in Equip Rates",
   IF(
      COUNTIF('Equip Billings'!$B:$B, $A410)=0,
      "Has Rate / Not Billed",
      "Has Rate / Billed"
   )
)</f>
        <v>Has Rate / Not Billed</v>
      </c>
      <c r="F410" s="36" t="str">
        <f>IF(
   AND(
       COUNTIF(FLEET!$CW:$CW, $A410)&gt;0,
       COUNTIF('Equip Rates'!$B:$B, $A410)&gt;0,
       COUNTIF('Equip Billings'!$B:$B, $A410)=0
   ),
   "MISSING FROM BILLINGS",
   ""
)</f>
        <v>MISSING FROM BILLINGS</v>
      </c>
      <c r="G410" s="123" t="str" cm="1">
        <f t="array" ref="G4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1" spans="1:7" hidden="1" x14ac:dyDescent="0.25">
      <c r="A411" s="122" t="s">
        <v>6698</v>
      </c>
      <c r="B411" s="36" t="str">
        <f>IF(
   COUNTIF('Equip Rates'!$B:$B, $A411) &gt; 0,
   "In Rates",
   "Not in Rates"
)</f>
        <v>Not in Rates</v>
      </c>
      <c r="C411" s="56" t="str">
        <f>IFERROR(_xlfn.XLOOKUP(Table19[[#This Row],[ASSET ID]],Table7[Equip '#],Table7[Rate],),"Not Billed")</f>
        <v>Not Billed</v>
      </c>
      <c r="D411" s="36" t="str">
        <f>IF(
   COUNTIF('Equip Billings'!$B:$B, $A411) &gt; 0,
   "Billed",
   "Not Billed"
)</f>
        <v>Not Billed</v>
      </c>
      <c r="E411" s="36" t="str">
        <f>IF(
   COUNTIF('Equip Rates'!$B:$B, $A411)=0,
   "No Rate in Equip Rates",
   IF(
      COUNTIF('Equip Billings'!$B:$B, $A411)=0,
      "Has Rate / Not Billed",
      "Has Rate / Billed"
   )
)</f>
        <v>No Rate in Equip Rates</v>
      </c>
      <c r="F411" s="36" t="str">
        <f>IF(
   AND(
       COUNTIF(FLEET!$CW:$CW, $A411)&gt;0,
       COUNTIF('Equip Rates'!$B:$B, $A411)&gt;0,
       COUNTIF('Equip Billings'!$B:$B, $A411)=0
   ),
   "MISSING FROM BILLINGS",
   ""
)</f>
        <v/>
      </c>
      <c r="G411" s="123" t="str" cm="1">
        <f t="array" ref="G4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2" spans="1:7" hidden="1" x14ac:dyDescent="0.25">
      <c r="A412" s="122" t="s">
        <v>133</v>
      </c>
      <c r="B412" s="36" t="str">
        <f>IF(
   COUNTIF('Equip Rates'!$B:$B, $A412) &gt; 0,
   "In Rates",
   "Not in Rates"
)</f>
        <v>In Rates</v>
      </c>
      <c r="C412" s="56">
        <f>IFERROR(_xlfn.XLOOKUP(Table19[[#This Row],[ASSET ID]],Table7[Equip '#],Table7[Rate],),"Not Billed")</f>
        <v>1500</v>
      </c>
      <c r="D412" s="36" t="str">
        <f>IF(
   COUNTIF('Equip Billings'!$B:$B, $A412) &gt; 0,
   "Billed",
   "Not Billed"
)</f>
        <v>Billed</v>
      </c>
      <c r="E412" s="36" t="str">
        <f>IF(
   COUNTIF('Equip Rates'!$B:$B, $A412)=0,
   "No Rate in Equip Rates",
   IF(
      COUNTIF('Equip Billings'!$B:$B, $A412)=0,
      "Has Rate / Not Billed",
      "Has Rate / Billed"
   )
)</f>
        <v>Has Rate / Billed</v>
      </c>
      <c r="F412" s="36" t="str">
        <f>IF(
   AND(
       COUNTIF(FLEET!$CW:$CW, $A412)&gt;0,
       COUNTIF('Equip Rates'!$B:$B, $A412)&gt;0,
       COUNTIF('Equip Billings'!$B:$B, $A412)=0
   ),
   "MISSING FROM BILLINGS",
   ""
)</f>
        <v/>
      </c>
      <c r="G412" s="123" t="str" cm="1">
        <f t="array" ref="G4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3" spans="1:7" hidden="1" x14ac:dyDescent="0.25">
      <c r="A413" s="129" t="s">
        <v>134</v>
      </c>
      <c r="B413" s="60" t="str">
        <f>IF(
   COUNTIF('Equip Rates'!$B:$B, $A413) &gt; 0,
   "In Rates",
   "Not in Rates"
)</f>
        <v>In Rates</v>
      </c>
      <c r="C413" s="130">
        <f>IFERROR(_xlfn.XLOOKUP(Table19[[#This Row],[ASSET ID]],Table7[Equip '#],Table7[Rate],),"Not Billed")</f>
        <v>1500</v>
      </c>
      <c r="D413" s="36" t="str">
        <f>IF(
   COUNTIF('Equip Billings'!$B:$B, $A413) &gt; 0,
   "Billed",
   "Not Billed"
)</f>
        <v>Billed</v>
      </c>
      <c r="E413" s="36" t="str">
        <f>IF(
   COUNTIF('Equip Rates'!$B:$B, $A413)=0,
   "No Rate in Equip Rates",
   IF(
      COUNTIF('Equip Billings'!$B:$B, $A413)=0,
      "Has Rate / Not Billed",
      "Has Rate / Billed"
   )
)</f>
        <v>Has Rate / Billed</v>
      </c>
      <c r="F413" s="60" t="str">
        <f>IF(
   AND(
       COUNTIF(FLEET!$CW:$CW, $A413)&gt;0,
       COUNTIF('Equip Rates'!$B:$B, $A413)&gt;0,
       COUNTIF('Equip Billings'!$B:$B, $A413)=0
   ),
   "MISSING FROM BILLINGS",
   ""
)</f>
        <v/>
      </c>
      <c r="G413" s="131" t="str" cm="1">
        <f t="array" ref="G4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4" spans="1:7" ht="16.5" hidden="1" x14ac:dyDescent="0.25">
      <c r="A414" s="124" t="s">
        <v>135</v>
      </c>
      <c r="B414" s="125" t="str">
        <f>IF(
   COUNTIF('Equip Rates'!$B:$B, $A414) &gt; 0,
   "In Rates",
   "Not in Rates"
)</f>
        <v>In Rates</v>
      </c>
      <c r="C414" s="126">
        <f>IFERROR(_xlfn.XLOOKUP(Table19[[#This Row],[ASSET ID]],Table7[Equip '#],Table7[Rate],),"Not Billed")</f>
        <v>1500</v>
      </c>
      <c r="D414" s="128" t="str">
        <f>IF(
   COUNTIF('Equip Billings'!$B:$B, $A414) &gt; 0,
   "Billed",
   "Not Billed"
)</f>
        <v>Not Billed</v>
      </c>
      <c r="E414" s="125" t="str">
        <f>IF(
   COUNTIF('Equip Rates'!$B:$B, $A414)=0,
   "No Rate in Equip Rates",
   IF(
      COUNTIF('Equip Billings'!$B:$B, $A414)=0,
      "Has Rate / Not Billed",
      "Has Rate / Billed"
   )
)</f>
        <v>Has Rate / Not Billed</v>
      </c>
      <c r="F414" s="125" t="str">
        <f>IF(
   AND(
       COUNTIF(FLEET!$CW:$CW, $A414)&gt;0,
       COUNTIF('Equip Rates'!$B:$B, $A414)&gt;0,
       COUNTIF('Equip Billings'!$B:$B, $A414)=0
   ),
   "MISSING FROM BILLINGS",
   ""
)</f>
        <v>MISSING FROM BILLINGS</v>
      </c>
      <c r="G414" s="127" t="str" cm="1">
        <f t="array" ref="G4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15" spans="1:7" hidden="1" x14ac:dyDescent="0.25">
      <c r="A415" s="135" t="s">
        <v>254</v>
      </c>
      <c r="B415" s="136" t="str">
        <f>IF(
   COUNTIF('Equip Rates'!$B:$B, $A415) &gt; 0,
   "In Rates",
   "Not in Rates"
)</f>
        <v>In Rates</v>
      </c>
      <c r="C415" s="137">
        <f>IFERROR(_xlfn.XLOOKUP(Table19[[#This Row],[ASSET ID]],Table7[Equip '#],Table7[Rate],),"Not Billed")</f>
        <v>1300</v>
      </c>
      <c r="D415" s="36" t="str">
        <f>IF(
   COUNTIF('Equip Billings'!$B:$B, $A415) &gt; 0,
   "Billed",
   "Not Billed"
)</f>
        <v>Billed</v>
      </c>
      <c r="E415" s="36" t="str">
        <f>IF(
   COUNTIF('Equip Rates'!$B:$B, $A415)=0,
   "No Rate in Equip Rates",
   IF(
      COUNTIF('Equip Billings'!$B:$B, $A415)=0,
      "Has Rate / Not Billed",
      "Has Rate / Billed"
   )
)</f>
        <v>Has Rate / Billed</v>
      </c>
      <c r="F415" s="136" t="str">
        <f>IF(
   AND(
       COUNTIF(FLEET!$CW:$CW, $A415)&gt;0,
       COUNTIF('Equip Rates'!$B:$B, $A415)&gt;0,
       COUNTIF('Equip Billings'!$B:$B, $A415)=0
   ),
   "MISSING FROM BILLINGS",
   ""
)</f>
        <v/>
      </c>
      <c r="G415" s="138" t="str" cm="1">
        <f t="array" ref="G4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6" spans="1:7" ht="115.5" x14ac:dyDescent="0.25">
      <c r="A416" s="124" t="s">
        <v>255</v>
      </c>
      <c r="B416" s="125" t="str">
        <f>IF(
   COUNTIF('Equip Rates'!$B:$B, $A416) &gt; 0,
   "In Rates",
   "Not in Rates"
)</f>
        <v>In Rates</v>
      </c>
      <c r="C416" s="126">
        <f>IFERROR(_xlfn.XLOOKUP(Table19[[#This Row],[ASSET ID]],Table7[Equip '#],Table7[Rate],),"Not Billed")</f>
        <v>1500</v>
      </c>
      <c r="D416" s="128" t="str">
        <f>IF(
   COUNTIF('Equip Billings'!$B:$B, $A416) &gt; 0,
   "Billed",
   "Not Billed"
)</f>
        <v>Billed</v>
      </c>
      <c r="E416" s="125" t="str">
        <f>IF(
   COUNTIF('Equip Rates'!$B:$B, $A416)=0,
   "No Rate in Equip Rates",
   IF(
      COUNTIF('Equip Billings'!$B:$B, $A416)=0,
      "Has Rate / Not Billed",
      "Has Rate / Billed"
   )
)</f>
        <v>Has Rate / Billed</v>
      </c>
      <c r="F416" s="125" t="str">
        <f>IF(
   AND(
       COUNTIF(FLEET!$CW:$CW, $A416)&gt;0,
       COUNTIF('Equip Rates'!$B:$B, $A416)&gt;0,
       COUNTIF('Equip Billings'!$B:$B, $A416)=0
   ),
   "MISSING FROM BILLINGS",
   ""
)</f>
        <v/>
      </c>
      <c r="G416" s="127" t="str" cm="1">
        <f t="array" ref="G4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7" spans="1:7" ht="49.5" hidden="1" x14ac:dyDescent="0.25">
      <c r="A417" s="124" t="s">
        <v>222</v>
      </c>
      <c r="B417" s="125" t="str">
        <f>IF(
   COUNTIF('Equip Rates'!$B:$B, $A417) &gt; 0,
   "In Rates",
   "Not in Rates"
)</f>
        <v>In Rates</v>
      </c>
      <c r="C417" s="126">
        <f>IFERROR(_xlfn.XLOOKUP(Table19[[#This Row],[ASSET ID]],Table7[Equip '#],Table7[Rate],),"Not Billed")</f>
        <v>1300</v>
      </c>
      <c r="D417" s="128" t="str">
        <f>IF(
   COUNTIF('Equip Billings'!$B:$B, $A417) &gt; 0,
   "Billed",
   "Not Billed"
)</f>
        <v>Not Billed</v>
      </c>
      <c r="E417" s="125" t="str">
        <f>IF(
   COUNTIF('Equip Rates'!$B:$B, $A417)=0,
   "No Rate in Equip Rates",
   IF(
      COUNTIF('Equip Billings'!$B:$B, $A417)=0,
      "Has Rate / Not Billed",
      "Has Rate / Billed"
   )
)</f>
        <v>Has Rate / Not Billed</v>
      </c>
      <c r="F417" s="125" t="str">
        <f>IF(
   AND(
       COUNTIF(FLEET!$CW:$CW, $A417)&gt;0,
       COUNTIF('Equip Rates'!$B:$B, $A417)&gt;0,
       COUNTIF('Equip Billings'!$B:$B, $A417)=0
   ),
   "MISSING FROM BILLINGS",
   ""
)</f>
        <v>MISSING FROM BILLINGS</v>
      </c>
      <c r="G417" s="127" t="str" cm="1">
        <f t="array" ref="G4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(0.11)
TRAFFIC WALNUT HILL YARD (0.89)</v>
      </c>
    </row>
    <row r="418" spans="1:7" hidden="1" x14ac:dyDescent="0.25">
      <c r="A418" s="132" t="s">
        <v>6748</v>
      </c>
      <c r="B418" s="62" t="str">
        <f>IF(
   COUNTIF('Equip Rates'!$B:$B, $A418) &gt; 0,
   "In Rates",
   "Not in Rates"
)</f>
        <v>Not in Rates</v>
      </c>
      <c r="C418" s="133" t="str">
        <f>IFERROR(_xlfn.XLOOKUP(Table19[[#This Row],[ASSET ID]],Table7[Equip '#],Table7[Rate],),"Not Billed")</f>
        <v>Not Billed</v>
      </c>
      <c r="D418" s="36" t="str">
        <f>IF(
   COUNTIF('Equip Billings'!$B:$B, $A418) &gt; 0,
   "Billed",
   "Not Billed"
)</f>
        <v>Not Billed</v>
      </c>
      <c r="E418" s="36" t="str">
        <f>IF(
   COUNTIF('Equip Rates'!$B:$B, $A418)=0,
   "No Rate in Equip Rates",
   IF(
      COUNTIF('Equip Billings'!$B:$B, $A418)=0,
      "Has Rate / Not Billed",
      "Has Rate / Billed"
   )
)</f>
        <v>No Rate in Equip Rates</v>
      </c>
      <c r="F418" s="62" t="str">
        <f>IF(
   AND(
       COUNTIF(FLEET!$CW:$CW, $A418)&gt;0,
       COUNTIF('Equip Rates'!$B:$B, $A418)&gt;0,
       COUNTIF('Equip Billings'!$B:$B, $A418)=0
   ),
   "MISSING FROM BILLINGS",
   ""
)</f>
        <v/>
      </c>
      <c r="G418" s="134" t="str" cm="1">
        <f t="array" ref="G4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19" spans="1:7" hidden="1" x14ac:dyDescent="0.25">
      <c r="A419" s="129" t="s">
        <v>138</v>
      </c>
      <c r="B419" s="60" t="str">
        <f>IF(
   COUNTIF('Equip Rates'!$B:$B, $A419) &gt; 0,
   "In Rates",
   "Not in Rates"
)</f>
        <v>In Rates</v>
      </c>
      <c r="C419" s="130">
        <f>IFERROR(_xlfn.XLOOKUP(Table19[[#This Row],[ASSET ID]],Table7[Equip '#],Table7[Rate],),"Not Billed")</f>
        <v>1500</v>
      </c>
      <c r="D419" s="36" t="str">
        <f>IF(
   COUNTIF('Equip Billings'!$B:$B, $A419) &gt; 0,
   "Billed",
   "Not Billed"
)</f>
        <v>Billed</v>
      </c>
      <c r="E419" s="36" t="str">
        <f>IF(
   COUNTIF('Equip Rates'!$B:$B, $A419)=0,
   "No Rate in Equip Rates",
   IF(
      COUNTIF('Equip Billings'!$B:$B, $A419)=0,
      "Has Rate / Not Billed",
      "Has Rate / Billed"
   )
)</f>
        <v>Has Rate / Billed</v>
      </c>
      <c r="F419" s="60" t="str">
        <f>IF(
   AND(
       COUNTIF(FLEET!$CW:$CW, $A419)&gt;0,
       COUNTIF('Equip Rates'!$B:$B, $A419)&gt;0,
       COUNTIF('Equip Billings'!$B:$B, $A419)=0
   ),
   "MISSING FROM BILLINGS",
   ""
)</f>
        <v/>
      </c>
      <c r="G419" s="131" t="str" cm="1">
        <f t="array" ref="G4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0" spans="1:7" ht="148.5" x14ac:dyDescent="0.25">
      <c r="A420" s="124" t="s">
        <v>141</v>
      </c>
      <c r="B420" s="125" t="str">
        <f>IF(
   COUNTIF('Equip Rates'!$B:$B, $A420) &gt; 0,
   "In Rates",
   "Not in Rates"
)</f>
        <v>In Rates</v>
      </c>
      <c r="C420" s="126">
        <f>IFERROR(_xlfn.XLOOKUP(Table19[[#This Row],[ASSET ID]],Table7[Equip '#],Table7[Rate],),"Not Billed")</f>
        <v>1500</v>
      </c>
      <c r="D420" s="128" t="str">
        <f>IF(
   COUNTIF('Equip Billings'!$B:$B, $A420) &gt; 0,
   "Billed",
   "Not Billed"
)</f>
        <v>Billed</v>
      </c>
      <c r="E420" s="125" t="str">
        <f>IF(
   COUNTIF('Equip Rates'!$B:$B, $A420)=0,
   "No Rate in Equip Rates",
   IF(
      COUNTIF('Equip Billings'!$B:$B, $A420)=0,
      "Has Rate / Not Billed",
      "Has Rate / Billed"
   )
)</f>
        <v>Has Rate / Billed</v>
      </c>
      <c r="F420" s="125" t="str">
        <f>IF(
   AND(
       COUNTIF(FLEET!$CW:$CW, $A420)&gt;0,
       COUNTIF('Equip Rates'!$B:$B, $A420)&gt;0,
       COUNTIF('Equip Billings'!$B:$B, $A420)=0
   ),
   "MISSING FROM BILLINGS",
   ""
)</f>
        <v/>
      </c>
      <c r="G420" s="127" t="str" cm="1">
        <f t="array" ref="G4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1" spans="1:7" ht="16.5" hidden="1" x14ac:dyDescent="0.25">
      <c r="A421" s="124" t="s">
        <v>223</v>
      </c>
      <c r="B421" s="125" t="str">
        <f>IF(
   COUNTIF('Equip Rates'!$B:$B, $A421) &gt; 0,
   "In Rates",
   "Not in Rates"
)</f>
        <v>In Rates</v>
      </c>
      <c r="C421" s="126">
        <f>IFERROR(_xlfn.XLOOKUP(Table19[[#This Row],[ASSET ID]],Table7[Equip '#],Table7[Rate],),"Not Billed")</f>
        <v>1500</v>
      </c>
      <c r="D421" s="128" t="str">
        <f>IF(
   COUNTIF('Equip Billings'!$B:$B, $A421) &gt; 0,
   "Billed",
   "Not Billed"
)</f>
        <v>Not Billed</v>
      </c>
      <c r="E421" s="125" t="str">
        <f>IF(
   COUNTIF('Equip Rates'!$B:$B, $A421)=0,
   "No Rate in Equip Rates",
   IF(
      COUNTIF('Equip Billings'!$B:$B, $A421)=0,
      "Has Rate / Not Billed",
      "Has Rate / Billed"
   )
)</f>
        <v>Has Rate / Not Billed</v>
      </c>
      <c r="F421" s="125" t="str">
        <f>IF(
   AND(
       COUNTIF(FLEET!$CW:$CW, $A421)&gt;0,
       COUNTIF('Equip Rates'!$B:$B, $A421)&gt;0,
       COUNTIF('Equip Billings'!$B:$B, $A421)=0
   ),
   "MISSING FROM BILLINGS",
   ""
)</f>
        <v>MISSING FROM BILLINGS</v>
      </c>
      <c r="G421" s="127" t="str" cm="1">
        <f t="array" ref="G4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22" spans="1:7" ht="16.5" x14ac:dyDescent="0.25">
      <c r="A422" s="124" t="s">
        <v>224</v>
      </c>
      <c r="B422" s="125" t="str">
        <f>IF(
   COUNTIF('Equip Rates'!$B:$B, $A422) &gt; 0,
   "In Rates",
   "Not in Rates"
)</f>
        <v>In Rates</v>
      </c>
      <c r="C422" s="126">
        <f>IFERROR(_xlfn.XLOOKUP(Table19[[#This Row],[ASSET ID]],Table7[Equip '#],Table7[Rate],),"Not Billed")</f>
        <v>1500</v>
      </c>
      <c r="D422" s="128" t="str">
        <f>IF(
   COUNTIF('Equip Billings'!$B:$B, $A422) &gt; 0,
   "Billed",
   "Not Billed"
)</f>
        <v>Billed</v>
      </c>
      <c r="E422" s="125" t="str">
        <f>IF(
   COUNTIF('Equip Rates'!$B:$B, $A422)=0,
   "No Rate in Equip Rates",
   IF(
      COUNTIF('Equip Billings'!$B:$B, $A422)=0,
      "Has Rate / Not Billed",
      "Has Rate / Billed"
   )
)</f>
        <v>Has Rate / Billed</v>
      </c>
      <c r="F422" s="125" t="str">
        <f>IF(
   AND(
       COUNTIF(FLEET!$CW:$CW, $A422)&gt;0,
       COUNTIF('Equip Rates'!$B:$B, $A422)&gt;0,
       COUNTIF('Equip Billings'!$B:$B, $A422)=0
   ),
   "MISSING FROM BILLINGS",
   ""
)</f>
        <v/>
      </c>
      <c r="G422" s="127" t="str" cm="1">
        <f t="array" ref="G4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3" spans="1:7" hidden="1" x14ac:dyDescent="0.25">
      <c r="A423" s="135" t="s">
        <v>4387</v>
      </c>
      <c r="B423" s="136" t="str">
        <f>IF(
   COUNTIF('Equip Rates'!$B:$B, $A423) &gt; 0,
   "In Rates",
   "Not in Rates"
)</f>
        <v>Not in Rates</v>
      </c>
      <c r="C423" s="137" t="str">
        <f>IFERROR(_xlfn.XLOOKUP(Table19[[#This Row],[ASSET ID]],Table7[Equip '#],Table7[Rate],),"Not Billed")</f>
        <v>Not Billed</v>
      </c>
      <c r="D423" s="36" t="str">
        <f>IF(
   COUNTIF('Equip Billings'!$B:$B, $A423) &gt; 0,
   "Billed",
   "Not Billed"
)</f>
        <v>Not Billed</v>
      </c>
      <c r="E423" s="36" t="str">
        <f>IF(
   COUNTIF('Equip Rates'!$B:$B, $A423)=0,
   "No Rate in Equip Rates",
   IF(
      COUNTIF('Equip Billings'!$B:$B, $A423)=0,
      "Has Rate / Not Billed",
      "Has Rate / Billed"
   )
)</f>
        <v>No Rate in Equip Rates</v>
      </c>
      <c r="F423" s="136" t="str">
        <f>IF(
   AND(
       COUNTIF(FLEET!$CW:$CW, $A423)&gt;0,
       COUNTIF('Equip Rates'!$B:$B, $A423)&gt;0,
       COUNTIF('Equip Billings'!$B:$B, $A423)=0
   ),
   "MISSING FROM BILLINGS",
   ""
)</f>
        <v/>
      </c>
      <c r="G423" s="138" t="str" cm="1">
        <f t="array" ref="G4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4" spans="1:7" ht="148.5" x14ac:dyDescent="0.25">
      <c r="A424" s="124" t="s">
        <v>143</v>
      </c>
      <c r="B424" s="125" t="str">
        <f>IF(
   COUNTIF('Equip Rates'!$B:$B, $A424) &gt; 0,
   "In Rates",
   "Not in Rates"
)</f>
        <v>In Rates</v>
      </c>
      <c r="C424" s="126">
        <f>IFERROR(_xlfn.XLOOKUP(Table19[[#This Row],[ASSET ID]],Table7[Equip '#],Table7[Rate],),"Not Billed")</f>
        <v>1500</v>
      </c>
      <c r="D424" s="128" t="str">
        <f>IF(
   COUNTIF('Equip Billings'!$B:$B, $A424) &gt; 0,
   "Billed",
   "Not Billed"
)</f>
        <v>Billed</v>
      </c>
      <c r="E424" s="125" t="str">
        <f>IF(
   COUNTIF('Equip Rates'!$B:$B, $A424)=0,
   "No Rate in Equip Rates",
   IF(
      COUNTIF('Equip Billings'!$B:$B, $A424)=0,
      "Has Rate / Not Billed",
      "Has Rate / Billed"
   )
)</f>
        <v>Has Rate / Billed</v>
      </c>
      <c r="F424" s="125" t="str">
        <f>IF(
   AND(
       COUNTIF(FLEET!$CW:$CW, $A424)&gt;0,
       COUNTIF('Equip Rates'!$B:$B, $A424)&gt;0,
       COUNTIF('Equip Billings'!$B:$B, $A424)=0
   ),
   "MISSING FROM BILLINGS",
   ""
)</f>
        <v/>
      </c>
      <c r="G424" s="127" t="str" cm="1">
        <f t="array" ref="G4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5" spans="1:7" ht="148.5" x14ac:dyDescent="0.25">
      <c r="A425" s="124" t="s">
        <v>256</v>
      </c>
      <c r="B425" s="125" t="str">
        <f>IF(
   COUNTIF('Equip Rates'!$B:$B, $A425) &gt; 0,
   "In Rates",
   "Not in Rates"
)</f>
        <v>In Rates</v>
      </c>
      <c r="C425" s="126">
        <f>IFERROR(_xlfn.XLOOKUP(Table19[[#This Row],[ASSET ID]],Table7[Equip '#],Table7[Rate],),"Not Billed")</f>
        <v>1500</v>
      </c>
      <c r="D425" s="128" t="str">
        <f>IF(
   COUNTIF('Equip Billings'!$B:$B, $A425) &gt; 0,
   "Billed",
   "Not Billed"
)</f>
        <v>Billed</v>
      </c>
      <c r="E425" s="125" t="str">
        <f>IF(
   COUNTIF('Equip Rates'!$B:$B, $A425)=0,
   "No Rate in Equip Rates",
   IF(
      COUNTIF('Equip Billings'!$B:$B, $A425)=0,
      "Has Rate / Not Billed",
      "Has Rate / Billed"
   )
)</f>
        <v>Has Rate / Billed</v>
      </c>
      <c r="F425" s="125" t="str">
        <f>IF(
   AND(
       COUNTIF(FLEET!$CW:$CW, $A425)&gt;0,
       COUNTIF('Equip Rates'!$B:$B, $A425)&gt;0,
       COUNTIF('Equip Billings'!$B:$B, $A425)=0
   ),
   "MISSING FROM BILLINGS",
   ""
)</f>
        <v/>
      </c>
      <c r="G425" s="127" t="str" cm="1">
        <f t="array" ref="G4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6" spans="1:7" hidden="1" x14ac:dyDescent="0.25">
      <c r="A426" s="132" t="s">
        <v>146</v>
      </c>
      <c r="B426" s="62" t="str">
        <f>IF(
   COUNTIF('Equip Rates'!$B:$B, $A426) &gt; 0,
   "In Rates",
   "Not in Rates"
)</f>
        <v>In Rates</v>
      </c>
      <c r="C426" s="133">
        <f>IFERROR(_xlfn.XLOOKUP(Table19[[#This Row],[ASSET ID]],Table7[Equip '#],Table7[Rate],),"Not Billed")</f>
        <v>1500</v>
      </c>
      <c r="D426" s="36" t="str">
        <f>IF(
   COUNTIF('Equip Billings'!$B:$B, $A426) &gt; 0,
   "Billed",
   "Not Billed"
)</f>
        <v>Billed</v>
      </c>
      <c r="E426" s="36" t="str">
        <f>IF(
   COUNTIF('Equip Rates'!$B:$B, $A426)=0,
   "No Rate in Equip Rates",
   IF(
      COUNTIF('Equip Billings'!$B:$B, $A426)=0,
      "Has Rate / Not Billed",
      "Has Rate / Billed"
   )
)</f>
        <v>Has Rate / Billed</v>
      </c>
      <c r="F426" s="62" t="str">
        <f>IF(
   AND(
       COUNTIF(FLEET!$CW:$CW, $A426)&gt;0,
       COUNTIF('Equip Rates'!$B:$B, $A426)&gt;0,
       COUNTIF('Equip Billings'!$B:$B, $A426)=0
   ),
   "MISSING FROM BILLINGS",
   ""
)</f>
        <v/>
      </c>
      <c r="G426" s="134" t="str" cm="1">
        <f t="array" ref="G4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7" spans="1:7" hidden="1" x14ac:dyDescent="0.25">
      <c r="A427" s="122" t="s">
        <v>147</v>
      </c>
      <c r="B427" s="36" t="str">
        <f>IF(
   COUNTIF('Equip Rates'!$B:$B, $A427) &gt; 0,
   "In Rates",
   "Not in Rates"
)</f>
        <v>In Rates</v>
      </c>
      <c r="C427" s="56">
        <f>IFERROR(_xlfn.XLOOKUP(Table19[[#This Row],[ASSET ID]],Table7[Equip '#],Table7[Rate],),"Not Billed")</f>
        <v>1500</v>
      </c>
      <c r="D427" s="36" t="str">
        <f>IF(
   COUNTIF('Equip Billings'!$B:$B, $A427) &gt; 0,
   "Billed",
   "Not Billed"
)</f>
        <v>Billed</v>
      </c>
      <c r="E427" s="36" t="str">
        <f>IF(
   COUNTIF('Equip Rates'!$B:$B, $A427)=0,
   "No Rate in Equip Rates",
   IF(
      COUNTIF('Equip Billings'!$B:$B, $A427)=0,
      "Has Rate / Not Billed",
      "Has Rate / Billed"
   )
)</f>
        <v>Has Rate / Billed</v>
      </c>
      <c r="F427" s="36" t="str">
        <f>IF(
   AND(
       COUNTIF(FLEET!$CW:$CW, $A427)&gt;0,
       COUNTIF('Equip Rates'!$B:$B, $A427)&gt;0,
       COUNTIF('Equip Billings'!$B:$B, $A427)=0
   ),
   "MISSING FROM BILLINGS",
   ""
)</f>
        <v/>
      </c>
      <c r="G427" s="123" t="str" cm="1">
        <f t="array" ref="G4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8" spans="1:7" hidden="1" x14ac:dyDescent="0.25">
      <c r="A428" s="122" t="s">
        <v>4388</v>
      </c>
      <c r="B428" s="36" t="str">
        <f>IF(
   COUNTIF('Equip Rates'!$B:$B, $A428) &gt; 0,
   "In Rates",
   "Not in Rates"
)</f>
        <v>Not in Rates</v>
      </c>
      <c r="C428" s="56" t="str">
        <f>IFERROR(_xlfn.XLOOKUP(Table19[[#This Row],[ASSET ID]],Table7[Equip '#],Table7[Rate],),"Not Billed")</f>
        <v>Not Billed</v>
      </c>
      <c r="D428" s="36" t="str">
        <f>IF(
   COUNTIF('Equip Billings'!$B:$B, $A428) &gt; 0,
   "Billed",
   "Not Billed"
)</f>
        <v>Not Billed</v>
      </c>
      <c r="E428" s="36" t="str">
        <f>IF(
   COUNTIF('Equip Rates'!$B:$B, $A428)=0,
   "No Rate in Equip Rates",
   IF(
      COUNTIF('Equip Billings'!$B:$B, $A428)=0,
      "Has Rate / Not Billed",
      "Has Rate / Billed"
   )
)</f>
        <v>No Rate in Equip Rates</v>
      </c>
      <c r="F428" s="36" t="str">
        <f>IF(
   AND(
       COUNTIF(FLEET!$CW:$CW, $A428)&gt;0,
       COUNTIF('Equip Rates'!$B:$B, $A428)&gt;0,
       COUNTIF('Equip Billings'!$B:$B, $A428)=0
   ),
   "MISSING FROM BILLINGS",
   ""
)</f>
        <v/>
      </c>
      <c r="G428" s="123" t="str" cm="1">
        <f t="array" ref="G4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29" spans="1:7" hidden="1" x14ac:dyDescent="0.25">
      <c r="A429" s="122" t="s">
        <v>149</v>
      </c>
      <c r="B429" s="36" t="str">
        <f>IF(
   COUNTIF('Equip Rates'!$B:$B, $A429) &gt; 0,
   "In Rates",
   "Not in Rates"
)</f>
        <v>In Rates</v>
      </c>
      <c r="C429" s="56">
        <f>IFERROR(_xlfn.XLOOKUP(Table19[[#This Row],[ASSET ID]],Table7[Equip '#],Table7[Rate],),"Not Billed")</f>
        <v>1500</v>
      </c>
      <c r="D429" s="36" t="str">
        <f>IF(
   COUNTIF('Equip Billings'!$B:$B, $A429) &gt; 0,
   "Billed",
   "Not Billed"
)</f>
        <v>Billed</v>
      </c>
      <c r="E429" s="36" t="str">
        <f>IF(
   COUNTIF('Equip Rates'!$B:$B, $A429)=0,
   "No Rate in Equip Rates",
   IF(
      COUNTIF('Equip Billings'!$B:$B, $A429)=0,
      "Has Rate / Not Billed",
      "Has Rate / Billed"
   )
)</f>
        <v>Has Rate / Billed</v>
      </c>
      <c r="F429" s="36" t="str">
        <f>IF(
   AND(
       COUNTIF(FLEET!$CW:$CW, $A429)&gt;0,
       COUNTIF('Equip Rates'!$B:$B, $A429)&gt;0,
       COUNTIF('Equip Billings'!$B:$B, $A429)=0
   ),
   "MISSING FROM BILLINGS",
   ""
)</f>
        <v/>
      </c>
      <c r="G429" s="123" t="str" cm="1">
        <f t="array" ref="G4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0" spans="1:7" hidden="1" x14ac:dyDescent="0.25">
      <c r="A430" s="122" t="s">
        <v>151</v>
      </c>
      <c r="B430" s="36" t="str">
        <f>IF(
   COUNTIF('Equip Rates'!$B:$B, $A430) &gt; 0,
   "In Rates",
   "Not in Rates"
)</f>
        <v>In Rates</v>
      </c>
      <c r="C430" s="56">
        <f>IFERROR(_xlfn.XLOOKUP(Table19[[#This Row],[ASSET ID]],Table7[Equip '#],Table7[Rate],),"Not Billed")</f>
        <v>1500</v>
      </c>
      <c r="D430" s="36" t="str">
        <f>IF(
   COUNTIF('Equip Billings'!$B:$B, $A430) &gt; 0,
   "Billed",
   "Not Billed"
)</f>
        <v>Billed</v>
      </c>
      <c r="E430" s="36" t="str">
        <f>IF(
   COUNTIF('Equip Rates'!$B:$B, $A430)=0,
   "No Rate in Equip Rates",
   IF(
      COUNTIF('Equip Billings'!$B:$B, $A430)=0,
      "Has Rate / Not Billed",
      "Has Rate / Billed"
   )
)</f>
        <v>Has Rate / Billed</v>
      </c>
      <c r="F430" s="36" t="str">
        <f>IF(
   AND(
       COUNTIF(FLEET!$CW:$CW, $A430)&gt;0,
       COUNTIF('Equip Rates'!$B:$B, $A430)&gt;0,
       COUNTIF('Equip Billings'!$B:$B, $A430)=0
   ),
   "MISSING FROM BILLINGS",
   ""
)</f>
        <v/>
      </c>
      <c r="G430" s="123" t="str" cm="1">
        <f t="array" ref="G4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1" spans="1:7" hidden="1" x14ac:dyDescent="0.25">
      <c r="A431" s="122" t="s">
        <v>152</v>
      </c>
      <c r="B431" s="36" t="str">
        <f>IF(
   COUNTIF('Equip Rates'!$B:$B, $A431) &gt; 0,
   "In Rates",
   "Not in Rates"
)</f>
        <v>In Rates</v>
      </c>
      <c r="C431" s="56">
        <f>IFERROR(_xlfn.XLOOKUP(Table19[[#This Row],[ASSET ID]],Table7[Equip '#],Table7[Rate],),"Not Billed")</f>
        <v>1500</v>
      </c>
      <c r="D431" s="36" t="str">
        <f>IF(
   COUNTIF('Equip Billings'!$B:$B, $A431) &gt; 0,
   "Billed",
   "Not Billed"
)</f>
        <v>Billed</v>
      </c>
      <c r="E431" s="36" t="str">
        <f>IF(
   COUNTIF('Equip Rates'!$B:$B, $A431)=0,
   "No Rate in Equip Rates",
   IF(
      COUNTIF('Equip Billings'!$B:$B, $A431)=0,
      "Has Rate / Not Billed",
      "Has Rate / Billed"
   )
)</f>
        <v>Has Rate / Billed</v>
      </c>
      <c r="F431" s="36" t="str">
        <f>IF(
   AND(
       COUNTIF(FLEET!$CW:$CW, $A431)&gt;0,
       COUNTIF('Equip Rates'!$B:$B, $A431)&gt;0,
       COUNTIF('Equip Billings'!$B:$B, $A431)=0
   ),
   "MISSING FROM BILLINGS",
   ""
)</f>
        <v/>
      </c>
      <c r="G431" s="123" t="str" cm="1">
        <f t="array" ref="G4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2" spans="1:7" hidden="1" x14ac:dyDescent="0.25">
      <c r="A432" s="122" t="s">
        <v>153</v>
      </c>
      <c r="B432" s="36" t="str">
        <f>IF(
   COUNTIF('Equip Rates'!$B:$B, $A432) &gt; 0,
   "In Rates",
   "Not in Rates"
)</f>
        <v>In Rates</v>
      </c>
      <c r="C432" s="56">
        <f>IFERROR(_xlfn.XLOOKUP(Table19[[#This Row],[ASSET ID]],Table7[Equip '#],Table7[Rate],),"Not Billed")</f>
        <v>1500</v>
      </c>
      <c r="D432" s="36" t="str">
        <f>IF(
   COUNTIF('Equip Billings'!$B:$B, $A432) &gt; 0,
   "Billed",
   "Not Billed"
)</f>
        <v>Billed</v>
      </c>
      <c r="E432" s="36" t="str">
        <f>IF(
   COUNTIF('Equip Rates'!$B:$B, $A432)=0,
   "No Rate in Equip Rates",
   IF(
      COUNTIF('Equip Billings'!$B:$B, $A432)=0,
      "Has Rate / Not Billed",
      "Has Rate / Billed"
   )
)</f>
        <v>Has Rate / Billed</v>
      </c>
      <c r="F432" s="36" t="str">
        <f>IF(
   AND(
       COUNTIF(FLEET!$CW:$CW, $A432)&gt;0,
       COUNTIF('Equip Rates'!$B:$B, $A432)&gt;0,
       COUNTIF('Equip Billings'!$B:$B, $A432)=0
   ),
   "MISSING FROM BILLINGS",
   ""
)</f>
        <v/>
      </c>
      <c r="G432" s="123" t="str" cm="1">
        <f t="array" ref="G4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3" spans="1:7" hidden="1" x14ac:dyDescent="0.25">
      <c r="A433" s="122" t="s">
        <v>6866</v>
      </c>
      <c r="B433" s="36" t="str">
        <f>IF(
   COUNTIF('Equip Rates'!$B:$B, $A433) &gt; 0,
   "In Rates",
   "Not in Rates"
)</f>
        <v>Not in Rates</v>
      </c>
      <c r="C433" s="56" t="str">
        <f>IFERROR(_xlfn.XLOOKUP(Table19[[#This Row],[ASSET ID]],Table7[Equip '#],Table7[Rate],),"Not Billed")</f>
        <v>Not Billed</v>
      </c>
      <c r="D433" s="36" t="str">
        <f>IF(
   COUNTIF('Equip Billings'!$B:$B, $A433) &gt; 0,
   "Billed",
   "Not Billed"
)</f>
        <v>Not Billed</v>
      </c>
      <c r="E433" s="36" t="str">
        <f>IF(
   COUNTIF('Equip Rates'!$B:$B, $A433)=0,
   "No Rate in Equip Rates",
   IF(
      COUNTIF('Equip Billings'!$B:$B, $A433)=0,
      "Has Rate / Not Billed",
      "Has Rate / Billed"
   )
)</f>
        <v>No Rate in Equip Rates</v>
      </c>
      <c r="F433" s="36" t="str">
        <f>IF(
   AND(
       COUNTIF(FLEET!$CW:$CW, $A433)&gt;0,
       COUNTIF('Equip Rates'!$B:$B, $A433)&gt;0,
       COUNTIF('Equip Billings'!$B:$B, $A433)=0
   ),
   "MISSING FROM BILLINGS",
   ""
)</f>
        <v/>
      </c>
      <c r="G433" s="123" t="str" cm="1">
        <f t="array" ref="G4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4" spans="1:7" hidden="1" x14ac:dyDescent="0.25">
      <c r="A434" s="122" t="s">
        <v>469</v>
      </c>
      <c r="B434" s="36" t="str">
        <f>IF(
   COUNTIF('Equip Rates'!$B:$B, $A434) &gt; 0,
   "In Rates",
   "Not in Rates"
)</f>
        <v>In Rates</v>
      </c>
      <c r="C434" s="56">
        <f>IFERROR(_xlfn.XLOOKUP(Table19[[#This Row],[ASSET ID]],Table7[Equip '#],Table7[Rate],),"Not Billed")</f>
        <v>1300</v>
      </c>
      <c r="D434" s="36" t="str">
        <f>IF(
   COUNTIF('Equip Billings'!$B:$B, $A434) &gt; 0,
   "Billed",
   "Not Billed"
)</f>
        <v>Billed</v>
      </c>
      <c r="E434" s="36" t="str">
        <f>IF(
   COUNTIF('Equip Rates'!$B:$B, $A434)=0,
   "No Rate in Equip Rates",
   IF(
      COUNTIF('Equip Billings'!$B:$B, $A434)=0,
      "Has Rate / Not Billed",
      "Has Rate / Billed"
   )
)</f>
        <v>Has Rate / Billed</v>
      </c>
      <c r="F434" s="36" t="str">
        <f>IF(
   AND(
       COUNTIF(FLEET!$CW:$CW, $A434)&gt;0,
       COUNTIF('Equip Rates'!$B:$B, $A434)&gt;0,
       COUNTIF('Equip Billings'!$B:$B, $A434)=0
   ),
   "MISSING FROM BILLINGS",
   ""
)</f>
        <v/>
      </c>
      <c r="G434" s="123" t="str" cm="1">
        <f t="array" ref="G4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5" spans="1:7" hidden="1" x14ac:dyDescent="0.25">
      <c r="A435" s="129" t="s">
        <v>3102</v>
      </c>
      <c r="B435" s="60" t="str">
        <f>IF(
   COUNTIF('Equip Rates'!$B:$B, $A435) &gt; 0,
   "In Rates",
   "Not in Rates"
)</f>
        <v>In Rates</v>
      </c>
      <c r="C435" s="130">
        <f>IFERROR(_xlfn.XLOOKUP(Table19[[#This Row],[ASSET ID]],Table7[Equip '#],Table7[Rate],),"Not Billed")</f>
        <v>1500</v>
      </c>
      <c r="D435" s="36" t="str">
        <f>IF(
   COUNTIF('Equip Billings'!$B:$B, $A435) &gt; 0,
   "Billed",
   "Not Billed"
)</f>
        <v>Billed</v>
      </c>
      <c r="E435" s="36" t="str">
        <f>IF(
   COUNTIF('Equip Rates'!$B:$B, $A435)=0,
   "No Rate in Equip Rates",
   IF(
      COUNTIF('Equip Billings'!$B:$B, $A435)=0,
      "Has Rate / Not Billed",
      "Has Rate / Billed"
   )
)</f>
        <v>Has Rate / Billed</v>
      </c>
      <c r="F435" s="60" t="str">
        <f>IF(
   AND(
       COUNTIF(FLEET!$CW:$CW, $A435)&gt;0,
       COUNTIF('Equip Rates'!$B:$B, $A435)&gt;0,
       COUNTIF('Equip Billings'!$B:$B, $A435)=0
   ),
   "MISSING FROM BILLINGS",
   ""
)</f>
        <v/>
      </c>
      <c r="G435" s="131" t="str" cm="1">
        <f t="array" ref="G4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6" spans="1:7" ht="148.5" x14ac:dyDescent="0.25">
      <c r="A436" s="124" t="s">
        <v>3103</v>
      </c>
      <c r="B436" s="125" t="str">
        <f>IF(
   COUNTIF('Equip Rates'!$B:$B, $A436) &gt; 0,
   "In Rates",
   "Not in Rates"
)</f>
        <v>In Rates</v>
      </c>
      <c r="C436" s="126">
        <f>IFERROR(_xlfn.XLOOKUP(Table19[[#This Row],[ASSET ID]],Table7[Equip '#],Table7[Rate],),"Not Billed")</f>
        <v>1500</v>
      </c>
      <c r="D436" s="128" t="str">
        <f>IF(
   COUNTIF('Equip Billings'!$B:$B, $A436) &gt; 0,
   "Billed",
   "Not Billed"
)</f>
        <v>Billed</v>
      </c>
      <c r="E436" s="125" t="str">
        <f>IF(
   COUNTIF('Equip Rates'!$B:$B, $A436)=0,
   "No Rate in Equip Rates",
   IF(
      COUNTIF('Equip Billings'!$B:$B, $A436)=0,
      "Has Rate / Not Billed",
      "Has Rate / Billed"
   )
)</f>
        <v>Has Rate / Billed</v>
      </c>
      <c r="F436" s="125" t="str">
        <f>IF(
   AND(
       COUNTIF(FLEET!$CW:$CW, $A436)&gt;0,
       COUNTIF('Equip Rates'!$B:$B, $A436)&gt;0,
       COUNTIF('Equip Billings'!$B:$B, $A436)=0
   ),
   "MISSING FROM BILLINGS",
   ""
)</f>
        <v/>
      </c>
      <c r="G436" s="127" t="str" cm="1">
        <f t="array" ref="G4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7" spans="1:7" hidden="1" x14ac:dyDescent="0.25">
      <c r="A437" s="132" t="s">
        <v>3131</v>
      </c>
      <c r="B437" s="62" t="str">
        <f>IF(
   COUNTIF('Equip Rates'!$B:$B, $A437) &gt; 0,
   "In Rates",
   "Not in Rates"
)</f>
        <v>In Rates</v>
      </c>
      <c r="C437" s="133">
        <f>IFERROR(_xlfn.XLOOKUP(Table19[[#This Row],[ASSET ID]],Table7[Equip '#],Table7[Rate],),"Not Billed")</f>
        <v>1500</v>
      </c>
      <c r="D437" s="36" t="str">
        <f>IF(
   COUNTIF('Equip Billings'!$B:$B, $A437) &gt; 0,
   "Billed",
   "Not Billed"
)</f>
        <v>Billed</v>
      </c>
      <c r="E437" s="36" t="str">
        <f>IF(
   COUNTIF('Equip Rates'!$B:$B, $A437)=0,
   "No Rate in Equip Rates",
   IF(
      COUNTIF('Equip Billings'!$B:$B, $A437)=0,
      "Has Rate / Not Billed",
      "Has Rate / Billed"
   )
)</f>
        <v>Has Rate / Billed</v>
      </c>
      <c r="F437" s="62" t="str">
        <f>IF(
   AND(
       COUNTIF(FLEET!$CW:$CW, $A437)&gt;0,
       COUNTIF('Equip Rates'!$B:$B, $A437)&gt;0,
       COUNTIF('Equip Billings'!$B:$B, $A437)=0
   ),
   "MISSING FROM BILLINGS",
   ""
)</f>
        <v/>
      </c>
      <c r="G437" s="134" t="str" cm="1">
        <f t="array" ref="G4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8" spans="1:7" hidden="1" x14ac:dyDescent="0.25">
      <c r="A438" s="122" t="s">
        <v>3104</v>
      </c>
      <c r="B438" s="36" t="str">
        <f>IF(
   COUNTIF('Equip Rates'!$B:$B, $A438) &gt; 0,
   "In Rates",
   "Not in Rates"
)</f>
        <v>In Rates</v>
      </c>
      <c r="C438" s="56">
        <f>IFERROR(_xlfn.XLOOKUP(Table19[[#This Row],[ASSET ID]],Table7[Equip '#],Table7[Rate],),"Not Billed")</f>
        <v>1500</v>
      </c>
      <c r="D438" s="36" t="str">
        <f>IF(
   COUNTIF('Equip Billings'!$B:$B, $A438) &gt; 0,
   "Billed",
   "Not Billed"
)</f>
        <v>Billed</v>
      </c>
      <c r="E438" s="36" t="str">
        <f>IF(
   COUNTIF('Equip Rates'!$B:$B, $A438)=0,
   "No Rate in Equip Rates",
   IF(
      COUNTIF('Equip Billings'!$B:$B, $A438)=0,
      "Has Rate / Not Billed",
      "Has Rate / Billed"
   )
)</f>
        <v>Has Rate / Billed</v>
      </c>
      <c r="F438" s="36" t="str">
        <f>IF(
   AND(
       COUNTIF(FLEET!$CW:$CW, $A438)&gt;0,
       COUNTIF('Equip Rates'!$B:$B, $A438)&gt;0,
       COUNTIF('Equip Billings'!$B:$B, $A438)=0
   ),
   "MISSING FROM BILLINGS",
   ""
)</f>
        <v/>
      </c>
      <c r="G438" s="123" t="str" cm="1">
        <f t="array" ref="G4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39" spans="1:7" hidden="1" x14ac:dyDescent="0.25">
      <c r="A439" s="122" t="s">
        <v>4389</v>
      </c>
      <c r="B439" s="36" t="str">
        <f>IF(
   COUNTIF('Equip Rates'!$B:$B, $A439) &gt; 0,
   "In Rates",
   "Not in Rates"
)</f>
        <v>Not in Rates</v>
      </c>
      <c r="C439" s="56" t="str">
        <f>IFERROR(_xlfn.XLOOKUP(Table19[[#This Row],[ASSET ID]],Table7[Equip '#],Table7[Rate],),"Not Billed")</f>
        <v>Not Billed</v>
      </c>
      <c r="D439" s="36" t="str">
        <f>IF(
   COUNTIF('Equip Billings'!$B:$B, $A439) &gt; 0,
   "Billed",
   "Not Billed"
)</f>
        <v>Not Billed</v>
      </c>
      <c r="E439" s="36" t="str">
        <f>IF(
   COUNTIF('Equip Rates'!$B:$B, $A439)=0,
   "No Rate in Equip Rates",
   IF(
      COUNTIF('Equip Billings'!$B:$B, $A439)=0,
      "Has Rate / Not Billed",
      "Has Rate / Billed"
   )
)</f>
        <v>No Rate in Equip Rates</v>
      </c>
      <c r="F439" s="36" t="str">
        <f>IF(
   AND(
       COUNTIF(FLEET!$CW:$CW, $A439)&gt;0,
       COUNTIF('Equip Rates'!$B:$B, $A439)&gt;0,
       COUNTIF('Equip Billings'!$B:$B, $A439)=0
   ),
   "MISSING FROM BILLINGS",
   ""
)</f>
        <v/>
      </c>
      <c r="G439" s="123" t="str" cm="1">
        <f t="array" ref="G4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0" spans="1:7" hidden="1" x14ac:dyDescent="0.25">
      <c r="A440" s="122" t="s">
        <v>3229</v>
      </c>
      <c r="B440" s="36" t="str">
        <f>IF(
   COUNTIF('Equip Rates'!$B:$B, $A440) &gt; 0,
   "In Rates",
   "Not in Rates"
)</f>
        <v>In Rates</v>
      </c>
      <c r="C440" s="56">
        <f>IFERROR(_xlfn.XLOOKUP(Table19[[#This Row],[ASSET ID]],Table7[Equip '#],Table7[Rate],),"Not Billed")</f>
        <v>1300</v>
      </c>
      <c r="D440" s="36" t="str">
        <f>IF(
   COUNTIF('Equip Billings'!$B:$B, $A440) &gt; 0,
   "Billed",
   "Not Billed"
)</f>
        <v>Billed</v>
      </c>
      <c r="E440" s="36" t="str">
        <f>IF(
   COUNTIF('Equip Rates'!$B:$B, $A440)=0,
   "No Rate in Equip Rates",
   IF(
      COUNTIF('Equip Billings'!$B:$B, $A440)=0,
      "Has Rate / Not Billed",
      "Has Rate / Billed"
   )
)</f>
        <v>Has Rate / Billed</v>
      </c>
      <c r="F440" s="36" t="str">
        <f>IF(
   AND(
       COUNTIF(FLEET!$CW:$CW, $A440)&gt;0,
       COUNTIF('Equip Rates'!$B:$B, $A440)&gt;0,
       COUNTIF('Equip Billings'!$B:$B, $A440)=0
   ),
   "MISSING FROM BILLINGS",
   ""
)</f>
        <v/>
      </c>
      <c r="G440" s="123" t="str" cm="1">
        <f t="array" ref="G4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1" spans="1:7" hidden="1" x14ac:dyDescent="0.25">
      <c r="A441" s="122" t="s">
        <v>3269</v>
      </c>
      <c r="B441" s="36" t="str">
        <f>IF(
   COUNTIF('Equip Rates'!$B:$B, $A441) &gt; 0,
   "In Rates",
   "Not in Rates"
)</f>
        <v>In Rates</v>
      </c>
      <c r="C441" s="56">
        <f>IFERROR(_xlfn.XLOOKUP(Table19[[#This Row],[ASSET ID]],Table7[Equip '#],Table7[Rate],),"Not Billed")</f>
        <v>1500</v>
      </c>
      <c r="D441" s="36" t="str">
        <f>IF(
   COUNTIF('Equip Billings'!$B:$B, $A441) &gt; 0,
   "Billed",
   "Not Billed"
)</f>
        <v>Billed</v>
      </c>
      <c r="E441" s="36" t="str">
        <f>IF(
   COUNTIF('Equip Rates'!$B:$B, $A441)=0,
   "No Rate in Equip Rates",
   IF(
      COUNTIF('Equip Billings'!$B:$B, $A441)=0,
      "Has Rate / Not Billed",
      "Has Rate / Billed"
   )
)</f>
        <v>Has Rate / Billed</v>
      </c>
      <c r="F441" s="36" t="str">
        <f>IF(
   AND(
       COUNTIF(FLEET!$CW:$CW, $A441)&gt;0,
       COUNTIF('Equip Rates'!$B:$B, $A441)&gt;0,
       COUNTIF('Equip Billings'!$B:$B, $A441)=0
   ),
   "MISSING FROM BILLINGS",
   ""
)</f>
        <v/>
      </c>
      <c r="G441" s="123" t="str" cm="1">
        <f t="array" ref="G4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2" spans="1:7" hidden="1" x14ac:dyDescent="0.25">
      <c r="A442" s="122" t="s">
        <v>3270</v>
      </c>
      <c r="B442" s="36" t="str">
        <f>IF(
   COUNTIF('Equip Rates'!$B:$B, $A442) &gt; 0,
   "In Rates",
   "Not in Rates"
)</f>
        <v>In Rates</v>
      </c>
      <c r="C442" s="56">
        <f>IFERROR(_xlfn.XLOOKUP(Table19[[#This Row],[ASSET ID]],Table7[Equip '#],Table7[Rate],),"Not Billed")</f>
        <v>1500</v>
      </c>
      <c r="D442" s="36" t="str">
        <f>IF(
   COUNTIF('Equip Billings'!$B:$B, $A442) &gt; 0,
   "Billed",
   "Not Billed"
)</f>
        <v>Billed</v>
      </c>
      <c r="E442" s="36" t="str">
        <f>IF(
   COUNTIF('Equip Rates'!$B:$B, $A442)=0,
   "No Rate in Equip Rates",
   IF(
      COUNTIF('Equip Billings'!$B:$B, $A442)=0,
      "Has Rate / Not Billed",
      "Has Rate / Billed"
   )
)</f>
        <v>Has Rate / Billed</v>
      </c>
      <c r="F442" s="36" t="str">
        <f>IF(
   AND(
       COUNTIF(FLEET!$CW:$CW, $A442)&gt;0,
       COUNTIF('Equip Rates'!$B:$B, $A442)&gt;0,
       COUNTIF('Equip Billings'!$B:$B, $A442)=0
   ),
   "MISSING FROM BILLINGS",
   ""
)</f>
        <v/>
      </c>
      <c r="G442" s="123" t="str" cm="1">
        <f t="array" ref="G4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3" spans="1:7" hidden="1" x14ac:dyDescent="0.25">
      <c r="A443" s="122" t="s">
        <v>3278</v>
      </c>
      <c r="B443" s="36" t="str">
        <f>IF(
   COUNTIF('Equip Rates'!$B:$B, $A443) &gt; 0,
   "In Rates",
   "Not in Rates"
)</f>
        <v>In Rates</v>
      </c>
      <c r="C443" s="56">
        <f>IFERROR(_xlfn.XLOOKUP(Table19[[#This Row],[ASSET ID]],Table7[Equip '#],Table7[Rate],),"Not Billed")</f>
        <v>1300</v>
      </c>
      <c r="D443" s="36" t="str">
        <f>IF(
   COUNTIF('Equip Billings'!$B:$B, $A443) &gt; 0,
   "Billed",
   "Not Billed"
)</f>
        <v>Billed</v>
      </c>
      <c r="E443" s="36" t="str">
        <f>IF(
   COUNTIF('Equip Rates'!$B:$B, $A443)=0,
   "No Rate in Equip Rates",
   IF(
      COUNTIF('Equip Billings'!$B:$B, $A443)=0,
      "Has Rate / Not Billed",
      "Has Rate / Billed"
   )
)</f>
        <v>Has Rate / Billed</v>
      </c>
      <c r="F443" s="36" t="str">
        <f>IF(
   AND(
       COUNTIF(FLEET!$CW:$CW, $A443)&gt;0,
       COUNTIF('Equip Rates'!$B:$B, $A443)&gt;0,
       COUNTIF('Equip Billings'!$B:$B, $A443)=0
   ),
   "MISSING FROM BILLINGS",
   ""
)</f>
        <v/>
      </c>
      <c r="G443" s="123" t="str" cm="1">
        <f t="array" ref="G4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4" spans="1:7" hidden="1" x14ac:dyDescent="0.25">
      <c r="A444" s="129" t="s">
        <v>6949</v>
      </c>
      <c r="B444" s="60" t="str">
        <f>IF(
   COUNTIF('Equip Rates'!$B:$B, $A444) &gt; 0,
   "In Rates",
   "Not in Rates"
)</f>
        <v>Not in Rates</v>
      </c>
      <c r="C444" s="130" t="str">
        <f>IFERROR(_xlfn.XLOOKUP(Table19[[#This Row],[ASSET ID]],Table7[Equip '#],Table7[Rate],),"Not Billed")</f>
        <v>Not Billed</v>
      </c>
      <c r="D444" s="36" t="str">
        <f>IF(
   COUNTIF('Equip Billings'!$B:$B, $A444) &gt; 0,
   "Billed",
   "Not Billed"
)</f>
        <v>Not Billed</v>
      </c>
      <c r="E444" s="36" t="str">
        <f>IF(
   COUNTIF('Equip Rates'!$B:$B, $A444)=0,
   "No Rate in Equip Rates",
   IF(
      COUNTIF('Equip Billings'!$B:$B, $A444)=0,
      "Has Rate / Not Billed",
      "Has Rate / Billed"
   )
)</f>
        <v>No Rate in Equip Rates</v>
      </c>
      <c r="F444" s="60" t="str">
        <f>IF(
   AND(
       COUNTIF(FLEET!$CW:$CW, $A444)&gt;0,
       COUNTIF('Equip Rates'!$B:$B, $A444)&gt;0,
       COUNTIF('Equip Billings'!$B:$B, $A444)=0
   ),
   "MISSING FROM BILLINGS",
   ""
)</f>
        <v/>
      </c>
      <c r="G444" s="131" t="str" cm="1">
        <f t="array" ref="G4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5" spans="1:7" ht="247.5" hidden="1" x14ac:dyDescent="0.25">
      <c r="A445" s="124" t="s">
        <v>3279</v>
      </c>
      <c r="B445" s="125" t="str">
        <f>IF(
   COUNTIF('Equip Rates'!$B:$B, $A445) &gt; 0,
   "In Rates",
   "Not in Rates"
)</f>
        <v>In Rates</v>
      </c>
      <c r="C445" s="126">
        <f>IFERROR(_xlfn.XLOOKUP(Table19[[#This Row],[ASSET ID]],Table7[Equip '#],Table7[Rate],),"Not Billed")</f>
        <v>1300</v>
      </c>
      <c r="D445" s="128" t="str">
        <f>IF(
   COUNTIF('Equip Billings'!$B:$B, $A445) &gt; 0,
   "Billed",
   "Not Billed"
)</f>
        <v>Billed</v>
      </c>
      <c r="E445" s="125" t="str">
        <f>IF(
   COUNTIF('Equip Rates'!$B:$B, $A445)=0,
   "No Rate in Equip Rates",
   IF(
      COUNTIF('Equip Billings'!$B:$B, $A445)=0,
      "Has Rate / Not Billed",
      "Has Rate / Billed"
   )
)</f>
        <v>Has Rate / Billed</v>
      </c>
      <c r="F445" s="125" t="str">
        <f>IF(
   AND(
       COUNTIF(FLEET!$CW:$CW, $A445)&gt;0,
       COUNTIF('Equip Rates'!$B:$B, $A445)&gt;0,
       COUNTIF('Equip Billings'!$B:$B, $A445)=0
   ),
   "MISSING FROM BILLINGS",
   ""
)</f>
        <v/>
      </c>
      <c r="G445" s="127" t="str" cm="1">
        <f t="array" ref="G4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6" spans="1:7" ht="82.5" x14ac:dyDescent="0.25">
      <c r="A446" s="124" t="s">
        <v>3280</v>
      </c>
      <c r="B446" s="125" t="str">
        <f>IF(
   COUNTIF('Equip Rates'!$B:$B, $A446) &gt; 0,
   "In Rates",
   "Not in Rates"
)</f>
        <v>In Rates</v>
      </c>
      <c r="C446" s="126">
        <f>IFERROR(_xlfn.XLOOKUP(Table19[[#This Row],[ASSET ID]],Table7[Equip '#],Table7[Rate],),"Not Billed")</f>
        <v>1300</v>
      </c>
      <c r="D446" s="128" t="str">
        <f>IF(
   COUNTIF('Equip Billings'!$B:$B, $A446) &gt; 0,
   "Billed",
   "Not Billed"
)</f>
        <v>Not Billed</v>
      </c>
      <c r="E446" s="125" t="str">
        <f>IF(
   COUNTIF('Equip Rates'!$B:$B, $A446)=0,
   "No Rate in Equip Rates",
   IF(
      COUNTIF('Equip Billings'!$B:$B, $A446)=0,
      "Has Rate / Not Billed",
      "Has Rate / Billed"
   )
)</f>
        <v>Has Rate / Not Billed</v>
      </c>
      <c r="F446" s="125" t="str">
        <f>IF(
   AND(
       COUNTIF(FLEET!$CW:$CW, $A446)&gt;0,
       COUNTIF('Equip Rates'!$B:$B, $A446)&gt;0,
       COUNTIF('Equip Billings'!$B:$B, $A446)=0
   ),
   "MISSING FROM BILLINGS",
   ""
)</f>
        <v>MISSING FROM BILLINGS</v>
      </c>
      <c r="G446" s="127" t="str" cm="1">
        <f t="array" ref="G4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(0.12)
TEXDIST (0.84)
2025-004 (0.04)</v>
      </c>
    </row>
    <row r="447" spans="1:7" hidden="1" x14ac:dyDescent="0.25">
      <c r="A447" s="135" t="s">
        <v>3285</v>
      </c>
      <c r="B447" s="136" t="str">
        <f>IF(
   COUNTIF('Equip Rates'!$B:$B, $A447) &gt; 0,
   "In Rates",
   "Not in Rates"
)</f>
        <v>In Rates</v>
      </c>
      <c r="C447" s="137">
        <f>IFERROR(_xlfn.XLOOKUP(Table19[[#This Row],[ASSET ID]],Table7[Equip '#],Table7[Rate],),"Not Billed")</f>
        <v>1500</v>
      </c>
      <c r="D447" s="36" t="str">
        <f>IF(
   COUNTIF('Equip Billings'!$B:$B, $A447) &gt; 0,
   "Billed",
   "Not Billed"
)</f>
        <v>Billed</v>
      </c>
      <c r="E447" s="36" t="str">
        <f>IF(
   COUNTIF('Equip Rates'!$B:$B, $A447)=0,
   "No Rate in Equip Rates",
   IF(
      COUNTIF('Equip Billings'!$B:$B, $A447)=0,
      "Has Rate / Not Billed",
      "Has Rate / Billed"
   )
)</f>
        <v>Has Rate / Billed</v>
      </c>
      <c r="F447" s="136" t="str">
        <f>IF(
   AND(
       COUNTIF(FLEET!$CW:$CW, $A447)&gt;0,
       COUNTIF('Equip Rates'!$B:$B, $A447)&gt;0,
       COUNTIF('Equip Billings'!$B:$B, $A447)=0
   ),
   "MISSING FROM BILLINGS",
   ""
)</f>
        <v/>
      </c>
      <c r="G447" s="138" t="str" cm="1">
        <f t="array" ref="G4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48" spans="1:7" ht="16.5" hidden="1" x14ac:dyDescent="0.25">
      <c r="A448" s="124" t="s">
        <v>3286</v>
      </c>
      <c r="B448" s="125" t="str">
        <f>IF(
   COUNTIF('Equip Rates'!$B:$B, $A448) &gt; 0,
   "In Rates",
   "Not in Rates"
)</f>
        <v>In Rates</v>
      </c>
      <c r="C448" s="126">
        <f>IFERROR(_xlfn.XLOOKUP(Table19[[#This Row],[ASSET ID]],Table7[Equip '#],Table7[Rate],),"Not Billed")</f>
        <v>1300</v>
      </c>
      <c r="D448" s="128" t="str">
        <f>IF(
   COUNTIF('Equip Billings'!$B:$B, $A448) &gt; 0,
   "Billed",
   "Not Billed"
)</f>
        <v>Not Billed</v>
      </c>
      <c r="E448" s="125" t="str">
        <f>IF(
   COUNTIF('Equip Rates'!$B:$B, $A448)=0,
   "No Rate in Equip Rates",
   IF(
      COUNTIF('Equip Billings'!$B:$B, $A448)=0,
      "Has Rate / Not Billed",
      "Has Rate / Billed"
   )
)</f>
        <v>Has Rate / Not Billed</v>
      </c>
      <c r="F448" s="125" t="str">
        <f>IF(
   AND(
       COUNTIF(FLEET!$CW:$CW, $A448)&gt;0,
       COUNTIF('Equip Rates'!$B:$B, $A448)&gt;0,
       COUNTIF('Equip Billings'!$B:$B, $A448)=0
   ),
   "MISSING FROM BILLINGS",
   ""
)</f>
        <v>MISSING FROM BILLINGS</v>
      </c>
      <c r="G448" s="127" t="str" cm="1">
        <f t="array" ref="G4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49" spans="1:7" hidden="1" x14ac:dyDescent="0.25">
      <c r="A449" s="132" t="s">
        <v>3287</v>
      </c>
      <c r="B449" s="62" t="str">
        <f>IF(
   COUNTIF('Equip Rates'!$B:$B, $A449) &gt; 0,
   "In Rates",
   "Not in Rates"
)</f>
        <v>In Rates</v>
      </c>
      <c r="C449" s="133">
        <f>IFERROR(_xlfn.XLOOKUP(Table19[[#This Row],[ASSET ID]],Table7[Equip '#],Table7[Rate],),"Not Billed")</f>
        <v>1300</v>
      </c>
      <c r="D449" s="36" t="str">
        <f>IF(
   COUNTIF('Equip Billings'!$B:$B, $A449) &gt; 0,
   "Billed",
   "Not Billed"
)</f>
        <v>Billed</v>
      </c>
      <c r="E449" s="36" t="str">
        <f>IF(
   COUNTIF('Equip Rates'!$B:$B, $A449)=0,
   "No Rate in Equip Rates",
   IF(
      COUNTIF('Equip Billings'!$B:$B, $A449)=0,
      "Has Rate / Not Billed",
      "Has Rate / Billed"
   )
)</f>
        <v>Has Rate / Billed</v>
      </c>
      <c r="F449" s="62" t="str">
        <f>IF(
   AND(
       COUNTIF(FLEET!$CW:$CW, $A449)&gt;0,
       COUNTIF('Equip Rates'!$B:$B, $A449)&gt;0,
       COUNTIF('Equip Billings'!$B:$B, $A449)=0
   ),
   "MISSING FROM BILLINGS",
   ""
)</f>
        <v/>
      </c>
      <c r="G449" s="134" t="str" cm="1">
        <f t="array" ref="G4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0" spans="1:7" x14ac:dyDescent="0.25">
      <c r="A450" s="122" t="s">
        <v>3288</v>
      </c>
      <c r="B450" s="36" t="str">
        <f>IF(
   COUNTIF('Equip Rates'!$B:$B, $A450) &gt; 0,
   "In Rates",
   "Not in Rates"
)</f>
        <v>In Rates</v>
      </c>
      <c r="C450" s="56">
        <f>IFERROR(_xlfn.XLOOKUP(Table19[[#This Row],[ASSET ID]],Table7[Equip '#],Table7[Rate],),"Not Billed")</f>
        <v>1300</v>
      </c>
      <c r="D450" s="36" t="str">
        <f>IF(
   COUNTIF('Equip Billings'!$B:$B, $A450) &gt; 0,
   "Billed",
   "Not Billed"
)</f>
        <v>Billed</v>
      </c>
      <c r="E450" s="36" t="str">
        <f>IF(
   COUNTIF('Equip Rates'!$B:$B, $A450)=0,
   "No Rate in Equip Rates",
   IF(
      COUNTIF('Equip Billings'!$B:$B, $A450)=0,
      "Has Rate / Not Billed",
      "Has Rate / Billed"
   )
)</f>
        <v>Has Rate / Billed</v>
      </c>
      <c r="F450" s="36" t="str">
        <f>IF(
   AND(
       COUNTIF(FLEET!$CW:$CW, $A450)&gt;0,
       COUNTIF('Equip Rates'!$B:$B, $A450)&gt;0,
       COUNTIF('Equip Billings'!$B:$B, $A450)=0
   ),
   "MISSING FROM BILLINGS",
   ""
)</f>
        <v/>
      </c>
      <c r="G450" s="123" t="str" cm="1">
        <f t="array" ref="G4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1" spans="1:7" hidden="1" x14ac:dyDescent="0.25">
      <c r="A451" s="122" t="s">
        <v>3289</v>
      </c>
      <c r="B451" s="36" t="str">
        <f>IF(
   COUNTIF('Equip Rates'!$B:$B, $A451) &gt; 0,
   "In Rates",
   "Not in Rates"
)</f>
        <v>In Rates</v>
      </c>
      <c r="C451" s="56">
        <f>IFERROR(_xlfn.XLOOKUP(Table19[[#This Row],[ASSET ID]],Table7[Equip '#],Table7[Rate],),"Not Billed")</f>
        <v>1300</v>
      </c>
      <c r="D451" s="36" t="str">
        <f>IF(
   COUNTIF('Equip Billings'!$B:$B, $A451) &gt; 0,
   "Billed",
   "Not Billed"
)</f>
        <v>Billed</v>
      </c>
      <c r="E451" s="36" t="str">
        <f>IF(
   COUNTIF('Equip Rates'!$B:$B, $A451)=0,
   "No Rate in Equip Rates",
   IF(
      COUNTIF('Equip Billings'!$B:$B, $A451)=0,
      "Has Rate / Not Billed",
      "Has Rate / Billed"
   )
)</f>
        <v>Has Rate / Billed</v>
      </c>
      <c r="F451" s="36" t="str">
        <f>IF(
   AND(
       COUNTIF(FLEET!$CW:$CW, $A451)&gt;0,
       COUNTIF('Equip Rates'!$B:$B, $A451)&gt;0,
       COUNTIF('Equip Billings'!$B:$B, $A451)=0
   ),
   "MISSING FROM BILLINGS",
   ""
)</f>
        <v/>
      </c>
      <c r="G451" s="123" t="str" cm="1">
        <f t="array" ref="G4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2" spans="1:7" hidden="1" x14ac:dyDescent="0.25">
      <c r="A452" s="122" t="s">
        <v>3290</v>
      </c>
      <c r="B452" s="36" t="str">
        <f>IF(
   COUNTIF('Equip Rates'!$B:$B, $A452) &gt; 0,
   "In Rates",
   "Not in Rates"
)</f>
        <v>In Rates</v>
      </c>
      <c r="C452" s="56">
        <f>IFERROR(_xlfn.XLOOKUP(Table19[[#This Row],[ASSET ID]],Table7[Equip '#],Table7[Rate],),"Not Billed")</f>
        <v>1300</v>
      </c>
      <c r="D452" s="36" t="str">
        <f>IF(
   COUNTIF('Equip Billings'!$B:$B, $A452) &gt; 0,
   "Billed",
   "Not Billed"
)</f>
        <v>Billed</v>
      </c>
      <c r="E452" s="36" t="str">
        <f>IF(
   COUNTIF('Equip Rates'!$B:$B, $A452)=0,
   "No Rate in Equip Rates",
   IF(
      COUNTIF('Equip Billings'!$B:$B, $A452)=0,
      "Has Rate / Not Billed",
      "Has Rate / Billed"
   )
)</f>
        <v>Has Rate / Billed</v>
      </c>
      <c r="F452" s="36" t="str">
        <f>IF(
   AND(
       COUNTIF(FLEET!$CW:$CW, $A452)&gt;0,
       COUNTIF('Equip Rates'!$B:$B, $A452)&gt;0,
       COUNTIF('Equip Billings'!$B:$B, $A452)=0
   ),
   "MISSING FROM BILLINGS",
   ""
)</f>
        <v/>
      </c>
      <c r="G452" s="123" t="str" cm="1">
        <f t="array" ref="G4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3" spans="1:7" hidden="1" x14ac:dyDescent="0.25">
      <c r="A453" s="122" t="s">
        <v>7023</v>
      </c>
      <c r="B453" s="36" t="str">
        <f>IF(
   COUNTIF('Equip Rates'!$B:$B, $A453) &gt; 0,
   "In Rates",
   "Not in Rates"
)</f>
        <v>Not in Rates</v>
      </c>
      <c r="C453" s="56" t="str">
        <f>IFERROR(_xlfn.XLOOKUP(Table19[[#This Row],[ASSET ID]],Table7[Equip '#],Table7[Rate],),"Not Billed")</f>
        <v>Not Billed</v>
      </c>
      <c r="D453" s="36" t="str">
        <f>IF(
   COUNTIF('Equip Billings'!$B:$B, $A453) &gt; 0,
   "Billed",
   "Not Billed"
)</f>
        <v>Not Billed</v>
      </c>
      <c r="E453" s="36" t="str">
        <f>IF(
   COUNTIF('Equip Rates'!$B:$B, $A453)=0,
   "No Rate in Equip Rates",
   IF(
      COUNTIF('Equip Billings'!$B:$B, $A453)=0,
      "Has Rate / Not Billed",
      "Has Rate / Billed"
   )
)</f>
        <v>No Rate in Equip Rates</v>
      </c>
      <c r="F453" s="36" t="str">
        <f>IF(
   AND(
       COUNTIF(FLEET!$CW:$CW, $A453)&gt;0,
       COUNTIF('Equip Rates'!$B:$B, $A453)&gt;0,
       COUNTIF('Equip Billings'!$B:$B, $A453)=0
   ),
   "MISSING FROM BILLINGS",
   ""
)</f>
        <v/>
      </c>
      <c r="G453" s="123" t="str" cm="1">
        <f t="array" ref="G4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4" spans="1:7" hidden="1" x14ac:dyDescent="0.25">
      <c r="A454" s="122" t="s">
        <v>3301</v>
      </c>
      <c r="B454" s="36" t="str">
        <f>IF(
   COUNTIF('Equip Rates'!$B:$B, $A454) &gt; 0,
   "In Rates",
   "Not in Rates"
)</f>
        <v>In Rates</v>
      </c>
      <c r="C454" s="56">
        <f>IFERROR(_xlfn.XLOOKUP(Table19[[#This Row],[ASSET ID]],Table7[Equip '#],Table7[Rate],),"Not Billed")</f>
        <v>1500</v>
      </c>
      <c r="D454" s="36" t="str">
        <f>IF(
   COUNTIF('Equip Billings'!$B:$B, $A454) &gt; 0,
   "Billed",
   "Not Billed"
)</f>
        <v>Billed</v>
      </c>
      <c r="E454" s="36" t="str">
        <f>IF(
   COUNTIF('Equip Rates'!$B:$B, $A454)=0,
   "No Rate in Equip Rates",
   IF(
      COUNTIF('Equip Billings'!$B:$B, $A454)=0,
      "Has Rate / Not Billed",
      "Has Rate / Billed"
   )
)</f>
        <v>Has Rate / Billed</v>
      </c>
      <c r="F454" s="36" t="str">
        <f>IF(
   AND(
       COUNTIF(FLEET!$CW:$CW, $A454)&gt;0,
       COUNTIF('Equip Rates'!$B:$B, $A454)&gt;0,
       COUNTIF('Equip Billings'!$B:$B, $A454)=0
   ),
   "MISSING FROM BILLINGS",
   ""
)</f>
        <v/>
      </c>
      <c r="G454" s="123" t="str" cm="1">
        <f t="array" ref="G4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5" spans="1:7" hidden="1" x14ac:dyDescent="0.25">
      <c r="A455" s="122" t="s">
        <v>3824</v>
      </c>
      <c r="B455" s="36" t="str">
        <f>IF(
   COUNTIF('Equip Rates'!$B:$B, $A455) &gt; 0,
   "In Rates",
   "Not in Rates"
)</f>
        <v>Not in Rates</v>
      </c>
      <c r="C455" s="56" t="str">
        <f>IFERROR(_xlfn.XLOOKUP(Table19[[#This Row],[ASSET ID]],Table7[Equip '#],Table7[Rate],),"Not Billed")</f>
        <v>Not Billed</v>
      </c>
      <c r="D455" s="36" t="str">
        <f>IF(
   COUNTIF('Equip Billings'!$B:$B, $A455) &gt; 0,
   "Billed",
   "Not Billed"
)</f>
        <v>Not Billed</v>
      </c>
      <c r="E455" s="36" t="str">
        <f>IF(
   COUNTIF('Equip Rates'!$B:$B, $A455)=0,
   "No Rate in Equip Rates",
   IF(
      COUNTIF('Equip Billings'!$B:$B, $A455)=0,
      "Has Rate / Not Billed",
      "Has Rate / Billed"
   )
)</f>
        <v>No Rate in Equip Rates</v>
      </c>
      <c r="F455" s="36" t="str">
        <f>IF(
   AND(
       COUNTIF(FLEET!$CW:$CW, $A455)&gt;0,
       COUNTIF('Equip Rates'!$B:$B, $A455)&gt;0,
       COUNTIF('Equip Billings'!$B:$B, $A455)=0
   ),
   "MISSING FROM BILLINGS",
   ""
)</f>
        <v/>
      </c>
      <c r="G455" s="123" t="str" cm="1">
        <f t="array" ref="G4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6" spans="1:7" hidden="1" x14ac:dyDescent="0.25">
      <c r="A456" s="122" t="s">
        <v>3824</v>
      </c>
      <c r="B456" s="36" t="str">
        <f>IF(
   COUNTIF('Equip Rates'!$B:$B, $A456) &gt; 0,
   "In Rates",
   "Not in Rates"
)</f>
        <v>Not in Rates</v>
      </c>
      <c r="C456" s="56" t="str">
        <f>IFERROR(_xlfn.XLOOKUP(Table19[[#This Row],[ASSET ID]],Table7[Equip '#],Table7[Rate],),"Not Billed")</f>
        <v>Not Billed</v>
      </c>
      <c r="D456" s="36" t="str">
        <f>IF(
   COUNTIF('Equip Billings'!$B:$B, $A456) &gt; 0,
   "Billed",
   "Not Billed"
)</f>
        <v>Not Billed</v>
      </c>
      <c r="E456" s="36" t="str">
        <f>IF(
   COUNTIF('Equip Rates'!$B:$B, $A456)=0,
   "No Rate in Equip Rates",
   IF(
      COUNTIF('Equip Billings'!$B:$B, $A456)=0,
      "Has Rate / Not Billed",
      "Has Rate / Billed"
   )
)</f>
        <v>No Rate in Equip Rates</v>
      </c>
      <c r="F456" s="36" t="str">
        <f>IF(
   AND(
       COUNTIF(FLEET!$CW:$CW, $A456)&gt;0,
       COUNTIF('Equip Rates'!$B:$B, $A456)&gt;0,
       COUNTIF('Equip Billings'!$B:$B, $A456)=0
   ),
   "MISSING FROM BILLINGS",
   ""
)</f>
        <v/>
      </c>
      <c r="G456" s="123" t="str" cm="1">
        <f t="array" ref="G4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7" spans="1:7" x14ac:dyDescent="0.25">
      <c r="A457" s="122" t="s">
        <v>3953</v>
      </c>
      <c r="B457" s="36" t="str">
        <f>IF(
   COUNTIF('Equip Rates'!$B:$B, $A457) &gt; 0,
   "In Rates",
   "Not in Rates"
)</f>
        <v>In Rates</v>
      </c>
      <c r="C457" s="56">
        <f>IFERROR(_xlfn.XLOOKUP(Table19[[#This Row],[ASSET ID]],Table7[Equip '#],Table7[Rate],),"Not Billed")</f>
        <v>1000</v>
      </c>
      <c r="D457" s="36" t="str">
        <f>IF(
   COUNTIF('Equip Billings'!$B:$B, $A457) &gt; 0,
   "Billed",
   "Not Billed"
)</f>
        <v>Billed</v>
      </c>
      <c r="E457" s="36" t="str">
        <f>IF(
   COUNTIF('Equip Rates'!$B:$B, $A457)=0,
   "No Rate in Equip Rates",
   IF(
      COUNTIF('Equip Billings'!$B:$B, $A457)=0,
      "Has Rate / Not Billed",
      "Has Rate / Billed"
   )
)</f>
        <v>Has Rate / Billed</v>
      </c>
      <c r="F457" s="36" t="str">
        <f>IF(
   AND(
       COUNTIF(FLEET!$CW:$CW, $A457)&gt;0,
       COUNTIF('Equip Rates'!$B:$B, $A457)&gt;0,
       COUNTIF('Equip Billings'!$B:$B, $A457)=0
   ),
   "MISSING FROM BILLINGS",
   ""
)</f>
        <v/>
      </c>
      <c r="G457" s="123" t="str" cm="1">
        <f t="array" ref="G4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8" spans="1:7" hidden="1" x14ac:dyDescent="0.25">
      <c r="A458" s="129" t="s">
        <v>3954</v>
      </c>
      <c r="B458" s="60" t="str">
        <f>IF(
   COUNTIF('Equip Rates'!$B:$B, $A458) &gt; 0,
   "In Rates",
   "Not in Rates"
)</f>
        <v>In Rates</v>
      </c>
      <c r="C458" s="130">
        <f>IFERROR(_xlfn.XLOOKUP(Table19[[#This Row],[ASSET ID]],Table7[Equip '#],Table7[Rate],),"Not Billed")</f>
        <v>2500</v>
      </c>
      <c r="D458" s="36" t="str">
        <f>IF(
   COUNTIF('Equip Billings'!$B:$B, $A458) &gt; 0,
   "Billed",
   "Not Billed"
)</f>
        <v>Billed</v>
      </c>
      <c r="E458" s="36" t="str">
        <f>IF(
   COUNTIF('Equip Rates'!$B:$B, $A458)=0,
   "No Rate in Equip Rates",
   IF(
      COUNTIF('Equip Billings'!$B:$B, $A458)=0,
      "Has Rate / Not Billed",
      "Has Rate / Billed"
   )
)</f>
        <v>Has Rate / Billed</v>
      </c>
      <c r="F458" s="60" t="str">
        <f>IF(
   AND(
       COUNTIF(FLEET!$CW:$CW, $A458)&gt;0,
       COUNTIF('Equip Rates'!$B:$B, $A458)&gt;0,
       COUNTIF('Equip Billings'!$B:$B, $A458)=0
   ),
   "MISSING FROM BILLINGS",
   ""
)</f>
        <v/>
      </c>
      <c r="G458" s="131" t="str" cm="1">
        <f t="array" ref="G4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59" spans="1:7" ht="16.5" hidden="1" x14ac:dyDescent="0.25">
      <c r="A459" s="124" t="s">
        <v>3955</v>
      </c>
      <c r="B459" s="125" t="str">
        <f>IF(
   COUNTIF('Equip Rates'!$B:$B, $A459) &gt; 0,
   "In Rates",
   "Not in Rates"
)</f>
        <v>In Rates</v>
      </c>
      <c r="C459" s="126">
        <f>IFERROR(_xlfn.XLOOKUP(Table19[[#This Row],[ASSET ID]],Table7[Equip '#],Table7[Rate],),"Not Billed")</f>
        <v>1000</v>
      </c>
      <c r="D459" s="128" t="str">
        <f>IF(
   COUNTIF('Equip Billings'!$B:$B, $A459) &gt; 0,
   "Billed",
   "Not Billed"
)</f>
        <v>Not Billed</v>
      </c>
      <c r="E459" s="125" t="str">
        <f>IF(
   COUNTIF('Equip Rates'!$B:$B, $A459)=0,
   "No Rate in Equip Rates",
   IF(
      COUNTIF('Equip Billings'!$B:$B, $A459)=0,
      "Has Rate / Not Billed",
      "Has Rate / Billed"
   )
)</f>
        <v>Has Rate / Not Billed</v>
      </c>
      <c r="F459" s="125" t="str">
        <f>IF(
   AND(
       COUNTIF(FLEET!$CW:$CW, $A459)&gt;0,
       COUNTIF('Equip Rates'!$B:$B, $A459)&gt;0,
       COUNTIF('Equip Billings'!$B:$B, $A459)=0
   ),
   "MISSING FROM BILLINGS",
   ""
)</f>
        <v>MISSING FROM BILLINGS</v>
      </c>
      <c r="G459" s="127" t="str" cm="1">
        <f t="array" ref="G4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60" spans="1:7" hidden="1" x14ac:dyDescent="0.25">
      <c r="A460" s="135" t="s">
        <v>4094</v>
      </c>
      <c r="B460" s="136" t="str">
        <f>IF(
   COUNTIF('Equip Rates'!$B:$B, $A460) &gt; 0,
   "In Rates",
   "Not in Rates"
)</f>
        <v>In Rates</v>
      </c>
      <c r="C460" s="137">
        <f>IFERROR(_xlfn.XLOOKUP(Table19[[#This Row],[ASSET ID]],Table7[Equip '#],Table7[Rate],),"Not Billed")</f>
        <v>1000</v>
      </c>
      <c r="D460" s="36" t="str">
        <f>IF(
   COUNTIF('Equip Billings'!$B:$B, $A460) &gt; 0,
   "Billed",
   "Not Billed"
)</f>
        <v>Billed</v>
      </c>
      <c r="E460" s="36" t="str">
        <f>IF(
   COUNTIF('Equip Rates'!$B:$B, $A460)=0,
   "No Rate in Equip Rates",
   IF(
      COUNTIF('Equip Billings'!$B:$B, $A460)=0,
      "Has Rate / Not Billed",
      "Has Rate / Billed"
   )
)</f>
        <v>Has Rate / Billed</v>
      </c>
      <c r="F460" s="136" t="str">
        <f>IF(
   AND(
       COUNTIF(FLEET!$CW:$CW, $A460)&gt;0,
       COUNTIF('Equip Rates'!$B:$B, $A460)&gt;0,
       COUNTIF('Equip Billings'!$B:$B, $A460)=0
   ),
   "MISSING FROM BILLINGS",
   ""
)</f>
        <v/>
      </c>
      <c r="G460" s="138" t="str" cm="1">
        <f t="array" ref="G4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1" spans="1:7" ht="16.5" hidden="1" x14ac:dyDescent="0.25">
      <c r="A461" s="124" t="s">
        <v>4095</v>
      </c>
      <c r="B461" s="125" t="str">
        <f>IF(
   COUNTIF('Equip Rates'!$B:$B, $A461) &gt; 0,
   "In Rates",
   "Not in Rates"
)</f>
        <v>In Rates</v>
      </c>
      <c r="C461" s="126">
        <f>IFERROR(_xlfn.XLOOKUP(Table19[[#This Row],[ASSET ID]],Table7[Equip '#],Table7[Rate],),"Not Billed")</f>
        <v>1000</v>
      </c>
      <c r="D461" s="128" t="str">
        <f>IF(
   COUNTIF('Equip Billings'!$B:$B, $A461) &gt; 0,
   "Billed",
   "Not Billed"
)</f>
        <v>Not Billed</v>
      </c>
      <c r="E461" s="125" t="str">
        <f>IF(
   COUNTIF('Equip Rates'!$B:$B, $A461)=0,
   "No Rate in Equip Rates",
   IF(
      COUNTIF('Equip Billings'!$B:$B, $A461)=0,
      "Has Rate / Not Billed",
      "Has Rate / Billed"
   )
)</f>
        <v>Has Rate / Not Billed</v>
      </c>
      <c r="F461" s="125" t="str">
        <f>IF(
   AND(
       COUNTIF(FLEET!$CW:$CW, $A461)&gt;0,
       COUNTIF('Equip Rates'!$B:$B, $A461)&gt;0,
       COUNTIF('Equip Billings'!$B:$B, $A461)=0
   ),
   "MISSING FROM BILLINGS",
   ""
)</f>
        <v>MISSING FROM BILLINGS</v>
      </c>
      <c r="G461" s="127" t="str" cm="1">
        <f t="array" ref="G4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TEXDIST (1)</v>
      </c>
    </row>
    <row r="462" spans="1:7" hidden="1" x14ac:dyDescent="0.25">
      <c r="A462" s="132" t="s">
        <v>4096</v>
      </c>
      <c r="B462" s="62" t="str">
        <f>IF(
   COUNTIF('Equip Rates'!$B:$B, $A462) &gt; 0,
   "In Rates",
   "Not in Rates"
)</f>
        <v>In Rates</v>
      </c>
      <c r="C462" s="133">
        <f>IFERROR(_xlfn.XLOOKUP(Table19[[#This Row],[ASSET ID]],Table7[Equip '#],Table7[Rate],),"Not Billed")</f>
        <v>1000</v>
      </c>
      <c r="D462" s="36" t="str">
        <f>IF(
   COUNTIF('Equip Billings'!$B:$B, $A462) &gt; 0,
   "Billed",
   "Not Billed"
)</f>
        <v>Billed</v>
      </c>
      <c r="E462" s="36" t="str">
        <f>IF(
   COUNTIF('Equip Rates'!$B:$B, $A462)=0,
   "No Rate in Equip Rates",
   IF(
      COUNTIF('Equip Billings'!$B:$B, $A462)=0,
      "Has Rate / Not Billed",
      "Has Rate / Billed"
   )
)</f>
        <v>Has Rate / Billed</v>
      </c>
      <c r="F462" s="62" t="str">
        <f>IF(
   AND(
       COUNTIF(FLEET!$CW:$CW, $A462)&gt;0,
       COUNTIF('Equip Rates'!$B:$B, $A462)&gt;0,
       COUNTIF('Equip Billings'!$B:$B, $A462)=0
   ),
   "MISSING FROM BILLINGS",
   ""
)</f>
        <v/>
      </c>
      <c r="G462" s="134" t="str" cm="1">
        <f t="array" ref="G4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3" spans="1:7" hidden="1" x14ac:dyDescent="0.25">
      <c r="A463" s="122" t="s">
        <v>4097</v>
      </c>
      <c r="B463" s="36" t="str">
        <f>IF(
   COUNTIF('Equip Rates'!$B:$B, $A463) &gt; 0,
   "In Rates",
   "Not in Rates"
)</f>
        <v>In Rates</v>
      </c>
      <c r="C463" s="56">
        <f>IFERROR(_xlfn.XLOOKUP(Table19[[#This Row],[ASSET ID]],Table7[Equip '#],Table7[Rate],),"Not Billed")</f>
        <v>1000</v>
      </c>
      <c r="D463" s="36" t="str">
        <f>IF(
   COUNTIF('Equip Billings'!$B:$B, $A463) &gt; 0,
   "Billed",
   "Not Billed"
)</f>
        <v>Billed</v>
      </c>
      <c r="E463" s="36" t="str">
        <f>IF(
   COUNTIF('Equip Rates'!$B:$B, $A463)=0,
   "No Rate in Equip Rates",
   IF(
      COUNTIF('Equip Billings'!$B:$B, $A463)=0,
      "Has Rate / Not Billed",
      "Has Rate / Billed"
   )
)</f>
        <v>Has Rate / Billed</v>
      </c>
      <c r="F463" s="36" t="str">
        <f>IF(
   AND(
       COUNTIF(FLEET!$CW:$CW, $A463)&gt;0,
       COUNTIF('Equip Rates'!$B:$B, $A463)&gt;0,
       COUNTIF('Equip Billings'!$B:$B, $A463)=0
   ),
   "MISSING FROM BILLINGS",
   ""
)</f>
        <v/>
      </c>
      <c r="G463" s="123" t="str" cm="1">
        <f t="array" ref="G4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4" spans="1:7" hidden="1" x14ac:dyDescent="0.25">
      <c r="A464" s="122" t="s">
        <v>4098</v>
      </c>
      <c r="B464" s="36" t="str">
        <f>IF(
   COUNTIF('Equip Rates'!$B:$B, $A464) &gt; 0,
   "In Rates",
   "Not in Rates"
)</f>
        <v>In Rates</v>
      </c>
      <c r="C464" s="56">
        <f>IFERROR(_xlfn.XLOOKUP(Table19[[#This Row],[ASSET ID]],Table7[Equip '#],Table7[Rate],),"Not Billed")</f>
        <v>1000</v>
      </c>
      <c r="D464" s="36" t="str">
        <f>IF(
   COUNTIF('Equip Billings'!$B:$B, $A464) &gt; 0,
   "Billed",
   "Not Billed"
)</f>
        <v>Billed</v>
      </c>
      <c r="E464" s="36" t="str">
        <f>IF(
   COUNTIF('Equip Rates'!$B:$B, $A464)=0,
   "No Rate in Equip Rates",
   IF(
      COUNTIF('Equip Billings'!$B:$B, $A464)=0,
      "Has Rate / Not Billed",
      "Has Rate / Billed"
   )
)</f>
        <v>Has Rate / Billed</v>
      </c>
      <c r="F464" s="36" t="str">
        <f>IF(
   AND(
       COUNTIF(FLEET!$CW:$CW, $A464)&gt;0,
       COUNTIF('Equip Rates'!$B:$B, $A464)&gt;0,
       COUNTIF('Equip Billings'!$B:$B, $A464)=0
   ),
   "MISSING FROM BILLINGS",
   ""
)</f>
        <v/>
      </c>
      <c r="G464" s="123" t="str" cm="1">
        <f t="array" ref="G4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5" spans="1:7" hidden="1" x14ac:dyDescent="0.25">
      <c r="A465" s="122" t="s">
        <v>4129</v>
      </c>
      <c r="B465" s="36" t="str">
        <f>IF(
   COUNTIF('Equip Rates'!$B:$B, $A465) &gt; 0,
   "In Rates",
   "Not in Rates"
)</f>
        <v>In Rates</v>
      </c>
      <c r="C465" s="56">
        <f>IFERROR(_xlfn.XLOOKUP(Table19[[#This Row],[ASSET ID]],Table7[Equip '#],Table7[Rate],),"Not Billed")</f>
        <v>1500</v>
      </c>
      <c r="D465" s="36" t="str">
        <f>IF(
   COUNTIF('Equip Billings'!$B:$B, $A465) &gt; 0,
   "Billed",
   "Not Billed"
)</f>
        <v>Billed</v>
      </c>
      <c r="E465" s="36" t="str">
        <f>IF(
   COUNTIF('Equip Rates'!$B:$B, $A465)=0,
   "No Rate in Equip Rates",
   IF(
      COUNTIF('Equip Billings'!$B:$B, $A465)=0,
      "Has Rate / Not Billed",
      "Has Rate / Billed"
   )
)</f>
        <v>Has Rate / Billed</v>
      </c>
      <c r="F465" s="36" t="str">
        <f>IF(
   AND(
       COUNTIF(FLEET!$CW:$CW, $A465)&gt;0,
       COUNTIF('Equip Rates'!$B:$B, $A465)&gt;0,
       COUNTIF('Equip Billings'!$B:$B, $A465)=0
   ),
   "MISSING FROM BILLINGS",
   ""
)</f>
        <v/>
      </c>
      <c r="G465" s="123" t="str" cm="1">
        <f t="array" ref="G4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6" spans="1:7" hidden="1" x14ac:dyDescent="0.25">
      <c r="A466" s="122" t="s">
        <v>4130</v>
      </c>
      <c r="B466" s="36" t="str">
        <f>IF(
   COUNTIF('Equip Rates'!$B:$B, $A466) &gt; 0,
   "In Rates",
   "Not in Rates"
)</f>
        <v>In Rates</v>
      </c>
      <c r="C466" s="56">
        <f>IFERROR(_xlfn.XLOOKUP(Table19[[#This Row],[ASSET ID]],Table7[Equip '#],Table7[Rate],),"Not Billed")</f>
        <v>1500</v>
      </c>
      <c r="D466" s="36" t="str">
        <f>IF(
   COUNTIF('Equip Billings'!$B:$B, $A466) &gt; 0,
   "Billed",
   "Not Billed"
)</f>
        <v>Billed</v>
      </c>
      <c r="E466" s="36" t="str">
        <f>IF(
   COUNTIF('Equip Rates'!$B:$B, $A466)=0,
   "No Rate in Equip Rates",
   IF(
      COUNTIF('Equip Billings'!$B:$B, $A466)=0,
      "Has Rate / Not Billed",
      "Has Rate / Billed"
   )
)</f>
        <v>Has Rate / Billed</v>
      </c>
      <c r="F466" s="36" t="str">
        <f>IF(
   AND(
       COUNTIF(FLEET!$CW:$CW, $A466)&gt;0,
       COUNTIF('Equip Rates'!$B:$B, $A466)&gt;0,
       COUNTIF('Equip Billings'!$B:$B, $A466)=0
   ),
   "MISSING FROM BILLINGS",
   ""
)</f>
        <v/>
      </c>
      <c r="G466" s="123" t="str" cm="1">
        <f t="array" ref="G4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7" spans="1:7" hidden="1" x14ac:dyDescent="0.25">
      <c r="A467" s="122" t="s">
        <v>4131</v>
      </c>
      <c r="B467" s="36" t="str">
        <f>IF(
   COUNTIF('Equip Rates'!$B:$B, $A467) &gt; 0,
   "In Rates",
   "Not in Rates"
)</f>
        <v>In Rates</v>
      </c>
      <c r="C467" s="56">
        <f>IFERROR(_xlfn.XLOOKUP(Table19[[#This Row],[ASSET ID]],Table7[Equip '#],Table7[Rate],),"Not Billed")</f>
        <v>1500</v>
      </c>
      <c r="D467" s="36" t="str">
        <f>IF(
   COUNTIF('Equip Billings'!$B:$B, $A467) &gt; 0,
   "Billed",
   "Not Billed"
)</f>
        <v>Billed</v>
      </c>
      <c r="E467" s="36" t="str">
        <f>IF(
   COUNTIF('Equip Rates'!$B:$B, $A467)=0,
   "No Rate in Equip Rates",
   IF(
      COUNTIF('Equip Billings'!$B:$B, $A467)=0,
      "Has Rate / Not Billed",
      "Has Rate / Billed"
   )
)</f>
        <v>Has Rate / Billed</v>
      </c>
      <c r="F467" s="36" t="str">
        <f>IF(
   AND(
       COUNTIF(FLEET!$CW:$CW, $A467)&gt;0,
       COUNTIF('Equip Rates'!$B:$B, $A467)&gt;0,
       COUNTIF('Equip Billings'!$B:$B, $A467)=0
   ),
   "MISSING FROM BILLINGS",
   ""
)</f>
        <v/>
      </c>
      <c r="G467" s="123" t="str" cm="1">
        <f t="array" ref="G4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8" spans="1:7" hidden="1" x14ac:dyDescent="0.25">
      <c r="A468" s="129" t="s">
        <v>4138</v>
      </c>
      <c r="B468" s="60" t="str">
        <f>IF(
   COUNTIF('Equip Rates'!$B:$B, $A468) &gt; 0,
   "In Rates",
   "Not in Rates"
)</f>
        <v>In Rates</v>
      </c>
      <c r="C468" s="130">
        <f>IFERROR(_xlfn.XLOOKUP(Table19[[#This Row],[ASSET ID]],Table7[Equip '#],Table7[Rate],),"Not Billed")</f>
        <v>1500</v>
      </c>
      <c r="D468" s="36" t="str">
        <f>IF(
   COUNTIF('Equip Billings'!$B:$B, $A468) &gt; 0,
   "Billed",
   "Not Billed"
)</f>
        <v>Billed</v>
      </c>
      <c r="E468" s="36" t="str">
        <f>IF(
   COUNTIF('Equip Rates'!$B:$B, $A468)=0,
   "No Rate in Equip Rates",
   IF(
      COUNTIF('Equip Billings'!$B:$B, $A468)=0,
      "Has Rate / Not Billed",
      "Has Rate / Billed"
   )
)</f>
        <v>Has Rate / Billed</v>
      </c>
      <c r="F468" s="60" t="str">
        <f>IF(
   AND(
       COUNTIF(FLEET!$CW:$CW, $A468)&gt;0,
       COUNTIF('Equip Rates'!$B:$B, $A468)&gt;0,
       COUNTIF('Equip Billings'!$B:$B, $A468)=0
   ),
   "MISSING FROM BILLINGS",
   ""
)</f>
        <v/>
      </c>
      <c r="G468" s="131" t="str" cm="1">
        <f t="array" ref="G4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69" spans="1:7" ht="16.5" hidden="1" x14ac:dyDescent="0.25">
      <c r="A469" s="124" t="s">
        <v>4354</v>
      </c>
      <c r="B469" s="125" t="str">
        <f>IF(
   COUNTIF('Equip Rates'!$B:$B, $A469) &gt; 0,
   "In Rates",
   "Not in Rates"
)</f>
        <v>In Rates</v>
      </c>
      <c r="C469" s="126">
        <f>IFERROR(_xlfn.XLOOKUP(Table19[[#This Row],[ASSET ID]],Table7[Equip '#],Table7[Rate],),"Not Billed")</f>
        <v>1500</v>
      </c>
      <c r="D469" s="128" t="str">
        <f>IF(
   COUNTIF('Equip Billings'!$B:$B, $A469) &gt; 0,
   "Billed",
   "Not Billed"
)</f>
        <v>Billed</v>
      </c>
      <c r="E469" s="125" t="str">
        <f>IF(
   COUNTIF('Equip Rates'!$B:$B, $A469)=0,
   "No Rate in Equip Rates",
   IF(
      COUNTIF('Equip Billings'!$B:$B, $A469)=0,
      "Has Rate / Not Billed",
      "Has Rate / Billed"
   )
)</f>
        <v>Has Rate / Billed</v>
      </c>
      <c r="F469" s="125" t="str">
        <f>IF(
   AND(
       COUNTIF(FLEET!$CW:$CW, $A469)&gt;0,
       COUNTIF('Equip Rates'!$B:$B, $A469)&gt;0,
       COUNTIF('Equip Billings'!$B:$B, $A469)=0
   ),
   "MISSING FROM BILLINGS",
   ""
)</f>
        <v/>
      </c>
      <c r="G469" s="127" t="str" cm="1">
        <f t="array" ref="G4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0" spans="1:7" hidden="1" x14ac:dyDescent="0.25">
      <c r="A470" s="135" t="s">
        <v>104</v>
      </c>
      <c r="B470" s="136" t="str">
        <f>IF(
   COUNTIF('Equip Rates'!$B:$B, $A470) &gt; 0,
   "In Rates",
   "Not in Rates"
)</f>
        <v>In Rates</v>
      </c>
      <c r="C470" s="137">
        <f>IFERROR(_xlfn.XLOOKUP(Table19[[#This Row],[ASSET ID]],Table7[Equip '#],Table7[Rate],),"Not Billed")</f>
        <v>1300</v>
      </c>
      <c r="D470" s="36" t="str">
        <f>IF(
   COUNTIF('Equip Billings'!$B:$B, $A470) &gt; 0,
   "Billed",
   "Not Billed"
)</f>
        <v>Billed</v>
      </c>
      <c r="E470" s="36" t="str">
        <f>IF(
   COUNTIF('Equip Rates'!$B:$B, $A470)=0,
   "No Rate in Equip Rates",
   IF(
      COUNTIF('Equip Billings'!$B:$B, $A470)=0,
      "Has Rate / Not Billed",
      "Has Rate / Billed"
   )
)</f>
        <v>Has Rate / Billed</v>
      </c>
      <c r="F470" s="136" t="str">
        <f>IF(
   AND(
       COUNTIF(FLEET!$CW:$CW, $A470)&gt;0,
       COUNTIF('Equip Rates'!$B:$B, $A470)&gt;0,
       COUNTIF('Equip Billings'!$B:$B, $A470)=0
   ),
   "MISSING FROM BILLINGS",
   ""
)</f>
        <v/>
      </c>
      <c r="G470" s="138" t="str" cm="1">
        <f t="array" ref="G4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1" spans="1:7" ht="82.5" x14ac:dyDescent="0.25">
      <c r="A471" s="124" t="s">
        <v>105</v>
      </c>
      <c r="B471" s="125" t="str">
        <f>IF(
   COUNTIF('Equip Rates'!$B:$B, $A471) &gt; 0,
   "In Rates",
   "Not in Rates"
)</f>
        <v>In Rates</v>
      </c>
      <c r="C471" s="126">
        <f>IFERROR(_xlfn.XLOOKUP(Table19[[#This Row],[ASSET ID]],Table7[Equip '#],Table7[Rate],),"Not Billed")</f>
        <v>1300</v>
      </c>
      <c r="D471" s="128" t="str">
        <f>IF(
   COUNTIF('Equip Billings'!$B:$B, $A471) &gt; 0,
   "Billed",
   "Not Billed"
)</f>
        <v>Billed</v>
      </c>
      <c r="E471" s="125" t="str">
        <f>IF(
   COUNTIF('Equip Rates'!$B:$B, $A471)=0,
   "No Rate in Equip Rates",
   IF(
      COUNTIF('Equip Billings'!$B:$B, $A471)=0,
      "Has Rate / Not Billed",
      "Has Rate / Billed"
   )
)</f>
        <v>Has Rate / Billed</v>
      </c>
      <c r="F471" s="125" t="str">
        <f>IF(
   AND(
       COUNTIF(FLEET!$CW:$CW, $A471)&gt;0,
       COUNTIF('Equip Rates'!$B:$B, $A471)&gt;0,
       COUNTIF('Equip Billings'!$B:$B, $A471)=0
   ),
   "MISSING FROM BILLINGS",
   ""
)</f>
        <v/>
      </c>
      <c r="G471" s="127" t="str" cm="1">
        <f t="array" ref="G4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2" spans="1:7" ht="16.5" hidden="1" x14ac:dyDescent="0.25">
      <c r="A472" s="124" t="s">
        <v>62</v>
      </c>
      <c r="B472" s="125" t="str">
        <f>IF(
   COUNTIF('Equip Rates'!$B:$B, $A472) &gt; 0,
   "In Rates",
   "Not in Rates"
)</f>
        <v>In Rates</v>
      </c>
      <c r="C472" s="126">
        <f>IFERROR(_xlfn.XLOOKUP(Table19[[#This Row],[ASSET ID]],Table7[Equip '#],Table7[Rate],),"Not Billed")</f>
        <v>3000</v>
      </c>
      <c r="D472" s="128" t="str">
        <f>IF(
   COUNTIF('Equip Billings'!$B:$B, $A472) &gt; 0,
   "Billed",
   "Not Billed"
)</f>
        <v>Not Billed</v>
      </c>
      <c r="E472" s="125" t="str">
        <f>IF(
   COUNTIF('Equip Rates'!$B:$B, $A472)=0,
   "No Rate in Equip Rates",
   IF(
      COUNTIF('Equip Billings'!$B:$B, $A472)=0,
      "Has Rate / Not Billed",
      "Has Rate / Billed"
   )
)</f>
        <v>Has Rate / Not Billed</v>
      </c>
      <c r="F472" s="125" t="str">
        <f>IF(
   AND(
       COUNTIF(FLEET!$CW:$CW, $A472)&gt;0,
       COUNTIF('Equip Rates'!$B:$B, $A472)&gt;0,
       COUNTIF('Equip Billings'!$B:$B, $A472)=0
   ),
   "MISSING FROM BILLINGS",
   ""
)</f>
        <v>MISSING FROM BILLINGS</v>
      </c>
      <c r="G472" s="127" t="str" cm="1">
        <f t="array" ref="G4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3" spans="1:7" hidden="1" x14ac:dyDescent="0.25">
      <c r="A473" s="132" t="s">
        <v>63</v>
      </c>
      <c r="B473" s="62" t="str">
        <f>IF(
   COUNTIF('Equip Rates'!$B:$B, $A473) &gt; 0,
   "In Rates",
   "Not in Rates"
)</f>
        <v>In Rates</v>
      </c>
      <c r="C473" s="133">
        <f>IFERROR(_xlfn.XLOOKUP(Table19[[#This Row],[ASSET ID]],Table7[Equip '#],Table7[Rate],),"Not Billed")</f>
        <v>3000</v>
      </c>
      <c r="D473" s="36" t="str">
        <f>IF(
   COUNTIF('Equip Billings'!$B:$B, $A473) &gt; 0,
   "Billed",
   "Not Billed"
)</f>
        <v>Billed</v>
      </c>
      <c r="E473" s="36" t="str">
        <f>IF(
   COUNTIF('Equip Rates'!$B:$B, $A473)=0,
   "No Rate in Equip Rates",
   IF(
      COUNTIF('Equip Billings'!$B:$B, $A473)=0,
      "Has Rate / Not Billed",
      "Has Rate / Billed"
   )
)</f>
        <v>Has Rate / Billed</v>
      </c>
      <c r="F473" s="62" t="str">
        <f>IF(
   AND(
       COUNTIF(FLEET!$CW:$CW, $A473)&gt;0,
       COUNTIF('Equip Rates'!$B:$B, $A473)&gt;0,
       COUNTIF('Equip Billings'!$B:$B, $A473)=0
   ),
   "MISSING FROM BILLINGS",
   ""
)</f>
        <v/>
      </c>
      <c r="G473" s="134" t="str" cm="1">
        <f t="array" ref="G4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4" spans="1:7" x14ac:dyDescent="0.25">
      <c r="A474" s="129" t="s">
        <v>64</v>
      </c>
      <c r="B474" s="60" t="str">
        <f>IF(
   COUNTIF('Equip Rates'!$B:$B, $A474) &gt; 0,
   "In Rates",
   "Not in Rates"
)</f>
        <v>In Rates</v>
      </c>
      <c r="C474" s="130">
        <f>IFERROR(_xlfn.XLOOKUP(Table19[[#This Row],[ASSET ID]],Table7[Equip '#],Table7[Rate],),"Not Billed")</f>
        <v>3000</v>
      </c>
      <c r="D474" s="36" t="str">
        <f>IF(
   COUNTIF('Equip Billings'!$B:$B, $A474) &gt; 0,
   "Billed",
   "Not Billed"
)</f>
        <v>Billed</v>
      </c>
      <c r="E474" s="36" t="str">
        <f>IF(
   COUNTIF('Equip Rates'!$B:$B, $A474)=0,
   "No Rate in Equip Rates",
   IF(
      COUNTIF('Equip Billings'!$B:$B, $A474)=0,
      "Has Rate / Not Billed",
      "Has Rate / Billed"
   )
)</f>
        <v>Has Rate / Billed</v>
      </c>
      <c r="F474" s="60" t="str">
        <f>IF(
   AND(
       COUNTIF(FLEET!$CW:$CW, $A474)&gt;0,
       COUNTIF('Equip Rates'!$B:$B, $A474)&gt;0,
       COUNTIF('Equip Billings'!$B:$B, $A474)=0
   ),
   "MISSING FROM BILLINGS",
   ""
)</f>
        <v/>
      </c>
      <c r="G474" s="131" t="str" cm="1">
        <f t="array" ref="G4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5" spans="1:7" ht="16.5" hidden="1" x14ac:dyDescent="0.25">
      <c r="A475" s="124" t="s">
        <v>248</v>
      </c>
      <c r="B475" s="125" t="str">
        <f>IF(
   COUNTIF('Equip Rates'!$B:$B, $A475) &gt; 0,
   "In Rates",
   "Not in Rates"
)</f>
        <v>In Rates</v>
      </c>
      <c r="C475" s="126">
        <f>IFERROR(_xlfn.XLOOKUP(Table19[[#This Row],[ASSET ID]],Table7[Equip '#],Table7[Rate],),"Not Billed")</f>
        <v>2000</v>
      </c>
      <c r="D475" s="128" t="str">
        <f>IF(
   COUNTIF('Equip Billings'!$B:$B, $A475) &gt; 0,
   "Billed",
   "Not Billed"
)</f>
        <v>Not Billed</v>
      </c>
      <c r="E475" s="125" t="str">
        <f>IF(
   COUNTIF('Equip Rates'!$B:$B, $A475)=0,
   "No Rate in Equip Rates",
   IF(
      COUNTIF('Equip Billings'!$B:$B, $A475)=0,
      "Has Rate / Not Billed",
      "Has Rate / Billed"
   )
)</f>
        <v>Has Rate / Not Billed</v>
      </c>
      <c r="F475" s="125" t="str">
        <f>IF(
   AND(
       COUNTIF(FLEET!$CW:$CW, $A475)&gt;0,
       COUNTIF('Equip Rates'!$B:$B, $A475)&gt;0,
       COUNTIF('Equip Billings'!$B:$B, $A475)=0
   ),
   "MISSING FROM BILLINGS",
   ""
)</f>
        <v>MISSING FROM BILLINGS</v>
      </c>
      <c r="G475" s="127" t="str" cm="1">
        <f t="array" ref="G4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6" spans="1:7" x14ac:dyDescent="0.25">
      <c r="A476" s="135" t="s">
        <v>307</v>
      </c>
      <c r="B476" s="136" t="str">
        <f>IF(
   COUNTIF('Equip Rates'!$B:$B, $A476) &gt; 0,
   "In Rates",
   "Not in Rates"
)</f>
        <v>In Rates</v>
      </c>
      <c r="C476" s="137">
        <f>IFERROR(_xlfn.XLOOKUP(Table19[[#This Row],[ASSET ID]],Table7[Equip '#],Table7[Rate],),"Not Billed")</f>
        <v>1500</v>
      </c>
      <c r="D476" s="36" t="str">
        <f>IF(
   COUNTIF('Equip Billings'!$B:$B, $A476) &gt; 0,
   "Billed",
   "Not Billed"
)</f>
        <v>Billed</v>
      </c>
      <c r="E476" s="36" t="str">
        <f>IF(
   COUNTIF('Equip Rates'!$B:$B, $A476)=0,
   "No Rate in Equip Rates",
   IF(
      COUNTIF('Equip Billings'!$B:$B, $A476)=0,
      "Has Rate / Not Billed",
      "Has Rate / Billed"
   )
)</f>
        <v>Has Rate / Billed</v>
      </c>
      <c r="F476" s="136" t="str">
        <f>IF(
   AND(
       COUNTIF(FLEET!$CW:$CW, $A476)&gt;0,
       COUNTIF('Equip Rates'!$B:$B, $A476)&gt;0,
       COUNTIF('Equip Billings'!$B:$B, $A476)=0
   ),
   "MISSING FROM BILLINGS",
   ""
)</f>
        <v/>
      </c>
      <c r="G476" s="138" t="str" cm="1">
        <f t="array" ref="G4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7" spans="1:7" ht="16.5" hidden="1" x14ac:dyDescent="0.25">
      <c r="A477" s="124" t="s">
        <v>65</v>
      </c>
      <c r="B477" s="125" t="str">
        <f>IF(
   COUNTIF('Equip Rates'!$B:$B, $A477) &gt; 0,
   "In Rates",
   "Not in Rates"
)</f>
        <v>In Rates</v>
      </c>
      <c r="C477" s="126">
        <f>IFERROR(_xlfn.XLOOKUP(Table19[[#This Row],[ASSET ID]],Table7[Equip '#],Table7[Rate],),"Not Billed")</f>
        <v>2000</v>
      </c>
      <c r="D477" s="128" t="str">
        <f>IF(
   COUNTIF('Equip Billings'!$B:$B, $A477) &gt; 0,
   "Billed",
   "Not Billed"
)</f>
        <v>Not Billed</v>
      </c>
      <c r="E477" s="125" t="str">
        <f>IF(
   COUNTIF('Equip Rates'!$B:$B, $A477)=0,
   "No Rate in Equip Rates",
   IF(
      COUNTIF('Equip Billings'!$B:$B, $A477)=0,
      "Has Rate / Not Billed",
      "Has Rate / Billed"
   )
)</f>
        <v>Has Rate / Not Billed</v>
      </c>
      <c r="F477" s="125" t="str">
        <f>IF(
   AND(
       COUNTIF(FLEET!$CW:$CW, $A477)&gt;0,
       COUNTIF('Equip Rates'!$B:$B, $A477)&gt;0,
       COUNTIF('Equip Billings'!$B:$B, $A477)=0
   ),
   "MISSING FROM BILLINGS",
   ""
)</f>
        <v>MISSING FROM BILLINGS</v>
      </c>
      <c r="G477" s="127" t="str" cm="1">
        <f t="array" ref="G4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78" spans="1:7" hidden="1" x14ac:dyDescent="0.25">
      <c r="A478" s="132" t="s">
        <v>301</v>
      </c>
      <c r="B478" s="62" t="str">
        <f>IF(
   COUNTIF('Equip Rates'!$B:$B, $A478) &gt; 0,
   "In Rates",
   "Not in Rates"
)</f>
        <v>In Rates</v>
      </c>
      <c r="C478" s="133">
        <f>IFERROR(_xlfn.XLOOKUP(Table19[[#This Row],[ASSET ID]],Table7[Equip '#],Table7[Rate],),"Not Billed")</f>
        <v>1500</v>
      </c>
      <c r="D478" s="36" t="str">
        <f>IF(
   COUNTIF('Equip Billings'!$B:$B, $A478) &gt; 0,
   "Billed",
   "Not Billed"
)</f>
        <v>Not Billed</v>
      </c>
      <c r="E478" s="36" t="str">
        <f>IF(
   COUNTIF('Equip Rates'!$B:$B, $A478)=0,
   "No Rate in Equip Rates",
   IF(
      COUNTIF('Equip Billings'!$B:$B, $A478)=0,
      "Has Rate / Not Billed",
      "Has Rate / Billed"
   )
)</f>
        <v>Has Rate / Not Billed</v>
      </c>
      <c r="F478" s="62" t="str">
        <f>IF(
   AND(
       COUNTIF(FLEET!$CW:$CW, $A478)&gt;0,
       COUNTIF('Equip Rates'!$B:$B, $A478)&gt;0,
       COUNTIF('Equip Billings'!$B:$B, $A478)=0
   ),
   "MISSING FROM BILLINGS",
   ""
)</f>
        <v>MISSING FROM BILLINGS</v>
      </c>
      <c r="G478" s="134" t="str" cm="1">
        <f t="array" ref="G4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79" spans="1:7" hidden="1" x14ac:dyDescent="0.25">
      <c r="A479" s="122" t="s">
        <v>66</v>
      </c>
      <c r="B479" s="36" t="str">
        <f>IF(
   COUNTIF('Equip Rates'!$B:$B, $A479) &gt; 0,
   "In Rates",
   "Not in Rates"
)</f>
        <v>In Rates</v>
      </c>
      <c r="C479" s="56">
        <f>IFERROR(_xlfn.XLOOKUP(Table19[[#This Row],[ASSET ID]],Table7[Equip '#],Table7[Rate],),"Not Billed")</f>
        <v>2000</v>
      </c>
      <c r="D479" s="36" t="str">
        <f>IF(
   COUNTIF('Equip Billings'!$B:$B, $A479) &gt; 0,
   "Billed",
   "Not Billed"
)</f>
        <v>Billed</v>
      </c>
      <c r="E479" s="36" t="str">
        <f>IF(
   COUNTIF('Equip Rates'!$B:$B, $A479)=0,
   "No Rate in Equip Rates",
   IF(
      COUNTIF('Equip Billings'!$B:$B, $A479)=0,
      "Has Rate / Not Billed",
      "Has Rate / Billed"
   )
)</f>
        <v>Has Rate / Billed</v>
      </c>
      <c r="F479" s="36" t="str">
        <f>IF(
   AND(
       COUNTIF(FLEET!$CW:$CW, $A479)&gt;0,
       COUNTIF('Equip Rates'!$B:$B, $A479)&gt;0,
       COUNTIF('Equip Billings'!$B:$B, $A479)=0
   ),
   "MISSING FROM BILLINGS",
   ""
)</f>
        <v/>
      </c>
      <c r="G479" s="123" t="str" cm="1">
        <f t="array" ref="G4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0" spans="1:7" hidden="1" x14ac:dyDescent="0.25">
      <c r="A480" s="122" t="s">
        <v>67</v>
      </c>
      <c r="B480" s="36" t="str">
        <f>IF(
   COUNTIF('Equip Rates'!$B:$B, $A480) &gt; 0,
   "In Rates",
   "Not in Rates"
)</f>
        <v>In Rates</v>
      </c>
      <c r="C480" s="56">
        <f>IFERROR(_xlfn.XLOOKUP(Table19[[#This Row],[ASSET ID]],Table7[Equip '#],Table7[Rate],),"Not Billed")</f>
        <v>2500</v>
      </c>
      <c r="D480" s="36" t="str">
        <f>IF(
   COUNTIF('Equip Billings'!$B:$B, $A480) &gt; 0,
   "Billed",
   "Not Billed"
)</f>
        <v>Billed</v>
      </c>
      <c r="E480" s="36" t="str">
        <f>IF(
   COUNTIF('Equip Rates'!$B:$B, $A480)=0,
   "No Rate in Equip Rates",
   IF(
      COUNTIF('Equip Billings'!$B:$B, $A480)=0,
      "Has Rate / Not Billed",
      "Has Rate / Billed"
   )
)</f>
        <v>Has Rate / Billed</v>
      </c>
      <c r="F480" s="36" t="str">
        <f>IF(
   AND(
       COUNTIF(FLEET!$CW:$CW, $A480)&gt;0,
       COUNTIF('Equip Rates'!$B:$B, $A480)&gt;0,
       COUNTIF('Equip Billings'!$B:$B, $A480)=0
   ),
   "MISSING FROM BILLINGS",
   ""
)</f>
        <v/>
      </c>
      <c r="G480" s="123" t="str" cm="1">
        <f t="array" ref="G4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1" spans="1:7" hidden="1" x14ac:dyDescent="0.25">
      <c r="A481" s="122" t="s">
        <v>249</v>
      </c>
      <c r="B481" s="36" t="str">
        <f>IF(
   COUNTIF('Equip Rates'!$B:$B, $A481) &gt; 0,
   "In Rates",
   "Not in Rates"
)</f>
        <v>In Rates</v>
      </c>
      <c r="C481" s="56">
        <f>IFERROR(_xlfn.XLOOKUP(Table19[[#This Row],[ASSET ID]],Table7[Equip '#],Table7[Rate],),"Not Billed")</f>
        <v>2000</v>
      </c>
      <c r="D481" s="36" t="str">
        <f>IF(
   COUNTIF('Equip Billings'!$B:$B, $A481) &gt; 0,
   "Billed",
   "Not Billed"
)</f>
        <v>Billed</v>
      </c>
      <c r="E481" s="36" t="str">
        <f>IF(
   COUNTIF('Equip Rates'!$B:$B, $A481)=0,
   "No Rate in Equip Rates",
   IF(
      COUNTIF('Equip Billings'!$B:$B, $A481)=0,
      "Has Rate / Not Billed",
      "Has Rate / Billed"
   )
)</f>
        <v>Has Rate / Billed</v>
      </c>
      <c r="F481" s="36" t="str">
        <f>IF(
   AND(
       COUNTIF(FLEET!$CW:$CW, $A481)&gt;0,
       COUNTIF('Equip Rates'!$B:$B, $A481)&gt;0,
       COUNTIF('Equip Billings'!$B:$B, $A481)=0
   ),
   "MISSING FROM BILLINGS",
   ""
)</f>
        <v/>
      </c>
      <c r="G481" s="123" t="str" cm="1">
        <f t="array" ref="G4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2" spans="1:7" hidden="1" x14ac:dyDescent="0.25">
      <c r="A482" s="122" t="s">
        <v>68</v>
      </c>
      <c r="B482" s="36" t="str">
        <f>IF(
   COUNTIF('Equip Rates'!$B:$B, $A482) &gt; 0,
   "In Rates",
   "Not in Rates"
)</f>
        <v>In Rates</v>
      </c>
      <c r="C482" s="56">
        <f>IFERROR(_xlfn.XLOOKUP(Table19[[#This Row],[ASSET ID]],Table7[Equip '#],Table7[Rate],),"Not Billed")</f>
        <v>2000</v>
      </c>
      <c r="D482" s="36" t="str">
        <f>IF(
   COUNTIF('Equip Billings'!$B:$B, $A482) &gt; 0,
   "Billed",
   "Not Billed"
)</f>
        <v>Billed</v>
      </c>
      <c r="E482" s="36" t="str">
        <f>IF(
   COUNTIF('Equip Rates'!$B:$B, $A482)=0,
   "No Rate in Equip Rates",
   IF(
      COUNTIF('Equip Billings'!$B:$B, $A482)=0,
      "Has Rate / Not Billed",
      "Has Rate / Billed"
   )
)</f>
        <v>Has Rate / Billed</v>
      </c>
      <c r="F482" s="36" t="str">
        <f>IF(
   AND(
       COUNTIF(FLEET!$CW:$CW, $A482)&gt;0,
       COUNTIF('Equip Rates'!$B:$B, $A482)&gt;0,
       COUNTIF('Equip Billings'!$B:$B, $A482)=0
   ),
   "MISSING FROM BILLINGS",
   ""
)</f>
        <v/>
      </c>
      <c r="G482" s="123" t="str" cm="1">
        <f t="array" ref="G4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3" spans="1:7" hidden="1" x14ac:dyDescent="0.25">
      <c r="A483" s="122" t="s">
        <v>302</v>
      </c>
      <c r="B483" s="36" t="str">
        <f>IF(
   COUNTIF('Equip Rates'!$B:$B, $A483) &gt; 0,
   "In Rates",
   "Not in Rates"
)</f>
        <v>In Rates</v>
      </c>
      <c r="C483" s="56">
        <f>IFERROR(_xlfn.XLOOKUP(Table19[[#This Row],[ASSET ID]],Table7[Equip '#],Table7[Rate],),"Not Billed")</f>
        <v>2000</v>
      </c>
      <c r="D483" s="36" t="str">
        <f>IF(
   COUNTIF('Equip Billings'!$B:$B, $A483) &gt; 0,
   "Billed",
   "Not Billed"
)</f>
        <v>Billed</v>
      </c>
      <c r="E483" s="36" t="str">
        <f>IF(
   COUNTIF('Equip Rates'!$B:$B, $A483)=0,
   "No Rate in Equip Rates",
   IF(
      COUNTIF('Equip Billings'!$B:$B, $A483)=0,
      "Has Rate / Not Billed",
      "Has Rate / Billed"
   )
)</f>
        <v>Has Rate / Billed</v>
      </c>
      <c r="F483" s="36" t="str">
        <f>IF(
   AND(
       COUNTIF(FLEET!$CW:$CW, $A483)&gt;0,
       COUNTIF('Equip Rates'!$B:$B, $A483)&gt;0,
       COUNTIF('Equip Billings'!$B:$B, $A483)=0
   ),
   "MISSING FROM BILLINGS",
   ""
)</f>
        <v/>
      </c>
      <c r="G483" s="123" t="str" cm="1">
        <f t="array" ref="G4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4" spans="1:7" hidden="1" x14ac:dyDescent="0.25">
      <c r="A484" s="122" t="s">
        <v>308</v>
      </c>
      <c r="B484" s="36" t="str">
        <f>IF(
   COUNTIF('Equip Rates'!$B:$B, $A484) &gt; 0,
   "In Rates",
   "Not in Rates"
)</f>
        <v>In Rates</v>
      </c>
      <c r="C484" s="56">
        <f>IFERROR(_xlfn.XLOOKUP(Table19[[#This Row],[ASSET ID]],Table7[Equip '#],Table7[Rate],),"Not Billed")</f>
        <v>1500</v>
      </c>
      <c r="D484" s="36" t="str">
        <f>IF(
   COUNTIF('Equip Billings'!$B:$B, $A484) &gt; 0,
   "Billed",
   "Not Billed"
)</f>
        <v>Billed</v>
      </c>
      <c r="E484" s="36" t="str">
        <f>IF(
   COUNTIF('Equip Rates'!$B:$B, $A484)=0,
   "No Rate in Equip Rates",
   IF(
      COUNTIF('Equip Billings'!$B:$B, $A484)=0,
      "Has Rate / Not Billed",
      "Has Rate / Billed"
   )
)</f>
        <v>Has Rate / Billed</v>
      </c>
      <c r="F484" s="36" t="str">
        <f>IF(
   AND(
       COUNTIF(FLEET!$CW:$CW, $A484)&gt;0,
       COUNTIF('Equip Rates'!$B:$B, $A484)&gt;0,
       COUNTIF('Equip Billings'!$B:$B, $A484)=0
   ),
   "MISSING FROM BILLINGS",
   ""
)</f>
        <v/>
      </c>
      <c r="G484" s="123" t="str" cm="1">
        <f t="array" ref="G4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5" spans="1:7" x14ac:dyDescent="0.25">
      <c r="A485" s="129" t="s">
        <v>303</v>
      </c>
      <c r="B485" s="60" t="str">
        <f>IF(
   COUNTIF('Equip Rates'!$B:$B, $A485) &gt; 0,
   "In Rates",
   "Not in Rates"
)</f>
        <v>In Rates</v>
      </c>
      <c r="C485" s="130">
        <f>IFERROR(_xlfn.XLOOKUP(Table19[[#This Row],[ASSET ID]],Table7[Equip '#],Table7[Rate],),"Not Billed")</f>
        <v>2000</v>
      </c>
      <c r="D485" s="36" t="str">
        <f>IF(
   COUNTIF('Equip Billings'!$B:$B, $A485) &gt; 0,
   "Billed",
   "Not Billed"
)</f>
        <v>Billed</v>
      </c>
      <c r="E485" s="36" t="str">
        <f>IF(
   COUNTIF('Equip Rates'!$B:$B, $A485)=0,
   "No Rate in Equip Rates",
   IF(
      COUNTIF('Equip Billings'!$B:$B, $A485)=0,
      "Has Rate / Not Billed",
      "Has Rate / Billed"
   )
)</f>
        <v>Has Rate / Billed</v>
      </c>
      <c r="F485" s="60" t="str">
        <f>IF(
   AND(
       COUNTIF(FLEET!$CW:$CW, $A485)&gt;0,
       COUNTIF('Equip Rates'!$B:$B, $A485)&gt;0,
       COUNTIF('Equip Billings'!$B:$B, $A485)=0
   ),
   "MISSING FROM BILLINGS",
   ""
)</f>
        <v/>
      </c>
      <c r="G485" s="131" t="str" cm="1">
        <f t="array" ref="G4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6" spans="1:7" ht="16.5" hidden="1" x14ac:dyDescent="0.25">
      <c r="A486" s="124" t="s">
        <v>309</v>
      </c>
      <c r="B486" s="125" t="str">
        <f>IF(
   COUNTIF('Equip Rates'!$B:$B, $A486) &gt; 0,
   "In Rates",
   "Not in Rates"
)</f>
        <v>In Rates</v>
      </c>
      <c r="C486" s="126">
        <f>IFERROR(_xlfn.XLOOKUP(Table19[[#This Row],[ASSET ID]],Table7[Equip '#],Table7[Rate],),"Not Billed")</f>
        <v>4000</v>
      </c>
      <c r="D486" s="128" t="str">
        <f>IF(
   COUNTIF('Equip Billings'!$B:$B, $A486) &gt; 0,
   "Billed",
   "Not Billed"
)</f>
        <v>Not Billed</v>
      </c>
      <c r="E486" s="125" t="str">
        <f>IF(
   COUNTIF('Equip Rates'!$B:$B, $A486)=0,
   "No Rate in Equip Rates",
   IF(
      COUNTIF('Equip Billings'!$B:$B, $A486)=0,
      "Has Rate / Not Billed",
      "Has Rate / Billed"
   )
)</f>
        <v>Has Rate / Not Billed</v>
      </c>
      <c r="F486" s="125" t="str">
        <f>IF(
   AND(
       COUNTIF(FLEET!$CW:$CW, $A486)&gt;0,
       COUNTIF('Equip Rates'!$B:$B, $A486)&gt;0,
       COUNTIF('Equip Billings'!$B:$B, $A486)=0
   ),
   "MISSING FROM BILLINGS",
   ""
)</f>
        <v>MISSING FROM BILLINGS</v>
      </c>
      <c r="G486" s="127" t="str" cm="1">
        <f t="array" ref="G4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87" spans="1:7" hidden="1" x14ac:dyDescent="0.25">
      <c r="A487" s="132" t="s">
        <v>3745</v>
      </c>
      <c r="B487" s="62" t="str">
        <f>IF(
   COUNTIF('Equip Rates'!$B:$B, $A487) &gt; 0,
   "In Rates",
   "Not in Rates"
)</f>
        <v>In Rates</v>
      </c>
      <c r="C487" s="133">
        <f>IFERROR(_xlfn.XLOOKUP(Table19[[#This Row],[ASSET ID]],Table7[Equip '#],Table7[Rate],),"Not Billed")</f>
        <v>2000</v>
      </c>
      <c r="D487" s="36" t="str">
        <f>IF(
   COUNTIF('Equip Billings'!$B:$B, $A487) &gt; 0,
   "Billed",
   "Not Billed"
)</f>
        <v>Billed</v>
      </c>
      <c r="E487" s="36" t="str">
        <f>IF(
   COUNTIF('Equip Rates'!$B:$B, $A487)=0,
   "No Rate in Equip Rates",
   IF(
      COUNTIF('Equip Billings'!$B:$B, $A487)=0,
      "Has Rate / Not Billed",
      "Has Rate / Billed"
   )
)</f>
        <v>Has Rate / Billed</v>
      </c>
      <c r="F487" s="62" t="str">
        <f>IF(
   AND(
       COUNTIF(FLEET!$CW:$CW, $A487)&gt;0,
       COUNTIF('Equip Rates'!$B:$B, $A487)&gt;0,
       COUNTIF('Equip Billings'!$B:$B, $A487)=0
   ),
   "MISSING FROM BILLINGS",
   ""
)</f>
        <v/>
      </c>
      <c r="G487" s="134" t="str" cm="1">
        <f t="array" ref="G4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8" spans="1:7" hidden="1" x14ac:dyDescent="0.25">
      <c r="A488" s="122" t="s">
        <v>3746</v>
      </c>
      <c r="B488" s="36" t="str">
        <f>IF(
   COUNTIF('Equip Rates'!$B:$B, $A488) &gt; 0,
   "In Rates",
   "Not in Rates"
)</f>
        <v>In Rates</v>
      </c>
      <c r="C488" s="56">
        <f>IFERROR(_xlfn.XLOOKUP(Table19[[#This Row],[ASSET ID]],Table7[Equip '#],Table7[Rate],),"Not Billed")</f>
        <v>2000</v>
      </c>
      <c r="D488" s="36" t="str">
        <f>IF(
   COUNTIF('Equip Billings'!$B:$B, $A488) &gt; 0,
   "Billed",
   "Not Billed"
)</f>
        <v>Billed</v>
      </c>
      <c r="E488" s="36" t="str">
        <f>IF(
   COUNTIF('Equip Rates'!$B:$B, $A488)=0,
   "No Rate in Equip Rates",
   IF(
      COUNTIF('Equip Billings'!$B:$B, $A488)=0,
      "Has Rate / Not Billed",
      "Has Rate / Billed"
   )
)</f>
        <v>Has Rate / Billed</v>
      </c>
      <c r="F488" s="36" t="str">
        <f>IF(
   AND(
       COUNTIF(FLEET!$CW:$CW, $A488)&gt;0,
       COUNTIF('Equip Rates'!$B:$B, $A488)&gt;0,
       COUNTIF('Equip Billings'!$B:$B, $A488)=0
   ),
   "MISSING FROM BILLINGS",
   ""
)</f>
        <v/>
      </c>
      <c r="G488" s="123" t="str" cm="1">
        <f t="array" ref="G4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89" spans="1:7" hidden="1" x14ac:dyDescent="0.25">
      <c r="A489" s="122" t="s">
        <v>29</v>
      </c>
      <c r="B489" s="36" t="str">
        <f>IF(
   COUNTIF('Equip Rates'!$B:$B, $A489) &gt; 0,
   "In Rates",
   "Not in Rates"
)</f>
        <v>In Rates</v>
      </c>
      <c r="C489" s="56">
        <f>IFERROR(_xlfn.XLOOKUP(Table19[[#This Row],[ASSET ID]],Table7[Equip '#],Table7[Rate],),"Not Billed")</f>
        <v>6000</v>
      </c>
      <c r="D489" s="36" t="str">
        <f>IF(
   COUNTIF('Equip Billings'!$B:$B, $A489) &gt; 0,
   "Billed",
   "Not Billed"
)</f>
        <v>Billed</v>
      </c>
      <c r="E489" s="36" t="str">
        <f>IF(
   COUNTIF('Equip Rates'!$B:$B, $A489)=0,
   "No Rate in Equip Rates",
   IF(
      COUNTIF('Equip Billings'!$B:$B, $A489)=0,
      "Has Rate / Not Billed",
      "Has Rate / Billed"
   )
)</f>
        <v>Has Rate / Billed</v>
      </c>
      <c r="F489" s="36" t="str">
        <f>IF(
   AND(
       COUNTIF(FLEET!$CW:$CW, $A489)&gt;0,
       COUNTIF('Equip Rates'!$B:$B, $A489)&gt;0,
       COUNTIF('Equip Billings'!$B:$B, $A489)=0
   ),
   "MISSING FROM BILLINGS",
   ""
)</f>
        <v/>
      </c>
      <c r="G489" s="123" t="str" cm="1">
        <f t="array" ref="G4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0" spans="1:7" x14ac:dyDescent="0.25">
      <c r="A490" s="129" t="s">
        <v>30</v>
      </c>
      <c r="B490" s="60" t="str">
        <f>IF(
   COUNTIF('Equip Rates'!$B:$B, $A490) &gt; 0,
   "In Rates",
   "Not in Rates"
)</f>
        <v>In Rates</v>
      </c>
      <c r="C490" s="130">
        <f>IFERROR(_xlfn.XLOOKUP(Table19[[#This Row],[ASSET ID]],Table7[Equip '#],Table7[Rate],),"Not Billed")</f>
        <v>6000</v>
      </c>
      <c r="D490" s="36" t="str">
        <f>IF(
   COUNTIF('Equip Billings'!$B:$B, $A490) &gt; 0,
   "Billed",
   "Not Billed"
)</f>
        <v>Billed</v>
      </c>
      <c r="E490" s="36" t="str">
        <f>IF(
   COUNTIF('Equip Rates'!$B:$B, $A490)=0,
   "No Rate in Equip Rates",
   IF(
      COUNTIF('Equip Billings'!$B:$B, $A490)=0,
      "Has Rate / Not Billed",
      "Has Rate / Billed"
   )
)</f>
        <v>Has Rate / Billed</v>
      </c>
      <c r="F490" s="60" t="str">
        <f>IF(
   AND(
       COUNTIF(FLEET!$CW:$CW, $A490)&gt;0,
       COUNTIF('Equip Rates'!$B:$B, $A490)&gt;0,
       COUNTIF('Equip Billings'!$B:$B, $A490)=0
   ),
   "MISSING FROM BILLINGS",
   ""
)</f>
        <v/>
      </c>
      <c r="G490" s="131" t="str" cm="1">
        <f t="array" ref="G4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1" spans="1:7" ht="16.5" hidden="1" x14ac:dyDescent="0.25">
      <c r="A491" s="124" t="s">
        <v>178</v>
      </c>
      <c r="B491" s="125" t="str">
        <f>IF(
   COUNTIF('Equip Rates'!$B:$B, $A491) &gt; 0,
   "In Rates",
   "Not in Rates"
)</f>
        <v>In Rates</v>
      </c>
      <c r="C491" s="126">
        <f>IFERROR(_xlfn.XLOOKUP(Table19[[#This Row],[ASSET ID]],Table7[Equip '#],Table7[Rate],),"Not Billed")</f>
        <v>6000</v>
      </c>
      <c r="D491" s="128" t="str">
        <f>IF(
   COUNTIF('Equip Billings'!$B:$B, $A491) &gt; 0,
   "Billed",
   "Not Billed"
)</f>
        <v>Not Billed</v>
      </c>
      <c r="E491" s="125" t="str">
        <f>IF(
   COUNTIF('Equip Rates'!$B:$B, $A491)=0,
   "No Rate in Equip Rates",
   IF(
      COUNTIF('Equip Billings'!$B:$B, $A491)=0,
      "Has Rate / Not Billed",
      "Has Rate / Billed"
   )
)</f>
        <v>Has Rate / Not Billed</v>
      </c>
      <c r="F491" s="125" t="str">
        <f>IF(
   AND(
       COUNTIF(FLEET!$CW:$CW, $A491)&gt;0,
       COUNTIF('Equip Rates'!$B:$B, $A491)&gt;0,
       COUNTIF('Equip Billings'!$B:$B, $A491)=0
   ),
   "MISSING FROM BILLINGS",
   ""
)</f>
        <v>MISSING FROM BILLINGS</v>
      </c>
      <c r="G491" s="127" t="str" cm="1">
        <f t="array" ref="G4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92" spans="1:7" hidden="1" x14ac:dyDescent="0.25">
      <c r="A492" s="132" t="s">
        <v>3913</v>
      </c>
      <c r="B492" s="62" t="str">
        <f>IF(
   COUNTIF('Equip Rates'!$B:$B, $A492) &gt; 0,
   "In Rates",
   "Not in Rates"
)</f>
        <v>Not in Rates</v>
      </c>
      <c r="C492" s="133" t="str">
        <f>IFERROR(_xlfn.XLOOKUP(Table19[[#This Row],[ASSET ID]],Table7[Equip '#],Table7[Rate],),"Not Billed")</f>
        <v>Not Billed</v>
      </c>
      <c r="D492" s="36" t="str">
        <f>IF(
   COUNTIF('Equip Billings'!$B:$B, $A492) &gt; 0,
   "Billed",
   "Not Billed"
)</f>
        <v>Not Billed</v>
      </c>
      <c r="E492" s="36" t="str">
        <f>IF(
   COUNTIF('Equip Rates'!$B:$B, $A492)=0,
   "No Rate in Equip Rates",
   IF(
      COUNTIF('Equip Billings'!$B:$B, $A492)=0,
      "Has Rate / Not Billed",
      "Has Rate / Billed"
   )
)</f>
        <v>No Rate in Equip Rates</v>
      </c>
      <c r="F492" s="62" t="str">
        <f>IF(
   AND(
       COUNTIF(FLEET!$CW:$CW, $A492)&gt;0,
       COUNTIF('Equip Rates'!$B:$B, $A492)&gt;0,
       COUNTIF('Equip Billings'!$B:$B, $A492)=0
   ),
   "MISSING FROM BILLINGS",
   ""
)</f>
        <v/>
      </c>
      <c r="G492" s="134" t="str" cm="1">
        <f t="array" ref="G4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3" spans="1:7" hidden="1" x14ac:dyDescent="0.25">
      <c r="A493" s="129" t="s">
        <v>4132</v>
      </c>
      <c r="B493" s="60" t="str">
        <f>IF(
   COUNTIF('Equip Rates'!$B:$B, $A493) &gt; 0,
   "In Rates",
   "Not in Rates"
)</f>
        <v>Not in Rates</v>
      </c>
      <c r="C493" s="130" t="str">
        <f>IFERROR(_xlfn.XLOOKUP(Table19[[#This Row],[ASSET ID]],Table7[Equip '#],Table7[Rate],),"Not Billed")</f>
        <v>Not Billed</v>
      </c>
      <c r="D493" s="36" t="str">
        <f>IF(
   COUNTIF('Equip Billings'!$B:$B, $A493) &gt; 0,
   "Billed",
   "Not Billed"
)</f>
        <v>Not Billed</v>
      </c>
      <c r="E493" s="36" t="str">
        <f>IF(
   COUNTIF('Equip Rates'!$B:$B, $A493)=0,
   "No Rate in Equip Rates",
   IF(
      COUNTIF('Equip Billings'!$B:$B, $A493)=0,
      "Has Rate / Not Billed",
      "Has Rate / Billed"
   )
)</f>
        <v>No Rate in Equip Rates</v>
      </c>
      <c r="F493" s="60" t="str">
        <f>IF(
   AND(
       COUNTIF(FLEET!$CW:$CW, $A493)&gt;0,
       COUNTIF('Equip Rates'!$B:$B, $A493)&gt;0,
       COUNTIF('Equip Billings'!$B:$B, $A493)=0
   ),
   "MISSING FROM BILLINGS",
   ""
)</f>
        <v/>
      </c>
      <c r="G493" s="131" t="str" cm="1">
        <f t="array" ref="G49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4" spans="1:7" ht="115.5" x14ac:dyDescent="0.25">
      <c r="A494" s="124" t="s">
        <v>226</v>
      </c>
      <c r="B494" s="125" t="str">
        <f>IF(
   COUNTIF('Equip Rates'!$B:$B, $A494) &gt; 0,
   "In Rates",
   "Not in Rates"
)</f>
        <v>In Rates</v>
      </c>
      <c r="C494" s="126">
        <f>IFERROR(_xlfn.XLOOKUP(Table19[[#This Row],[ASSET ID]],Table7[Equip '#],Table7[Rate],),"Not Billed")</f>
        <v>3193</v>
      </c>
      <c r="D494" s="128" t="str">
        <f>IF(
   COUNTIF('Equip Billings'!$B:$B, $A494) &gt; 0,
   "Billed",
   "Not Billed"
)</f>
        <v>Not Billed</v>
      </c>
      <c r="E494" s="125" t="str">
        <f>IF(
   COUNTIF('Equip Rates'!$B:$B, $A494)=0,
   "No Rate in Equip Rates",
   IF(
      COUNTIF('Equip Billings'!$B:$B, $A494)=0,
      "Has Rate / Not Billed",
      "Has Rate / Billed"
   )
)</f>
        <v>Has Rate / Not Billed</v>
      </c>
      <c r="F494" s="125" t="str">
        <f>IF(
   AND(
       COUNTIF(FLEET!$CW:$CW, $A494)&gt;0,
       COUNTIF('Equip Rates'!$B:$B, $A494)&gt;0,
       COUNTIF('Equip Billings'!$B:$B, $A494)=0
   ),
   "MISSING FROM BILLINGS",
   ""
)</f>
        <v>MISSING FROM BILLINGS</v>
      </c>
      <c r="G494" s="127" t="str" cm="1">
        <f t="array" ref="G49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2023-035 (0.01)
2024-017 (0.01)
DFW Yard (0.73)
EQUIP HOU (0.25)</v>
      </c>
    </row>
    <row r="495" spans="1:7" ht="148.5" x14ac:dyDescent="0.25">
      <c r="A495" s="124" t="s">
        <v>167</v>
      </c>
      <c r="B495" s="125" t="str">
        <f>IF(
   COUNTIF('Equip Rates'!$B:$B, $A495) &gt; 0,
   "In Rates",
   "Not in Rates"
)</f>
        <v>In Rates</v>
      </c>
      <c r="C495" s="126">
        <f>IFERROR(_xlfn.XLOOKUP(Table19[[#This Row],[ASSET ID]],Table7[Equip '#],Table7[Rate],),"Not Billed")</f>
        <v>3193</v>
      </c>
      <c r="D495" s="128" t="str">
        <f>IF(
   COUNTIF('Equip Billings'!$B:$B, $A495) &gt; 0,
   "Billed",
   "Not Billed"
)</f>
        <v>Not Billed</v>
      </c>
      <c r="E495" s="125" t="str">
        <f>IF(
   COUNTIF('Equip Rates'!$B:$B, $A495)=0,
   "No Rate in Equip Rates",
   IF(
      COUNTIF('Equip Billings'!$B:$B, $A495)=0,
      "Has Rate / Not Billed",
      "Has Rate / Billed"
   )
)</f>
        <v>Has Rate / Not Billed</v>
      </c>
      <c r="F495" s="125" t="str">
        <f>IF(
   AND(
       COUNTIF(FLEET!$CW:$CW, $A495)&gt;0,
       COUNTIF('Equip Rates'!$B:$B, $A495)&gt;0,
       COUNTIF('Equip Billings'!$B:$B, $A495)=0
   ),
   "MISSING FROM BILLINGS",
   ""
)</f>
        <v>MISSING FROM BILLINGS</v>
      </c>
      <c r="G495" s="127" t="str" cm="1">
        <f t="array" ref="G49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2023-007 (0.01)
2023-035 (0.01)
DFW Yard (0.85)
2024-030 (0.01)
EQUIP HOU (0.13)</v>
      </c>
    </row>
    <row r="496" spans="1:7" hidden="1" x14ac:dyDescent="0.25">
      <c r="A496" s="132" t="s">
        <v>4044</v>
      </c>
      <c r="B496" s="62" t="str">
        <f>IF(
   COUNTIF('Equip Rates'!$B:$B, $A496) &gt; 0,
   "In Rates",
   "Not in Rates"
)</f>
        <v>In Rates</v>
      </c>
      <c r="C496" s="133">
        <f>IFERROR(_xlfn.XLOOKUP(Table19[[#This Row],[ASSET ID]],Table7[Equip '#],Table7[Rate],),"Not Billed")</f>
        <v>3193</v>
      </c>
      <c r="D496" s="36" t="str">
        <f>IF(
   COUNTIF('Equip Billings'!$B:$B, $A496) &gt; 0,
   "Billed",
   "Not Billed"
)</f>
        <v>Billed</v>
      </c>
      <c r="E496" s="36" t="str">
        <f>IF(
   COUNTIF('Equip Rates'!$B:$B, $A496)=0,
   "No Rate in Equip Rates",
   IF(
      COUNTIF('Equip Billings'!$B:$B, $A496)=0,
      "Has Rate / Not Billed",
      "Has Rate / Billed"
   )
)</f>
        <v>Has Rate / Billed</v>
      </c>
      <c r="F496" s="62" t="str">
        <f>IF(
   AND(
       COUNTIF(FLEET!$CW:$CW, $A496)&gt;0,
       COUNTIF('Equip Rates'!$B:$B, $A496)&gt;0,
       COUNTIF('Equip Billings'!$B:$B, $A496)=0
   ),
   "MISSING FROM BILLINGS",
   ""
)</f>
        <v/>
      </c>
      <c r="G496" s="134" t="str" cm="1">
        <f t="array" ref="G49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497" spans="1:7" hidden="1" x14ac:dyDescent="0.25">
      <c r="A497" s="122" t="s">
        <v>4395</v>
      </c>
      <c r="B497" s="36" t="str">
        <f>IF(
   COUNTIF('Equip Rates'!$B:$B, $A497) &gt; 0,
   "In Rates",
   "Not in Rates"
)</f>
        <v>In Rates</v>
      </c>
      <c r="C497" s="56">
        <f>IFERROR(_xlfn.XLOOKUP(Table19[[#This Row],[ASSET ID]],Table7[Equip '#],Table7[Rate],),"Not Billed")</f>
        <v>3193</v>
      </c>
      <c r="D497" s="36" t="str">
        <f>IF(
   COUNTIF('Equip Billings'!$B:$B, $A497) &gt; 0,
   "Billed",
   "Not Billed"
)</f>
        <v>Not Billed</v>
      </c>
      <c r="E497" s="36" t="str">
        <f>IF(
   COUNTIF('Equip Rates'!$B:$B, $A497)=0,
   "No Rate in Equip Rates",
   IF(
      COUNTIF('Equip Billings'!$B:$B, $A497)=0,
      "Has Rate / Not Billed",
      "Has Rate / Billed"
   )
)</f>
        <v>Has Rate / Not Billed</v>
      </c>
      <c r="F497" s="36" t="str">
        <f>IF(
   AND(
       COUNTIF(FLEET!$CW:$CW, $A497)&gt;0,
       COUNTIF('Equip Rates'!$B:$B, $A497)&gt;0,
       COUNTIF('Equip Billings'!$B:$B, $A497)=0
   ),
   "MISSING FROM BILLINGS",
   ""
)</f>
        <v>MISSING FROM BILLINGS</v>
      </c>
      <c r="G497" s="123" t="str" cm="1">
        <f t="array" ref="G49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498" spans="1:7" ht="45" x14ac:dyDescent="0.25">
      <c r="A498" s="122" t="s">
        <v>4396</v>
      </c>
      <c r="B498" s="36" t="str">
        <f>IF(
   COUNTIF('Equip Rates'!$B:$B, $A498) &gt; 0,
   "In Rates",
   "Not in Rates"
)</f>
        <v>In Rates</v>
      </c>
      <c r="C498" s="56">
        <f>IFERROR(_xlfn.XLOOKUP(Table19[[#This Row],[ASSET ID]],Table7[Equip '#],Table7[Rate],),"Not Billed")</f>
        <v>3193</v>
      </c>
      <c r="D498" s="36" t="str">
        <f>IF(
   COUNTIF('Equip Billings'!$B:$B, $A498) &gt; 0,
   "Billed",
   "Not Billed"
)</f>
        <v>Not Billed</v>
      </c>
      <c r="E498" s="36" t="str">
        <f>IF(
   COUNTIF('Equip Rates'!$B:$B, $A498)=0,
   "No Rate in Equip Rates",
   IF(
      COUNTIF('Equip Billings'!$B:$B, $A498)=0,
      "Has Rate / Not Billed",
      "Has Rate / Billed"
   )
)</f>
        <v>Has Rate / Not Billed</v>
      </c>
      <c r="F498" s="36" t="str">
        <f>IF(
   AND(
       COUNTIF(FLEET!$CW:$CW, $A498)&gt;0,
       COUNTIF('Equip Rates'!$B:$B, $A498)&gt;0,
       COUNTIF('Equip Billings'!$B:$B, $A498)=0
   ),
   "MISSING FROM BILLINGS",
   ""
)</f>
        <v>MISSING FROM BILLINGS</v>
      </c>
      <c r="G498" s="123" t="str" cm="1">
        <f t="array" ref="G49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2021-017 (0.01)
DFW Yard (0.99)</v>
      </c>
    </row>
    <row r="499" spans="1:7" hidden="1" x14ac:dyDescent="0.25">
      <c r="A499" s="122" t="s">
        <v>7320</v>
      </c>
      <c r="B499" s="36" t="str">
        <f>IF(
   COUNTIF('Equip Rates'!$B:$B, $A499) &gt; 0,
   "In Rates",
   "Not in Rates"
)</f>
        <v>In Rates</v>
      </c>
      <c r="C499" s="56">
        <f>IFERROR(_xlfn.XLOOKUP(Table19[[#This Row],[ASSET ID]],Table7[Equip '#],Table7[Rate],),"Not Billed")</f>
        <v>3193</v>
      </c>
      <c r="D499" s="36" t="str">
        <f>IF(
   COUNTIF('Equip Billings'!$B:$B, $A499) &gt; 0,
   "Billed",
   "Not Billed"
)</f>
        <v>Not Billed</v>
      </c>
      <c r="E499" s="36" t="str">
        <f>IF(
   COUNTIF('Equip Rates'!$B:$B, $A499)=0,
   "No Rate in Equip Rates",
   IF(
      COUNTIF('Equip Billings'!$B:$B, $A499)=0,
      "Has Rate / Not Billed",
      "Has Rate / Billed"
   )
)</f>
        <v>Has Rate / Not Billed</v>
      </c>
      <c r="F499" s="36" t="str">
        <f>IF(
   AND(
       COUNTIF(FLEET!$CW:$CW, $A499)&gt;0,
       COUNTIF('Equip Rates'!$B:$B, $A499)&gt;0,
       COUNTIF('Equip Billings'!$B:$B, $A499)=0
   ),
   "MISSING FROM BILLINGS",
   ""
)</f>
        <v>MISSING FROM BILLINGS</v>
      </c>
      <c r="G499" s="123" t="str" cm="1">
        <f t="array" ref="G49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0" spans="1:7" hidden="1" x14ac:dyDescent="0.25">
      <c r="A500" s="122" t="s">
        <v>7326</v>
      </c>
      <c r="B500" s="36" t="str">
        <f>IF(
   COUNTIF('Equip Rates'!$B:$B, $A500) &gt; 0,
   "In Rates",
   "Not in Rates"
)</f>
        <v>In Rates</v>
      </c>
      <c r="C500" s="56">
        <f>IFERROR(_xlfn.XLOOKUP(Table19[[#This Row],[ASSET ID]],Table7[Equip '#],Table7[Rate],),"Not Billed")</f>
        <v>3193</v>
      </c>
      <c r="D500" s="36" t="str">
        <f>IF(
   COUNTIF('Equip Billings'!$B:$B, $A500) &gt; 0,
   "Billed",
   "Not Billed"
)</f>
        <v>Not Billed</v>
      </c>
      <c r="E500" s="36" t="str">
        <f>IF(
   COUNTIF('Equip Rates'!$B:$B, $A500)=0,
   "No Rate in Equip Rates",
   IF(
      COUNTIF('Equip Billings'!$B:$B, $A500)=0,
      "Has Rate / Not Billed",
      "Has Rate / Billed"
   )
)</f>
        <v>Has Rate / Not Billed</v>
      </c>
      <c r="F500" s="36" t="str">
        <f>IF(
   AND(
       COUNTIF(FLEET!$CW:$CW, $A500)&gt;0,
       COUNTIF('Equip Rates'!$B:$B, $A500)&gt;0,
       COUNTIF('Equip Billings'!$B:$B, $A500)=0
   ),
   "MISSING FROM BILLINGS",
   ""
)</f>
        <v>MISSING FROM BILLINGS</v>
      </c>
      <c r="G500" s="123" t="str" cm="1">
        <f t="array" ref="G50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1" spans="1:7" hidden="1" x14ac:dyDescent="0.25">
      <c r="A501" s="122" t="s">
        <v>3352</v>
      </c>
      <c r="B501" s="36" t="str">
        <f>IF(
   COUNTIF('Equip Rates'!$B:$B, $A501) &gt; 0,
   "In Rates",
   "Not in Rates"
)</f>
        <v>In Rates</v>
      </c>
      <c r="C501" s="56">
        <f>IFERROR(_xlfn.XLOOKUP(Table19[[#This Row],[ASSET ID]],Table7[Equip '#],Table7[Rate],),"Not Billed")</f>
        <v>16000</v>
      </c>
      <c r="D501" s="36" t="str">
        <f>IF(
   COUNTIF('Equip Billings'!$B:$B, $A501) &gt; 0,
   "Billed",
   "Not Billed"
)</f>
        <v>Billed</v>
      </c>
      <c r="E501" s="36" t="str">
        <f>IF(
   COUNTIF('Equip Rates'!$B:$B, $A501)=0,
   "No Rate in Equip Rates",
   IF(
      COUNTIF('Equip Billings'!$B:$B, $A501)=0,
      "Has Rate / Not Billed",
      "Has Rate / Billed"
   )
)</f>
        <v>Has Rate / Billed</v>
      </c>
      <c r="F501" s="36" t="str">
        <f>IF(
   AND(
       COUNTIF(FLEET!$CW:$CW, $A501)&gt;0,
       COUNTIF('Equip Rates'!$B:$B, $A501)&gt;0,
       COUNTIF('Equip Billings'!$B:$B, $A501)=0
   ),
   "MISSING FROM BILLINGS",
   ""
)</f>
        <v/>
      </c>
      <c r="G501" s="123" t="str" cm="1">
        <f t="array" ref="G50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2" spans="1:7" hidden="1" x14ac:dyDescent="0.25">
      <c r="A502" s="122" t="s">
        <v>4263</v>
      </c>
      <c r="B502" s="36" t="str">
        <f>IF(
   COUNTIF('Equip Rates'!$B:$B, $A502) &gt; 0,
   "In Rates",
   "Not in Rates"
)</f>
        <v>In Rates</v>
      </c>
      <c r="C502" s="56">
        <f>IFERROR(_xlfn.XLOOKUP(Table19[[#This Row],[ASSET ID]],Table7[Equip '#],Table7[Rate],),"Not Billed")</f>
        <v>850</v>
      </c>
      <c r="D502" s="36" t="str">
        <f>IF(
   COUNTIF('Equip Billings'!$B:$B, $A502) &gt; 0,
   "Billed",
   "Not Billed"
)</f>
        <v>Billed</v>
      </c>
      <c r="E502" s="36" t="str">
        <f>IF(
   COUNTIF('Equip Rates'!$B:$B, $A502)=0,
   "No Rate in Equip Rates",
   IF(
      COUNTIF('Equip Billings'!$B:$B, $A502)=0,
      "Has Rate / Not Billed",
      "Has Rate / Billed"
   )
)</f>
        <v>Has Rate / Billed</v>
      </c>
      <c r="F502" s="36" t="str">
        <f>IF(
   AND(
       COUNTIF(FLEET!$CW:$CW, $A502)&gt;0,
       COUNTIF('Equip Rates'!$B:$B, $A502)&gt;0,
       COUNTIF('Equip Billings'!$B:$B, $A502)=0
   ),
   "MISSING FROM BILLINGS",
   ""
)</f>
        <v/>
      </c>
      <c r="G502" s="123" t="str" cm="1">
        <f t="array" ref="G50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3" spans="1:7" hidden="1" x14ac:dyDescent="0.25">
      <c r="A503" s="122" t="s">
        <v>7342</v>
      </c>
      <c r="B503" s="36" t="str">
        <f>IF(
   COUNTIF('Equip Rates'!$B:$B, $A503) &gt; 0,
   "In Rates",
   "Not in Rates"
)</f>
        <v>Not in Rates</v>
      </c>
      <c r="C503" s="56" t="str">
        <f>IFERROR(_xlfn.XLOOKUP(Table19[[#This Row],[ASSET ID]],Table7[Equip '#],Table7[Rate],),"Not Billed")</f>
        <v>Not Billed</v>
      </c>
      <c r="D503" s="36" t="str">
        <f>IF(
   COUNTIF('Equip Billings'!$B:$B, $A503) &gt; 0,
   "Billed",
   "Not Billed"
)</f>
        <v>Not Billed</v>
      </c>
      <c r="E503" s="36" t="str">
        <f>IF(
   COUNTIF('Equip Rates'!$B:$B, $A503)=0,
   "No Rate in Equip Rates",
   IF(
      COUNTIF('Equip Billings'!$B:$B, $A503)=0,
      "Has Rate / Not Billed",
      "Has Rate / Billed"
   )
)</f>
        <v>No Rate in Equip Rates</v>
      </c>
      <c r="F503" s="36" t="str">
        <f>IF(
   AND(
       COUNTIF(FLEET!$CW:$CW, $A503)&gt;0,
       COUNTIF('Equip Rates'!$B:$B, $A503)&gt;0,
       COUNTIF('Equip Billings'!$B:$B, $A503)=0
   ),
   "MISSING FROM BILLINGS",
   ""
)</f>
        <v/>
      </c>
      <c r="G503" s="123" t="str" cm="1">
        <f t="array" ref="G50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4" spans="1:7" hidden="1" x14ac:dyDescent="0.25">
      <c r="A504" s="122" t="s">
        <v>154</v>
      </c>
      <c r="B504" s="36" t="str">
        <f>IF(
   COUNTIF('Equip Rates'!$B:$B, $A504) &gt; 0,
   "In Rates",
   "Not in Rates"
)</f>
        <v>In Rates</v>
      </c>
      <c r="C504" s="56">
        <f>IFERROR(_xlfn.XLOOKUP(Table19[[#This Row],[ASSET ID]],Table7[Equip '#],Table7[Rate],),"Not Billed")</f>
        <v>3650</v>
      </c>
      <c r="D504" s="36" t="str">
        <f>IF(
   COUNTIF('Equip Billings'!$B:$B, $A504) &gt; 0,
   "Billed",
   "Not Billed"
)</f>
        <v>Billed</v>
      </c>
      <c r="E504" s="36" t="str">
        <f>IF(
   COUNTIF('Equip Rates'!$B:$B, $A504)=0,
   "No Rate in Equip Rates",
   IF(
      COUNTIF('Equip Billings'!$B:$B, $A504)=0,
      "Has Rate / Not Billed",
      "Has Rate / Billed"
   )
)</f>
        <v>Has Rate / Billed</v>
      </c>
      <c r="F504" s="36" t="str">
        <f>IF(
   AND(
       COUNTIF(FLEET!$CW:$CW, $A504)&gt;0,
       COUNTIF('Equip Rates'!$B:$B, $A504)&gt;0,
       COUNTIF('Equip Billings'!$B:$B, $A504)=0
   ),
   "MISSING FROM BILLINGS",
   ""
)</f>
        <v/>
      </c>
      <c r="G504" s="123" t="str" cm="1">
        <f t="array" ref="G50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5" spans="1:7" hidden="1" x14ac:dyDescent="0.25">
      <c r="A505" s="129" t="s">
        <v>7354</v>
      </c>
      <c r="B505" s="60" t="str">
        <f>IF(
   COUNTIF('Equip Rates'!$B:$B, $A505) &gt; 0,
   "In Rates",
   "Not in Rates"
)</f>
        <v>Not in Rates</v>
      </c>
      <c r="C505" s="130" t="str">
        <f>IFERROR(_xlfn.XLOOKUP(Table19[[#This Row],[ASSET ID]],Table7[Equip '#],Table7[Rate],),"Not Billed")</f>
        <v>Not Billed</v>
      </c>
      <c r="D505" s="36" t="str">
        <f>IF(
   COUNTIF('Equip Billings'!$B:$B, $A505) &gt; 0,
   "Billed",
   "Not Billed"
)</f>
        <v>Not Billed</v>
      </c>
      <c r="E505" s="36" t="str">
        <f>IF(
   COUNTIF('Equip Rates'!$B:$B, $A505)=0,
   "No Rate in Equip Rates",
   IF(
      COUNTIF('Equip Billings'!$B:$B, $A505)=0,
      "Has Rate / Not Billed",
      "Has Rate / Billed"
   )
)</f>
        <v>No Rate in Equip Rates</v>
      </c>
      <c r="F505" s="60" t="str">
        <f>IF(
   AND(
       COUNTIF(FLEET!$CW:$CW, $A505)&gt;0,
       COUNTIF('Equip Rates'!$B:$B, $A505)&gt;0,
       COUNTIF('Equip Billings'!$B:$B, $A505)=0
   ),
   "MISSING FROM BILLINGS",
   ""
)</f>
        <v/>
      </c>
      <c r="G505" s="131" t="str" cm="1">
        <f t="array" ref="G50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6" spans="1:7" ht="49.5" x14ac:dyDescent="0.25">
      <c r="A506" s="124" t="s">
        <v>155</v>
      </c>
      <c r="B506" s="125" t="str">
        <f>IF(
   COUNTIF('Equip Rates'!$B:$B, $A506) &gt; 0,
   "In Rates",
   "Not in Rates"
)</f>
        <v>In Rates</v>
      </c>
      <c r="C506" s="126">
        <f>IFERROR(_xlfn.XLOOKUP(Table19[[#This Row],[ASSET ID]],Table7[Equip '#],Table7[Rate],),"Not Billed")</f>
        <v>3650</v>
      </c>
      <c r="D506" s="128" t="str">
        <f>IF(
   COUNTIF('Equip Billings'!$B:$B, $A506) &gt; 0,
   "Billed",
   "Not Billed"
)</f>
        <v>Billed</v>
      </c>
      <c r="E506" s="125" t="str">
        <f>IF(
   COUNTIF('Equip Rates'!$B:$B, $A506)=0,
   "No Rate in Equip Rates",
   IF(
      COUNTIF('Equip Billings'!$B:$B, $A506)=0,
      "Has Rate / Not Billed",
      "Has Rate / Billed"
   )
)</f>
        <v>Has Rate / Billed</v>
      </c>
      <c r="F506" s="125" t="str">
        <f>IF(
   AND(
       COUNTIF(FLEET!$CW:$CW, $A506)&gt;0,
       COUNTIF('Equip Rates'!$B:$B, $A506)&gt;0,
       COUNTIF('Equip Billings'!$B:$B, $A506)=0
   ),
   "MISSING FROM BILLINGS",
   ""
)</f>
        <v/>
      </c>
      <c r="G506" s="127" t="str" cm="1">
        <f t="array" ref="G50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7" spans="1:7" hidden="1" x14ac:dyDescent="0.25">
      <c r="A507" s="132" t="s">
        <v>7365</v>
      </c>
      <c r="B507" s="62" t="str">
        <f>IF(
   COUNTIF('Equip Rates'!$B:$B, $A507) &gt; 0,
   "In Rates",
   "Not in Rates"
)</f>
        <v>Not in Rates</v>
      </c>
      <c r="C507" s="133" t="str">
        <f>IFERROR(_xlfn.XLOOKUP(Table19[[#This Row],[ASSET ID]],Table7[Equip '#],Table7[Rate],),"Not Billed")</f>
        <v>Not Billed</v>
      </c>
      <c r="D507" s="36" t="str">
        <f>IF(
   COUNTIF('Equip Billings'!$B:$B, $A507) &gt; 0,
   "Billed",
   "Not Billed"
)</f>
        <v>Not Billed</v>
      </c>
      <c r="E507" s="36" t="str">
        <f>IF(
   COUNTIF('Equip Rates'!$B:$B, $A507)=0,
   "No Rate in Equip Rates",
   IF(
      COUNTIF('Equip Billings'!$B:$B, $A507)=0,
      "Has Rate / Not Billed",
      "Has Rate / Billed"
   )
)</f>
        <v>No Rate in Equip Rates</v>
      </c>
      <c r="F507" s="62" t="str">
        <f>IF(
   AND(
       COUNTIF(FLEET!$CW:$CW, $A507)&gt;0,
       COUNTIF('Equip Rates'!$B:$B, $A507)&gt;0,
       COUNTIF('Equip Billings'!$B:$B, $A507)=0
   ),
   "MISSING FROM BILLINGS",
   ""
)</f>
        <v/>
      </c>
      <c r="G507" s="134" t="str" cm="1">
        <f t="array" ref="G50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8" spans="1:7" hidden="1" x14ac:dyDescent="0.25">
      <c r="A508" s="122" t="s">
        <v>7372</v>
      </c>
      <c r="B508" s="36" t="str">
        <f>IF(
   COUNTIF('Equip Rates'!$B:$B, $A508) &gt; 0,
   "In Rates",
   "Not in Rates"
)</f>
        <v>Not in Rates</v>
      </c>
      <c r="C508" s="56" t="str">
        <f>IFERROR(_xlfn.XLOOKUP(Table19[[#This Row],[ASSET ID]],Table7[Equip '#],Table7[Rate],),"Not Billed")</f>
        <v>Not Billed</v>
      </c>
      <c r="D508" s="36" t="str">
        <f>IF(
   COUNTIF('Equip Billings'!$B:$B, $A508) &gt; 0,
   "Billed",
   "Not Billed"
)</f>
        <v>Not Billed</v>
      </c>
      <c r="E508" s="36" t="str">
        <f>IF(
   COUNTIF('Equip Rates'!$B:$B, $A508)=0,
   "No Rate in Equip Rates",
   IF(
      COUNTIF('Equip Billings'!$B:$B, $A508)=0,
      "Has Rate / Not Billed",
      "Has Rate / Billed"
   )
)</f>
        <v>No Rate in Equip Rates</v>
      </c>
      <c r="F508" s="36" t="str">
        <f>IF(
   AND(
       COUNTIF(FLEET!$CW:$CW, $A508)&gt;0,
       COUNTIF('Equip Rates'!$B:$B, $A508)&gt;0,
       COUNTIF('Equip Billings'!$B:$B, $A508)=0
   ),
   "MISSING FROM BILLINGS",
   ""
)</f>
        <v/>
      </c>
      <c r="G508" s="123" t="str" cm="1">
        <f t="array" ref="G50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09" spans="1:7" hidden="1" x14ac:dyDescent="0.25">
      <c r="A509" s="122" t="s">
        <v>7376</v>
      </c>
      <c r="B509" s="36" t="str">
        <f>IF(
   COUNTIF('Equip Rates'!$B:$B, $A509) &gt; 0,
   "In Rates",
   "Not in Rates"
)</f>
        <v>Not in Rates</v>
      </c>
      <c r="C509" s="56" t="str">
        <f>IFERROR(_xlfn.XLOOKUP(Table19[[#This Row],[ASSET ID]],Table7[Equip '#],Table7[Rate],),"Not Billed")</f>
        <v>Not Billed</v>
      </c>
      <c r="D509" s="36" t="str">
        <f>IF(
   COUNTIF('Equip Billings'!$B:$B, $A509) &gt; 0,
   "Billed",
   "Not Billed"
)</f>
        <v>Not Billed</v>
      </c>
      <c r="E509" s="36" t="str">
        <f>IF(
   COUNTIF('Equip Rates'!$B:$B, $A509)=0,
   "No Rate in Equip Rates",
   IF(
      COUNTIF('Equip Billings'!$B:$B, $A509)=0,
      "Has Rate / Not Billed",
      "Has Rate / Billed"
   )
)</f>
        <v>No Rate in Equip Rates</v>
      </c>
      <c r="F509" s="36" t="str">
        <f>IF(
   AND(
       COUNTIF(FLEET!$CW:$CW, $A509)&gt;0,
       COUNTIF('Equip Rates'!$B:$B, $A509)&gt;0,
       COUNTIF('Equip Billings'!$B:$B, $A509)=0
   ),
   "MISSING FROM BILLINGS",
   ""
)</f>
        <v/>
      </c>
      <c r="G509" s="123" t="str" cm="1">
        <f t="array" ref="G50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0" spans="1:7" hidden="1" x14ac:dyDescent="0.25">
      <c r="A510" s="122" t="s">
        <v>229</v>
      </c>
      <c r="B510" s="36" t="str">
        <f>IF(
   COUNTIF('Equip Rates'!$B:$B, $A510) &gt; 0,
   "In Rates",
   "Not in Rates"
)</f>
        <v>In Rates</v>
      </c>
      <c r="C510" s="56">
        <f>IFERROR(_xlfn.XLOOKUP(Table19[[#This Row],[ASSET ID]],Table7[Equip '#],Table7[Rate],),"Not Billed")</f>
        <v>3650</v>
      </c>
      <c r="D510" s="36" t="str">
        <f>IF(
   COUNTIF('Equip Billings'!$B:$B, $A510) &gt; 0,
   "Billed",
   "Not Billed"
)</f>
        <v>Billed</v>
      </c>
      <c r="E510" s="36" t="str">
        <f>IF(
   COUNTIF('Equip Rates'!$B:$B, $A510)=0,
   "No Rate in Equip Rates",
   IF(
      COUNTIF('Equip Billings'!$B:$B, $A510)=0,
      "Has Rate / Not Billed",
      "Has Rate / Billed"
   )
)</f>
        <v>Has Rate / Billed</v>
      </c>
      <c r="F510" s="36" t="str">
        <f>IF(
   AND(
       COUNTIF(FLEET!$CW:$CW, $A510)&gt;0,
       COUNTIF('Equip Rates'!$B:$B, $A510)&gt;0,
       COUNTIF('Equip Billings'!$B:$B, $A510)=0
   ),
   "MISSING FROM BILLINGS",
   ""
)</f>
        <v/>
      </c>
      <c r="G510" s="123" t="str" cm="1">
        <f t="array" ref="G51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1" spans="1:7" hidden="1" x14ac:dyDescent="0.25">
      <c r="A511" s="122" t="s">
        <v>7386</v>
      </c>
      <c r="B511" s="36" t="str">
        <f>IF(
   COUNTIF('Equip Rates'!$B:$B, $A511) &gt; 0,
   "In Rates",
   "Not in Rates"
)</f>
        <v>Not in Rates</v>
      </c>
      <c r="C511" s="56" t="str">
        <f>IFERROR(_xlfn.XLOOKUP(Table19[[#This Row],[ASSET ID]],Table7[Equip '#],Table7[Rate],),"Not Billed")</f>
        <v>Not Billed</v>
      </c>
      <c r="D511" s="36" t="str">
        <f>IF(
   COUNTIF('Equip Billings'!$B:$B, $A511) &gt; 0,
   "Billed",
   "Not Billed"
)</f>
        <v>Not Billed</v>
      </c>
      <c r="E511" s="36" t="str">
        <f>IF(
   COUNTIF('Equip Rates'!$B:$B, $A511)=0,
   "No Rate in Equip Rates",
   IF(
      COUNTIF('Equip Billings'!$B:$B, $A511)=0,
      "Has Rate / Not Billed",
      "Has Rate / Billed"
   )
)</f>
        <v>No Rate in Equip Rates</v>
      </c>
      <c r="F511" s="36" t="str">
        <f>IF(
   AND(
       COUNTIF(FLEET!$CW:$CW, $A511)&gt;0,
       COUNTIF('Equip Rates'!$B:$B, $A511)&gt;0,
       COUNTIF('Equip Billings'!$B:$B, $A511)=0
   ),
   "MISSING FROM BILLINGS",
   ""
)</f>
        <v/>
      </c>
      <c r="G511" s="123" t="str" cm="1">
        <f t="array" ref="G51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2" spans="1:7" hidden="1" x14ac:dyDescent="0.25">
      <c r="A512" s="129" t="s">
        <v>258</v>
      </c>
      <c r="B512" s="60" t="str">
        <f>IF(
   COUNTIF('Equip Rates'!$B:$B, $A512) &gt; 0,
   "In Rates",
   "Not in Rates"
)</f>
        <v>In Rates</v>
      </c>
      <c r="C512" s="130">
        <f>IFERROR(_xlfn.XLOOKUP(Table19[[#This Row],[ASSET ID]],Table7[Equip '#],Table7[Rate],),"Not Billed")</f>
        <v>3650</v>
      </c>
      <c r="D512" s="36" t="str">
        <f>IF(
   COUNTIF('Equip Billings'!$B:$B, $A512) &gt; 0,
   "Billed",
   "Not Billed"
)</f>
        <v>Billed</v>
      </c>
      <c r="E512" s="36" t="str">
        <f>IF(
   COUNTIF('Equip Rates'!$B:$B, $A512)=0,
   "No Rate in Equip Rates",
   IF(
      COUNTIF('Equip Billings'!$B:$B, $A512)=0,
      "Has Rate / Not Billed",
      "Has Rate / Billed"
   )
)</f>
        <v>Has Rate / Billed</v>
      </c>
      <c r="F512" s="60" t="str">
        <f>IF(
   AND(
       COUNTIF(FLEET!$CW:$CW, $A512)&gt;0,
       COUNTIF('Equip Rates'!$B:$B, $A512)&gt;0,
       COUNTIF('Equip Billings'!$B:$B, $A512)=0
   ),
   "MISSING FROM BILLINGS",
   ""
)</f>
        <v/>
      </c>
      <c r="G512" s="131" t="str" cm="1">
        <f t="array" ref="G51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3" spans="1:7" ht="148.5" hidden="1" x14ac:dyDescent="0.25">
      <c r="A513" s="124" t="s">
        <v>158</v>
      </c>
      <c r="B513" s="125" t="str">
        <f>IF(
   COUNTIF('Equip Rates'!$B:$B, $A513) &gt; 0,
   "In Rates",
   "Not in Rates"
)</f>
        <v>In Rates</v>
      </c>
      <c r="C513" s="126">
        <f>IFERROR(_xlfn.XLOOKUP(Table19[[#This Row],[ASSET ID]],Table7[Equip '#],Table7[Rate],),"Not Billed")</f>
        <v>3650</v>
      </c>
      <c r="D513" s="128" t="str">
        <f>IF(
   COUNTIF('Equip Billings'!$B:$B, $A513) &gt; 0,
   "Billed",
   "Not Billed"
)</f>
        <v>Billed</v>
      </c>
      <c r="E513" s="125" t="str">
        <f>IF(
   COUNTIF('Equip Rates'!$B:$B, $A513)=0,
   "No Rate in Equip Rates",
   IF(
      COUNTIF('Equip Billings'!$B:$B, $A513)=0,
      "Has Rate / Not Billed",
      "Has Rate / Billed"
   )
)</f>
        <v>Has Rate / Billed</v>
      </c>
      <c r="F513" s="125" t="str">
        <f>IF(
   AND(
       COUNTIF(FLEET!$CW:$CW, $A513)&gt;0,
       COUNTIF('Equip Rates'!$B:$B, $A513)&gt;0,
       COUNTIF('Equip Billings'!$B:$B, $A513)=0
   ),
   "MISSING FROM BILLINGS",
   ""
)</f>
        <v/>
      </c>
      <c r="G513" s="127" t="str" cm="1">
        <f t="array" ref="G51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4" spans="1:7" hidden="1" x14ac:dyDescent="0.25">
      <c r="A514" s="132" t="s">
        <v>230</v>
      </c>
      <c r="B514" s="62" t="str">
        <f>IF(
   COUNTIF('Equip Rates'!$B:$B, $A514) &gt; 0,
   "In Rates",
   "Not in Rates"
)</f>
        <v>In Rates</v>
      </c>
      <c r="C514" s="133">
        <f>IFERROR(_xlfn.XLOOKUP(Table19[[#This Row],[ASSET ID]],Table7[Equip '#],Table7[Rate],),"Not Billed")</f>
        <v>3650</v>
      </c>
      <c r="D514" s="36" t="str">
        <f>IF(
   COUNTIF('Equip Billings'!$B:$B, $A514) &gt; 0,
   "Billed",
   "Not Billed"
)</f>
        <v>Billed</v>
      </c>
      <c r="E514" s="36" t="str">
        <f>IF(
   COUNTIF('Equip Rates'!$B:$B, $A514)=0,
   "No Rate in Equip Rates",
   IF(
      COUNTIF('Equip Billings'!$B:$B, $A514)=0,
      "Has Rate / Not Billed",
      "Has Rate / Billed"
   )
)</f>
        <v>Has Rate / Billed</v>
      </c>
      <c r="F514" s="62" t="str">
        <f>IF(
   AND(
       COUNTIF(FLEET!$CW:$CW, $A514)&gt;0,
       COUNTIF('Equip Rates'!$B:$B, $A514)&gt;0,
       COUNTIF('Equip Billings'!$B:$B, $A514)=0
   ),
   "MISSING FROM BILLINGS",
   ""
)</f>
        <v/>
      </c>
      <c r="G514" s="134" t="str" cm="1">
        <f t="array" ref="G51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5" spans="1:7" x14ac:dyDescent="0.25">
      <c r="A515" s="122" t="s">
        <v>231</v>
      </c>
      <c r="B515" s="36" t="str">
        <f>IF(
   COUNTIF('Equip Rates'!$B:$B, $A515) &gt; 0,
   "In Rates",
   "Not in Rates"
)</f>
        <v>In Rates</v>
      </c>
      <c r="C515" s="56">
        <f>IFERROR(_xlfn.XLOOKUP(Table19[[#This Row],[ASSET ID]],Table7[Equip '#],Table7[Rate],),"Not Billed")</f>
        <v>3650</v>
      </c>
      <c r="D515" s="36" t="str">
        <f>IF(
   COUNTIF('Equip Billings'!$B:$B, $A515) &gt; 0,
   "Billed",
   "Not Billed"
)</f>
        <v>Billed</v>
      </c>
      <c r="E515" s="36" t="str">
        <f>IF(
   COUNTIF('Equip Rates'!$B:$B, $A515)=0,
   "No Rate in Equip Rates",
   IF(
      COUNTIF('Equip Billings'!$B:$B, $A515)=0,
      "Has Rate / Not Billed",
      "Has Rate / Billed"
   )
)</f>
        <v>Has Rate / Billed</v>
      </c>
      <c r="F515" s="36" t="str">
        <f>IF(
   AND(
       COUNTIF(FLEET!$CW:$CW, $A515)&gt;0,
       COUNTIF('Equip Rates'!$B:$B, $A515)&gt;0,
       COUNTIF('Equip Billings'!$B:$B, $A515)=0
   ),
   "MISSING FROM BILLINGS",
   ""
)</f>
        <v/>
      </c>
      <c r="G515" s="123" t="str" cm="1">
        <f t="array" ref="G51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6" spans="1:7" hidden="1" x14ac:dyDescent="0.25">
      <c r="A516" s="122" t="s">
        <v>1710</v>
      </c>
      <c r="B516" s="36" t="str">
        <f>IF(
   COUNTIF('Equip Rates'!$B:$B, $A516) &gt; 0,
   "In Rates",
   "Not in Rates"
)</f>
        <v>In Rates</v>
      </c>
      <c r="C516" s="56">
        <f>IFERROR(_xlfn.XLOOKUP(Table19[[#This Row],[ASSET ID]],Table7[Equip '#],Table7[Rate],),"Not Billed")</f>
        <v>3650</v>
      </c>
      <c r="D516" s="36" t="str">
        <f>IF(
   COUNTIF('Equip Billings'!$B:$B, $A516) &gt; 0,
   "Billed",
   "Not Billed"
)</f>
        <v>Billed</v>
      </c>
      <c r="E516" s="36" t="str">
        <f>IF(
   COUNTIF('Equip Rates'!$B:$B, $A516)=0,
   "No Rate in Equip Rates",
   IF(
      COUNTIF('Equip Billings'!$B:$B, $A516)=0,
      "Has Rate / Not Billed",
      "Has Rate / Billed"
   )
)</f>
        <v>Has Rate / Billed</v>
      </c>
      <c r="F516" s="36" t="str">
        <f>IF(
   AND(
       COUNTIF(FLEET!$CW:$CW, $A516)&gt;0,
       COUNTIF('Equip Rates'!$B:$B, $A516)&gt;0,
       COUNTIF('Equip Billings'!$B:$B, $A516)=0
   ),
   "MISSING FROM BILLINGS",
   ""
)</f>
        <v/>
      </c>
      <c r="G516" s="123" t="str" cm="1">
        <f t="array" ref="G51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7" spans="1:7" hidden="1" x14ac:dyDescent="0.25">
      <c r="A517" s="122" t="s">
        <v>1712</v>
      </c>
      <c r="B517" s="36" t="str">
        <f>IF(
   COUNTIF('Equip Rates'!$B:$B, $A517) &gt; 0,
   "In Rates",
   "Not in Rates"
)</f>
        <v>In Rates</v>
      </c>
      <c r="C517" s="56">
        <f>IFERROR(_xlfn.XLOOKUP(Table19[[#This Row],[ASSET ID]],Table7[Equip '#],Table7[Rate],),"Not Billed")</f>
        <v>3650</v>
      </c>
      <c r="D517" s="36" t="str">
        <f>IF(
   COUNTIF('Equip Billings'!$B:$B, $A517) &gt; 0,
   "Billed",
   "Not Billed"
)</f>
        <v>Billed</v>
      </c>
      <c r="E517" s="36" t="str">
        <f>IF(
   COUNTIF('Equip Rates'!$B:$B, $A517)=0,
   "No Rate in Equip Rates",
   IF(
      COUNTIF('Equip Billings'!$B:$B, $A517)=0,
      "Has Rate / Not Billed",
      "Has Rate / Billed"
   )
)</f>
        <v>Has Rate / Billed</v>
      </c>
      <c r="F517" s="36" t="str">
        <f>IF(
   AND(
       COUNTIF(FLEET!$CW:$CW, $A517)&gt;0,
       COUNTIF('Equip Rates'!$B:$B, $A517)&gt;0,
       COUNTIF('Equip Billings'!$B:$B, $A517)=0
   ),
   "MISSING FROM BILLINGS",
   ""
)</f>
        <v/>
      </c>
      <c r="G517" s="123" t="str" cm="1">
        <f t="array" ref="G51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8" spans="1:7" hidden="1" x14ac:dyDescent="0.25">
      <c r="A518" s="122" t="s">
        <v>3674</v>
      </c>
      <c r="B518" s="36" t="str">
        <f>IF(
   COUNTIF('Equip Rates'!$B:$B, $A518) &gt; 0,
   "In Rates",
   "Not in Rates"
)</f>
        <v>In Rates</v>
      </c>
      <c r="C518" s="56">
        <f>IFERROR(_xlfn.XLOOKUP(Table19[[#This Row],[ASSET ID]],Table7[Equip '#],Table7[Rate],),"Not Billed")</f>
        <v>3650</v>
      </c>
      <c r="D518" s="36" t="str">
        <f>IF(
   COUNTIF('Equip Billings'!$B:$B, $A518) &gt; 0,
   "Billed",
   "Not Billed"
)</f>
        <v>Billed</v>
      </c>
      <c r="E518" s="36" t="str">
        <f>IF(
   COUNTIF('Equip Rates'!$B:$B, $A518)=0,
   "No Rate in Equip Rates",
   IF(
      COUNTIF('Equip Billings'!$B:$B, $A518)=0,
      "Has Rate / Not Billed",
      "Has Rate / Billed"
   )
)</f>
        <v>Has Rate / Billed</v>
      </c>
      <c r="F518" s="36" t="str">
        <f>IF(
   AND(
       COUNTIF(FLEET!$CW:$CW, $A518)&gt;0,
       COUNTIF('Equip Rates'!$B:$B, $A518)&gt;0,
       COUNTIF('Equip Billings'!$B:$B, $A518)=0
   ),
   "MISSING FROM BILLINGS",
   ""
)</f>
        <v/>
      </c>
      <c r="G518" s="123" t="str" cm="1">
        <f t="array" ref="G51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19" spans="1:7" hidden="1" x14ac:dyDescent="0.25">
      <c r="A519" s="122" t="s">
        <v>3675</v>
      </c>
      <c r="B519" s="36" t="str">
        <f>IF(
   COUNTIF('Equip Rates'!$B:$B, $A519) &gt; 0,
   "In Rates",
   "Not in Rates"
)</f>
        <v>In Rates</v>
      </c>
      <c r="C519" s="56">
        <f>IFERROR(_xlfn.XLOOKUP(Table19[[#This Row],[ASSET ID]],Table7[Equip '#],Table7[Rate],),"Not Billed")</f>
        <v>3650</v>
      </c>
      <c r="D519" s="36" t="str">
        <f>IF(
   COUNTIF('Equip Billings'!$B:$B, $A519) &gt; 0,
   "Billed",
   "Not Billed"
)</f>
        <v>Billed</v>
      </c>
      <c r="E519" s="36" t="str">
        <f>IF(
   COUNTIF('Equip Rates'!$B:$B, $A519)=0,
   "No Rate in Equip Rates",
   IF(
      COUNTIF('Equip Billings'!$B:$B, $A519)=0,
      "Has Rate / Not Billed",
      "Has Rate / Billed"
   )
)</f>
        <v>Has Rate / Billed</v>
      </c>
      <c r="F519" s="36" t="str">
        <f>IF(
   AND(
       COUNTIF(FLEET!$CW:$CW, $A519)&gt;0,
       COUNTIF('Equip Rates'!$B:$B, $A519)&gt;0,
       COUNTIF('Equip Billings'!$B:$B, $A519)=0
   ),
   "MISSING FROM BILLINGS",
   ""
)</f>
        <v/>
      </c>
      <c r="G519" s="123" t="str" cm="1">
        <f t="array" ref="G51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0" spans="1:7" hidden="1" x14ac:dyDescent="0.25">
      <c r="A520" s="129" t="s">
        <v>3676</v>
      </c>
      <c r="B520" s="60" t="str">
        <f>IF(
   COUNTIF('Equip Rates'!$B:$B, $A520) &gt; 0,
   "In Rates",
   "Not in Rates"
)</f>
        <v>In Rates</v>
      </c>
      <c r="C520" s="130">
        <f>IFERROR(_xlfn.XLOOKUP(Table19[[#This Row],[ASSET ID]],Table7[Equip '#],Table7[Rate],),"Not Billed")</f>
        <v>3650</v>
      </c>
      <c r="D520" s="36" t="str">
        <f>IF(
   COUNTIF('Equip Billings'!$B:$B, $A520) &gt; 0,
   "Billed",
   "Not Billed"
)</f>
        <v>Billed</v>
      </c>
      <c r="E520" s="36" t="str">
        <f>IF(
   COUNTIF('Equip Rates'!$B:$B, $A520)=0,
   "No Rate in Equip Rates",
   IF(
      COUNTIF('Equip Billings'!$B:$B, $A520)=0,
      "Has Rate / Not Billed",
      "Has Rate / Billed"
   )
)</f>
        <v>Has Rate / Billed</v>
      </c>
      <c r="F520" s="60" t="str">
        <f>IF(
   AND(
       COUNTIF(FLEET!$CW:$CW, $A520)&gt;0,
       COUNTIF('Equip Rates'!$B:$B, $A520)&gt;0,
       COUNTIF('Equip Billings'!$B:$B, $A520)=0
   ),
   "MISSING FROM BILLINGS",
   ""
)</f>
        <v/>
      </c>
      <c r="G520" s="131" t="str" cm="1">
        <f t="array" ref="G52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1" spans="1:7" ht="181.5" hidden="1" x14ac:dyDescent="0.25">
      <c r="A521" s="124" t="s">
        <v>4002</v>
      </c>
      <c r="B521" s="125" t="str">
        <f>IF(
   COUNTIF('Equip Rates'!$B:$B, $A521) &gt; 0,
   "In Rates",
   "Not in Rates"
)</f>
        <v>In Rates</v>
      </c>
      <c r="C521" s="126">
        <f>IFERROR(_xlfn.XLOOKUP(Table19[[#This Row],[ASSET ID]],Table7[Equip '#],Table7[Rate],),"Not Billed")</f>
        <v>3650</v>
      </c>
      <c r="D521" s="128" t="str">
        <f>IF(
   COUNTIF('Equip Billings'!$B:$B, $A521) &gt; 0,
   "Billed",
   "Not Billed"
)</f>
        <v>Billed</v>
      </c>
      <c r="E521" s="125" t="str">
        <f>IF(
   COUNTIF('Equip Rates'!$B:$B, $A521)=0,
   "No Rate in Equip Rates",
   IF(
      COUNTIF('Equip Billings'!$B:$B, $A521)=0,
      "Has Rate / Not Billed",
      "Has Rate / Billed"
   )
)</f>
        <v>Has Rate / Billed</v>
      </c>
      <c r="F521" s="125" t="str">
        <f>IF(
   AND(
       COUNTIF(FLEET!$CW:$CW, $A521)&gt;0,
       COUNTIF('Equip Rates'!$B:$B, $A521)&gt;0,
       COUNTIF('Equip Billings'!$B:$B, $A521)=0
   ),
   "MISSING FROM BILLINGS",
   ""
)</f>
        <v/>
      </c>
      <c r="G521" s="127" t="str" cm="1">
        <f t="array" ref="G52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2" spans="1:7" hidden="1" x14ac:dyDescent="0.25">
      <c r="A522" s="132" t="s">
        <v>4003</v>
      </c>
      <c r="B522" s="62" t="str">
        <f>IF(
   COUNTIF('Equip Rates'!$B:$B, $A522) &gt; 0,
   "In Rates",
   "Not in Rates"
)</f>
        <v>Not in Rates</v>
      </c>
      <c r="C522" s="133" t="str">
        <f>IFERROR(_xlfn.XLOOKUP(Table19[[#This Row],[ASSET ID]],Table7[Equip '#],Table7[Rate],),"Not Billed")</f>
        <v>Not Billed</v>
      </c>
      <c r="D522" s="36" t="str">
        <f>IF(
   COUNTIF('Equip Billings'!$B:$B, $A522) &gt; 0,
   "Billed",
   "Not Billed"
)</f>
        <v>Not Billed</v>
      </c>
      <c r="E522" s="36" t="str">
        <f>IF(
   COUNTIF('Equip Rates'!$B:$B, $A522)=0,
   "No Rate in Equip Rates",
   IF(
      COUNTIF('Equip Billings'!$B:$B, $A522)=0,
      "Has Rate / Not Billed",
      "Has Rate / Billed"
   )
)</f>
        <v>No Rate in Equip Rates</v>
      </c>
      <c r="F522" s="62" t="str">
        <f>IF(
   AND(
       COUNTIF(FLEET!$CW:$CW, $A522)&gt;0,
       COUNTIF('Equip Rates'!$B:$B, $A522)&gt;0,
       COUNTIF('Equip Billings'!$B:$B, $A522)=0
   ),
   "MISSING FROM BILLINGS",
   ""
)</f>
        <v/>
      </c>
      <c r="G522" s="134" t="str" cm="1">
        <f t="array" ref="G52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3" spans="1:7" hidden="1" x14ac:dyDescent="0.25">
      <c r="A523" s="129" t="s">
        <v>7437</v>
      </c>
      <c r="B523" s="60" t="str">
        <f>IF(
   COUNTIF('Equip Rates'!$B:$B, $A523) &gt; 0,
   "In Rates",
   "Not in Rates"
)</f>
        <v>Not in Rates</v>
      </c>
      <c r="C523" s="130" t="str">
        <f>IFERROR(_xlfn.XLOOKUP(Table19[[#This Row],[ASSET ID]],Table7[Equip '#],Table7[Rate],),"Not Billed")</f>
        <v>Not Billed</v>
      </c>
      <c r="D523" s="36" t="str">
        <f>IF(
   COUNTIF('Equip Billings'!$B:$B, $A523) &gt; 0,
   "Billed",
   "Not Billed"
)</f>
        <v>Not Billed</v>
      </c>
      <c r="E523" s="36" t="str">
        <f>IF(
   COUNTIF('Equip Rates'!$B:$B, $A523)=0,
   "No Rate in Equip Rates",
   IF(
      COUNTIF('Equip Billings'!$B:$B, $A523)=0,
      "Has Rate / Not Billed",
      "Has Rate / Billed"
   )
)</f>
        <v>No Rate in Equip Rates</v>
      </c>
      <c r="F523" s="60" t="str">
        <f>IF(
   AND(
       COUNTIF(FLEET!$CW:$CW, $A523)&gt;0,
       COUNTIF('Equip Rates'!$B:$B, $A523)&gt;0,
       COUNTIF('Equip Billings'!$B:$B, $A523)=0
   ),
   "MISSING FROM BILLINGS",
   ""
)</f>
        <v/>
      </c>
      <c r="G523" s="131" t="str" cm="1">
        <f t="array" ref="G52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4" spans="1:7" ht="16.5" hidden="1" x14ac:dyDescent="0.25">
      <c r="A524" s="124" t="s">
        <v>72</v>
      </c>
      <c r="B524" s="125" t="str">
        <f>IF(
   COUNTIF('Equip Rates'!$B:$B, $A524) &gt; 0,
   "In Rates",
   "Not in Rates"
)</f>
        <v>In Rates</v>
      </c>
      <c r="C524" s="126">
        <f>IFERROR(_xlfn.XLOOKUP(Table19[[#This Row],[ASSET ID]],Table7[Equip '#],Table7[Rate],),"Not Billed")</f>
        <v>2100</v>
      </c>
      <c r="D524" s="128" t="str">
        <f>IF(
   COUNTIF('Equip Billings'!$B:$B, $A524) &gt; 0,
   "Billed",
   "Not Billed"
)</f>
        <v>Not Billed</v>
      </c>
      <c r="E524" s="125" t="str">
        <f>IF(
   COUNTIF('Equip Rates'!$B:$B, $A524)=0,
   "No Rate in Equip Rates",
   IF(
      COUNTIF('Equip Billings'!$B:$B, $A524)=0,
      "Has Rate / Not Billed",
      "Has Rate / Billed"
   )
)</f>
        <v>Has Rate / Not Billed</v>
      </c>
      <c r="F524" s="125" t="str">
        <f>IF(
   AND(
       COUNTIF(FLEET!$CW:$CW, $A524)&gt;0,
       COUNTIF('Equip Rates'!$B:$B, $A524)&gt;0,
       COUNTIF('Equip Billings'!$B:$B, $A524)=0
   ),
   "MISSING FROM BILLINGS",
   ""
)</f>
        <v>MISSING FROM BILLINGS</v>
      </c>
      <c r="G524" s="127" t="str" cm="1">
        <f t="array" ref="G52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25" spans="1:7" hidden="1" x14ac:dyDescent="0.25">
      <c r="A525" s="132" t="s">
        <v>75</v>
      </c>
      <c r="B525" s="62" t="str">
        <f>IF(
   COUNTIF('Equip Rates'!$B:$B, $A525) &gt; 0,
   "In Rates",
   "Not in Rates"
)</f>
        <v>In Rates</v>
      </c>
      <c r="C525" s="133">
        <f>IFERROR(_xlfn.XLOOKUP(Table19[[#This Row],[ASSET ID]],Table7[Equip '#],Table7[Rate],),"Not Billed")</f>
        <v>2100</v>
      </c>
      <c r="D525" s="36" t="str">
        <f>IF(
   COUNTIF('Equip Billings'!$B:$B, $A525) &gt; 0,
   "Billed",
   "Not Billed"
)</f>
        <v>Billed</v>
      </c>
      <c r="E525" s="36" t="str">
        <f>IF(
   COUNTIF('Equip Rates'!$B:$B, $A525)=0,
   "No Rate in Equip Rates",
   IF(
      COUNTIF('Equip Billings'!$B:$B, $A525)=0,
      "Has Rate / Not Billed",
      "Has Rate / Billed"
   )
)</f>
        <v>Has Rate / Billed</v>
      </c>
      <c r="F525" s="62" t="str">
        <f>IF(
   AND(
       COUNTIF(FLEET!$CW:$CW, $A525)&gt;0,
       COUNTIF('Equip Rates'!$B:$B, $A525)&gt;0,
       COUNTIF('Equip Billings'!$B:$B, $A525)=0
   ),
   "MISSING FROM BILLINGS",
   ""
)</f>
        <v/>
      </c>
      <c r="G525" s="134" t="str" cm="1">
        <f t="array" ref="G52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6" spans="1:7" hidden="1" x14ac:dyDescent="0.25">
      <c r="A526" s="122" t="s">
        <v>76</v>
      </c>
      <c r="B526" s="36" t="str">
        <f>IF(
   COUNTIF('Equip Rates'!$B:$B, $A526) &gt; 0,
   "In Rates",
   "Not in Rates"
)</f>
        <v>In Rates</v>
      </c>
      <c r="C526" s="56">
        <f>IFERROR(_xlfn.XLOOKUP(Table19[[#This Row],[ASSET ID]],Table7[Equip '#],Table7[Rate],),"Not Billed")</f>
        <v>2100</v>
      </c>
      <c r="D526" s="36" t="str">
        <f>IF(
   COUNTIF('Equip Billings'!$B:$B, $A526) &gt; 0,
   "Billed",
   "Not Billed"
)</f>
        <v>Billed</v>
      </c>
      <c r="E526" s="36" t="str">
        <f>IF(
   COUNTIF('Equip Rates'!$B:$B, $A526)=0,
   "No Rate in Equip Rates",
   IF(
      COUNTIF('Equip Billings'!$B:$B, $A526)=0,
      "Has Rate / Not Billed",
      "Has Rate / Billed"
   )
)</f>
        <v>Has Rate / Billed</v>
      </c>
      <c r="F526" s="36" t="str">
        <f>IF(
   AND(
       COUNTIF(FLEET!$CW:$CW, $A526)&gt;0,
       COUNTIF('Equip Rates'!$B:$B, $A526)&gt;0,
       COUNTIF('Equip Billings'!$B:$B, $A526)=0
   ),
   "MISSING FROM BILLINGS",
   ""
)</f>
        <v/>
      </c>
      <c r="G526" s="123" t="str" cm="1">
        <f t="array" ref="G52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7" spans="1:7" hidden="1" x14ac:dyDescent="0.25">
      <c r="A527" s="122" t="s">
        <v>77</v>
      </c>
      <c r="B527" s="36" t="str">
        <f>IF(
   COUNTIF('Equip Rates'!$B:$B, $A527) &gt; 0,
   "In Rates",
   "Not in Rates"
)</f>
        <v>In Rates</v>
      </c>
      <c r="C527" s="56">
        <f>IFERROR(_xlfn.XLOOKUP(Table19[[#This Row],[ASSET ID]],Table7[Equip '#],Table7[Rate],),"Not Billed")</f>
        <v>2100</v>
      </c>
      <c r="D527" s="36" t="str">
        <f>IF(
   COUNTIF('Equip Billings'!$B:$B, $A527) &gt; 0,
   "Billed",
   "Not Billed"
)</f>
        <v>Billed</v>
      </c>
      <c r="E527" s="36" t="str">
        <f>IF(
   COUNTIF('Equip Rates'!$B:$B, $A527)=0,
   "No Rate in Equip Rates",
   IF(
      COUNTIF('Equip Billings'!$B:$B, $A527)=0,
      "Has Rate / Not Billed",
      "Has Rate / Billed"
   )
)</f>
        <v>Has Rate / Billed</v>
      </c>
      <c r="F527" s="36" t="str">
        <f>IF(
   AND(
       COUNTIF(FLEET!$CW:$CW, $A527)&gt;0,
       COUNTIF('Equip Rates'!$B:$B, $A527)&gt;0,
       COUNTIF('Equip Billings'!$B:$B, $A527)=0
   ),
   "MISSING FROM BILLINGS",
   ""
)</f>
        <v/>
      </c>
      <c r="G527" s="123" t="str" cm="1">
        <f t="array" ref="G52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8" spans="1:7" hidden="1" x14ac:dyDescent="0.25">
      <c r="A528" s="122" t="s">
        <v>78</v>
      </c>
      <c r="B528" s="36" t="str">
        <f>IF(
   COUNTIF('Equip Rates'!$B:$B, $A528) &gt; 0,
   "In Rates",
   "Not in Rates"
)</f>
        <v>In Rates</v>
      </c>
      <c r="C528" s="56">
        <f>IFERROR(_xlfn.XLOOKUP(Table19[[#This Row],[ASSET ID]],Table7[Equip '#],Table7[Rate],),"Not Billed")</f>
        <v>2100</v>
      </c>
      <c r="D528" s="36" t="str">
        <f>IF(
   COUNTIF('Equip Billings'!$B:$B, $A528) &gt; 0,
   "Billed",
   "Not Billed"
)</f>
        <v>Billed</v>
      </c>
      <c r="E528" s="36" t="str">
        <f>IF(
   COUNTIF('Equip Rates'!$B:$B, $A528)=0,
   "No Rate in Equip Rates",
   IF(
      COUNTIF('Equip Billings'!$B:$B, $A528)=0,
      "Has Rate / Not Billed",
      "Has Rate / Billed"
   )
)</f>
        <v>Has Rate / Billed</v>
      </c>
      <c r="F528" s="36" t="str">
        <f>IF(
   AND(
       COUNTIF(FLEET!$CW:$CW, $A528)&gt;0,
       COUNTIF('Equip Rates'!$B:$B, $A528)&gt;0,
       COUNTIF('Equip Billings'!$B:$B, $A528)=0
   ),
   "MISSING FROM BILLINGS",
   ""
)</f>
        <v/>
      </c>
      <c r="G528" s="123" t="str" cm="1">
        <f t="array" ref="G52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29" spans="1:7" hidden="1" x14ac:dyDescent="0.25">
      <c r="A529" s="122" t="s">
        <v>196</v>
      </c>
      <c r="B529" s="36" t="str">
        <f>IF(
   COUNTIF('Equip Rates'!$B:$B, $A529) &gt; 0,
   "In Rates",
   "Not in Rates"
)</f>
        <v>In Rates</v>
      </c>
      <c r="C529" s="56">
        <f>IFERROR(_xlfn.XLOOKUP(Table19[[#This Row],[ASSET ID]],Table7[Equip '#],Table7[Rate],),"Not Billed")</f>
        <v>2100</v>
      </c>
      <c r="D529" s="36" t="str">
        <f>IF(
   COUNTIF('Equip Billings'!$B:$B, $A529) &gt; 0,
   "Billed",
   "Not Billed"
)</f>
        <v>Billed</v>
      </c>
      <c r="E529" s="36" t="str">
        <f>IF(
   COUNTIF('Equip Rates'!$B:$B, $A529)=0,
   "No Rate in Equip Rates",
   IF(
      COUNTIF('Equip Billings'!$B:$B, $A529)=0,
      "Has Rate / Not Billed",
      "Has Rate / Billed"
   )
)</f>
        <v>Has Rate / Billed</v>
      </c>
      <c r="F529" s="36" t="str">
        <f>IF(
   AND(
       COUNTIF(FLEET!$CW:$CW, $A529)&gt;0,
       COUNTIF('Equip Rates'!$B:$B, $A529)&gt;0,
       COUNTIF('Equip Billings'!$B:$B, $A529)=0
   ),
   "MISSING FROM BILLINGS",
   ""
)</f>
        <v/>
      </c>
      <c r="G529" s="123" t="str" cm="1">
        <f t="array" ref="G52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0" spans="1:7" hidden="1" x14ac:dyDescent="0.25">
      <c r="A530" s="122" t="s">
        <v>79</v>
      </c>
      <c r="B530" s="36" t="str">
        <f>IF(
   COUNTIF('Equip Rates'!$B:$B, $A530) &gt; 0,
   "In Rates",
   "Not in Rates"
)</f>
        <v>In Rates</v>
      </c>
      <c r="C530" s="56">
        <f>IFERROR(_xlfn.XLOOKUP(Table19[[#This Row],[ASSET ID]],Table7[Equip '#],Table7[Rate],),"Not Billed")</f>
        <v>2100</v>
      </c>
      <c r="D530" s="36" t="str">
        <f>IF(
   COUNTIF('Equip Billings'!$B:$B, $A530) &gt; 0,
   "Billed",
   "Not Billed"
)</f>
        <v>Billed</v>
      </c>
      <c r="E530" s="36" t="str">
        <f>IF(
   COUNTIF('Equip Rates'!$B:$B, $A530)=0,
   "No Rate in Equip Rates",
   IF(
      COUNTIF('Equip Billings'!$B:$B, $A530)=0,
      "Has Rate / Not Billed",
      "Has Rate / Billed"
   )
)</f>
        <v>Has Rate / Billed</v>
      </c>
      <c r="F530" s="36" t="str">
        <f>IF(
   AND(
       COUNTIF(FLEET!$CW:$CW, $A530)&gt;0,
       COUNTIF('Equip Rates'!$B:$B, $A530)&gt;0,
       COUNTIF('Equip Billings'!$B:$B, $A530)=0
   ),
   "MISSING FROM BILLINGS",
   ""
)</f>
        <v/>
      </c>
      <c r="G530" s="123" t="str" cm="1">
        <f t="array" ref="G53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1" spans="1:7" hidden="1" x14ac:dyDescent="0.25">
      <c r="A531" s="122" t="s">
        <v>80</v>
      </c>
      <c r="B531" s="36" t="str">
        <f>IF(
   COUNTIF('Equip Rates'!$B:$B, $A531) &gt; 0,
   "In Rates",
   "Not in Rates"
)</f>
        <v>In Rates</v>
      </c>
      <c r="C531" s="56">
        <f>IFERROR(_xlfn.XLOOKUP(Table19[[#This Row],[ASSET ID]],Table7[Equip '#],Table7[Rate],),"Not Billed")</f>
        <v>2100</v>
      </c>
      <c r="D531" s="36" t="str">
        <f>IF(
   COUNTIF('Equip Billings'!$B:$B, $A531) &gt; 0,
   "Billed",
   "Not Billed"
)</f>
        <v>Billed</v>
      </c>
      <c r="E531" s="36" t="str">
        <f>IF(
   COUNTIF('Equip Rates'!$B:$B, $A531)=0,
   "No Rate in Equip Rates",
   IF(
      COUNTIF('Equip Billings'!$B:$B, $A531)=0,
      "Has Rate / Not Billed",
      "Has Rate / Billed"
   )
)</f>
        <v>Has Rate / Billed</v>
      </c>
      <c r="F531" s="36" t="str">
        <f>IF(
   AND(
       COUNTIF(FLEET!$CW:$CW, $A531)&gt;0,
       COUNTIF('Equip Rates'!$B:$B, $A531)&gt;0,
       COUNTIF('Equip Billings'!$B:$B, $A531)=0
   ),
   "MISSING FROM BILLINGS",
   ""
)</f>
        <v/>
      </c>
      <c r="G531" s="123" t="str" cm="1">
        <f t="array" ref="G53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2" spans="1:7" x14ac:dyDescent="0.25">
      <c r="A532" s="122" t="s">
        <v>81</v>
      </c>
      <c r="B532" s="36" t="str">
        <f>IF(
   COUNTIF('Equip Rates'!$B:$B, $A532) &gt; 0,
   "In Rates",
   "Not in Rates"
)</f>
        <v>In Rates</v>
      </c>
      <c r="C532" s="56">
        <f>IFERROR(_xlfn.XLOOKUP(Table19[[#This Row],[ASSET ID]],Table7[Equip '#],Table7[Rate],),"Not Billed")</f>
        <v>2100</v>
      </c>
      <c r="D532" s="36" t="str">
        <f>IF(
   COUNTIF('Equip Billings'!$B:$B, $A532) &gt; 0,
   "Billed",
   "Not Billed"
)</f>
        <v>Billed</v>
      </c>
      <c r="E532" s="36" t="str">
        <f>IF(
   COUNTIF('Equip Rates'!$B:$B, $A532)=0,
   "No Rate in Equip Rates",
   IF(
      COUNTIF('Equip Billings'!$B:$B, $A532)=0,
      "Has Rate / Not Billed",
      "Has Rate / Billed"
   )
)</f>
        <v>Has Rate / Billed</v>
      </c>
      <c r="F532" s="36" t="str">
        <f>IF(
   AND(
       COUNTIF(FLEET!$CW:$CW, $A532)&gt;0,
       COUNTIF('Equip Rates'!$B:$B, $A532)&gt;0,
       COUNTIF('Equip Billings'!$B:$B, $A532)=0
   ),
   "MISSING FROM BILLINGS",
   ""
)</f>
        <v/>
      </c>
      <c r="G532" s="123" t="str" cm="1">
        <f t="array" ref="G53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3" spans="1:7" hidden="1" x14ac:dyDescent="0.25">
      <c r="A533" s="122" t="s">
        <v>82</v>
      </c>
      <c r="B533" s="36" t="str">
        <f>IF(
   COUNTIF('Equip Rates'!$B:$B, $A533) &gt; 0,
   "In Rates",
   "Not in Rates"
)</f>
        <v>In Rates</v>
      </c>
      <c r="C533" s="56">
        <f>IFERROR(_xlfn.XLOOKUP(Table19[[#This Row],[ASSET ID]],Table7[Equip '#],Table7[Rate],),"Not Billed")</f>
        <v>2100</v>
      </c>
      <c r="D533" s="36" t="str">
        <f>IF(
   COUNTIF('Equip Billings'!$B:$B, $A533) &gt; 0,
   "Billed",
   "Not Billed"
)</f>
        <v>Billed</v>
      </c>
      <c r="E533" s="36" t="str">
        <f>IF(
   COUNTIF('Equip Rates'!$B:$B, $A533)=0,
   "No Rate in Equip Rates",
   IF(
      COUNTIF('Equip Billings'!$B:$B, $A533)=0,
      "Has Rate / Not Billed",
      "Has Rate / Billed"
   )
)</f>
        <v>Has Rate / Billed</v>
      </c>
      <c r="F533" s="36" t="str">
        <f>IF(
   AND(
       COUNTIF(FLEET!$CW:$CW, $A533)&gt;0,
       COUNTIF('Equip Rates'!$B:$B, $A533)&gt;0,
       COUNTIF('Equip Billings'!$B:$B, $A533)=0
   ),
   "MISSING FROM BILLINGS",
   ""
)</f>
        <v/>
      </c>
      <c r="G533" s="123" t="str" cm="1">
        <f t="array" ref="G53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4" spans="1:7" x14ac:dyDescent="0.25">
      <c r="A534" s="122" t="s">
        <v>83</v>
      </c>
      <c r="B534" s="36" t="str">
        <f>IF(
   COUNTIF('Equip Rates'!$B:$B, $A534) &gt; 0,
   "In Rates",
   "Not in Rates"
)</f>
        <v>In Rates</v>
      </c>
      <c r="C534" s="56">
        <f>IFERROR(_xlfn.XLOOKUP(Table19[[#This Row],[ASSET ID]],Table7[Equip '#],Table7[Rate],),"Not Billed")</f>
        <v>2100</v>
      </c>
      <c r="D534" s="36" t="str">
        <f>IF(
   COUNTIF('Equip Billings'!$B:$B, $A534) &gt; 0,
   "Billed",
   "Not Billed"
)</f>
        <v>Billed</v>
      </c>
      <c r="E534" s="36" t="str">
        <f>IF(
   COUNTIF('Equip Rates'!$B:$B, $A534)=0,
   "No Rate in Equip Rates",
   IF(
      COUNTIF('Equip Billings'!$B:$B, $A534)=0,
      "Has Rate / Not Billed",
      "Has Rate / Billed"
   )
)</f>
        <v>Has Rate / Billed</v>
      </c>
      <c r="F534" s="36" t="str">
        <f>IF(
   AND(
       COUNTIF(FLEET!$CW:$CW, $A534)&gt;0,
       COUNTIF('Equip Rates'!$B:$B, $A534)&gt;0,
       COUNTIF('Equip Billings'!$B:$B, $A534)=0
   ),
   "MISSING FROM BILLINGS",
   ""
)</f>
        <v/>
      </c>
      <c r="G534" s="123" t="str" cm="1">
        <f t="array" ref="G53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5" spans="1:7" hidden="1" x14ac:dyDescent="0.25">
      <c r="A535" s="122" t="s">
        <v>3063</v>
      </c>
      <c r="B535" s="36" t="str">
        <f>IF(
   COUNTIF('Equip Rates'!$B:$B, $A535) &gt; 0,
   "In Rates",
   "Not in Rates"
)</f>
        <v>In Rates</v>
      </c>
      <c r="C535" s="56">
        <f>IFERROR(_xlfn.XLOOKUP(Table19[[#This Row],[ASSET ID]],Table7[Equip '#],Table7[Rate],),"Not Billed")</f>
        <v>2100</v>
      </c>
      <c r="D535" s="36" t="str">
        <f>IF(
   COUNTIF('Equip Billings'!$B:$B, $A535) &gt; 0,
   "Billed",
   "Not Billed"
)</f>
        <v>Billed</v>
      </c>
      <c r="E535" s="36" t="str">
        <f>IF(
   COUNTIF('Equip Rates'!$B:$B, $A535)=0,
   "No Rate in Equip Rates",
   IF(
      COUNTIF('Equip Billings'!$B:$B, $A535)=0,
      "Has Rate / Not Billed",
      "Has Rate / Billed"
   )
)</f>
        <v>Has Rate / Billed</v>
      </c>
      <c r="F535" s="36" t="str">
        <f>IF(
   AND(
       COUNTIF(FLEET!$CW:$CW, $A535)&gt;0,
       COUNTIF('Equip Rates'!$B:$B, $A535)&gt;0,
       COUNTIF('Equip Billings'!$B:$B, $A535)=0
   ),
   "MISSING FROM BILLINGS",
   ""
)</f>
        <v/>
      </c>
      <c r="G535" s="123" t="str" cm="1">
        <f t="array" ref="G53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6" spans="1:7" hidden="1" x14ac:dyDescent="0.25">
      <c r="A536" s="122" t="s">
        <v>3064</v>
      </c>
      <c r="B536" s="36" t="str">
        <f>IF(
   COUNTIF('Equip Rates'!$B:$B, $A536) &gt; 0,
   "In Rates",
   "Not in Rates"
)</f>
        <v>In Rates</v>
      </c>
      <c r="C536" s="56">
        <f>IFERROR(_xlfn.XLOOKUP(Table19[[#This Row],[ASSET ID]],Table7[Equip '#],Table7[Rate],),"Not Billed")</f>
        <v>2100</v>
      </c>
      <c r="D536" s="36" t="str">
        <f>IF(
   COUNTIF('Equip Billings'!$B:$B, $A536) &gt; 0,
   "Billed",
   "Not Billed"
)</f>
        <v>Billed</v>
      </c>
      <c r="E536" s="36" t="str">
        <f>IF(
   COUNTIF('Equip Rates'!$B:$B, $A536)=0,
   "No Rate in Equip Rates",
   IF(
      COUNTIF('Equip Billings'!$B:$B, $A536)=0,
      "Has Rate / Not Billed",
      "Has Rate / Billed"
   )
)</f>
        <v>Has Rate / Billed</v>
      </c>
      <c r="F536" s="36" t="str">
        <f>IF(
   AND(
       COUNTIF(FLEET!$CW:$CW, $A536)&gt;0,
       COUNTIF('Equip Rates'!$B:$B, $A536)&gt;0,
       COUNTIF('Equip Billings'!$B:$B, $A536)=0
   ),
   "MISSING FROM BILLINGS",
   ""
)</f>
        <v/>
      </c>
      <c r="G536" s="123" t="str" cm="1">
        <f t="array" ref="G53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7" spans="1:7" hidden="1" x14ac:dyDescent="0.25">
      <c r="A537" s="122" t="s">
        <v>3070</v>
      </c>
      <c r="B537" s="36" t="str">
        <f>IF(
   COUNTIF('Equip Rates'!$B:$B, $A537) &gt; 0,
   "In Rates",
   "Not in Rates"
)</f>
        <v>In Rates</v>
      </c>
      <c r="C537" s="56">
        <f>IFERROR(_xlfn.XLOOKUP(Table19[[#This Row],[ASSET ID]],Table7[Equip '#],Table7[Rate],),"Not Billed")</f>
        <v>2100</v>
      </c>
      <c r="D537" s="36" t="str">
        <f>IF(
   COUNTIF('Equip Billings'!$B:$B, $A537) &gt; 0,
   "Billed",
   "Not Billed"
)</f>
        <v>Billed</v>
      </c>
      <c r="E537" s="36" t="str">
        <f>IF(
   COUNTIF('Equip Rates'!$B:$B, $A537)=0,
   "No Rate in Equip Rates",
   IF(
      COUNTIF('Equip Billings'!$B:$B, $A537)=0,
      "Has Rate / Not Billed",
      "Has Rate / Billed"
   )
)</f>
        <v>Has Rate / Billed</v>
      </c>
      <c r="F537" s="36" t="str">
        <f>IF(
   AND(
       COUNTIF(FLEET!$CW:$CW, $A537)&gt;0,
       COUNTIF('Equip Rates'!$B:$B, $A537)&gt;0,
       COUNTIF('Equip Billings'!$B:$B, $A537)=0
   ),
   "MISSING FROM BILLINGS",
   ""
)</f>
        <v/>
      </c>
      <c r="G537" s="123" t="str" cm="1">
        <f t="array" ref="G53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8" spans="1:7" hidden="1" x14ac:dyDescent="0.25">
      <c r="A538" s="122" t="s">
        <v>3071</v>
      </c>
      <c r="B538" s="36" t="str">
        <f>IF(
   COUNTIF('Equip Rates'!$B:$B, $A538) &gt; 0,
   "In Rates",
   "Not in Rates"
)</f>
        <v>In Rates</v>
      </c>
      <c r="C538" s="56">
        <f>IFERROR(_xlfn.XLOOKUP(Table19[[#This Row],[ASSET ID]],Table7[Equip '#],Table7[Rate],),"Not Billed")</f>
        <v>2100</v>
      </c>
      <c r="D538" s="36" t="str">
        <f>IF(
   COUNTIF('Equip Billings'!$B:$B, $A538) &gt; 0,
   "Billed",
   "Not Billed"
)</f>
        <v>Billed</v>
      </c>
      <c r="E538" s="36" t="str">
        <f>IF(
   COUNTIF('Equip Rates'!$B:$B, $A538)=0,
   "No Rate in Equip Rates",
   IF(
      COUNTIF('Equip Billings'!$B:$B, $A538)=0,
      "Has Rate / Not Billed",
      "Has Rate / Billed"
   )
)</f>
        <v>Has Rate / Billed</v>
      </c>
      <c r="F538" s="36" t="str">
        <f>IF(
   AND(
       COUNTIF(FLEET!$CW:$CW, $A538)&gt;0,
       COUNTIF('Equip Rates'!$B:$B, $A538)&gt;0,
       COUNTIF('Equip Billings'!$B:$B, $A538)=0
   ),
   "MISSING FROM BILLINGS",
   ""
)</f>
        <v/>
      </c>
      <c r="G538" s="123" t="str" cm="1">
        <f t="array" ref="G53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39" spans="1:7" hidden="1" x14ac:dyDescent="0.25">
      <c r="A539" s="122" t="s">
        <v>3072</v>
      </c>
      <c r="B539" s="36" t="str">
        <f>IF(
   COUNTIF('Equip Rates'!$B:$B, $A539) &gt; 0,
   "In Rates",
   "Not in Rates"
)</f>
        <v>In Rates</v>
      </c>
      <c r="C539" s="56">
        <f>IFERROR(_xlfn.XLOOKUP(Table19[[#This Row],[ASSET ID]],Table7[Equip '#],Table7[Rate],),"Not Billed")</f>
        <v>2100</v>
      </c>
      <c r="D539" s="36" t="str">
        <f>IF(
   COUNTIF('Equip Billings'!$B:$B, $A539) &gt; 0,
   "Billed",
   "Not Billed"
)</f>
        <v>Billed</v>
      </c>
      <c r="E539" s="36" t="str">
        <f>IF(
   COUNTIF('Equip Rates'!$B:$B, $A539)=0,
   "No Rate in Equip Rates",
   IF(
      COUNTIF('Equip Billings'!$B:$B, $A539)=0,
      "Has Rate / Not Billed",
      "Has Rate / Billed"
   )
)</f>
        <v>Has Rate / Billed</v>
      </c>
      <c r="F539" s="36" t="str">
        <f>IF(
   AND(
       COUNTIF(FLEET!$CW:$CW, $A539)&gt;0,
       COUNTIF('Equip Rates'!$B:$B, $A539)&gt;0,
       COUNTIF('Equip Billings'!$B:$B, $A539)=0
   ),
   "MISSING FROM BILLINGS",
   ""
)</f>
        <v/>
      </c>
      <c r="G539" s="123" t="str" cm="1">
        <f t="array" ref="G53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0" spans="1:7" hidden="1" x14ac:dyDescent="0.25">
      <c r="A540" s="122" t="s">
        <v>3105</v>
      </c>
      <c r="B540" s="36" t="str">
        <f>IF(
   COUNTIF('Equip Rates'!$B:$B, $A540) &gt; 0,
   "In Rates",
   "Not in Rates"
)</f>
        <v>In Rates</v>
      </c>
      <c r="C540" s="56">
        <f>IFERROR(_xlfn.XLOOKUP(Table19[[#This Row],[ASSET ID]],Table7[Equip '#],Table7[Rate],),"Not Billed")</f>
        <v>2100</v>
      </c>
      <c r="D540" s="36" t="str">
        <f>IF(
   COUNTIF('Equip Billings'!$B:$B, $A540) &gt; 0,
   "Billed",
   "Not Billed"
)</f>
        <v>Billed</v>
      </c>
      <c r="E540" s="36" t="str">
        <f>IF(
   COUNTIF('Equip Rates'!$B:$B, $A540)=0,
   "No Rate in Equip Rates",
   IF(
      COUNTIF('Equip Billings'!$B:$B, $A540)=0,
      "Has Rate / Not Billed",
      "Has Rate / Billed"
   )
)</f>
        <v>Has Rate / Billed</v>
      </c>
      <c r="F540" s="36" t="str">
        <f>IF(
   AND(
       COUNTIF(FLEET!$CW:$CW, $A540)&gt;0,
       COUNTIF('Equip Rates'!$B:$B, $A540)&gt;0,
       COUNTIF('Equip Billings'!$B:$B, $A540)=0
   ),
   "MISSING FROM BILLINGS",
   ""
)</f>
        <v/>
      </c>
      <c r="G540" s="123" t="str" cm="1">
        <f t="array" ref="G54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1" spans="1:7" hidden="1" x14ac:dyDescent="0.25">
      <c r="A541" s="122" t="s">
        <v>3106</v>
      </c>
      <c r="B541" s="36" t="str">
        <f>IF(
   COUNTIF('Equip Rates'!$B:$B, $A541) &gt; 0,
   "In Rates",
   "Not in Rates"
)</f>
        <v>In Rates</v>
      </c>
      <c r="C541" s="56">
        <f>IFERROR(_xlfn.XLOOKUP(Table19[[#This Row],[ASSET ID]],Table7[Equip '#],Table7[Rate],),"Not Billed")</f>
        <v>2100</v>
      </c>
      <c r="D541" s="36" t="str">
        <f>IF(
   COUNTIF('Equip Billings'!$B:$B, $A541) &gt; 0,
   "Billed",
   "Not Billed"
)</f>
        <v>Billed</v>
      </c>
      <c r="E541" s="36" t="str">
        <f>IF(
   COUNTIF('Equip Rates'!$B:$B, $A541)=0,
   "No Rate in Equip Rates",
   IF(
      COUNTIF('Equip Billings'!$B:$B, $A541)=0,
      "Has Rate / Not Billed",
      "Has Rate / Billed"
   )
)</f>
        <v>Has Rate / Billed</v>
      </c>
      <c r="F541" s="36" t="str">
        <f>IF(
   AND(
       COUNTIF(FLEET!$CW:$CW, $A541)&gt;0,
       COUNTIF('Equip Rates'!$B:$B, $A541)&gt;0,
       COUNTIF('Equip Billings'!$B:$B, $A541)=0
   ),
   "MISSING FROM BILLINGS",
   ""
)</f>
        <v/>
      </c>
      <c r="G541" s="123" t="str" cm="1">
        <f t="array" ref="G54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2" spans="1:7" hidden="1" x14ac:dyDescent="0.25">
      <c r="A542" s="122" t="s">
        <v>3303</v>
      </c>
      <c r="B542" s="36" t="str">
        <f>IF(
   COUNTIF('Equip Rates'!$B:$B, $A542) &gt; 0,
   "In Rates",
   "Not in Rates"
)</f>
        <v>In Rates</v>
      </c>
      <c r="C542" s="56">
        <f>IFERROR(_xlfn.XLOOKUP(Table19[[#This Row],[ASSET ID]],Table7[Equip '#],Table7[Rate],),"Not Billed")</f>
        <v>2100</v>
      </c>
      <c r="D542" s="36" t="str">
        <f>IF(
   COUNTIF('Equip Billings'!$B:$B, $A542) &gt; 0,
   "Billed",
   "Not Billed"
)</f>
        <v>Billed</v>
      </c>
      <c r="E542" s="36" t="str">
        <f>IF(
   COUNTIF('Equip Rates'!$B:$B, $A542)=0,
   "No Rate in Equip Rates",
   IF(
      COUNTIF('Equip Billings'!$B:$B, $A542)=0,
      "Has Rate / Not Billed",
      "Has Rate / Billed"
   )
)</f>
        <v>Has Rate / Billed</v>
      </c>
      <c r="F542" s="36" t="str">
        <f>IF(
   AND(
       COUNTIF(FLEET!$CW:$CW, $A542)&gt;0,
       COUNTIF('Equip Rates'!$B:$B, $A542)&gt;0,
       COUNTIF('Equip Billings'!$B:$B, $A542)=0
   ),
   "MISSING FROM BILLINGS",
   ""
)</f>
        <v/>
      </c>
      <c r="G542" s="123" t="str" cm="1">
        <f t="array" ref="G54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3" spans="1:7" hidden="1" x14ac:dyDescent="0.25">
      <c r="A543" s="122" t="s">
        <v>4356</v>
      </c>
      <c r="B543" s="36" t="str">
        <f>IF(
   COUNTIF('Equip Rates'!$B:$B, $A543) &gt; 0,
   "In Rates",
   "Not in Rates"
)</f>
        <v>In Rates</v>
      </c>
      <c r="C543" s="56">
        <f>IFERROR(_xlfn.XLOOKUP(Table19[[#This Row],[ASSET ID]],Table7[Equip '#],Table7[Rate],),"Not Billed")</f>
        <v>2100</v>
      </c>
      <c r="D543" s="36" t="str">
        <f>IF(
   COUNTIF('Equip Billings'!$B:$B, $A543) &gt; 0,
   "Billed",
   "Not Billed"
)</f>
        <v>Billed</v>
      </c>
      <c r="E543" s="36" t="str">
        <f>IF(
   COUNTIF('Equip Rates'!$B:$B, $A543)=0,
   "No Rate in Equip Rates",
   IF(
      COUNTIF('Equip Billings'!$B:$B, $A543)=0,
      "Has Rate / Not Billed",
      "Has Rate / Billed"
   )
)</f>
        <v>Has Rate / Billed</v>
      </c>
      <c r="F543" s="36" t="str">
        <f>IF(
   AND(
       COUNTIF(FLEET!$CW:$CW, $A543)&gt;0,
       COUNTIF('Equip Rates'!$B:$B, $A543)&gt;0,
       COUNTIF('Equip Billings'!$B:$B, $A543)=0
   ),
   "MISSING FROM BILLINGS",
   ""
)</f>
        <v/>
      </c>
      <c r="G543" s="123" t="str" cm="1">
        <f t="array" ref="G54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4" spans="1:7" hidden="1" x14ac:dyDescent="0.25">
      <c r="A544" s="122" t="s">
        <v>4357</v>
      </c>
      <c r="B544" s="36" t="str">
        <f>IF(
   COUNTIF('Equip Rates'!$B:$B, $A544) &gt; 0,
   "In Rates",
   "Not in Rates"
)</f>
        <v>In Rates</v>
      </c>
      <c r="C544" s="56">
        <f>IFERROR(_xlfn.XLOOKUP(Table19[[#This Row],[ASSET ID]],Table7[Equip '#],Table7[Rate],),"Not Billed")</f>
        <v>2100</v>
      </c>
      <c r="D544" s="36" t="str">
        <f>IF(
   COUNTIF('Equip Billings'!$B:$B, $A544) &gt; 0,
   "Billed",
   "Not Billed"
)</f>
        <v>Billed</v>
      </c>
      <c r="E544" s="36" t="str">
        <f>IF(
   COUNTIF('Equip Rates'!$B:$B, $A544)=0,
   "No Rate in Equip Rates",
   IF(
      COUNTIF('Equip Billings'!$B:$B, $A544)=0,
      "Has Rate / Not Billed",
      "Has Rate / Billed"
   )
)</f>
        <v>Has Rate / Billed</v>
      </c>
      <c r="F544" s="36" t="str">
        <f>IF(
   AND(
       COUNTIF(FLEET!$CW:$CW, $A544)&gt;0,
       COUNTIF('Equip Rates'!$B:$B, $A544)&gt;0,
       COUNTIF('Equip Billings'!$B:$B, $A544)=0
   ),
   "MISSING FROM BILLINGS",
   ""
)</f>
        <v/>
      </c>
      <c r="G544" s="123" t="str" cm="1">
        <f t="array" ref="G54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5" spans="1:7" hidden="1" x14ac:dyDescent="0.25">
      <c r="A545" s="122" t="s">
        <v>4358</v>
      </c>
      <c r="B545" s="36" t="str">
        <f>IF(
   COUNTIF('Equip Rates'!$B:$B, $A545) &gt; 0,
   "In Rates",
   "Not in Rates"
)</f>
        <v>In Rates</v>
      </c>
      <c r="C545" s="56">
        <f>IFERROR(_xlfn.XLOOKUP(Table19[[#This Row],[ASSET ID]],Table7[Equip '#],Table7[Rate],),"Not Billed")</f>
        <v>2100</v>
      </c>
      <c r="D545" s="36" t="str">
        <f>IF(
   COUNTIF('Equip Billings'!$B:$B, $A545) &gt; 0,
   "Billed",
   "Not Billed"
)</f>
        <v>Billed</v>
      </c>
      <c r="E545" s="36" t="str">
        <f>IF(
   COUNTIF('Equip Rates'!$B:$B, $A545)=0,
   "No Rate in Equip Rates",
   IF(
      COUNTIF('Equip Billings'!$B:$B, $A545)=0,
      "Has Rate / Not Billed",
      "Has Rate / Billed"
   )
)</f>
        <v>Has Rate / Billed</v>
      </c>
      <c r="F545" s="36" t="str">
        <f>IF(
   AND(
       COUNTIF(FLEET!$CW:$CW, $A545)&gt;0,
       COUNTIF('Equip Rates'!$B:$B, $A545)&gt;0,
       COUNTIF('Equip Billings'!$B:$B, $A545)=0
   ),
   "MISSING FROM BILLINGS",
   ""
)</f>
        <v/>
      </c>
      <c r="G545" s="123" t="str" cm="1">
        <f t="array" ref="G54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6" spans="1:7" hidden="1" x14ac:dyDescent="0.25">
      <c r="A546" s="122" t="s">
        <v>3734</v>
      </c>
      <c r="B546" s="36" t="str">
        <f>IF(
   COUNTIF('Equip Rates'!$B:$B, $A546) &gt; 0,
   "In Rates",
   "Not in Rates"
)</f>
        <v>Not in Rates</v>
      </c>
      <c r="C546" s="56" t="str">
        <f>IFERROR(_xlfn.XLOOKUP(Table19[[#This Row],[ASSET ID]],Table7[Equip '#],Table7[Rate],),"Not Billed")</f>
        <v>Not Billed</v>
      </c>
      <c r="D546" s="36" t="str">
        <f>IF(
   COUNTIF('Equip Billings'!$B:$B, $A546) &gt; 0,
   "Billed",
   "Not Billed"
)</f>
        <v>Not Billed</v>
      </c>
      <c r="E546" s="36" t="str">
        <f>IF(
   COUNTIF('Equip Rates'!$B:$B, $A546)=0,
   "No Rate in Equip Rates",
   IF(
      COUNTIF('Equip Billings'!$B:$B, $A546)=0,
      "Has Rate / Not Billed",
      "Has Rate / Billed"
   )
)</f>
        <v>No Rate in Equip Rates</v>
      </c>
      <c r="F546" s="36" t="str">
        <f>IF(
   AND(
       COUNTIF(FLEET!$CW:$CW, $A546)&gt;0,
       COUNTIF('Equip Rates'!$B:$B, $A546)&gt;0,
       COUNTIF('Equip Billings'!$B:$B, $A546)=0
   ),
   "MISSING FROM BILLINGS",
   ""
)</f>
        <v/>
      </c>
      <c r="G546" s="123" t="str" cm="1">
        <f t="array" ref="G54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7" spans="1:7" hidden="1" x14ac:dyDescent="0.25">
      <c r="A547" s="122" t="s">
        <v>4414</v>
      </c>
      <c r="B547" s="36" t="str">
        <f>IF(
   COUNTIF('Equip Rates'!$B:$B, $A547) &gt; 0,
   "In Rates",
   "Not in Rates"
)</f>
        <v>Not in Rates</v>
      </c>
      <c r="C547" s="56" t="str">
        <f>IFERROR(_xlfn.XLOOKUP(Table19[[#This Row],[ASSET ID]],Table7[Equip '#],Table7[Rate],),"Not Billed")</f>
        <v>Not Billed</v>
      </c>
      <c r="D547" s="36" t="str">
        <f>IF(
   COUNTIF('Equip Billings'!$B:$B, $A547) &gt; 0,
   "Billed",
   "Not Billed"
)</f>
        <v>Not Billed</v>
      </c>
      <c r="E547" s="36" t="str">
        <f>IF(
   COUNTIF('Equip Rates'!$B:$B, $A547)=0,
   "No Rate in Equip Rates",
   IF(
      COUNTIF('Equip Billings'!$B:$B, $A547)=0,
      "Has Rate / Not Billed",
      "Has Rate / Billed"
   )
)</f>
        <v>No Rate in Equip Rates</v>
      </c>
      <c r="F547" s="36" t="str">
        <f>IF(
   AND(
       COUNTIF(FLEET!$CW:$CW, $A547)&gt;0,
       COUNTIF('Equip Rates'!$B:$B, $A547)&gt;0,
       COUNTIF('Equip Billings'!$B:$B, $A547)=0
   ),
   "MISSING FROM BILLINGS",
   ""
)</f>
        <v/>
      </c>
      <c r="G547" s="123" t="str" cm="1">
        <f t="array" ref="G54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8" spans="1:7" x14ac:dyDescent="0.25">
      <c r="A548" s="122" t="s">
        <v>4274</v>
      </c>
      <c r="B548" s="36" t="str">
        <f>IF(
   COUNTIF('Equip Rates'!$B:$B, $A548) &gt; 0,
   "In Rates",
   "Not in Rates"
)</f>
        <v>In Rates</v>
      </c>
      <c r="C548" s="56">
        <f>IFERROR(_xlfn.XLOOKUP(Table19[[#This Row],[ASSET ID]],Table7[Equip '#],Table7[Rate],),"Not Billed")</f>
        <v>1500</v>
      </c>
      <c r="D548" s="36" t="str">
        <f>IF(
   COUNTIF('Equip Billings'!$B:$B, $A548) &gt; 0,
   "Billed",
   "Not Billed"
)</f>
        <v>Billed</v>
      </c>
      <c r="E548" s="36" t="str">
        <f>IF(
   COUNTIF('Equip Rates'!$B:$B, $A548)=0,
   "No Rate in Equip Rates",
   IF(
      COUNTIF('Equip Billings'!$B:$B, $A548)=0,
      "Has Rate / Not Billed",
      "Has Rate / Billed"
   )
)</f>
        <v>Has Rate / Billed</v>
      </c>
      <c r="F548" s="36" t="str">
        <f>IF(
   AND(
       COUNTIF(FLEET!$CW:$CW, $A548)&gt;0,
       COUNTIF('Equip Rates'!$B:$B, $A548)&gt;0,
       COUNTIF('Equip Billings'!$B:$B, $A548)=0
   ),
   "MISSING FROM BILLINGS",
   ""
)</f>
        <v/>
      </c>
      <c r="G548" s="123" t="str" cm="1">
        <f t="array" ref="G54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49" spans="1:7" hidden="1" x14ac:dyDescent="0.25">
      <c r="A549" s="122" t="s">
        <v>3735</v>
      </c>
      <c r="B549" s="36" t="str">
        <f>IF(
   COUNTIF('Equip Rates'!$B:$B, $A549) &gt; 0,
   "In Rates",
   "Not in Rates"
)</f>
        <v>Not in Rates</v>
      </c>
      <c r="C549" s="56" t="str">
        <f>IFERROR(_xlfn.XLOOKUP(Table19[[#This Row],[ASSET ID]],Table7[Equip '#],Table7[Rate],),"Not Billed")</f>
        <v>Not Billed</v>
      </c>
      <c r="D549" s="36" t="str">
        <f>IF(
   COUNTIF('Equip Billings'!$B:$B, $A549) &gt; 0,
   "Billed",
   "Not Billed"
)</f>
        <v>Not Billed</v>
      </c>
      <c r="E549" s="36" t="str">
        <f>IF(
   COUNTIF('Equip Rates'!$B:$B, $A549)=0,
   "No Rate in Equip Rates",
   IF(
      COUNTIF('Equip Billings'!$B:$B, $A549)=0,
      "Has Rate / Not Billed",
      "Has Rate / Billed"
   )
)</f>
        <v>No Rate in Equip Rates</v>
      </c>
      <c r="F549" s="36" t="str">
        <f>IF(
   AND(
       COUNTIF(FLEET!$CW:$CW, $A549)&gt;0,
       COUNTIF('Equip Rates'!$B:$B, $A549)&gt;0,
       COUNTIF('Equip Billings'!$B:$B, $A549)=0
   ),
   "MISSING FROM BILLINGS",
   ""
)</f>
        <v/>
      </c>
      <c r="G549" s="123" t="str" cm="1">
        <f t="array" ref="G54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0" spans="1:7" hidden="1" x14ac:dyDescent="0.25">
      <c r="A550" s="129" t="s">
        <v>1794</v>
      </c>
      <c r="B550" s="60" t="str">
        <f>IF(
   COUNTIF('Equip Rates'!$B:$B, $A550) &gt; 0,
   "In Rates",
   "Not in Rates"
)</f>
        <v>In Rates</v>
      </c>
      <c r="C550" s="130">
        <f>IFERROR(_xlfn.XLOOKUP(Table19[[#This Row],[ASSET ID]],Table7[Equip '#],Table7[Rate],),"Not Billed")</f>
        <v>1250</v>
      </c>
      <c r="D550" s="36" t="str">
        <f>IF(
   COUNTIF('Equip Billings'!$B:$B, $A550) &gt; 0,
   "Billed",
   "Not Billed"
)</f>
        <v>Billed</v>
      </c>
      <c r="E550" s="36" t="str">
        <f>IF(
   COUNTIF('Equip Rates'!$B:$B, $A550)=0,
   "No Rate in Equip Rates",
   IF(
      COUNTIF('Equip Billings'!$B:$B, $A550)=0,
      "Has Rate / Not Billed",
      "Has Rate / Billed"
   )
)</f>
        <v>Has Rate / Billed</v>
      </c>
      <c r="F550" s="60" t="str">
        <f>IF(
   AND(
       COUNTIF(FLEET!$CW:$CW, $A550)&gt;0,
       COUNTIF('Equip Rates'!$B:$B, $A550)&gt;0,
       COUNTIF('Equip Billings'!$B:$B, $A550)=0
   ),
   "MISSING FROM BILLINGS",
   ""
)</f>
        <v/>
      </c>
      <c r="G550" s="131" t="str" cm="1">
        <f t="array" ref="G55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1" spans="1:7" ht="16.5" hidden="1" x14ac:dyDescent="0.25">
      <c r="A551" s="124" t="s">
        <v>1800</v>
      </c>
      <c r="B551" s="125" t="str">
        <f>IF(
   COUNTIF('Equip Rates'!$B:$B, $A551) &gt; 0,
   "In Rates",
   "Not in Rates"
)</f>
        <v>In Rates</v>
      </c>
      <c r="C551" s="126">
        <f>IFERROR(_xlfn.XLOOKUP(Table19[[#This Row],[ASSET ID]],Table7[Equip '#],Table7[Rate],),"Not Billed")</f>
        <v>3000</v>
      </c>
      <c r="D551" s="128" t="str">
        <f>IF(
   COUNTIF('Equip Billings'!$B:$B, $A551) &gt; 0,
   "Billed",
   "Not Billed"
)</f>
        <v>Not Billed</v>
      </c>
      <c r="E551" s="125" t="str">
        <f>IF(
   COUNTIF('Equip Rates'!$B:$B, $A551)=0,
   "No Rate in Equip Rates",
   IF(
      COUNTIF('Equip Billings'!$B:$B, $A551)=0,
      "Has Rate / Not Billed",
      "Has Rate / Billed"
   )
)</f>
        <v>Has Rate / Not Billed</v>
      </c>
      <c r="F551" s="125" t="str">
        <f>IF(
   AND(
       COUNTIF(FLEET!$CW:$CW, $A551)&gt;0,
       COUNTIF('Equip Rates'!$B:$B, $A551)&gt;0,
       COUNTIF('Equip Billings'!$B:$B, $A551)=0
   ),
   "MISSING FROM BILLINGS",
   ""
)</f>
        <v>MISSING FROM BILLINGS</v>
      </c>
      <c r="G551" s="127" t="str" cm="1">
        <f t="array" ref="G55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2" spans="1:7" ht="16.5" hidden="1" x14ac:dyDescent="0.25">
      <c r="A552" s="124" t="s">
        <v>60</v>
      </c>
      <c r="B552" s="125" t="str">
        <f>IF(
   COUNTIF('Equip Rates'!$B:$B, $A552) &gt; 0,
   "In Rates",
   "Not in Rates"
)</f>
        <v>In Rates</v>
      </c>
      <c r="C552" s="126">
        <f>IFERROR(_xlfn.XLOOKUP(Table19[[#This Row],[ASSET ID]],Table7[Equip '#],Table7[Rate],),"Not Billed")</f>
        <v>7000</v>
      </c>
      <c r="D552" s="128" t="str">
        <f>IF(
   COUNTIF('Equip Billings'!$B:$B, $A552) &gt; 0,
   "Billed",
   "Not Billed"
)</f>
        <v>Not Billed</v>
      </c>
      <c r="E552" s="125" t="str">
        <f>IF(
   COUNTIF('Equip Rates'!$B:$B, $A552)=0,
   "No Rate in Equip Rates",
   IF(
      COUNTIF('Equip Billings'!$B:$B, $A552)=0,
      "Has Rate / Not Billed",
      "Has Rate / Billed"
   )
)</f>
        <v>Has Rate / Not Billed</v>
      </c>
      <c r="F552" s="125" t="str">
        <f>IF(
   AND(
       COUNTIF(FLEET!$CW:$CW, $A552)&gt;0,
       COUNTIF('Equip Rates'!$B:$B, $A552)&gt;0,
       COUNTIF('Equip Billings'!$B:$B, $A552)=0
   ),
   "MISSING FROM BILLINGS",
   ""
)</f>
        <v>MISSING FROM BILLINGS</v>
      </c>
      <c r="G552" s="127" t="str" cm="1">
        <f t="array" ref="G55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3" spans="1:7" hidden="1" x14ac:dyDescent="0.25">
      <c r="A553" s="132" t="s">
        <v>3547</v>
      </c>
      <c r="B553" s="62" t="str">
        <f>IF(
   COUNTIF('Equip Rates'!$B:$B, $A553) &gt; 0,
   "In Rates",
   "Not in Rates"
)</f>
        <v>Not in Rates</v>
      </c>
      <c r="C553" s="133" t="str">
        <f>IFERROR(_xlfn.XLOOKUP(Table19[[#This Row],[ASSET ID]],Table7[Equip '#],Table7[Rate],),"Not Billed")</f>
        <v>Not Billed</v>
      </c>
      <c r="D553" s="36" t="str">
        <f>IF(
   COUNTIF('Equip Billings'!$B:$B, $A553) &gt; 0,
   "Billed",
   "Not Billed"
)</f>
        <v>Not Billed</v>
      </c>
      <c r="E553" s="36" t="str">
        <f>IF(
   COUNTIF('Equip Rates'!$B:$B, $A553)=0,
   "No Rate in Equip Rates",
   IF(
      COUNTIF('Equip Billings'!$B:$B, $A553)=0,
      "Has Rate / Not Billed",
      "Has Rate / Billed"
   )
)</f>
        <v>No Rate in Equip Rates</v>
      </c>
      <c r="F553" s="62" t="str">
        <f>IF(
   AND(
       COUNTIF(FLEET!$CW:$CW, $A553)&gt;0,
       COUNTIF('Equip Rates'!$B:$B, $A553)&gt;0,
       COUNTIF('Equip Billings'!$B:$B, $A553)=0
   ),
   "MISSING FROM BILLINGS",
   ""
)</f>
        <v/>
      </c>
      <c r="G553" s="134" t="str" cm="1">
        <f t="array" ref="G55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4" spans="1:7" hidden="1" x14ac:dyDescent="0.25">
      <c r="A554" s="122" t="s">
        <v>7570</v>
      </c>
      <c r="B554" s="36" t="str">
        <f>IF(
   COUNTIF('Equip Rates'!$B:$B, $A554) &gt; 0,
   "In Rates",
   "Not in Rates"
)</f>
        <v>Not in Rates</v>
      </c>
      <c r="C554" s="56" t="str">
        <f>IFERROR(_xlfn.XLOOKUP(Table19[[#This Row],[ASSET ID]],Table7[Equip '#],Table7[Rate],),"Not Billed")</f>
        <v>Not Billed</v>
      </c>
      <c r="D554" s="36" t="str">
        <f>IF(
   COUNTIF('Equip Billings'!$B:$B, $A554) &gt; 0,
   "Billed",
   "Not Billed"
)</f>
        <v>Not Billed</v>
      </c>
      <c r="E554" s="36" t="str">
        <f>IF(
   COUNTIF('Equip Rates'!$B:$B, $A554)=0,
   "No Rate in Equip Rates",
   IF(
      COUNTIF('Equip Billings'!$B:$B, $A554)=0,
      "Has Rate / Not Billed",
      "Has Rate / Billed"
   )
)</f>
        <v>No Rate in Equip Rates</v>
      </c>
      <c r="F554" s="36" t="str">
        <f>IF(
   AND(
       COUNTIF(FLEET!$CW:$CW, $A554)&gt;0,
       COUNTIF('Equip Rates'!$B:$B, $A554)&gt;0,
       COUNTIF('Equip Billings'!$B:$B, $A554)=0
   ),
   "MISSING FROM BILLINGS",
   ""
)</f>
        <v/>
      </c>
      <c r="G554" s="123" t="str" cm="1">
        <f t="array" ref="G55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5" spans="1:7" hidden="1" x14ac:dyDescent="0.25">
      <c r="A555" s="122" t="s">
        <v>4359</v>
      </c>
      <c r="B555" s="36" t="str">
        <f>IF(
   COUNTIF('Equip Rates'!$B:$B, $A555) &gt; 0,
   "In Rates",
   "Not in Rates"
)</f>
        <v>In Rates</v>
      </c>
      <c r="C555" s="56">
        <f>IFERROR(_xlfn.XLOOKUP(Table19[[#This Row],[ASSET ID]],Table7[Equip '#],Table7[Rate],),"Not Billed")</f>
        <v>600</v>
      </c>
      <c r="D555" s="36" t="str">
        <f>IF(
   COUNTIF('Equip Billings'!$B:$B, $A555) &gt; 0,
   "Billed",
   "Not Billed"
)</f>
        <v>Not Billed</v>
      </c>
      <c r="E555" s="36" t="str">
        <f>IF(
   COUNTIF('Equip Rates'!$B:$B, $A555)=0,
   "No Rate in Equip Rates",
   IF(
      COUNTIF('Equip Billings'!$B:$B, $A555)=0,
      "Has Rate / Not Billed",
      "Has Rate / Billed"
   )
)</f>
        <v>Has Rate / Not Billed</v>
      </c>
      <c r="F555" s="36" t="str">
        <f>IF(
   AND(
       COUNTIF(FLEET!$CW:$CW, $A555)&gt;0,
       COUNTIF('Equip Rates'!$B:$B, $A555)&gt;0,
       COUNTIF('Equip Billings'!$B:$B, $A555)=0
   ),
   "MISSING FROM BILLINGS",
   ""
)</f>
        <v>MISSING FROM BILLINGS</v>
      </c>
      <c r="G555" s="123" t="str" cm="1">
        <f t="array" ref="G55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6" spans="1:7" x14ac:dyDescent="0.25">
      <c r="A556" s="129" t="s">
        <v>55</v>
      </c>
      <c r="B556" s="60" t="str">
        <f>IF(
   COUNTIF('Equip Rates'!$B:$B, $A556) &gt; 0,
   "In Rates",
   "Not in Rates"
)</f>
        <v>In Rates</v>
      </c>
      <c r="C556" s="130">
        <f>IFERROR(_xlfn.XLOOKUP(Table19[[#This Row],[ASSET ID]],Table7[Equip '#],Table7[Rate],),"Not Billed")</f>
        <v>4000</v>
      </c>
      <c r="D556" s="36" t="str">
        <f>IF(
   COUNTIF('Equip Billings'!$B:$B, $A556) &gt; 0,
   "Billed",
   "Not Billed"
)</f>
        <v>Billed</v>
      </c>
      <c r="E556" s="36" t="str">
        <f>IF(
   COUNTIF('Equip Rates'!$B:$B, $A556)=0,
   "No Rate in Equip Rates",
   IF(
      COUNTIF('Equip Billings'!$B:$B, $A556)=0,
      "Has Rate / Not Billed",
      "Has Rate / Billed"
   )
)</f>
        <v>Has Rate / Billed</v>
      </c>
      <c r="F556" s="60" t="str">
        <f>IF(
   AND(
       COUNTIF(FLEET!$CW:$CW, $A556)&gt;0,
       COUNTIF('Equip Rates'!$B:$B, $A556)&gt;0,
       COUNTIF('Equip Billings'!$B:$B, $A556)=0
   ),
   "MISSING FROM BILLINGS",
   ""
)</f>
        <v/>
      </c>
      <c r="G556" s="131" t="str" cm="1">
        <f t="array" ref="G55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7" spans="1:7" ht="16.5" hidden="1" x14ac:dyDescent="0.25">
      <c r="A557" s="124" t="s">
        <v>56</v>
      </c>
      <c r="B557" s="125" t="str">
        <f>IF(
   COUNTIF('Equip Rates'!$B:$B, $A557) &gt; 0,
   "In Rates",
   "Not in Rates"
)</f>
        <v>In Rates</v>
      </c>
      <c r="C557" s="126">
        <f>IFERROR(_xlfn.XLOOKUP(Table19[[#This Row],[ASSET ID]],Table7[Equip '#],Table7[Rate],),"Not Billed")</f>
        <v>4000</v>
      </c>
      <c r="D557" s="128" t="str">
        <f>IF(
   COUNTIF('Equip Billings'!$B:$B, $A557) &gt; 0,
   "Billed",
   "Not Billed"
)</f>
        <v>Not Billed</v>
      </c>
      <c r="E557" s="125" t="str">
        <f>IF(
   COUNTIF('Equip Rates'!$B:$B, $A557)=0,
   "No Rate in Equip Rates",
   IF(
      COUNTIF('Equip Billings'!$B:$B, $A557)=0,
      "Has Rate / Not Billed",
      "Has Rate / Billed"
   )
)</f>
        <v>Has Rate / Not Billed</v>
      </c>
      <c r="F557" s="125" t="str">
        <f>IF(
   AND(
       COUNTIF(FLEET!$CW:$CW, $A557)&gt;0,
       COUNTIF('Equip Rates'!$B:$B, $A557)&gt;0,
       COUNTIF('Equip Billings'!$B:$B, $A557)=0
   ),
   "MISSING FROM BILLINGS",
   ""
)</f>
        <v>MISSING FROM BILLINGS</v>
      </c>
      <c r="G557" s="127" t="str" cm="1">
        <f t="array" ref="G55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58" spans="1:7" hidden="1" x14ac:dyDescent="0.25">
      <c r="A558" s="132" t="s">
        <v>57</v>
      </c>
      <c r="B558" s="62" t="str">
        <f>IF(
   COUNTIF('Equip Rates'!$B:$B, $A558) &gt; 0,
   "In Rates",
   "Not in Rates"
)</f>
        <v>In Rates</v>
      </c>
      <c r="C558" s="133">
        <f>IFERROR(_xlfn.XLOOKUP(Table19[[#This Row],[ASSET ID]],Table7[Equip '#],Table7[Rate],),"Not Billed")</f>
        <v>4000</v>
      </c>
      <c r="D558" s="36" t="str">
        <f>IF(
   COUNTIF('Equip Billings'!$B:$B, $A558) &gt; 0,
   "Billed",
   "Not Billed"
)</f>
        <v>Billed</v>
      </c>
      <c r="E558" s="36" t="str">
        <f>IF(
   COUNTIF('Equip Rates'!$B:$B, $A558)=0,
   "No Rate in Equip Rates",
   IF(
      COUNTIF('Equip Billings'!$B:$B, $A558)=0,
      "Has Rate / Not Billed",
      "Has Rate / Billed"
   )
)</f>
        <v>Has Rate / Billed</v>
      </c>
      <c r="F558" s="62" t="str">
        <f>IF(
   AND(
       COUNTIF(FLEET!$CW:$CW, $A558)&gt;0,
       COUNTIF('Equip Rates'!$B:$B, $A558)&gt;0,
       COUNTIF('Equip Billings'!$B:$B, $A558)=0
   ),
   "MISSING FROM BILLINGS",
   ""
)</f>
        <v/>
      </c>
      <c r="G558" s="134" t="str" cm="1">
        <f t="array" ref="G55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59" spans="1:7" hidden="1" x14ac:dyDescent="0.25">
      <c r="A559" s="122" t="s">
        <v>58</v>
      </c>
      <c r="B559" s="36" t="str">
        <f>IF(
   COUNTIF('Equip Rates'!$B:$B, $A559) &gt; 0,
   "In Rates",
   "Not in Rates"
)</f>
        <v>In Rates</v>
      </c>
      <c r="C559" s="56">
        <f>IFERROR(_xlfn.XLOOKUP(Table19[[#This Row],[ASSET ID]],Table7[Equip '#],Table7[Rate],),"Not Billed")</f>
        <v>4000</v>
      </c>
      <c r="D559" s="36" t="str">
        <f>IF(
   COUNTIF('Equip Billings'!$B:$B, $A559) &gt; 0,
   "Billed",
   "Not Billed"
)</f>
        <v>Billed</v>
      </c>
      <c r="E559" s="36" t="str">
        <f>IF(
   COUNTIF('Equip Rates'!$B:$B, $A559)=0,
   "No Rate in Equip Rates",
   IF(
      COUNTIF('Equip Billings'!$B:$B, $A559)=0,
      "Has Rate / Not Billed",
      "Has Rate / Billed"
   )
)</f>
        <v>Has Rate / Billed</v>
      </c>
      <c r="F559" s="36" t="str">
        <f>IF(
   AND(
       COUNTIF(FLEET!$CW:$CW, $A559)&gt;0,
       COUNTIF('Equip Rates'!$B:$B, $A559)&gt;0,
       COUNTIF('Equip Billings'!$B:$B, $A559)=0
   ),
   "MISSING FROM BILLINGS",
   ""
)</f>
        <v/>
      </c>
      <c r="G559" s="123" t="str" cm="1">
        <f t="array" ref="G55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0" spans="1:7" hidden="1" x14ac:dyDescent="0.25">
      <c r="A560" s="122" t="s">
        <v>193</v>
      </c>
      <c r="B560" s="36" t="str">
        <f>IF(
   COUNTIF('Equip Rates'!$B:$B, $A560) &gt; 0,
   "In Rates",
   "Not in Rates"
)</f>
        <v>In Rates</v>
      </c>
      <c r="C560" s="56">
        <f>IFERROR(_xlfn.XLOOKUP(Table19[[#This Row],[ASSET ID]],Table7[Equip '#],Table7[Rate],),"Not Billed")</f>
        <v>4000</v>
      </c>
      <c r="D560" s="36" t="str">
        <f>IF(
   COUNTIF('Equip Billings'!$B:$B, $A560) &gt; 0,
   "Billed",
   "Not Billed"
)</f>
        <v>Billed</v>
      </c>
      <c r="E560" s="36" t="str">
        <f>IF(
   COUNTIF('Equip Rates'!$B:$B, $A560)=0,
   "No Rate in Equip Rates",
   IF(
      COUNTIF('Equip Billings'!$B:$B, $A560)=0,
      "Has Rate / Not Billed",
      "Has Rate / Billed"
   )
)</f>
        <v>Has Rate / Billed</v>
      </c>
      <c r="F560" s="36" t="str">
        <f>IF(
   AND(
       COUNTIF(FLEET!$CW:$CW, $A560)&gt;0,
       COUNTIF('Equip Rates'!$B:$B, $A560)&gt;0,
       COUNTIF('Equip Billings'!$B:$B, $A560)=0
   ),
   "MISSING FROM BILLINGS",
   ""
)</f>
        <v/>
      </c>
      <c r="G560" s="123" t="str" cm="1">
        <f t="array" ref="G56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1" spans="1:7" x14ac:dyDescent="0.25">
      <c r="A561" s="122" t="s">
        <v>3517</v>
      </c>
      <c r="B561" s="36" t="str">
        <f>IF(
   COUNTIF('Equip Rates'!$B:$B, $A561) &gt; 0,
   "In Rates",
   "Not in Rates"
)</f>
        <v>In Rates</v>
      </c>
      <c r="C561" s="56">
        <f>IFERROR(_xlfn.XLOOKUP(Table19[[#This Row],[ASSET ID]],Table7[Equip '#],Table7[Rate],),"Not Billed")</f>
        <v>2000</v>
      </c>
      <c r="D561" s="36" t="str">
        <f>IF(
   COUNTIF('Equip Billings'!$B:$B, $A561) &gt; 0,
   "Billed",
   "Not Billed"
)</f>
        <v>Billed</v>
      </c>
      <c r="E561" s="36" t="str">
        <f>IF(
   COUNTIF('Equip Rates'!$B:$B, $A561)=0,
   "No Rate in Equip Rates",
   IF(
      COUNTIF('Equip Billings'!$B:$B, $A561)=0,
      "Has Rate / Not Billed",
      "Has Rate / Billed"
   )
)</f>
        <v>Has Rate / Billed</v>
      </c>
      <c r="F561" s="36" t="str">
        <f>IF(
   AND(
       COUNTIF(FLEET!$CW:$CW, $A561)&gt;0,
       COUNTIF('Equip Rates'!$B:$B, $A561)&gt;0,
       COUNTIF('Equip Billings'!$B:$B, $A561)=0
   ),
   "MISSING FROM BILLINGS",
   ""
)</f>
        <v/>
      </c>
      <c r="G561" s="123" t="str" cm="1">
        <f t="array" ref="G56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2" spans="1:7" x14ac:dyDescent="0.25">
      <c r="A562" s="122" t="s">
        <v>4045</v>
      </c>
      <c r="B562" s="36" t="str">
        <f>IF(
   COUNTIF('Equip Rates'!$B:$B, $A562) &gt; 0,
   "In Rates",
   "Not in Rates"
)</f>
        <v>In Rates</v>
      </c>
      <c r="C562" s="56">
        <f>IFERROR(_xlfn.XLOOKUP(Table19[[#This Row],[ASSET ID]],Table7[Equip '#],Table7[Rate],),"Not Billed")</f>
        <v>2000</v>
      </c>
      <c r="D562" s="36" t="str">
        <f>IF(
   COUNTIF('Equip Billings'!$B:$B, $A562) &gt; 0,
   "Billed",
   "Not Billed"
)</f>
        <v>Billed</v>
      </c>
      <c r="E562" s="36" t="str">
        <f>IF(
   COUNTIF('Equip Rates'!$B:$B, $A562)=0,
   "No Rate in Equip Rates",
   IF(
      COUNTIF('Equip Billings'!$B:$B, $A562)=0,
      "Has Rate / Not Billed",
      "Has Rate / Billed"
   )
)</f>
        <v>Has Rate / Billed</v>
      </c>
      <c r="F562" s="36" t="str">
        <f>IF(
   AND(
       COUNTIF(FLEET!$CW:$CW, $A562)&gt;0,
       COUNTIF('Equip Rates'!$B:$B, $A562)&gt;0,
       COUNTIF('Equip Billings'!$B:$B, $A562)=0
   ),
   "MISSING FROM BILLINGS",
   ""
)</f>
        <v/>
      </c>
      <c r="G562" s="123" t="str" cm="1">
        <f t="array" ref="G56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3" spans="1:7" hidden="1" x14ac:dyDescent="0.25">
      <c r="A563" s="122" t="s">
        <v>4256</v>
      </c>
      <c r="B563" s="36" t="str">
        <f>IF(
   COUNTIF('Equip Rates'!$B:$B, $A563) &gt; 0,
   "In Rates",
   "Not in Rates"
)</f>
        <v>In Rates</v>
      </c>
      <c r="C563" s="56">
        <f>IFERROR(_xlfn.XLOOKUP(Table19[[#This Row],[ASSET ID]],Table7[Equip '#],Table7[Rate],),"Not Billed")</f>
        <v>4000</v>
      </c>
      <c r="D563" s="36" t="str">
        <f>IF(
   COUNTIF('Equip Billings'!$B:$B, $A563) &gt; 0,
   "Billed",
   "Not Billed"
)</f>
        <v>Billed</v>
      </c>
      <c r="E563" s="36" t="str">
        <f>IF(
   COUNTIF('Equip Rates'!$B:$B, $A563)=0,
   "No Rate in Equip Rates",
   IF(
      COUNTIF('Equip Billings'!$B:$B, $A563)=0,
      "Has Rate / Not Billed",
      "Has Rate / Billed"
   )
)</f>
        <v>Has Rate / Billed</v>
      </c>
      <c r="F563" s="36" t="str">
        <f>IF(
   AND(
       COUNTIF(FLEET!$CW:$CW, $A563)&gt;0,
       COUNTIF('Equip Rates'!$B:$B, $A563)&gt;0,
       COUNTIF('Equip Billings'!$B:$B, $A563)=0
   ),
   "MISSING FROM BILLINGS",
   ""
)</f>
        <v/>
      </c>
      <c r="G563" s="123" t="str" cm="1">
        <f t="array" ref="G56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4" spans="1:7" hidden="1" x14ac:dyDescent="0.25">
      <c r="A564" s="122" t="s">
        <v>7617</v>
      </c>
      <c r="B564" s="36" t="str">
        <f>IF(
   COUNTIF('Equip Rates'!$B:$B, $A564) &gt; 0,
   "In Rates",
   "Not in Rates"
)</f>
        <v>Not in Rates</v>
      </c>
      <c r="C564" s="56" t="str">
        <f>IFERROR(_xlfn.XLOOKUP(Table19[[#This Row],[ASSET ID]],Table7[Equip '#],Table7[Rate],),"Not Billed")</f>
        <v>Not Billed</v>
      </c>
      <c r="D564" s="36" t="str">
        <f>IF(
   COUNTIF('Equip Billings'!$B:$B, $A564) &gt; 0,
   "Billed",
   "Not Billed"
)</f>
        <v>Not Billed</v>
      </c>
      <c r="E564" s="36" t="str">
        <f>IF(
   COUNTIF('Equip Rates'!$B:$B, $A564)=0,
   "No Rate in Equip Rates",
   IF(
      COUNTIF('Equip Billings'!$B:$B, $A564)=0,
      "Has Rate / Not Billed",
      "Has Rate / Billed"
   )
)</f>
        <v>No Rate in Equip Rates</v>
      </c>
      <c r="F564" s="36" t="str">
        <f>IF(
   AND(
       COUNTIF(FLEET!$CW:$CW, $A564)&gt;0,
       COUNTIF('Equip Rates'!$B:$B, $A564)&gt;0,
       COUNTIF('Equip Billings'!$B:$B, $A564)=0
   ),
   "MISSING FROM BILLINGS",
   ""
)</f>
        <v/>
      </c>
      <c r="G564" s="123" t="str" cm="1">
        <f t="array" ref="G56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5" spans="1:7" hidden="1" x14ac:dyDescent="0.25">
      <c r="A565" s="122" t="s">
        <v>7623</v>
      </c>
      <c r="B565" s="36" t="str">
        <f>IF(
   COUNTIF('Equip Rates'!$B:$B, $A565) &gt; 0,
   "In Rates",
   "Not in Rates"
)</f>
        <v>Not in Rates</v>
      </c>
      <c r="C565" s="56" t="str">
        <f>IFERROR(_xlfn.XLOOKUP(Table19[[#This Row],[ASSET ID]],Table7[Equip '#],Table7[Rate],),"Not Billed")</f>
        <v>Not Billed</v>
      </c>
      <c r="D565" s="36" t="str">
        <f>IF(
   COUNTIF('Equip Billings'!$B:$B, $A565) &gt; 0,
   "Billed",
   "Not Billed"
)</f>
        <v>Not Billed</v>
      </c>
      <c r="E565" s="36" t="str">
        <f>IF(
   COUNTIF('Equip Rates'!$B:$B, $A565)=0,
   "No Rate in Equip Rates",
   IF(
      COUNTIF('Equip Billings'!$B:$B, $A565)=0,
      "Has Rate / Not Billed",
      "Has Rate / Billed"
   )
)</f>
        <v>No Rate in Equip Rates</v>
      </c>
      <c r="F565" s="36" t="str">
        <f>IF(
   AND(
       COUNTIF(FLEET!$CW:$CW, $A565)&gt;0,
       COUNTIF('Equip Rates'!$B:$B, $A565)&gt;0,
       COUNTIF('Equip Billings'!$B:$B, $A565)=0
   ),
   "MISSING FROM BILLINGS",
   ""
)</f>
        <v/>
      </c>
      <c r="G565" s="123" t="str" cm="1">
        <f t="array" ref="G56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6" spans="1:7" hidden="1" x14ac:dyDescent="0.25">
      <c r="A566" s="122" t="s">
        <v>7630</v>
      </c>
      <c r="B566" s="36" t="str">
        <f>IF(
   COUNTIF('Equip Rates'!$B:$B, $A566) &gt; 0,
   "In Rates",
   "Not in Rates"
)</f>
        <v>Not in Rates</v>
      </c>
      <c r="C566" s="56" t="str">
        <f>IFERROR(_xlfn.XLOOKUP(Table19[[#This Row],[ASSET ID]],Table7[Equip '#],Table7[Rate],),"Not Billed")</f>
        <v>Not Billed</v>
      </c>
      <c r="D566" s="36" t="str">
        <f>IF(
   COUNTIF('Equip Billings'!$B:$B, $A566) &gt; 0,
   "Billed",
   "Not Billed"
)</f>
        <v>Not Billed</v>
      </c>
      <c r="E566" s="36" t="str">
        <f>IF(
   COUNTIF('Equip Rates'!$B:$B, $A566)=0,
   "No Rate in Equip Rates",
   IF(
      COUNTIF('Equip Billings'!$B:$B, $A566)=0,
      "Has Rate / Not Billed",
      "Has Rate / Billed"
   )
)</f>
        <v>No Rate in Equip Rates</v>
      </c>
      <c r="F566" s="36" t="str">
        <f>IF(
   AND(
       COUNTIF(FLEET!$CW:$CW, $A566)&gt;0,
       COUNTIF('Equip Rates'!$B:$B, $A566)&gt;0,
       COUNTIF('Equip Billings'!$B:$B, $A566)=0
   ),
   "MISSING FROM BILLINGS",
   ""
)</f>
        <v/>
      </c>
      <c r="G566" s="123" t="str" cm="1">
        <f t="array" ref="G56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7" spans="1:7" hidden="1" x14ac:dyDescent="0.25">
      <c r="A567" s="122" t="s">
        <v>3927</v>
      </c>
      <c r="B567" s="36" t="str">
        <f>IF(
   COUNTIF('Equip Rates'!$B:$B, $A567) &gt; 0,
   "In Rates",
   "Not in Rates"
)</f>
        <v>In Rates</v>
      </c>
      <c r="C567" s="56">
        <f>IFERROR(_xlfn.XLOOKUP(Table19[[#This Row],[ASSET ID]],Table7[Equip '#],Table7[Rate],),"Not Billed")</f>
        <v>200</v>
      </c>
      <c r="D567" s="36" t="str">
        <f>IF(
   COUNTIF('Equip Billings'!$B:$B, $A567) &gt; 0,
   "Billed",
   "Not Billed"
)</f>
        <v>Billed</v>
      </c>
      <c r="E567" s="36" t="str">
        <f>IF(
   COUNTIF('Equip Rates'!$B:$B, $A567)=0,
   "No Rate in Equip Rates",
   IF(
      COUNTIF('Equip Billings'!$B:$B, $A567)=0,
      "Has Rate / Not Billed",
      "Has Rate / Billed"
   )
)</f>
        <v>Has Rate / Billed</v>
      </c>
      <c r="F567" s="36" t="str">
        <f>IF(
   AND(
       COUNTIF(FLEET!$CW:$CW, $A567)&gt;0,
       COUNTIF('Equip Rates'!$B:$B, $A567)&gt;0,
       COUNTIF('Equip Billings'!$B:$B, $A567)=0
   ),
   "MISSING FROM BILLINGS",
   ""
)</f>
        <v/>
      </c>
      <c r="G567" s="123" t="str" cm="1">
        <f t="array" ref="G56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8" spans="1:7" hidden="1" x14ac:dyDescent="0.25">
      <c r="A568" s="122" t="s">
        <v>3959</v>
      </c>
      <c r="B568" s="36" t="str">
        <f>IF(
   COUNTIF('Equip Rates'!$B:$B, $A568) &gt; 0,
   "In Rates",
   "Not in Rates"
)</f>
        <v>Not in Rates</v>
      </c>
      <c r="C568" s="56" t="str">
        <f>IFERROR(_xlfn.XLOOKUP(Table19[[#This Row],[ASSET ID]],Table7[Equip '#],Table7[Rate],),"Not Billed")</f>
        <v>Not Billed</v>
      </c>
      <c r="D568" s="36" t="str">
        <f>IF(
   COUNTIF('Equip Billings'!$B:$B, $A568) &gt; 0,
   "Billed",
   "Not Billed"
)</f>
        <v>Not Billed</v>
      </c>
      <c r="E568" s="36" t="str">
        <f>IF(
   COUNTIF('Equip Rates'!$B:$B, $A568)=0,
   "No Rate in Equip Rates",
   IF(
      COUNTIF('Equip Billings'!$B:$B, $A568)=0,
      "Has Rate / Not Billed",
      "Has Rate / Billed"
   )
)</f>
        <v>No Rate in Equip Rates</v>
      </c>
      <c r="F568" s="36" t="str">
        <f>IF(
   AND(
       COUNTIF(FLEET!$CW:$CW, $A568)&gt;0,
       COUNTIF('Equip Rates'!$B:$B, $A568)&gt;0,
       COUNTIF('Equip Billings'!$B:$B, $A568)=0
   ),
   "MISSING FROM BILLINGS",
   ""
)</f>
        <v/>
      </c>
      <c r="G568" s="123" t="str" cm="1">
        <f t="array" ref="G56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69" spans="1:7" x14ac:dyDescent="0.25">
      <c r="A569" s="122" t="s">
        <v>52</v>
      </c>
      <c r="B569" s="36" t="str">
        <f>IF(
   COUNTIF('Equip Rates'!$B:$B, $A569) &gt; 0,
   "In Rates",
   "Not in Rates"
)</f>
        <v>In Rates</v>
      </c>
      <c r="C569" s="56">
        <f>IFERROR(_xlfn.XLOOKUP(Table19[[#This Row],[ASSET ID]],Table7[Equip '#],Table7[Rate],),"Not Billed")</f>
        <v>4000</v>
      </c>
      <c r="D569" s="36" t="str">
        <f>IF(
   COUNTIF('Equip Billings'!$B:$B, $A569) &gt; 0,
   "Billed",
   "Not Billed"
)</f>
        <v>Billed</v>
      </c>
      <c r="E569" s="36" t="str">
        <f>IF(
   COUNTIF('Equip Rates'!$B:$B, $A569)=0,
   "No Rate in Equip Rates",
   IF(
      COUNTIF('Equip Billings'!$B:$B, $A569)=0,
      "Has Rate / Not Billed",
      "Has Rate / Billed"
   )
)</f>
        <v>Has Rate / Billed</v>
      </c>
      <c r="F569" s="36" t="str">
        <f>IF(
   AND(
       COUNTIF(FLEET!$CW:$CW, $A569)&gt;0,
       COUNTIF('Equip Rates'!$B:$B, $A569)&gt;0,
       COUNTIF('Equip Billings'!$B:$B, $A569)=0
   ),
   "MISSING FROM BILLINGS",
   ""
)</f>
        <v/>
      </c>
      <c r="G569" s="123" t="str" cm="1">
        <f t="array" ref="G56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0" spans="1:7" hidden="1" x14ac:dyDescent="0.25">
      <c r="A570" s="122" t="s">
        <v>53</v>
      </c>
      <c r="B570" s="36" t="str">
        <f>IF(
   COUNTIF('Equip Rates'!$B:$B, $A570) &gt; 0,
   "In Rates",
   "Not in Rates"
)</f>
        <v>In Rates</v>
      </c>
      <c r="C570" s="56">
        <f>IFERROR(_xlfn.XLOOKUP(Table19[[#This Row],[ASSET ID]],Table7[Equip '#],Table7[Rate],),"Not Billed")</f>
        <v>4000</v>
      </c>
      <c r="D570" s="36" t="str">
        <f>IF(
   COUNTIF('Equip Billings'!$B:$B, $A570) &gt; 0,
   "Billed",
   "Not Billed"
)</f>
        <v>Billed</v>
      </c>
      <c r="E570" s="36" t="str">
        <f>IF(
   COUNTIF('Equip Rates'!$B:$B, $A570)=0,
   "No Rate in Equip Rates",
   IF(
      COUNTIF('Equip Billings'!$B:$B, $A570)=0,
      "Has Rate / Not Billed",
      "Has Rate / Billed"
   )
)</f>
        <v>Has Rate / Billed</v>
      </c>
      <c r="F570" s="36" t="str">
        <f>IF(
   AND(
       COUNTIF(FLEET!$CW:$CW, $A570)&gt;0,
       COUNTIF('Equip Rates'!$B:$B, $A570)&gt;0,
       COUNTIF('Equip Billings'!$B:$B, $A570)=0
   ),
   "MISSING FROM BILLINGS",
   ""
)</f>
        <v/>
      </c>
      <c r="G570" s="123" t="str" cm="1">
        <f t="array" ref="G57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1" spans="1:7" hidden="1" x14ac:dyDescent="0.25">
      <c r="A571" s="122" t="s">
        <v>190</v>
      </c>
      <c r="B571" s="36" t="str">
        <f>IF(
   COUNTIF('Equip Rates'!$B:$B, $A571) &gt; 0,
   "In Rates",
   "Not in Rates"
)</f>
        <v>In Rates</v>
      </c>
      <c r="C571" s="56">
        <f>IFERROR(_xlfn.XLOOKUP(Table19[[#This Row],[ASSET ID]],Table7[Equip '#],Table7[Rate],),"Not Billed")</f>
        <v>4000</v>
      </c>
      <c r="D571" s="36" t="str">
        <f>IF(
   COUNTIF('Equip Billings'!$B:$B, $A571) &gt; 0,
   "Billed",
   "Not Billed"
)</f>
        <v>Billed</v>
      </c>
      <c r="E571" s="36" t="str">
        <f>IF(
   COUNTIF('Equip Rates'!$B:$B, $A571)=0,
   "No Rate in Equip Rates",
   IF(
      COUNTIF('Equip Billings'!$B:$B, $A571)=0,
      "Has Rate / Not Billed",
      "Has Rate / Billed"
   )
)</f>
        <v>Has Rate / Billed</v>
      </c>
      <c r="F571" s="36" t="str">
        <f>IF(
   AND(
       COUNTIF(FLEET!$CW:$CW, $A571)&gt;0,
       COUNTIF('Equip Rates'!$B:$B, $A571)&gt;0,
       COUNTIF('Equip Billings'!$B:$B, $A571)=0
   ),
   "MISSING FROM BILLINGS",
   ""
)</f>
        <v/>
      </c>
      <c r="G571" s="123" t="str" cm="1">
        <f t="array" ref="G57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2" spans="1:7" hidden="1" x14ac:dyDescent="0.25">
      <c r="A572" s="122" t="s">
        <v>191</v>
      </c>
      <c r="B572" s="36" t="str">
        <f>IF(
   COUNTIF('Equip Rates'!$B:$B, $A572) &gt; 0,
   "In Rates",
   "Not in Rates"
)</f>
        <v>In Rates</v>
      </c>
      <c r="C572" s="56">
        <f>IFERROR(_xlfn.XLOOKUP(Table19[[#This Row],[ASSET ID]],Table7[Equip '#],Table7[Rate],),"Not Billed")</f>
        <v>4000</v>
      </c>
      <c r="D572" s="36" t="str">
        <f>IF(
   COUNTIF('Equip Billings'!$B:$B, $A572) &gt; 0,
   "Billed",
   "Not Billed"
)</f>
        <v>Billed</v>
      </c>
      <c r="E572" s="36" t="str">
        <f>IF(
   COUNTIF('Equip Rates'!$B:$B, $A572)=0,
   "No Rate in Equip Rates",
   IF(
      COUNTIF('Equip Billings'!$B:$B, $A572)=0,
      "Has Rate / Not Billed",
      "Has Rate / Billed"
   )
)</f>
        <v>Has Rate / Billed</v>
      </c>
      <c r="F572" s="36" t="str">
        <f>IF(
   AND(
       COUNTIF(FLEET!$CW:$CW, $A572)&gt;0,
       COUNTIF('Equip Rates'!$B:$B, $A572)&gt;0,
       COUNTIF('Equip Billings'!$B:$B, $A572)=0
   ),
   "MISSING FROM BILLINGS",
   ""
)</f>
        <v/>
      </c>
      <c r="G572" s="123" t="str" cm="1">
        <f t="array" ref="G57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3" spans="1:7" hidden="1" x14ac:dyDescent="0.25">
      <c r="A573" s="122" t="s">
        <v>251</v>
      </c>
      <c r="B573" s="36" t="str">
        <f>IF(
   COUNTIF('Equip Rates'!$B:$B, $A573) &gt; 0,
   "In Rates",
   "Not in Rates"
)</f>
        <v>In Rates</v>
      </c>
      <c r="C573" s="56">
        <f>IFERROR(_xlfn.XLOOKUP(Table19[[#This Row],[ASSET ID]],Table7[Equip '#],Table7[Rate],),"Not Billed")</f>
        <v>4500</v>
      </c>
      <c r="D573" s="36" t="str">
        <f>IF(
   COUNTIF('Equip Billings'!$B:$B, $A573) &gt; 0,
   "Billed",
   "Not Billed"
)</f>
        <v>Billed</v>
      </c>
      <c r="E573" s="36" t="str">
        <f>IF(
   COUNTIF('Equip Rates'!$B:$B, $A573)=0,
   "No Rate in Equip Rates",
   IF(
      COUNTIF('Equip Billings'!$B:$B, $A573)=0,
      "Has Rate / Not Billed",
      "Has Rate / Billed"
   )
)</f>
        <v>Has Rate / Billed</v>
      </c>
      <c r="F573" s="36" t="str">
        <f>IF(
   AND(
       COUNTIF(FLEET!$CW:$CW, $A573)&gt;0,
       COUNTIF('Equip Rates'!$B:$B, $A573)&gt;0,
       COUNTIF('Equip Billings'!$B:$B, $A573)=0
   ),
   "MISSING FROM BILLINGS",
   ""
)</f>
        <v/>
      </c>
      <c r="G573" s="123" t="str" cm="1">
        <f t="array" ref="G57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4" spans="1:7" hidden="1" x14ac:dyDescent="0.25">
      <c r="A574" s="122" t="s">
        <v>3749</v>
      </c>
      <c r="B574" s="36" t="str">
        <f>IF(
   COUNTIF('Equip Rates'!$B:$B, $A574) &gt; 0,
   "In Rates",
   "Not in Rates"
)</f>
        <v>In Rates</v>
      </c>
      <c r="C574" s="56">
        <f>IFERROR(_xlfn.XLOOKUP(Table19[[#This Row],[ASSET ID]],Table7[Equip '#],Table7[Rate],),"Not Billed")</f>
        <v>4000</v>
      </c>
      <c r="D574" s="36" t="str">
        <f>IF(
   COUNTIF('Equip Billings'!$B:$B, $A574) &gt; 0,
   "Billed",
   "Not Billed"
)</f>
        <v>Billed</v>
      </c>
      <c r="E574" s="36" t="str">
        <f>IF(
   COUNTIF('Equip Rates'!$B:$B, $A574)=0,
   "No Rate in Equip Rates",
   IF(
      COUNTIF('Equip Billings'!$B:$B, $A574)=0,
      "Has Rate / Not Billed",
      "Has Rate / Billed"
   )
)</f>
        <v>Has Rate / Billed</v>
      </c>
      <c r="F574" s="36" t="str">
        <f>IF(
   AND(
       COUNTIF(FLEET!$CW:$CW, $A574)&gt;0,
       COUNTIF('Equip Rates'!$B:$B, $A574)&gt;0,
       COUNTIF('Equip Billings'!$B:$B, $A574)=0
   ),
   "MISSING FROM BILLINGS",
   ""
)</f>
        <v/>
      </c>
      <c r="G574" s="123" t="str" cm="1">
        <f t="array" ref="G57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5" spans="1:7" hidden="1" x14ac:dyDescent="0.25">
      <c r="A575" s="122" t="s">
        <v>4390</v>
      </c>
      <c r="B575" s="36" t="str">
        <f>IF(
   COUNTIF('Equip Rates'!$B:$B, $A575) &gt; 0,
   "In Rates",
   "Not in Rates"
)</f>
        <v>In Rates</v>
      </c>
      <c r="C575" s="56">
        <f>IFERROR(_xlfn.XLOOKUP(Table19[[#This Row],[ASSET ID]],Table7[Equip '#],Table7[Rate],),"Not Billed")</f>
        <v>4500</v>
      </c>
      <c r="D575" s="36" t="str">
        <f>IF(
   COUNTIF('Equip Billings'!$B:$B, $A575) &gt; 0,
   "Billed",
   "Not Billed"
)</f>
        <v>Not Billed</v>
      </c>
      <c r="E575" s="36" t="str">
        <f>IF(
   COUNTIF('Equip Rates'!$B:$B, $A575)=0,
   "No Rate in Equip Rates",
   IF(
      COUNTIF('Equip Billings'!$B:$B, $A575)=0,
      "Has Rate / Not Billed",
      "Has Rate / Billed"
   )
)</f>
        <v>Has Rate / Not Billed</v>
      </c>
      <c r="F575" s="36" t="str">
        <f>IF(
   AND(
       COUNTIF(FLEET!$CW:$CW, $A575)&gt;0,
       COUNTIF('Equip Rates'!$B:$B, $A575)&gt;0,
       COUNTIF('Equip Billings'!$B:$B, $A575)=0
   ),
   "MISSING FROM BILLINGS",
   ""
)</f>
        <v>MISSING FROM BILLINGS</v>
      </c>
      <c r="G575" s="123" t="str" cm="1">
        <f t="array" ref="G57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>DFW Yard (1)</v>
      </c>
    </row>
    <row r="576" spans="1:7" hidden="1" x14ac:dyDescent="0.25">
      <c r="A576" s="122" t="s">
        <v>4391</v>
      </c>
      <c r="B576" s="36" t="str">
        <f>IF(
   COUNTIF('Equip Rates'!$B:$B, $A576) &gt; 0,
   "In Rates",
   "Not in Rates"
)</f>
        <v>In Rates</v>
      </c>
      <c r="C576" s="56">
        <f>IFERROR(_xlfn.XLOOKUP(Table19[[#This Row],[ASSET ID]],Table7[Equip '#],Table7[Rate],),"Not Billed")</f>
        <v>4000</v>
      </c>
      <c r="D576" s="36" t="str">
        <f>IF(
   COUNTIF('Equip Billings'!$B:$B, $A576) &gt; 0,
   "Billed",
   "Not Billed"
)</f>
        <v>Billed</v>
      </c>
      <c r="E576" s="36" t="str">
        <f>IF(
   COUNTIF('Equip Rates'!$B:$B, $A576)=0,
   "No Rate in Equip Rates",
   IF(
      COUNTIF('Equip Billings'!$B:$B, $A576)=0,
      "Has Rate / Not Billed",
      "Has Rate / Billed"
   )
)</f>
        <v>Has Rate / Billed</v>
      </c>
      <c r="F576" s="36" t="str">
        <f>IF(
   AND(
       COUNTIF(FLEET!$CW:$CW, $A576)&gt;0,
       COUNTIF('Equip Rates'!$B:$B, $A576)&gt;0,
       COUNTIF('Equip Billings'!$B:$B, $A576)=0
   ),
   "MISSING FROM BILLINGS",
   ""
)</f>
        <v/>
      </c>
      <c r="G576" s="123" t="str" cm="1">
        <f t="array" ref="G57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7" spans="1:7" hidden="1" x14ac:dyDescent="0.25">
      <c r="A577" s="122" t="s">
        <v>4392</v>
      </c>
      <c r="B577" s="36" t="str">
        <f>IF(
   COUNTIF('Equip Rates'!$B:$B, $A577) &gt; 0,
   "In Rates",
   "Not in Rates"
)</f>
        <v>In Rates</v>
      </c>
      <c r="C577" s="56">
        <f>IFERROR(_xlfn.XLOOKUP(Table19[[#This Row],[ASSET ID]],Table7[Equip '#],Table7[Rate],),"Not Billed")</f>
        <v>4000</v>
      </c>
      <c r="D577" s="36" t="str">
        <f>IF(
   COUNTIF('Equip Billings'!$B:$B, $A577) &gt; 0,
   "Billed",
   "Not Billed"
)</f>
        <v>Billed</v>
      </c>
      <c r="E577" s="36" t="str">
        <f>IF(
   COUNTIF('Equip Rates'!$B:$B, $A577)=0,
   "No Rate in Equip Rates",
   IF(
      COUNTIF('Equip Billings'!$B:$B, $A577)=0,
      "Has Rate / Not Billed",
      "Has Rate / Billed"
   )
)</f>
        <v>Has Rate / Billed</v>
      </c>
      <c r="F577" s="36" t="str">
        <f>IF(
   AND(
       COUNTIF(FLEET!$CW:$CW, $A577)&gt;0,
       COUNTIF('Equip Rates'!$B:$B, $A577)&gt;0,
       COUNTIF('Equip Billings'!$B:$B, $A577)=0
   ),
   "MISSING FROM BILLINGS",
   ""
)</f>
        <v/>
      </c>
      <c r="G577" s="123" t="str" cm="1">
        <f t="array" ref="G57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8" spans="1:7" hidden="1" x14ac:dyDescent="0.25">
      <c r="A578" s="122" t="s">
        <v>159</v>
      </c>
      <c r="B578" s="36" t="str">
        <f>IF(
   COUNTIF('Equip Rates'!$B:$B, $A578) &gt; 0,
   "In Rates",
   "Not in Rates"
)</f>
        <v>In Rates</v>
      </c>
      <c r="C578" s="56">
        <f>IFERROR(_xlfn.XLOOKUP(Table19[[#This Row],[ASSET ID]],Table7[Equip '#],Table7[Rate],),"Not Billed")</f>
        <v>3000</v>
      </c>
      <c r="D578" s="36" t="str">
        <f>IF(
   COUNTIF('Equip Billings'!$B:$B, $A578) &gt; 0,
   "Billed",
   "Not Billed"
)</f>
        <v>Billed</v>
      </c>
      <c r="E578" s="36" t="str">
        <f>IF(
   COUNTIF('Equip Rates'!$B:$B, $A578)=0,
   "No Rate in Equip Rates",
   IF(
      COUNTIF('Equip Billings'!$B:$B, $A578)=0,
      "Has Rate / Not Billed",
      "Has Rate / Billed"
   )
)</f>
        <v>Has Rate / Billed</v>
      </c>
      <c r="F578" s="36" t="str">
        <f>IF(
   AND(
       COUNTIF(FLEET!$CW:$CW, $A578)&gt;0,
       COUNTIF('Equip Rates'!$B:$B, $A578)&gt;0,
       COUNTIF('Equip Billings'!$B:$B, $A578)=0
   ),
   "MISSING FROM BILLINGS",
   ""
)</f>
        <v/>
      </c>
      <c r="G578" s="123" t="str" cm="1">
        <f t="array" ref="G57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79" spans="1:7" hidden="1" x14ac:dyDescent="0.25">
      <c r="A579" s="122" t="s">
        <v>257</v>
      </c>
      <c r="B579" s="36" t="str">
        <f>IF(
   COUNTIF('Equip Rates'!$B:$B, $A579) &gt; 0,
   "In Rates",
   "Not in Rates"
)</f>
        <v>In Rates</v>
      </c>
      <c r="C579" s="56">
        <f>IFERROR(_xlfn.XLOOKUP(Table19[[#This Row],[ASSET ID]],Table7[Equip '#],Table7[Rate],),"Not Billed")</f>
        <v>4000</v>
      </c>
      <c r="D579" s="36" t="str">
        <f>IF(
   COUNTIF('Equip Billings'!$B:$B, $A579) &gt; 0,
   "Billed",
   "Not Billed"
)</f>
        <v>Billed</v>
      </c>
      <c r="E579" s="36" t="str">
        <f>IF(
   COUNTIF('Equip Rates'!$B:$B, $A579)=0,
   "No Rate in Equip Rates",
   IF(
      COUNTIF('Equip Billings'!$B:$B, $A579)=0,
      "Has Rate / Not Billed",
      "Has Rate / Billed"
   )
)</f>
        <v>Has Rate / Billed</v>
      </c>
      <c r="F579" s="36" t="str">
        <f>IF(
   AND(
       COUNTIF(FLEET!$CW:$CW, $A579)&gt;0,
       COUNTIF('Equip Rates'!$B:$B, $A579)&gt;0,
       COUNTIF('Equip Billings'!$B:$B, $A579)=0
   ),
   "MISSING FROM BILLINGS",
   ""
)</f>
        <v/>
      </c>
      <c r="G579" s="123" t="str" cm="1">
        <f t="array" ref="G57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0" spans="1:7" hidden="1" x14ac:dyDescent="0.25">
      <c r="A580" s="122" t="s">
        <v>160</v>
      </c>
      <c r="B580" s="36" t="str">
        <f>IF(
   COUNTIF('Equip Rates'!$B:$B, $A580) &gt; 0,
   "In Rates",
   "Not in Rates"
)</f>
        <v>In Rates</v>
      </c>
      <c r="C580" s="56">
        <f>IFERROR(_xlfn.XLOOKUP(Table19[[#This Row],[ASSET ID]],Table7[Equip '#],Table7[Rate],),"Not Billed")</f>
        <v>3000</v>
      </c>
      <c r="D580" s="36" t="str">
        <f>IF(
   COUNTIF('Equip Billings'!$B:$B, $A580) &gt; 0,
   "Billed",
   "Not Billed"
)</f>
        <v>Billed</v>
      </c>
      <c r="E580" s="36" t="str">
        <f>IF(
   COUNTIF('Equip Rates'!$B:$B, $A580)=0,
   "No Rate in Equip Rates",
   IF(
      COUNTIF('Equip Billings'!$B:$B, $A580)=0,
      "Has Rate / Not Billed",
      "Has Rate / Billed"
   )
)</f>
        <v>Has Rate / Billed</v>
      </c>
      <c r="F580" s="36" t="str">
        <f>IF(
   AND(
       COUNTIF(FLEET!$CW:$CW, $A580)&gt;0,
       COUNTIF('Equip Rates'!$B:$B, $A580)&gt;0,
       COUNTIF('Equip Billings'!$B:$B, $A580)=0
   ),
   "MISSING FROM BILLINGS",
   ""
)</f>
        <v/>
      </c>
      <c r="G580" s="123" t="str" cm="1">
        <f t="array" ref="G58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1" spans="1:7" hidden="1" x14ac:dyDescent="0.25">
      <c r="A581" s="122" t="s">
        <v>161</v>
      </c>
      <c r="B581" s="36" t="str">
        <f>IF(
   COUNTIF('Equip Rates'!$B:$B, $A581) &gt; 0,
   "In Rates",
   "Not in Rates"
)</f>
        <v>In Rates</v>
      </c>
      <c r="C581" s="56">
        <f>IFERROR(_xlfn.XLOOKUP(Table19[[#This Row],[ASSET ID]],Table7[Equip '#],Table7[Rate],),"Not Billed")</f>
        <v>3000</v>
      </c>
      <c r="D581" s="36" t="str">
        <f>IF(
   COUNTIF('Equip Billings'!$B:$B, $A581) &gt; 0,
   "Billed",
   "Not Billed"
)</f>
        <v>Billed</v>
      </c>
      <c r="E581" s="36" t="str">
        <f>IF(
   COUNTIF('Equip Rates'!$B:$B, $A581)=0,
   "No Rate in Equip Rates",
   IF(
      COUNTIF('Equip Billings'!$B:$B, $A581)=0,
      "Has Rate / Not Billed",
      "Has Rate / Billed"
   )
)</f>
        <v>Has Rate / Billed</v>
      </c>
      <c r="F581" s="36" t="str">
        <f>IF(
   AND(
       COUNTIF(FLEET!$CW:$CW, $A581)&gt;0,
       COUNTIF('Equip Rates'!$B:$B, $A581)&gt;0,
       COUNTIF('Equip Billings'!$B:$B, $A581)=0
   ),
   "MISSING FROM BILLINGS",
   ""
)</f>
        <v/>
      </c>
      <c r="G581" s="123" t="str" cm="1">
        <f t="array" ref="G58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2" spans="1:7" hidden="1" x14ac:dyDescent="0.25">
      <c r="A582" s="122" t="s">
        <v>232</v>
      </c>
      <c r="B582" s="36" t="str">
        <f>IF(
   COUNTIF('Equip Rates'!$B:$B, $A582) &gt; 0,
   "In Rates",
   "Not in Rates"
)</f>
        <v>In Rates</v>
      </c>
      <c r="C582" s="56">
        <f>IFERROR(_xlfn.XLOOKUP(Table19[[#This Row],[ASSET ID]],Table7[Equip '#],Table7[Rate],),"Not Billed")</f>
        <v>3000</v>
      </c>
      <c r="D582" s="36" t="str">
        <f>IF(
   COUNTIF('Equip Billings'!$B:$B, $A582) &gt; 0,
   "Billed",
   "Not Billed"
)</f>
        <v>Billed</v>
      </c>
      <c r="E582" s="36" t="str">
        <f>IF(
   COUNTIF('Equip Rates'!$B:$B, $A582)=0,
   "No Rate in Equip Rates",
   IF(
      COUNTIF('Equip Billings'!$B:$B, $A582)=0,
      "Has Rate / Not Billed",
      "Has Rate / Billed"
   )
)</f>
        <v>Has Rate / Billed</v>
      </c>
      <c r="F582" s="36" t="str">
        <f>IF(
   AND(
       COUNTIF(FLEET!$CW:$CW, $A582)&gt;0,
       COUNTIF('Equip Rates'!$B:$B, $A582)&gt;0,
       COUNTIF('Equip Billings'!$B:$B, $A582)=0
   ),
   "MISSING FROM BILLINGS",
   ""
)</f>
        <v/>
      </c>
      <c r="G582" s="123" t="str" cm="1">
        <f t="array" ref="G58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3" spans="1:7" hidden="1" x14ac:dyDescent="0.25">
      <c r="A583" s="122" t="s">
        <v>162</v>
      </c>
      <c r="B583" s="36" t="str">
        <f>IF(
   COUNTIF('Equip Rates'!$B:$B, $A583) &gt; 0,
   "In Rates",
   "Not in Rates"
)</f>
        <v>In Rates</v>
      </c>
      <c r="C583" s="56">
        <f>IFERROR(_xlfn.XLOOKUP(Table19[[#This Row],[ASSET ID]],Table7[Equip '#],Table7[Rate],),"Not Billed")</f>
        <v>3000</v>
      </c>
      <c r="D583" s="36" t="str">
        <f>IF(
   COUNTIF('Equip Billings'!$B:$B, $A583) &gt; 0,
   "Billed",
   "Not Billed"
)</f>
        <v>Billed</v>
      </c>
      <c r="E583" s="36" t="str">
        <f>IF(
   COUNTIF('Equip Rates'!$B:$B, $A583)=0,
   "No Rate in Equip Rates",
   IF(
      COUNTIF('Equip Billings'!$B:$B, $A583)=0,
      "Has Rate / Not Billed",
      "Has Rate / Billed"
   )
)</f>
        <v>Has Rate / Billed</v>
      </c>
      <c r="F583" s="36" t="str">
        <f>IF(
   AND(
       COUNTIF(FLEET!$CW:$CW, $A583)&gt;0,
       COUNTIF('Equip Rates'!$B:$B, $A583)&gt;0,
       COUNTIF('Equip Billings'!$B:$B, $A583)=0
   ),
   "MISSING FROM BILLINGS",
   ""
)</f>
        <v/>
      </c>
      <c r="G583" s="123" t="str" cm="1">
        <f t="array" ref="G583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4" spans="1:7" hidden="1" x14ac:dyDescent="0.25">
      <c r="A584" s="122" t="s">
        <v>163</v>
      </c>
      <c r="B584" s="36" t="str">
        <f>IF(
   COUNTIF('Equip Rates'!$B:$B, $A584) &gt; 0,
   "In Rates",
   "Not in Rates"
)</f>
        <v>In Rates</v>
      </c>
      <c r="C584" s="56">
        <f>IFERROR(_xlfn.XLOOKUP(Table19[[#This Row],[ASSET ID]],Table7[Equip '#],Table7[Rate],),"Not Billed")</f>
        <v>3000</v>
      </c>
      <c r="D584" s="36" t="str">
        <f>IF(
   COUNTIF('Equip Billings'!$B:$B, $A584) &gt; 0,
   "Billed",
   "Not Billed"
)</f>
        <v>Billed</v>
      </c>
      <c r="E584" s="36" t="str">
        <f>IF(
   COUNTIF('Equip Rates'!$B:$B, $A584)=0,
   "No Rate in Equip Rates",
   IF(
      COUNTIF('Equip Billings'!$B:$B, $A584)=0,
      "Has Rate / Not Billed",
      "Has Rate / Billed"
   )
)</f>
        <v>Has Rate / Billed</v>
      </c>
      <c r="F584" s="36" t="str">
        <f>IF(
   AND(
       COUNTIF(FLEET!$CW:$CW, $A584)&gt;0,
       COUNTIF('Equip Rates'!$B:$B, $A584)&gt;0,
       COUNTIF('Equip Billings'!$B:$B, $A584)=0
   ),
   "MISSING FROM BILLINGS",
   ""
)</f>
        <v/>
      </c>
      <c r="G584" s="123" t="str" cm="1">
        <f t="array" ref="G584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5" spans="1:7" hidden="1" x14ac:dyDescent="0.25">
      <c r="A585" s="122" t="s">
        <v>3548</v>
      </c>
      <c r="B585" s="36" t="str">
        <f>IF(
   COUNTIF('Equip Rates'!$B:$B, $A585) &gt; 0,
   "In Rates",
   "Not in Rates"
)</f>
        <v>Not in Rates</v>
      </c>
      <c r="C585" s="56" t="str">
        <f>IFERROR(_xlfn.XLOOKUP(Table19[[#This Row],[ASSET ID]],Table7[Equip '#],Table7[Rate],),"Not Billed")</f>
        <v>Not Billed</v>
      </c>
      <c r="D585" s="36" t="str">
        <f>IF(
   COUNTIF('Equip Billings'!$B:$B, $A585) &gt; 0,
   "Billed",
   "Not Billed"
)</f>
        <v>Not Billed</v>
      </c>
      <c r="E585" s="36" t="str">
        <f>IF(
   COUNTIF('Equip Rates'!$B:$B, $A585)=0,
   "No Rate in Equip Rates",
   IF(
      COUNTIF('Equip Billings'!$B:$B, $A585)=0,
      "Has Rate / Not Billed",
      "Has Rate / Billed"
   )
)</f>
        <v>No Rate in Equip Rates</v>
      </c>
      <c r="F585" s="36" t="str">
        <f>IF(
   AND(
       COUNTIF(FLEET!$CW:$CW, $A585)&gt;0,
       COUNTIF('Equip Rates'!$B:$B, $A585)&gt;0,
       COUNTIF('Equip Billings'!$B:$B, $A585)=0
   ),
   "MISSING FROM BILLINGS",
   ""
)</f>
        <v/>
      </c>
      <c r="G585" s="123" t="str" cm="1">
        <f t="array" ref="G585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6" spans="1:7" hidden="1" x14ac:dyDescent="0.25">
      <c r="A586" s="122" t="s">
        <v>3549</v>
      </c>
      <c r="B586" s="36" t="str">
        <f>IF(
   COUNTIF('Equip Rates'!$B:$B, $A586) &gt; 0,
   "In Rates",
   "Not in Rates"
)</f>
        <v>Not in Rates</v>
      </c>
      <c r="C586" s="56" t="str">
        <f>IFERROR(_xlfn.XLOOKUP(Table19[[#This Row],[ASSET ID]],Table7[Equip '#],Table7[Rate],),"Not Billed")</f>
        <v>Not Billed</v>
      </c>
      <c r="D586" s="36" t="str">
        <f>IF(
   COUNTIF('Equip Billings'!$B:$B, $A586) &gt; 0,
   "Billed",
   "Not Billed"
)</f>
        <v>Not Billed</v>
      </c>
      <c r="E586" s="36" t="str">
        <f>IF(
   COUNTIF('Equip Rates'!$B:$B, $A586)=0,
   "No Rate in Equip Rates",
   IF(
      COUNTIF('Equip Billings'!$B:$B, $A586)=0,
      "Has Rate / Not Billed",
      "Has Rate / Billed"
   )
)</f>
        <v>No Rate in Equip Rates</v>
      </c>
      <c r="F586" s="36" t="str">
        <f>IF(
   AND(
       COUNTIF(FLEET!$CW:$CW, $A586)&gt;0,
       COUNTIF('Equip Rates'!$B:$B, $A586)&gt;0,
       COUNTIF('Equip Billings'!$B:$B, $A586)=0
   ),
   "MISSING FROM BILLINGS",
   ""
)</f>
        <v/>
      </c>
      <c r="G586" s="123" t="str" cm="1">
        <f t="array" ref="G586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7" spans="1:7" hidden="1" x14ac:dyDescent="0.25">
      <c r="A587" s="122" t="s">
        <v>7721</v>
      </c>
      <c r="B587" s="36" t="str">
        <f>IF(
   COUNTIF('Equip Rates'!$B:$B, $A587) &gt; 0,
   "In Rates",
   "Not in Rates"
)</f>
        <v>Not in Rates</v>
      </c>
      <c r="C587" s="56" t="str">
        <f>IFERROR(_xlfn.XLOOKUP(Table19[[#This Row],[ASSET ID]],Table7[Equip '#],Table7[Rate],),"Not Billed")</f>
        <v>Not Billed</v>
      </c>
      <c r="D587" s="36" t="str">
        <f>IF(
   COUNTIF('Equip Billings'!$B:$B, $A587) &gt; 0,
   "Billed",
   "Not Billed"
)</f>
        <v>Not Billed</v>
      </c>
      <c r="E587" s="36" t="str">
        <f>IF(
   COUNTIF('Equip Rates'!$B:$B, $A587)=0,
   "No Rate in Equip Rates",
   IF(
      COUNTIF('Equip Billings'!$B:$B, $A587)=0,
      "Has Rate / Not Billed",
      "Has Rate / Billed"
   )
)</f>
        <v>No Rate in Equip Rates</v>
      </c>
      <c r="F587" s="36" t="str">
        <f>IF(
   AND(
       COUNTIF(FLEET!$CW:$CW, $A587)&gt;0,
       COUNTIF('Equip Rates'!$B:$B, $A587)&gt;0,
       COUNTIF('Equip Billings'!$B:$B, $A587)=0
   ),
   "MISSING FROM BILLINGS",
   ""
)</f>
        <v/>
      </c>
      <c r="G587" s="123" t="str" cm="1">
        <f t="array" ref="G587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8" spans="1:7" hidden="1" x14ac:dyDescent="0.25">
      <c r="A588" s="122" t="s">
        <v>3662</v>
      </c>
      <c r="B588" s="36" t="str">
        <f>IF(
   COUNTIF('Equip Rates'!$B:$B, $A588) &gt; 0,
   "In Rates",
   "Not in Rates"
)</f>
        <v>Not in Rates</v>
      </c>
      <c r="C588" s="56" t="str">
        <f>IFERROR(_xlfn.XLOOKUP(Table19[[#This Row],[ASSET ID]],Table7[Equip '#],Table7[Rate],),"Not Billed")</f>
        <v>Not Billed</v>
      </c>
      <c r="D588" s="36" t="str">
        <f>IF(
   COUNTIF('Equip Billings'!$B:$B, $A588) &gt; 0,
   "Billed",
   "Not Billed"
)</f>
        <v>Not Billed</v>
      </c>
      <c r="E588" s="36" t="str">
        <f>IF(
   COUNTIF('Equip Rates'!$B:$B, $A588)=0,
   "No Rate in Equip Rates",
   IF(
      COUNTIF('Equip Billings'!$B:$B, $A588)=0,
      "Has Rate / Not Billed",
      "Has Rate / Billed"
   )
)</f>
        <v>No Rate in Equip Rates</v>
      </c>
      <c r="F588" s="36" t="str">
        <f>IF(
   AND(
       COUNTIF(FLEET!$CW:$CW, $A588)&gt;0,
       COUNTIF('Equip Rates'!$B:$B, $A588)&gt;0,
       COUNTIF('Equip Billings'!$B:$B, $A588)=0
   ),
   "MISSING FROM BILLINGS",
   ""
)</f>
        <v/>
      </c>
      <c r="G588" s="123" t="str" cm="1">
        <f t="array" ref="G588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89" spans="1:7" hidden="1" x14ac:dyDescent="0.25">
      <c r="A589" s="122" t="s">
        <v>3396</v>
      </c>
      <c r="B589" s="36" t="str">
        <f>IF(
   COUNTIF('Equip Rates'!$B:$B, $A589) &gt; 0,
   "In Rates",
   "Not in Rates"
)</f>
        <v>Not in Rates</v>
      </c>
      <c r="C589" s="56" t="str">
        <f>IFERROR(_xlfn.XLOOKUP(Table19[[#This Row],[ASSET ID]],Table7[Equip '#],Table7[Rate],),"Not Billed")</f>
        <v>Not Billed</v>
      </c>
      <c r="D589" s="36" t="str">
        <f>IF(
   COUNTIF('Equip Billings'!$B:$B, $A589) &gt; 0,
   "Billed",
   "Not Billed"
)</f>
        <v>Not Billed</v>
      </c>
      <c r="E589" s="36" t="str">
        <f>IF(
   COUNTIF('Equip Rates'!$B:$B, $A589)=0,
   "No Rate in Equip Rates",
   IF(
      COUNTIF('Equip Billings'!$B:$B, $A589)=0,
      "Has Rate / Not Billed",
      "Has Rate / Billed"
   )
)</f>
        <v>No Rate in Equip Rates</v>
      </c>
      <c r="F589" s="36" t="str">
        <f>IF(
   AND(
       COUNTIF(FLEET!$CW:$CW, $A589)&gt;0,
       COUNTIF('Equip Rates'!$B:$B, $A589)&gt;0,
       COUNTIF('Equip Billings'!$B:$B, $A589)=0
   ),
   "MISSING FROM BILLINGS",
   ""
)</f>
        <v/>
      </c>
      <c r="G589" s="123" t="str" cm="1">
        <f t="array" ref="G589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0" spans="1:7" hidden="1" x14ac:dyDescent="0.25">
      <c r="A590" s="122" t="s">
        <v>3473</v>
      </c>
      <c r="B590" s="36" t="str">
        <f>IF(
   COUNTIF('Equip Rates'!$B:$B, $A590) &gt; 0,
   "In Rates",
   "Not in Rates"
)</f>
        <v>Not in Rates</v>
      </c>
      <c r="C590" s="56" t="str">
        <f>IFERROR(_xlfn.XLOOKUP(Table19[[#This Row],[ASSET ID]],Table7[Equip '#],Table7[Rate],),"Not Billed")</f>
        <v>Not Billed</v>
      </c>
      <c r="D590" s="36" t="str">
        <f>IF(
   COUNTIF('Equip Billings'!$B:$B, $A590) &gt; 0,
   "Billed",
   "Not Billed"
)</f>
        <v>Not Billed</v>
      </c>
      <c r="E590" s="36" t="str">
        <f>IF(
   COUNTIF('Equip Rates'!$B:$B, $A590)=0,
   "No Rate in Equip Rates",
   IF(
      COUNTIF('Equip Billings'!$B:$B, $A590)=0,
      "Has Rate / Not Billed",
      "Has Rate / Billed"
   )
)</f>
        <v>No Rate in Equip Rates</v>
      </c>
      <c r="F590" s="36" t="str">
        <f>IF(
   AND(
       COUNTIF(FLEET!$CW:$CW, $A590)&gt;0,
       COUNTIF('Equip Rates'!$B:$B, $A590)&gt;0,
       COUNTIF('Equip Billings'!$B:$B, $A590)=0
   ),
   "MISSING FROM BILLINGS",
   ""
)</f>
        <v/>
      </c>
      <c r="G590" s="123" t="str" cm="1">
        <f t="array" ref="G590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1" spans="1:7" hidden="1" x14ac:dyDescent="0.25">
      <c r="A591" s="122" t="s">
        <v>3550</v>
      </c>
      <c r="B591" s="36" t="str">
        <f>IF(
   COUNTIF('Equip Rates'!$B:$B, $A591) &gt; 0,
   "In Rates",
   "Not in Rates"
)</f>
        <v>Not in Rates</v>
      </c>
      <c r="C591" s="56" t="str">
        <f>IFERROR(_xlfn.XLOOKUP(Table19[[#This Row],[ASSET ID]],Table7[Equip '#],Table7[Rate],),"Not Billed")</f>
        <v>Not Billed</v>
      </c>
      <c r="D591" s="36" t="str">
        <f>IF(
   COUNTIF('Equip Billings'!$B:$B, $A591) &gt; 0,
   "Billed",
   "Not Billed"
)</f>
        <v>Not Billed</v>
      </c>
      <c r="E591" s="36" t="str">
        <f>IF(
   COUNTIF('Equip Rates'!$B:$B, $A591)=0,
   "No Rate in Equip Rates",
   IF(
      COUNTIF('Equip Billings'!$B:$B, $A591)=0,
      "Has Rate / Not Billed",
      "Has Rate / Billed"
   )
)</f>
        <v>No Rate in Equip Rates</v>
      </c>
      <c r="F591" s="36" t="str">
        <f>IF(
   AND(
       COUNTIF(FLEET!$CW:$CW, $A591)&gt;0,
       COUNTIF('Equip Rates'!$B:$B, $A591)&gt;0,
       COUNTIF('Equip Billings'!$B:$B, $A591)=0
   ),
   "MISSING FROM BILLINGS",
   ""
)</f>
        <v/>
      </c>
      <c r="G591" s="123" t="str" cm="1">
        <f t="array" ref="G591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2" spans="1:7" hidden="1" x14ac:dyDescent="0.25">
      <c r="A592" s="122" t="s">
        <v>7740</v>
      </c>
      <c r="B592" s="36" t="str">
        <f>IF(
   COUNTIF('Equip Rates'!$B:$B, $A592) &gt; 0,
   "In Rates",
   "Not in Rates"
)</f>
        <v>Not in Rates</v>
      </c>
      <c r="C592" s="56" t="str">
        <f>IFERROR(_xlfn.XLOOKUP(Table19[[#This Row],[ASSET ID]],Table7[Equip '#],Table7[Rate],),"Not Billed")</f>
        <v>Not Billed</v>
      </c>
      <c r="D592" s="36" t="str">
        <f>IF(
   COUNTIF('Equip Billings'!$B:$B, $A592) &gt; 0,
   "Billed",
   "Not Billed"
)</f>
        <v>Not Billed</v>
      </c>
      <c r="E592" s="36" t="str">
        <f>IF(
   COUNTIF('Equip Rates'!$B:$B, $A592)=0,
   "No Rate in Equip Rates",
   IF(
      COUNTIF('Equip Billings'!$B:$B, $A592)=0,
      "Has Rate / Not Billed",
      "Has Rate / Billed"
   )
)</f>
        <v>No Rate in Equip Rates</v>
      </c>
      <c r="F592" s="36" t="str">
        <f>IF(
   AND(
       COUNTIF(FLEET!$CW:$CW, $A592)&gt;0,
       COUNTIF('Equip Rates'!$B:$B, $A592)&gt;0,
       COUNTIF('Equip Billings'!$B:$B, $A592)=0
   ),
   "MISSING FROM BILLINGS",
   ""
)</f>
        <v/>
      </c>
      <c r="G592" s="123" t="str" cm="1">
        <f t="array" ref="G592">IFERROR(IF(Table19[[#This Row],[MISSING?]]="MISSING FROM BILLINGS",
    _xlfn.TEXTJOIN(CHAR(10) &amp; CHAR(10), TRUE,
        _xlfn._xlws.FILTER(Table27[Job] &amp; " (" &amp; Table27[ROUND] &amp; ")",
            (SUBSTITUTE(Table27[Asset2], "#", "") = SUBSTITUTE(Table19[[#This Row],[ASSET ID]], "#", "")) * (Table27[ROUND] &gt; 0)
        )
    ),
""),"")</f>
        <v/>
      </c>
    </row>
    <row r="594" spans="3:8" x14ac:dyDescent="0.25">
      <c r="C594" s="115">
        <f>SUBTOTAL(9,Table19[RATE])</f>
        <v>135379</v>
      </c>
      <c r="F594" s="37" t="s">
        <v>7762</v>
      </c>
    </row>
    <row r="597" spans="3:8" x14ac:dyDescent="0.25">
      <c r="G597" s="37" t="s">
        <v>3224</v>
      </c>
      <c r="H597" s="37" t="s">
        <v>7818</v>
      </c>
    </row>
    <row r="598" spans="3:8" x14ac:dyDescent="0.25">
      <c r="G598" s="37" t="s">
        <v>3461</v>
      </c>
      <c r="H598" s="37" t="s">
        <v>7819</v>
      </c>
    </row>
    <row r="599" spans="3:8" x14ac:dyDescent="0.25">
      <c r="G599" s="37" t="s">
        <v>11</v>
      </c>
      <c r="H599" s="37" t="s">
        <v>7820</v>
      </c>
    </row>
    <row r="600" spans="3:8" x14ac:dyDescent="0.25">
      <c r="G600" s="37" t="s">
        <v>174</v>
      </c>
      <c r="H600" s="37" t="s">
        <v>7821</v>
      </c>
    </row>
    <row r="601" spans="3:8" x14ac:dyDescent="0.25">
      <c r="G601" s="37" t="s">
        <v>23</v>
      </c>
      <c r="H601" s="37" t="s">
        <v>7822</v>
      </c>
    </row>
    <row r="602" spans="3:8" x14ac:dyDescent="0.25">
      <c r="G602" s="37" t="s">
        <v>20</v>
      </c>
      <c r="H602" s="37" t="s">
        <v>7823</v>
      </c>
    </row>
    <row r="603" spans="3:8" x14ac:dyDescent="0.25">
      <c r="G603" s="37" t="s">
        <v>21</v>
      </c>
      <c r="H603" s="37" t="s">
        <v>7824</v>
      </c>
    </row>
    <row r="604" spans="3:8" x14ac:dyDescent="0.25">
      <c r="G604" s="37" t="s">
        <v>3821</v>
      </c>
      <c r="H604" s="37" t="s">
        <v>7825</v>
      </c>
    </row>
    <row r="605" spans="3:8" x14ac:dyDescent="0.25">
      <c r="G605" s="37" t="s">
        <v>22</v>
      </c>
      <c r="H605" s="37" t="s">
        <v>7826</v>
      </c>
    </row>
    <row r="606" spans="3:8" x14ac:dyDescent="0.25">
      <c r="G606" s="37" t="s">
        <v>3314</v>
      </c>
      <c r="H606" s="37" t="s">
        <v>7827</v>
      </c>
    </row>
    <row r="607" spans="3:8" x14ac:dyDescent="0.25">
      <c r="G607" s="37" t="s">
        <v>85</v>
      </c>
      <c r="H607" s="37" t="s">
        <v>7828</v>
      </c>
    </row>
    <row r="608" spans="3:8" x14ac:dyDescent="0.25">
      <c r="G608" s="37" t="s">
        <v>3740</v>
      </c>
      <c r="H608" s="37" t="s">
        <v>7829</v>
      </c>
    </row>
    <row r="609" spans="7:8" x14ac:dyDescent="0.25">
      <c r="G609" s="37" t="s">
        <v>3094</v>
      </c>
      <c r="H609" s="37" t="s">
        <v>7830</v>
      </c>
    </row>
    <row r="610" spans="7:8" x14ac:dyDescent="0.25">
      <c r="G610" s="37" t="s">
        <v>3097</v>
      </c>
      <c r="H610" s="37" t="s">
        <v>7831</v>
      </c>
    </row>
    <row r="611" spans="7:8" x14ac:dyDescent="0.25">
      <c r="G611" s="37" t="s">
        <v>3178</v>
      </c>
      <c r="H611" s="37" t="s">
        <v>7832</v>
      </c>
    </row>
    <row r="612" spans="7:8" x14ac:dyDescent="0.25">
      <c r="G612" s="37" t="s">
        <v>3191</v>
      </c>
      <c r="H612" s="37" t="s">
        <v>7833</v>
      </c>
    </row>
    <row r="613" spans="7:8" x14ac:dyDescent="0.25">
      <c r="G613" s="37" t="s">
        <v>183</v>
      </c>
      <c r="H613" s="37" t="s">
        <v>7834</v>
      </c>
    </row>
    <row r="614" spans="7:8" x14ac:dyDescent="0.25">
      <c r="G614" s="37" t="s">
        <v>42</v>
      </c>
      <c r="H614" s="37" t="s">
        <v>7835</v>
      </c>
    </row>
    <row r="615" spans="7:8" x14ac:dyDescent="0.25">
      <c r="G615" s="37" t="s">
        <v>3849</v>
      </c>
      <c r="H615" s="37" t="s">
        <v>7836</v>
      </c>
    </row>
    <row r="616" spans="7:8" x14ac:dyDescent="0.25">
      <c r="G616" s="37" t="s">
        <v>3383</v>
      </c>
      <c r="H616" s="37" t="s">
        <v>7819</v>
      </c>
    </row>
    <row r="617" spans="7:8" x14ac:dyDescent="0.25">
      <c r="G617" s="37" t="s">
        <v>3385</v>
      </c>
      <c r="H617" s="37" t="s">
        <v>7819</v>
      </c>
    </row>
    <row r="618" spans="7:8" x14ac:dyDescent="0.25">
      <c r="G618" s="37" t="s">
        <v>4067</v>
      </c>
      <c r="H618" s="37" t="s">
        <v>7837</v>
      </c>
    </row>
    <row r="619" spans="7:8" x14ac:dyDescent="0.25">
      <c r="G619" s="37" t="s">
        <v>3744</v>
      </c>
      <c r="H619" s="37" t="s">
        <v>7838</v>
      </c>
    </row>
    <row r="620" spans="7:8" x14ac:dyDescent="0.25">
      <c r="G620" s="37" t="s">
        <v>198</v>
      </c>
      <c r="H620" s="37" t="s">
        <v>7839</v>
      </c>
    </row>
    <row r="621" spans="7:8" x14ac:dyDescent="0.25">
      <c r="G621" s="37" t="s">
        <v>3514</v>
      </c>
      <c r="H621" s="37" t="s">
        <v>7840</v>
      </c>
    </row>
    <row r="622" spans="7:8" x14ac:dyDescent="0.25">
      <c r="G622" s="37" t="s">
        <v>112</v>
      </c>
      <c r="H622" s="37" t="s">
        <v>7841</v>
      </c>
    </row>
    <row r="623" spans="7:8" x14ac:dyDescent="0.25">
      <c r="G623" s="37" t="s">
        <v>237</v>
      </c>
      <c r="H623" s="37" t="s">
        <v>7842</v>
      </c>
    </row>
    <row r="624" spans="7:8" x14ac:dyDescent="0.25">
      <c r="G624" s="37" t="s">
        <v>130</v>
      </c>
      <c r="H624" s="37" t="s">
        <v>7843</v>
      </c>
    </row>
    <row r="625" spans="7:8" x14ac:dyDescent="0.25">
      <c r="G625" s="37" t="s">
        <v>255</v>
      </c>
      <c r="H625" s="37" t="s">
        <v>7844</v>
      </c>
    </row>
    <row r="626" spans="7:8" x14ac:dyDescent="0.25">
      <c r="G626" s="37" t="s">
        <v>141</v>
      </c>
      <c r="H626" s="37" t="s">
        <v>7845</v>
      </c>
    </row>
    <row r="627" spans="7:8" x14ac:dyDescent="0.25">
      <c r="G627" s="37" t="s">
        <v>224</v>
      </c>
      <c r="H627" s="37" t="s">
        <v>7819</v>
      </c>
    </row>
    <row r="628" spans="7:8" x14ac:dyDescent="0.25">
      <c r="G628" s="37" t="s">
        <v>143</v>
      </c>
      <c r="H628" s="37" t="s">
        <v>7846</v>
      </c>
    </row>
    <row r="629" spans="7:8" x14ac:dyDescent="0.25">
      <c r="G629" s="37" t="s">
        <v>256</v>
      </c>
      <c r="H629" s="37" t="s">
        <v>7847</v>
      </c>
    </row>
    <row r="630" spans="7:8" x14ac:dyDescent="0.25">
      <c r="G630" s="37" t="s">
        <v>3103</v>
      </c>
      <c r="H630" s="37" t="s">
        <v>7848</v>
      </c>
    </row>
    <row r="631" spans="7:8" x14ac:dyDescent="0.25">
      <c r="G631" s="37" t="s">
        <v>3280</v>
      </c>
      <c r="H631" s="37" t="s">
        <v>7849</v>
      </c>
    </row>
    <row r="632" spans="7:8" x14ac:dyDescent="0.25">
      <c r="G632" s="37" t="s">
        <v>3288</v>
      </c>
      <c r="H632" s="37" t="s">
        <v>7850</v>
      </c>
    </row>
    <row r="633" spans="7:8" x14ac:dyDescent="0.25">
      <c r="G633" s="37" t="s">
        <v>3953</v>
      </c>
      <c r="H633" s="37" t="s">
        <v>7851</v>
      </c>
    </row>
    <row r="634" spans="7:8" x14ac:dyDescent="0.25">
      <c r="G634" s="37" t="s">
        <v>105</v>
      </c>
      <c r="H634" s="37" t="s">
        <v>7852</v>
      </c>
    </row>
    <row r="635" spans="7:8" x14ac:dyDescent="0.25">
      <c r="G635" s="37" t="s">
        <v>64</v>
      </c>
      <c r="H635" s="37" t="s">
        <v>7853</v>
      </c>
    </row>
    <row r="636" spans="7:8" x14ac:dyDescent="0.25">
      <c r="G636" s="37" t="s">
        <v>307</v>
      </c>
      <c r="H636" s="37" t="s">
        <v>7819</v>
      </c>
    </row>
    <row r="637" spans="7:8" x14ac:dyDescent="0.25">
      <c r="G637" s="37" t="s">
        <v>303</v>
      </c>
      <c r="H637" s="37" t="s">
        <v>7822</v>
      </c>
    </row>
    <row r="638" spans="7:8" x14ac:dyDescent="0.25">
      <c r="G638" s="37" t="s">
        <v>30</v>
      </c>
      <c r="H638" s="37" t="s">
        <v>7854</v>
      </c>
    </row>
    <row r="639" spans="7:8" x14ac:dyDescent="0.25">
      <c r="G639" s="37" t="s">
        <v>226</v>
      </c>
      <c r="H639" s="37" t="s">
        <v>7855</v>
      </c>
    </row>
    <row r="640" spans="7:8" x14ac:dyDescent="0.25">
      <c r="G640" s="37" t="s">
        <v>167</v>
      </c>
      <c r="H640" s="37" t="s">
        <v>7856</v>
      </c>
    </row>
    <row r="641" spans="7:8" x14ac:dyDescent="0.25">
      <c r="G641" s="37" t="s">
        <v>4396</v>
      </c>
      <c r="H641" s="37" t="s">
        <v>7840</v>
      </c>
    </row>
    <row r="642" spans="7:8" x14ac:dyDescent="0.25">
      <c r="G642" s="37" t="s">
        <v>155</v>
      </c>
      <c r="H642" s="37" t="s">
        <v>7857</v>
      </c>
    </row>
    <row r="643" spans="7:8" x14ac:dyDescent="0.25">
      <c r="G643" s="37" t="s">
        <v>231</v>
      </c>
      <c r="H643" s="37" t="s">
        <v>7858</v>
      </c>
    </row>
    <row r="644" spans="7:8" x14ac:dyDescent="0.25">
      <c r="G644" s="37" t="s">
        <v>81</v>
      </c>
      <c r="H644" s="37" t="s">
        <v>7859</v>
      </c>
    </row>
    <row r="645" spans="7:8" x14ac:dyDescent="0.25">
      <c r="G645" s="37" t="s">
        <v>83</v>
      </c>
      <c r="H645" s="37" t="s">
        <v>7860</v>
      </c>
    </row>
    <row r="646" spans="7:8" x14ac:dyDescent="0.25">
      <c r="G646" s="37" t="s">
        <v>4274</v>
      </c>
      <c r="H646" s="37" t="s">
        <v>7861</v>
      </c>
    </row>
    <row r="647" spans="7:8" x14ac:dyDescent="0.25">
      <c r="G647" s="37" t="s">
        <v>55</v>
      </c>
      <c r="H647" s="37" t="s">
        <v>7862</v>
      </c>
    </row>
    <row r="648" spans="7:8" x14ac:dyDescent="0.25">
      <c r="G648" s="37" t="s">
        <v>3517</v>
      </c>
      <c r="H648" s="37" t="s">
        <v>7863</v>
      </c>
    </row>
    <row r="649" spans="7:8" x14ac:dyDescent="0.25">
      <c r="G649" s="37" t="s">
        <v>4045</v>
      </c>
      <c r="H649" s="37" t="s">
        <v>7864</v>
      </c>
    </row>
    <row r="650" spans="7:8" x14ac:dyDescent="0.25">
      <c r="G650" s="37" t="s">
        <v>52</v>
      </c>
      <c r="H650" s="37" t="s">
        <v>7865</v>
      </c>
    </row>
  </sheetData>
  <phoneticPr fontId="2" type="noConversion"/>
  <pageMargins left="0.25" right="0.25" top="0.75" bottom="0.75" header="0.3" footer="0.3"/>
  <pageSetup scale="35" fitToHeight="0" orientation="portrait" horizontalDpi="1200" verticalDpi="1200" r:id="rId1"/>
  <ignoredErrors>
    <ignoredError sqref="A8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00175-E2EA-44A8-97A6-4D1927C4FB8A}">
  <sheetPr>
    <tabColor theme="4" tint="0.79998168889431442"/>
  </sheetPr>
  <dimension ref="A1:P368"/>
  <sheetViews>
    <sheetView topLeftCell="A366" zoomScale="85" zoomScaleNormal="85" workbookViewId="0">
      <selection activeCell="A368" sqref="A368:P368"/>
    </sheetView>
  </sheetViews>
  <sheetFormatPr defaultRowHeight="15" x14ac:dyDescent="0.25"/>
  <cols>
    <col min="1" max="1" width="22" bestFit="1" customWidth="1"/>
    <col min="2" max="2" width="9.85546875" bestFit="1" customWidth="1"/>
    <col min="3" max="3" width="34.5703125" bestFit="1" customWidth="1"/>
    <col min="4" max="4" width="12.28515625" bestFit="1" customWidth="1"/>
    <col min="5" max="5" width="27.7109375" bestFit="1" customWidth="1"/>
    <col min="6" max="6" width="8.7109375" bestFit="1" customWidth="1"/>
    <col min="7" max="8" width="12.140625" bestFit="1" customWidth="1"/>
    <col min="9" max="9" width="13.7109375" bestFit="1" customWidth="1"/>
    <col min="10" max="10" width="12.5703125" bestFit="1" customWidth="1"/>
    <col min="11" max="11" width="22" bestFit="1" customWidth="1"/>
    <col min="12" max="12" width="11.85546875" bestFit="1" customWidth="1"/>
    <col min="13" max="13" width="5.85546875" bestFit="1" customWidth="1"/>
    <col min="14" max="14" width="9.85546875" style="3" bestFit="1" customWidth="1"/>
    <col min="15" max="15" width="6.85546875" bestFit="1" customWidth="1"/>
    <col min="16" max="16" width="7.85546875" bestFit="1" customWidth="1"/>
  </cols>
  <sheetData>
    <row r="1" spans="1:16" x14ac:dyDescent="0.25">
      <c r="A1" s="57" t="s">
        <v>272</v>
      </c>
      <c r="B1" s="5" t="s">
        <v>261</v>
      </c>
      <c r="C1" s="6" t="s">
        <v>262</v>
      </c>
      <c r="D1" s="6" t="s">
        <v>263</v>
      </c>
      <c r="E1" s="5" t="s">
        <v>264</v>
      </c>
      <c r="F1" s="6" t="s">
        <v>265</v>
      </c>
      <c r="G1" s="6" t="s">
        <v>266</v>
      </c>
      <c r="H1" s="6" t="s">
        <v>267</v>
      </c>
      <c r="I1" s="5" t="s">
        <v>268</v>
      </c>
      <c r="J1" s="6" t="s">
        <v>269</v>
      </c>
      <c r="K1" s="6" t="s">
        <v>271</v>
      </c>
      <c r="L1" s="4" t="s">
        <v>270</v>
      </c>
      <c r="M1" s="4" t="s">
        <v>4260</v>
      </c>
      <c r="N1" s="15" t="s">
        <v>3476</v>
      </c>
      <c r="O1" t="s">
        <v>4261</v>
      </c>
      <c r="P1" t="s">
        <v>3568</v>
      </c>
    </row>
    <row r="2" spans="1:16" s="3" customFormat="1" x14ac:dyDescent="0.25">
      <c r="A2" s="88" t="str">
        <f>IF(EQB[[#This Row],[Job]]="","",IFERROR(VLOOKUP(EQB[[#This Row],[Job]],Table_Query_from_Cas_Ragle[[Job '#]:[Division]],4,FALSE),"New Job List Needed"))</f>
        <v>DFW</v>
      </c>
      <c r="B2" s="62" t="s">
        <v>229</v>
      </c>
      <c r="C2" s="62" t="str">
        <f>IFERROR(_xlfn.XLOOKUP(EQB[[#This Row],[Equip '#]],Table7[Equip '#],Table7[Equipment Description],),"NO EQUIPMENT NUMBER")</f>
        <v>2022 DODGE RAM 1500</v>
      </c>
      <c r="D2" s="63">
        <f>Summary!$F$2</f>
        <v>45777</v>
      </c>
      <c r="E2" s="62" t="s">
        <v>4374</v>
      </c>
      <c r="F2" s="62">
        <v>1</v>
      </c>
      <c r="G2" s="150" t="s">
        <v>7783</v>
      </c>
      <c r="H2" s="62">
        <v>4</v>
      </c>
      <c r="I2" s="62">
        <v>0</v>
      </c>
      <c r="J2" s="62" t="s">
        <v>3551</v>
      </c>
      <c r="K2" s="182">
        <f>IFERROR(VLOOKUP(B2,'Equip Rates'!$B:$D,3,FALSE), "No Equipment Rate")</f>
        <v>3650</v>
      </c>
      <c r="L2" s="182">
        <f t="shared" ref="L2:L65" si="0">IFERROR(K2*I2,0)</f>
        <v>0</v>
      </c>
      <c r="M2" s="37"/>
      <c r="N2" s="62"/>
      <c r="O2" s="37"/>
      <c r="P2" s="62">
        <f>IF(COUNTIF(INDEX(EQB[Equip '#],1):EQB[[#This Row],[Equip '#]], EQB[[#This Row],[Equip '#]])=1, SUMIF(EQB[Equip '#],EQB[[#This Row],[Equip '#]],EQB[Units]),"")</f>
        <v>1</v>
      </c>
    </row>
    <row r="3" spans="1:16" s="3" customFormat="1" x14ac:dyDescent="0.25">
      <c r="A3" s="58" t="str">
        <f>IF(EQB[[#This Row],[Job]]="","",IFERROR(VLOOKUP(EQB[[#This Row],[Job]],Table_Query_from_Cas_Ragle[[Job '#]:[Division]],4,FALSE),"New Job List Needed"))</f>
        <v>DFW</v>
      </c>
      <c r="B3" s="36" t="s">
        <v>184</v>
      </c>
      <c r="C3" s="36" t="str">
        <f>IFERROR(_xlfn.XLOOKUP(EQB[[#This Row],[Equip '#]],Table7[Equip '#],Table7[Equipment Description],),"NO EQUIPMENT NUMBER")</f>
        <v>2023 FORD F-250 XL</v>
      </c>
      <c r="D3" s="38">
        <f>Summary!$F$2</f>
        <v>45777</v>
      </c>
      <c r="E3" s="36" t="s">
        <v>4374</v>
      </c>
      <c r="F3" s="36">
        <v>1</v>
      </c>
      <c r="G3" s="148"/>
      <c r="H3" s="36">
        <v>4</v>
      </c>
      <c r="I3" s="36">
        <v>0.55000000000000004</v>
      </c>
      <c r="J3" s="36" t="s">
        <v>3551</v>
      </c>
      <c r="K3" s="59">
        <f>IFERROR(VLOOKUP(B3,'Equip Rates'!$B:$D,3,FALSE), "No Equipment Rate")</f>
        <v>5000</v>
      </c>
      <c r="L3" s="59">
        <f t="shared" si="0"/>
        <v>2750</v>
      </c>
      <c r="M3" s="37"/>
      <c r="N3" s="36"/>
      <c r="O3" s="37"/>
      <c r="P3" s="36">
        <f>IF(COUNTIF(INDEX(EQB[Equip '#],1):EQB[[#This Row],[Equip '#]], EQB[[#This Row],[Equip '#]])=1, SUMIF(EQB[Equip '#],EQB[[#This Row],[Equip '#]],EQB[Units]),"")</f>
        <v>1</v>
      </c>
    </row>
    <row r="4" spans="1:16" s="3" customFormat="1" x14ac:dyDescent="0.25">
      <c r="A4" s="58" t="str">
        <f>IF(EQB[[#This Row],[Job]]="","",IFERROR(VLOOKUP(EQB[[#This Row],[Job]],Table_Query_from_Cas_Ragle[[Job '#]:[Division]],4,FALSE),"New Job List Needed"))</f>
        <v>DFW</v>
      </c>
      <c r="B4" s="36" t="s">
        <v>167</v>
      </c>
      <c r="C4" s="36" t="str">
        <f>IFERROR(_xlfn.XLOOKUP(EQB[[#This Row],[Equip '#]],Table7[Equip '#],Table7[Equipment Description],),"NO EQUIPMENT NUMBER")</f>
        <v>2015 GENIE S-80X 4WD</v>
      </c>
      <c r="D4" s="38">
        <f>Summary!$F$2</f>
        <v>45777</v>
      </c>
      <c r="E4" s="36" t="s">
        <v>4374</v>
      </c>
      <c r="F4" s="36">
        <v>1</v>
      </c>
      <c r="G4" s="148"/>
      <c r="H4" s="36">
        <v>4</v>
      </c>
      <c r="I4" s="36">
        <v>0</v>
      </c>
      <c r="J4" s="36"/>
      <c r="K4" s="59">
        <f>IFERROR(VLOOKUP(B4,'Equip Rates'!$B:$D,3,FALSE), "No Equipment Rate")</f>
        <v>3193</v>
      </c>
      <c r="L4" s="59">
        <f t="shared" si="0"/>
        <v>0</v>
      </c>
      <c r="M4" s="37"/>
      <c r="N4" s="36"/>
      <c r="O4" s="37"/>
      <c r="P4" s="36">
        <f>IF(COUNTIF(INDEX(EQB[Equip '#],1):EQB[[#This Row],[Equip '#]], EQB[[#This Row],[Equip '#]])=1, SUMIF(EQB[Equip '#],EQB[[#This Row],[Equip '#]],EQB[Units]),"")</f>
        <v>0.25</v>
      </c>
    </row>
    <row r="5" spans="1:16" s="3" customFormat="1" x14ac:dyDescent="0.25">
      <c r="A5" s="58" t="str">
        <f>IF(EQB[[#This Row],[Job]]="","",IFERROR(VLOOKUP(EQB[[#This Row],[Job]],Table_Query_from_Cas_Ragle[[Job '#]:[Division]],4,FALSE),"New Job List Needed"))</f>
        <v>DFW</v>
      </c>
      <c r="B5" s="36" t="s">
        <v>3303</v>
      </c>
      <c r="C5" s="36" t="str">
        <f>IFERROR(_xlfn.XLOOKUP(EQB[[#This Row],[Equip '#]],Table7[Equip '#],Table7[Equipment Description],),"NO EQUIPMENT NUMBER")</f>
        <v>2019 F250 G54587</v>
      </c>
      <c r="D5" s="38">
        <f>Summary!$F$2</f>
        <v>45777</v>
      </c>
      <c r="E5" s="36" t="s">
        <v>4374</v>
      </c>
      <c r="F5" s="36">
        <v>1</v>
      </c>
      <c r="G5" s="148"/>
      <c r="H5" s="36">
        <v>4</v>
      </c>
      <c r="I5" s="36">
        <v>0.63</v>
      </c>
      <c r="J5" s="36"/>
      <c r="K5" s="59">
        <f>IFERROR(VLOOKUP(B5,'Equip Rates'!$B:$D,3,FALSE), "No Equipment Rate")</f>
        <v>2100</v>
      </c>
      <c r="L5" s="59">
        <f t="shared" si="0"/>
        <v>1323</v>
      </c>
      <c r="M5" s="37"/>
      <c r="N5" s="36"/>
      <c r="O5" s="37"/>
      <c r="P5" s="36">
        <f>IF(COUNTIF(INDEX(EQB[Equip '#],1):EQB[[#This Row],[Equip '#]], EQB[[#This Row],[Equip '#]])=1, SUMIF(EQB[Equip '#],EQB[[#This Row],[Equip '#]],EQB[Units]),"")</f>
        <v>1</v>
      </c>
    </row>
    <row r="6" spans="1:16" s="3" customFormat="1" x14ac:dyDescent="0.25">
      <c r="A6" s="58" t="str">
        <f>IF(EQB[[#This Row],[Job]]="","",IFERROR(VLOOKUP(EQB[[#This Row],[Job]],Table_Query_from_Cas_Ragle[[Job '#]:[Division]],4,FALSE),"New Job List Needed"))</f>
        <v>DFW</v>
      </c>
      <c r="B6" s="36" t="s">
        <v>162</v>
      </c>
      <c r="C6" s="36" t="str">
        <f>IFERROR(_xlfn.XLOOKUP(EQB[[#This Row],[Equip '#]],Table7[Equip '#],Table7[Equipment Description],),"NO EQUIPMENT NUMBER")</f>
        <v>2023 F-250</v>
      </c>
      <c r="D6" s="38">
        <f>Summary!$F$2</f>
        <v>45777</v>
      </c>
      <c r="E6" s="36" t="s">
        <v>4374</v>
      </c>
      <c r="F6" s="36">
        <v>1</v>
      </c>
      <c r="G6" s="148"/>
      <c r="H6" s="36">
        <v>4</v>
      </c>
      <c r="I6" s="36">
        <v>0.4</v>
      </c>
      <c r="J6" s="36"/>
      <c r="K6" s="59">
        <f>IFERROR(VLOOKUP(B6,'Equip Rates'!$B:$D,3,FALSE), "No Equipment Rate")</f>
        <v>3000</v>
      </c>
      <c r="L6" s="59">
        <f t="shared" si="0"/>
        <v>1200</v>
      </c>
      <c r="M6" s="37"/>
      <c r="N6" s="36"/>
      <c r="O6" s="37"/>
      <c r="P6" s="36">
        <f>IF(COUNTIF(INDEX(EQB[Equip '#],1):EQB[[#This Row],[Equip '#]], EQB[[#This Row],[Equip '#]])=1, SUMIF(EQB[Equip '#],EQB[[#This Row],[Equip '#]],EQB[Units]),"")</f>
        <v>1</v>
      </c>
    </row>
    <row r="7" spans="1:16" s="3" customFormat="1" x14ac:dyDescent="0.25">
      <c r="A7" s="58" t="str">
        <f>IF(EQB[[#This Row],[Job]]="","",IFERROR(VLOOKUP(EQB[[#This Row],[Job]],Table_Query_from_Cas_Ragle[[Job '#]:[Division]],4,FALSE),"New Job List Needed"))</f>
        <v>DFW</v>
      </c>
      <c r="B7" s="36" t="s">
        <v>4044</v>
      </c>
      <c r="C7" s="36" t="str">
        <f>IFERROR(_xlfn.XLOOKUP(EQB[[#This Row],[Equip '#]],Table7[Equip '#],Table7[Equipment Description],),"NO EQUIPMENT NUMBER")</f>
        <v>2024 F250 XL (REE94010)</v>
      </c>
      <c r="D7" s="38">
        <f>Summary!$F$2</f>
        <v>45777</v>
      </c>
      <c r="E7" s="36" t="s">
        <v>4374</v>
      </c>
      <c r="F7" s="36">
        <v>1</v>
      </c>
      <c r="G7" s="148"/>
      <c r="H7" s="36">
        <v>4</v>
      </c>
      <c r="I7" s="36">
        <v>0</v>
      </c>
      <c r="J7" s="36"/>
      <c r="K7" s="59">
        <f>IFERROR(VLOOKUP(B7,'Equip Rates'!$B:$D,3,FALSE), "No Equipment Rate")</f>
        <v>3193</v>
      </c>
      <c r="L7" s="59">
        <f t="shared" si="0"/>
        <v>0</v>
      </c>
      <c r="M7" s="37"/>
      <c r="N7" s="36"/>
      <c r="O7" s="37"/>
      <c r="P7" s="36">
        <f>IF(COUNTIF(INDEX(EQB[Equip '#],1):EQB[[#This Row],[Equip '#]], EQB[[#This Row],[Equip '#]])=1, SUMIF(EQB[Equip '#],EQB[[#This Row],[Equip '#]],EQB[Units]),"")</f>
        <v>1</v>
      </c>
    </row>
    <row r="8" spans="1:16" x14ac:dyDescent="0.25">
      <c r="A8" s="58" t="str">
        <f>IF(EQB[[#This Row],[Job]]="","",IFERROR(VLOOKUP(EQB[[#This Row],[Job]],Table_Query_from_Cas_Ragle[[Job '#]:[Division]],4,FALSE),"New Job List Needed"))</f>
        <v>DFW</v>
      </c>
      <c r="B8" s="36" t="s">
        <v>3280</v>
      </c>
      <c r="C8" s="36" t="str">
        <f>IFERROR(_xlfn.XLOOKUP(EQB[[#This Row],[Equip '#]],Table7[Equip '#],Table7[Equipment Description],),"NO EQUIPMENT NUMBER")</f>
        <v>Caterpillar CT660 (2015)</v>
      </c>
      <c r="D8" s="38">
        <f>Summary!$F$2</f>
        <v>45777</v>
      </c>
      <c r="E8" s="36" t="s">
        <v>3571</v>
      </c>
      <c r="F8" s="36">
        <v>1</v>
      </c>
      <c r="G8" s="148" t="s">
        <v>2</v>
      </c>
      <c r="H8" s="36">
        <v>4</v>
      </c>
      <c r="I8" s="36">
        <v>0.12</v>
      </c>
      <c r="J8" s="36" t="s">
        <v>3551</v>
      </c>
      <c r="K8" s="59">
        <f>IFERROR(VLOOKUP(B8,'Equip Rates'!$B:$D,3,FALSE), "No Equipment Rate")</f>
        <v>1300</v>
      </c>
      <c r="L8" s="59">
        <f t="shared" si="0"/>
        <v>156</v>
      </c>
      <c r="M8" s="37"/>
      <c r="N8" s="36"/>
      <c r="O8" s="37"/>
      <c r="P8" s="36">
        <f>IF(COUNTIF(INDEX(EQB[Equip '#],1):EQB[[#This Row],[Equip '#]], EQB[[#This Row],[Equip '#]])=1, SUMIF(EQB[Equip '#],EQB[[#This Row],[Equip '#]],EQB[Units]),"")</f>
        <v>0.6</v>
      </c>
    </row>
    <row r="9" spans="1:16" x14ac:dyDescent="0.25">
      <c r="A9" s="58" t="str">
        <f>IF(EQB[[#This Row],[Job]]="","",IFERROR(VLOOKUP(EQB[[#This Row],[Job]],Table_Query_from_Cas_Ragle[[Job '#]:[Division]],4,FALSE),"New Job List Needed"))</f>
        <v>DFW</v>
      </c>
      <c r="B9" s="36" t="s">
        <v>3286</v>
      </c>
      <c r="C9" s="36" t="str">
        <f>IFERROR(_xlfn.XLOOKUP(EQB[[#This Row],[Equip '#]],Table7[Equip '#],Table7[Equipment Description],),"NO EQUIPMENT NUMBER")</f>
        <v>Kenworth Mixer 17283 (2014)</v>
      </c>
      <c r="D9" s="38">
        <f>Summary!$F$2</f>
        <v>45777</v>
      </c>
      <c r="E9" s="36" t="s">
        <v>3571</v>
      </c>
      <c r="F9" s="36">
        <v>1</v>
      </c>
      <c r="G9" s="148" t="s">
        <v>2</v>
      </c>
      <c r="H9" s="36">
        <v>4</v>
      </c>
      <c r="I9" s="36">
        <v>0.34</v>
      </c>
      <c r="J9" s="36" t="s">
        <v>3551</v>
      </c>
      <c r="K9" s="59">
        <f>IFERROR(VLOOKUP(B9,'Equip Rates'!$B:$D,3,FALSE), "No Equipment Rate")</f>
        <v>1300</v>
      </c>
      <c r="L9" s="59">
        <f t="shared" si="0"/>
        <v>442.00000000000006</v>
      </c>
      <c r="M9" s="37"/>
      <c r="N9" s="36" t="s">
        <v>7771</v>
      </c>
      <c r="O9" s="37"/>
      <c r="P9" s="36">
        <f>IF(COUNTIF(INDEX(EQB[Equip '#],1):EQB[[#This Row],[Equip '#]], EQB[[#This Row],[Equip '#]])=1, SUMIF(EQB[Equip '#],EQB[[#This Row],[Equip '#]],EQB[Units]),"")</f>
        <v>0.64</v>
      </c>
    </row>
    <row r="10" spans="1:16" x14ac:dyDescent="0.25">
      <c r="A10" s="58" t="str">
        <f>IF(EQB[[#This Row],[Job]]="","",IFERROR(VLOOKUP(EQB[[#This Row],[Job]],Table_Query_from_Cas_Ragle[[Job '#]:[Division]],4,FALSE),"New Job List Needed"))</f>
        <v>DFW</v>
      </c>
      <c r="B10" s="36" t="s">
        <v>4002</v>
      </c>
      <c r="C10" s="36" t="str">
        <f>IFERROR(_xlfn.XLOOKUP(EQB[[#This Row],[Equip '#]],Table7[Equip '#],Table7[Equipment Description],),"NO EQUIPMENT NUMBER")</f>
        <v>2012 KW CONCRETE MIXER (23504)</v>
      </c>
      <c r="D10" s="38">
        <f>Summary!$F$2</f>
        <v>45777</v>
      </c>
      <c r="E10" s="36" t="s">
        <v>4372</v>
      </c>
      <c r="F10" s="36">
        <v>1</v>
      </c>
      <c r="G10" s="148" t="s">
        <v>7783</v>
      </c>
      <c r="H10" s="36">
        <v>4</v>
      </c>
      <c r="I10" s="36">
        <v>0</v>
      </c>
      <c r="J10" s="36" t="s">
        <v>3551</v>
      </c>
      <c r="K10" s="59">
        <f>IFERROR(VLOOKUP(B10,'Equip Rates'!$B:$D,3,FALSE), "No Equipment Rate")</f>
        <v>3650</v>
      </c>
      <c r="L10" s="59">
        <f t="shared" si="0"/>
        <v>0</v>
      </c>
      <c r="M10" s="37"/>
      <c r="N10" s="36"/>
      <c r="O10" s="37"/>
      <c r="P10" s="36">
        <f>IF(COUNTIF(INDEX(EQB[Equip '#],1):EQB[[#This Row],[Equip '#]], EQB[[#This Row],[Equip '#]])=1, SUMIF(EQB[Equip '#],EQB[[#This Row],[Equip '#]],EQB[Units]),"")</f>
        <v>0.65</v>
      </c>
    </row>
    <row r="11" spans="1:16" x14ac:dyDescent="0.25">
      <c r="A11" s="58" t="str">
        <f>IF(EQB[[#This Row],[Job]]="","",IFERROR(VLOOKUP(EQB[[#This Row],[Job]],Table_Query_from_Cas_Ragle[[Job '#]:[Division]],4,FALSE),"New Job List Needed"))</f>
        <v>DFW</v>
      </c>
      <c r="B11" s="36" t="s">
        <v>4002</v>
      </c>
      <c r="C11" s="36" t="str">
        <f>IFERROR(_xlfn.XLOOKUP(EQB[[#This Row],[Equip '#]],Table7[Equip '#],Table7[Equipment Description],),"NO EQUIPMENT NUMBER")</f>
        <v>2024 F-150</v>
      </c>
      <c r="D11" s="38">
        <f>Summary!$F$2</f>
        <v>45777</v>
      </c>
      <c r="E11" s="36" t="s">
        <v>4372</v>
      </c>
      <c r="F11" s="36">
        <v>1</v>
      </c>
      <c r="G11" s="148" t="s">
        <v>7783</v>
      </c>
      <c r="H11" s="36">
        <v>4</v>
      </c>
      <c r="I11" s="36">
        <v>0</v>
      </c>
      <c r="J11" s="36" t="s">
        <v>3551</v>
      </c>
      <c r="K11" s="59">
        <f>IFERROR(VLOOKUP(B11,'Equip Rates'!$B:$D,3,FALSE), "No Equipment Rate")</f>
        <v>3650</v>
      </c>
      <c r="L11" s="59">
        <f t="shared" si="0"/>
        <v>0</v>
      </c>
      <c r="M11" s="37"/>
      <c r="N11" s="36"/>
      <c r="O11" s="37"/>
      <c r="P11" s="36">
        <f>IF(COUNTIF(INDEX(EQB[Equip '#],1):EQB[[#This Row],[Equip '#]], EQB[[#This Row],[Equip '#]])=1, SUMIF(EQB[Equip '#],EQB[[#This Row],[Equip '#]],EQB[Units]),"")</f>
        <v>1</v>
      </c>
    </row>
    <row r="12" spans="1:16" x14ac:dyDescent="0.25">
      <c r="A12" s="58" t="str">
        <f>IF(EQB[[#This Row],[Job]]="","",IFERROR(VLOOKUP(EQB[[#This Row],[Job]],Table_Query_from_Cas_Ragle[[Job '#]:[Division]],4,FALSE),"New Job List Needed"))</f>
        <v>DFW</v>
      </c>
      <c r="B12" s="36" t="s">
        <v>3081</v>
      </c>
      <c r="C12" s="36" t="str">
        <f>IFERROR(_xlfn.XLOOKUP(EQB[[#This Row],[Equip '#]],Table7[Equip '#],Table7[Equipment Description],),"NO EQUIPMENT NUMBER")</f>
        <v>JD 250G LC 2012</v>
      </c>
      <c r="D12" s="38">
        <f>Summary!$F$2</f>
        <v>45777</v>
      </c>
      <c r="E12" s="36" t="s">
        <v>4372</v>
      </c>
      <c r="F12" s="36">
        <v>1</v>
      </c>
      <c r="G12" s="148"/>
      <c r="H12" s="36">
        <v>4</v>
      </c>
      <c r="I12" s="36">
        <v>1</v>
      </c>
      <c r="J12" s="36" t="s">
        <v>3551</v>
      </c>
      <c r="K12" s="59">
        <f>IFERROR(VLOOKUP(B12,'Equip Rates'!$B:$D,3,FALSE), "No Equipment Rate")</f>
        <v>200</v>
      </c>
      <c r="L12" s="59">
        <f t="shared" si="0"/>
        <v>200</v>
      </c>
      <c r="M12" s="37"/>
      <c r="N12" s="36"/>
      <c r="O12" s="37"/>
      <c r="P12" s="36">
        <f>IF(COUNTIF(INDEX(EQB[Equip '#],1):EQB[[#This Row],[Equip '#]], EQB[[#This Row],[Equip '#]])=1, SUMIF(EQB[Equip '#],EQB[[#This Row],[Equip '#]],EQB[Units]),"")</f>
        <v>0.15000000000000002</v>
      </c>
    </row>
    <row r="13" spans="1:16" x14ac:dyDescent="0.25">
      <c r="A13" s="58" t="str">
        <f>IF(EQB[[#This Row],[Job]]="","",IFERROR(VLOOKUP(EQB[[#This Row],[Job]],Table_Query_from_Cas_Ragle[[Job '#]:[Division]],4,FALSE),"New Job List Needed"))</f>
        <v>DFW</v>
      </c>
      <c r="B13" s="36" t="s">
        <v>3224</v>
      </c>
      <c r="C13" s="36" t="str">
        <f>IFERROR(_xlfn.XLOOKUP(EQB[[#This Row],[Equip '#]],Table7[Equip '#],Table7[Equipment Description],),"NO EQUIPMENT NUMBER")</f>
        <v>2017 CAT 308E2CR</v>
      </c>
      <c r="D13" s="38">
        <f>Summary!$F$2</f>
        <v>45777</v>
      </c>
      <c r="E13" s="36" t="s">
        <v>4372</v>
      </c>
      <c r="F13" s="36">
        <v>1</v>
      </c>
      <c r="G13" s="148"/>
      <c r="H13" s="36">
        <v>4</v>
      </c>
      <c r="I13" s="36">
        <v>0.19</v>
      </c>
      <c r="J13" s="36" t="s">
        <v>3551</v>
      </c>
      <c r="K13" s="59">
        <f>IFERROR(VLOOKUP(B13,'Equip Rates'!$B:$D,3,FALSE), "No Equipment Rate")</f>
        <v>200</v>
      </c>
      <c r="L13" s="59">
        <f t="shared" si="0"/>
        <v>38</v>
      </c>
      <c r="M13" s="37"/>
      <c r="N13" s="36"/>
      <c r="O13" s="37"/>
      <c r="P13" s="36">
        <f>IF(COUNTIF(INDEX(EQB[Equip '#],1):EQB[[#This Row],[Equip '#]], EQB[[#This Row],[Equip '#]])=1, SUMIF(EQB[Equip '#],EQB[[#This Row],[Equip '#]],EQB[Units]),"")</f>
        <v>1</v>
      </c>
    </row>
    <row r="14" spans="1:16" x14ac:dyDescent="0.25">
      <c r="A14" s="58" t="str">
        <f>IF(EQB[[#This Row],[Job]]="","",IFERROR(VLOOKUP(EQB[[#This Row],[Job]],Table_Query_from_Cas_Ragle[[Job '#]:[Division]],4,FALSE),"New Job List Needed"))</f>
        <v>DFW</v>
      </c>
      <c r="B14" s="36" t="s">
        <v>3939</v>
      </c>
      <c r="C14" s="36" t="str">
        <f>IFERROR(_xlfn.XLOOKUP(EQB[[#This Row],[Equip '#]],Table7[Equip '#],Table7[Equipment Description],),"NO EQUIPMENT NUMBER")</f>
        <v>2024 F550 MT E60786 MT-15</v>
      </c>
      <c r="D14" s="38">
        <f>Summary!$F$2</f>
        <v>45777</v>
      </c>
      <c r="E14" s="36" t="s">
        <v>4372</v>
      </c>
      <c r="F14" s="36">
        <v>1</v>
      </c>
      <c r="G14" s="148"/>
      <c r="H14" s="36">
        <v>4</v>
      </c>
      <c r="I14" s="36">
        <v>0.56000000000000005</v>
      </c>
      <c r="J14" s="36" t="s">
        <v>3551</v>
      </c>
      <c r="K14" s="59">
        <f>IFERROR(VLOOKUP(B14,'Equip Rates'!$B:$D,3,FALSE), "No Equipment Rate")</f>
        <v>200</v>
      </c>
      <c r="L14" s="59">
        <f t="shared" si="0"/>
        <v>112.00000000000001</v>
      </c>
      <c r="M14" s="37"/>
      <c r="N14" s="36"/>
      <c r="O14" s="37"/>
      <c r="P14" s="36">
        <f>IF(COUNTIF(INDEX(EQB[Equip '#],1):EQB[[#This Row],[Equip '#]], EQB[[#This Row],[Equip '#]])=1, SUMIF(EQB[Equip '#],EQB[[#This Row],[Equip '#]],EQB[Units]),"")</f>
        <v>1</v>
      </c>
    </row>
    <row r="15" spans="1:16" x14ac:dyDescent="0.25">
      <c r="A15" s="58" t="str">
        <f>IF(EQB[[#This Row],[Job]]="","",IFERROR(VLOOKUP(EQB[[#This Row],[Job]],Table_Query_from_Cas_Ragle[[Job '#]:[Division]],4,FALSE),"New Job List Needed"))</f>
        <v>DFW</v>
      </c>
      <c r="B15" s="36" t="s">
        <v>3844</v>
      </c>
      <c r="C15" s="36" t="str">
        <f>IFERROR(_xlfn.XLOOKUP(EQB[[#This Row],[Equip '#]],Table7[Equip '#],Table7[Equipment Description],),"NO EQUIPMENT NUMBER")</f>
        <v>2018 F-150 C08140</v>
      </c>
      <c r="D15" s="38">
        <f>Summary!$F$2</f>
        <v>45777</v>
      </c>
      <c r="E15" s="36" t="s">
        <v>4372</v>
      </c>
      <c r="F15" s="36">
        <v>1</v>
      </c>
      <c r="G15" s="148"/>
      <c r="H15" s="36">
        <v>4</v>
      </c>
      <c r="I15" s="36">
        <v>0.05</v>
      </c>
      <c r="J15" s="36" t="s">
        <v>3551</v>
      </c>
      <c r="K15" s="59">
        <f>IFERROR(VLOOKUP(B15,'Equip Rates'!$B:$D,3,FALSE), "No Equipment Rate")</f>
        <v>800</v>
      </c>
      <c r="L15" s="59">
        <f t="shared" si="0"/>
        <v>40</v>
      </c>
      <c r="M15" s="37"/>
      <c r="N15" s="36"/>
      <c r="O15" s="37"/>
      <c r="P15" s="36">
        <f>IF(COUNTIF(INDEX(EQB[Equip '#],1):EQB[[#This Row],[Equip '#]], EQB[[#This Row],[Equip '#]])=1, SUMIF(EQB[Equip '#],EQB[[#This Row],[Equip '#]],EQB[Units]),"")</f>
        <v>1</v>
      </c>
    </row>
    <row r="16" spans="1:16" x14ac:dyDescent="0.25">
      <c r="A16" s="58" t="str">
        <f>IF(EQB[[#This Row],[Job]]="","",IFERROR(VLOOKUP(EQB[[#This Row],[Job]],Table_Query_from_Cas_Ragle[[Job '#]:[Division]],4,FALSE),"New Job List Needed"))</f>
        <v>DFW</v>
      </c>
      <c r="B16" s="36" t="s">
        <v>11</v>
      </c>
      <c r="C16" s="36" t="str">
        <f>IFERROR(_xlfn.XLOOKUP(EQB[[#This Row],[Equip '#]],Table7[Equip '#],Table7[Equipment Description],),"NO EQUIPMENT NUMBER")</f>
        <v>2022 F-250 E64467</v>
      </c>
      <c r="D16" s="38">
        <f>Summary!$F$2</f>
        <v>45777</v>
      </c>
      <c r="E16" s="36" t="s">
        <v>4372</v>
      </c>
      <c r="F16" s="36">
        <v>1</v>
      </c>
      <c r="G16" s="148"/>
      <c r="H16" s="36">
        <v>4</v>
      </c>
      <c r="I16" s="36">
        <v>1</v>
      </c>
      <c r="J16" s="36" t="s">
        <v>3551</v>
      </c>
      <c r="K16" s="59">
        <f>IFERROR(VLOOKUP(B16,'Equip Rates'!$B:$D,3,FALSE), "No Equipment Rate")</f>
        <v>2500</v>
      </c>
      <c r="L16" s="59">
        <f t="shared" si="0"/>
        <v>2500</v>
      </c>
      <c r="M16" s="37"/>
      <c r="N16" s="36"/>
      <c r="O16" s="37"/>
      <c r="P16" s="36">
        <f>IF(COUNTIF(INDEX(EQB[Equip '#],1):EQB[[#This Row],[Equip '#]], EQB[[#This Row],[Equip '#]])=1, SUMIF(EQB[Equip '#],EQB[[#This Row],[Equip '#]],EQB[Units]),"")</f>
        <v>0.99999999999999989</v>
      </c>
    </row>
    <row r="17" spans="1:16" x14ac:dyDescent="0.25">
      <c r="A17" s="58" t="str">
        <f>IF(EQB[[#This Row],[Job]]="","",IFERROR(VLOOKUP(EQB[[#This Row],[Job]],Table_Query_from_Cas_Ragle[[Job '#]:[Division]],4,FALSE),"New Job List Needed"))</f>
        <v>DFW</v>
      </c>
      <c r="B17" s="36" t="s">
        <v>15</v>
      </c>
      <c r="C17" s="36" t="str">
        <f>IFERROR(_xlfn.XLOOKUP(EQB[[#This Row],[Equip '#]],Table7[Equip '#],Table7[Equipment Description],),"NO EQUIPMENT NUMBER")</f>
        <v>2024 FORD MAVERICK XLT (5305)</v>
      </c>
      <c r="D17" s="38">
        <f>Summary!$F$2</f>
        <v>45777</v>
      </c>
      <c r="E17" s="36" t="s">
        <v>4372</v>
      </c>
      <c r="F17" s="36">
        <v>1</v>
      </c>
      <c r="G17" s="148"/>
      <c r="H17" s="36">
        <v>4</v>
      </c>
      <c r="I17" s="36">
        <v>1</v>
      </c>
      <c r="J17" s="36" t="s">
        <v>3551</v>
      </c>
      <c r="K17" s="59">
        <f>IFERROR(VLOOKUP(B17,'Equip Rates'!$B:$D,3,FALSE), "No Equipment Rate")</f>
        <v>1200</v>
      </c>
      <c r="L17" s="59">
        <f t="shared" si="0"/>
        <v>1200</v>
      </c>
      <c r="M17" s="37"/>
      <c r="N17" s="36"/>
      <c r="O17" s="37"/>
      <c r="P17" s="36">
        <f>IF(COUNTIF(INDEX(EQB[Equip '#],1):EQB[[#This Row],[Equip '#]], EQB[[#This Row],[Equip '#]])=1, SUMIF(EQB[Equip '#],EQB[[#This Row],[Equip '#]],EQB[Units]),"")</f>
        <v>1</v>
      </c>
    </row>
    <row r="18" spans="1:16" x14ac:dyDescent="0.25">
      <c r="A18" s="58" t="str">
        <f>IF(EQB[[#This Row],[Job]]="","",IFERROR(VLOOKUP(EQB[[#This Row],[Job]],Table_Query_from_Cas_Ragle[[Job '#]:[Division]],4,FALSE),"New Job List Needed"))</f>
        <v>DFW</v>
      </c>
      <c r="B18" s="36" t="s">
        <v>17</v>
      </c>
      <c r="C18" s="36" t="str">
        <f>IFERROR(_xlfn.XLOOKUP(EQB[[#This Row],[Equip '#]],Table7[Equip '#],Table7[Equipment Description],),"NO EQUIPMENT NUMBER")</f>
        <v>2014 TEREX RT555-2 55TON</v>
      </c>
      <c r="D18" s="38">
        <f>Summary!$F$2</f>
        <v>45777</v>
      </c>
      <c r="E18" s="36" t="s">
        <v>4372</v>
      </c>
      <c r="F18" s="36">
        <v>1</v>
      </c>
      <c r="G18" s="148"/>
      <c r="H18" s="36">
        <v>4</v>
      </c>
      <c r="I18" s="36">
        <v>0.95</v>
      </c>
      <c r="J18" s="36" t="s">
        <v>3551</v>
      </c>
      <c r="K18" s="59">
        <f>IFERROR(VLOOKUP(B18,'Equip Rates'!$B:$D,3,FALSE), "No Equipment Rate")</f>
        <v>1200</v>
      </c>
      <c r="L18" s="59">
        <f t="shared" si="0"/>
        <v>1140</v>
      </c>
      <c r="M18" s="37"/>
      <c r="N18" s="36"/>
      <c r="O18" s="37"/>
      <c r="P18" s="36">
        <f>IF(COUNTIF(INDEX(EQB[Equip '#],1):EQB[[#This Row],[Equip '#]], EQB[[#This Row],[Equip '#]])=1, SUMIF(EQB[Equip '#],EQB[[#This Row],[Equip '#]],EQB[Units]),"")</f>
        <v>1</v>
      </c>
    </row>
    <row r="19" spans="1:16" x14ac:dyDescent="0.25">
      <c r="A19" s="58" t="str">
        <f>IF(EQB[[#This Row],[Job]]="","",IFERROR(VLOOKUP(EQB[[#This Row],[Job]],Table_Query_from_Cas_Ragle[[Job '#]:[Division]],4,FALSE),"New Job List Needed"))</f>
        <v>DFW</v>
      </c>
      <c r="B19" s="36" t="s">
        <v>177</v>
      </c>
      <c r="C19" s="36" t="str">
        <f>IFERROR(_xlfn.XLOOKUP(EQB[[#This Row],[Equip '#]],Table7[Equip '#],Table7[Equipment Description],),"NO EQUIPMENT NUMBER")</f>
        <v>CAT 279D</v>
      </c>
      <c r="D19" s="38">
        <f>Summary!$F$2</f>
        <v>45777</v>
      </c>
      <c r="E19" s="36" t="s">
        <v>4372</v>
      </c>
      <c r="F19" s="36">
        <v>1</v>
      </c>
      <c r="G19" s="148"/>
      <c r="H19" s="36">
        <v>4</v>
      </c>
      <c r="I19" s="36">
        <v>0.98</v>
      </c>
      <c r="J19" s="36" t="s">
        <v>3551</v>
      </c>
      <c r="K19" s="59">
        <f>IFERROR(VLOOKUP(B19,'Equip Rates'!$B:$D,3,FALSE), "No Equipment Rate")</f>
        <v>8883</v>
      </c>
      <c r="L19" s="59">
        <f t="shared" si="0"/>
        <v>8705.34</v>
      </c>
      <c r="M19" s="37"/>
      <c r="N19" s="36" t="s">
        <v>7774</v>
      </c>
      <c r="O19" s="37"/>
      <c r="P19" s="36">
        <f>IF(COUNTIF(INDEX(EQB[Equip '#],1):EQB[[#This Row],[Equip '#]], EQB[[#This Row],[Equip '#]])=1, SUMIF(EQB[Equip '#],EQB[[#This Row],[Equip '#]],EQB[Units]),"")</f>
        <v>1</v>
      </c>
    </row>
    <row r="20" spans="1:16" x14ac:dyDescent="0.25">
      <c r="A20" s="58" t="str">
        <f>IF(EQB[[#This Row],[Job]]="","",IFERROR(VLOOKUP(EQB[[#This Row],[Job]],Table_Query_from_Cas_Ragle[[Job '#]:[Division]],4,FALSE),"New Job List Needed"))</f>
        <v>DFW</v>
      </c>
      <c r="B20" s="36" t="s">
        <v>20</v>
      </c>
      <c r="C20" s="36" t="str">
        <f>IFERROR(_xlfn.XLOOKUP(EQB[[#This Row],[Equip '#]],Table7[Equip '#],Table7[Equipment Description],),"NO EQUIPMENT NUMBER")</f>
        <v>2012 F-750 458385 Water Truck</v>
      </c>
      <c r="D20" s="38">
        <f>Summary!$F$2</f>
        <v>45777</v>
      </c>
      <c r="E20" s="36" t="s">
        <v>4372</v>
      </c>
      <c r="F20" s="36">
        <v>1</v>
      </c>
      <c r="G20" s="148"/>
      <c r="H20" s="36">
        <v>4</v>
      </c>
      <c r="I20" s="36">
        <v>1</v>
      </c>
      <c r="J20" s="36" t="s">
        <v>3551</v>
      </c>
      <c r="K20" s="59">
        <f>IFERROR(VLOOKUP(B20,'Equip Rates'!$B:$D,3,FALSE), "No Equipment Rate")</f>
        <v>2500</v>
      </c>
      <c r="L20" s="59">
        <f t="shared" si="0"/>
        <v>2500</v>
      </c>
      <c r="M20" s="37"/>
      <c r="N20" s="36"/>
      <c r="O20" s="37"/>
      <c r="P20" s="36">
        <f>IF(COUNTIF(INDEX(EQB[Equip '#],1):EQB[[#This Row],[Equip '#]], EQB[[#This Row],[Equip '#]])=1, SUMIF(EQB[Equip '#],EQB[[#This Row],[Equip '#]],EQB[Units]),"")</f>
        <v>1</v>
      </c>
    </row>
    <row r="21" spans="1:16" x14ac:dyDescent="0.25">
      <c r="A21" s="58" t="str">
        <f>IF(EQB[[#This Row],[Job]]="","",IFERROR(VLOOKUP(EQB[[#This Row],[Job]],Table_Query_from_Cas_Ragle[[Job '#]:[Division]],4,FALSE),"New Job List Needed"))</f>
        <v>DFW</v>
      </c>
      <c r="B21" s="36" t="s">
        <v>21</v>
      </c>
      <c r="C21" s="36" t="str">
        <f>IFERROR(_xlfn.XLOOKUP(EQB[[#This Row],[Equip '#]],Table7[Equip '#],Table7[Equipment Description],),"NO EQUIPMENT NUMBER")</f>
        <v>2012 F-550 SD A46160</v>
      </c>
      <c r="D21" s="38">
        <f>Summary!$F$2</f>
        <v>45777</v>
      </c>
      <c r="E21" s="36" t="s">
        <v>4372</v>
      </c>
      <c r="F21" s="36">
        <v>1</v>
      </c>
      <c r="G21" s="148"/>
      <c r="H21" s="36">
        <v>4</v>
      </c>
      <c r="I21" s="36">
        <v>1</v>
      </c>
      <c r="J21" s="36" t="s">
        <v>3551</v>
      </c>
      <c r="K21" s="59">
        <f>IFERROR(VLOOKUP(B21,'Equip Rates'!$B:$D,3,FALSE), "No Equipment Rate")</f>
        <v>2500</v>
      </c>
      <c r="L21" s="59">
        <f t="shared" si="0"/>
        <v>2500</v>
      </c>
      <c r="M21" s="37"/>
      <c r="N21" s="36"/>
      <c r="O21" s="37"/>
      <c r="P21" s="36">
        <f>IF(COUNTIF(INDEX(EQB[Equip '#],1):EQB[[#This Row],[Equip '#]], EQB[[#This Row],[Equip '#]])=1, SUMIF(EQB[Equip '#],EQB[[#This Row],[Equip '#]],EQB[Units]),"")</f>
        <v>1</v>
      </c>
    </row>
    <row r="22" spans="1:16" x14ac:dyDescent="0.25">
      <c r="A22" s="58" t="str">
        <f>IF(EQB[[#This Row],[Job]]="","",IFERROR(VLOOKUP(EQB[[#This Row],[Job]],Table_Query_from_Cas_Ragle[[Job '#]:[Division]],4,FALSE),"New Job List Needed"))</f>
        <v>DFW</v>
      </c>
      <c r="B22" s="36" t="s">
        <v>3506</v>
      </c>
      <c r="C22" s="36" t="str">
        <f>IFERROR(_xlfn.XLOOKUP(EQB[[#This Row],[Equip '#]],Table7[Equip '#],Table7[Equipment Description],),"NO EQUIPMENT NUMBER")</f>
        <v>2015 CAT 420F</v>
      </c>
      <c r="D22" s="38">
        <f>Summary!$F$2</f>
        <v>45777</v>
      </c>
      <c r="E22" s="36" t="s">
        <v>4372</v>
      </c>
      <c r="F22" s="36">
        <v>1</v>
      </c>
      <c r="G22" s="148"/>
      <c r="H22" s="36">
        <v>4</v>
      </c>
      <c r="I22" s="36">
        <v>0.63</v>
      </c>
      <c r="J22" s="36" t="s">
        <v>3551</v>
      </c>
      <c r="K22" s="59">
        <f>IFERROR(VLOOKUP(B22,'Equip Rates'!$B:$D,3,FALSE), "No Equipment Rate")</f>
        <v>7300</v>
      </c>
      <c r="L22" s="59">
        <f t="shared" si="0"/>
        <v>4599</v>
      </c>
      <c r="M22" s="37"/>
      <c r="N22" s="36"/>
      <c r="O22" s="37"/>
      <c r="P22" s="36">
        <f>IF(COUNTIF(INDEX(EQB[Equip '#],1):EQB[[#This Row],[Equip '#]], EQB[[#This Row],[Equip '#]])=1, SUMIF(EQB[Equip '#],EQB[[#This Row],[Equip '#]],EQB[Units]),"")</f>
        <v>1</v>
      </c>
    </row>
    <row r="23" spans="1:16" x14ac:dyDescent="0.25">
      <c r="A23" s="58" t="str">
        <f>IF(EQB[[#This Row],[Job]]="","",IFERROR(VLOOKUP(EQB[[#This Row],[Job]],Table_Query_from_Cas_Ragle[[Job '#]:[Division]],4,FALSE),"New Job List Needed"))</f>
        <v>DFW</v>
      </c>
      <c r="B23" s="36" t="s">
        <v>3821</v>
      </c>
      <c r="C23" s="36" t="str">
        <f>IFERROR(_xlfn.XLOOKUP(EQB[[#This Row],[Equip '#]],Table7[Equip '#],Table7[Equipment Description],),"NO EQUIPMENT NUMBER")</f>
        <v>John Deere 700K</v>
      </c>
      <c r="D23" s="38">
        <f>Summary!$F$2</f>
        <v>45777</v>
      </c>
      <c r="E23" s="36" t="s">
        <v>4372</v>
      </c>
      <c r="F23" s="36">
        <v>1</v>
      </c>
      <c r="G23" s="148"/>
      <c r="H23" s="36">
        <v>4</v>
      </c>
      <c r="I23" s="36">
        <v>1</v>
      </c>
      <c r="J23" s="36" t="s">
        <v>3551</v>
      </c>
      <c r="K23" s="59">
        <f>IFERROR(VLOOKUP(B23,'Equip Rates'!$B:$D,3,FALSE), "No Equipment Rate")</f>
        <v>2500</v>
      </c>
      <c r="L23" s="59">
        <f t="shared" si="0"/>
        <v>2500</v>
      </c>
      <c r="M23" s="37"/>
      <c r="N23" s="36"/>
      <c r="O23" s="37"/>
      <c r="P23" s="36">
        <f>IF(COUNTIF(INDEX(EQB[Equip '#],1):EQB[[#This Row],[Equip '#]], EQB[[#This Row],[Equip '#]])=1, SUMIF(EQB[Equip '#],EQB[[#This Row],[Equip '#]],EQB[Units]),"")</f>
        <v>1</v>
      </c>
    </row>
    <row r="24" spans="1:16" x14ac:dyDescent="0.25">
      <c r="A24" s="58" t="str">
        <f>IF(EQB[[#This Row],[Job]]="","",IFERROR(VLOOKUP(EQB[[#This Row],[Job]],Table_Query_from_Cas_Ragle[[Job '#]:[Division]],4,FALSE),"New Job List Needed"))</f>
        <v>DFW</v>
      </c>
      <c r="B24" s="36" t="s">
        <v>22</v>
      </c>
      <c r="C24" s="36" t="str">
        <f>IFERROR(_xlfn.XLOOKUP(EQB[[#This Row],[Equip '#]],Table7[Equip '#],Table7[Equipment Description],),"NO EQUIPMENT NUMBER")</f>
        <v>2023 FORD F-250</v>
      </c>
      <c r="D24" s="38">
        <f>Summary!$F$2</f>
        <v>45777</v>
      </c>
      <c r="E24" s="36" t="s">
        <v>4372</v>
      </c>
      <c r="F24" s="36">
        <v>1</v>
      </c>
      <c r="G24" s="148"/>
      <c r="H24" s="36">
        <v>4</v>
      </c>
      <c r="I24" s="36">
        <v>1</v>
      </c>
      <c r="J24" s="36" t="s">
        <v>3551</v>
      </c>
      <c r="K24" s="59">
        <f>IFERROR(VLOOKUP(B24,'Equip Rates'!$B:$D,3,FALSE), "No Equipment Rate")</f>
        <v>12500</v>
      </c>
      <c r="L24" s="59">
        <f t="shared" si="0"/>
        <v>12500</v>
      </c>
      <c r="M24" s="37"/>
      <c r="N24" s="36"/>
      <c r="O24" s="37"/>
      <c r="P24" s="36">
        <f>IF(COUNTIF(INDEX(EQB[Equip '#],1):EQB[[#This Row],[Equip '#]], EQB[[#This Row],[Equip '#]])=1, SUMIF(EQB[Equip '#],EQB[[#This Row],[Equip '#]],EQB[Units]),"")</f>
        <v>1</v>
      </c>
    </row>
    <row r="25" spans="1:16" x14ac:dyDescent="0.25">
      <c r="A25" s="58" t="str">
        <f>IF(EQB[[#This Row],[Job]]="","",IFERROR(VLOOKUP(EQB[[#This Row],[Job]],Table_Query_from_Cas_Ragle[[Job '#]:[Division]],4,FALSE),"New Job List Needed"))</f>
        <v>DFW</v>
      </c>
      <c r="B25" s="36" t="s">
        <v>85</v>
      </c>
      <c r="C25" s="36" t="str">
        <f>IFERROR(_xlfn.XLOOKUP(EQB[[#This Row],[Equip '#]],Table7[Equip '#],Table7[Equipment Description],),"NO EQUIPMENT NUMBER")</f>
        <v>JD 250GLC</v>
      </c>
      <c r="D25" s="38">
        <f>Summary!$F$2</f>
        <v>45777</v>
      </c>
      <c r="E25" s="36" t="s">
        <v>4372</v>
      </c>
      <c r="F25" s="36">
        <v>1</v>
      </c>
      <c r="G25" s="148"/>
      <c r="H25" s="36">
        <v>4</v>
      </c>
      <c r="I25" s="36">
        <v>1</v>
      </c>
      <c r="J25" s="36" t="s">
        <v>3551</v>
      </c>
      <c r="K25" s="59">
        <f>IFERROR(VLOOKUP(B25,'Equip Rates'!$B:$D,3,FALSE), "No Equipment Rate")</f>
        <v>1700</v>
      </c>
      <c r="L25" s="59">
        <f t="shared" si="0"/>
        <v>1700</v>
      </c>
      <c r="M25" s="37"/>
      <c r="N25" s="36"/>
      <c r="O25" s="37"/>
      <c r="P25" s="36">
        <f>IF(COUNTIF(INDEX(EQB[Equip '#],1):EQB[[#This Row],[Equip '#]], EQB[[#This Row],[Equip '#]])=1, SUMIF(EQB[Equip '#],EQB[[#This Row],[Equip '#]],EQB[Units]),"")</f>
        <v>0.45</v>
      </c>
    </row>
    <row r="26" spans="1:16" x14ac:dyDescent="0.25">
      <c r="A26" s="58" t="str">
        <f>IF(EQB[[#This Row],[Job]]="","",IFERROR(VLOOKUP(EQB[[#This Row],[Job]],Table_Query_from_Cas_Ragle[[Job '#]:[Division]],4,FALSE),"New Job List Needed"))</f>
        <v>DFW</v>
      </c>
      <c r="B26" s="36" t="s">
        <v>3741</v>
      </c>
      <c r="C26" s="36" t="str">
        <f>IFERROR(_xlfn.XLOOKUP(EQB[[#This Row],[Equip '#]],Table7[Equip '#],Table7[Equipment Description],),"NO EQUIPMENT NUMBER")</f>
        <v>2023 F550 D21569 Lube Truck</v>
      </c>
      <c r="D26" s="38">
        <f>Summary!$F$2</f>
        <v>45777</v>
      </c>
      <c r="E26" s="36" t="s">
        <v>4372</v>
      </c>
      <c r="F26" s="36">
        <v>1</v>
      </c>
      <c r="G26" s="148"/>
      <c r="H26" s="36">
        <v>4</v>
      </c>
      <c r="I26" s="36">
        <v>0.61</v>
      </c>
      <c r="J26" s="36" t="s">
        <v>3551</v>
      </c>
      <c r="K26" s="59">
        <f>IFERROR(VLOOKUP(B26,'Equip Rates'!$B:$D,3,FALSE), "No Equipment Rate")</f>
        <v>5000</v>
      </c>
      <c r="L26" s="59">
        <f t="shared" si="0"/>
        <v>3050</v>
      </c>
      <c r="M26" s="37"/>
      <c r="N26" s="36"/>
      <c r="O26" s="37"/>
      <c r="P26" s="36">
        <f>IF(COUNTIF(INDEX(EQB[Equip '#],1):EQB[[#This Row],[Equip '#]], EQB[[#This Row],[Equip '#]])=1, SUMIF(EQB[Equip '#],EQB[[#This Row],[Equip '#]],EQB[Units]),"")</f>
        <v>0.5</v>
      </c>
    </row>
    <row r="27" spans="1:16" x14ac:dyDescent="0.25">
      <c r="A27" s="58" t="str">
        <f>IF(EQB[[#This Row],[Job]]="","",IFERROR(VLOOKUP(EQB[[#This Row],[Job]],Table_Query_from_Cas_Ragle[[Job '#]:[Division]],4,FALSE),"New Job List Needed"))</f>
        <v>DFW</v>
      </c>
      <c r="B27" s="36" t="s">
        <v>3168</v>
      </c>
      <c r="C27" s="36" t="str">
        <f>IFERROR(_xlfn.XLOOKUP(EQB[[#This Row],[Equip '#]],Table7[Equip '#],Table7[Equipment Description],),"NO EQUIPMENT NUMBER")</f>
        <v>2019 Ford G54586</v>
      </c>
      <c r="D27" s="38">
        <f>Summary!$F$2</f>
        <v>45777</v>
      </c>
      <c r="E27" s="36" t="s">
        <v>4372</v>
      </c>
      <c r="F27" s="36">
        <v>1</v>
      </c>
      <c r="G27" s="148"/>
      <c r="H27" s="36">
        <v>4</v>
      </c>
      <c r="I27" s="36">
        <v>1</v>
      </c>
      <c r="J27" s="36" t="s">
        <v>3551</v>
      </c>
      <c r="K27" s="59" t="str">
        <f>IFERROR(VLOOKUP(B27,'Equip Rates'!$B:$D,3,FALSE), "No Equipment Rate")</f>
        <v>No Equipment Rate</v>
      </c>
      <c r="L27" s="59">
        <f t="shared" si="0"/>
        <v>0</v>
      </c>
      <c r="M27" s="37"/>
      <c r="N27" s="36"/>
      <c r="O27" s="37"/>
      <c r="P27" s="36">
        <f>IF(COUNTIF(INDEX(EQB[Equip '#],1):EQB[[#This Row],[Equip '#]], EQB[[#This Row],[Equip '#]])=1, SUMIF(EQB[Equip '#],EQB[[#This Row],[Equip '#]],EQB[Units]),"")</f>
        <v>0.99999999999999989</v>
      </c>
    </row>
    <row r="28" spans="1:16" x14ac:dyDescent="0.25">
      <c r="A28" s="58" t="str">
        <f>IF(EQB[[#This Row],[Job]]="","",IFERROR(VLOOKUP(EQB[[#This Row],[Job]],Table_Query_from_Cas_Ragle[[Job '#]:[Division]],4,FALSE),"New Job List Needed"))</f>
        <v>DFW</v>
      </c>
      <c r="B28" s="36" t="s">
        <v>3169</v>
      </c>
      <c r="C28" s="36" t="str">
        <f>IFERROR(_xlfn.XLOOKUP(EQB[[#This Row],[Equip '#]],Table7[Equip '#],Table7[Equipment Description],),"NO EQUIPMENT NUMBER")</f>
        <v>2021 F-250 D19753</v>
      </c>
      <c r="D28" s="38">
        <f>Summary!$F$2</f>
        <v>45777</v>
      </c>
      <c r="E28" s="36" t="s">
        <v>4372</v>
      </c>
      <c r="F28" s="36">
        <v>1</v>
      </c>
      <c r="G28" s="148"/>
      <c r="H28" s="36">
        <v>4</v>
      </c>
      <c r="I28" s="36">
        <v>1</v>
      </c>
      <c r="J28" s="36" t="s">
        <v>3551</v>
      </c>
      <c r="K28" s="59" t="str">
        <f>IFERROR(VLOOKUP(B28,'Equip Rates'!$B:$D,3,FALSE), "No Equipment Rate")</f>
        <v>No Equipment Rate</v>
      </c>
      <c r="L28" s="59">
        <f t="shared" si="0"/>
        <v>0</v>
      </c>
      <c r="M28" s="37"/>
      <c r="N28" s="36"/>
      <c r="O28" s="37"/>
      <c r="P28" s="36">
        <f>IF(COUNTIF(INDEX(EQB[Equip '#],1):EQB[[#This Row],[Equip '#]], EQB[[#This Row],[Equip '#]])=1, SUMIF(EQB[Equip '#],EQB[[#This Row],[Equip '#]],EQB[Units]),"")</f>
        <v>1</v>
      </c>
    </row>
    <row r="29" spans="1:16" x14ac:dyDescent="0.25">
      <c r="A29" s="58" t="str">
        <f>IF(EQB[[#This Row],[Job]]="","",IFERROR(VLOOKUP(EQB[[#This Row],[Job]],Table_Query_from_Cas_Ragle[[Job '#]:[Division]],4,FALSE),"New Job List Needed"))</f>
        <v>DFW</v>
      </c>
      <c r="B29" s="36" t="s">
        <v>3170</v>
      </c>
      <c r="C29" s="36" t="str">
        <f>IFERROR(_xlfn.XLOOKUP(EQB[[#This Row],[Equip '#]],Table7[Equip '#],Table7[Equipment Description],),"NO EQUIPMENT NUMBER")</f>
        <v>2022 F-150 D92568</v>
      </c>
      <c r="D29" s="38">
        <f>Summary!$F$2</f>
        <v>45777</v>
      </c>
      <c r="E29" s="36" t="s">
        <v>4372</v>
      </c>
      <c r="F29" s="36">
        <v>1</v>
      </c>
      <c r="G29" s="148"/>
      <c r="H29" s="36">
        <v>4</v>
      </c>
      <c r="I29" s="36">
        <v>1</v>
      </c>
      <c r="J29" s="36" t="s">
        <v>3551</v>
      </c>
      <c r="K29" s="59" t="str">
        <f>IFERROR(VLOOKUP(B29,'Equip Rates'!$B:$D,3,FALSE), "No Equipment Rate")</f>
        <v>No Equipment Rate</v>
      </c>
      <c r="L29" s="59">
        <f t="shared" si="0"/>
        <v>0</v>
      </c>
      <c r="M29" s="37"/>
      <c r="N29" s="36"/>
      <c r="O29" s="37"/>
      <c r="P29" s="36">
        <f>IF(COUNTIF(INDEX(EQB[Equip '#],1):EQB[[#This Row],[Equip '#]], EQB[[#This Row],[Equip '#]])=1, SUMIF(EQB[Equip '#],EQB[[#This Row],[Equip '#]],EQB[Units]),"")</f>
        <v>1</v>
      </c>
    </row>
    <row r="30" spans="1:16" x14ac:dyDescent="0.25">
      <c r="A30" s="58" t="str">
        <f>IF(EQB[[#This Row],[Job]]="","",IFERROR(VLOOKUP(EQB[[#This Row],[Job]],Table_Query_from_Cas_Ragle[[Job '#]:[Division]],4,FALSE),"New Job List Needed"))</f>
        <v>DFW</v>
      </c>
      <c r="B30" s="36" t="s">
        <v>34</v>
      </c>
      <c r="C30" s="36" t="str">
        <f>IFERROR(_xlfn.XLOOKUP(EQB[[#This Row],[Equip '#]],Table7[Equip '#],Table7[Equipment Description],),"NO EQUIPMENT NUMBER")</f>
        <v>2022 F-250 G40582</v>
      </c>
      <c r="D30" s="38">
        <f>Summary!$F$2</f>
        <v>45777</v>
      </c>
      <c r="E30" s="36" t="s">
        <v>4372</v>
      </c>
      <c r="F30" s="36">
        <v>1</v>
      </c>
      <c r="G30" s="148"/>
      <c r="H30" s="36">
        <v>4</v>
      </c>
      <c r="I30" s="36">
        <v>0.3</v>
      </c>
      <c r="J30" s="36" t="s">
        <v>3551</v>
      </c>
      <c r="K30" s="59">
        <f>IFERROR(VLOOKUP(B30,'Equip Rates'!$B:$D,3,FALSE), "No Equipment Rate")</f>
        <v>5000</v>
      </c>
      <c r="L30" s="59">
        <f t="shared" si="0"/>
        <v>1500</v>
      </c>
      <c r="M30" s="37"/>
      <c r="N30" s="36"/>
      <c r="O30" s="37"/>
      <c r="P30" s="36">
        <f>IF(COUNTIF(INDEX(EQB[Equip '#],1):EQB[[#This Row],[Equip '#]], EQB[[#This Row],[Equip '#]])=1, SUMIF(EQB[Equip '#],EQB[[#This Row],[Equip '#]],EQB[Units]),"")</f>
        <v>1</v>
      </c>
    </row>
    <row r="31" spans="1:16" x14ac:dyDescent="0.25">
      <c r="A31" s="58" t="str">
        <f>IF(EQB[[#This Row],[Job]]="","",IFERROR(VLOOKUP(EQB[[#This Row],[Job]],Table_Query_from_Cas_Ragle[[Job '#]:[Division]],4,FALSE),"New Job List Needed"))</f>
        <v>DFW</v>
      </c>
      <c r="B31" s="36" t="s">
        <v>37</v>
      </c>
      <c r="C31" s="36" t="str">
        <f>IFERROR(_xlfn.XLOOKUP(EQB[[#This Row],[Equip '#]],Table7[Equip '#],Table7[Equipment Description],),"NO EQUIPMENT NUMBER")</f>
        <v>2022 F-250 G40597</v>
      </c>
      <c r="D31" s="38">
        <f>Summary!$F$2</f>
        <v>45777</v>
      </c>
      <c r="E31" s="36" t="s">
        <v>4372</v>
      </c>
      <c r="F31" s="36">
        <v>1</v>
      </c>
      <c r="G31" s="148"/>
      <c r="H31" s="36">
        <v>4</v>
      </c>
      <c r="I31" s="36">
        <v>0.55000000000000004</v>
      </c>
      <c r="J31" s="36" t="s">
        <v>3551</v>
      </c>
      <c r="K31" s="59">
        <f>IFERROR(VLOOKUP(B31,'Equip Rates'!$B:$D,3,FALSE), "No Equipment Rate")</f>
        <v>5000</v>
      </c>
      <c r="L31" s="59">
        <f t="shared" si="0"/>
        <v>2750</v>
      </c>
      <c r="M31" s="37"/>
      <c r="N31" s="36"/>
      <c r="O31" s="37"/>
      <c r="P31" s="36">
        <f>IF(COUNTIF(INDEX(EQB[Equip '#],1):EQB[[#This Row],[Equip '#]], EQB[[#This Row],[Equip '#]])=1, SUMIF(EQB[Equip '#],EQB[[#This Row],[Equip '#]],EQB[Units]),"")</f>
        <v>1</v>
      </c>
    </row>
    <row r="32" spans="1:16" x14ac:dyDescent="0.25">
      <c r="A32" s="58" t="str">
        <f>IF(EQB[[#This Row],[Job]]="","",IFERROR(VLOOKUP(EQB[[#This Row],[Job]],Table_Query_from_Cas_Ragle[[Job '#]:[Division]],4,FALSE),"New Job List Needed"))</f>
        <v>DFW</v>
      </c>
      <c r="B32" s="36" t="s">
        <v>243</v>
      </c>
      <c r="C32" s="36" t="str">
        <f>IFERROR(_xlfn.XLOOKUP(EQB[[#This Row],[Equip '#]],Table7[Equip '#],Table7[Equipment Description],),"NO EQUIPMENT NUMBER")</f>
        <v>2022 F-250 G40594</v>
      </c>
      <c r="D32" s="38">
        <f>Summary!$F$2</f>
        <v>45777</v>
      </c>
      <c r="E32" s="36" t="s">
        <v>4372</v>
      </c>
      <c r="F32" s="36">
        <v>1</v>
      </c>
      <c r="G32" s="148"/>
      <c r="H32" s="36">
        <v>4</v>
      </c>
      <c r="I32" s="36">
        <v>0.63</v>
      </c>
      <c r="J32" s="36" t="s">
        <v>3551</v>
      </c>
      <c r="K32" s="59">
        <f>IFERROR(VLOOKUP(B32,'Equip Rates'!$B:$D,3,FALSE), "No Equipment Rate")</f>
        <v>3000</v>
      </c>
      <c r="L32" s="59">
        <f t="shared" si="0"/>
        <v>1890</v>
      </c>
      <c r="M32" s="37"/>
      <c r="N32" s="36"/>
      <c r="O32" s="37"/>
      <c r="P32" s="36">
        <f>IF(COUNTIF(INDEX(EQB[Equip '#],1):EQB[[#This Row],[Equip '#]], EQB[[#This Row],[Equip '#]])=1, SUMIF(EQB[Equip '#],EQB[[#This Row],[Equip '#]],EQB[Units]),"")</f>
        <v>0.99999999999999989</v>
      </c>
    </row>
    <row r="33" spans="1:16" x14ac:dyDescent="0.25">
      <c r="A33" s="58" t="str">
        <f>IF(EQB[[#This Row],[Job]]="","",IFERROR(VLOOKUP(EQB[[#This Row],[Job]],Table_Query_from_Cas_Ragle[[Job '#]:[Division]],4,FALSE),"New Job List Needed"))</f>
        <v>DFW</v>
      </c>
      <c r="B33" s="36" t="s">
        <v>185</v>
      </c>
      <c r="C33" s="36" t="str">
        <f>IFERROR(_xlfn.XLOOKUP(EQB[[#This Row],[Equip '#]],Table7[Equip '#],Table7[Equipment Description],),"NO EQUIPMENT NUMBER")</f>
        <v>2023 F-150 STX</v>
      </c>
      <c r="D33" s="38">
        <f>Summary!$F$2</f>
        <v>45777</v>
      </c>
      <c r="E33" s="36" t="s">
        <v>4372</v>
      </c>
      <c r="F33" s="36">
        <v>1</v>
      </c>
      <c r="G33" s="148"/>
      <c r="H33" s="36">
        <v>4</v>
      </c>
      <c r="I33" s="36">
        <v>0.47</v>
      </c>
      <c r="J33" s="36" t="s">
        <v>3551</v>
      </c>
      <c r="K33" s="59">
        <f>IFERROR(VLOOKUP(B33,'Equip Rates'!$B:$D,3,FALSE), "No Equipment Rate")</f>
        <v>3000</v>
      </c>
      <c r="L33" s="59">
        <f t="shared" si="0"/>
        <v>1410</v>
      </c>
      <c r="M33" s="37"/>
      <c r="N33" s="36"/>
      <c r="O33" s="37"/>
      <c r="P33" s="36">
        <f>IF(COUNTIF(INDEX(EQB[Equip '#],1):EQB[[#This Row],[Equip '#]], EQB[[#This Row],[Equip '#]])=1, SUMIF(EQB[Equip '#],EQB[[#This Row],[Equip '#]],EQB[Units]),"")</f>
        <v>1</v>
      </c>
    </row>
    <row r="34" spans="1:16" x14ac:dyDescent="0.25">
      <c r="A34" s="58" t="str">
        <f>IF(EQB[[#This Row],[Job]]="","",IFERROR(VLOOKUP(EQB[[#This Row],[Job]],Table_Query_from_Cas_Ragle[[Job '#]:[Division]],4,FALSE),"New Job List Needed"))</f>
        <v>DFW</v>
      </c>
      <c r="B34" s="36" t="s">
        <v>42</v>
      </c>
      <c r="C34" s="36" t="str">
        <f>IFERROR(_xlfn.XLOOKUP(EQB[[#This Row],[Equip '#]],Table7[Equip '#],Table7[Equipment Description],),"NO EQUIPMENT NUMBER")</f>
        <v>2023 F-250 XL</v>
      </c>
      <c r="D34" s="38">
        <f>Summary!$F$2</f>
        <v>45777</v>
      </c>
      <c r="E34" s="36" t="s">
        <v>4372</v>
      </c>
      <c r="F34" s="36">
        <v>1</v>
      </c>
      <c r="G34" s="148"/>
      <c r="H34" s="36">
        <v>4</v>
      </c>
      <c r="I34" s="36">
        <v>1</v>
      </c>
      <c r="J34" s="36" t="s">
        <v>3551</v>
      </c>
      <c r="K34" s="59">
        <f>IFERROR(VLOOKUP(B34,'Equip Rates'!$B:$D,3,FALSE), "No Equipment Rate")</f>
        <v>3000</v>
      </c>
      <c r="L34" s="59">
        <f t="shared" si="0"/>
        <v>3000</v>
      </c>
      <c r="M34" s="37"/>
      <c r="N34" s="36"/>
      <c r="O34" s="37"/>
      <c r="P34" s="36">
        <f>IF(COUNTIF(INDEX(EQB[Equip '#],1):EQB[[#This Row],[Equip '#]], EQB[[#This Row],[Equip '#]])=1, SUMIF(EQB[Equip '#],EQB[[#This Row],[Equip '#]],EQB[Units]),"")</f>
        <v>1</v>
      </c>
    </row>
    <row r="35" spans="1:16" x14ac:dyDescent="0.25">
      <c r="A35" s="58" t="str">
        <f>IF(EQB[[#This Row],[Job]]="","",IFERROR(VLOOKUP(EQB[[#This Row],[Job]],Table_Query_from_Cas_Ragle[[Job '#]:[Division]],4,FALSE),"New Job List Needed"))</f>
        <v>DFW</v>
      </c>
      <c r="B35" s="36" t="s">
        <v>188</v>
      </c>
      <c r="C35" s="36" t="str">
        <f>IFERROR(_xlfn.XLOOKUP(EQB[[#This Row],[Equip '#]],Table7[Equip '#],Table7[Equipment Description],),"NO EQUIPMENT NUMBER")</f>
        <v>2024 F250 XL (REE94240)</v>
      </c>
      <c r="D35" s="38">
        <f>Summary!$F$2</f>
        <v>45777</v>
      </c>
      <c r="E35" s="36" t="s">
        <v>4372</v>
      </c>
      <c r="F35" s="36">
        <v>1</v>
      </c>
      <c r="G35" s="148"/>
      <c r="H35" s="36">
        <v>4</v>
      </c>
      <c r="I35" s="36">
        <v>0.04</v>
      </c>
      <c r="J35" s="36" t="s">
        <v>3551</v>
      </c>
      <c r="K35" s="59">
        <f>IFERROR(VLOOKUP(B35,'Equip Rates'!$B:$D,3,FALSE), "No Equipment Rate")</f>
        <v>7500</v>
      </c>
      <c r="L35" s="59">
        <f t="shared" si="0"/>
        <v>300</v>
      </c>
      <c r="M35" s="37"/>
      <c r="N35" s="36"/>
      <c r="O35" s="37"/>
      <c r="P35" s="36">
        <f>IF(COUNTIF(INDEX(EQB[Equip '#],1):EQB[[#This Row],[Equip '#]], EQB[[#This Row],[Equip '#]])=1, SUMIF(EQB[Equip '#],EQB[[#This Row],[Equip '#]],EQB[Units]),"")</f>
        <v>1</v>
      </c>
    </row>
    <row r="36" spans="1:16" x14ac:dyDescent="0.25">
      <c r="A36" s="58" t="str">
        <f>IF(EQB[[#This Row],[Job]]="","",IFERROR(VLOOKUP(EQB[[#This Row],[Job]],Table_Query_from_Cas_Ragle[[Job '#]:[Division]],4,FALSE),"New Job List Needed"))</f>
        <v>DFW</v>
      </c>
      <c r="B36" s="36" t="s">
        <v>3139</v>
      </c>
      <c r="C36" s="36" t="str">
        <f>IFERROR(_xlfn.XLOOKUP(EQB[[#This Row],[Equip '#]],Table7[Equip '#],Table7[Equipment Description],),"NO EQUIPMENT NUMBER")</f>
        <v>Wacker Neuson RD12A (2013)</v>
      </c>
      <c r="D36" s="38">
        <f>Summary!$F$2</f>
        <v>45777</v>
      </c>
      <c r="E36" s="36" t="s">
        <v>4372</v>
      </c>
      <c r="F36" s="36">
        <v>1</v>
      </c>
      <c r="G36" s="148"/>
      <c r="H36" s="36">
        <v>4</v>
      </c>
      <c r="I36" s="36">
        <v>0.45</v>
      </c>
      <c r="J36" s="36" t="s">
        <v>3551</v>
      </c>
      <c r="K36" s="59">
        <f>IFERROR(VLOOKUP(B36,'Equip Rates'!$B:$D,3,FALSE), "No Equipment Rate")</f>
        <v>10000</v>
      </c>
      <c r="L36" s="59">
        <f t="shared" si="0"/>
        <v>4500</v>
      </c>
      <c r="M36" s="37"/>
      <c r="N36" s="36"/>
      <c r="O36" s="37"/>
      <c r="P36" s="36">
        <f>IF(COUNTIF(INDEX(EQB[Equip '#],1):EQB[[#This Row],[Equip '#]], EQB[[#This Row],[Equip '#]])=1, SUMIF(EQB[Equip '#],EQB[[#This Row],[Equip '#]],EQB[Units]),"")</f>
        <v>0.05</v>
      </c>
    </row>
    <row r="37" spans="1:16" x14ac:dyDescent="0.25">
      <c r="A37" s="58" t="str">
        <f>IF(EQB[[#This Row],[Job]]="","",IFERROR(VLOOKUP(EQB[[#This Row],[Job]],Table_Query_from_Cas_Ragle[[Job '#]:[Division]],4,FALSE),"New Job List Needed"))</f>
        <v>DFW</v>
      </c>
      <c r="B37" s="36" t="s">
        <v>3140</v>
      </c>
      <c r="C37" s="36" t="str">
        <f>IFERROR(_xlfn.XLOOKUP(EQB[[#This Row],[Equip '#]],Table7[Equip '#],Table7[Equipment Description],),"NO EQUIPMENT NUMBER")</f>
        <v>2015 Wacker Neuson RTSC3</v>
      </c>
      <c r="D37" s="38">
        <f>Summary!$F$2</f>
        <v>45777</v>
      </c>
      <c r="E37" s="36" t="s">
        <v>4372</v>
      </c>
      <c r="F37" s="36">
        <v>1</v>
      </c>
      <c r="G37" s="148"/>
      <c r="H37" s="36">
        <v>4</v>
      </c>
      <c r="I37" s="36">
        <v>0.27</v>
      </c>
      <c r="J37" s="36" t="s">
        <v>3551</v>
      </c>
      <c r="K37" s="59">
        <f>IFERROR(VLOOKUP(B37,'Equip Rates'!$B:$D,3,FALSE), "No Equipment Rate")</f>
        <v>5000</v>
      </c>
      <c r="L37" s="59">
        <f t="shared" si="0"/>
        <v>1350</v>
      </c>
      <c r="M37" s="37"/>
      <c r="N37" s="36"/>
      <c r="O37" s="37"/>
      <c r="P37" s="36">
        <f>IF(COUNTIF(INDEX(EQB[Equip '#],1):EQB[[#This Row],[Equip '#]], EQB[[#This Row],[Equip '#]])=1, SUMIF(EQB[Equip '#],EQB[[#This Row],[Equip '#]],EQB[Units]),"")</f>
        <v>0.11</v>
      </c>
    </row>
    <row r="38" spans="1:16" x14ac:dyDescent="0.25">
      <c r="A38" s="58" t="str">
        <f>IF(EQB[[#This Row],[Job]]="","",IFERROR(VLOOKUP(EQB[[#This Row],[Job]],Table_Query_from_Cas_Ragle[[Job '#]:[Division]],4,FALSE),"New Job List Needed"))</f>
        <v>DFW</v>
      </c>
      <c r="B38" s="36" t="s">
        <v>245</v>
      </c>
      <c r="C38" s="36" t="str">
        <f>IFERROR(_xlfn.XLOOKUP(EQB[[#This Row],[Equip '#]],Table7[Equip '#],Table7[Equipment Description],),"NO EQUIPMENT NUMBER")</f>
        <v>2017 CAT 279D</v>
      </c>
      <c r="D38" s="38">
        <f>Summary!$F$2</f>
        <v>45777</v>
      </c>
      <c r="E38" s="36" t="s">
        <v>4372</v>
      </c>
      <c r="F38" s="36">
        <v>1</v>
      </c>
      <c r="G38" s="148"/>
      <c r="H38" s="36">
        <v>4</v>
      </c>
      <c r="I38" s="36">
        <v>1</v>
      </c>
      <c r="J38" s="36" t="s">
        <v>3551</v>
      </c>
      <c r="K38" s="59">
        <f>IFERROR(VLOOKUP(B38,'Equip Rates'!$B:$D,3,FALSE), "No Equipment Rate")</f>
        <v>4500</v>
      </c>
      <c r="L38" s="59">
        <f t="shared" si="0"/>
        <v>4500</v>
      </c>
      <c r="M38" s="37"/>
      <c r="N38" s="36"/>
      <c r="O38" s="37"/>
      <c r="P38" s="36">
        <f>IF(COUNTIF(INDEX(EQB[Equip '#],1):EQB[[#This Row],[Equip '#]], EQB[[#This Row],[Equip '#]])=1, SUMIF(EQB[Equip '#],EQB[[#This Row],[Equip '#]],EQB[Units]),"")</f>
        <v>0.75</v>
      </c>
    </row>
    <row r="39" spans="1:16" x14ac:dyDescent="0.25">
      <c r="A39" s="58" t="str">
        <f>IF(EQB[[#This Row],[Job]]="","",IFERROR(VLOOKUP(EQB[[#This Row],[Job]],Table_Query_from_Cas_Ragle[[Job '#]:[Division]],4,FALSE),"New Job List Needed"))</f>
        <v>DFW</v>
      </c>
      <c r="B39" s="36" t="s">
        <v>3249</v>
      </c>
      <c r="C39" s="36" t="str">
        <f>IFERROR(_xlfn.XLOOKUP(EQB[[#This Row],[Equip '#]],Table7[Equip '#],Table7[Equipment Description],),"NO EQUIPMENT NUMBER")</f>
        <v>2014 Freightliner M2 106 2000g</v>
      </c>
      <c r="D39" s="38">
        <f>Summary!$F$2</f>
        <v>45777</v>
      </c>
      <c r="E39" s="36" t="s">
        <v>4372</v>
      </c>
      <c r="F39" s="36">
        <v>1</v>
      </c>
      <c r="G39" s="148"/>
      <c r="H39" s="36">
        <v>4</v>
      </c>
      <c r="I39" s="36">
        <v>0.02</v>
      </c>
      <c r="J39" s="36"/>
      <c r="K39" s="59">
        <f>IFERROR(VLOOKUP(B39,'Equip Rates'!$B:$D,3,FALSE), "No Equipment Rate")</f>
        <v>800</v>
      </c>
      <c r="L39" s="59">
        <f t="shared" si="0"/>
        <v>16</v>
      </c>
      <c r="M39" s="37"/>
      <c r="N39" s="36"/>
      <c r="O39" s="37"/>
      <c r="P39" s="36">
        <f>IF(COUNTIF(INDEX(EQB[Equip '#],1):EQB[[#This Row],[Equip '#]], EQB[[#This Row],[Equip '#]])=1, SUMIF(EQB[Equip '#],EQB[[#This Row],[Equip '#]],EQB[Units]),"")</f>
        <v>1</v>
      </c>
    </row>
    <row r="40" spans="1:16" x14ac:dyDescent="0.25">
      <c r="A40" s="58" t="str">
        <f>IF(EQB[[#This Row],[Job]]="","",IFERROR(VLOOKUP(EQB[[#This Row],[Job]],Table_Query_from_Cas_Ragle[[Job '#]:[Division]],4,FALSE),"New Job List Needed"))</f>
        <v>DFW</v>
      </c>
      <c r="B40" s="36" t="s">
        <v>50</v>
      </c>
      <c r="C40" s="36" t="str">
        <f>IFERROR(_xlfn.XLOOKUP(EQB[[#This Row],[Equip '#]],Table7[Equip '#],Table7[Equipment Description],),"NO EQUIPMENT NUMBER")</f>
        <v>2012 CAT 420E</v>
      </c>
      <c r="D40" s="38">
        <f>Summary!$F$2</f>
        <v>45777</v>
      </c>
      <c r="E40" s="36" t="s">
        <v>4372</v>
      </c>
      <c r="F40" s="36">
        <v>1</v>
      </c>
      <c r="G40" s="148"/>
      <c r="H40" s="36">
        <v>4</v>
      </c>
      <c r="I40" s="36">
        <v>0.01</v>
      </c>
      <c r="J40" s="36"/>
      <c r="K40" s="59">
        <f>IFERROR(VLOOKUP(B40,'Equip Rates'!$B:$D,3,FALSE), "No Equipment Rate")</f>
        <v>2500</v>
      </c>
      <c r="L40" s="59">
        <f t="shared" si="0"/>
        <v>25</v>
      </c>
      <c r="M40" s="37"/>
      <c r="N40" s="36"/>
      <c r="O40" s="37"/>
      <c r="P40" s="36">
        <f>IF(COUNTIF(INDEX(EQB[Equip '#],1):EQB[[#This Row],[Equip '#]], EQB[[#This Row],[Equip '#]])=1, SUMIF(EQB[Equip '#],EQB[[#This Row],[Equip '#]],EQB[Units]),"")</f>
        <v>1</v>
      </c>
    </row>
    <row r="41" spans="1:16" x14ac:dyDescent="0.25">
      <c r="A41" s="58" t="str">
        <f>IF(EQB[[#This Row],[Job]]="","",IFERROR(VLOOKUP(EQB[[#This Row],[Job]],Table_Query_from_Cas_Ragle[[Job '#]:[Division]],4,FALSE),"New Job List Needed"))</f>
        <v>DFW</v>
      </c>
      <c r="B41" s="36" t="s">
        <v>3744</v>
      </c>
      <c r="C41" s="36" t="str">
        <f>IFERROR(_xlfn.XLOOKUP(EQB[[#This Row],[Equip '#]],Table7[Equip '#],Table7[Equipment Description],),"NO EQUIPMENT NUMBER")</f>
        <v>Broce RJ350 Broom (2008)</v>
      </c>
      <c r="D41" s="38">
        <f>Summary!$F$2</f>
        <v>45777</v>
      </c>
      <c r="E41" s="36" t="s">
        <v>4372</v>
      </c>
      <c r="F41" s="36">
        <v>1</v>
      </c>
      <c r="G41" s="148"/>
      <c r="H41" s="36">
        <v>4</v>
      </c>
      <c r="I41" s="36">
        <v>1</v>
      </c>
      <c r="J41" s="36"/>
      <c r="K41" s="59">
        <f>IFERROR(VLOOKUP(B41,'Equip Rates'!$B:$D,3,FALSE), "No Equipment Rate")</f>
        <v>3500</v>
      </c>
      <c r="L41" s="59">
        <f t="shared" si="0"/>
        <v>3500</v>
      </c>
      <c r="M41" s="37"/>
      <c r="N41" s="36"/>
      <c r="O41" s="37"/>
      <c r="P41" s="36">
        <f>IF(COUNTIF(INDEX(EQB[Equip '#],1):EQB[[#This Row],[Equip '#]], EQB[[#This Row],[Equip '#]])=1, SUMIF(EQB[Equip '#],EQB[[#This Row],[Equip '#]],EQB[Units]),"")</f>
        <v>1</v>
      </c>
    </row>
    <row r="42" spans="1:16" x14ac:dyDescent="0.25">
      <c r="A42" s="58" t="str">
        <f>IF(EQB[[#This Row],[Job]]="","",IFERROR(VLOOKUP(EQB[[#This Row],[Job]],Table_Query_from_Cas_Ragle[[Job '#]:[Division]],4,FALSE),"New Job List Needed"))</f>
        <v>DFW</v>
      </c>
      <c r="B42" s="36" t="s">
        <v>62</v>
      </c>
      <c r="C42" s="36" t="str">
        <f>IFERROR(_xlfn.XLOOKUP(EQB[[#This Row],[Equip '#]],Table7[Equip '#],Table7[Equipment Description],),"NO EQUIPMENT NUMBER")</f>
        <v>2022 SPARTAN CR 7X16 (033611)</v>
      </c>
      <c r="D42" s="38">
        <f>Summary!$F$2</f>
        <v>45777</v>
      </c>
      <c r="E42" s="36" t="s">
        <v>4372</v>
      </c>
      <c r="F42" s="36">
        <v>1</v>
      </c>
      <c r="G42" s="148"/>
      <c r="H42" s="36">
        <v>4</v>
      </c>
      <c r="I42" s="36">
        <v>1</v>
      </c>
      <c r="J42" s="36"/>
      <c r="K42" s="59">
        <f>IFERROR(VLOOKUP(B42,'Equip Rates'!$B:$D,3,FALSE), "No Equipment Rate")</f>
        <v>3000</v>
      </c>
      <c r="L42" s="59">
        <f t="shared" si="0"/>
        <v>3000</v>
      </c>
      <c r="M42" s="37"/>
      <c r="N42" s="36"/>
      <c r="O42" s="37"/>
      <c r="P42" s="36">
        <f>IF(COUNTIF(INDEX(EQB[Equip '#],1):EQB[[#This Row],[Equip '#]], EQB[[#This Row],[Equip '#]])=1, SUMIF(EQB[Equip '#],EQB[[#This Row],[Equip '#]],EQB[Units]),"")</f>
        <v>1</v>
      </c>
    </row>
    <row r="43" spans="1:16" x14ac:dyDescent="0.25">
      <c r="A43" s="58" t="str">
        <f>IF(EQB[[#This Row],[Job]]="","",IFERROR(VLOOKUP(EQB[[#This Row],[Job]],Table_Query_from_Cas_Ragle[[Job '#]:[Division]],4,FALSE),"New Job List Needed"))</f>
        <v>DFW</v>
      </c>
      <c r="B43" s="36" t="s">
        <v>248</v>
      </c>
      <c r="C43" s="36" t="str">
        <f>IFERROR(_xlfn.XLOOKUP(EQB[[#This Row],[Equip '#]],Table7[Equip '#],Table7[Equipment Description],),"NO EQUIPMENT NUMBER")</f>
        <v>CAT D3K2XL (2016)</v>
      </c>
      <c r="D43" s="38">
        <f>Summary!$F$2</f>
        <v>45777</v>
      </c>
      <c r="E43" s="36" t="s">
        <v>4372</v>
      </c>
      <c r="F43" s="36">
        <v>1</v>
      </c>
      <c r="G43" s="148"/>
      <c r="H43" s="36">
        <v>4</v>
      </c>
      <c r="I43" s="36">
        <v>1</v>
      </c>
      <c r="J43" s="36"/>
      <c r="K43" s="59">
        <f>IFERROR(VLOOKUP(B43,'Equip Rates'!$B:$D,3,FALSE), "No Equipment Rate")</f>
        <v>2000</v>
      </c>
      <c r="L43" s="59">
        <f t="shared" si="0"/>
        <v>2000</v>
      </c>
      <c r="M43" s="37"/>
      <c r="N43" s="36"/>
      <c r="O43" s="37"/>
      <c r="P43" s="36">
        <f>IF(COUNTIF(INDEX(EQB[Equip '#],1):EQB[[#This Row],[Equip '#]], EQB[[#This Row],[Equip '#]])=1, SUMIF(EQB[Equip '#],EQB[[#This Row],[Equip '#]],EQB[Units]),"")</f>
        <v>1</v>
      </c>
    </row>
    <row r="44" spans="1:16" x14ac:dyDescent="0.25">
      <c r="A44" s="58" t="str">
        <f>IF(EQB[[#This Row],[Job]]="","",IFERROR(VLOOKUP(EQB[[#This Row],[Job]],Table_Query_from_Cas_Ragle[[Job '#]:[Division]],4,FALSE),"New Job List Needed"))</f>
        <v>DFW</v>
      </c>
      <c r="B44" s="36" t="s">
        <v>65</v>
      </c>
      <c r="C44" s="36" t="str">
        <f>IFERROR(_xlfn.XLOOKUP(EQB[[#This Row],[Equip '#]],Table7[Equip '#],Table7[Equipment Description],),"NO EQUIPMENT NUMBER")</f>
        <v>2024 F-150</v>
      </c>
      <c r="D44" s="38">
        <f>Summary!$F$2</f>
        <v>45777</v>
      </c>
      <c r="E44" s="36" t="s">
        <v>4372</v>
      </c>
      <c r="F44" s="36">
        <v>1</v>
      </c>
      <c r="G44" s="148"/>
      <c r="H44" s="36">
        <v>4</v>
      </c>
      <c r="I44" s="36">
        <v>1</v>
      </c>
      <c r="J44" s="36"/>
      <c r="K44" s="59">
        <f>IFERROR(VLOOKUP(B44,'Equip Rates'!$B:$D,3,FALSE), "No Equipment Rate")</f>
        <v>2000</v>
      </c>
      <c r="L44" s="59">
        <f t="shared" si="0"/>
        <v>2000</v>
      </c>
      <c r="M44" s="37"/>
      <c r="N44" s="36"/>
      <c r="O44" s="37"/>
      <c r="P44" s="36">
        <f>IF(COUNTIF(INDEX(EQB[Equip '#],1):EQB[[#This Row],[Equip '#]], EQB[[#This Row],[Equip '#]])=1, SUMIF(EQB[Equip '#],EQB[[#This Row],[Equip '#]],EQB[Units]),"")</f>
        <v>1</v>
      </c>
    </row>
    <row r="45" spans="1:16" x14ac:dyDescent="0.25">
      <c r="A45" s="58" t="str">
        <f>IF(EQB[[#This Row],[Job]]="","",IFERROR(VLOOKUP(EQB[[#This Row],[Job]],Table_Query_from_Cas_Ragle[[Job '#]:[Division]],4,FALSE),"New Job List Needed"))</f>
        <v>DFW</v>
      </c>
      <c r="B45" s="36" t="s">
        <v>66</v>
      </c>
      <c r="C45" s="36" t="str">
        <f>IFERROR(_xlfn.XLOOKUP(EQB[[#This Row],[Equip '#]],Table7[Equip '#],Table7[Equipment Description],),"NO EQUIPMENT NUMBER")</f>
        <v>JD 250G LC 2012</v>
      </c>
      <c r="D45" s="38">
        <f>Summary!$F$2</f>
        <v>45777</v>
      </c>
      <c r="E45" s="36" t="s">
        <v>4372</v>
      </c>
      <c r="F45" s="36">
        <v>1</v>
      </c>
      <c r="G45" s="148"/>
      <c r="H45" s="36">
        <v>4</v>
      </c>
      <c r="I45" s="36">
        <v>0.96</v>
      </c>
      <c r="J45" s="36"/>
      <c r="K45" s="59">
        <f>IFERROR(VLOOKUP(B45,'Equip Rates'!$B:$D,3,FALSE), "No Equipment Rate")</f>
        <v>2000</v>
      </c>
      <c r="L45" s="59">
        <f t="shared" si="0"/>
        <v>1920</v>
      </c>
      <c r="M45" s="37"/>
      <c r="N45" s="36"/>
      <c r="O45" s="37"/>
      <c r="P45" s="36" t="str">
        <f>IF(COUNTIF(INDEX(EQB[Equip '#],1):EQB[[#This Row],[Equip '#]], EQB[[#This Row],[Equip '#]])=1, SUMIF(EQB[Equip '#],EQB[[#This Row],[Equip '#]],EQB[Units]),"")</f>
        <v/>
      </c>
    </row>
    <row r="46" spans="1:16" x14ac:dyDescent="0.25">
      <c r="A46" s="58" t="str">
        <f>IF(EQB[[#This Row],[Job]]="","",IFERROR(VLOOKUP(EQB[[#This Row],[Job]],Table_Query_from_Cas_Ragle[[Job '#]:[Division]],4,FALSE),"New Job List Needed"))</f>
        <v>DFW</v>
      </c>
      <c r="B46" s="36" t="s">
        <v>67</v>
      </c>
      <c r="C46" s="36" t="str">
        <f>IFERROR(_xlfn.XLOOKUP(EQB[[#This Row],[Equip '#]],Table7[Equip '#],Table7[Equipment Description],),"NO EQUIPMENT NUMBER")</f>
        <v>2022 JD 300G LC (731956) EX-80</v>
      </c>
      <c r="D46" s="38">
        <f>Summary!$F$2</f>
        <v>45777</v>
      </c>
      <c r="E46" s="36" t="s">
        <v>4372</v>
      </c>
      <c r="F46" s="36">
        <v>1</v>
      </c>
      <c r="G46" s="148"/>
      <c r="H46" s="36">
        <v>4</v>
      </c>
      <c r="I46" s="36">
        <v>0.41</v>
      </c>
      <c r="J46" s="36"/>
      <c r="K46" s="59">
        <f>IFERROR(VLOOKUP(B46,'Equip Rates'!$B:$D,3,FALSE), "No Equipment Rate")</f>
        <v>2500</v>
      </c>
      <c r="L46" s="59">
        <f t="shared" si="0"/>
        <v>1025</v>
      </c>
      <c r="M46" s="37"/>
      <c r="N46" s="36"/>
      <c r="O46" s="37"/>
      <c r="P46" s="36">
        <f>IF(COUNTIF(INDEX(EQB[Equip '#],1):EQB[[#This Row],[Equip '#]], EQB[[#This Row],[Equip '#]])=1, SUMIF(EQB[Equip '#],EQB[[#This Row],[Equip '#]],EQB[Units]),"")</f>
        <v>1</v>
      </c>
    </row>
    <row r="47" spans="1:16" x14ac:dyDescent="0.25">
      <c r="A47" s="58" t="str">
        <f>IF(EQB[[#This Row],[Job]]="","",IFERROR(VLOOKUP(EQB[[#This Row],[Job]],Table_Query_from_Cas_Ragle[[Job '#]:[Division]],4,FALSE),"New Job List Needed"))</f>
        <v>DFW</v>
      </c>
      <c r="B47" s="36" t="s">
        <v>68</v>
      </c>
      <c r="C47" s="36" t="str">
        <f>IFERROR(_xlfn.XLOOKUP(EQB[[#This Row],[Equip '#]],Table7[Equip '#],Table7[Equipment Description],),"NO EQUIPMENT NUMBER")</f>
        <v>2023 F550 D21569 Lube Truck</v>
      </c>
      <c r="D47" s="38">
        <f>Summary!$F$2</f>
        <v>45777</v>
      </c>
      <c r="E47" s="36" t="s">
        <v>4372</v>
      </c>
      <c r="F47" s="36">
        <v>1</v>
      </c>
      <c r="G47" s="148"/>
      <c r="H47" s="36">
        <v>4</v>
      </c>
      <c r="I47" s="36">
        <v>0.52</v>
      </c>
      <c r="J47" s="36"/>
      <c r="K47" s="59">
        <f>IFERROR(VLOOKUP(B47,'Equip Rates'!$B:$D,3,FALSE), "No Equipment Rate")</f>
        <v>2000</v>
      </c>
      <c r="L47" s="59">
        <f t="shared" si="0"/>
        <v>1040</v>
      </c>
      <c r="M47" s="37"/>
      <c r="N47" s="36"/>
      <c r="O47" s="37"/>
      <c r="P47" s="36" t="str">
        <f>IF(COUNTIF(INDEX(EQB[Equip '#],1):EQB[[#This Row],[Equip '#]], EQB[[#This Row],[Equip '#]])=1, SUMIF(EQB[Equip '#],EQB[[#This Row],[Equip '#]],EQB[Units]),"")</f>
        <v/>
      </c>
    </row>
    <row r="48" spans="1:16" x14ac:dyDescent="0.25">
      <c r="A48" s="58" t="str">
        <f>IF(EQB[[#This Row],[Job]]="","",IFERROR(VLOOKUP(EQB[[#This Row],[Job]],Table_Query_from_Cas_Ragle[[Job '#]:[Division]],4,FALSE),"New Job List Needed"))</f>
        <v>DFW</v>
      </c>
      <c r="B48" s="36" t="s">
        <v>309</v>
      </c>
      <c r="C48" s="36" t="str">
        <f>IFERROR(_xlfn.XLOOKUP(EQB[[#This Row],[Equip '#]],Table7[Equip '#],Table7[Equipment Description],),"NO EQUIPMENT NUMBER")</f>
        <v>2017 F-150 E48666</v>
      </c>
      <c r="D48" s="38">
        <f>Summary!$F$2</f>
        <v>45777</v>
      </c>
      <c r="E48" s="36" t="s">
        <v>4372</v>
      </c>
      <c r="F48" s="36">
        <v>1</v>
      </c>
      <c r="G48" s="148"/>
      <c r="H48" s="36">
        <v>4</v>
      </c>
      <c r="I48" s="36">
        <v>1</v>
      </c>
      <c r="J48" s="36"/>
      <c r="K48" s="59">
        <f>IFERROR(VLOOKUP(B48,'Equip Rates'!$B:$D,3,FALSE), "No Equipment Rate")</f>
        <v>4000</v>
      </c>
      <c r="L48" s="59">
        <f t="shared" si="0"/>
        <v>4000</v>
      </c>
      <c r="M48" s="37"/>
      <c r="N48" s="36"/>
      <c r="O48" s="37"/>
      <c r="P48" s="36">
        <f>IF(COUNTIF(INDEX(EQB[Equip '#],1):EQB[[#This Row],[Equip '#]], EQB[[#This Row],[Equip '#]])=1, SUMIF(EQB[Equip '#],EQB[[#This Row],[Equip '#]],EQB[Units]),"")</f>
        <v>1</v>
      </c>
    </row>
    <row r="49" spans="1:16" x14ac:dyDescent="0.25">
      <c r="A49" s="58" t="str">
        <f>IF(EQB[[#This Row],[Job]]="","",IFERROR(VLOOKUP(EQB[[#This Row],[Job]],Table_Query_from_Cas_Ragle[[Job '#]:[Division]],4,FALSE),"New Job List Needed"))</f>
        <v>DFW</v>
      </c>
      <c r="B49" s="36" t="s">
        <v>3745</v>
      </c>
      <c r="C49" s="36" t="str">
        <f>IFERROR(_xlfn.XLOOKUP(EQB[[#This Row],[Equip '#]],Table7[Equip '#],Table7[Equipment Description],),"NO EQUIPMENT NUMBER")</f>
        <v>2020 F-150 E09535</v>
      </c>
      <c r="D49" s="38">
        <f>Summary!$F$2</f>
        <v>45777</v>
      </c>
      <c r="E49" s="36" t="s">
        <v>4372</v>
      </c>
      <c r="F49" s="36">
        <v>1</v>
      </c>
      <c r="G49" s="148"/>
      <c r="H49" s="36">
        <v>4</v>
      </c>
      <c r="I49" s="36">
        <v>0.35</v>
      </c>
      <c r="J49" s="36"/>
      <c r="K49" s="59">
        <f>IFERROR(VLOOKUP(B49,'Equip Rates'!$B:$D,3,FALSE), "No Equipment Rate")</f>
        <v>2000</v>
      </c>
      <c r="L49" s="59">
        <f t="shared" si="0"/>
        <v>700</v>
      </c>
      <c r="M49" s="37"/>
      <c r="N49" s="36"/>
      <c r="O49" s="37"/>
      <c r="P49" s="36">
        <f>IF(COUNTIF(INDEX(EQB[Equip '#],1):EQB[[#This Row],[Equip '#]], EQB[[#This Row],[Equip '#]])=1, SUMIF(EQB[Equip '#],EQB[[#This Row],[Equip '#]],EQB[Units]),"")</f>
        <v>1</v>
      </c>
    </row>
    <row r="50" spans="1:16" x14ac:dyDescent="0.25">
      <c r="A50" s="58" t="str">
        <f>IF(EQB[[#This Row],[Job]]="","",IFERROR(VLOOKUP(EQB[[#This Row],[Job]],Table_Query_from_Cas_Ragle[[Job '#]:[Division]],4,FALSE),"New Job List Needed"))</f>
        <v>DFW</v>
      </c>
      <c r="B50" s="36" t="s">
        <v>30</v>
      </c>
      <c r="C50" s="36" t="str">
        <f>IFERROR(_xlfn.XLOOKUP(EQB[[#This Row],[Equip '#]],Table7[Equip '#],Table7[Equipment Description],),"NO EQUIPMENT NUMBER")</f>
        <v>2020 F-250 D24350</v>
      </c>
      <c r="D50" s="38">
        <f>Summary!$F$2</f>
        <v>45777</v>
      </c>
      <c r="E50" s="36" t="s">
        <v>4372</v>
      </c>
      <c r="F50" s="36">
        <v>1</v>
      </c>
      <c r="G50" s="148"/>
      <c r="H50" s="36">
        <v>4</v>
      </c>
      <c r="I50" s="36">
        <v>1</v>
      </c>
      <c r="J50" s="36"/>
      <c r="K50" s="59">
        <f>IFERROR(VLOOKUP(B50,'Equip Rates'!$B:$D,3,FALSE), "No Equipment Rate")</f>
        <v>6000</v>
      </c>
      <c r="L50" s="59">
        <f t="shared" si="0"/>
        <v>6000</v>
      </c>
      <c r="M50" s="37"/>
      <c r="N50" s="36"/>
      <c r="O50" s="37"/>
      <c r="P50" s="36">
        <f>IF(COUNTIF(INDEX(EQB[Equip '#],1):EQB[[#This Row],[Equip '#]], EQB[[#This Row],[Equip '#]])=1, SUMIF(EQB[Equip '#],EQB[[#This Row],[Equip '#]],EQB[Units]),"")</f>
        <v>1</v>
      </c>
    </row>
    <row r="51" spans="1:16" x14ac:dyDescent="0.25">
      <c r="A51" s="58" t="str">
        <f>IF(EQB[[#This Row],[Job]]="","",IFERROR(VLOOKUP(EQB[[#This Row],[Job]],Table_Query_from_Cas_Ragle[[Job '#]:[Division]],4,FALSE),"New Job List Needed"))</f>
        <v>DFW</v>
      </c>
      <c r="B51" s="36" t="s">
        <v>178</v>
      </c>
      <c r="C51" s="36" t="str">
        <f>IFERROR(_xlfn.XLOOKUP(EQB[[#This Row],[Equip '#]],Table7[Equip '#],Table7[Equipment Description],),"NO EQUIPMENT NUMBER")</f>
        <v>2024 FORD MAVERICK (RRB40474)</v>
      </c>
      <c r="D51" s="38">
        <f>Summary!$F$2</f>
        <v>45777</v>
      </c>
      <c r="E51" s="36" t="s">
        <v>4372</v>
      </c>
      <c r="F51" s="36">
        <v>1</v>
      </c>
      <c r="G51" s="148"/>
      <c r="H51" s="36">
        <v>4</v>
      </c>
      <c r="I51" s="36">
        <v>1</v>
      </c>
      <c r="J51" s="36"/>
      <c r="K51" s="59">
        <f>IFERROR(VLOOKUP(B51,'Equip Rates'!$B:$D,3,FALSE), "No Equipment Rate")</f>
        <v>6000</v>
      </c>
      <c r="L51" s="59">
        <f t="shared" si="0"/>
        <v>6000</v>
      </c>
      <c r="M51" s="37"/>
      <c r="N51" s="36"/>
      <c r="O51" s="37"/>
      <c r="P51" s="36">
        <f>IF(COUNTIF(INDEX(EQB[Equip '#],1):EQB[[#This Row],[Equip '#]], EQB[[#This Row],[Equip '#]])=1, SUMIF(EQB[Equip '#],EQB[[#This Row],[Equip '#]],EQB[Units]),"")</f>
        <v>1</v>
      </c>
    </row>
    <row r="52" spans="1:16" x14ac:dyDescent="0.25">
      <c r="A52" s="58" t="str">
        <f>IF(EQB[[#This Row],[Job]]="","",IFERROR(VLOOKUP(EQB[[#This Row],[Job]],Table_Query_from_Cas_Ragle[[Job '#]:[Division]],4,FALSE),"New Job List Needed"))</f>
        <v>DFW</v>
      </c>
      <c r="B52" s="36" t="s">
        <v>226</v>
      </c>
      <c r="C52" s="36" t="str">
        <f>IFERROR(_xlfn.XLOOKUP(EQB[[#This Row],[Equip '#]],Table7[Equip '#],Table7[Equipment Description],),"NO EQUIPMENT NUMBER")</f>
        <v>2024 FORD MAVERICK (RRB41295)</v>
      </c>
      <c r="D52" s="38">
        <f>Summary!$F$2</f>
        <v>45777</v>
      </c>
      <c r="E52" s="36" t="s">
        <v>4372</v>
      </c>
      <c r="F52" s="36">
        <v>1</v>
      </c>
      <c r="G52" s="148"/>
      <c r="H52" s="36">
        <v>4</v>
      </c>
      <c r="I52" s="36">
        <v>1</v>
      </c>
      <c r="J52" s="36"/>
      <c r="K52" s="59">
        <f>IFERROR(VLOOKUP(B52,'Equip Rates'!$B:$D,3,FALSE), "No Equipment Rate")</f>
        <v>3193</v>
      </c>
      <c r="L52" s="59">
        <f t="shared" si="0"/>
        <v>3193</v>
      </c>
      <c r="M52" s="37"/>
      <c r="N52" s="36"/>
      <c r="O52" s="37"/>
      <c r="P52" s="36">
        <f>IF(COUNTIF(INDEX(EQB[Equip '#],1):EQB[[#This Row],[Equip '#]], EQB[[#This Row],[Equip '#]])=1, SUMIF(EQB[Equip '#],EQB[[#This Row],[Equip '#]],EQB[Units]),"")</f>
        <v>1</v>
      </c>
    </row>
    <row r="53" spans="1:16" x14ac:dyDescent="0.25">
      <c r="A53" s="58" t="str">
        <f>IF(EQB[[#This Row],[Job]]="","",IFERROR(VLOOKUP(EQB[[#This Row],[Job]],Table_Query_from_Cas_Ragle[[Job '#]:[Division]],4,FALSE),"New Job List Needed"))</f>
        <v>DFW</v>
      </c>
      <c r="B53" s="36" t="s">
        <v>167</v>
      </c>
      <c r="C53" s="36" t="str">
        <f>IFERROR(_xlfn.XLOOKUP(EQB[[#This Row],[Equip '#]],Table7[Equip '#],Table7[Equipment Description],),"NO EQUIPMENT NUMBER")</f>
        <v>2024 F250 XL (REF26875)</v>
      </c>
      <c r="D53" s="38">
        <f>Summary!$F$2</f>
        <v>45777</v>
      </c>
      <c r="E53" s="36" t="s">
        <v>4372</v>
      </c>
      <c r="F53" s="36">
        <v>1</v>
      </c>
      <c r="G53" s="148"/>
      <c r="H53" s="36">
        <v>4</v>
      </c>
      <c r="I53" s="36">
        <v>0.49</v>
      </c>
      <c r="J53" s="36"/>
      <c r="K53" s="59">
        <f>IFERROR(VLOOKUP(B53,'Equip Rates'!$B:$D,3,FALSE), "No Equipment Rate")</f>
        <v>3193</v>
      </c>
      <c r="L53" s="59">
        <f t="shared" si="0"/>
        <v>1564.57</v>
      </c>
      <c r="M53" s="37"/>
      <c r="N53" s="36"/>
      <c r="O53" s="37"/>
      <c r="P53" s="36">
        <f>IF(COUNTIF(INDEX(EQB[Equip '#],1):EQB[[#This Row],[Equip '#]], EQB[[#This Row],[Equip '#]])=1, SUMIF(EQB[Equip '#],EQB[[#This Row],[Equip '#]],EQB[Units]),"")</f>
        <v>1</v>
      </c>
    </row>
    <row r="54" spans="1:16" x14ac:dyDescent="0.25">
      <c r="A54" s="58" t="str">
        <f>IF(EQB[[#This Row],[Job]]="","",IFERROR(VLOOKUP(EQB[[#This Row],[Job]],Table_Query_from_Cas_Ragle[[Job '#]:[Division]],4,FALSE),"New Job List Needed"))</f>
        <v>DFW</v>
      </c>
      <c r="B54" s="36" t="s">
        <v>72</v>
      </c>
      <c r="C54" s="36" t="str">
        <f>IFERROR(_xlfn.XLOOKUP(EQB[[#This Row],[Equip '#]],Table7[Equip '#],Table7[Equipment Description],),"NO EQUIPMENT NUMBER")</f>
        <v>2017 F-150 D58127</v>
      </c>
      <c r="D54" s="38">
        <f>Summary!$F$2</f>
        <v>45777</v>
      </c>
      <c r="E54" s="36" t="s">
        <v>4372</v>
      </c>
      <c r="F54" s="36">
        <v>1</v>
      </c>
      <c r="G54" s="148"/>
      <c r="H54" s="36">
        <v>4</v>
      </c>
      <c r="I54" s="36">
        <v>1</v>
      </c>
      <c r="J54" s="36"/>
      <c r="K54" s="59">
        <f>IFERROR(VLOOKUP(B54,'Equip Rates'!$B:$D,3,FALSE), "No Equipment Rate")</f>
        <v>2100</v>
      </c>
      <c r="L54" s="59">
        <f t="shared" si="0"/>
        <v>2100</v>
      </c>
      <c r="M54" s="37"/>
      <c r="N54" s="36"/>
      <c r="O54" s="37"/>
      <c r="P54" s="36">
        <f>IF(COUNTIF(INDEX(EQB[Equip '#],1):EQB[[#This Row],[Equip '#]], EQB[[#This Row],[Equip '#]])=1, SUMIF(EQB[Equip '#],EQB[[#This Row],[Equip '#]],EQB[Units]),"")</f>
        <v>1</v>
      </c>
    </row>
    <row r="55" spans="1:16" x14ac:dyDescent="0.25">
      <c r="A55" s="58" t="str">
        <f>IF(EQB[[#This Row],[Job]]="","",IFERROR(VLOOKUP(EQB[[#This Row],[Job]],Table_Query_from_Cas_Ragle[[Job '#]:[Division]],4,FALSE),"New Job List Needed"))</f>
        <v>DFW</v>
      </c>
      <c r="B55" s="36" t="s">
        <v>78</v>
      </c>
      <c r="C55" s="36" t="str">
        <f>IFERROR(_xlfn.XLOOKUP(EQB[[#This Row],[Equip '#]],Table7[Equip '#],Table7[Equipment Description],),"NO EQUIPMENT NUMBER")</f>
        <v>2017 CAT 938M</v>
      </c>
      <c r="D55" s="38">
        <f>Summary!$F$2</f>
        <v>45777</v>
      </c>
      <c r="E55" s="36" t="s">
        <v>4372</v>
      </c>
      <c r="F55" s="36">
        <v>1</v>
      </c>
      <c r="G55" s="148"/>
      <c r="H55" s="36">
        <v>4</v>
      </c>
      <c r="I55" s="36">
        <v>0.28999999999999998</v>
      </c>
      <c r="J55" s="36"/>
      <c r="K55" s="59">
        <f>IFERROR(VLOOKUP(B55,'Equip Rates'!$B:$D,3,FALSE), "No Equipment Rate")</f>
        <v>2100</v>
      </c>
      <c r="L55" s="59">
        <f t="shared" si="0"/>
        <v>609</v>
      </c>
      <c r="M55" s="37"/>
      <c r="N55" s="36"/>
      <c r="O55" s="37"/>
      <c r="P55" s="36">
        <f>IF(COUNTIF(INDEX(EQB[Equip '#],1):EQB[[#This Row],[Equip '#]], EQB[[#This Row],[Equip '#]])=1, SUMIF(EQB[Equip '#],EQB[[#This Row],[Equip '#]],EQB[Units]),"")</f>
        <v>1</v>
      </c>
    </row>
    <row r="56" spans="1:16" x14ac:dyDescent="0.25">
      <c r="A56" s="58" t="str">
        <f>IF(EQB[[#This Row],[Job]]="","",IFERROR(VLOOKUP(EQB[[#This Row],[Job]],Table_Query_from_Cas_Ragle[[Job '#]:[Division]],4,FALSE),"New Job List Needed"))</f>
        <v>DFW</v>
      </c>
      <c r="B56" s="36" t="s">
        <v>81</v>
      </c>
      <c r="C56" s="36" t="str">
        <f>IFERROR(_xlfn.XLOOKUP(EQB[[#This Row],[Equip '#]],Table7[Equip '#],Table7[Equipment Description],),"NO EQUIPMENT NUMBER")</f>
        <v>2022 CAT 938M (K03394) WL-12</v>
      </c>
      <c r="D56" s="38">
        <f>Summary!$F$2</f>
        <v>45777</v>
      </c>
      <c r="E56" s="36" t="s">
        <v>4372</v>
      </c>
      <c r="F56" s="36">
        <v>1</v>
      </c>
      <c r="G56" s="148"/>
      <c r="H56" s="36">
        <v>4</v>
      </c>
      <c r="I56" s="36">
        <v>1</v>
      </c>
      <c r="J56" s="36"/>
      <c r="K56" s="59">
        <f>IFERROR(VLOOKUP(B56,'Equip Rates'!$B:$D,3,FALSE), "No Equipment Rate")</f>
        <v>2100</v>
      </c>
      <c r="L56" s="59">
        <f t="shared" si="0"/>
        <v>2100</v>
      </c>
      <c r="M56" s="37"/>
      <c r="N56" s="36"/>
      <c r="O56" s="37"/>
      <c r="P56" s="36">
        <f>IF(COUNTIF(INDEX(EQB[Equip '#],1):EQB[[#This Row],[Equip '#]], EQB[[#This Row],[Equip '#]])=1, SUMIF(EQB[Equip '#],EQB[[#This Row],[Equip '#]],EQB[Units]),"")</f>
        <v>0.5</v>
      </c>
    </row>
    <row r="57" spans="1:16" x14ac:dyDescent="0.25">
      <c r="A57" s="58" t="str">
        <f>IF(EQB[[#This Row],[Job]]="","",IFERROR(VLOOKUP(EQB[[#This Row],[Job]],Table_Query_from_Cas_Ragle[[Job '#]:[Division]],4,FALSE),"New Job List Needed"))</f>
        <v>HOU</v>
      </c>
      <c r="B57" s="36" t="s">
        <v>83</v>
      </c>
      <c r="C57" s="36" t="str">
        <f>IFERROR(_xlfn.XLOOKUP(EQB[[#This Row],[Equip '#]],Table7[Equip '#],Table7[Equipment Description],),"NO EQUIPMENT NUMBER")</f>
        <v>2019 Ford G54586</v>
      </c>
      <c r="D57" s="38">
        <f>Summary!$F$2</f>
        <v>45777</v>
      </c>
      <c r="E57" s="36" t="s">
        <v>4372</v>
      </c>
      <c r="F57" s="36">
        <v>1</v>
      </c>
      <c r="G57" s="148"/>
      <c r="H57" s="36">
        <v>4</v>
      </c>
      <c r="I57" s="36">
        <v>1</v>
      </c>
      <c r="J57" s="36"/>
      <c r="K57" s="59">
        <f>IFERROR(VLOOKUP(B57,'Equip Rates'!$B:$D,3,FALSE), "No Equipment Rate")</f>
        <v>2100</v>
      </c>
      <c r="L57" s="59">
        <f t="shared" si="0"/>
        <v>2100</v>
      </c>
      <c r="M57" s="37"/>
      <c r="N57" s="36"/>
      <c r="O57" s="37"/>
      <c r="P57" s="36" t="str">
        <f>IF(COUNTIF(INDEX(EQB[Equip '#],1):EQB[[#This Row],[Equip '#]], EQB[[#This Row],[Equip '#]])=1, SUMIF(EQB[Equip '#],EQB[[#This Row],[Equip '#]],EQB[Units]),"")</f>
        <v/>
      </c>
    </row>
    <row r="58" spans="1:16" x14ac:dyDescent="0.25">
      <c r="A58" s="58" t="str">
        <f>IF(EQB[[#This Row],[Job]]="","",IFERROR(VLOOKUP(EQB[[#This Row],[Job]],Table_Query_from_Cas_Ragle[[Job '#]:[Division]],4,FALSE),"New Job List Needed"))</f>
        <v>HOU</v>
      </c>
      <c r="B58" s="36" t="s">
        <v>3063</v>
      </c>
      <c r="C58" s="36" t="str">
        <f>IFERROR(_xlfn.XLOOKUP(EQB[[#This Row],[Equip '#]],Table7[Equip '#],Table7[Equipment Description],),"NO EQUIPMENT NUMBER")</f>
        <v>2022 F-250 G40597</v>
      </c>
      <c r="D58" s="38">
        <f>Summary!$F$2</f>
        <v>45777</v>
      </c>
      <c r="E58" s="36" t="s">
        <v>4372</v>
      </c>
      <c r="F58" s="36">
        <v>1</v>
      </c>
      <c r="G58" s="148"/>
      <c r="H58" s="36">
        <v>4</v>
      </c>
      <c r="I58" s="36">
        <v>0.41</v>
      </c>
      <c r="J58" s="36"/>
      <c r="K58" s="59">
        <f>IFERROR(VLOOKUP(B58,'Equip Rates'!$B:$D,3,FALSE), "No Equipment Rate")</f>
        <v>2100</v>
      </c>
      <c r="L58" s="59">
        <f t="shared" si="0"/>
        <v>861</v>
      </c>
      <c r="M58" s="37"/>
      <c r="N58" s="36"/>
      <c r="O58" s="37"/>
      <c r="P58" s="36" t="str">
        <f>IF(COUNTIF(INDEX(EQB[Equip '#],1):EQB[[#This Row],[Equip '#]], EQB[[#This Row],[Equip '#]])=1, SUMIF(EQB[Equip '#],EQB[[#This Row],[Equip '#]],EQB[Units]),"")</f>
        <v/>
      </c>
    </row>
    <row r="59" spans="1:16" x14ac:dyDescent="0.25">
      <c r="A59" s="58" t="str">
        <f>IF(EQB[[#This Row],[Job]]="","",IFERROR(VLOOKUP(EQB[[#This Row],[Job]],Table_Query_from_Cas_Ragle[[Job '#]:[Division]],4,FALSE),"New Job List Needed"))</f>
        <v>HOU</v>
      </c>
      <c r="B59" s="36" t="s">
        <v>3064</v>
      </c>
      <c r="C59" s="36" t="str">
        <f>IFERROR(_xlfn.XLOOKUP(EQB[[#This Row],[Equip '#]],Table7[Equip '#],Table7[Equipment Description],),"NO EQUIPMENT NUMBER")</f>
        <v>2007 Freightliner M2</v>
      </c>
      <c r="D59" s="38">
        <f>Summary!$F$2</f>
        <v>45777</v>
      </c>
      <c r="E59" s="36" t="s">
        <v>4372</v>
      </c>
      <c r="F59" s="36">
        <v>1</v>
      </c>
      <c r="G59" s="148"/>
      <c r="H59" s="36">
        <v>4</v>
      </c>
      <c r="I59" s="36">
        <v>0.75</v>
      </c>
      <c r="J59" s="36"/>
      <c r="K59" s="59">
        <f>IFERROR(VLOOKUP(B59,'Equip Rates'!$B:$D,3,FALSE), "No Equipment Rate")</f>
        <v>2100</v>
      </c>
      <c r="L59" s="59">
        <f t="shared" si="0"/>
        <v>1575</v>
      </c>
      <c r="M59" s="37"/>
      <c r="N59" s="36"/>
      <c r="O59" s="37"/>
      <c r="P59" s="36">
        <f>IF(COUNTIF(INDEX(EQB[Equip '#],1):EQB[[#This Row],[Equip '#]], EQB[[#This Row],[Equip '#]])=1, SUMIF(EQB[Equip '#],EQB[[#This Row],[Equip '#]],EQB[Units]),"")</f>
        <v>0.25</v>
      </c>
    </row>
    <row r="60" spans="1:16" x14ac:dyDescent="0.25">
      <c r="A60" s="58" t="str">
        <f>IF(EQB[[#This Row],[Job]]="","",IFERROR(VLOOKUP(EQB[[#This Row],[Job]],Table_Query_from_Cas_Ragle[[Job '#]:[Division]],4,FALSE),"New Job List Needed"))</f>
        <v>DFW</v>
      </c>
      <c r="B60" s="36" t="s">
        <v>3071</v>
      </c>
      <c r="C60" s="36" t="str">
        <f>IFERROR(_xlfn.XLOOKUP(EQB[[#This Row],[Equip '#]],Table7[Equip '#],Table7[Equipment Description],),"NO EQUIPMENT NUMBER")</f>
        <v>2017 F-150 E48666</v>
      </c>
      <c r="D60" s="38">
        <f>Summary!$F$2</f>
        <v>45777</v>
      </c>
      <c r="E60" s="36" t="s">
        <v>4372</v>
      </c>
      <c r="F60" s="36">
        <v>1</v>
      </c>
      <c r="G60" s="148"/>
      <c r="H60" s="36">
        <v>4</v>
      </c>
      <c r="I60" s="36">
        <v>0.46</v>
      </c>
      <c r="J60" s="36"/>
      <c r="K60" s="59">
        <f>IFERROR(VLOOKUP(B60,'Equip Rates'!$B:$D,3,FALSE), "No Equipment Rate")</f>
        <v>2100</v>
      </c>
      <c r="L60" s="59">
        <f t="shared" si="0"/>
        <v>966</v>
      </c>
      <c r="M60" s="37"/>
      <c r="N60" s="36"/>
      <c r="O60" s="37"/>
      <c r="P60" s="36" t="str">
        <f>IF(COUNTIF(INDEX(EQB[Equip '#],1):EQB[[#This Row],[Equip '#]], EQB[[#This Row],[Equip '#]])=1, SUMIF(EQB[Equip '#],EQB[[#This Row],[Equip '#]],EQB[Units]),"")</f>
        <v/>
      </c>
    </row>
    <row r="61" spans="1:16" x14ac:dyDescent="0.25">
      <c r="A61" s="58" t="str">
        <f>IF(EQB[[#This Row],[Job]]="","",IFERROR(VLOOKUP(EQB[[#This Row],[Job]],Table_Query_from_Cas_Ragle[[Job '#]:[Division]],4,FALSE),"New Job List Needed"))</f>
        <v>DFW</v>
      </c>
      <c r="B61" s="36" t="s">
        <v>60</v>
      </c>
      <c r="C61" s="36" t="str">
        <f>IFERROR(_xlfn.XLOOKUP(EQB[[#This Row],[Equip '#]],Table7[Equip '#],Table7[Equipment Description],),"NO EQUIPMENT NUMBER")</f>
        <v>2017 F-150 D58127</v>
      </c>
      <c r="D61" s="38">
        <f>Summary!$F$2</f>
        <v>45777</v>
      </c>
      <c r="E61" s="36" t="s">
        <v>4372</v>
      </c>
      <c r="F61" s="36">
        <v>1</v>
      </c>
      <c r="G61" s="148"/>
      <c r="H61" s="36">
        <v>4</v>
      </c>
      <c r="I61" s="36">
        <v>1</v>
      </c>
      <c r="J61" s="36"/>
      <c r="K61" s="59">
        <f>IFERROR(VLOOKUP(B61,'Equip Rates'!$B:$D,3,FALSE), "No Equipment Rate")</f>
        <v>7000</v>
      </c>
      <c r="L61" s="59">
        <f t="shared" si="0"/>
        <v>7000</v>
      </c>
      <c r="M61" s="37"/>
      <c r="N61" s="36"/>
      <c r="O61" s="37"/>
      <c r="P61" s="36" t="str">
        <f>IF(COUNTIF(INDEX(EQB[Equip '#],1):EQB[[#This Row],[Equip '#]], EQB[[#This Row],[Equip '#]])=1, SUMIF(EQB[Equip '#],EQB[[#This Row],[Equip '#]],EQB[Units]),"")</f>
        <v/>
      </c>
    </row>
    <row r="62" spans="1:16" x14ac:dyDescent="0.25">
      <c r="A62" s="58" t="str">
        <f>IF(EQB[[#This Row],[Job]]="","",IFERROR(VLOOKUP(EQB[[#This Row],[Job]],Table_Query_from_Cas_Ragle[[Job '#]:[Division]],4,FALSE),"New Job List Needed"))</f>
        <v>DFW</v>
      </c>
      <c r="B62" s="36" t="s">
        <v>58</v>
      </c>
      <c r="C62" s="36" t="str">
        <f>IFERROR(_xlfn.XLOOKUP(EQB[[#This Row],[Equip '#]],Table7[Equip '#],Table7[Equipment Description],),"NO EQUIPMENT NUMBER")</f>
        <v>Lay-Mor SM300 Broom (2013)</v>
      </c>
      <c r="D62" s="38">
        <f>Summary!$F$2</f>
        <v>45777</v>
      </c>
      <c r="E62" s="36" t="s">
        <v>4372</v>
      </c>
      <c r="F62" s="36">
        <v>1</v>
      </c>
      <c r="G62" s="148"/>
      <c r="H62" s="36">
        <v>4</v>
      </c>
      <c r="I62" s="36">
        <v>0.54</v>
      </c>
      <c r="J62" s="36"/>
      <c r="K62" s="59">
        <f>IFERROR(VLOOKUP(B62,'Equip Rates'!$B:$D,3,FALSE), "No Equipment Rate")</f>
        <v>4000</v>
      </c>
      <c r="L62" s="59">
        <f t="shared" si="0"/>
        <v>2160</v>
      </c>
      <c r="M62" s="37"/>
      <c r="N62" s="36"/>
      <c r="O62" s="37"/>
      <c r="P62" s="36">
        <f>IF(COUNTIF(INDEX(EQB[Equip '#],1):EQB[[#This Row],[Equip '#]], EQB[[#This Row],[Equip '#]])=1, SUMIF(EQB[Equip '#],EQB[[#This Row],[Equip '#]],EQB[Units]),"")</f>
        <v>0.5</v>
      </c>
    </row>
    <row r="63" spans="1:16" x14ac:dyDescent="0.25">
      <c r="A63" s="58" t="str">
        <f>IF(EQB[[#This Row],[Job]]="","",IFERROR(VLOOKUP(EQB[[#This Row],[Job]],Table_Query_from_Cas_Ragle[[Job '#]:[Division]],4,FALSE),"New Job List Needed"))</f>
        <v>DFW</v>
      </c>
      <c r="B63" s="36" t="s">
        <v>193</v>
      </c>
      <c r="C63" s="36" t="str">
        <f>IFERROR(_xlfn.XLOOKUP(EQB[[#This Row],[Equip '#]],Table7[Equip '#],Table7[Equipment Description],),"NO EQUIPMENT NUMBER")</f>
        <v>2022 DODGE RAM 1500</v>
      </c>
      <c r="D63" s="38">
        <f>Summary!$F$2</f>
        <v>45777</v>
      </c>
      <c r="E63" s="36" t="s">
        <v>4372</v>
      </c>
      <c r="F63" s="36">
        <v>1</v>
      </c>
      <c r="G63" s="148"/>
      <c r="H63" s="36">
        <v>4</v>
      </c>
      <c r="I63" s="36">
        <v>0.25</v>
      </c>
      <c r="J63" s="36"/>
      <c r="K63" s="59">
        <f>IFERROR(VLOOKUP(B63,'Equip Rates'!$B:$D,3,FALSE), "No Equipment Rate")</f>
        <v>4000</v>
      </c>
      <c r="L63" s="59">
        <f t="shared" si="0"/>
        <v>1000</v>
      </c>
      <c r="M63" s="37"/>
      <c r="N63" s="36"/>
      <c r="O63" s="37"/>
      <c r="P63" s="36">
        <f>IF(COUNTIF(INDEX(EQB[Equip '#],1):EQB[[#This Row],[Equip '#]], EQB[[#This Row],[Equip '#]])=1, SUMIF(EQB[Equip '#],EQB[[#This Row],[Equip '#]],EQB[Units]),"")</f>
        <v>1</v>
      </c>
    </row>
    <row r="64" spans="1:16" x14ac:dyDescent="0.25">
      <c r="A64" s="58" t="str">
        <f>IF(EQB[[#This Row],[Job]]="","",IFERROR(VLOOKUP(EQB[[#This Row],[Job]],Table_Query_from_Cas_Ragle[[Job '#]:[Division]],4,FALSE),"New Job List Needed"))</f>
        <v>DFW</v>
      </c>
      <c r="B64" s="36" t="s">
        <v>3517</v>
      </c>
      <c r="C64" s="36" t="str">
        <f>IFERROR(_xlfn.XLOOKUP(EQB[[#This Row],[Equip '#]],Table7[Equip '#],Table7[Equipment Description],),"NO EQUIPMENT NUMBER")</f>
        <v>2022 DODGE RAM 1500</v>
      </c>
      <c r="D64" s="38">
        <f>Summary!$F$2</f>
        <v>45777</v>
      </c>
      <c r="E64" s="36" t="s">
        <v>4372</v>
      </c>
      <c r="F64" s="36">
        <v>1</v>
      </c>
      <c r="G64" s="148"/>
      <c r="H64" s="36">
        <v>4</v>
      </c>
      <c r="I64" s="36">
        <v>1</v>
      </c>
      <c r="J64" s="36"/>
      <c r="K64" s="59">
        <f>IFERROR(VLOOKUP(B64,'Equip Rates'!$B:$D,3,FALSE), "No Equipment Rate")</f>
        <v>2000</v>
      </c>
      <c r="L64" s="59">
        <f t="shared" si="0"/>
        <v>2000</v>
      </c>
      <c r="M64" s="37"/>
      <c r="N64" s="36"/>
      <c r="O64" s="37"/>
      <c r="P64" s="36">
        <f>IF(COUNTIF(INDEX(EQB[Equip '#],1):EQB[[#This Row],[Equip '#]], EQB[[#This Row],[Equip '#]])=1, SUMIF(EQB[Equip '#],EQB[[#This Row],[Equip '#]],EQB[Units]),"")</f>
        <v>1</v>
      </c>
    </row>
    <row r="65" spans="1:16" x14ac:dyDescent="0.25">
      <c r="A65" s="58" t="str">
        <f>IF(EQB[[#This Row],[Job]]="","",IFERROR(VLOOKUP(EQB[[#This Row],[Job]],Table_Query_from_Cas_Ragle[[Job '#]:[Division]],4,FALSE),"New Job List Needed"))</f>
        <v>DFW</v>
      </c>
      <c r="B65" s="36" t="s">
        <v>52</v>
      </c>
      <c r="C65" s="36" t="str">
        <f>IFERROR(_xlfn.XLOOKUP(EQB[[#This Row],[Equip '#]],Table7[Equip '#],Table7[Equipment Description],),"NO EQUIPMENT NUMBER")</f>
        <v>2022 DODGE RAM 1500</v>
      </c>
      <c r="D65" s="38">
        <f>Summary!$F$2</f>
        <v>45777</v>
      </c>
      <c r="E65" s="36" t="s">
        <v>4372</v>
      </c>
      <c r="F65" s="36">
        <v>1</v>
      </c>
      <c r="G65" s="148"/>
      <c r="H65" s="36">
        <v>4</v>
      </c>
      <c r="I65" s="36">
        <v>1</v>
      </c>
      <c r="J65" s="36"/>
      <c r="K65" s="59">
        <f>IFERROR(VLOOKUP(B65,'Equip Rates'!$B:$D,3,FALSE), "No Equipment Rate")</f>
        <v>4000</v>
      </c>
      <c r="L65" s="59">
        <f t="shared" si="0"/>
        <v>4000</v>
      </c>
      <c r="M65" s="37"/>
      <c r="N65" s="36"/>
      <c r="O65" s="37"/>
      <c r="P65" s="36">
        <f>IF(COUNTIF(INDEX(EQB[Equip '#],1):EQB[[#This Row],[Equip '#]], EQB[[#This Row],[Equip '#]])=1, SUMIF(EQB[Equip '#],EQB[[#This Row],[Equip '#]],EQB[Units]),"")</f>
        <v>1</v>
      </c>
    </row>
    <row r="66" spans="1:16" x14ac:dyDescent="0.25">
      <c r="A66" s="58" t="str">
        <f>IF(EQB[[#This Row],[Job]]="","",IFERROR(VLOOKUP(EQB[[#This Row],[Job]],Table_Query_from_Cas_Ragle[[Job '#]:[Division]],4,FALSE),"New Job List Needed"))</f>
        <v>DFW</v>
      </c>
      <c r="B66" s="36" t="s">
        <v>53</v>
      </c>
      <c r="C66" s="36" t="str">
        <f>IFERROR(_xlfn.XLOOKUP(EQB[[#This Row],[Equip '#]],Table7[Equip '#],Table7[Equipment Description],),"NO EQUIPMENT NUMBER")</f>
        <v>2023 FORD F-250 XL</v>
      </c>
      <c r="D66" s="38">
        <f>Summary!$F$2</f>
        <v>45777</v>
      </c>
      <c r="E66" s="36" t="s">
        <v>4372</v>
      </c>
      <c r="F66" s="36">
        <v>1</v>
      </c>
      <c r="G66" s="148"/>
      <c r="H66" s="36">
        <v>4</v>
      </c>
      <c r="I66" s="36">
        <v>0.78</v>
      </c>
      <c r="J66" s="36"/>
      <c r="K66" s="59">
        <f>IFERROR(VLOOKUP(B66,'Equip Rates'!$B:$D,3,FALSE), "No Equipment Rate")</f>
        <v>4000</v>
      </c>
      <c r="L66" s="59">
        <f t="shared" ref="L66:L129" si="1">IFERROR(K66*I66,0)</f>
        <v>3120</v>
      </c>
      <c r="M66" s="37"/>
      <c r="N66" s="36"/>
      <c r="O66" s="37"/>
      <c r="P66" s="36" t="str">
        <f>IF(COUNTIF(INDEX(EQB[Equip '#],1):EQB[[#This Row],[Equip '#]], EQB[[#This Row],[Equip '#]])=1, SUMIF(EQB[Equip '#],EQB[[#This Row],[Equip '#]],EQB[Units]),"")</f>
        <v/>
      </c>
    </row>
    <row r="67" spans="1:16" x14ac:dyDescent="0.25">
      <c r="A67" s="58" t="str">
        <f>IF(EQB[[#This Row],[Job]]="","",IFERROR(VLOOKUP(EQB[[#This Row],[Job]],Table_Query_from_Cas_Ragle[[Job '#]:[Division]],4,FALSE),"New Job List Needed"))</f>
        <v>DFW</v>
      </c>
      <c r="B67" s="36" t="s">
        <v>190</v>
      </c>
      <c r="C67" s="36" t="str">
        <f>IFERROR(_xlfn.XLOOKUP(EQB[[#This Row],[Equip '#]],Table7[Equip '#],Table7[Equipment Description],),"NO EQUIPMENT NUMBER")</f>
        <v>CAT 308E2CRSB (2013)</v>
      </c>
      <c r="D67" s="38">
        <f>Summary!$F$2</f>
        <v>45777</v>
      </c>
      <c r="E67" s="36" t="s">
        <v>4372</v>
      </c>
      <c r="F67" s="36">
        <v>1</v>
      </c>
      <c r="G67" s="148"/>
      <c r="H67" s="36">
        <v>4</v>
      </c>
      <c r="I67" s="36">
        <v>0.19</v>
      </c>
      <c r="J67" s="36"/>
      <c r="K67" s="59">
        <f>IFERROR(VLOOKUP(B67,'Equip Rates'!$B:$D,3,FALSE), "No Equipment Rate")</f>
        <v>4000</v>
      </c>
      <c r="L67" s="59">
        <f t="shared" si="1"/>
        <v>760</v>
      </c>
      <c r="M67" s="37"/>
      <c r="N67" s="36"/>
      <c r="O67" s="37"/>
      <c r="P67" s="36">
        <f>IF(COUNTIF(INDEX(EQB[Equip '#],1):EQB[[#This Row],[Equip '#]], EQB[[#This Row],[Equip '#]])=1, SUMIF(EQB[Equip '#],EQB[[#This Row],[Equip '#]],EQB[Units]),"")</f>
        <v>1</v>
      </c>
    </row>
    <row r="68" spans="1:16" x14ac:dyDescent="0.25">
      <c r="A68" s="58" t="str">
        <f>IF(EQB[[#This Row],[Job]]="","",IFERROR(VLOOKUP(EQB[[#This Row],[Job]],Table_Query_from_Cas_Ragle[[Job '#]:[Division]],4,FALSE),"New Job List Needed"))</f>
        <v>DFW</v>
      </c>
      <c r="B68" s="36" t="s">
        <v>159</v>
      </c>
      <c r="C68" s="36" t="str">
        <f>IFERROR(_xlfn.XLOOKUP(EQB[[#This Row],[Equip '#]],Table7[Equip '#],Table7[Equipment Description],),"NO EQUIPMENT NUMBER")</f>
        <v>JD 75G (2015)</v>
      </c>
      <c r="D68" s="38">
        <f>Summary!$F$2</f>
        <v>45777</v>
      </c>
      <c r="E68" s="36" t="s">
        <v>4372</v>
      </c>
      <c r="F68" s="36">
        <v>1</v>
      </c>
      <c r="G68" s="148"/>
      <c r="H68" s="36">
        <v>4</v>
      </c>
      <c r="I68" s="36">
        <v>0.23</v>
      </c>
      <c r="J68" s="36"/>
      <c r="K68" s="59">
        <f>IFERROR(VLOOKUP(B68,'Equip Rates'!$B:$D,3,FALSE), "No Equipment Rate")</f>
        <v>3000</v>
      </c>
      <c r="L68" s="59">
        <f t="shared" si="1"/>
        <v>690</v>
      </c>
      <c r="M68" s="37"/>
      <c r="N68" s="36"/>
      <c r="O68" s="37"/>
      <c r="P68" s="36">
        <f>IF(COUNTIF(INDEX(EQB[Equip '#],1):EQB[[#This Row],[Equip '#]], EQB[[#This Row],[Equip '#]])=1, SUMIF(EQB[Equip '#],EQB[[#This Row],[Equip '#]],EQB[Units]),"")</f>
        <v>0.55000000000000004</v>
      </c>
    </row>
    <row r="69" spans="1:16" x14ac:dyDescent="0.25">
      <c r="A69" s="58" t="str">
        <f>IF(EQB[[#This Row],[Job]]="","",IFERROR(VLOOKUP(EQB[[#This Row],[Job]],Table_Query_from_Cas_Ragle[[Job '#]:[Division]],4,FALSE),"New Job List Needed"))</f>
        <v>DFW</v>
      </c>
      <c r="B69" s="36" t="s">
        <v>162</v>
      </c>
      <c r="C69" s="36" t="str">
        <f>IFERROR(_xlfn.XLOOKUP(EQB[[#This Row],[Equip '#]],Table7[Equip '#],Table7[Equipment Description],),"NO EQUIPMENT NUMBER")</f>
        <v>JD 250G LC (2019)</v>
      </c>
      <c r="D69" s="38">
        <f>Summary!$F$2</f>
        <v>45777</v>
      </c>
      <c r="E69" s="36" t="s">
        <v>4372</v>
      </c>
      <c r="F69" s="36">
        <v>1</v>
      </c>
      <c r="G69" s="148"/>
      <c r="H69" s="36">
        <v>4</v>
      </c>
      <c r="I69" s="36">
        <v>0.55000000000000004</v>
      </c>
      <c r="J69" s="36"/>
      <c r="K69" s="59">
        <f>IFERROR(VLOOKUP(B69,'Equip Rates'!$B:$D,3,FALSE), "No Equipment Rate")</f>
        <v>3000</v>
      </c>
      <c r="L69" s="59">
        <f t="shared" si="1"/>
        <v>1650.0000000000002</v>
      </c>
      <c r="M69" s="37"/>
      <c r="N69" s="36"/>
      <c r="O69" s="37"/>
      <c r="P69" s="36">
        <f>IF(COUNTIF(INDEX(EQB[Equip '#],1):EQB[[#This Row],[Equip '#]], EQB[[#This Row],[Equip '#]])=1, SUMIF(EQB[Equip '#],EQB[[#This Row],[Equip '#]],EQB[Units]),"")</f>
        <v>1</v>
      </c>
    </row>
    <row r="70" spans="1:16" x14ac:dyDescent="0.25">
      <c r="A70" s="58" t="str">
        <f>IF(EQB[[#This Row],[Job]]="","",IFERROR(VLOOKUP(EQB[[#This Row],[Job]],Table_Query_from_Cas_Ragle[[Job '#]:[Division]],4,FALSE),"New Job List Needed"))</f>
        <v>DFW</v>
      </c>
      <c r="B70" s="36" t="s">
        <v>56</v>
      </c>
      <c r="C70" s="36" t="str">
        <f>IFERROR(_xlfn.XLOOKUP(EQB[[#This Row],[Equip '#]],Table7[Equip '#],Table7[Equipment Description],),"NO EQUIPMENT NUMBER")</f>
        <v>WANCO MESSAGE BOARD (1005011)</v>
      </c>
      <c r="D70" s="38">
        <f>Summary!$F$2</f>
        <v>45777</v>
      </c>
      <c r="E70" s="36" t="s">
        <v>4372</v>
      </c>
      <c r="F70" s="36">
        <v>1</v>
      </c>
      <c r="G70" s="148"/>
      <c r="H70" s="36">
        <v>4</v>
      </c>
      <c r="I70" s="36">
        <v>1</v>
      </c>
      <c r="J70" s="36"/>
      <c r="K70" s="59">
        <f>IFERROR(VLOOKUP(B70,'Equip Rates'!$B:$D,3,FALSE), "No Equipment Rate")</f>
        <v>4000</v>
      </c>
      <c r="L70" s="59">
        <f t="shared" si="1"/>
        <v>4000</v>
      </c>
      <c r="M70" s="37"/>
      <c r="N70" s="36"/>
      <c r="O70" s="37"/>
      <c r="P70" s="36">
        <f>IF(COUNTIF(INDEX(EQB[Equip '#],1):EQB[[#This Row],[Equip '#]], EQB[[#This Row],[Equip '#]])=1, SUMIF(EQB[Equip '#],EQB[[#This Row],[Equip '#]],EQB[Units]),"")</f>
        <v>1</v>
      </c>
    </row>
    <row r="71" spans="1:16" x14ac:dyDescent="0.25">
      <c r="A71" s="58" t="str">
        <f>IF(EQB[[#This Row],[Job]]="","",IFERROR(VLOOKUP(EQB[[#This Row],[Job]],Table_Query_from_Cas_Ragle[[Job '#]:[Division]],4,FALSE),"New Job List Needed"))</f>
        <v>DFW</v>
      </c>
      <c r="B71" s="36" t="s">
        <v>3382</v>
      </c>
      <c r="C71" s="36" t="str">
        <f>IFERROR(_xlfn.XLOOKUP(EQB[[#This Row],[Equip '#]],Table7[Equip '#],Table7[Equipment Description],),"NO EQUIPMENT NUMBER")</f>
        <v>WANCO MESSAGE BOARD (1005012)</v>
      </c>
      <c r="D71" s="38">
        <f>Summary!$F$2</f>
        <v>45777</v>
      </c>
      <c r="E71" s="36" t="s">
        <v>4372</v>
      </c>
      <c r="F71" s="36">
        <v>1</v>
      </c>
      <c r="G71" s="148"/>
      <c r="H71" s="36">
        <v>4</v>
      </c>
      <c r="I71" s="36">
        <v>0.08</v>
      </c>
      <c r="J71" s="36"/>
      <c r="K71" s="59">
        <f>IFERROR(VLOOKUP(B71,'Equip Rates'!$B:$D,3,FALSE), "No Equipment Rate")</f>
        <v>1250</v>
      </c>
      <c r="L71" s="59">
        <f t="shared" si="1"/>
        <v>100</v>
      </c>
      <c r="M71" s="37"/>
      <c r="N71" s="36"/>
      <c r="O71" s="37"/>
      <c r="P71" s="36">
        <f>IF(COUNTIF(INDEX(EQB[Equip '#],1):EQB[[#This Row],[Equip '#]], EQB[[#This Row],[Equip '#]])=1, SUMIF(EQB[Equip '#],EQB[[#This Row],[Equip '#]],EQB[Units]),"")</f>
        <v>1</v>
      </c>
    </row>
    <row r="72" spans="1:16" x14ac:dyDescent="0.25">
      <c r="A72" s="58" t="str">
        <f>IF(EQB[[#This Row],[Job]]="","",IFERROR(VLOOKUP(EQB[[#This Row],[Job]],Table_Query_from_Cas_Ragle[[Job '#]:[Division]],4,FALSE),"New Job List Needed"))</f>
        <v>DFW</v>
      </c>
      <c r="B72" s="36" t="s">
        <v>4067</v>
      </c>
      <c r="C72" s="36" t="str">
        <f>IFERROR(_xlfn.XLOOKUP(EQB[[#This Row],[Equip '#]],Table7[Equip '#],Table7[Equipment Description],),"NO EQUIPMENT NUMBER")</f>
        <v>2024 VM MATRIX MB (MB-H000976)</v>
      </c>
      <c r="D72" s="38">
        <f>Summary!$F$2</f>
        <v>45777</v>
      </c>
      <c r="E72" s="36" t="s">
        <v>4372</v>
      </c>
      <c r="F72" s="36">
        <v>1</v>
      </c>
      <c r="G72" s="148"/>
      <c r="H72" s="36">
        <v>4</v>
      </c>
      <c r="I72" s="36">
        <v>0.99</v>
      </c>
      <c r="J72" s="36"/>
      <c r="K72" s="59">
        <f>IFERROR(VLOOKUP(B72,'Equip Rates'!$B:$D,3,FALSE), "No Equipment Rate")</f>
        <v>800</v>
      </c>
      <c r="L72" s="59">
        <f t="shared" si="1"/>
        <v>792</v>
      </c>
      <c r="M72" s="37"/>
      <c r="N72" s="36"/>
      <c r="O72" s="37"/>
      <c r="P72" s="36">
        <f>IF(COUNTIF(INDEX(EQB[Equip '#],1):EQB[[#This Row],[Equip '#]], EQB[[#This Row],[Equip '#]])=1, SUMIF(EQB[Equip '#],EQB[[#This Row],[Equip '#]],EQB[Units]),"")</f>
        <v>1</v>
      </c>
    </row>
    <row r="73" spans="1:16" x14ac:dyDescent="0.25">
      <c r="A73" s="58" t="str">
        <f>IF(EQB[[#This Row],[Job]]="","",IFERROR(VLOOKUP(EQB[[#This Row],[Job]],Table_Query_from_Cas_Ragle[[Job '#]:[Division]],4,FALSE),"New Job List Needed"))</f>
        <v>DFW</v>
      </c>
      <c r="B73" s="36" t="s">
        <v>4044</v>
      </c>
      <c r="C73" s="36" t="str">
        <f>IFERROR(_xlfn.XLOOKUP(EQB[[#This Row],[Equip '#]],Table7[Equip '#],Table7[Equipment Description],),"NO EQUIPMENT NUMBER")</f>
        <v>2023 F550 D21569 Lube Truck</v>
      </c>
      <c r="D73" s="38">
        <f>Summary!$F$2</f>
        <v>45777</v>
      </c>
      <c r="E73" s="36" t="s">
        <v>4372</v>
      </c>
      <c r="F73" s="36">
        <v>1</v>
      </c>
      <c r="G73" s="148"/>
      <c r="H73" s="36">
        <v>4</v>
      </c>
      <c r="I73" s="36">
        <v>0.9</v>
      </c>
      <c r="J73" s="36"/>
      <c r="K73" s="59">
        <f>IFERROR(VLOOKUP(B73,'Equip Rates'!$B:$D,3,FALSE), "No Equipment Rate")</f>
        <v>3193</v>
      </c>
      <c r="L73" s="59">
        <f t="shared" si="1"/>
        <v>2873.7000000000003</v>
      </c>
      <c r="M73" s="37"/>
      <c r="N73" s="36"/>
      <c r="O73" s="37"/>
      <c r="P73" s="36" t="str">
        <f>IF(COUNTIF(INDEX(EQB[Equip '#],1):EQB[[#This Row],[Equip '#]], EQB[[#This Row],[Equip '#]])=1, SUMIF(EQB[Equip '#],EQB[[#This Row],[Equip '#]],EQB[Units]),"")</f>
        <v/>
      </c>
    </row>
    <row r="74" spans="1:16" x14ac:dyDescent="0.25">
      <c r="A74" s="58" t="str">
        <f>IF(EQB[[#This Row],[Job]]="","",IFERROR(VLOOKUP(EQB[[#This Row],[Job]],Table_Query_from_Cas_Ragle[[Job '#]:[Division]],4,FALSE),"New Job List Needed"))</f>
        <v>DFW</v>
      </c>
      <c r="B74" s="36" t="s">
        <v>308</v>
      </c>
      <c r="C74" s="36" t="str">
        <f>IFERROR(_xlfn.XLOOKUP(EQB[[#This Row],[Equip '#]],Table7[Equip '#],Table7[Equipment Description],),"NO EQUIPMENT NUMBER")</f>
        <v>2019 F150 F14517</v>
      </c>
      <c r="D74" s="38">
        <f>Summary!$F$2</f>
        <v>45777</v>
      </c>
      <c r="E74" s="36" t="s">
        <v>4372</v>
      </c>
      <c r="F74" s="36">
        <v>1</v>
      </c>
      <c r="G74" s="148"/>
      <c r="H74" s="36">
        <v>4</v>
      </c>
      <c r="I74" s="36">
        <v>0.89</v>
      </c>
      <c r="J74" s="36"/>
      <c r="K74" s="59">
        <f>IFERROR(VLOOKUP(B74,'Equip Rates'!$B:$D,3,FALSE), "No Equipment Rate")</f>
        <v>1500</v>
      </c>
      <c r="L74" s="59">
        <f t="shared" si="1"/>
        <v>1335</v>
      </c>
      <c r="M74" s="37"/>
      <c r="N74" s="36"/>
      <c r="O74" s="37"/>
      <c r="P74" s="36">
        <f>IF(COUNTIF(INDEX(EQB[Equip '#],1):EQB[[#This Row],[Equip '#]], EQB[[#This Row],[Equip '#]])=1, SUMIF(EQB[Equip '#],EQB[[#This Row],[Equip '#]],EQB[Units]),"")</f>
        <v>1</v>
      </c>
    </row>
    <row r="75" spans="1:16" x14ac:dyDescent="0.25">
      <c r="A75" s="58" t="str">
        <f>IF(EQB[[#This Row],[Job]]="","",IFERROR(VLOOKUP(EQB[[#This Row],[Job]],Table_Query_from_Cas_Ragle[[Job '#]:[Division]],4,FALSE),"New Job List Needed"))</f>
        <v>DFW</v>
      </c>
      <c r="B75" s="36" t="s">
        <v>3742</v>
      </c>
      <c r="C75" s="36" t="str">
        <f>IFERROR(_xlfn.XLOOKUP(EQB[[#This Row],[Equip '#]],Table7[Equip '#],Table7[Equipment Description],),"NO EQUIPMENT NUMBER")</f>
        <v>2019 F250 G54587</v>
      </c>
      <c r="D75" s="38">
        <f>Summary!$F$2</f>
        <v>45777</v>
      </c>
      <c r="E75" s="36" t="s">
        <v>4372</v>
      </c>
      <c r="F75" s="36">
        <v>1</v>
      </c>
      <c r="G75" s="148"/>
      <c r="H75" s="36">
        <v>4</v>
      </c>
      <c r="I75" s="36">
        <v>0</v>
      </c>
      <c r="J75" s="36"/>
      <c r="K75" s="59">
        <f>IFERROR(VLOOKUP(B75,'Equip Rates'!$B:$D,3,FALSE), "No Equipment Rate")</f>
        <v>5000</v>
      </c>
      <c r="L75" s="59">
        <f t="shared" si="1"/>
        <v>0</v>
      </c>
      <c r="M75" s="37"/>
      <c r="N75" s="36"/>
      <c r="O75" s="37"/>
      <c r="P75" s="36" t="str">
        <f>IF(COUNTIF(INDEX(EQB[Equip '#],1):EQB[[#This Row],[Equip '#]], EQB[[#This Row],[Equip '#]])=1, SUMIF(EQB[Equip '#],EQB[[#This Row],[Equip '#]],EQB[Units]),"")</f>
        <v/>
      </c>
    </row>
    <row r="76" spans="1:16" x14ac:dyDescent="0.25">
      <c r="A76" s="58" t="str">
        <f>IF(EQB[[#This Row],[Job]]="","",IFERROR(VLOOKUP(EQB[[#This Row],[Job]],Table_Query_from_Cas_Ragle[[Job '#]:[Division]],4,FALSE),"New Job List Needed"))</f>
        <v>DFW</v>
      </c>
      <c r="B76" s="36" t="s">
        <v>4150</v>
      </c>
      <c r="C76" s="36" t="str">
        <f>IFERROR(_xlfn.XLOOKUP(EQB[[#This Row],[Equip '#]],Table7[Equip '#],Table7[Equipment Description],),"NO EQUIPMENT NUMBER")</f>
        <v>2023 F-250</v>
      </c>
      <c r="D76" s="38">
        <f>Summary!$F$2</f>
        <v>45777</v>
      </c>
      <c r="E76" s="36" t="s">
        <v>4372</v>
      </c>
      <c r="F76" s="36">
        <v>1</v>
      </c>
      <c r="G76" s="148"/>
      <c r="H76" s="36">
        <v>4</v>
      </c>
      <c r="I76" s="36">
        <v>0.72</v>
      </c>
      <c r="J76" s="36"/>
      <c r="K76" s="59">
        <f>IFERROR(VLOOKUP(B76,'Equip Rates'!$B:$D,3,FALSE), "No Equipment Rate")</f>
        <v>3000</v>
      </c>
      <c r="L76" s="59">
        <f t="shared" si="1"/>
        <v>2160</v>
      </c>
      <c r="M76" s="37"/>
      <c r="N76" s="36"/>
      <c r="O76" s="37"/>
      <c r="P76" s="36" t="str">
        <f>IF(COUNTIF(INDEX(EQB[Equip '#],1):EQB[[#This Row],[Equip '#]], EQB[[#This Row],[Equip '#]])=1, SUMIF(EQB[Equip '#],EQB[[#This Row],[Equip '#]],EQB[Units]),"")</f>
        <v/>
      </c>
    </row>
    <row r="77" spans="1:16" x14ac:dyDescent="0.25">
      <c r="A77" s="58" t="str">
        <f>IF(EQB[[#This Row],[Job]]="","",IFERROR(VLOOKUP(EQB[[#This Row],[Job]],Table_Query_from_Cas_Ragle[[Job '#]:[Division]],4,FALSE),"New Job List Needed"))</f>
        <v>DFW</v>
      </c>
      <c r="B77" s="36" t="s">
        <v>4256</v>
      </c>
      <c r="C77" s="36" t="str">
        <f>IFERROR(_xlfn.XLOOKUP(EQB[[#This Row],[Equip '#]],Table7[Equip '#],Table7[Equipment Description],),"NO EQUIPMENT NUMBER")</f>
        <v>2023 F-150 XL</v>
      </c>
      <c r="D77" s="38">
        <f>Summary!$F$2</f>
        <v>45777</v>
      </c>
      <c r="E77" s="36" t="s">
        <v>4372</v>
      </c>
      <c r="F77" s="36">
        <v>1</v>
      </c>
      <c r="G77" s="148"/>
      <c r="H77" s="36">
        <v>4</v>
      </c>
      <c r="I77" s="36">
        <v>0.7</v>
      </c>
      <c r="J77" s="36"/>
      <c r="K77" s="59">
        <f>IFERROR(VLOOKUP(B77,'Equip Rates'!$B:$D,3,FALSE), "No Equipment Rate")</f>
        <v>4000</v>
      </c>
      <c r="L77" s="59">
        <f t="shared" si="1"/>
        <v>2800</v>
      </c>
      <c r="M77" s="37"/>
      <c r="N77" s="36"/>
      <c r="O77" s="37"/>
      <c r="P77" s="36">
        <f>IF(COUNTIF(INDEX(EQB[Equip '#],1):EQB[[#This Row],[Equip '#]], EQB[[#This Row],[Equip '#]])=1, SUMIF(EQB[Equip '#],EQB[[#This Row],[Equip '#]],EQB[Units]),"")</f>
        <v>1</v>
      </c>
    </row>
    <row r="78" spans="1:16" x14ac:dyDescent="0.25">
      <c r="A78" s="58" t="str">
        <f>IF(EQB[[#This Row],[Job]]="","",IFERROR(VLOOKUP(EQB[[#This Row],[Job]],Table_Query_from_Cas_Ragle[[Job '#]:[Division]],4,FALSE),"New Job List Needed"))</f>
        <v>DFW</v>
      </c>
      <c r="B78" s="36" t="s">
        <v>4264</v>
      </c>
      <c r="C78" s="36" t="str">
        <f>IFERROR(_xlfn.XLOOKUP(EQB[[#This Row],[Equip '#]],Table7[Equip '#],Table7[Equipment Description],),"NO EQUIPMENT NUMBER")</f>
        <v>2023 F-150 STX</v>
      </c>
      <c r="D78" s="38">
        <f>Summary!$F$2</f>
        <v>45777</v>
      </c>
      <c r="E78" s="36" t="s">
        <v>4372</v>
      </c>
      <c r="F78" s="36">
        <v>1</v>
      </c>
      <c r="G78" s="148"/>
      <c r="H78" s="36">
        <v>4</v>
      </c>
      <c r="I78" s="36">
        <v>0.61</v>
      </c>
      <c r="J78" s="36"/>
      <c r="K78" s="59">
        <f>IFERROR(VLOOKUP(B78,'Equip Rates'!$B:$D,3,FALSE), "No Equipment Rate")</f>
        <v>1500</v>
      </c>
      <c r="L78" s="59">
        <f t="shared" si="1"/>
        <v>915</v>
      </c>
      <c r="M78" s="37"/>
      <c r="N78" s="36"/>
      <c r="O78" s="37"/>
      <c r="P78" s="36">
        <f>IF(COUNTIF(INDEX(EQB[Equip '#],1):EQB[[#This Row],[Equip '#]], EQB[[#This Row],[Equip '#]])=1, SUMIF(EQB[Equip '#],EQB[[#This Row],[Equip '#]],EQB[Units]),"")</f>
        <v>1</v>
      </c>
    </row>
    <row r="79" spans="1:16" x14ac:dyDescent="0.25">
      <c r="A79" s="58" t="str">
        <f>IF(EQB[[#This Row],[Job]]="","",IFERROR(VLOOKUP(EQB[[#This Row],[Job]],Table_Query_from_Cas_Ragle[[Job '#]:[Division]],4,FALSE),"New Job List Needed"))</f>
        <v>DFW</v>
      </c>
      <c r="B79" s="36" t="s">
        <v>4265</v>
      </c>
      <c r="C79" s="36" t="str">
        <f>IFERROR(_xlfn.XLOOKUP(EQB[[#This Row],[Equip '#]],Table7[Equip '#],Table7[Equipment Description],),"NO EQUIPMENT NUMBER")</f>
        <v>2024 FORD MAVERICK XLT (5305)</v>
      </c>
      <c r="D79" s="38">
        <f>Summary!$F$2</f>
        <v>45777</v>
      </c>
      <c r="E79" s="36" t="s">
        <v>4372</v>
      </c>
      <c r="F79" s="36">
        <v>1</v>
      </c>
      <c r="G79" s="148"/>
      <c r="H79" s="36">
        <v>4</v>
      </c>
      <c r="I79" s="36">
        <v>1</v>
      </c>
      <c r="J79" s="36"/>
      <c r="K79" s="59">
        <f>IFERROR(VLOOKUP(B79,'Equip Rates'!$B:$D,3,FALSE), "No Equipment Rate")</f>
        <v>1200</v>
      </c>
      <c r="L79" s="59">
        <f t="shared" si="1"/>
        <v>1200</v>
      </c>
      <c r="M79" s="37"/>
      <c r="N79" s="36"/>
      <c r="O79" s="37"/>
      <c r="P79" s="36" t="str">
        <f>IF(COUNTIF(INDEX(EQB[Equip '#],1):EQB[[#This Row],[Equip '#]], EQB[[#This Row],[Equip '#]])=1, SUMIF(EQB[Equip '#],EQB[[#This Row],[Equip '#]],EQB[Units]),"")</f>
        <v/>
      </c>
    </row>
    <row r="80" spans="1:16" x14ac:dyDescent="0.25">
      <c r="A80" s="58" t="str">
        <f>IF(EQB[[#This Row],[Job]]="","",IFERROR(VLOOKUP(EQB[[#This Row],[Job]],Table_Query_from_Cas_Ragle[[Job '#]:[Division]],4,FALSE),"New Job List Needed"))</f>
        <v>DFW</v>
      </c>
      <c r="B80" s="36" t="s">
        <v>4266</v>
      </c>
      <c r="C80" s="36" t="str">
        <f>IFERROR(_xlfn.XLOOKUP(EQB[[#This Row],[Equip '#]],Table7[Equip '#],Table7[Equipment Description],),"NO EQUIPMENT NUMBER")</f>
        <v>2024 FORD MAVERICK (RRB41388)</v>
      </c>
      <c r="D80" s="38">
        <f>Summary!$F$2</f>
        <v>45777</v>
      </c>
      <c r="E80" s="36" t="s">
        <v>4372</v>
      </c>
      <c r="F80" s="36">
        <v>1</v>
      </c>
      <c r="G80" s="148"/>
      <c r="H80" s="36">
        <v>4</v>
      </c>
      <c r="I80" s="36">
        <v>1</v>
      </c>
      <c r="J80" s="36"/>
      <c r="K80" s="59">
        <f>IFERROR(VLOOKUP(B80,'Equip Rates'!$B:$D,3,FALSE), "No Equipment Rate")</f>
        <v>1200</v>
      </c>
      <c r="L80" s="59">
        <f t="shared" si="1"/>
        <v>1200</v>
      </c>
      <c r="M80" s="37"/>
      <c r="N80" s="36"/>
      <c r="O80" s="37"/>
      <c r="P80" s="36">
        <f>IF(COUNTIF(INDEX(EQB[Equip '#],1):EQB[[#This Row],[Equip '#]], EQB[[#This Row],[Equip '#]])=1, SUMIF(EQB[Equip '#],EQB[[#This Row],[Equip '#]],EQB[Units]),"")</f>
        <v>1</v>
      </c>
    </row>
    <row r="81" spans="1:16" x14ac:dyDescent="0.25">
      <c r="A81" s="58" t="str">
        <f>IF(EQB[[#This Row],[Job]]="","",IFERROR(VLOOKUP(EQB[[#This Row],[Job]],Table_Query_from_Cas_Ragle[[Job '#]:[Division]],4,FALSE),"New Job List Needed"))</f>
        <v>DFW</v>
      </c>
      <c r="B81" s="36" t="s">
        <v>4267</v>
      </c>
      <c r="C81" s="36" t="str">
        <f>IFERROR(_xlfn.XLOOKUP(EQB[[#This Row],[Equip '#]],Table7[Equip '#],Table7[Equipment Description],),"NO EQUIPMENT NUMBER")</f>
        <v>2017 F-150 D58127</v>
      </c>
      <c r="D81" s="38">
        <f>Summary!$F$2</f>
        <v>45777</v>
      </c>
      <c r="E81" s="36" t="s">
        <v>4372</v>
      </c>
      <c r="F81" s="36">
        <v>1</v>
      </c>
      <c r="G81" s="148"/>
      <c r="H81" s="36">
        <v>4</v>
      </c>
      <c r="I81" s="36">
        <v>1</v>
      </c>
      <c r="J81" s="36"/>
      <c r="K81" s="59">
        <f>IFERROR(VLOOKUP(B81,'Equip Rates'!$B:$D,3,FALSE), "No Equipment Rate")</f>
        <v>1200</v>
      </c>
      <c r="L81" s="59">
        <f t="shared" si="1"/>
        <v>1200</v>
      </c>
      <c r="M81" s="37"/>
      <c r="N81" s="36"/>
      <c r="O81" s="37"/>
      <c r="P81" s="36" t="str">
        <f>IF(COUNTIF(INDEX(EQB[Equip '#],1):EQB[[#This Row],[Equip '#]], EQB[[#This Row],[Equip '#]])=1, SUMIF(EQB[Equip '#],EQB[[#This Row],[Equip '#]],EQB[Units]),"")</f>
        <v/>
      </c>
    </row>
    <row r="82" spans="1:16" x14ac:dyDescent="0.25">
      <c r="A82" s="58" t="str">
        <f>IF(EQB[[#This Row],[Job]]="","",IFERROR(VLOOKUP(EQB[[#This Row],[Job]],Table_Query_from_Cas_Ragle[[Job '#]:[Division]],4,FALSE),"New Job List Needed"))</f>
        <v>DFW</v>
      </c>
      <c r="B82" s="36" t="s">
        <v>4268</v>
      </c>
      <c r="C82" s="36" t="str">
        <f>IFERROR(_xlfn.XLOOKUP(EQB[[#This Row],[Equip '#]],Table7[Equip '#],Table7[Equipment Description],),"NO EQUIPMENT NUMBER")</f>
        <v>Wacker RTLX-SC3</v>
      </c>
      <c r="D82" s="38">
        <f>Summary!$F$2</f>
        <v>45777</v>
      </c>
      <c r="E82" s="36" t="s">
        <v>4372</v>
      </c>
      <c r="F82" s="36">
        <v>1</v>
      </c>
      <c r="G82" s="148"/>
      <c r="H82" s="36">
        <v>4</v>
      </c>
      <c r="I82" s="36">
        <v>1</v>
      </c>
      <c r="J82" s="36"/>
      <c r="K82" s="59">
        <f>IFERROR(VLOOKUP(B82,'Equip Rates'!$B:$D,3,FALSE), "No Equipment Rate")</f>
        <v>1200</v>
      </c>
      <c r="L82" s="59">
        <f t="shared" si="1"/>
        <v>1200</v>
      </c>
      <c r="M82" s="37"/>
      <c r="N82" s="36"/>
      <c r="O82" s="37"/>
      <c r="P82" s="36">
        <f>IF(COUNTIF(INDEX(EQB[Equip '#],1):EQB[[#This Row],[Equip '#]], EQB[[#This Row],[Equip '#]])=1, SUMIF(EQB[Equip '#],EQB[[#This Row],[Equip '#]],EQB[Units]),"")</f>
        <v>1</v>
      </c>
    </row>
    <row r="83" spans="1:16" x14ac:dyDescent="0.25">
      <c r="A83" s="58" t="str">
        <f>IF(EQB[[#This Row],[Job]]="","",IFERROR(VLOOKUP(EQB[[#This Row],[Job]],Table_Query_from_Cas_Ragle[[Job '#]:[Division]],4,FALSE),"New Job List Needed"))</f>
        <v>DFW</v>
      </c>
      <c r="B83" s="36" t="s">
        <v>4353</v>
      </c>
      <c r="C83" s="36" t="str">
        <f>IFERROR(_xlfn.XLOOKUP(EQB[[#This Row],[Equip '#]],Table7[Equip '#],Table7[Equipment Description],),"NO EQUIPMENT NUMBER")</f>
        <v>2017 WACKER RD12A DDR</v>
      </c>
      <c r="D83" s="38">
        <f>Summary!$F$2</f>
        <v>45777</v>
      </c>
      <c r="E83" s="7" t="s">
        <v>4372</v>
      </c>
      <c r="F83" s="36">
        <v>1</v>
      </c>
      <c r="G83" s="45"/>
      <c r="H83" s="36">
        <v>4</v>
      </c>
      <c r="I83" s="36">
        <v>1</v>
      </c>
      <c r="J83" s="36"/>
      <c r="K83" s="59">
        <f>IFERROR(VLOOKUP(B83,'Equip Rates'!$B:$D,3,FALSE), "No Equipment Rate")</f>
        <v>1500</v>
      </c>
      <c r="L83" s="59">
        <f t="shared" si="1"/>
        <v>1500</v>
      </c>
      <c r="M83" s="37"/>
      <c r="N83" s="36"/>
      <c r="O83" s="37"/>
      <c r="P83" s="87">
        <f>IF(COUNTIF(INDEX(EQB[Equip '#],1):EQB[[#This Row],[Equip '#]], EQB[[#This Row],[Equip '#]])=1, SUMIF(EQB[Equip '#],EQB[[#This Row],[Equip '#]],EQB[Units]),"")</f>
        <v>1</v>
      </c>
    </row>
    <row r="84" spans="1:16" x14ac:dyDescent="0.25">
      <c r="A84" s="58" t="str">
        <f>IF(EQB[[#This Row],[Job]]="","",IFERROR(VLOOKUP(EQB[[#This Row],[Job]],Table_Query_from_Cas_Ragle[[Job '#]:[Division]],4,FALSE),"New Job List Needed"))</f>
        <v>DFW</v>
      </c>
      <c r="B84" s="36" t="s">
        <v>4354</v>
      </c>
      <c r="C84" s="36" t="str">
        <f>IFERROR(_xlfn.XLOOKUP(EQB[[#This Row],[Equip '#]],Table7[Equip '#],Table7[Equipment Description],),"NO EQUIPMENT NUMBER")</f>
        <v>Terex 65 Ton Crane</v>
      </c>
      <c r="D84" s="38">
        <f>Summary!$F$2</f>
        <v>45777</v>
      </c>
      <c r="E84" s="7" t="s">
        <v>4372</v>
      </c>
      <c r="F84" s="36">
        <v>1</v>
      </c>
      <c r="G84" s="45"/>
      <c r="H84" s="36">
        <v>4</v>
      </c>
      <c r="I84" s="36">
        <v>0.6</v>
      </c>
      <c r="J84" s="36"/>
      <c r="K84" s="59">
        <f>IFERROR(VLOOKUP(B84,'Equip Rates'!$B:$D,3,FALSE), "No Equipment Rate")</f>
        <v>1500</v>
      </c>
      <c r="L84" s="59">
        <f t="shared" si="1"/>
        <v>900</v>
      </c>
      <c r="M84" s="37"/>
      <c r="N84" s="36"/>
      <c r="O84" s="37"/>
      <c r="P84" s="87">
        <f>IF(COUNTIF(INDEX(EQB[Equip '#],1):EQB[[#This Row],[Equip '#]], EQB[[#This Row],[Equip '#]])=1, SUMIF(EQB[Equip '#],EQB[[#This Row],[Equip '#]],EQB[Units]),"")</f>
        <v>1</v>
      </c>
    </row>
    <row r="85" spans="1:16" x14ac:dyDescent="0.25">
      <c r="A85" s="58" t="str">
        <f>IF(EQB[[#This Row],[Job]]="","",IFERROR(VLOOKUP(EQB[[#This Row],[Job]],Table_Query_from_Cas_Ragle[[Job '#]:[Division]],4,FALSE),"New Job List Needed"))</f>
        <v>DFW</v>
      </c>
      <c r="B85" s="36" t="s">
        <v>4359</v>
      </c>
      <c r="C85" s="36" t="str">
        <f>IFERROR(_xlfn.XLOOKUP(EQB[[#This Row],[Equip '#]],Table7[Equip '#],Table7[Equipment Description],),"NO EQUIPMENT NUMBER")</f>
        <v>2018 CAT 279D</v>
      </c>
      <c r="D85" s="38">
        <f>Summary!$F$2</f>
        <v>45777</v>
      </c>
      <c r="E85" s="7" t="s">
        <v>4372</v>
      </c>
      <c r="F85" s="36">
        <v>1</v>
      </c>
      <c r="G85" s="45"/>
      <c r="H85" s="36">
        <v>4</v>
      </c>
      <c r="I85" s="36">
        <v>1</v>
      </c>
      <c r="J85" s="36"/>
      <c r="K85" s="59">
        <f>IFERROR(VLOOKUP(B85,'Equip Rates'!$B:$D,3,FALSE), "No Equipment Rate")</f>
        <v>600</v>
      </c>
      <c r="L85" s="59">
        <f t="shared" si="1"/>
        <v>600</v>
      </c>
      <c r="M85" s="37"/>
      <c r="N85" s="36"/>
      <c r="O85" s="37"/>
      <c r="P85" s="87">
        <f>IF(COUNTIF(INDEX(EQB[Equip '#],1):EQB[[#This Row],[Equip '#]], EQB[[#This Row],[Equip '#]])=1, SUMIF(EQB[Equip '#],EQB[[#This Row],[Equip '#]],EQB[Units]),"")</f>
        <v>1</v>
      </c>
    </row>
    <row r="86" spans="1:16" x14ac:dyDescent="0.25">
      <c r="A86" s="58" t="str">
        <f>IF(EQB[[#This Row],[Job]]="","",IFERROR(VLOOKUP(EQB[[#This Row],[Job]],Table_Query_from_Cas_Ragle[[Job '#]:[Division]],4,FALSE),"New Job List Needed"))</f>
        <v>DFW</v>
      </c>
      <c r="B86" s="36" t="s">
        <v>4395</v>
      </c>
      <c r="C86" s="36" t="str">
        <f>IFERROR(_xlfn.XLOOKUP(EQB[[#This Row],[Equip '#]],Table7[Equip '#],Table7[Equipment Description],),"NO EQUIPMENT NUMBER")</f>
        <v>2025 CAT 265 CTL (KR405358) SS-45</v>
      </c>
      <c r="D86" s="38">
        <f>Summary!$F$2</f>
        <v>45777</v>
      </c>
      <c r="E86" s="7" t="s">
        <v>4372</v>
      </c>
      <c r="F86" s="36">
        <v>1</v>
      </c>
      <c r="G86" s="45"/>
      <c r="H86" s="36">
        <v>4</v>
      </c>
      <c r="I86" s="36">
        <v>1</v>
      </c>
      <c r="J86" s="36"/>
      <c r="K86" s="59">
        <f>IFERROR(VLOOKUP(B86,'Equip Rates'!$B:$D,3,FALSE), "No Equipment Rate")</f>
        <v>3193</v>
      </c>
      <c r="L86" s="59">
        <f t="shared" si="1"/>
        <v>3193</v>
      </c>
      <c r="M86" s="37"/>
      <c r="N86" s="36"/>
      <c r="O86" s="37"/>
      <c r="P86" s="87">
        <f>IF(COUNTIF(INDEX(EQB[Equip '#],1):EQB[[#This Row],[Equip '#]], EQB[[#This Row],[Equip '#]])=1, SUMIF(EQB[Equip '#],EQB[[#This Row],[Equip '#]],EQB[Units]),"")</f>
        <v>1</v>
      </c>
    </row>
    <row r="87" spans="1:16" x14ac:dyDescent="0.25">
      <c r="A87" s="58" t="str">
        <f>IF(EQB[[#This Row],[Job]]="","",IFERROR(VLOOKUP(EQB[[#This Row],[Job]],Table_Query_from_Cas_Ragle[[Job '#]:[Division]],4,FALSE),"New Job List Needed"))</f>
        <v>DFW</v>
      </c>
      <c r="B87" s="36" t="s">
        <v>4396</v>
      </c>
      <c r="C87" s="36" t="str">
        <f>IFERROR(_xlfn.XLOOKUP(EQB[[#This Row],[Equip '#]],Table7[Equip '#],Table7[Equipment Description],),"NO EQUIPMENT NUMBER")</f>
        <v>2025 CAT 265 CTL (KR405362) SS-46</v>
      </c>
      <c r="D87" s="38">
        <f>Summary!$F$2</f>
        <v>45777</v>
      </c>
      <c r="E87" s="7" t="s">
        <v>4372</v>
      </c>
      <c r="F87" s="36">
        <v>1</v>
      </c>
      <c r="G87" s="45"/>
      <c r="H87" s="36">
        <v>4</v>
      </c>
      <c r="I87" s="36">
        <v>1</v>
      </c>
      <c r="J87" s="36"/>
      <c r="K87" s="59">
        <f>IFERROR(VLOOKUP(B87,'Equip Rates'!$B:$D,3,FALSE), "No Equipment Rate")</f>
        <v>3193</v>
      </c>
      <c r="L87" s="59">
        <f t="shared" si="1"/>
        <v>3193</v>
      </c>
      <c r="M87" s="37"/>
      <c r="N87" s="36"/>
      <c r="O87" s="37"/>
      <c r="P87" s="87">
        <f>IF(COUNTIF(INDEX(EQB[Equip '#],1):EQB[[#This Row],[Equip '#]], EQB[[#This Row],[Equip '#]])=1, SUMIF(EQB[Equip '#],EQB[[#This Row],[Equip '#]],EQB[Units]),"")</f>
        <v>1</v>
      </c>
    </row>
    <row r="88" spans="1:16" x14ac:dyDescent="0.25">
      <c r="A88" s="58" t="str">
        <f>IF(EQB[[#This Row],[Job]]="","",IFERROR(VLOOKUP(EQB[[#This Row],[Job]],Table_Query_from_Cas_Ragle[[Job '#]:[Division]],4,FALSE),"New Job List Needed"))</f>
        <v>DFW</v>
      </c>
      <c r="B88" s="36" t="s">
        <v>4390</v>
      </c>
      <c r="C88" s="36" t="str">
        <f>IFERROR(_xlfn.XLOOKUP(EQB[[#This Row],[Equip '#]],Table7[Equip '#],Table7[Equipment Description],),"NO EQUIPMENT NUMBER")</f>
        <v>2020 Ford Explorer A41584</v>
      </c>
      <c r="D88" s="38">
        <f>Summary!$F$2</f>
        <v>45777</v>
      </c>
      <c r="E88" s="7" t="s">
        <v>4372</v>
      </c>
      <c r="F88" s="36">
        <v>1</v>
      </c>
      <c r="G88" s="45"/>
      <c r="H88" s="36">
        <v>4</v>
      </c>
      <c r="I88" s="36">
        <v>1</v>
      </c>
      <c r="J88" s="36"/>
      <c r="K88" s="59">
        <f>IFERROR(VLOOKUP(B88,'Equip Rates'!$B:$D,3,FALSE), "No Equipment Rate")</f>
        <v>4500</v>
      </c>
      <c r="L88" s="59">
        <f t="shared" si="1"/>
        <v>4500</v>
      </c>
      <c r="M88" s="37"/>
      <c r="N88" s="36"/>
      <c r="O88" s="37"/>
      <c r="P88" s="87">
        <f>IF(COUNTIF(INDEX(EQB[Equip '#],1):EQB[[#This Row],[Equip '#]], EQB[[#This Row],[Equip '#]])=1, SUMIF(EQB[Equip '#],EQB[[#This Row],[Equip '#]],EQB[Units]),"")</f>
        <v>1</v>
      </c>
    </row>
    <row r="89" spans="1:16" x14ac:dyDescent="0.25">
      <c r="A89" s="58" t="str">
        <f>IF(EQB[[#This Row],[Job]]="","",IFERROR(VLOOKUP(EQB[[#This Row],[Job]],Table_Query_from_Cas_Ragle[[Job '#]:[Division]],4,FALSE),"New Job List Needed"))</f>
        <v>DFW</v>
      </c>
      <c r="B89" s="36" t="s">
        <v>4391</v>
      </c>
      <c r="C89" s="36" t="str">
        <f>IFERROR(_xlfn.XLOOKUP(EQB[[#This Row],[Equip '#]],Table7[Equip '#],Table7[Equipment Description],),"NO EQUIPMENT NUMBER")</f>
        <v>2013 JLG G1255A</v>
      </c>
      <c r="D89" s="38">
        <f>Summary!$F$2</f>
        <v>45777</v>
      </c>
      <c r="E89" s="7" t="s">
        <v>4372</v>
      </c>
      <c r="F89" s="36">
        <v>1</v>
      </c>
      <c r="G89" s="45"/>
      <c r="H89" s="36">
        <v>4</v>
      </c>
      <c r="I89" s="36">
        <v>0.56999999999999995</v>
      </c>
      <c r="J89" s="36"/>
      <c r="K89" s="59">
        <f>IFERROR(VLOOKUP(B89,'Equip Rates'!$B:$D,3,FALSE), "No Equipment Rate")</f>
        <v>4000</v>
      </c>
      <c r="L89" s="59">
        <f t="shared" si="1"/>
        <v>2280</v>
      </c>
      <c r="M89" s="37"/>
      <c r="N89" s="36"/>
      <c r="O89" s="37"/>
      <c r="P89" s="87">
        <f>IF(COUNTIF(INDEX(EQB[Equip '#],1):EQB[[#This Row],[Equip '#]], EQB[[#This Row],[Equip '#]])=1, SUMIF(EQB[Equip '#],EQB[[#This Row],[Equip '#]],EQB[Units]),"")</f>
        <v>1</v>
      </c>
    </row>
    <row r="90" spans="1:16" x14ac:dyDescent="0.25">
      <c r="A90" s="58" t="str">
        <f>IF(EQB[[#This Row],[Job]]="","",IFERROR(VLOOKUP(EQB[[#This Row],[Job]],Table_Query_from_Cas_Ragle[[Job '#]:[Division]],4,FALSE),"New Job List Needed"))</f>
        <v>DFW</v>
      </c>
      <c r="B90" s="36" t="s">
        <v>4392</v>
      </c>
      <c r="C90" s="36" t="str">
        <f>IFERROR(_xlfn.XLOOKUP(EQB[[#This Row],[Equip '#]],Table7[Equip '#],Table7[Equipment Description],),"NO EQUIPMENT NUMBER")</f>
        <v>2016 JLG1255 TELEHANDLER TH-12</v>
      </c>
      <c r="D90" s="38">
        <f>Summary!$F$2</f>
        <v>45777</v>
      </c>
      <c r="E90" s="7" t="s">
        <v>4372</v>
      </c>
      <c r="F90" s="36">
        <v>1</v>
      </c>
      <c r="G90" s="45"/>
      <c r="H90" s="36">
        <v>4</v>
      </c>
      <c r="I90" s="36">
        <v>0.61</v>
      </c>
      <c r="J90" s="36"/>
      <c r="K90" s="59">
        <f>IFERROR(VLOOKUP(B90,'Equip Rates'!$B:$D,3,FALSE), "No Equipment Rate")</f>
        <v>4000</v>
      </c>
      <c r="L90" s="59">
        <f t="shared" si="1"/>
        <v>2440</v>
      </c>
      <c r="M90" s="37"/>
      <c r="N90" s="36"/>
      <c r="O90" s="37"/>
      <c r="P90" s="87">
        <f>IF(COUNTIF(INDEX(EQB[Equip '#],1):EQB[[#This Row],[Equip '#]], EQB[[#This Row],[Equip '#]])=1, SUMIF(EQB[Equip '#],EQB[[#This Row],[Equip '#]],EQB[Units]),"")</f>
        <v>0.5</v>
      </c>
    </row>
    <row r="91" spans="1:16" x14ac:dyDescent="0.25">
      <c r="A91" s="58" t="str">
        <f>IF(EQB[[#This Row],[Job]]="","",IFERROR(VLOOKUP(EQB[[#This Row],[Job]],Table_Query_from_Cas_Ragle[[Job '#]:[Division]],4,FALSE),"New Job List Needed"))</f>
        <v>DFW</v>
      </c>
      <c r="B91" s="36" t="s">
        <v>5897</v>
      </c>
      <c r="C91" s="36" t="str">
        <f>IFERROR(_xlfn.XLOOKUP(EQB[[#This Row],[Equip '#]],Table7[Equip '#],Table7[Equipment Description],),"NO EQUIPMENT NUMBER")</f>
        <v>CAT 928H Loader (2012)</v>
      </c>
      <c r="D91" s="38">
        <f>Summary!$F$2</f>
        <v>45777</v>
      </c>
      <c r="E91" s="7" t="s">
        <v>4372</v>
      </c>
      <c r="F91" s="36">
        <v>1</v>
      </c>
      <c r="G91" s="45"/>
      <c r="H91" s="36">
        <v>4</v>
      </c>
      <c r="I91" s="36">
        <v>0</v>
      </c>
      <c r="J91" s="36"/>
      <c r="K91" s="59">
        <f>IFERROR(VLOOKUP(B91,'Equip Rates'!$B:$D,3,FALSE), "No Equipment Rate")</f>
        <v>7250</v>
      </c>
      <c r="L91" s="59">
        <f t="shared" si="1"/>
        <v>0</v>
      </c>
      <c r="M91" s="37"/>
      <c r="N91" s="36"/>
      <c r="O91" s="37"/>
      <c r="P91" s="87">
        <f>IF(COUNTIF(INDEX(EQB[Equip '#],1):EQB[[#This Row],[Equip '#]], EQB[[#This Row],[Equip '#]])=1, SUMIF(EQB[Equip '#],EQB[[#This Row],[Equip '#]],EQB[Units]),"")</f>
        <v>0.25</v>
      </c>
    </row>
    <row r="92" spans="1:16" x14ac:dyDescent="0.25">
      <c r="A92" s="58" t="str">
        <f>IF(EQB[[#This Row],[Job]]="","",IFERROR(VLOOKUP(EQB[[#This Row],[Job]],Table_Query_from_Cas_Ragle[[Job '#]:[Division]],4,FALSE),"New Job List Needed"))</f>
        <v>WT</v>
      </c>
      <c r="B92" s="36" t="s">
        <v>7777</v>
      </c>
      <c r="C92" s="36" t="str">
        <f>IFERROR(_xlfn.XLOOKUP(EQB[[#This Row],[Equip '#]],Table7[Equip '#],Table7[Equipment Description],),"NO EQUIPMENT NUMBER")</f>
        <v>2024 102X22 BP HD</v>
      </c>
      <c r="D92" s="38">
        <f>Summary!$F$2</f>
        <v>45777</v>
      </c>
      <c r="E92" s="7" t="s">
        <v>4372</v>
      </c>
      <c r="F92" s="36">
        <v>1</v>
      </c>
      <c r="G92" s="45"/>
      <c r="H92" s="36">
        <v>4</v>
      </c>
      <c r="I92" s="36">
        <v>1</v>
      </c>
      <c r="J92" s="36"/>
      <c r="K92" s="59" t="str">
        <f>IFERROR(VLOOKUP(B92,'Equip Rates'!$B:$D,3,FALSE), "No Equipment Rate")</f>
        <v>No Equipment Rate</v>
      </c>
      <c r="L92" s="59">
        <f t="shared" si="1"/>
        <v>0</v>
      </c>
      <c r="M92" s="37"/>
      <c r="N92" s="36"/>
      <c r="O92" s="37"/>
      <c r="P92" s="87">
        <f>IF(COUNTIF(INDEX(EQB[Equip '#],1):EQB[[#This Row],[Equip '#]], EQB[[#This Row],[Equip '#]])=1, SUMIF(EQB[Equip '#],EQB[[#This Row],[Equip '#]],EQB[Units]),"")</f>
        <v>1</v>
      </c>
    </row>
    <row r="93" spans="1:16" x14ac:dyDescent="0.25">
      <c r="A93" s="58" t="str">
        <f>IF(EQB[[#This Row],[Job]]="","",IFERROR(VLOOKUP(EQB[[#This Row],[Job]],Table_Query_from_Cas_Ragle[[Job '#]:[Division]],4,FALSE),"New Job List Needed"))</f>
        <v>WT</v>
      </c>
      <c r="B93" s="36" t="s">
        <v>3097</v>
      </c>
      <c r="C93" s="36" t="str">
        <f>IFERROR(_xlfn.XLOOKUP(EQB[[#This Row],[Equip '#]],Table7[Equip '#],Table7[Equipment Description],),"NO EQUIPMENT NUMBER")</f>
        <v>2012 CAT 420E IT</v>
      </c>
      <c r="D93" s="38">
        <f>Summary!$F$2</f>
        <v>45777</v>
      </c>
      <c r="E93" s="7" t="s">
        <v>3373</v>
      </c>
      <c r="F93" s="36">
        <v>1</v>
      </c>
      <c r="G93" s="45" t="s">
        <v>2</v>
      </c>
      <c r="H93" s="36">
        <v>4</v>
      </c>
      <c r="I93" s="36">
        <v>1</v>
      </c>
      <c r="J93" s="36" t="s">
        <v>3551</v>
      </c>
      <c r="K93" s="39">
        <f>IFERROR(VLOOKUP(B93,'Equip Rates'!$B:$D,3,FALSE), "No Equipment Rate")</f>
        <v>1300</v>
      </c>
      <c r="L93" s="39">
        <f t="shared" si="1"/>
        <v>1300</v>
      </c>
      <c r="M93" s="37"/>
      <c r="N93" s="36"/>
      <c r="O93" s="37"/>
      <c r="P93" s="87">
        <f>IF(COUNTIF(INDEX(EQB[Equip '#],1):EQB[[#This Row],[Equip '#]], EQB[[#This Row],[Equip '#]])=1, SUMIF(EQB[Equip '#],EQB[[#This Row],[Equip '#]],EQB[Units]),"")</f>
        <v>0.2</v>
      </c>
    </row>
    <row r="94" spans="1:16" x14ac:dyDescent="0.25">
      <c r="A94" s="58" t="str">
        <f>IF(EQB[[#This Row],[Job]]="","",IFERROR(VLOOKUP(EQB[[#This Row],[Job]],Table_Query_from_Cas_Ragle[[Job '#]:[Division]],4,FALSE),"New Job List Needed"))</f>
        <v>WT</v>
      </c>
      <c r="B94" s="36" t="s">
        <v>3100</v>
      </c>
      <c r="C94" s="36" t="str">
        <f>IFERROR(_xlfn.XLOOKUP(EQB[[#This Row],[Equip '#]],Table7[Equip '#],Table7[Equipment Description],),"NO EQUIPMENT NUMBER")</f>
        <v>Broce RJ350 Broom</v>
      </c>
      <c r="D94" s="38">
        <f>Summary!$F$2</f>
        <v>45777</v>
      </c>
      <c r="E94" s="7" t="s">
        <v>3373</v>
      </c>
      <c r="F94" s="36">
        <v>1</v>
      </c>
      <c r="G94" s="45" t="s">
        <v>2</v>
      </c>
      <c r="H94" s="36">
        <v>4</v>
      </c>
      <c r="I94" s="36">
        <v>0.52</v>
      </c>
      <c r="J94" s="36" t="s">
        <v>3551</v>
      </c>
      <c r="K94" s="39">
        <f>IFERROR(VLOOKUP(B94,'Equip Rates'!$B:$D,3,FALSE), "No Equipment Rate")</f>
        <v>1300</v>
      </c>
      <c r="L94" s="39">
        <f t="shared" si="1"/>
        <v>676</v>
      </c>
      <c r="M94" s="37"/>
      <c r="N94" s="36"/>
      <c r="O94" s="37"/>
      <c r="P94" s="87">
        <f>IF(COUNTIF(INDEX(EQB[Equip '#],1):EQB[[#This Row],[Equip '#]], EQB[[#This Row],[Equip '#]])=1, SUMIF(EQB[Equip '#],EQB[[#This Row],[Equip '#]],EQB[Units]),"")</f>
        <v>1</v>
      </c>
    </row>
    <row r="95" spans="1:16" x14ac:dyDescent="0.25">
      <c r="A95" s="58" t="str">
        <f>IF(EQB[[#This Row],[Job]]="","",IFERROR(VLOOKUP(EQB[[#This Row],[Job]],Table_Query_from_Cas_Ragle[[Job '#]:[Division]],4,FALSE),"New Job List Needed"))</f>
        <v>WT</v>
      </c>
      <c r="B95" s="36" t="s">
        <v>3348</v>
      </c>
      <c r="C95" s="36" t="str">
        <f>IFERROR(_xlfn.XLOOKUP(EQB[[#This Row],[Equip '#]],Table7[Equip '#],Table7[Equipment Description],),"NO EQUIPMENT NUMBER")</f>
        <v>DYNAPAC CC5200 ROLLER</v>
      </c>
      <c r="D95" s="38">
        <f>Summary!$F$2</f>
        <v>45777</v>
      </c>
      <c r="E95" s="7" t="s">
        <v>3373</v>
      </c>
      <c r="F95" s="36">
        <v>1</v>
      </c>
      <c r="G95" s="45" t="s">
        <v>2</v>
      </c>
      <c r="H95" s="36">
        <v>4</v>
      </c>
      <c r="I95" s="36">
        <v>0.45</v>
      </c>
      <c r="J95" s="36" t="s">
        <v>3551</v>
      </c>
      <c r="K95" s="39">
        <f>IFERROR(VLOOKUP(B95,'Equip Rates'!$B:$D,3,FALSE), "No Equipment Rate")</f>
        <v>2000</v>
      </c>
      <c r="L95" s="39">
        <f t="shared" si="1"/>
        <v>900</v>
      </c>
      <c r="M95" s="37"/>
      <c r="N95" s="36"/>
      <c r="O95" s="37"/>
      <c r="P95" s="87">
        <f>IF(COUNTIF(INDEX(EQB[Equip '#],1):EQB[[#This Row],[Equip '#]], EQB[[#This Row],[Equip '#]])=1, SUMIF(EQB[Equip '#],EQB[[#This Row],[Equip '#]],EQB[Units]),"")</f>
        <v>0.5</v>
      </c>
    </row>
    <row r="96" spans="1:16" x14ac:dyDescent="0.25">
      <c r="A96" s="58" t="str">
        <f>IF(EQB[[#This Row],[Job]]="","",IFERROR(VLOOKUP(EQB[[#This Row],[Job]],Table_Query_from_Cas_Ragle[[Job '#]:[Division]],4,FALSE),"New Job List Needed"))</f>
        <v>WT</v>
      </c>
      <c r="B96" s="36" t="s">
        <v>3638</v>
      </c>
      <c r="C96" s="36" t="str">
        <f>IFERROR(_xlfn.XLOOKUP(EQB[[#This Row],[Equip '#]],Table7[Equip '#],Table7[Equipment Description],),"NO EQUIPMENT NUMBER")</f>
        <v>2018 DYNAPAC CC6200</v>
      </c>
      <c r="D96" s="38">
        <f>Summary!$F$2</f>
        <v>45777</v>
      </c>
      <c r="E96" s="7" t="s">
        <v>3373</v>
      </c>
      <c r="F96" s="36">
        <v>1</v>
      </c>
      <c r="G96" s="45" t="s">
        <v>2</v>
      </c>
      <c r="H96" s="36">
        <v>4</v>
      </c>
      <c r="I96" s="36">
        <v>0.18</v>
      </c>
      <c r="J96" s="36" t="s">
        <v>3551</v>
      </c>
      <c r="K96" s="39">
        <f>IFERROR(VLOOKUP(B96,'Equip Rates'!$B:$D,3,FALSE), "No Equipment Rate")</f>
        <v>2000</v>
      </c>
      <c r="L96" s="39">
        <f t="shared" si="1"/>
        <v>360</v>
      </c>
      <c r="M96" s="37"/>
      <c r="N96" s="36"/>
      <c r="O96" s="37"/>
      <c r="P96" s="87">
        <f>IF(COUNTIF(INDEX(EQB[Equip '#],1):EQB[[#This Row],[Equip '#]], EQB[[#This Row],[Equip '#]])=1, SUMIF(EQB[Equip '#],EQB[[#This Row],[Equip '#]],EQB[Units]),"")</f>
        <v>0.5</v>
      </c>
    </row>
    <row r="97" spans="1:16" x14ac:dyDescent="0.25">
      <c r="A97" s="58" t="str">
        <f>IF(EQB[[#This Row],[Job]]="","",IFERROR(VLOOKUP(EQB[[#This Row],[Job]],Table_Query_from_Cas_Ragle[[Job '#]:[Division]],4,FALSE),"New Job List Needed"))</f>
        <v>WT</v>
      </c>
      <c r="B97" s="36" t="s">
        <v>227</v>
      </c>
      <c r="C97" s="36" t="str">
        <f>IFERROR(_xlfn.XLOOKUP(EQB[[#This Row],[Equip '#]],Table7[Equip '#],Table7[Equipment Description],),"NO EQUIPMENT NUMBER")</f>
        <v>DYNAPAC CC1400VI TANDEM ROLLER</v>
      </c>
      <c r="D97" s="38">
        <f>Summary!$F$2</f>
        <v>45777</v>
      </c>
      <c r="E97" s="7" t="s">
        <v>3373</v>
      </c>
      <c r="F97" s="36">
        <v>1</v>
      </c>
      <c r="G97" s="45" t="s">
        <v>2</v>
      </c>
      <c r="H97" s="36">
        <v>4</v>
      </c>
      <c r="I97" s="36">
        <v>0.82</v>
      </c>
      <c r="J97" s="36" t="s">
        <v>3551</v>
      </c>
      <c r="K97" s="39">
        <f>IFERROR(VLOOKUP(B97,'Equip Rates'!$B:$D,3,FALSE), "No Equipment Rate")</f>
        <v>1500</v>
      </c>
      <c r="L97" s="39">
        <f t="shared" si="1"/>
        <v>1230</v>
      </c>
      <c r="M97" s="37"/>
      <c r="N97" s="36"/>
      <c r="O97" s="37"/>
      <c r="P97" s="87">
        <f>IF(COUNTIF(INDEX(EQB[Equip '#],1):EQB[[#This Row],[Equip '#]], EQB[[#This Row],[Equip '#]])=1, SUMIF(EQB[Equip '#],EQB[[#This Row],[Equip '#]],EQB[Units]),"")</f>
        <v>0.5</v>
      </c>
    </row>
    <row r="98" spans="1:16" x14ac:dyDescent="0.25">
      <c r="A98" s="58" t="str">
        <f>IF(EQB[[#This Row],[Job]]="","",IFERROR(VLOOKUP(EQB[[#This Row],[Job]],Table_Query_from_Cas_Ragle[[Job '#]:[Division]],4,FALSE),"New Job List Needed"))</f>
        <v>WT</v>
      </c>
      <c r="B98" s="36" t="s">
        <v>124</v>
      </c>
      <c r="C98" s="36" t="str">
        <f>IFERROR(_xlfn.XLOOKUP(EQB[[#This Row],[Equip '#]],Table7[Equip '#],Table7[Equipment Description],),"NO EQUIPMENT NUMBER")</f>
        <v>2018 2K DISTRIBUTOR TK (J6213)</v>
      </c>
      <c r="D98" s="38">
        <f>Summary!$F$2</f>
        <v>45777</v>
      </c>
      <c r="E98" s="36" t="s">
        <v>3373</v>
      </c>
      <c r="F98" s="36">
        <v>1</v>
      </c>
      <c r="G98" s="45" t="s">
        <v>2</v>
      </c>
      <c r="H98" s="36">
        <v>4</v>
      </c>
      <c r="I98" s="36">
        <v>0.05</v>
      </c>
      <c r="J98" s="36" t="s">
        <v>3551</v>
      </c>
      <c r="K98" s="39">
        <f>IFERROR(VLOOKUP(B98,'Equip Rates'!$B:$D,3,FALSE), "No Equipment Rate")</f>
        <v>1300</v>
      </c>
      <c r="L98" s="39">
        <f t="shared" si="1"/>
        <v>65</v>
      </c>
      <c r="M98" s="37"/>
      <c r="N98" s="36"/>
      <c r="O98" s="37"/>
      <c r="P98" s="87">
        <f>IF(COUNTIF(INDEX(EQB[Equip '#],1):EQB[[#This Row],[Equip '#]], EQB[[#This Row],[Equip '#]])=1, SUMIF(EQB[Equip '#],EQB[[#This Row],[Equip '#]],EQB[Units]),"")</f>
        <v>0.5</v>
      </c>
    </row>
    <row r="99" spans="1:16" x14ac:dyDescent="0.25">
      <c r="A99" s="58" t="str">
        <f>IF(EQB[[#This Row],[Job]]="","",IFERROR(VLOOKUP(EQB[[#This Row],[Job]],Table_Query_from_Cas_Ragle[[Job '#]:[Division]],4,FALSE),"New Job List Needed"))</f>
        <v>WT</v>
      </c>
      <c r="B99" s="36" t="s">
        <v>152</v>
      </c>
      <c r="C99" s="36" t="str">
        <f>IFERROR(_xlfn.XLOOKUP(EQB[[#This Row],[Equip '#]],Table7[Equip '#],Table7[Equipment Description],),"NO EQUIPMENT NUMBER")</f>
        <v>2022 DODGE RAM 1500</v>
      </c>
      <c r="D99" s="38">
        <f>Summary!$F$2</f>
        <v>45777</v>
      </c>
      <c r="E99" s="7" t="s">
        <v>3373</v>
      </c>
      <c r="F99" s="36">
        <v>1</v>
      </c>
      <c r="G99" s="45" t="s">
        <v>2</v>
      </c>
      <c r="H99" s="36">
        <v>4</v>
      </c>
      <c r="I99" s="36">
        <v>0.77</v>
      </c>
      <c r="J99" s="36" t="s">
        <v>3551</v>
      </c>
      <c r="K99" s="39">
        <f>IFERROR(VLOOKUP(B99,'Equip Rates'!$B:$D,3,FALSE), "No Equipment Rate")</f>
        <v>1500</v>
      </c>
      <c r="L99" s="39">
        <f t="shared" si="1"/>
        <v>1155</v>
      </c>
      <c r="M99" s="37"/>
      <c r="N99" s="36"/>
      <c r="O99" s="37"/>
      <c r="P99" s="87">
        <f>IF(COUNTIF(INDEX(EQB[Equip '#],1):EQB[[#This Row],[Equip '#]], EQB[[#This Row],[Equip '#]])=1, SUMIF(EQB[Equip '#],EQB[[#This Row],[Equip '#]],EQB[Units]),"")</f>
        <v>1</v>
      </c>
    </row>
    <row r="100" spans="1:16" x14ac:dyDescent="0.25">
      <c r="A100" s="58" t="str">
        <f>IF(EQB[[#This Row],[Job]]="","",IFERROR(VLOOKUP(EQB[[#This Row],[Job]],Table_Query_from_Cas_Ragle[[Job '#]:[Division]],4,FALSE),"New Job List Needed"))</f>
        <v>WT</v>
      </c>
      <c r="B100" s="36" t="s">
        <v>3279</v>
      </c>
      <c r="C100" s="36" t="str">
        <f>IFERROR(_xlfn.XLOOKUP(EQB[[#This Row],[Equip '#]],Table7[Equip '#],Table7[Equipment Description],),"NO EQUIPMENT NUMBER")</f>
        <v>2022 DODGE RAM 1500</v>
      </c>
      <c r="D100" s="38">
        <f>Summary!$F$2</f>
        <v>45777</v>
      </c>
      <c r="E100" s="36" t="s">
        <v>3373</v>
      </c>
      <c r="F100" s="36">
        <v>1</v>
      </c>
      <c r="G100" s="45" t="s">
        <v>2</v>
      </c>
      <c r="H100" s="36">
        <v>4</v>
      </c>
      <c r="I100" s="36">
        <v>0.73</v>
      </c>
      <c r="J100" s="36" t="s">
        <v>3551</v>
      </c>
      <c r="K100" s="39">
        <f>IFERROR(VLOOKUP(B100,'Equip Rates'!$B:$D,3,FALSE), "No Equipment Rate")</f>
        <v>1300</v>
      </c>
      <c r="L100" s="39">
        <f t="shared" si="1"/>
        <v>949</v>
      </c>
      <c r="M100" s="37"/>
      <c r="N100" s="36"/>
      <c r="O100" s="37"/>
      <c r="P100" s="87" t="str">
        <f>IF(COUNTIF(INDEX(EQB[Equip '#],1):EQB[[#This Row],[Equip '#]], EQB[[#This Row],[Equip '#]])=1, SUMIF(EQB[Equip '#],EQB[[#This Row],[Equip '#]],EQB[Units]),"")</f>
        <v/>
      </c>
    </row>
    <row r="101" spans="1:16" x14ac:dyDescent="0.25">
      <c r="A101" s="58" t="str">
        <f>IF(EQB[[#This Row],[Job]]="","",IFERROR(VLOOKUP(EQB[[#This Row],[Job]],Table_Query_from_Cas_Ragle[[Job '#]:[Division]],4,FALSE),"New Job List Needed"))</f>
        <v>WT</v>
      </c>
      <c r="B101" s="36" t="s">
        <v>3701</v>
      </c>
      <c r="C101" s="36" t="str">
        <f>IFERROR(_xlfn.XLOOKUP(EQB[[#This Row],[Equip '#]],Table7[Equip '#],Table7[Equipment Description],),"NO EQUIPMENT NUMBER")</f>
        <v>2022 DODGE RAM 1500</v>
      </c>
      <c r="D101" s="38">
        <f>Summary!$F$2</f>
        <v>45777</v>
      </c>
      <c r="E101" s="7" t="s">
        <v>3373</v>
      </c>
      <c r="F101" s="36">
        <v>1</v>
      </c>
      <c r="G101" s="45" t="s">
        <v>2</v>
      </c>
      <c r="H101" s="36">
        <v>4</v>
      </c>
      <c r="I101" s="36">
        <v>1</v>
      </c>
      <c r="J101" s="36" t="s">
        <v>3551</v>
      </c>
      <c r="K101" s="39">
        <f>IFERROR(VLOOKUP(B101,'Equip Rates'!$B:$D,3,FALSE), "No Equipment Rate")</f>
        <v>1500</v>
      </c>
      <c r="L101" s="39">
        <f t="shared" si="1"/>
        <v>1500</v>
      </c>
      <c r="M101" s="37"/>
      <c r="N101" s="36"/>
      <c r="O101" s="37"/>
      <c r="P101" s="87" t="str">
        <f>IF(COUNTIF(INDEX(EQB[Equip '#],1):EQB[[#This Row],[Equip '#]], EQB[[#This Row],[Equip '#]])=1, SUMIF(EQB[Equip '#],EQB[[#This Row],[Equip '#]],EQB[Units]),"")</f>
        <v/>
      </c>
    </row>
    <row r="102" spans="1:16" x14ac:dyDescent="0.25">
      <c r="A102" s="58" t="str">
        <f>IF(EQB[[#This Row],[Job]]="","",IFERROR(VLOOKUP(EQB[[#This Row],[Job]],Table_Query_from_Cas_Ragle[[Job '#]:[Division]],4,FALSE),"New Job List Needed"))</f>
        <v>WT</v>
      </c>
      <c r="B102" s="36" t="s">
        <v>4264</v>
      </c>
      <c r="C102" s="36" t="str">
        <f>IFERROR(_xlfn.XLOOKUP(EQB[[#This Row],[Equip '#]],Table7[Equip '#],Table7[Equipment Description],),"NO EQUIPMENT NUMBER")</f>
        <v>2023 FORD F-250 XL</v>
      </c>
      <c r="D102" s="38">
        <f>Summary!$F$2</f>
        <v>45777</v>
      </c>
      <c r="E102" s="7" t="s">
        <v>3373</v>
      </c>
      <c r="F102" s="36">
        <v>1</v>
      </c>
      <c r="G102" s="45" t="s">
        <v>2</v>
      </c>
      <c r="H102" s="36">
        <v>4</v>
      </c>
      <c r="I102" s="36">
        <v>0.66</v>
      </c>
      <c r="J102" s="36" t="s">
        <v>3551</v>
      </c>
      <c r="K102" s="39">
        <f>IFERROR(VLOOKUP(B102,'Equip Rates'!$B:$D,3,FALSE), "No Equipment Rate")</f>
        <v>1500</v>
      </c>
      <c r="L102" s="39">
        <f t="shared" si="1"/>
        <v>990</v>
      </c>
      <c r="M102" s="37"/>
      <c r="N102" s="36"/>
      <c r="O102" s="37"/>
      <c r="P102" s="87">
        <f>IF(COUNTIF(INDEX(EQB[Equip '#],1):EQB[[#This Row],[Equip '#]], EQB[[#This Row],[Equip '#]])=1, SUMIF(EQB[Equip '#],EQB[[#This Row],[Equip '#]],EQB[Units]),"")</f>
        <v>1</v>
      </c>
    </row>
    <row r="103" spans="1:16" x14ac:dyDescent="0.25">
      <c r="A103" s="58" t="str">
        <f>IF(EQB[[#This Row],[Job]]="","",IFERROR(VLOOKUP(EQB[[#This Row],[Job]],Table_Query_from_Cas_Ragle[[Job '#]:[Division]],4,FALSE),"New Job List Needed"))</f>
        <v>WT</v>
      </c>
      <c r="B103" s="36" t="s">
        <v>4129</v>
      </c>
      <c r="C103" s="36" t="str">
        <f>IFERROR(_xlfn.XLOOKUP(EQB[[#This Row],[Equip '#]],Table7[Equip '#],Table7[Equipment Description],),"NO EQUIPMENT NUMBER")</f>
        <v>2023 FORD F-250 XL</v>
      </c>
      <c r="D103" s="38">
        <f>Summary!$F$2</f>
        <v>45777</v>
      </c>
      <c r="E103" s="7" t="s">
        <v>3373</v>
      </c>
      <c r="F103" s="36">
        <v>1</v>
      </c>
      <c r="G103" s="45" t="s">
        <v>2</v>
      </c>
      <c r="H103" s="36">
        <v>4</v>
      </c>
      <c r="I103" s="36">
        <v>0.14000000000000001</v>
      </c>
      <c r="J103" s="36" t="s">
        <v>3551</v>
      </c>
      <c r="K103" s="39">
        <f>IFERROR(VLOOKUP(B103,'Equip Rates'!$B:$D,3,FALSE), "No Equipment Rate")</f>
        <v>1500</v>
      </c>
      <c r="L103" s="39">
        <f t="shared" si="1"/>
        <v>210.00000000000003</v>
      </c>
      <c r="M103" s="37"/>
      <c r="N103" s="36"/>
      <c r="O103" s="37"/>
      <c r="P103" s="87">
        <f>IF(COUNTIF(INDEX(EQB[Equip '#],1):EQB[[#This Row],[Equip '#]], EQB[[#This Row],[Equip '#]])=1, SUMIF(EQB[Equip '#],EQB[[#This Row],[Equip '#]],EQB[Units]),"")</f>
        <v>1</v>
      </c>
    </row>
    <row r="104" spans="1:16" x14ac:dyDescent="0.25">
      <c r="A104" s="58" t="str">
        <f>IF(EQB[[#This Row],[Job]]="","",IFERROR(VLOOKUP(EQB[[#This Row],[Job]],Table_Query_from_Cas_Ragle[[Job '#]:[Division]],4,FALSE),"New Job List Needed"))</f>
        <v>WT</v>
      </c>
      <c r="B104" s="36" t="s">
        <v>3100</v>
      </c>
      <c r="C104" s="36" t="str">
        <f>IFERROR(_xlfn.XLOOKUP(EQB[[#This Row],[Equip '#]],Table7[Equip '#],Table7[Equipment Description],),"NO EQUIPMENT NUMBER")</f>
        <v>2023 FORD F-250 XL</v>
      </c>
      <c r="D104" s="38">
        <f>Summary!$F$2</f>
        <v>45777</v>
      </c>
      <c r="E104" s="7" t="s">
        <v>4126</v>
      </c>
      <c r="F104" s="36">
        <v>1</v>
      </c>
      <c r="G104" s="45" t="s">
        <v>2</v>
      </c>
      <c r="H104" s="36">
        <v>4</v>
      </c>
      <c r="I104" s="36">
        <v>0.48</v>
      </c>
      <c r="J104" s="36" t="s">
        <v>3551</v>
      </c>
      <c r="K104" s="39">
        <f>IFERROR(VLOOKUP(B104,'Equip Rates'!$B:$D,3,FALSE), "No Equipment Rate")</f>
        <v>1300</v>
      </c>
      <c r="L104" s="39">
        <f t="shared" si="1"/>
        <v>624</v>
      </c>
      <c r="M104" s="37"/>
      <c r="N104" s="36"/>
      <c r="O104" s="37"/>
      <c r="P104" s="87">
        <f>IF(COUNTIF(INDEX(EQB[Equip '#],1):EQB[[#This Row],[Equip '#]], EQB[[#This Row],[Equip '#]])=1, SUMIF(EQB[Equip '#],EQB[[#This Row],[Equip '#]],EQB[Units]),"")</f>
        <v>1</v>
      </c>
    </row>
    <row r="105" spans="1:16" x14ac:dyDescent="0.25">
      <c r="A105" s="58" t="str">
        <f>IF(EQB[[#This Row],[Job]]="","",IFERROR(VLOOKUP(EQB[[#This Row],[Job]],Table_Query_from_Cas_Ragle[[Job '#]:[Division]],4,FALSE),"New Job List Needed"))</f>
        <v>WT</v>
      </c>
      <c r="B105" s="36" t="s">
        <v>3645</v>
      </c>
      <c r="C105" s="36" t="str">
        <f>IFERROR(_xlfn.XLOOKUP(EQB[[#This Row],[Equip '#]],Table7[Equip '#],Table7[Equipment Description],),"NO EQUIPMENT NUMBER")</f>
        <v>2015 CAT 329FL</v>
      </c>
      <c r="D105" s="38">
        <f>Summary!$F$2</f>
        <v>45777</v>
      </c>
      <c r="E105" s="7" t="s">
        <v>4126</v>
      </c>
      <c r="F105" s="36">
        <v>1</v>
      </c>
      <c r="G105" s="45" t="s">
        <v>2</v>
      </c>
      <c r="H105" s="36">
        <v>4</v>
      </c>
      <c r="I105" s="36">
        <v>0.18</v>
      </c>
      <c r="J105" s="36" t="s">
        <v>3551</v>
      </c>
      <c r="K105" s="39">
        <f>IFERROR(VLOOKUP(B105,'Equip Rates'!$B:$D,3,FALSE), "No Equipment Rate")</f>
        <v>2000</v>
      </c>
      <c r="L105" s="39">
        <f t="shared" si="1"/>
        <v>360</v>
      </c>
      <c r="M105" s="37"/>
      <c r="N105" s="36"/>
      <c r="O105" s="37"/>
      <c r="P105" s="87">
        <f>IF(COUNTIF(INDEX(EQB[Equip '#],1):EQB[[#This Row],[Equip '#]], EQB[[#This Row],[Equip '#]])=1, SUMIF(EQB[Equip '#],EQB[[#This Row],[Equip '#]],EQB[Units]),"")</f>
        <v>0.75</v>
      </c>
    </row>
    <row r="106" spans="1:16" x14ac:dyDescent="0.25">
      <c r="A106" s="58" t="str">
        <f>IF(EQB[[#This Row],[Job]]="","",IFERROR(VLOOKUP(EQB[[#This Row],[Job]],Table_Query_from_Cas_Ragle[[Job '#]:[Division]],4,FALSE),"New Job List Needed"))</f>
        <v>WT</v>
      </c>
      <c r="B106" s="36" t="s">
        <v>4264</v>
      </c>
      <c r="C106" s="36" t="str">
        <f>IFERROR(_xlfn.XLOOKUP(EQB[[#This Row],[Equip '#]],Table7[Equip '#],Table7[Equipment Description],),"NO EQUIPMENT NUMBER")</f>
        <v>CAT 140M3 (2014)</v>
      </c>
      <c r="D106" s="38">
        <f>Summary!$F$2</f>
        <v>45777</v>
      </c>
      <c r="E106" s="36" t="s">
        <v>4126</v>
      </c>
      <c r="F106" s="36">
        <v>1</v>
      </c>
      <c r="G106" s="45" t="s">
        <v>2</v>
      </c>
      <c r="H106" s="36">
        <v>4</v>
      </c>
      <c r="I106" s="36">
        <v>0.16</v>
      </c>
      <c r="J106" s="36" t="s">
        <v>3551</v>
      </c>
      <c r="K106" s="39">
        <f>IFERROR(VLOOKUP(B106,'Equip Rates'!$B:$D,3,FALSE), "No Equipment Rate")</f>
        <v>1500</v>
      </c>
      <c r="L106" s="39">
        <f t="shared" si="1"/>
        <v>240</v>
      </c>
      <c r="M106" s="37"/>
      <c r="N106" s="36"/>
      <c r="O106" s="37"/>
      <c r="P106" s="87">
        <f>IF(COUNTIF(INDEX(EQB[Equip '#],1):EQB[[#This Row],[Equip '#]], EQB[[#This Row],[Equip '#]])=1, SUMIF(EQB[Equip '#],EQB[[#This Row],[Equip '#]],EQB[Units]),"")</f>
        <v>1</v>
      </c>
    </row>
    <row r="107" spans="1:16" x14ac:dyDescent="0.25">
      <c r="A107" s="58" t="str">
        <f>IF(EQB[[#This Row],[Job]]="","",IFERROR(VLOOKUP(EQB[[#This Row],[Job]],Table_Query_from_Cas_Ragle[[Job '#]:[Division]],4,FALSE),"New Job List Needed"))</f>
        <v>WT</v>
      </c>
      <c r="B107" s="36" t="s">
        <v>229</v>
      </c>
      <c r="C107" s="36" t="str">
        <f>IFERROR(_xlfn.XLOOKUP(EQB[[#This Row],[Equip '#]],Table7[Equip '#],Table7[Equipment Description],),"NO EQUIPMENT NUMBER")</f>
        <v>VER-MAC PCMS-1500LP (H223790)</v>
      </c>
      <c r="D107" s="38">
        <f>Summary!$F$2</f>
        <v>45777</v>
      </c>
      <c r="E107" s="7" t="s">
        <v>4126</v>
      </c>
      <c r="F107" s="36">
        <v>1</v>
      </c>
      <c r="G107" s="45" t="s">
        <v>7783</v>
      </c>
      <c r="H107" s="36">
        <v>4</v>
      </c>
      <c r="I107" s="36">
        <v>0</v>
      </c>
      <c r="J107" s="36" t="s">
        <v>3551</v>
      </c>
      <c r="K107" s="39">
        <f>IFERROR(VLOOKUP(B107,'Equip Rates'!$B:$D,3,FALSE), "No Equipment Rate")</f>
        <v>3650</v>
      </c>
      <c r="L107" s="39">
        <f t="shared" si="1"/>
        <v>0</v>
      </c>
      <c r="M107" s="37"/>
      <c r="N107" s="36"/>
      <c r="O107" s="37"/>
      <c r="P107" s="87">
        <f>IF(COUNTIF(INDEX(EQB[Equip '#],1):EQB[[#This Row],[Equip '#]], EQB[[#This Row],[Equip '#]])=1, SUMIF(EQB[Equip '#],EQB[[#This Row],[Equip '#]],EQB[Units]),"")</f>
        <v>1</v>
      </c>
    </row>
    <row r="108" spans="1:16" x14ac:dyDescent="0.25">
      <c r="A108" s="58" t="str">
        <f>IF(EQB[[#This Row],[Job]]="","",IFERROR(VLOOKUP(EQB[[#This Row],[Job]],Table_Query_from_Cas_Ragle[[Job '#]:[Division]],4,FALSE),"New Job List Needed"))</f>
        <v>WT</v>
      </c>
      <c r="B108" s="36" t="s">
        <v>158</v>
      </c>
      <c r="C108" s="36" t="str">
        <f>IFERROR(_xlfn.XLOOKUP(EQB[[#This Row],[Equip '#]],Table7[Equip '#],Table7[Equipment Description],),"NO EQUIPMENT NUMBER")</f>
        <v>VER-MAC PCMS-1500LP (H223773)</v>
      </c>
      <c r="D108" s="38">
        <f>Summary!$F$2</f>
        <v>45777</v>
      </c>
      <c r="E108" s="7" t="s">
        <v>4126</v>
      </c>
      <c r="F108" s="36">
        <v>1</v>
      </c>
      <c r="G108" s="45" t="s">
        <v>7783</v>
      </c>
      <c r="H108" s="36">
        <v>4</v>
      </c>
      <c r="I108" s="36">
        <v>0</v>
      </c>
      <c r="J108" s="36" t="s">
        <v>3551</v>
      </c>
      <c r="K108" s="39">
        <f>IFERROR(VLOOKUP(B108,'Equip Rates'!$B:$D,3,FALSE), "No Equipment Rate")</f>
        <v>3650</v>
      </c>
      <c r="L108" s="39">
        <f t="shared" si="1"/>
        <v>0</v>
      </c>
      <c r="M108" s="37"/>
      <c r="N108" s="36"/>
      <c r="O108" s="37"/>
      <c r="P108" s="87">
        <f>IF(COUNTIF(INDEX(EQB[Equip '#],1):EQB[[#This Row],[Equip '#]], EQB[[#This Row],[Equip '#]])=1, SUMIF(EQB[Equip '#],EQB[[#This Row],[Equip '#]],EQB[Units]),"")</f>
        <v>1</v>
      </c>
    </row>
    <row r="109" spans="1:16" x14ac:dyDescent="0.25">
      <c r="A109" s="58" t="str">
        <f>IF(EQB[[#This Row],[Job]]="","",IFERROR(VLOOKUP(EQB[[#This Row],[Job]],Table_Query_from_Cas_Ragle[[Job '#]:[Division]],4,FALSE),"New Job List Needed"))</f>
        <v>WT</v>
      </c>
      <c r="B109" s="36" t="s">
        <v>230</v>
      </c>
      <c r="C109" s="36" t="str">
        <f>IFERROR(_xlfn.XLOOKUP(EQB[[#This Row],[Equip '#]],Table7[Equip '#],Table7[Equipment Description],),"NO EQUIPMENT NUMBER")</f>
        <v>2015 CAT AP1055F</v>
      </c>
      <c r="D109" s="38">
        <f>Summary!$F$2</f>
        <v>45777</v>
      </c>
      <c r="E109" s="7" t="s">
        <v>4126</v>
      </c>
      <c r="F109" s="36">
        <v>1</v>
      </c>
      <c r="G109" s="45" t="s">
        <v>7783</v>
      </c>
      <c r="H109" s="36">
        <v>4</v>
      </c>
      <c r="I109" s="36">
        <v>0</v>
      </c>
      <c r="J109" s="36" t="s">
        <v>3551</v>
      </c>
      <c r="K109" s="39">
        <f>IFERROR(VLOOKUP(B109,'Equip Rates'!$B:$D,3,FALSE), "No Equipment Rate")</f>
        <v>3650</v>
      </c>
      <c r="L109" s="39">
        <f t="shared" si="1"/>
        <v>0</v>
      </c>
      <c r="M109" s="37"/>
      <c r="N109" s="36"/>
      <c r="O109" s="37"/>
      <c r="P109" s="87">
        <f>IF(COUNTIF(INDEX(EQB[Equip '#],1):EQB[[#This Row],[Equip '#]], EQB[[#This Row],[Equip '#]])=1, SUMIF(EQB[Equip '#],EQB[[#This Row],[Equip '#]],EQB[Units]),"")</f>
        <v>1</v>
      </c>
    </row>
    <row r="110" spans="1:16" x14ac:dyDescent="0.25">
      <c r="A110" s="58" t="str">
        <f>IF(EQB[[#This Row],[Job]]="","",IFERROR(VLOOKUP(EQB[[#This Row],[Job]],Table_Query_from_Cas_Ragle[[Job '#]:[Division]],4,FALSE),"New Job List Needed"))</f>
        <v>WT</v>
      </c>
      <c r="B110" s="36" t="s">
        <v>231</v>
      </c>
      <c r="C110" s="36" t="str">
        <f>IFERROR(_xlfn.XLOOKUP(EQB[[#This Row],[Equip '#]],Table7[Equip '#],Table7[Equipment Description],),"NO EQUIPMENT NUMBER")</f>
        <v>2017 F-150 E48666</v>
      </c>
      <c r="D110" s="38">
        <f>Summary!$F$2</f>
        <v>45777</v>
      </c>
      <c r="E110" s="7" t="s">
        <v>4126</v>
      </c>
      <c r="F110" s="36">
        <v>1</v>
      </c>
      <c r="G110" s="45" t="s">
        <v>7783</v>
      </c>
      <c r="H110" s="36">
        <v>4</v>
      </c>
      <c r="I110" s="36">
        <v>0</v>
      </c>
      <c r="J110" s="36" t="s">
        <v>3551</v>
      </c>
      <c r="K110" s="39">
        <f>IFERROR(VLOOKUP(B110,'Equip Rates'!$B:$D,3,FALSE), "No Equipment Rate")</f>
        <v>3650</v>
      </c>
      <c r="L110" s="39">
        <f t="shared" si="1"/>
        <v>0</v>
      </c>
      <c r="M110" s="37"/>
      <c r="N110" s="36"/>
      <c r="O110" s="37"/>
      <c r="P110" s="87" t="str">
        <f>IF(COUNTIF(INDEX(EQB[Equip '#],1):EQB[[#This Row],[Equip '#]], EQB[[#This Row],[Equip '#]])=1, SUMIF(EQB[Equip '#],EQB[[#This Row],[Equip '#]],EQB[Units]),"")</f>
        <v/>
      </c>
    </row>
    <row r="111" spans="1:16" x14ac:dyDescent="0.25">
      <c r="A111" s="58" t="str">
        <f>IF(EQB[[#This Row],[Job]]="","",IFERROR(VLOOKUP(EQB[[#This Row],[Job]],Table_Query_from_Cas_Ragle[[Job '#]:[Division]],4,FALSE),"New Job List Needed"))</f>
        <v>WT</v>
      </c>
      <c r="B111" s="36" t="s">
        <v>169</v>
      </c>
      <c r="C111" s="36" t="str">
        <f>IFERROR(_xlfn.XLOOKUP(EQB[[#This Row],[Equip '#]],Table7[Equip '#],Table7[Equipment Description],),"NO EQUIPMENT NUMBER")</f>
        <v>2019 F150 F14517</v>
      </c>
      <c r="D111" s="38">
        <f>Summary!$F$2</f>
        <v>45777</v>
      </c>
      <c r="E111" s="7" t="s">
        <v>4126</v>
      </c>
      <c r="F111" s="36">
        <v>1</v>
      </c>
      <c r="G111" s="45"/>
      <c r="H111" s="36">
        <v>4</v>
      </c>
      <c r="I111" s="36">
        <v>0.89</v>
      </c>
      <c r="J111" s="36" t="s">
        <v>3551</v>
      </c>
      <c r="K111" s="39">
        <f>IFERROR(VLOOKUP(B111,'Equip Rates'!$B:$D,3,FALSE), "No Equipment Rate")</f>
        <v>2500</v>
      </c>
      <c r="L111" s="39">
        <f t="shared" si="1"/>
        <v>2225</v>
      </c>
      <c r="M111" s="37"/>
      <c r="N111" s="36"/>
      <c r="O111" s="37"/>
      <c r="P111" s="87" t="str">
        <f>IF(COUNTIF(INDEX(EQB[Equip '#],1):EQB[[#This Row],[Equip '#]], EQB[[#This Row],[Equip '#]])=1, SUMIF(EQB[Equip '#],EQB[[#This Row],[Equip '#]],EQB[Units]),"")</f>
        <v/>
      </c>
    </row>
    <row r="112" spans="1:16" x14ac:dyDescent="0.25">
      <c r="A112" s="58" t="str">
        <f>IF(EQB[[#This Row],[Job]]="","",IFERROR(VLOOKUP(EQB[[#This Row],[Job]],Table_Query_from_Cas_Ragle[[Job '#]:[Division]],4,FALSE),"New Job List Needed"))</f>
        <v>WT</v>
      </c>
      <c r="B112" s="36" t="s">
        <v>175</v>
      </c>
      <c r="C112" s="36" t="str">
        <f>IFERROR(_xlfn.XLOOKUP(EQB[[#This Row],[Equip '#]],Table7[Equip '#],Table7[Equipment Description],),"NO EQUIPMENT NUMBER")</f>
        <v>2020 F-250 D40370</v>
      </c>
      <c r="D112" s="38">
        <f>Summary!$F$2</f>
        <v>45777</v>
      </c>
      <c r="E112" s="7" t="s">
        <v>4126</v>
      </c>
      <c r="F112" s="36">
        <v>1</v>
      </c>
      <c r="G112" s="45"/>
      <c r="H112" s="36">
        <v>4</v>
      </c>
      <c r="I112" s="36">
        <v>0.94</v>
      </c>
      <c r="J112" s="36" t="s">
        <v>3551</v>
      </c>
      <c r="K112" s="39">
        <f>IFERROR(VLOOKUP(B112,'Equip Rates'!$B:$D,3,FALSE), "No Equipment Rate")</f>
        <v>1200</v>
      </c>
      <c r="L112" s="39">
        <f t="shared" si="1"/>
        <v>1128</v>
      </c>
      <c r="M112" s="37"/>
      <c r="N112" s="36"/>
      <c r="O112" s="37"/>
      <c r="P112" s="87">
        <f>IF(COUNTIF(INDEX(EQB[Equip '#],1):EQB[[#This Row],[Equip '#]], EQB[[#This Row],[Equip '#]])=1, SUMIF(EQB[Equip '#],EQB[[#This Row],[Equip '#]],EQB[Units]),"")</f>
        <v>1</v>
      </c>
    </row>
    <row r="113" spans="1:16" x14ac:dyDescent="0.25">
      <c r="A113" s="58" t="str">
        <f>IF(EQB[[#This Row],[Job]]="","",IFERROR(VLOOKUP(EQB[[#This Row],[Job]],Table_Query_from_Cas_Ragle[[Job '#]:[Division]],4,FALSE),"New Job List Needed"))</f>
        <v>WT</v>
      </c>
      <c r="B113" s="36" t="s">
        <v>181</v>
      </c>
      <c r="C113" s="36" t="str">
        <f>IFERROR(_xlfn.XLOOKUP(EQB[[#This Row],[Equip '#]],Table7[Equip '#],Table7[Equipment Description],),"NO EQUIPMENT NUMBER")</f>
        <v>2020 F-250 D97616</v>
      </c>
      <c r="D113" s="38">
        <f>Summary!$F$2</f>
        <v>45777</v>
      </c>
      <c r="E113" s="7" t="s">
        <v>4126</v>
      </c>
      <c r="F113" s="36">
        <v>1</v>
      </c>
      <c r="G113" s="45"/>
      <c r="H113" s="36">
        <v>4</v>
      </c>
      <c r="I113" s="36">
        <v>0.97</v>
      </c>
      <c r="J113" s="36" t="s">
        <v>3551</v>
      </c>
      <c r="K113" s="39">
        <f>IFERROR(VLOOKUP(B113,'Equip Rates'!$B:$D,3,FALSE), "No Equipment Rate")</f>
        <v>5500</v>
      </c>
      <c r="L113" s="39">
        <f t="shared" si="1"/>
        <v>5335</v>
      </c>
      <c r="M113" s="37"/>
      <c r="N113" s="36"/>
      <c r="O113" s="37"/>
      <c r="P113" s="87">
        <f>IF(COUNTIF(INDEX(EQB[Equip '#],1):EQB[[#This Row],[Equip '#]], EQB[[#This Row],[Equip '#]])=1, SUMIF(EQB[Equip '#],EQB[[#This Row],[Equip '#]],EQB[Units]),"")</f>
        <v>1</v>
      </c>
    </row>
    <row r="114" spans="1:16" x14ac:dyDescent="0.25">
      <c r="A114" s="58" t="str">
        <f>IF(EQB[[#This Row],[Job]]="","",IFERROR(VLOOKUP(EQB[[#This Row],[Job]],Table_Query_from_Cas_Ragle[[Job '#]:[Division]],4,FALSE),"New Job List Needed"))</f>
        <v>WT</v>
      </c>
      <c r="B114" s="36" t="s">
        <v>3849</v>
      </c>
      <c r="C114" s="36" t="str">
        <f>IFERROR(_xlfn.XLOOKUP(EQB[[#This Row],[Equip '#]],Table7[Equip '#],Table7[Equipment Description],),"NO EQUIPMENT NUMBER")</f>
        <v>2022 F-250 C70266</v>
      </c>
      <c r="D114" s="38">
        <f>Summary!$F$2</f>
        <v>45777</v>
      </c>
      <c r="E114" s="36" t="s">
        <v>4126</v>
      </c>
      <c r="F114" s="36">
        <v>1</v>
      </c>
      <c r="G114" s="45"/>
      <c r="H114" s="36">
        <v>4</v>
      </c>
      <c r="I114" s="36">
        <v>1</v>
      </c>
      <c r="J114" s="36" t="s">
        <v>3551</v>
      </c>
      <c r="K114" s="39">
        <f>IFERROR(VLOOKUP(B114,'Equip Rates'!$B:$D,3,FALSE), "No Equipment Rate")</f>
        <v>800</v>
      </c>
      <c r="L114" s="39">
        <f t="shared" si="1"/>
        <v>800</v>
      </c>
      <c r="M114" s="37"/>
      <c r="N114" s="36"/>
      <c r="O114" s="37"/>
      <c r="P114" s="87">
        <f>IF(COUNTIF(INDEX(EQB[Equip '#],1):EQB[[#This Row],[Equip '#]], EQB[[#This Row],[Equip '#]])=1, SUMIF(EQB[Equip '#],EQB[[#This Row],[Equip '#]],EQB[Units]),"")</f>
        <v>1</v>
      </c>
    </row>
    <row r="115" spans="1:16" x14ac:dyDescent="0.25">
      <c r="A115" s="58" t="str">
        <f>IF(EQB[[#This Row],[Job]]="","",IFERROR(VLOOKUP(EQB[[#This Row],[Job]],Table_Query_from_Cas_Ragle[[Job '#]:[Division]],4,FALSE),"New Job List Needed"))</f>
        <v>WT</v>
      </c>
      <c r="B115" s="36" t="s">
        <v>3851</v>
      </c>
      <c r="C115" s="36" t="str">
        <f>IFERROR(_xlfn.XLOOKUP(EQB[[#This Row],[Equip '#]],Table7[Equip '#],Table7[Equipment Description],),"NO EQUIPMENT NUMBER")</f>
        <v>2022 F-250 G40582</v>
      </c>
      <c r="D115" s="38">
        <f>Summary!$F$2</f>
        <v>45777</v>
      </c>
      <c r="E115" s="36" t="s">
        <v>4126</v>
      </c>
      <c r="F115" s="36">
        <v>1</v>
      </c>
      <c r="G115" s="45"/>
      <c r="H115" s="36">
        <v>4</v>
      </c>
      <c r="I115" s="36">
        <v>0.56999999999999995</v>
      </c>
      <c r="J115" s="36" t="s">
        <v>3551</v>
      </c>
      <c r="K115" s="39">
        <f>IFERROR(VLOOKUP(B115,'Equip Rates'!$B:$D,3,FALSE), "No Equipment Rate")</f>
        <v>800</v>
      </c>
      <c r="L115" s="39">
        <f t="shared" si="1"/>
        <v>455.99999999999994</v>
      </c>
      <c r="M115" s="37"/>
      <c r="N115" s="36"/>
      <c r="O115" s="37"/>
      <c r="P115" s="87" t="str">
        <f>IF(COUNTIF(INDEX(EQB[Equip '#],1):EQB[[#This Row],[Equip '#]], EQB[[#This Row],[Equip '#]])=1, SUMIF(EQB[Equip '#],EQB[[#This Row],[Equip '#]],EQB[Units]),"")</f>
        <v/>
      </c>
    </row>
    <row r="116" spans="1:16" x14ac:dyDescent="0.25">
      <c r="A116" s="58" t="str">
        <f>IF(EQB[[#This Row],[Job]]="","",IFERROR(VLOOKUP(EQB[[#This Row],[Job]],Table_Query_from_Cas_Ragle[[Job '#]:[Division]],4,FALSE),"New Job List Needed"))</f>
        <v>WT</v>
      </c>
      <c r="B116" s="36" t="s">
        <v>3378</v>
      </c>
      <c r="C116" s="36" t="str">
        <f>IFERROR(_xlfn.XLOOKUP(EQB[[#This Row],[Equip '#]],Table7[Equip '#],Table7[Equipment Description],),"NO EQUIPMENT NUMBER")</f>
        <v>2024 FORD MAVERICK (RRB41388)</v>
      </c>
      <c r="D116" s="38">
        <f>Summary!$F$2</f>
        <v>45777</v>
      </c>
      <c r="E116" s="7" t="s">
        <v>4126</v>
      </c>
      <c r="F116" s="36">
        <v>1</v>
      </c>
      <c r="G116" s="45"/>
      <c r="H116" s="36">
        <v>4</v>
      </c>
      <c r="I116" s="36">
        <v>1</v>
      </c>
      <c r="J116" s="36"/>
      <c r="K116" s="59">
        <f>IFERROR(VLOOKUP(B116,'Equip Rates'!$B:$D,3,FALSE), "No Equipment Rate")</f>
        <v>1250</v>
      </c>
      <c r="L116" s="59">
        <f t="shared" si="1"/>
        <v>1250</v>
      </c>
      <c r="M116" s="37"/>
      <c r="N116" s="36"/>
      <c r="O116" s="37"/>
      <c r="P116" s="87" t="str">
        <f>IF(COUNTIF(INDEX(EQB[Equip '#],1):EQB[[#This Row],[Equip '#]], EQB[[#This Row],[Equip '#]])=1, SUMIF(EQB[Equip '#],EQB[[#This Row],[Equip '#]],EQB[Units]),"")</f>
        <v/>
      </c>
    </row>
    <row r="117" spans="1:16" x14ac:dyDescent="0.25">
      <c r="A117" s="58" t="str">
        <f>IF(EQB[[#This Row],[Job]]="","",IFERROR(VLOOKUP(EQB[[#This Row],[Job]],Table_Query_from_Cas_Ragle[[Job '#]:[Division]],4,FALSE),"New Job List Needed"))</f>
        <v>WT</v>
      </c>
      <c r="B117" s="36" t="s">
        <v>3380</v>
      </c>
      <c r="C117" s="36" t="str">
        <f>IFERROR(_xlfn.XLOOKUP(EQB[[#This Row],[Equip '#]],Table7[Equip '#],Table7[Equipment Description],),"NO EQUIPMENT NUMBER")</f>
        <v>84" CAT 563 Padfoot Roller</v>
      </c>
      <c r="D117" s="38">
        <f>Summary!$F$2</f>
        <v>45777</v>
      </c>
      <c r="E117" s="7" t="s">
        <v>4126</v>
      </c>
      <c r="F117" s="36">
        <v>1</v>
      </c>
      <c r="G117" s="45"/>
      <c r="H117" s="36">
        <v>4</v>
      </c>
      <c r="I117" s="36">
        <v>0.78</v>
      </c>
      <c r="J117" s="36"/>
      <c r="K117" s="59">
        <f>IFERROR(VLOOKUP(B117,'Equip Rates'!$B:$D,3,FALSE), "No Equipment Rate")</f>
        <v>1250</v>
      </c>
      <c r="L117" s="59">
        <f t="shared" si="1"/>
        <v>975</v>
      </c>
      <c r="M117" s="37"/>
      <c r="N117" s="36"/>
      <c r="O117" s="37"/>
      <c r="P117" s="87">
        <f>IF(COUNTIF(INDEX(EQB[Equip '#],1):EQB[[#This Row],[Equip '#]], EQB[[#This Row],[Equip '#]])=1, SUMIF(EQB[Equip '#],EQB[[#This Row],[Equip '#]],EQB[Units]),"")</f>
        <v>1</v>
      </c>
    </row>
    <row r="118" spans="1:16" x14ac:dyDescent="0.25">
      <c r="A118" s="58" t="str">
        <f>IF(EQB[[#This Row],[Job]]="","",IFERROR(VLOOKUP(EQB[[#This Row],[Job]],Table_Query_from_Cas_Ragle[[Job '#]:[Division]],4,FALSE),"New Job List Needed"))</f>
        <v>WT</v>
      </c>
      <c r="B118" s="36" t="s">
        <v>64</v>
      </c>
      <c r="C118" s="36" t="str">
        <f>IFERROR(_xlfn.XLOOKUP(EQB[[#This Row],[Equip '#]],Table7[Equip '#],Table7[Equipment Description],),"NO EQUIPMENT NUMBER")</f>
        <v>33" Wacker Neuson Trench Roll</v>
      </c>
      <c r="D118" s="38">
        <f>Summary!$F$2</f>
        <v>45777</v>
      </c>
      <c r="E118" s="7" t="s">
        <v>4126</v>
      </c>
      <c r="F118" s="36">
        <v>1</v>
      </c>
      <c r="G118" s="45"/>
      <c r="H118" s="36">
        <v>4</v>
      </c>
      <c r="I118" s="36">
        <v>0.98</v>
      </c>
      <c r="J118" s="36"/>
      <c r="K118" s="59">
        <f>IFERROR(VLOOKUP(B118,'Equip Rates'!$B:$D,3,FALSE), "No Equipment Rate")</f>
        <v>3000</v>
      </c>
      <c r="L118" s="59">
        <f t="shared" si="1"/>
        <v>2940</v>
      </c>
      <c r="M118" s="37"/>
      <c r="N118" s="36"/>
      <c r="O118" s="37"/>
      <c r="P118" s="87">
        <f>IF(COUNTIF(INDEX(EQB[Equip '#],1):EQB[[#This Row],[Equip '#]], EQB[[#This Row],[Equip '#]])=1, SUMIF(EQB[Equip '#],EQB[[#This Row],[Equip '#]],EQB[Units]),"")</f>
        <v>1</v>
      </c>
    </row>
    <row r="119" spans="1:16" x14ac:dyDescent="0.25">
      <c r="A119" s="58" t="str">
        <f>IF(EQB[[#This Row],[Job]]="","",IFERROR(VLOOKUP(EQB[[#This Row],[Job]],Table_Query_from_Cas_Ragle[[Job '#]:[Division]],4,FALSE),"New Job List Needed"))</f>
        <v>WT</v>
      </c>
      <c r="B119" s="36" t="s">
        <v>167</v>
      </c>
      <c r="C119" s="36" t="str">
        <f>IFERROR(_xlfn.XLOOKUP(EQB[[#This Row],[Equip '#]],Table7[Equip '#],Table7[Equipment Description],),"NO EQUIPMENT NUMBER")</f>
        <v>2011 CAT CS54</v>
      </c>
      <c r="D119" s="38">
        <f>Summary!$F$2</f>
        <v>45777</v>
      </c>
      <c r="E119" s="7" t="s">
        <v>4126</v>
      </c>
      <c r="F119" s="36">
        <v>1</v>
      </c>
      <c r="G119" s="45"/>
      <c r="H119" s="36">
        <v>4</v>
      </c>
      <c r="I119" s="36">
        <v>0.45</v>
      </c>
      <c r="J119" s="36"/>
      <c r="K119" s="59">
        <f>IFERROR(VLOOKUP(B119,'Equip Rates'!$B:$D,3,FALSE), "No Equipment Rate")</f>
        <v>3193</v>
      </c>
      <c r="L119" s="59">
        <f t="shared" si="1"/>
        <v>1436.8500000000001</v>
      </c>
      <c r="M119" s="37"/>
      <c r="N119" s="36"/>
      <c r="O119" s="37"/>
      <c r="P119" s="87">
        <f>IF(COUNTIF(INDEX(EQB[Equip '#],1):EQB[[#This Row],[Equip '#]], EQB[[#This Row],[Equip '#]])=1, SUMIF(EQB[Equip '#],EQB[[#This Row],[Equip '#]],EQB[Units]),"")</f>
        <v>1</v>
      </c>
    </row>
    <row r="120" spans="1:16" x14ac:dyDescent="0.25">
      <c r="A120" s="58" t="str">
        <f>IF(EQB[[#This Row],[Job]]="","",IFERROR(VLOOKUP(EQB[[#This Row],[Job]],Table_Query_from_Cas_Ragle[[Job '#]:[Division]],4,FALSE),"New Job List Needed"))</f>
        <v>WT</v>
      </c>
      <c r="B120" s="36" t="s">
        <v>55</v>
      </c>
      <c r="C120" s="36" t="str">
        <f>IFERROR(_xlfn.XLOOKUP(EQB[[#This Row],[Equip '#]],Table7[Equip '#],Table7[Equipment Description],),"NO EQUIPMENT NUMBER")</f>
        <v>ROADTEC SB2500E SHUTTLE BUGGY</v>
      </c>
      <c r="D120" s="38">
        <f>Summary!$F$2</f>
        <v>45777</v>
      </c>
      <c r="E120" s="7" t="s">
        <v>4126</v>
      </c>
      <c r="F120" s="36">
        <v>1</v>
      </c>
      <c r="G120" s="45"/>
      <c r="H120" s="36">
        <v>4</v>
      </c>
      <c r="I120" s="36">
        <v>1</v>
      </c>
      <c r="J120" s="36"/>
      <c r="K120" s="59">
        <f>IFERROR(VLOOKUP(B120,'Equip Rates'!$B:$D,3,FALSE), "No Equipment Rate")</f>
        <v>4000</v>
      </c>
      <c r="L120" s="59">
        <f t="shared" si="1"/>
        <v>4000</v>
      </c>
      <c r="M120" s="37"/>
      <c r="N120" s="36"/>
      <c r="O120" s="37"/>
      <c r="P120" s="87">
        <f>IF(COUNTIF(INDEX(EQB[Equip '#],1):EQB[[#This Row],[Equip '#]], EQB[[#This Row],[Equip '#]])=1, SUMIF(EQB[Equip '#],EQB[[#This Row],[Equip '#]],EQB[Units]),"")</f>
        <v>0.5</v>
      </c>
    </row>
    <row r="121" spans="1:16" x14ac:dyDescent="0.25">
      <c r="A121" s="58" t="str">
        <f>IF(EQB[[#This Row],[Job]]="","",IFERROR(VLOOKUP(EQB[[#This Row],[Job]],Table_Query_from_Cas_Ragle[[Job '#]:[Division]],4,FALSE),"New Job List Needed"))</f>
        <v>WT</v>
      </c>
      <c r="B121" s="36" t="s">
        <v>3740</v>
      </c>
      <c r="C121" s="36" t="str">
        <f>IFERROR(_xlfn.XLOOKUP(EQB[[#This Row],[Equip '#]],Table7[Equip '#],Table7[Equipment Description],),"NO EQUIPMENT NUMBER")</f>
        <v>2013 Freightliner M2 FA9530</v>
      </c>
      <c r="D121" s="38">
        <f>Summary!$F$2</f>
        <v>45777</v>
      </c>
      <c r="E121" s="7" t="s">
        <v>4126</v>
      </c>
      <c r="F121" s="36">
        <v>1</v>
      </c>
      <c r="G121" s="45"/>
      <c r="H121" s="36">
        <v>4</v>
      </c>
      <c r="I121" s="36">
        <v>1</v>
      </c>
      <c r="J121" s="36"/>
      <c r="K121" s="59">
        <f>IFERROR(VLOOKUP(B121,'Equip Rates'!$B:$D,3,FALSE), "No Equipment Rate")</f>
        <v>5000</v>
      </c>
      <c r="L121" s="59">
        <f t="shared" si="1"/>
        <v>5000</v>
      </c>
      <c r="M121" s="37"/>
      <c r="N121" s="36"/>
      <c r="O121" s="37"/>
      <c r="P121" s="87">
        <f>IF(COUNTIF(INDEX(EQB[Equip '#],1):EQB[[#This Row],[Equip '#]], EQB[[#This Row],[Equip '#]])=1, SUMIF(EQB[Equip '#],EQB[[#This Row],[Equip '#]],EQB[Units]),"")</f>
        <v>1</v>
      </c>
    </row>
    <row r="122" spans="1:16" x14ac:dyDescent="0.25">
      <c r="A122" s="58" t="str">
        <f>IF(EQB[[#This Row],[Job]]="","",IFERROR(VLOOKUP(EQB[[#This Row],[Job]],Table_Query_from_Cas_Ragle[[Job '#]:[Division]],4,FALSE),"New Job List Needed"))</f>
        <v>WT</v>
      </c>
      <c r="B122" s="36" t="s">
        <v>4080</v>
      </c>
      <c r="C122" s="36" t="str">
        <f>IFERROR(_xlfn.XLOOKUP(EQB[[#This Row],[Equip '#]],Table7[Equip '#],Table7[Equipment Description],),"NO EQUIPMENT NUMBER")</f>
        <v>2017 FREIGHTLINER M2 (H9217)</v>
      </c>
      <c r="D122" s="38">
        <f>Summary!$F$2</f>
        <v>45777</v>
      </c>
      <c r="E122" s="7" t="s">
        <v>4126</v>
      </c>
      <c r="F122" s="36">
        <v>1</v>
      </c>
      <c r="G122" s="45"/>
      <c r="H122" s="36">
        <v>4</v>
      </c>
      <c r="I122" s="36">
        <v>1</v>
      </c>
      <c r="J122" s="36"/>
      <c r="K122" s="59">
        <f>IFERROR(VLOOKUP(B122,'Equip Rates'!$B:$D,3,FALSE), "No Equipment Rate")</f>
        <v>1250</v>
      </c>
      <c r="L122" s="59">
        <f t="shared" si="1"/>
        <v>1250</v>
      </c>
      <c r="M122" s="37"/>
      <c r="N122" s="36"/>
      <c r="O122" s="37"/>
      <c r="P122" s="87">
        <f>IF(COUNTIF(INDEX(EQB[Equip '#],1):EQB[[#This Row],[Equip '#]], EQB[[#This Row],[Equip '#]])=1, SUMIF(EQB[Equip '#],EQB[[#This Row],[Equip '#]],EQB[Units]),"")</f>
        <v>1</v>
      </c>
    </row>
    <row r="123" spans="1:16" x14ac:dyDescent="0.25">
      <c r="A123" s="58" t="str">
        <f>IF(EQB[[#This Row],[Job]]="","",IFERROR(VLOOKUP(EQB[[#This Row],[Job]],Table_Query_from_Cas_Ragle[[Job '#]:[Division]],4,FALSE),"New Job List Needed"))</f>
        <v>WT</v>
      </c>
      <c r="B123" s="36" t="s">
        <v>4045</v>
      </c>
      <c r="C123" s="36" t="str">
        <f>IFERROR(_xlfn.XLOOKUP(EQB[[#This Row],[Equip '#]],Table7[Equip '#],Table7[Equipment Description],),"NO EQUIPMENT NUMBER")</f>
        <v>2017 FREIGHTLINER M2 (H9217)</v>
      </c>
      <c r="D123" s="38">
        <f>Summary!$F$2</f>
        <v>45777</v>
      </c>
      <c r="E123" s="7" t="s">
        <v>4126</v>
      </c>
      <c r="F123" s="36">
        <v>1</v>
      </c>
      <c r="G123" s="45"/>
      <c r="H123" s="36">
        <v>4</v>
      </c>
      <c r="I123" s="36">
        <v>0.98</v>
      </c>
      <c r="J123" s="36"/>
      <c r="K123" s="59">
        <f>IFERROR(VLOOKUP(B123,'Equip Rates'!$B:$D,3,FALSE), "No Equipment Rate")</f>
        <v>2000</v>
      </c>
      <c r="L123" s="59">
        <f t="shared" si="1"/>
        <v>1960</v>
      </c>
      <c r="M123" s="37"/>
      <c r="N123" s="36"/>
      <c r="O123" s="37"/>
      <c r="P123" s="87" t="str">
        <f>IF(COUNTIF(INDEX(EQB[Equip '#],1):EQB[[#This Row],[Equip '#]], EQB[[#This Row],[Equip '#]])=1, SUMIF(EQB[Equip '#],EQB[[#This Row],[Equip '#]],EQB[Units]),"")</f>
        <v/>
      </c>
    </row>
    <row r="124" spans="1:16" x14ac:dyDescent="0.25">
      <c r="A124" s="58" t="str">
        <f>IF(EQB[[#This Row],[Job]]="","",IFERROR(VLOOKUP(EQB[[#This Row],[Job]],Table_Query_from_Cas_Ragle[[Job '#]:[Division]],4,FALSE),"New Job List Needed"))</f>
        <v>WT</v>
      </c>
      <c r="B124" s="36" t="s">
        <v>4359</v>
      </c>
      <c r="C124" s="36" t="str">
        <f>IFERROR(_xlfn.XLOOKUP(EQB[[#This Row],[Equip '#]],Table7[Equip '#],Table7[Equipment Description],),"NO EQUIPMENT NUMBER")</f>
        <v>2017 CAT 279D</v>
      </c>
      <c r="D124" s="38">
        <f>Summary!$F$2</f>
        <v>45777</v>
      </c>
      <c r="E124" s="7" t="s">
        <v>4126</v>
      </c>
      <c r="F124" s="36">
        <v>1</v>
      </c>
      <c r="G124" s="45"/>
      <c r="H124" s="36">
        <v>4</v>
      </c>
      <c r="I124" s="36">
        <v>0</v>
      </c>
      <c r="J124" s="36"/>
      <c r="K124" s="59">
        <f>IFERROR(VLOOKUP(B124,'Equip Rates'!$B:$D,3,FALSE), "No Equipment Rate")</f>
        <v>600</v>
      </c>
      <c r="L124" s="59">
        <f t="shared" si="1"/>
        <v>0</v>
      </c>
      <c r="M124" s="37"/>
      <c r="N124" s="36"/>
      <c r="O124" s="37"/>
      <c r="P124" s="87">
        <f>IF(COUNTIF(INDEX(EQB[Equip '#],1):EQB[[#This Row],[Equip '#]], EQB[[#This Row],[Equip '#]])=1, SUMIF(EQB[Equip '#],EQB[[#This Row],[Equip '#]],EQB[Units]),"")</f>
        <v>0.75</v>
      </c>
    </row>
    <row r="125" spans="1:16" x14ac:dyDescent="0.25">
      <c r="A125" s="58" t="str">
        <f>IF(EQB[[#This Row],[Job]]="","",IFERROR(VLOOKUP(EQB[[#This Row],[Job]],Table_Query_from_Cas_Ragle[[Job '#]:[Division]],4,FALSE),"New Job List Needed"))</f>
        <v>WT</v>
      </c>
      <c r="B125" s="36" t="s">
        <v>3280</v>
      </c>
      <c r="C125" s="36" t="str">
        <f>IFERROR(_xlfn.XLOOKUP(EQB[[#This Row],[Equip '#]],Table7[Equip '#],Table7[Equipment Description],),"NO EQUIPMENT NUMBER")</f>
        <v>CAT 289D3 (2022)</v>
      </c>
      <c r="D125" s="38">
        <f>Summary!$F$2</f>
        <v>45777</v>
      </c>
      <c r="E125" s="7" t="s">
        <v>3654</v>
      </c>
      <c r="F125" s="36">
        <v>1</v>
      </c>
      <c r="G125" s="45" t="s">
        <v>2</v>
      </c>
      <c r="H125" s="36">
        <v>4</v>
      </c>
      <c r="I125" s="36">
        <v>0.22</v>
      </c>
      <c r="J125" s="36" t="s">
        <v>3551</v>
      </c>
      <c r="K125" s="39">
        <f>IFERROR(VLOOKUP(B125,'Equip Rates'!$B:$D,3,FALSE), "No Equipment Rate")</f>
        <v>1300</v>
      </c>
      <c r="L125" s="39">
        <f t="shared" si="1"/>
        <v>286</v>
      </c>
      <c r="M125" s="37"/>
      <c r="N125" s="36"/>
      <c r="O125" s="37"/>
      <c r="P125" s="87">
        <f>IF(COUNTIF(INDEX(EQB[Equip '#],1):EQB[[#This Row],[Equip '#]], EQB[[#This Row],[Equip '#]])=1, SUMIF(EQB[Equip '#],EQB[[#This Row],[Equip '#]],EQB[Units]),"")</f>
        <v>0.75</v>
      </c>
    </row>
    <row r="126" spans="1:16" x14ac:dyDescent="0.25">
      <c r="A126" s="58" t="str">
        <f>IF(EQB[[#This Row],[Job]]="","",IFERROR(VLOOKUP(EQB[[#This Row],[Job]],Table_Query_from_Cas_Ragle[[Job '#]:[Division]],4,FALSE),"New Job List Needed"))</f>
        <v>WT</v>
      </c>
      <c r="B126" s="36" t="s">
        <v>3286</v>
      </c>
      <c r="C126" s="36" t="str">
        <f>IFERROR(_xlfn.XLOOKUP(EQB[[#This Row],[Equip '#]],Table7[Equip '#],Table7[Equipment Description],),"NO EQUIPMENT NUMBER")</f>
        <v>2013 CAT 950K</v>
      </c>
      <c r="D126" s="38">
        <f>Summary!$F$2</f>
        <v>45777</v>
      </c>
      <c r="E126" s="36" t="s">
        <v>3654</v>
      </c>
      <c r="F126" s="36">
        <v>1</v>
      </c>
      <c r="G126" s="45" t="s">
        <v>2</v>
      </c>
      <c r="H126" s="36">
        <v>4</v>
      </c>
      <c r="I126" s="36">
        <v>0.04</v>
      </c>
      <c r="J126" s="36" t="s">
        <v>3551</v>
      </c>
      <c r="K126" s="39">
        <f>IFERROR(VLOOKUP(B126,'Equip Rates'!$B:$D,3,FALSE), "No Equipment Rate")</f>
        <v>1300</v>
      </c>
      <c r="L126" s="39">
        <f t="shared" si="1"/>
        <v>52</v>
      </c>
      <c r="M126" s="37"/>
      <c r="N126" s="36"/>
      <c r="O126" s="37"/>
      <c r="P126" s="87">
        <f>IF(COUNTIF(INDEX(EQB[Equip '#],1):EQB[[#This Row],[Equip '#]], EQB[[#This Row],[Equip '#]])=1, SUMIF(EQB[Equip '#],EQB[[#This Row],[Equip '#]],EQB[Units]),"")</f>
        <v>1</v>
      </c>
    </row>
    <row r="127" spans="1:16" x14ac:dyDescent="0.25">
      <c r="A127" s="58" t="str">
        <f>IF(EQB[[#This Row],[Job]]="","",IFERROR(VLOOKUP(EQB[[#This Row],[Job]],Table_Query_from_Cas_Ragle[[Job '#]:[Division]],4,FALSE),"New Job List Needed"))</f>
        <v>WT</v>
      </c>
      <c r="B127" s="36" t="s">
        <v>198</v>
      </c>
      <c r="C127" s="36" t="str">
        <f>IFERROR(_xlfn.XLOOKUP(EQB[[#This Row],[Equip '#]],Table7[Equip '#],Table7[Equipment Description],),"NO EQUIPMENT NUMBER")</f>
        <v>Freightliner M2 4000gal (2015)</v>
      </c>
      <c r="D127" s="38">
        <f>Summary!$F$2</f>
        <v>45777</v>
      </c>
      <c r="E127" s="7" t="s">
        <v>4373</v>
      </c>
      <c r="F127" s="36">
        <v>1</v>
      </c>
      <c r="G127" s="45" t="s">
        <v>7783</v>
      </c>
      <c r="H127" s="36">
        <v>4</v>
      </c>
      <c r="I127" s="36">
        <v>0</v>
      </c>
      <c r="J127" s="36" t="s">
        <v>3551</v>
      </c>
      <c r="K127" s="39">
        <f>IFERROR(VLOOKUP(B127,'Equip Rates'!$B:$D,3,FALSE), "No Equipment Rate")</f>
        <v>3500</v>
      </c>
      <c r="L127" s="39">
        <f t="shared" si="1"/>
        <v>0</v>
      </c>
      <c r="M127" s="37"/>
      <c r="N127" s="36"/>
      <c r="O127" s="37"/>
      <c r="P127" s="87">
        <f>IF(COUNTIF(INDEX(EQB[Equip '#],1):EQB[[#This Row],[Equip '#]], EQB[[#This Row],[Equip '#]])=1, SUMIF(EQB[Equip '#],EQB[[#This Row],[Equip '#]],EQB[Units]),"")</f>
        <v>0.75</v>
      </c>
    </row>
    <row r="128" spans="1:16" x14ac:dyDescent="0.25">
      <c r="A128" s="58" t="str">
        <f>IF(EQB[[#This Row],[Job]]="","",IFERROR(VLOOKUP(EQB[[#This Row],[Job]],Table_Query_from_Cas_Ragle[[Job '#]:[Division]],4,FALSE),"New Job List Needed"))</f>
        <v>DFW</v>
      </c>
      <c r="B128" s="36" t="s">
        <v>154</v>
      </c>
      <c r="C128" s="36" t="str">
        <f>IFERROR(_xlfn.XLOOKUP(EQB[[#This Row],[Equip '#]],Table7[Equip '#],Table7[Equipment Description],),"NO EQUIPMENT NUMBER")</f>
        <v>2022 DODGE RAM 1500</v>
      </c>
      <c r="D128" s="38">
        <f>Summary!$F$2</f>
        <v>45777</v>
      </c>
      <c r="E128" s="7" t="s">
        <v>4373</v>
      </c>
      <c r="F128" s="36">
        <v>1</v>
      </c>
      <c r="G128" s="45" t="s">
        <v>7783</v>
      </c>
      <c r="H128" s="36">
        <v>4</v>
      </c>
      <c r="I128" s="36">
        <v>0</v>
      </c>
      <c r="J128" s="36" t="s">
        <v>3551</v>
      </c>
      <c r="K128" s="39">
        <f>IFERROR(VLOOKUP(B128,'Equip Rates'!$B:$D,3,FALSE), "No Equipment Rate")</f>
        <v>3650</v>
      </c>
      <c r="L128" s="39">
        <f t="shared" si="1"/>
        <v>0</v>
      </c>
      <c r="M128" s="37"/>
      <c r="N128" s="36"/>
      <c r="O128" s="37"/>
      <c r="P128" s="87">
        <f>IF(COUNTIF(INDEX(EQB[Equip '#],1):EQB[[#This Row],[Equip '#]], EQB[[#This Row],[Equip '#]])=1, SUMIF(EQB[Equip '#],EQB[[#This Row],[Equip '#]],EQB[Units]),"")</f>
        <v>1</v>
      </c>
    </row>
    <row r="129" spans="1:16" x14ac:dyDescent="0.25">
      <c r="A129" s="58" t="str">
        <f>IF(EQB[[#This Row],[Job]]="","",IFERROR(VLOOKUP(EQB[[#This Row],[Job]],Table_Query_from_Cas_Ragle[[Job '#]:[Division]],4,FALSE),"New Job List Needed"))</f>
        <v>DFW</v>
      </c>
      <c r="B129" s="36" t="s">
        <v>229</v>
      </c>
      <c r="C129" s="36" t="str">
        <f>IFERROR(_xlfn.XLOOKUP(EQB[[#This Row],[Equip '#]],Table7[Equip '#],Table7[Equipment Description],),"NO EQUIPMENT NUMBER")</f>
        <v>2023 FORD F-250</v>
      </c>
      <c r="D129" s="38">
        <f>Summary!$F$2</f>
        <v>45777</v>
      </c>
      <c r="E129" s="7" t="s">
        <v>4373</v>
      </c>
      <c r="F129" s="36">
        <v>1</v>
      </c>
      <c r="G129" s="45" t="s">
        <v>7783</v>
      </c>
      <c r="H129" s="36">
        <v>4</v>
      </c>
      <c r="I129" s="36">
        <v>0</v>
      </c>
      <c r="J129" s="36" t="s">
        <v>3551</v>
      </c>
      <c r="K129" s="39">
        <f>IFERROR(VLOOKUP(B129,'Equip Rates'!$B:$D,3,FALSE), "No Equipment Rate")</f>
        <v>3650</v>
      </c>
      <c r="L129" s="39">
        <f t="shared" si="1"/>
        <v>0</v>
      </c>
      <c r="M129" s="37"/>
      <c r="N129" s="36"/>
      <c r="O129" s="37"/>
      <c r="P129" s="87">
        <f>IF(COUNTIF(INDEX(EQB[Equip '#],1):EQB[[#This Row],[Equip '#]], EQB[[#This Row],[Equip '#]])=1, SUMIF(EQB[Equip '#],EQB[[#This Row],[Equip '#]],EQB[Units]),"")</f>
        <v>1</v>
      </c>
    </row>
    <row r="130" spans="1:16" x14ac:dyDescent="0.25">
      <c r="A130" s="58" t="str">
        <f>IF(EQB[[#This Row],[Job]]="","",IFERROR(VLOOKUP(EQB[[#This Row],[Job]],Table_Query_from_Cas_Ragle[[Job '#]:[Division]],4,FALSE),"New Job List Needed"))</f>
        <v>DFW</v>
      </c>
      <c r="B130" s="36" t="s">
        <v>258</v>
      </c>
      <c r="C130" s="36" t="str">
        <f>IFERROR(_xlfn.XLOOKUP(EQB[[#This Row],[Equip '#]],Table7[Equip '#],Table7[Equipment Description],),"NO EQUIPMENT NUMBER")</f>
        <v>WANCO ARROW BOARD (1005266)</v>
      </c>
      <c r="D130" s="38">
        <f>Summary!$F$2</f>
        <v>45777</v>
      </c>
      <c r="E130" s="7" t="s">
        <v>4373</v>
      </c>
      <c r="F130" s="36">
        <v>1</v>
      </c>
      <c r="G130" s="45" t="s">
        <v>7783</v>
      </c>
      <c r="H130" s="36">
        <v>4</v>
      </c>
      <c r="I130" s="36">
        <v>0</v>
      </c>
      <c r="J130" s="36" t="s">
        <v>3551</v>
      </c>
      <c r="K130" s="39">
        <f>IFERROR(VLOOKUP(B130,'Equip Rates'!$B:$D,3,FALSE), "No Equipment Rate")</f>
        <v>3650</v>
      </c>
      <c r="L130" s="39">
        <f t="shared" ref="L130:L193" si="2">IFERROR(K130*I130,0)</f>
        <v>0</v>
      </c>
      <c r="M130" s="37"/>
      <c r="N130" s="36"/>
      <c r="O130" s="37"/>
      <c r="P130" s="87">
        <f>IF(COUNTIF(INDEX(EQB[Equip '#],1):EQB[[#This Row],[Equip '#]], EQB[[#This Row],[Equip '#]])=1, SUMIF(EQB[Equip '#],EQB[[#This Row],[Equip '#]],EQB[Units]),"")</f>
        <v>1</v>
      </c>
    </row>
    <row r="131" spans="1:16" x14ac:dyDescent="0.25">
      <c r="A131" s="58" t="str">
        <f>IF(EQB[[#This Row],[Job]]="","",IFERROR(VLOOKUP(EQB[[#This Row],[Job]],Table_Query_from_Cas_Ragle[[Job '#]:[Division]],4,FALSE),"New Job List Needed"))</f>
        <v>DFW</v>
      </c>
      <c r="B131" s="36" t="s">
        <v>158</v>
      </c>
      <c r="C131" s="36" t="str">
        <f>IFERROR(_xlfn.XLOOKUP(EQB[[#This Row],[Equip '#]],Table7[Equip '#],Table7[Equipment Description],),"NO EQUIPMENT NUMBER")</f>
        <v>VER-MAC PCMS-1500LP (H223778)</v>
      </c>
      <c r="D131" s="38">
        <f>Summary!$F$2</f>
        <v>45777</v>
      </c>
      <c r="E131" s="7" t="s">
        <v>4373</v>
      </c>
      <c r="F131" s="36">
        <v>1</v>
      </c>
      <c r="G131" s="45" t="s">
        <v>7783</v>
      </c>
      <c r="H131" s="36">
        <v>4</v>
      </c>
      <c r="I131" s="36">
        <v>0</v>
      </c>
      <c r="J131" s="36" t="s">
        <v>3551</v>
      </c>
      <c r="K131" s="39">
        <f>IFERROR(VLOOKUP(B131,'Equip Rates'!$B:$D,3,FALSE), "No Equipment Rate")</f>
        <v>3650</v>
      </c>
      <c r="L131" s="39">
        <f t="shared" si="2"/>
        <v>0</v>
      </c>
      <c r="M131" s="37"/>
      <c r="N131" s="36"/>
      <c r="O131" s="37"/>
      <c r="P131" s="87">
        <f>IF(COUNTIF(INDEX(EQB[Equip '#],1):EQB[[#This Row],[Equip '#]], EQB[[#This Row],[Equip '#]])=1, SUMIF(EQB[Equip '#],EQB[[#This Row],[Equip '#]],EQB[Units]),"")</f>
        <v>1</v>
      </c>
    </row>
    <row r="132" spans="1:16" x14ac:dyDescent="0.25">
      <c r="A132" s="58" t="str">
        <f>IF(EQB[[#This Row],[Job]]="","",IFERROR(VLOOKUP(EQB[[#This Row],[Job]],Table_Query_from_Cas_Ragle[[Job '#]:[Division]],4,FALSE),"New Job List Needed"))</f>
        <v>DFW</v>
      </c>
      <c r="B132" s="36" t="s">
        <v>231</v>
      </c>
      <c r="C132" s="36" t="str">
        <f>IFERROR(_xlfn.XLOOKUP(EQB[[#This Row],[Equip '#]],Table7[Equip '#],Table7[Equipment Description],),"NO EQUIPMENT NUMBER")</f>
        <v>2024 VM MATRIX MB (MB-H000135)</v>
      </c>
      <c r="D132" s="38">
        <f>Summary!$F$2</f>
        <v>45777</v>
      </c>
      <c r="E132" s="7" t="s">
        <v>4373</v>
      </c>
      <c r="F132" s="36">
        <v>1</v>
      </c>
      <c r="G132" s="45" t="s">
        <v>7783</v>
      </c>
      <c r="H132" s="36">
        <v>4</v>
      </c>
      <c r="I132" s="36">
        <v>0</v>
      </c>
      <c r="J132" s="36" t="s">
        <v>3551</v>
      </c>
      <c r="K132" s="39">
        <f>IFERROR(VLOOKUP(B132,'Equip Rates'!$B:$D,3,FALSE), "No Equipment Rate")</f>
        <v>3650</v>
      </c>
      <c r="L132" s="39">
        <f t="shared" si="2"/>
        <v>0</v>
      </c>
      <c r="M132" s="37"/>
      <c r="N132" s="36"/>
      <c r="O132" s="37"/>
      <c r="P132" s="87">
        <f>IF(COUNTIF(INDEX(EQB[Equip '#],1):EQB[[#This Row],[Equip '#]], EQB[[#This Row],[Equip '#]])=1, SUMIF(EQB[Equip '#],EQB[[#This Row],[Equip '#]],EQB[Units]),"")</f>
        <v>1</v>
      </c>
    </row>
    <row r="133" spans="1:16" x14ac:dyDescent="0.25">
      <c r="A133" s="58" t="str">
        <f>IF(EQB[[#This Row],[Job]]="","",IFERROR(VLOOKUP(EQB[[#This Row],[Job]],Table_Query_from_Cas_Ragle[[Job '#]:[Division]],4,FALSE),"New Job List Needed"))</f>
        <v>DFW</v>
      </c>
      <c r="B133" s="36" t="s">
        <v>1710</v>
      </c>
      <c r="C133" s="36" t="str">
        <f>IFERROR(_xlfn.XLOOKUP(EQB[[#This Row],[Equip '#]],Table7[Equip '#],Table7[Equipment Description],),"NO EQUIPMENT NUMBER")</f>
        <v>2024 WANCO WTSP AB</v>
      </c>
      <c r="D133" s="38">
        <f>Summary!$F$2</f>
        <v>45777</v>
      </c>
      <c r="E133" s="7" t="s">
        <v>4373</v>
      </c>
      <c r="F133" s="36">
        <v>1</v>
      </c>
      <c r="G133" s="45" t="s">
        <v>7783</v>
      </c>
      <c r="H133" s="36">
        <v>4</v>
      </c>
      <c r="I133" s="36">
        <v>0</v>
      </c>
      <c r="J133" s="36" t="s">
        <v>3551</v>
      </c>
      <c r="K133" s="39">
        <f>IFERROR(VLOOKUP(B133,'Equip Rates'!$B:$D,3,FALSE), "No Equipment Rate")</f>
        <v>3650</v>
      </c>
      <c r="L133" s="39">
        <f t="shared" si="2"/>
        <v>0</v>
      </c>
      <c r="M133" s="37"/>
      <c r="N133" s="36"/>
      <c r="O133" s="37"/>
      <c r="P133" s="87">
        <f>IF(COUNTIF(INDEX(EQB[Equip '#],1):EQB[[#This Row],[Equip '#]], EQB[[#This Row],[Equip '#]])=1, SUMIF(EQB[Equip '#],EQB[[#This Row],[Equip '#]],EQB[Units]),"")</f>
        <v>0.5</v>
      </c>
    </row>
    <row r="134" spans="1:16" x14ac:dyDescent="0.25">
      <c r="A134" s="58" t="str">
        <f>IF(EQB[[#This Row],[Job]]="","",IFERROR(VLOOKUP(EQB[[#This Row],[Job]],Table_Query_from_Cas_Ragle[[Job '#]:[Division]],4,FALSE),"New Job List Needed"))</f>
        <v>DFW</v>
      </c>
      <c r="B134" s="36" t="s">
        <v>3674</v>
      </c>
      <c r="C134" s="36" t="str">
        <f>IFERROR(_xlfn.XLOOKUP(EQB[[#This Row],[Equip '#]],Table7[Equip '#],Table7[Equipment Description],),"NO EQUIPMENT NUMBER")</f>
        <v>2017 F-750 B12651 (TMA)</v>
      </c>
      <c r="D134" s="38">
        <f>Summary!$F$2</f>
        <v>45777</v>
      </c>
      <c r="E134" s="7" t="s">
        <v>4373</v>
      </c>
      <c r="F134" s="36">
        <v>1</v>
      </c>
      <c r="G134" s="45" t="s">
        <v>7783</v>
      </c>
      <c r="H134" s="36">
        <v>4</v>
      </c>
      <c r="I134" s="36">
        <v>0</v>
      </c>
      <c r="J134" s="36" t="s">
        <v>3551</v>
      </c>
      <c r="K134" s="39">
        <f>IFERROR(VLOOKUP(B134,'Equip Rates'!$B:$D,3,FALSE), "No Equipment Rate")</f>
        <v>3650</v>
      </c>
      <c r="L134" s="39">
        <f t="shared" si="2"/>
        <v>0</v>
      </c>
      <c r="M134" s="37"/>
      <c r="N134" s="36"/>
      <c r="O134" s="37"/>
      <c r="P134" s="87">
        <f>IF(COUNTIF(INDEX(EQB[Equip '#],1):EQB[[#This Row],[Equip '#]], EQB[[#This Row],[Equip '#]])=1, SUMIF(EQB[Equip '#],EQB[[#This Row],[Equip '#]],EQB[Units]),"")</f>
        <v>0.5</v>
      </c>
    </row>
    <row r="135" spans="1:16" x14ac:dyDescent="0.25">
      <c r="A135" s="58" t="str">
        <f>IF(EQB[[#This Row],[Job]]="","",IFERROR(VLOOKUP(EQB[[#This Row],[Job]],Table_Query_from_Cas_Ragle[[Job '#]:[Division]],4,FALSE),"New Job List Needed"))</f>
        <v>DFW</v>
      </c>
      <c r="B135" s="36" t="s">
        <v>3675</v>
      </c>
      <c r="C135" s="36" t="str">
        <f>IFERROR(_xlfn.XLOOKUP(EQB[[#This Row],[Equip '#]],Table7[Equip '#],Table7[Equipment Description],),"NO EQUIPMENT NUMBER")</f>
        <v>2023 F550 D21569 Lube Truck</v>
      </c>
      <c r="D135" s="38">
        <f>Summary!$F$2</f>
        <v>45777</v>
      </c>
      <c r="E135" s="7" t="s">
        <v>4373</v>
      </c>
      <c r="F135" s="36">
        <v>1</v>
      </c>
      <c r="G135" s="45" t="s">
        <v>7783</v>
      </c>
      <c r="H135" s="36">
        <v>4</v>
      </c>
      <c r="I135" s="36">
        <v>0</v>
      </c>
      <c r="J135" s="36" t="s">
        <v>3551</v>
      </c>
      <c r="K135" s="39">
        <f>IFERROR(VLOOKUP(B135,'Equip Rates'!$B:$D,3,FALSE), "No Equipment Rate")</f>
        <v>3650</v>
      </c>
      <c r="L135" s="39">
        <f t="shared" si="2"/>
        <v>0</v>
      </c>
      <c r="M135" s="37"/>
      <c r="N135" s="36"/>
      <c r="O135" s="37"/>
      <c r="P135" s="87" t="str">
        <f>IF(COUNTIF(INDEX(EQB[Equip '#],1):EQB[[#This Row],[Equip '#]], EQB[[#This Row],[Equip '#]])=1, SUMIF(EQB[Equip '#],EQB[[#This Row],[Equip '#]],EQB[Units]),"")</f>
        <v/>
      </c>
    </row>
    <row r="136" spans="1:16" x14ac:dyDescent="0.25">
      <c r="A136" s="58" t="str">
        <f>IF(EQB[[#This Row],[Job]]="","",IFERROR(VLOOKUP(EQB[[#This Row],[Job]],Table_Query_from_Cas_Ragle[[Job '#]:[Division]],4,FALSE),"New Job List Needed"))</f>
        <v>DFW</v>
      </c>
      <c r="B136" s="36" t="s">
        <v>3676</v>
      </c>
      <c r="C136" s="36" t="str">
        <f>IFERROR(_xlfn.XLOOKUP(EQB[[#This Row],[Equip '#]],Table7[Equip '#],Table7[Equipment Description],),"NO EQUIPMENT NUMBER")</f>
        <v>2019 F250 G54587</v>
      </c>
      <c r="D136" s="38">
        <f>Summary!$F$2</f>
        <v>45777</v>
      </c>
      <c r="E136" s="36" t="s">
        <v>4373</v>
      </c>
      <c r="F136" s="36">
        <v>1</v>
      </c>
      <c r="G136" s="45" t="s">
        <v>7783</v>
      </c>
      <c r="H136" s="36">
        <v>4</v>
      </c>
      <c r="I136" s="36">
        <v>0</v>
      </c>
      <c r="J136" s="36" t="s">
        <v>3551</v>
      </c>
      <c r="K136" s="39">
        <f>IFERROR(VLOOKUP(B136,'Equip Rates'!$B:$D,3,FALSE), "No Equipment Rate")</f>
        <v>3650</v>
      </c>
      <c r="L136" s="39">
        <f t="shared" si="2"/>
        <v>0</v>
      </c>
      <c r="M136" s="37"/>
      <c r="N136" s="36"/>
      <c r="O136" s="37"/>
      <c r="P136" s="87" t="str">
        <f>IF(COUNTIF(INDEX(EQB[Equip '#],1):EQB[[#This Row],[Equip '#]], EQB[[#This Row],[Equip '#]])=1, SUMIF(EQB[Equip '#],EQB[[#This Row],[Equip '#]],EQB[Units]),"")</f>
        <v/>
      </c>
    </row>
    <row r="137" spans="1:16" x14ac:dyDescent="0.25">
      <c r="A137" s="58" t="str">
        <f>IF(EQB[[#This Row],[Job]]="","",IFERROR(VLOOKUP(EQB[[#This Row],[Job]],Table_Query_from_Cas_Ragle[[Job '#]:[Division]],4,FALSE),"New Job List Needed"))</f>
        <v>DFW</v>
      </c>
      <c r="B137" s="36" t="s">
        <v>4002</v>
      </c>
      <c r="C137" s="36" t="str">
        <f>IFERROR(_xlfn.XLOOKUP(EQB[[#This Row],[Equip '#]],Table7[Equip '#],Table7[Equipment Description],),"NO EQUIPMENT NUMBER")</f>
        <v>2023 F-250</v>
      </c>
      <c r="D137" s="38">
        <f>Summary!$F$2</f>
        <v>45777</v>
      </c>
      <c r="E137" s="7" t="s">
        <v>4373</v>
      </c>
      <c r="F137" s="36">
        <v>1</v>
      </c>
      <c r="G137" s="45" t="s">
        <v>7783</v>
      </c>
      <c r="H137" s="36">
        <v>4</v>
      </c>
      <c r="I137" s="36">
        <v>0</v>
      </c>
      <c r="J137" s="36" t="s">
        <v>3551</v>
      </c>
      <c r="K137" s="39">
        <f>IFERROR(VLOOKUP(B137,'Equip Rates'!$B:$D,3,FALSE), "No Equipment Rate")</f>
        <v>3650</v>
      </c>
      <c r="L137" s="39">
        <f t="shared" si="2"/>
        <v>0</v>
      </c>
      <c r="M137" s="37"/>
      <c r="N137" s="36"/>
      <c r="O137" s="37"/>
      <c r="P137" s="87" t="str">
        <f>IF(COUNTIF(INDEX(EQB[Equip '#],1):EQB[[#This Row],[Equip '#]], EQB[[#This Row],[Equip '#]])=1, SUMIF(EQB[Equip '#],EQB[[#This Row],[Equip '#]],EQB[Units]),"")</f>
        <v/>
      </c>
    </row>
    <row r="138" spans="1:16" x14ac:dyDescent="0.25">
      <c r="A138" s="58" t="str">
        <f>IF(EQB[[#This Row],[Job]]="","",IFERROR(VLOOKUP(EQB[[#This Row],[Job]],Table_Query_from_Cas_Ragle[[Job '#]:[Division]],4,FALSE),"New Job List Needed"))</f>
        <v>DFW</v>
      </c>
      <c r="B138" s="36" t="s">
        <v>3675</v>
      </c>
      <c r="C138" s="36" t="str">
        <f>IFERROR(_xlfn.XLOOKUP(EQB[[#This Row],[Equip '#]],Table7[Equip '#],Table7[Equipment Description],),"NO EQUIPMENT NUMBER")</f>
        <v>2024 F250 XL (REE94010)</v>
      </c>
      <c r="D138" s="38">
        <f>Summary!$F$2</f>
        <v>45777</v>
      </c>
      <c r="E138" s="36" t="s">
        <v>4373</v>
      </c>
      <c r="F138" s="36">
        <v>1</v>
      </c>
      <c r="G138" s="45" t="s">
        <v>7783</v>
      </c>
      <c r="H138" s="36">
        <v>4</v>
      </c>
      <c r="I138" s="36">
        <v>0</v>
      </c>
      <c r="J138" s="36" t="s">
        <v>3551</v>
      </c>
      <c r="K138" s="39">
        <f>IFERROR(VLOOKUP(B138,'Equip Rates'!$B:$D,3,FALSE), "No Equipment Rate")</f>
        <v>3650</v>
      </c>
      <c r="L138" s="39">
        <f t="shared" si="2"/>
        <v>0</v>
      </c>
      <c r="M138" s="37"/>
      <c r="N138" s="36"/>
      <c r="O138" s="37"/>
      <c r="P138" s="87" t="str">
        <f>IF(COUNTIF(INDEX(EQB[Equip '#],1):EQB[[#This Row],[Equip '#]], EQB[[#This Row],[Equip '#]])=1, SUMIF(EQB[Equip '#],EQB[[#This Row],[Equip '#]],EQB[Units]),"")</f>
        <v/>
      </c>
    </row>
    <row r="139" spans="1:16" x14ac:dyDescent="0.25">
      <c r="A139" s="58" t="str">
        <f>IF(EQB[[#This Row],[Job]]="","",IFERROR(VLOOKUP(EQB[[#This Row],[Job]],Table_Query_from_Cas_Ragle[[Job '#]:[Division]],4,FALSE),"New Job List Needed"))</f>
        <v>DFW</v>
      </c>
      <c r="B139" s="36" t="s">
        <v>3676</v>
      </c>
      <c r="C139" s="36" t="str">
        <f>IFERROR(_xlfn.XLOOKUP(EQB[[#This Row],[Equip '#]],Table7[Equip '#],Table7[Equipment Description],),"NO EQUIPMENT NUMBER")</f>
        <v>2024 F250 F26104 PT-284</v>
      </c>
      <c r="D139" s="38">
        <f>Summary!$F$2</f>
        <v>45777</v>
      </c>
      <c r="E139" s="7" t="s">
        <v>4373</v>
      </c>
      <c r="F139" s="36">
        <v>1</v>
      </c>
      <c r="G139" s="45" t="s">
        <v>7783</v>
      </c>
      <c r="H139" s="36">
        <v>4</v>
      </c>
      <c r="I139" s="36">
        <v>0</v>
      </c>
      <c r="J139" s="36" t="s">
        <v>3551</v>
      </c>
      <c r="K139" s="39">
        <f>IFERROR(VLOOKUP(B139,'Equip Rates'!$B:$D,3,FALSE), "No Equipment Rate")</f>
        <v>3650</v>
      </c>
      <c r="L139" s="39">
        <f t="shared" si="2"/>
        <v>0</v>
      </c>
      <c r="M139" s="37"/>
      <c r="N139" s="36"/>
      <c r="O139" s="37"/>
      <c r="P139" s="87">
        <f>IF(COUNTIF(INDEX(EQB[Equip '#],1):EQB[[#This Row],[Equip '#]], EQB[[#This Row],[Equip '#]])=1, SUMIF(EQB[Equip '#],EQB[[#This Row],[Equip '#]],EQB[Units]),"")</f>
        <v>1</v>
      </c>
    </row>
    <row r="140" spans="1:16" x14ac:dyDescent="0.25">
      <c r="A140" s="58" t="str">
        <f>IF(EQB[[#This Row],[Job]]="","",IFERROR(VLOOKUP(EQB[[#This Row],[Job]],Table_Query_from_Cas_Ragle[[Job '#]:[Division]],4,FALSE),"New Job List Needed"))</f>
        <v>DFW</v>
      </c>
      <c r="B140" s="36" t="s">
        <v>4002</v>
      </c>
      <c r="C140" s="36" t="str">
        <f>IFERROR(_xlfn.XLOOKUP(EQB[[#This Row],[Equip '#]],Table7[Equip '#],Table7[Equipment Description],),"NO EQUIPMENT NUMBER")</f>
        <v>2014 JLG G1255A</v>
      </c>
      <c r="D140" s="38">
        <f>Summary!$F$2</f>
        <v>45777</v>
      </c>
      <c r="E140" s="36" t="s">
        <v>4373</v>
      </c>
      <c r="F140" s="36">
        <v>1</v>
      </c>
      <c r="G140" s="45" t="s">
        <v>7783</v>
      </c>
      <c r="H140" s="36">
        <v>4</v>
      </c>
      <c r="I140" s="36">
        <v>0</v>
      </c>
      <c r="J140" s="36" t="s">
        <v>3551</v>
      </c>
      <c r="K140" s="39">
        <f>IFERROR(VLOOKUP(B140,'Equip Rates'!$B:$D,3,FALSE), "No Equipment Rate")</f>
        <v>3650</v>
      </c>
      <c r="L140" s="39">
        <f t="shared" si="2"/>
        <v>0</v>
      </c>
      <c r="M140" s="37"/>
      <c r="N140" s="36"/>
      <c r="O140" s="37"/>
      <c r="P140" s="87">
        <f>IF(COUNTIF(INDEX(EQB[Equip '#],1):EQB[[#This Row],[Equip '#]], EQB[[#This Row],[Equip '#]])=1, SUMIF(EQB[Equip '#],EQB[[#This Row],[Equip '#]],EQB[Units]),"")</f>
        <v>0.75</v>
      </c>
    </row>
    <row r="141" spans="1:16" x14ac:dyDescent="0.25">
      <c r="A141" s="58" t="str">
        <f>IF(EQB[[#This Row],[Job]]="","",IFERROR(VLOOKUP(EQB[[#This Row],[Job]],Table_Query_from_Cas_Ragle[[Job '#]:[Division]],4,FALSE),"New Job List Needed"))</f>
        <v>DFW</v>
      </c>
      <c r="B141" s="36" t="s">
        <v>231</v>
      </c>
      <c r="C141" s="36" t="str">
        <f>IFERROR(_xlfn.XLOOKUP(EQB[[#This Row],[Equip '#]],Table7[Equip '#],Table7[Equipment Description],),"NO EQUIPMENT NUMBER")</f>
        <v>2016 JLG G5-18A (76908)</v>
      </c>
      <c r="D141" s="38">
        <f>Summary!$F$2</f>
        <v>45777</v>
      </c>
      <c r="E141" s="7" t="s">
        <v>4413</v>
      </c>
      <c r="F141" s="36">
        <v>1</v>
      </c>
      <c r="G141" s="45" t="s">
        <v>7783</v>
      </c>
      <c r="H141" s="36">
        <v>4</v>
      </c>
      <c r="I141" s="36">
        <v>0</v>
      </c>
      <c r="J141" s="36" t="s">
        <v>3551</v>
      </c>
      <c r="K141" s="39">
        <f>IFERROR(VLOOKUP(B141,'Equip Rates'!$B:$D,3,FALSE), "No Equipment Rate")</f>
        <v>3650</v>
      </c>
      <c r="L141" s="39">
        <f t="shared" si="2"/>
        <v>0</v>
      </c>
      <c r="M141" s="37"/>
      <c r="N141" s="36"/>
      <c r="O141" s="37"/>
      <c r="P141" s="87">
        <f>IF(COUNTIF(INDEX(EQB[Equip '#],1):EQB[[#This Row],[Equip '#]], EQB[[#This Row],[Equip '#]])=1, SUMIF(EQB[Equip '#],EQB[[#This Row],[Equip '#]],EQB[Units]),"")</f>
        <v>0.5</v>
      </c>
    </row>
    <row r="142" spans="1:16" x14ac:dyDescent="0.25">
      <c r="A142" s="58" t="str">
        <f>IF(EQB[[#This Row],[Job]]="","",IFERROR(VLOOKUP(EQB[[#This Row],[Job]],Table_Query_from_Cas_Ragle[[Job '#]:[Division]],4,FALSE),"New Job List Needed"))</f>
        <v>DFW</v>
      </c>
      <c r="B142" s="36" t="s">
        <v>3091</v>
      </c>
      <c r="C142" s="36" t="str">
        <f>IFERROR(_xlfn.XLOOKUP(EQB[[#This Row],[Equip '#]],Table7[Equip '#],Table7[Equipment Description],),"NO EQUIPMENT NUMBER")</f>
        <v>2019 CAT 938M (R08392) WL-13</v>
      </c>
      <c r="D142" s="38">
        <f>Summary!$F$2</f>
        <v>45777</v>
      </c>
      <c r="E142" s="36" t="s">
        <v>3374</v>
      </c>
      <c r="F142" s="36">
        <v>1</v>
      </c>
      <c r="G142" s="148" t="s">
        <v>2</v>
      </c>
      <c r="H142" s="36">
        <v>4</v>
      </c>
      <c r="I142" s="36">
        <v>0.43</v>
      </c>
      <c r="J142" s="36" t="s">
        <v>3551</v>
      </c>
      <c r="K142" s="59">
        <f>IFERROR(VLOOKUP(B142,'Equip Rates'!$B:$D,3,FALSE), "No Equipment Rate")</f>
        <v>1300</v>
      </c>
      <c r="L142" s="59">
        <f t="shared" si="2"/>
        <v>559</v>
      </c>
      <c r="M142" s="37"/>
      <c r="N142" s="36"/>
      <c r="O142" s="37"/>
      <c r="P142" s="36">
        <f>IF(COUNTIF(INDEX(EQB[Equip '#],1):EQB[[#This Row],[Equip '#]], EQB[[#This Row],[Equip '#]])=1, SUMIF(EQB[Equip '#],EQB[[#This Row],[Equip '#]],EQB[Units]),"")</f>
        <v>0.5</v>
      </c>
    </row>
    <row r="143" spans="1:16" x14ac:dyDescent="0.25">
      <c r="A143" s="58" t="str">
        <f>IF(EQB[[#This Row],[Job]]="","",IFERROR(VLOOKUP(EQB[[#This Row],[Job]],Table_Query_from_Cas_Ragle[[Job '#]:[Division]],4,FALSE),"New Job List Needed"))</f>
        <v>WT</v>
      </c>
      <c r="B143" s="36" t="s">
        <v>3098</v>
      </c>
      <c r="C143" s="36" t="str">
        <f>IFERROR(_xlfn.XLOOKUP(EQB[[#This Row],[Equip '#]],Table7[Equip '#],Table7[Equipment Description],),"NO EQUIPMENT NUMBER")</f>
        <v>2022 DODGE RAM 1500</v>
      </c>
      <c r="D143" s="38">
        <f>Summary!$F$2</f>
        <v>45777</v>
      </c>
      <c r="E143" s="36" t="s">
        <v>3374</v>
      </c>
      <c r="F143" s="36">
        <v>1</v>
      </c>
      <c r="G143" s="148" t="s">
        <v>2</v>
      </c>
      <c r="H143" s="36">
        <v>4</v>
      </c>
      <c r="I143" s="36">
        <v>0.55000000000000004</v>
      </c>
      <c r="J143" s="36" t="s">
        <v>3551</v>
      </c>
      <c r="K143" s="59">
        <f>IFERROR(VLOOKUP(B143,'Equip Rates'!$B:$D,3,FALSE), "No Equipment Rate")</f>
        <v>1300</v>
      </c>
      <c r="L143" s="59">
        <f t="shared" si="2"/>
        <v>715.00000000000011</v>
      </c>
      <c r="M143" s="37"/>
      <c r="N143" s="36"/>
      <c r="O143" s="37"/>
      <c r="P143" s="36" t="str">
        <f>IF(COUNTIF(INDEX(EQB[Equip '#],1):EQB[[#This Row],[Equip '#]], EQB[[#This Row],[Equip '#]])=1, SUMIF(EQB[Equip '#],EQB[[#This Row],[Equip '#]],EQB[Units]),"")</f>
        <v/>
      </c>
    </row>
    <row r="144" spans="1:16" x14ac:dyDescent="0.25">
      <c r="A144" s="58" t="str">
        <f>IF(EQB[[#This Row],[Job]]="","",IFERROR(VLOOKUP(EQB[[#This Row],[Job]],Table_Query_from_Cas_Ragle[[Job '#]:[Division]],4,FALSE),"New Job List Needed"))</f>
        <v>WT</v>
      </c>
      <c r="B144" s="36" t="s">
        <v>3099</v>
      </c>
      <c r="C144" s="36" t="str">
        <f>IFERROR(_xlfn.XLOOKUP(EQB[[#This Row],[Equip '#]],Table7[Equip '#],Table7[Equipment Description],),"NO EQUIPMENT NUMBER")</f>
        <v>2020 F150 F16442</v>
      </c>
      <c r="D144" s="38">
        <f>Summary!$F$2</f>
        <v>45777</v>
      </c>
      <c r="E144" s="36" t="s">
        <v>3374</v>
      </c>
      <c r="F144" s="36">
        <v>1</v>
      </c>
      <c r="G144" s="148" t="s">
        <v>2</v>
      </c>
      <c r="H144" s="36">
        <v>4</v>
      </c>
      <c r="I144" s="36">
        <v>1</v>
      </c>
      <c r="J144" s="36" t="s">
        <v>3551</v>
      </c>
      <c r="K144" s="59">
        <f>IFERROR(VLOOKUP(B144,'Equip Rates'!$B:$D,3,FALSE), "No Equipment Rate")</f>
        <v>1300</v>
      </c>
      <c r="L144" s="59">
        <f t="shared" si="2"/>
        <v>1300</v>
      </c>
      <c r="M144" s="37"/>
      <c r="N144" s="36"/>
      <c r="O144" s="37"/>
      <c r="P144" s="36">
        <f>IF(COUNTIF(INDEX(EQB[Equip '#],1):EQB[[#This Row],[Equip '#]], EQB[[#This Row],[Equip '#]])=1, SUMIF(EQB[Equip '#],EQB[[#This Row],[Equip '#]],EQB[Units]),"")</f>
        <v>1</v>
      </c>
    </row>
    <row r="145" spans="1:16" x14ac:dyDescent="0.25">
      <c r="A145" s="58" t="str">
        <f>IF(EQB[[#This Row],[Job]]="","",IFERROR(VLOOKUP(EQB[[#This Row],[Job]],Table_Query_from_Cas_Ragle[[Job '#]:[Division]],4,FALSE),"New Job List Needed"))</f>
        <v>DFW</v>
      </c>
      <c r="B145" s="36" t="s">
        <v>3101</v>
      </c>
      <c r="C145" s="36" t="str">
        <f>IFERROR(_xlfn.XLOOKUP(EQB[[#This Row],[Equip '#]],Table7[Equip '#],Table7[Equipment Description],),"NO EQUIPMENT NUMBER")</f>
        <v>SOUTHLAND SL7 DUMP TRAILER</v>
      </c>
      <c r="D145" s="38">
        <f>Summary!$F$2</f>
        <v>45777</v>
      </c>
      <c r="E145" s="36" t="s">
        <v>3374</v>
      </c>
      <c r="F145" s="36">
        <v>1</v>
      </c>
      <c r="G145" s="148" t="s">
        <v>2</v>
      </c>
      <c r="H145" s="36">
        <v>4</v>
      </c>
      <c r="I145" s="36">
        <v>0.44</v>
      </c>
      <c r="J145" s="36" t="s">
        <v>3551</v>
      </c>
      <c r="K145" s="59">
        <f>IFERROR(VLOOKUP(B145,'Equip Rates'!$B:$D,3,FALSE), "No Equipment Rate")</f>
        <v>1300</v>
      </c>
      <c r="L145" s="59">
        <f t="shared" si="2"/>
        <v>572</v>
      </c>
      <c r="M145" s="37"/>
      <c r="N145" s="36"/>
      <c r="O145" s="37"/>
      <c r="P145" s="36">
        <f>IF(COUNTIF(INDEX(EQB[Equip '#],1):EQB[[#This Row],[Equip '#]], EQB[[#This Row],[Equip '#]])=1, SUMIF(EQB[Equip '#],EQB[[#This Row],[Equip '#]],EQB[Units]),"")</f>
        <v>1</v>
      </c>
    </row>
    <row r="146" spans="1:16" x14ac:dyDescent="0.25">
      <c r="A146" s="58" t="str">
        <f>IF(EQB[[#This Row],[Job]]="","",IFERROR(VLOOKUP(EQB[[#This Row],[Job]],Table_Query_from_Cas_Ragle[[Job '#]:[Division]],4,FALSE),"New Job List Needed"))</f>
        <v>DFW</v>
      </c>
      <c r="B146" s="36" t="s">
        <v>3873</v>
      </c>
      <c r="C146" s="36" t="str">
        <f>IFERROR(_xlfn.XLOOKUP(EQB[[#This Row],[Equip '#]],Table7[Equip '#],Table7[Equipment Description],),"NO EQUIPMENT NUMBER")</f>
        <v>2024 BIG TEX 70ST-16BK (3155)</v>
      </c>
      <c r="D146" s="38">
        <f>Summary!$F$2</f>
        <v>45777</v>
      </c>
      <c r="E146" s="36" t="s">
        <v>3374</v>
      </c>
      <c r="F146" s="36">
        <v>1</v>
      </c>
      <c r="G146" s="148" t="s">
        <v>2</v>
      </c>
      <c r="H146" s="36">
        <v>4</v>
      </c>
      <c r="I146" s="36">
        <v>0.33</v>
      </c>
      <c r="J146" s="36" t="s">
        <v>3551</v>
      </c>
      <c r="K146" s="59">
        <f>IFERROR(VLOOKUP(B146,'Equip Rates'!$B:$D,3,FALSE), "No Equipment Rate")</f>
        <v>1300</v>
      </c>
      <c r="L146" s="59">
        <f t="shared" si="2"/>
        <v>429</v>
      </c>
      <c r="M146" s="37"/>
      <c r="N146" s="36"/>
      <c r="O146" s="37"/>
      <c r="P146" s="36">
        <f>IF(COUNTIF(INDEX(EQB[Equip '#],1):EQB[[#This Row],[Equip '#]], EQB[[#This Row],[Equip '#]])=1, SUMIF(EQB[Equip '#],EQB[[#This Row],[Equip '#]],EQB[Units]),"")</f>
        <v>1</v>
      </c>
    </row>
    <row r="147" spans="1:16" x14ac:dyDescent="0.25">
      <c r="A147" s="58" t="str">
        <f>IF(EQB[[#This Row],[Job]]="","",IFERROR(VLOOKUP(EQB[[#This Row],[Job]],Table_Query_from_Cas_Ragle[[Job '#]:[Division]],4,FALSE),"New Job List Needed"))</f>
        <v>DFW</v>
      </c>
      <c r="B147" s="36" t="s">
        <v>3280</v>
      </c>
      <c r="C147" s="36" t="str">
        <f>IFERROR(_xlfn.XLOOKUP(EQB[[#This Row],[Equip '#]],Table7[Equip '#],Table7[Equipment Description],),"NO EQUIPMENT NUMBER")</f>
        <v>2024 SULLAIR 185 AIR COMPRESSOR</v>
      </c>
      <c r="D147" s="38">
        <f>Summary!$F$2</f>
        <v>45777</v>
      </c>
      <c r="E147" s="36" t="s">
        <v>3374</v>
      </c>
      <c r="F147" s="36">
        <v>1</v>
      </c>
      <c r="G147" s="148" t="s">
        <v>2</v>
      </c>
      <c r="H147" s="36">
        <v>4</v>
      </c>
      <c r="I147" s="36">
        <v>0.61</v>
      </c>
      <c r="J147" s="36" t="s">
        <v>3551</v>
      </c>
      <c r="K147" s="59">
        <f>IFERROR(VLOOKUP(B147,'Equip Rates'!$B:$D,3,FALSE), "No Equipment Rate")</f>
        <v>1300</v>
      </c>
      <c r="L147" s="59">
        <f t="shared" si="2"/>
        <v>793</v>
      </c>
      <c r="M147" s="37"/>
      <c r="N147" s="36" t="s">
        <v>7772</v>
      </c>
      <c r="O147" s="37"/>
      <c r="P147" s="36">
        <f>IF(COUNTIF(INDEX(EQB[Equip '#],1):EQB[[#This Row],[Equip '#]], EQB[[#This Row],[Equip '#]])=1, SUMIF(EQB[Equip '#],EQB[[#This Row],[Equip '#]],EQB[Units]),"")</f>
        <v>1</v>
      </c>
    </row>
    <row r="148" spans="1:16" x14ac:dyDescent="0.25">
      <c r="A148" s="58" t="str">
        <f>IF(EQB[[#This Row],[Job]]="","",IFERROR(VLOOKUP(EQB[[#This Row],[Job]],Table_Query_from_Cas_Ragle[[Job '#]:[Division]],4,FALSE),"New Job List Needed"))</f>
        <v>DFW</v>
      </c>
      <c r="B148" s="36" t="s">
        <v>3286</v>
      </c>
      <c r="C148" s="36" t="str">
        <f>IFERROR(_xlfn.XLOOKUP(EQB[[#This Row],[Equip '#]],Table7[Equip '#],Table7[Equipment Description],),"NO EQUIPMENT NUMBER")</f>
        <v>2024 SULLAIR 185 AIR COMPRESSOR</v>
      </c>
      <c r="D148" s="38">
        <f>Summary!$F$2</f>
        <v>45777</v>
      </c>
      <c r="E148" s="36" t="s">
        <v>3374</v>
      </c>
      <c r="F148" s="36">
        <v>1</v>
      </c>
      <c r="G148" s="148" t="s">
        <v>2</v>
      </c>
      <c r="H148" s="36">
        <v>4</v>
      </c>
      <c r="I148" s="36">
        <v>0.55000000000000004</v>
      </c>
      <c r="J148" s="36" t="s">
        <v>3551</v>
      </c>
      <c r="K148" s="59">
        <f>IFERROR(VLOOKUP(B148,'Equip Rates'!$B:$D,3,FALSE), "No Equipment Rate")</f>
        <v>1300</v>
      </c>
      <c r="L148" s="59">
        <f t="shared" si="2"/>
        <v>715.00000000000011</v>
      </c>
      <c r="M148" s="37"/>
      <c r="N148" s="36"/>
      <c r="O148" s="37"/>
      <c r="P148" s="36">
        <f>IF(COUNTIF(INDEX(EQB[Equip '#],1):EQB[[#This Row],[Equip '#]], EQB[[#This Row],[Equip '#]])=1, SUMIF(EQB[Equip '#],EQB[[#This Row],[Equip '#]],EQB[Units]),"")</f>
        <v>1</v>
      </c>
    </row>
    <row r="149" spans="1:16" x14ac:dyDescent="0.25">
      <c r="A149" s="58" t="str">
        <f>IF(EQB[[#This Row],[Job]]="","",IFERROR(VLOOKUP(EQB[[#This Row],[Job]],Table_Query_from_Cas_Ragle[[Job '#]:[Division]],4,FALSE),"New Job List Needed"))</f>
        <v>DFW</v>
      </c>
      <c r="B149" s="36" t="s">
        <v>104</v>
      </c>
      <c r="C149" s="36" t="str">
        <f>IFERROR(_xlfn.XLOOKUP(EQB[[#This Row],[Equip '#]],Table7[Equip '#],Table7[Equipment Description],),"NO EQUIPMENT NUMBER")</f>
        <v>2015 CAT 420F2 IT</v>
      </c>
      <c r="D149" s="38">
        <f>Summary!$F$2</f>
        <v>45777</v>
      </c>
      <c r="E149" s="36" t="s">
        <v>3374</v>
      </c>
      <c r="F149" s="36">
        <v>1</v>
      </c>
      <c r="G149" s="148" t="s">
        <v>2</v>
      </c>
      <c r="H149" s="36">
        <v>4</v>
      </c>
      <c r="I149" s="36">
        <v>0.42</v>
      </c>
      <c r="J149" s="36" t="s">
        <v>3551</v>
      </c>
      <c r="K149" s="59">
        <f>IFERROR(VLOOKUP(B149,'Equip Rates'!$B:$D,3,FALSE), "No Equipment Rate")</f>
        <v>1300</v>
      </c>
      <c r="L149" s="59">
        <f t="shared" si="2"/>
        <v>546</v>
      </c>
      <c r="M149" s="37"/>
      <c r="N149" s="36"/>
      <c r="O149" s="37"/>
      <c r="P149" s="36">
        <f>IF(COUNTIF(INDEX(EQB[Equip '#],1):EQB[[#This Row],[Equip '#]], EQB[[#This Row],[Equip '#]])=1, SUMIF(EQB[Equip '#],EQB[[#This Row],[Equip '#]],EQB[Units]),"")</f>
        <v>1</v>
      </c>
    </row>
    <row r="150" spans="1:16" x14ac:dyDescent="0.25">
      <c r="A150" s="58" t="str">
        <f>IF(EQB[[#This Row],[Job]]="","",IFERROR(VLOOKUP(EQB[[#This Row],[Job]],Table_Query_from_Cas_Ragle[[Job '#]:[Division]],4,FALSE),"New Job List Needed"))</f>
        <v>DFW</v>
      </c>
      <c r="B150" s="36" t="s">
        <v>4098</v>
      </c>
      <c r="C150" s="36" t="str">
        <f>IFERROR(_xlfn.XLOOKUP(EQB[[#This Row],[Equip '#]],Table7[Equip '#],Table7[Equipment Description],),"NO EQUIPMENT NUMBER")</f>
        <v>Broce RJ 350 Broom</v>
      </c>
      <c r="D150" s="38">
        <f>Summary!$F$2</f>
        <v>45777</v>
      </c>
      <c r="E150" s="36" t="s">
        <v>3374</v>
      </c>
      <c r="F150" s="36">
        <v>1</v>
      </c>
      <c r="G150" s="148" t="s">
        <v>2</v>
      </c>
      <c r="H150" s="36">
        <v>4</v>
      </c>
      <c r="I150" s="36">
        <v>0.17</v>
      </c>
      <c r="J150" s="36" t="s">
        <v>3551</v>
      </c>
      <c r="K150" s="59">
        <f>IFERROR(VLOOKUP(B150,'Equip Rates'!$B:$D,3,FALSE), "No Equipment Rate")</f>
        <v>1000</v>
      </c>
      <c r="L150" s="59">
        <f t="shared" si="2"/>
        <v>170</v>
      </c>
      <c r="M150" s="37"/>
      <c r="N150" s="36"/>
      <c r="O150" s="37"/>
      <c r="P150" s="36">
        <f>IF(COUNTIF(INDEX(EQB[Equip '#],1):EQB[[#This Row],[Equip '#]], EQB[[#This Row],[Equip '#]])=1, SUMIF(EQB[Equip '#],EQB[[#This Row],[Equip '#]],EQB[Units]),"")</f>
        <v>1</v>
      </c>
    </row>
    <row r="151" spans="1:16" x14ac:dyDescent="0.25">
      <c r="A151" s="58" t="str">
        <f>IF(EQB[[#This Row],[Job]]="","",IFERROR(VLOOKUP(EQB[[#This Row],[Job]],Table_Query_from_Cas_Ragle[[Job '#]:[Division]],4,FALSE),"New Job List Needed"))</f>
        <v>DFW</v>
      </c>
      <c r="B151" s="36" t="s">
        <v>4096</v>
      </c>
      <c r="C151" s="36" t="str">
        <f>IFERROR(_xlfn.XLOOKUP(EQB[[#This Row],[Equip '#]],Table7[Equip '#],Table7[Equipment Description],),"NO EQUIPMENT NUMBER")</f>
        <v>2017 Gomaco Comm III</v>
      </c>
      <c r="D151" s="38">
        <f>Summary!$F$2</f>
        <v>45777</v>
      </c>
      <c r="E151" s="36" t="s">
        <v>3374</v>
      </c>
      <c r="F151" s="36">
        <v>1</v>
      </c>
      <c r="G151" s="148" t="s">
        <v>2</v>
      </c>
      <c r="H151" s="36">
        <v>4</v>
      </c>
      <c r="I151" s="36">
        <v>0.4</v>
      </c>
      <c r="J151" s="36" t="s">
        <v>3551</v>
      </c>
      <c r="K151" s="59">
        <f>IFERROR(VLOOKUP(B151,'Equip Rates'!$B:$D,3,FALSE), "No Equipment Rate")</f>
        <v>1000</v>
      </c>
      <c r="L151" s="59">
        <f t="shared" si="2"/>
        <v>400</v>
      </c>
      <c r="M151" s="37"/>
      <c r="N151" s="36"/>
      <c r="O151" s="37"/>
      <c r="P151" s="36">
        <f>IF(COUNTIF(INDEX(EQB[Equip '#],1):EQB[[#This Row],[Equip '#]], EQB[[#This Row],[Equip '#]])=1, SUMIF(EQB[Equip '#],EQB[[#This Row],[Equip '#]],EQB[Units]),"")</f>
        <v>0.1</v>
      </c>
    </row>
    <row r="152" spans="1:16" x14ac:dyDescent="0.25">
      <c r="A152" s="58" t="str">
        <f>IF(EQB[[#This Row],[Job]]="","",IFERROR(VLOOKUP(EQB[[#This Row],[Job]],Table_Query_from_Cas_Ragle[[Job '#]:[Division]],4,FALSE),"New Job List Needed"))</f>
        <v>DFW</v>
      </c>
      <c r="B152" s="36" t="s">
        <v>4097</v>
      </c>
      <c r="C152" s="36" t="str">
        <f>IFERROR(_xlfn.XLOOKUP(EQB[[#This Row],[Equip '#]],Table7[Equip '#],Table7[Equipment Description],),"NO EQUIPMENT NUMBER")</f>
        <v>2025 WESTERN STAR POLYMIXER</v>
      </c>
      <c r="D152" s="38">
        <f>Summary!$F$2</f>
        <v>45777</v>
      </c>
      <c r="E152" s="36" t="s">
        <v>3374</v>
      </c>
      <c r="F152" s="36">
        <v>1</v>
      </c>
      <c r="G152" s="148" t="s">
        <v>2</v>
      </c>
      <c r="H152" s="36">
        <v>4</v>
      </c>
      <c r="I152" s="36">
        <v>0.28999999999999998</v>
      </c>
      <c r="J152" s="36" t="s">
        <v>3551</v>
      </c>
      <c r="K152" s="59">
        <f>IFERROR(VLOOKUP(B152,'Equip Rates'!$B:$D,3,FALSE), "No Equipment Rate")</f>
        <v>1000</v>
      </c>
      <c r="L152" s="59">
        <f t="shared" si="2"/>
        <v>290</v>
      </c>
      <c r="M152" s="37"/>
      <c r="N152" s="36"/>
      <c r="O152" s="37"/>
      <c r="P152" s="36">
        <f>IF(COUNTIF(INDEX(EQB[Equip '#],1):EQB[[#This Row],[Equip '#]], EQB[[#This Row],[Equip '#]])=1, SUMIF(EQB[Equip '#],EQB[[#This Row],[Equip '#]],EQB[Units]),"")</f>
        <v>0.5</v>
      </c>
    </row>
    <row r="153" spans="1:16" x14ac:dyDescent="0.25">
      <c r="A153" s="58" t="str">
        <f>IF(EQB[[#This Row],[Job]]="","",IFERROR(VLOOKUP(EQB[[#This Row],[Job]],Table_Query_from_Cas_Ragle[[Job '#]:[Division]],4,FALSE),"New Job List Needed"))</f>
        <v>DFW</v>
      </c>
      <c r="B153" s="36" t="s">
        <v>4354</v>
      </c>
      <c r="C153" s="36" t="str">
        <f>IFERROR(_xlfn.XLOOKUP(EQB[[#This Row],[Equip '#]],Table7[Equip '#],Table7[Equipment Description],),"NO EQUIPMENT NUMBER")</f>
        <v>2013 F-550 B64200</v>
      </c>
      <c r="D153" s="38">
        <f>Summary!$F$2</f>
        <v>45777</v>
      </c>
      <c r="E153" s="36" t="s">
        <v>3374</v>
      </c>
      <c r="F153" s="36">
        <v>1</v>
      </c>
      <c r="G153" s="148"/>
      <c r="H153" s="36">
        <v>4</v>
      </c>
      <c r="I153" s="36">
        <v>0</v>
      </c>
      <c r="J153" s="36"/>
      <c r="K153" s="59">
        <f>IFERROR(VLOOKUP(B153,'Equip Rates'!$B:$D,3,FALSE), "No Equipment Rate")</f>
        <v>1500</v>
      </c>
      <c r="L153" s="59">
        <f t="shared" si="2"/>
        <v>0</v>
      </c>
      <c r="M153" s="37"/>
      <c r="N153" s="36"/>
      <c r="O153" s="37"/>
      <c r="P153" s="36">
        <f>IF(COUNTIF(INDEX(EQB[Equip '#],1):EQB[[#This Row],[Equip '#]], EQB[[#This Row],[Equip '#]])=1, SUMIF(EQB[Equip '#],EQB[[#This Row],[Equip '#]],EQB[Units]),"")</f>
        <v>1</v>
      </c>
    </row>
    <row r="154" spans="1:16" x14ac:dyDescent="0.25">
      <c r="A154" s="58" t="str">
        <f>IF(EQB[[#This Row],[Job]]="","",IFERROR(VLOOKUP(EQB[[#This Row],[Job]],Table_Query_from_Cas_Ragle[[Job '#]:[Division]],4,FALSE),"New Job List Needed"))</f>
        <v>DFW</v>
      </c>
      <c r="B154" s="36" t="s">
        <v>154</v>
      </c>
      <c r="C154" s="36" t="str">
        <f>IFERROR(_xlfn.XLOOKUP(EQB[[#This Row],[Equip '#]],Table7[Equip '#],Table7[Equipment Description],),"NO EQUIPMENT NUMBER")</f>
        <v>2023 FORD F-250</v>
      </c>
      <c r="D154" s="38">
        <f>Summary!$F$2</f>
        <v>45777</v>
      </c>
      <c r="E154" s="36" t="s">
        <v>4351</v>
      </c>
      <c r="F154" s="36">
        <v>1</v>
      </c>
      <c r="G154" s="148" t="s">
        <v>7783</v>
      </c>
      <c r="H154" s="36">
        <v>4</v>
      </c>
      <c r="I154" s="36">
        <v>0</v>
      </c>
      <c r="J154" s="36" t="s">
        <v>3551</v>
      </c>
      <c r="K154" s="59">
        <f>IFERROR(VLOOKUP(B154,'Equip Rates'!$B:$D,3,FALSE), "No Equipment Rate")</f>
        <v>3650</v>
      </c>
      <c r="L154" s="59">
        <f t="shared" si="2"/>
        <v>0</v>
      </c>
      <c r="M154" s="37"/>
      <c r="N154" s="36"/>
      <c r="O154" s="37"/>
      <c r="P154" s="36">
        <f>IF(COUNTIF(INDEX(EQB[Equip '#],1):EQB[[#This Row],[Equip '#]], EQB[[#This Row],[Equip '#]])=1, SUMIF(EQB[Equip '#],EQB[[#This Row],[Equip '#]],EQB[Units]),"")</f>
        <v>1</v>
      </c>
    </row>
    <row r="155" spans="1:16" x14ac:dyDescent="0.25">
      <c r="A155" s="58" t="str">
        <f>IF(EQB[[#This Row],[Job]]="","",IFERROR(VLOOKUP(EQB[[#This Row],[Job]],Table_Query_from_Cas_Ragle[[Job '#]:[Division]],4,FALSE),"New Job List Needed"))</f>
        <v>DFW</v>
      </c>
      <c r="B155" s="36" t="s">
        <v>3676</v>
      </c>
      <c r="C155" s="36" t="str">
        <f>IFERROR(_xlfn.XLOOKUP(EQB[[#This Row],[Equip '#]],Table7[Equip '#],Table7[Equipment Description],),"NO EQUIPMENT NUMBER")</f>
        <v>2023 FORD F-250 XL</v>
      </c>
      <c r="D155" s="38">
        <f>Summary!$F$2</f>
        <v>45777</v>
      </c>
      <c r="E155" s="36" t="s">
        <v>4351</v>
      </c>
      <c r="F155" s="36">
        <v>1</v>
      </c>
      <c r="G155" s="148" t="s">
        <v>7783</v>
      </c>
      <c r="H155" s="36">
        <v>4</v>
      </c>
      <c r="I155" s="36">
        <v>0</v>
      </c>
      <c r="J155" s="36" t="s">
        <v>3551</v>
      </c>
      <c r="K155" s="59">
        <f>IFERROR(VLOOKUP(B155,'Equip Rates'!$B:$D,3,FALSE), "No Equipment Rate")</f>
        <v>3650</v>
      </c>
      <c r="L155" s="59">
        <f t="shared" si="2"/>
        <v>0</v>
      </c>
      <c r="M155" s="37"/>
      <c r="N155" s="36"/>
      <c r="O155" s="37"/>
      <c r="P155" s="36" t="str">
        <f>IF(COUNTIF(INDEX(EQB[Equip '#],1):EQB[[#This Row],[Equip '#]], EQB[[#This Row],[Equip '#]])=1, SUMIF(EQB[Equip '#],EQB[[#This Row],[Equip '#]],EQB[Units]),"")</f>
        <v/>
      </c>
    </row>
    <row r="156" spans="1:16" x14ac:dyDescent="0.25">
      <c r="A156" s="58" t="str">
        <f>IF(EQB[[#This Row],[Job]]="","",IFERROR(VLOOKUP(EQB[[#This Row],[Job]],Table_Query_from_Cas_Ragle[[Job '#]:[Division]],4,FALSE),"New Job List Needed"))</f>
        <v>DFW</v>
      </c>
      <c r="B156" s="36" t="s">
        <v>4002</v>
      </c>
      <c r="C156" s="36" t="str">
        <f>IFERROR(_xlfn.XLOOKUP(EQB[[#This Row],[Equip '#]],Table7[Equip '#],Table7[Equipment Description],),"NO EQUIPMENT NUMBER")</f>
        <v>2023 FORD F-250 XL</v>
      </c>
      <c r="D156" s="38">
        <f>Summary!$F$2</f>
        <v>45777</v>
      </c>
      <c r="E156" s="36" t="s">
        <v>4351</v>
      </c>
      <c r="F156" s="36">
        <v>1</v>
      </c>
      <c r="G156" s="148" t="s">
        <v>7783</v>
      </c>
      <c r="H156" s="36">
        <v>4</v>
      </c>
      <c r="I156" s="36">
        <v>0</v>
      </c>
      <c r="J156" s="36" t="s">
        <v>3551</v>
      </c>
      <c r="K156" s="59">
        <f>IFERROR(VLOOKUP(B156,'Equip Rates'!$B:$D,3,FALSE), "No Equipment Rate")</f>
        <v>3650</v>
      </c>
      <c r="L156" s="59">
        <f t="shared" si="2"/>
        <v>0</v>
      </c>
      <c r="M156" s="37"/>
      <c r="N156" s="36"/>
      <c r="O156" s="37"/>
      <c r="P156" s="36">
        <f>IF(COUNTIF(INDEX(EQB[Equip '#],1):EQB[[#This Row],[Equip '#]], EQB[[#This Row],[Equip '#]])=1, SUMIF(EQB[Equip '#],EQB[[#This Row],[Equip '#]],EQB[Units]),"")</f>
        <v>1</v>
      </c>
    </row>
    <row r="157" spans="1:16" x14ac:dyDescent="0.25">
      <c r="A157" s="58" t="str">
        <f>IF(EQB[[#This Row],[Job]]="","",IFERROR(VLOOKUP(EQB[[#This Row],[Job]],Table_Query_from_Cas_Ragle[[Job '#]:[Division]],4,FALSE),"New Job List Needed"))</f>
        <v>DFW</v>
      </c>
      <c r="B157" s="36" t="s">
        <v>3676</v>
      </c>
      <c r="C157" s="36" t="str">
        <f>IFERROR(_xlfn.XLOOKUP(EQB[[#This Row],[Equip '#]],Table7[Equip '#],Table7[Equipment Description],),"NO EQUIPMENT NUMBER")</f>
        <v>2024 F-150</v>
      </c>
      <c r="D157" s="38">
        <f>Summary!$F$2</f>
        <v>45777</v>
      </c>
      <c r="E157" s="36" t="s">
        <v>4351</v>
      </c>
      <c r="F157" s="36">
        <v>1</v>
      </c>
      <c r="G157" s="148" t="s">
        <v>7783</v>
      </c>
      <c r="H157" s="36">
        <v>4</v>
      </c>
      <c r="I157" s="36">
        <v>0</v>
      </c>
      <c r="J157" s="36" t="s">
        <v>3551</v>
      </c>
      <c r="K157" s="59">
        <f>IFERROR(VLOOKUP(B157,'Equip Rates'!$B:$D,3,FALSE), "No Equipment Rate")</f>
        <v>3650</v>
      </c>
      <c r="L157" s="59">
        <f t="shared" si="2"/>
        <v>0</v>
      </c>
      <c r="M157" s="37"/>
      <c r="N157" s="36"/>
      <c r="O157" s="37"/>
      <c r="P157" s="36">
        <f>IF(COUNTIF(INDEX(EQB[Equip '#],1):EQB[[#This Row],[Equip '#]], EQB[[#This Row],[Equip '#]])=1, SUMIF(EQB[Equip '#],EQB[[#This Row],[Equip '#]],EQB[Units]),"")</f>
        <v>1</v>
      </c>
    </row>
    <row r="158" spans="1:16" x14ac:dyDescent="0.25">
      <c r="A158" s="58" t="str">
        <f>IF(EQB[[#This Row],[Job]]="","",IFERROR(VLOOKUP(EQB[[#This Row],[Job]],Table_Query_from_Cas_Ragle[[Job '#]:[Division]],4,FALSE),"New Job List Needed"))</f>
        <v>DFW</v>
      </c>
      <c r="B158" s="36" t="s">
        <v>4002</v>
      </c>
      <c r="C158" s="36" t="str">
        <f>IFERROR(_xlfn.XLOOKUP(EQB[[#This Row],[Equip '#]],Table7[Equip '#],Table7[Equipment Description],),"NO EQUIPMENT NUMBER")</f>
        <v>2014 JD 290GLC</v>
      </c>
      <c r="D158" s="38">
        <f>Summary!$F$2</f>
        <v>45777</v>
      </c>
      <c r="E158" s="36" t="s">
        <v>4351</v>
      </c>
      <c r="F158" s="36">
        <v>1</v>
      </c>
      <c r="G158" s="148" t="s">
        <v>7783</v>
      </c>
      <c r="H158" s="36">
        <v>4</v>
      </c>
      <c r="I158" s="36">
        <v>0</v>
      </c>
      <c r="J158" s="36" t="s">
        <v>3551</v>
      </c>
      <c r="K158" s="59">
        <f>IFERROR(VLOOKUP(B158,'Equip Rates'!$B:$D,3,FALSE), "No Equipment Rate")</f>
        <v>3650</v>
      </c>
      <c r="L158" s="59">
        <f t="shared" si="2"/>
        <v>0</v>
      </c>
      <c r="M158" s="37"/>
      <c r="N158" s="36"/>
      <c r="O158" s="37"/>
      <c r="P158" s="36">
        <f>IF(COUNTIF(INDEX(EQB[Equip '#],1):EQB[[#This Row],[Equip '#]], EQB[[#This Row],[Equip '#]])=1, SUMIF(EQB[Equip '#],EQB[[#This Row],[Equip '#]],EQB[Units]),"")</f>
        <v>1</v>
      </c>
    </row>
    <row r="159" spans="1:16" x14ac:dyDescent="0.25">
      <c r="A159" s="58" t="str">
        <f>IF(EQB[[#This Row],[Job]]="","",IFERROR(VLOOKUP(EQB[[#This Row],[Job]],Table_Query_from_Cas_Ragle[[Job '#]:[Division]],4,FALSE),"New Job List Needed"))</f>
        <v>DFW</v>
      </c>
      <c r="B159" s="36" t="s">
        <v>3224</v>
      </c>
      <c r="C159" s="36" t="str">
        <f>IFERROR(_xlfn.XLOOKUP(EQB[[#This Row],[Equip '#]],Table7[Equip '#],Table7[Equipment Description],),"NO EQUIPMENT NUMBER")</f>
        <v>2022 JD 300G LC (731956) EX-80</v>
      </c>
      <c r="D159" s="38">
        <f>Summary!$F$2</f>
        <v>45777</v>
      </c>
      <c r="E159" s="36" t="s">
        <v>4351</v>
      </c>
      <c r="F159" s="36">
        <v>1</v>
      </c>
      <c r="G159" s="148"/>
      <c r="H159" s="36">
        <v>4</v>
      </c>
      <c r="I159" s="36">
        <v>0.81</v>
      </c>
      <c r="J159" s="36" t="s">
        <v>3551</v>
      </c>
      <c r="K159" s="59">
        <f>IFERROR(VLOOKUP(B159,'Equip Rates'!$B:$D,3,FALSE), "No Equipment Rate")</f>
        <v>200</v>
      </c>
      <c r="L159" s="59">
        <f t="shared" si="2"/>
        <v>162</v>
      </c>
      <c r="M159" s="37"/>
      <c r="N159" s="36"/>
      <c r="O159" s="37"/>
      <c r="P159" s="36" t="str">
        <f>IF(COUNTIF(INDEX(EQB[Equip '#],1):EQB[[#This Row],[Equip '#]], EQB[[#This Row],[Equip '#]])=1, SUMIF(EQB[Equip '#],EQB[[#This Row],[Equip '#]],EQB[Units]),"")</f>
        <v/>
      </c>
    </row>
    <row r="160" spans="1:16" x14ac:dyDescent="0.25">
      <c r="A160" s="58" t="str">
        <f>IF(EQB[[#This Row],[Job]]="","",IFERROR(VLOOKUP(EQB[[#This Row],[Job]],Table_Query_from_Cas_Ragle[[Job '#]:[Division]],4,FALSE),"New Job List Needed"))</f>
        <v>DFW</v>
      </c>
      <c r="B160" s="36" t="s">
        <v>3248</v>
      </c>
      <c r="C160" s="36" t="str">
        <f>IFERROR(_xlfn.XLOOKUP(EQB[[#This Row],[Equip '#]],Table7[Equip '#],Table7[Equipment Description],),"NO EQUIPMENT NUMBER")</f>
        <v>2024 CAT 336 08C (L20433) EX-84</v>
      </c>
      <c r="D160" s="38">
        <f>Summary!$F$2</f>
        <v>45777</v>
      </c>
      <c r="E160" s="36" t="s">
        <v>4351</v>
      </c>
      <c r="F160" s="36">
        <v>1</v>
      </c>
      <c r="G160" s="148"/>
      <c r="H160" s="36">
        <v>4</v>
      </c>
      <c r="I160" s="36">
        <v>1</v>
      </c>
      <c r="J160" s="36" t="s">
        <v>3551</v>
      </c>
      <c r="K160" s="59">
        <f>IFERROR(VLOOKUP(B160,'Equip Rates'!$B:$D,3,FALSE), "No Equipment Rate")</f>
        <v>800</v>
      </c>
      <c r="L160" s="59">
        <f t="shared" si="2"/>
        <v>800</v>
      </c>
      <c r="M160" s="37"/>
      <c r="N160" s="36"/>
      <c r="O160" s="37"/>
      <c r="P160" s="36">
        <f>IF(COUNTIF(INDEX(EQB[Equip '#],1):EQB[[#This Row],[Equip '#]], EQB[[#This Row],[Equip '#]])=1, SUMIF(EQB[Equip '#],EQB[[#This Row],[Equip '#]],EQB[Units]),"")</f>
        <v>1</v>
      </c>
    </row>
    <row r="161" spans="1:16" x14ac:dyDescent="0.25">
      <c r="A161" s="58" t="str">
        <f>IF(EQB[[#This Row],[Job]]="","",IFERROR(VLOOKUP(EQB[[#This Row],[Job]],Table_Query_from_Cas_Ragle[[Job '#]:[Division]],4,FALSE),"New Job List Needed"))</f>
        <v>DFW</v>
      </c>
      <c r="B161" s="36" t="s">
        <v>3249</v>
      </c>
      <c r="C161" s="36" t="str">
        <f>IFERROR(_xlfn.XLOOKUP(EQB[[#This Row],[Equip '#]],Table7[Equip '#],Table7[Equipment Description],),"NO EQUIPMENT NUMBER")</f>
        <v>WANCO LIGHT TOWER 4-7KW VERT</v>
      </c>
      <c r="D161" s="38">
        <f>Summary!$F$2</f>
        <v>45777</v>
      </c>
      <c r="E161" s="36" t="s">
        <v>4351</v>
      </c>
      <c r="F161" s="36">
        <v>1</v>
      </c>
      <c r="G161" s="148"/>
      <c r="H161" s="36">
        <v>4</v>
      </c>
      <c r="I161" s="36">
        <v>0.02</v>
      </c>
      <c r="J161" s="36"/>
      <c r="K161" s="59">
        <f>IFERROR(VLOOKUP(B161,'Equip Rates'!$B:$D,3,FALSE), "No Equipment Rate")</f>
        <v>800</v>
      </c>
      <c r="L161" s="59">
        <f t="shared" si="2"/>
        <v>16</v>
      </c>
      <c r="M161" s="37"/>
      <c r="N161" s="36"/>
      <c r="O161" s="37"/>
      <c r="P161" s="36">
        <f>IF(COUNTIF(INDEX(EQB[Equip '#],1):EQB[[#This Row],[Equip '#]], EQB[[#This Row],[Equip '#]])=1, SUMIF(EQB[Equip '#],EQB[[#This Row],[Equip '#]],EQB[Units]),"")</f>
        <v>1</v>
      </c>
    </row>
    <row r="162" spans="1:16" x14ac:dyDescent="0.25">
      <c r="A162" s="58" t="str">
        <f>IF(EQB[[#This Row],[Job]]="","",IFERROR(VLOOKUP(EQB[[#This Row],[Job]],Table_Query_from_Cas_Ragle[[Job '#]:[Division]],4,FALSE),"New Job List Needed"))</f>
        <v>DFW</v>
      </c>
      <c r="B162" s="36" t="s">
        <v>3381</v>
      </c>
      <c r="C162" s="36" t="str">
        <f>IFERROR(_xlfn.XLOOKUP(EQB[[#This Row],[Equip '#]],Table7[Equip '#],Table7[Equipment Description],),"NO EQUIPMENT NUMBER")</f>
        <v>WANCO MESSAGE BOARD (1005008)</v>
      </c>
      <c r="D162" s="38">
        <f>Summary!$F$2</f>
        <v>45777</v>
      </c>
      <c r="E162" s="36" t="s">
        <v>4351</v>
      </c>
      <c r="F162" s="36">
        <v>1</v>
      </c>
      <c r="G162" s="148"/>
      <c r="H162" s="36">
        <v>4</v>
      </c>
      <c r="I162" s="36">
        <v>0.02</v>
      </c>
      <c r="J162" s="36"/>
      <c r="K162" s="59">
        <f>IFERROR(VLOOKUP(B162,'Equip Rates'!$B:$D,3,FALSE), "No Equipment Rate")</f>
        <v>1250</v>
      </c>
      <c r="L162" s="59">
        <f t="shared" si="2"/>
        <v>25</v>
      </c>
      <c r="M162" s="37"/>
      <c r="N162" s="36"/>
      <c r="O162" s="37"/>
      <c r="P162" s="36">
        <f>IF(COUNTIF(INDEX(EQB[Equip '#],1):EQB[[#This Row],[Equip '#]], EQB[[#This Row],[Equip '#]])=1, SUMIF(EQB[Equip '#],EQB[[#This Row],[Equip '#]],EQB[Units]),"")</f>
        <v>1</v>
      </c>
    </row>
    <row r="163" spans="1:16" x14ac:dyDescent="0.25">
      <c r="A163" s="58" t="str">
        <f>IF(EQB[[#This Row],[Job]]="","",IFERROR(VLOOKUP(EQB[[#This Row],[Job]],Table_Query_from_Cas_Ragle[[Job '#]:[Division]],4,FALSE),"New Job List Needed"))</f>
        <v>DFW</v>
      </c>
      <c r="B163" s="36" t="s">
        <v>4067</v>
      </c>
      <c r="C163" s="36" t="str">
        <f>IFERROR(_xlfn.XLOOKUP(EQB[[#This Row],[Equip '#]],Table7[Equip '#],Table7[Equipment Description],),"NO EQUIPMENT NUMBER")</f>
        <v>WANCO MESSAGE BOARD (1005009)</v>
      </c>
      <c r="D163" s="38">
        <f>Summary!$F$2</f>
        <v>45777</v>
      </c>
      <c r="E163" s="36" t="s">
        <v>4351</v>
      </c>
      <c r="F163" s="36">
        <v>1</v>
      </c>
      <c r="G163" s="148"/>
      <c r="H163" s="36">
        <v>4</v>
      </c>
      <c r="I163" s="36">
        <v>0.01</v>
      </c>
      <c r="J163" s="36"/>
      <c r="K163" s="59">
        <f>IFERROR(VLOOKUP(B163,'Equip Rates'!$B:$D,3,FALSE), "No Equipment Rate")</f>
        <v>800</v>
      </c>
      <c r="L163" s="59">
        <f t="shared" si="2"/>
        <v>8</v>
      </c>
      <c r="M163" s="37"/>
      <c r="N163" s="36"/>
      <c r="O163" s="37"/>
      <c r="P163" s="36">
        <f>IF(COUNTIF(INDEX(EQB[Equip '#],1):EQB[[#This Row],[Equip '#]], EQB[[#This Row],[Equip '#]])=1, SUMIF(EQB[Equip '#],EQB[[#This Row],[Equip '#]],EQB[Units]),"")</f>
        <v>1</v>
      </c>
    </row>
    <row r="164" spans="1:16" x14ac:dyDescent="0.25">
      <c r="A164" s="58" t="str">
        <f>IF(EQB[[#This Row],[Job]]="","",IFERROR(VLOOKUP(EQB[[#This Row],[Job]],Table_Query_from_Cas_Ragle[[Job '#]:[Division]],4,FALSE),"New Job List Needed"))</f>
        <v>DFW</v>
      </c>
      <c r="B164" s="36" t="s">
        <v>4070</v>
      </c>
      <c r="C164" s="36" t="str">
        <f>IFERROR(_xlfn.XLOOKUP(EQB[[#This Row],[Equip '#]],Table7[Equip '#],Table7[Equipment Description],),"NO EQUIPMENT NUMBER")</f>
        <v>WANCO ARROW BOARD (1005268)</v>
      </c>
      <c r="D164" s="38">
        <f>Summary!$F$2</f>
        <v>45777</v>
      </c>
      <c r="E164" s="36" t="s">
        <v>4351</v>
      </c>
      <c r="F164" s="36">
        <v>1</v>
      </c>
      <c r="G164" s="148"/>
      <c r="H164" s="36">
        <v>4</v>
      </c>
      <c r="I164" s="36">
        <v>1</v>
      </c>
      <c r="J164" s="36"/>
      <c r="K164" s="59">
        <f>IFERROR(VLOOKUP(B164,'Equip Rates'!$B:$D,3,FALSE), "No Equipment Rate")</f>
        <v>800</v>
      </c>
      <c r="L164" s="59">
        <f t="shared" si="2"/>
        <v>800</v>
      </c>
      <c r="M164" s="37"/>
      <c r="N164" s="36"/>
      <c r="O164" s="37"/>
      <c r="P164" s="36">
        <f>IF(COUNTIF(INDEX(EQB[Equip '#],1):EQB[[#This Row],[Equip '#]], EQB[[#This Row],[Equip '#]])=1, SUMIF(EQB[Equip '#],EQB[[#This Row],[Equip '#]],EQB[Units]),"")</f>
        <v>1</v>
      </c>
    </row>
    <row r="165" spans="1:16" x14ac:dyDescent="0.25">
      <c r="A165" s="58" t="str">
        <f>IF(EQB[[#This Row],[Job]]="","",IFERROR(VLOOKUP(EQB[[#This Row],[Job]],Table_Query_from_Cas_Ragle[[Job '#]:[Division]],4,FALSE),"New Job List Needed"))</f>
        <v>DFW</v>
      </c>
      <c r="B165" s="36" t="s">
        <v>3280</v>
      </c>
      <c r="C165" s="36" t="str">
        <f>IFERROR(_xlfn.XLOOKUP(EQB[[#This Row],[Equip '#]],Table7[Equip '#],Table7[Equipment Description],),"NO EQUIPMENT NUMBER")</f>
        <v>VER-MAC PCMS-1500LP (H223772)</v>
      </c>
      <c r="D165" s="38">
        <f>Summary!$F$2</f>
        <v>45777</v>
      </c>
      <c r="E165" s="36" t="s">
        <v>4378</v>
      </c>
      <c r="F165" s="36">
        <v>1</v>
      </c>
      <c r="G165" s="148" t="s">
        <v>2</v>
      </c>
      <c r="H165" s="36">
        <v>4</v>
      </c>
      <c r="I165" s="36">
        <v>0.06</v>
      </c>
      <c r="J165" s="36" t="s">
        <v>3551</v>
      </c>
      <c r="K165" s="59">
        <f>IFERROR(VLOOKUP(B165,'Equip Rates'!$B:$D,3,FALSE), "No Equipment Rate")</f>
        <v>1300</v>
      </c>
      <c r="L165" s="59">
        <f t="shared" si="2"/>
        <v>78</v>
      </c>
      <c r="M165" s="37"/>
      <c r="N165" s="36"/>
      <c r="O165" s="37"/>
      <c r="P165" s="36">
        <f>IF(COUNTIF(INDEX(EQB[Equip '#],1):EQB[[#This Row],[Equip '#]], EQB[[#This Row],[Equip '#]])=1, SUMIF(EQB[Equip '#],EQB[[#This Row],[Equip '#]],EQB[Units]),"")</f>
        <v>1</v>
      </c>
    </row>
    <row r="166" spans="1:16" x14ac:dyDescent="0.25">
      <c r="A166" s="58" t="str">
        <f>IF(EQB[[#This Row],[Job]]="","",IFERROR(VLOOKUP(EQB[[#This Row],[Job]],Table_Query_from_Cas_Ragle[[Job '#]:[Division]],4,FALSE),"New Job List Needed"))</f>
        <v>DFW</v>
      </c>
      <c r="B166" s="36" t="s">
        <v>3286</v>
      </c>
      <c r="C166" s="36" t="str">
        <f>IFERROR(_xlfn.XLOOKUP(EQB[[#This Row],[Equip '#]],Table7[Equip '#],Table7[Equipment Description],),"NO EQUIPMENT NUMBER")</f>
        <v>VER-MAC PCMS-1500LP (H223795)</v>
      </c>
      <c r="D166" s="38">
        <f>Summary!$F$2</f>
        <v>45777</v>
      </c>
      <c r="E166" s="36" t="s">
        <v>4378</v>
      </c>
      <c r="F166" s="36">
        <v>1</v>
      </c>
      <c r="G166" s="148" t="s">
        <v>2</v>
      </c>
      <c r="H166" s="36">
        <v>4</v>
      </c>
      <c r="I166" s="36">
        <v>7.0000000000000007E-2</v>
      </c>
      <c r="J166" s="36" t="s">
        <v>3551</v>
      </c>
      <c r="K166" s="59">
        <f>IFERROR(VLOOKUP(B166,'Equip Rates'!$B:$D,3,FALSE), "No Equipment Rate")</f>
        <v>1300</v>
      </c>
      <c r="L166" s="59">
        <f t="shared" si="2"/>
        <v>91.000000000000014</v>
      </c>
      <c r="M166" s="37"/>
      <c r="N166" s="36"/>
      <c r="O166" s="37"/>
      <c r="P166" s="36">
        <f>IF(COUNTIF(INDEX(EQB[Equip '#],1):EQB[[#This Row],[Equip '#]], EQB[[#This Row],[Equip '#]])=1, SUMIF(EQB[Equip '#],EQB[[#This Row],[Equip '#]],EQB[Units]),"")</f>
        <v>1</v>
      </c>
    </row>
    <row r="167" spans="1:16" x14ac:dyDescent="0.25">
      <c r="A167" s="58" t="str">
        <f>IF(EQB[[#This Row],[Job]]="","",IFERROR(VLOOKUP(EQB[[#This Row],[Job]],Table_Query_from_Cas_Ragle[[Job '#]:[Division]],4,FALSE),"New Job List Needed"))</f>
        <v>DFW</v>
      </c>
      <c r="B167" s="36" t="s">
        <v>3675</v>
      </c>
      <c r="C167" s="36" t="str">
        <f>IFERROR(_xlfn.XLOOKUP(EQB[[#This Row],[Equip '#]],Table7[Equip '#],Table7[Equipment Description],),"NO EQUIPMENT NUMBER")</f>
        <v>2024 VM MATRIX MB (MB-H000139)</v>
      </c>
      <c r="D167" s="38">
        <f>Summary!$F$2</f>
        <v>45777</v>
      </c>
      <c r="E167" s="36" t="s">
        <v>4280</v>
      </c>
      <c r="F167" s="36">
        <v>1</v>
      </c>
      <c r="G167" s="148" t="s">
        <v>7783</v>
      </c>
      <c r="H167" s="36">
        <v>4</v>
      </c>
      <c r="I167" s="36">
        <v>0</v>
      </c>
      <c r="J167" s="36" t="s">
        <v>3551</v>
      </c>
      <c r="K167" s="59">
        <f>IFERROR(VLOOKUP(B167,'Equip Rates'!$B:$D,3,FALSE), "No Equipment Rate")</f>
        <v>3650</v>
      </c>
      <c r="L167" s="59">
        <f t="shared" si="2"/>
        <v>0</v>
      </c>
      <c r="M167" s="37"/>
      <c r="N167" s="36"/>
      <c r="O167" s="37"/>
      <c r="P167" s="36">
        <f>IF(COUNTIF(INDEX(EQB[Equip '#],1):EQB[[#This Row],[Equip '#]], EQB[[#This Row],[Equip '#]])=1, SUMIF(EQB[Equip '#],EQB[[#This Row],[Equip '#]],EQB[Units]),"")</f>
        <v>1</v>
      </c>
    </row>
    <row r="168" spans="1:16" x14ac:dyDescent="0.25">
      <c r="A168" s="58" t="str">
        <f>IF(EQB[[#This Row],[Job]]="","",IFERROR(VLOOKUP(EQB[[#This Row],[Job]],Table_Query_from_Cas_Ragle[[Job '#]:[Division]],4,FALSE),"New Job List Needed"))</f>
        <v>DFW</v>
      </c>
      <c r="B168" s="36" t="s">
        <v>3675</v>
      </c>
      <c r="C168" s="36" t="str">
        <f>IFERROR(_xlfn.XLOOKUP(EQB[[#This Row],[Equip '#]],Table7[Equip '#],Table7[Equipment Description],),"NO EQUIPMENT NUMBER")</f>
        <v>2024 WANCO SILENT SENTINAL AB</v>
      </c>
      <c r="D168" s="38">
        <f>Summary!$F$2</f>
        <v>45777</v>
      </c>
      <c r="E168" s="36" t="s">
        <v>4280</v>
      </c>
      <c r="F168" s="36">
        <v>1</v>
      </c>
      <c r="G168" s="148" t="s">
        <v>7783</v>
      </c>
      <c r="H168" s="36">
        <v>4</v>
      </c>
      <c r="I168" s="36">
        <v>0</v>
      </c>
      <c r="J168" s="36" t="s">
        <v>3551</v>
      </c>
      <c r="K168" s="59">
        <f>IFERROR(VLOOKUP(B168,'Equip Rates'!$B:$D,3,FALSE), "No Equipment Rate")</f>
        <v>3650</v>
      </c>
      <c r="L168" s="59">
        <f t="shared" si="2"/>
        <v>0</v>
      </c>
      <c r="M168" s="37"/>
      <c r="N168" s="36"/>
      <c r="O168" s="37"/>
      <c r="P168" s="36">
        <f>IF(COUNTIF(INDEX(EQB[Equip '#],1):EQB[[#This Row],[Equip '#]], EQB[[#This Row],[Equip '#]])=1, SUMIF(EQB[Equip '#],EQB[[#This Row],[Equip '#]],EQB[Units]),"")</f>
        <v>1</v>
      </c>
    </row>
    <row r="169" spans="1:16" x14ac:dyDescent="0.25">
      <c r="A169" s="58" t="str">
        <f>IF(EQB[[#This Row],[Job]]="","",IFERROR(VLOOKUP(EQB[[#This Row],[Job]],Table_Query_from_Cas_Ragle[[Job '#]:[Division]],4,FALSE),"New Job List Needed"))</f>
        <v>DFW</v>
      </c>
      <c r="B169" s="36" t="s">
        <v>31</v>
      </c>
      <c r="C169" s="36" t="str">
        <f>IFERROR(_xlfn.XLOOKUP(EQB[[#This Row],[Equip '#]],Table7[Equip '#],Table7[Equipment Description],),"NO EQUIPMENT NUMBER")</f>
        <v>2024 WANCO SILENT SENTINAL AB</v>
      </c>
      <c r="D169" s="38">
        <f>Summary!$F$2</f>
        <v>45777</v>
      </c>
      <c r="E169" s="36" t="s">
        <v>4280</v>
      </c>
      <c r="F169" s="36">
        <v>1</v>
      </c>
      <c r="G169" s="148"/>
      <c r="H169" s="36">
        <v>4</v>
      </c>
      <c r="I169" s="36">
        <v>1</v>
      </c>
      <c r="J169" s="36" t="s">
        <v>3551</v>
      </c>
      <c r="K169" s="59">
        <f>IFERROR(VLOOKUP(B169,'Equip Rates'!$B:$D,3,FALSE), "No Equipment Rate")</f>
        <v>3500</v>
      </c>
      <c r="L169" s="59">
        <f t="shared" si="2"/>
        <v>3500</v>
      </c>
      <c r="M169" s="37"/>
      <c r="N169" s="36"/>
      <c r="O169" s="37"/>
      <c r="P169" s="36">
        <f>IF(COUNTIF(INDEX(EQB[Equip '#],1):EQB[[#This Row],[Equip '#]], EQB[[#This Row],[Equip '#]])=1, SUMIF(EQB[Equip '#],EQB[[#This Row],[Equip '#]],EQB[Units]),"")</f>
        <v>1</v>
      </c>
    </row>
    <row r="170" spans="1:16" x14ac:dyDescent="0.25">
      <c r="A170" s="58" t="str">
        <f>IF(EQB[[#This Row],[Job]]="","",IFERROR(VLOOKUP(EQB[[#This Row],[Job]],Table_Query_from_Cas_Ragle[[Job '#]:[Division]],4,FALSE),"New Job List Needed"))</f>
        <v>DFW</v>
      </c>
      <c r="B170" s="36" t="s">
        <v>3587</v>
      </c>
      <c r="C170" s="36" t="str">
        <f>IFERROR(_xlfn.XLOOKUP(EQB[[#This Row],[Equip '#]],Table7[Equip '#],Table7[Equipment Description],),"NO EQUIPMENT NUMBER")</f>
        <v>2024 WANCO SILENT SENTINAL AB</v>
      </c>
      <c r="D170" s="38">
        <f>Summary!$F$2</f>
        <v>45777</v>
      </c>
      <c r="E170" s="36" t="s">
        <v>4280</v>
      </c>
      <c r="F170" s="36">
        <v>1</v>
      </c>
      <c r="G170" s="148"/>
      <c r="H170" s="36">
        <v>4</v>
      </c>
      <c r="I170" s="36">
        <v>0.96</v>
      </c>
      <c r="J170" s="36" t="s">
        <v>3551</v>
      </c>
      <c r="K170" s="59">
        <f>IFERROR(VLOOKUP(B170,'Equip Rates'!$B:$D,3,FALSE), "No Equipment Rate")</f>
        <v>2500</v>
      </c>
      <c r="L170" s="59">
        <f t="shared" si="2"/>
        <v>2400</v>
      </c>
      <c r="M170" s="37"/>
      <c r="N170" s="36"/>
      <c r="O170" s="37"/>
      <c r="P170" s="36">
        <f>IF(COUNTIF(INDEX(EQB[Equip '#],1):EQB[[#This Row],[Equip '#]], EQB[[#This Row],[Equip '#]])=1, SUMIF(EQB[Equip '#],EQB[[#This Row],[Equip '#]],EQB[Units]),"")</f>
        <v>1</v>
      </c>
    </row>
    <row r="171" spans="1:16" x14ac:dyDescent="0.25">
      <c r="A171" s="58" t="str">
        <f>IF(EQB[[#This Row],[Job]]="","",IFERROR(VLOOKUP(EQB[[#This Row],[Job]],Table_Query_from_Cas_Ragle[[Job '#]:[Division]],4,FALSE),"New Job List Needed"))</f>
        <v>DFW</v>
      </c>
      <c r="B171" s="36" t="s">
        <v>244</v>
      </c>
      <c r="C171" s="36" t="str">
        <f>IFERROR(_xlfn.XLOOKUP(EQB[[#This Row],[Equip '#]],Table7[Equip '#],Table7[Equipment Description],),"NO EQUIPMENT NUMBER")</f>
        <v>2024 WANCO SILENT SENTINAL AB</v>
      </c>
      <c r="D171" s="38">
        <f>Summary!$F$2</f>
        <v>45777</v>
      </c>
      <c r="E171" s="36" t="s">
        <v>4280</v>
      </c>
      <c r="F171" s="36">
        <v>1</v>
      </c>
      <c r="G171" s="148"/>
      <c r="H171" s="36">
        <v>4</v>
      </c>
      <c r="I171" s="36">
        <v>0.25</v>
      </c>
      <c r="J171" s="36" t="s">
        <v>3551</v>
      </c>
      <c r="K171" s="59">
        <f>IFERROR(VLOOKUP(B171,'Equip Rates'!$B:$D,3,FALSE), "No Equipment Rate")</f>
        <v>5000</v>
      </c>
      <c r="L171" s="59">
        <f t="shared" si="2"/>
        <v>1250</v>
      </c>
      <c r="M171" s="37"/>
      <c r="N171" s="36"/>
      <c r="O171" s="37"/>
      <c r="P171" s="36">
        <f>IF(COUNTIF(INDEX(EQB[Equip '#],1):EQB[[#This Row],[Equip '#]], EQB[[#This Row],[Equip '#]])=1, SUMIF(EQB[Equip '#],EQB[[#This Row],[Equip '#]],EQB[Units]),"")</f>
        <v>1</v>
      </c>
    </row>
    <row r="172" spans="1:16" x14ac:dyDescent="0.25">
      <c r="A172" s="58" t="str">
        <f>IF(EQB[[#This Row],[Job]]="","",IFERROR(VLOOKUP(EQB[[#This Row],[Job]],Table_Query_from_Cas_Ragle[[Job '#]:[Division]],4,FALSE),"New Job List Needed"))</f>
        <v>DFW</v>
      </c>
      <c r="B172" s="36" t="s">
        <v>3383</v>
      </c>
      <c r="C172" s="36" t="str">
        <f>IFERROR(_xlfn.XLOOKUP(EQB[[#This Row],[Equip '#]],Table7[Equip '#],Table7[Equipment Description],),"NO EQUIPMENT NUMBER")</f>
        <v>2011 Genie S-60X 4WD</v>
      </c>
      <c r="D172" s="38">
        <f>Summary!$F$2</f>
        <v>45777</v>
      </c>
      <c r="E172" s="36" t="s">
        <v>4280</v>
      </c>
      <c r="F172" s="36">
        <v>1</v>
      </c>
      <c r="G172" s="148"/>
      <c r="H172" s="36">
        <v>4</v>
      </c>
      <c r="I172" s="36">
        <v>1</v>
      </c>
      <c r="J172" s="36"/>
      <c r="K172" s="59">
        <f>IFERROR(VLOOKUP(B172,'Equip Rates'!$B:$D,3,FALSE), "No Equipment Rate")</f>
        <v>1250</v>
      </c>
      <c r="L172" s="59">
        <f t="shared" si="2"/>
        <v>1250</v>
      </c>
      <c r="M172" s="37"/>
      <c r="N172" s="36"/>
      <c r="O172" s="37"/>
      <c r="P172" s="36">
        <f>IF(COUNTIF(INDEX(EQB[Equip '#],1):EQB[[#This Row],[Equip '#]], EQB[[#This Row],[Equip '#]])=1, SUMIF(EQB[Equip '#],EQB[[#This Row],[Equip '#]],EQB[Units]),"")</f>
        <v>1</v>
      </c>
    </row>
    <row r="173" spans="1:16" x14ac:dyDescent="0.25">
      <c r="A173" s="58" t="str">
        <f>IF(EQB[[#This Row],[Job]]="","",IFERROR(VLOOKUP(EQB[[#This Row],[Job]],Table_Query_from_Cas_Ragle[[Job '#]:[Division]],4,FALSE),"New Job List Needed"))</f>
        <v>DFW</v>
      </c>
      <c r="B173" s="36" t="s">
        <v>307</v>
      </c>
      <c r="C173" s="36" t="str">
        <f>IFERROR(_xlfn.XLOOKUP(EQB[[#This Row],[Equip '#]],Table7[Equip '#],Table7[Equipment Description],),"NO EQUIPMENT NUMBER")</f>
        <v>2016 GENIE S-45 4WD (22865)</v>
      </c>
      <c r="D173" s="38">
        <f>Summary!$F$2</f>
        <v>45777</v>
      </c>
      <c r="E173" s="36" t="s">
        <v>4280</v>
      </c>
      <c r="F173" s="36">
        <v>1</v>
      </c>
      <c r="G173" s="148"/>
      <c r="H173" s="36">
        <v>4</v>
      </c>
      <c r="I173" s="36">
        <v>1</v>
      </c>
      <c r="J173" s="36"/>
      <c r="K173" s="59">
        <f>IFERROR(VLOOKUP(B173,'Equip Rates'!$B:$D,3,FALSE), "No Equipment Rate")</f>
        <v>1500</v>
      </c>
      <c r="L173" s="59">
        <f t="shared" si="2"/>
        <v>1500</v>
      </c>
      <c r="M173" s="37"/>
      <c r="N173" s="36"/>
      <c r="O173" s="37"/>
      <c r="P173" s="36">
        <f>IF(COUNTIF(INDEX(EQB[Equip '#],1):EQB[[#This Row],[Equip '#]], EQB[[#This Row],[Equip '#]])=1, SUMIF(EQB[Equip '#],EQB[[#This Row],[Equip '#]],EQB[Units]),"")</f>
        <v>1</v>
      </c>
    </row>
    <row r="174" spans="1:16" x14ac:dyDescent="0.25">
      <c r="A174" s="58" t="str">
        <f>IF(EQB[[#This Row],[Job]]="","",IFERROR(VLOOKUP(EQB[[#This Row],[Job]],Table_Query_from_Cas_Ragle[[Job '#]:[Division]],4,FALSE),"New Job List Needed"))</f>
        <v>DFW</v>
      </c>
      <c r="B174" s="36" t="s">
        <v>77</v>
      </c>
      <c r="C174" s="36" t="str">
        <f>IFERROR(_xlfn.XLOOKUP(EQB[[#This Row],[Equip '#]],Table7[Equip '#],Table7[Equipment Description],),"NO EQUIPMENT NUMBER")</f>
        <v>2016 GENIE S45 MANLIFT</v>
      </c>
      <c r="D174" s="38">
        <f>Summary!$F$2</f>
        <v>45777</v>
      </c>
      <c r="E174" s="36" t="s">
        <v>4280</v>
      </c>
      <c r="F174" s="36">
        <v>1</v>
      </c>
      <c r="G174" s="148"/>
      <c r="H174" s="36">
        <v>4</v>
      </c>
      <c r="I174" s="36">
        <v>0.32</v>
      </c>
      <c r="J174" s="36"/>
      <c r="K174" s="59">
        <f>IFERROR(VLOOKUP(B174,'Equip Rates'!$B:$D,3,FALSE), "No Equipment Rate")</f>
        <v>2100</v>
      </c>
      <c r="L174" s="59">
        <f t="shared" si="2"/>
        <v>672</v>
      </c>
      <c r="M174" s="37"/>
      <c r="N174" s="36"/>
      <c r="O174" s="37"/>
      <c r="P174" s="36">
        <f>IF(COUNTIF(INDEX(EQB[Equip '#],1):EQB[[#This Row],[Equip '#]], EQB[[#This Row],[Equip '#]])=1, SUMIF(EQB[Equip '#],EQB[[#This Row],[Equip '#]],EQB[Units]),"")</f>
        <v>1</v>
      </c>
    </row>
    <row r="175" spans="1:16" x14ac:dyDescent="0.25">
      <c r="A175" s="58" t="str">
        <f>IF(EQB[[#This Row],[Job]]="","",IFERROR(VLOOKUP(EQB[[#This Row],[Job]],Table_Query_from_Cas_Ragle[[Job '#]:[Division]],4,FALSE),"New Job List Needed"))</f>
        <v>DFW</v>
      </c>
      <c r="B175" s="36" t="s">
        <v>3106</v>
      </c>
      <c r="C175" s="36" t="str">
        <f>IFERROR(_xlfn.XLOOKUP(EQB[[#This Row],[Equip '#]],Table7[Equip '#],Table7[Equipment Description],),"NO EQUIPMENT NUMBER")</f>
        <v>JLG 400S BOOM LIFT 40-46'</v>
      </c>
      <c r="D175" s="38">
        <f>Summary!$F$2</f>
        <v>45777</v>
      </c>
      <c r="E175" s="36" t="s">
        <v>4280</v>
      </c>
      <c r="F175" s="36">
        <v>1</v>
      </c>
      <c r="G175" s="148"/>
      <c r="H175" s="36">
        <v>4</v>
      </c>
      <c r="I175" s="36">
        <v>0.3</v>
      </c>
      <c r="J175" s="36"/>
      <c r="K175" s="59">
        <f>IFERROR(VLOOKUP(B175,'Equip Rates'!$B:$D,3,FALSE), "No Equipment Rate")</f>
        <v>2100</v>
      </c>
      <c r="L175" s="59">
        <f t="shared" si="2"/>
        <v>630</v>
      </c>
      <c r="M175" s="37"/>
      <c r="N175" s="36"/>
      <c r="O175" s="37"/>
      <c r="P175" s="36">
        <f>IF(COUNTIF(INDEX(EQB[Equip '#],1):EQB[[#This Row],[Equip '#]], EQB[[#This Row],[Equip '#]])=1, SUMIF(EQB[Equip '#],EQB[[#This Row],[Equip '#]],EQB[Units]),"")</f>
        <v>1</v>
      </c>
    </row>
    <row r="176" spans="1:16" x14ac:dyDescent="0.25">
      <c r="A176" s="58" t="str">
        <f>IF(EQB[[#This Row],[Job]]="","",IFERROR(VLOOKUP(EQB[[#This Row],[Job]],Table_Query_from_Cas_Ragle[[Job '#]:[Division]],4,FALSE),"New Job List Needed"))</f>
        <v>DFW</v>
      </c>
      <c r="B176" s="36" t="s">
        <v>251</v>
      </c>
      <c r="C176" s="36" t="str">
        <f>IFERROR(_xlfn.XLOOKUP(EQB[[#This Row],[Equip '#]],Table7[Equip '#],Table7[Equipment Description],),"NO EQUIPMENT NUMBER")</f>
        <v>JLG 400S BOOM LIFT 40-46'</v>
      </c>
      <c r="D176" s="38">
        <f>Summary!$F$2</f>
        <v>45777</v>
      </c>
      <c r="E176" s="36" t="s">
        <v>4280</v>
      </c>
      <c r="F176" s="36">
        <v>1</v>
      </c>
      <c r="G176" s="148"/>
      <c r="H176" s="36">
        <v>4</v>
      </c>
      <c r="I176" s="36">
        <v>0.11</v>
      </c>
      <c r="J176" s="36"/>
      <c r="K176" s="59">
        <f>IFERROR(VLOOKUP(B176,'Equip Rates'!$B:$D,3,FALSE), "No Equipment Rate")</f>
        <v>4500</v>
      </c>
      <c r="L176" s="59">
        <f t="shared" si="2"/>
        <v>495</v>
      </c>
      <c r="M176" s="37"/>
      <c r="N176" s="36"/>
      <c r="O176" s="37"/>
      <c r="P176" s="36">
        <f>IF(COUNTIF(INDEX(EQB[Equip '#],1):EQB[[#This Row],[Equip '#]], EQB[[#This Row],[Equip '#]])=1, SUMIF(EQB[Equip '#],EQB[[#This Row],[Equip '#]],EQB[Units]),"")</f>
        <v>1</v>
      </c>
    </row>
    <row r="177" spans="1:16" x14ac:dyDescent="0.25">
      <c r="A177" s="58" t="str">
        <f>IF(EQB[[#This Row],[Job]]="","",IFERROR(VLOOKUP(EQB[[#This Row],[Job]],Table_Query_from_Cas_Ragle[[Job '#]:[Division]],4,FALSE),"New Job List Needed"))</f>
        <v>DFW</v>
      </c>
      <c r="B177" s="36" t="s">
        <v>163</v>
      </c>
      <c r="C177" s="36" t="str">
        <f>IFERROR(_xlfn.XLOOKUP(EQB[[#This Row],[Equip '#]],Table7[Equip '#],Table7[Equipment Description],),"NO EQUIPMENT NUMBER")</f>
        <v>2019 F-550 w/Service Body/Cran</v>
      </c>
      <c r="D177" s="38">
        <f>Summary!$F$2</f>
        <v>45777</v>
      </c>
      <c r="E177" s="36" t="s">
        <v>4280</v>
      </c>
      <c r="F177" s="36">
        <v>1</v>
      </c>
      <c r="G177" s="148"/>
      <c r="H177" s="36">
        <v>4</v>
      </c>
      <c r="I177" s="36">
        <v>0.32</v>
      </c>
      <c r="J177" s="36"/>
      <c r="K177" s="59">
        <f>IFERROR(VLOOKUP(B177,'Equip Rates'!$B:$D,3,FALSE), "No Equipment Rate")</f>
        <v>3000</v>
      </c>
      <c r="L177" s="59">
        <f t="shared" si="2"/>
        <v>960</v>
      </c>
      <c r="M177" s="37"/>
      <c r="N177" s="36"/>
      <c r="O177" s="37"/>
      <c r="P177" s="36">
        <f>IF(COUNTIF(INDEX(EQB[Equip '#],1):EQB[[#This Row],[Equip '#]], EQB[[#This Row],[Equip '#]])=1, SUMIF(EQB[Equip '#],EQB[[#This Row],[Equip '#]],EQB[Units]),"")</f>
        <v>0.5</v>
      </c>
    </row>
    <row r="178" spans="1:16" x14ac:dyDescent="0.25">
      <c r="A178" s="58" t="str">
        <f>IF(EQB[[#This Row],[Job]]="","",IFERROR(VLOOKUP(EQB[[#This Row],[Job]],Table_Query_from_Cas_Ragle[[Job '#]:[Division]],4,FALSE),"New Job List Needed"))</f>
        <v>DFW</v>
      </c>
      <c r="B178" s="36" t="s">
        <v>3385</v>
      </c>
      <c r="C178" s="36" t="str">
        <f>IFERROR(_xlfn.XLOOKUP(EQB[[#This Row],[Equip '#]],Table7[Equip '#],Table7[Equipment Description],),"NO EQUIPMENT NUMBER")</f>
        <v>2023 F550 D21569 Lube Truck</v>
      </c>
      <c r="D178" s="38">
        <f>Summary!$F$2</f>
        <v>45777</v>
      </c>
      <c r="E178" s="36" t="s">
        <v>4280</v>
      </c>
      <c r="F178" s="36">
        <v>1</v>
      </c>
      <c r="G178" s="148"/>
      <c r="H178" s="36">
        <v>4</v>
      </c>
      <c r="I178" s="36">
        <v>1</v>
      </c>
      <c r="J178" s="36"/>
      <c r="K178" s="59">
        <f>IFERROR(VLOOKUP(B178,'Equip Rates'!$B:$D,3,FALSE), "No Equipment Rate")</f>
        <v>1250</v>
      </c>
      <c r="L178" s="59">
        <f t="shared" si="2"/>
        <v>1250</v>
      </c>
      <c r="M178" s="37"/>
      <c r="N178" s="36"/>
      <c r="O178" s="37"/>
      <c r="P178" s="36" t="str">
        <f>IF(COUNTIF(INDEX(EQB[Equip '#],1):EQB[[#This Row],[Equip '#]], EQB[[#This Row],[Equip '#]])=1, SUMIF(EQB[Equip '#],EQB[[#This Row],[Equip '#]],EQB[Units]),"")</f>
        <v/>
      </c>
    </row>
    <row r="179" spans="1:16" x14ac:dyDescent="0.25">
      <c r="A179" s="58" t="str">
        <f>IF(EQB[[#This Row],[Job]]="","",IFERROR(VLOOKUP(EQB[[#This Row],[Job]],Table_Query_from_Cas_Ragle[[Job '#]:[Division]],4,FALSE),"New Job List Needed"))</f>
        <v>DFW</v>
      </c>
      <c r="B179" s="36" t="s">
        <v>3461</v>
      </c>
      <c r="C179" s="36" t="str">
        <f>IFERROR(_xlfn.XLOOKUP(EQB[[#This Row],[Equip '#]],Table7[Equip '#],Table7[Equipment Description],),"NO EQUIPMENT NUMBER")</f>
        <v>2024 F550 MT E60786 MT-15</v>
      </c>
      <c r="D179" s="38">
        <f>Summary!$F$2</f>
        <v>45777</v>
      </c>
      <c r="E179" s="36" t="s">
        <v>4280</v>
      </c>
      <c r="F179" s="36">
        <v>1</v>
      </c>
      <c r="G179" s="148"/>
      <c r="H179" s="36">
        <v>4</v>
      </c>
      <c r="I179" s="36">
        <v>1</v>
      </c>
      <c r="J179" s="36"/>
      <c r="K179" s="59">
        <f>IFERROR(VLOOKUP(B179,'Equip Rates'!$B:$D,3,FALSE), "No Equipment Rate")</f>
        <v>200</v>
      </c>
      <c r="L179" s="59">
        <f t="shared" si="2"/>
        <v>200</v>
      </c>
      <c r="M179" s="37"/>
      <c r="N179" s="36"/>
      <c r="O179" s="37"/>
      <c r="P179" s="36" t="str">
        <f>IF(COUNTIF(INDEX(EQB[Equip '#],1):EQB[[#This Row],[Equip '#]], EQB[[#This Row],[Equip '#]])=1, SUMIF(EQB[Equip '#],EQB[[#This Row],[Equip '#]],EQB[Units]),"")</f>
        <v/>
      </c>
    </row>
    <row r="180" spans="1:16" x14ac:dyDescent="0.25">
      <c r="A180" s="58" t="str">
        <f>IF(EQB[[#This Row],[Job]]="","",IFERROR(VLOOKUP(EQB[[#This Row],[Job]],Table_Query_from_Cas_Ragle[[Job '#]:[Division]],4,FALSE),"New Job List Needed"))</f>
        <v>DFW</v>
      </c>
      <c r="B180" s="36"/>
      <c r="C180" s="36" t="str">
        <f>IFERROR(_xlfn.XLOOKUP(EQB[[#This Row],[Equip '#]],Table7[Equip '#],Table7[Equipment Description],),"NO EQUIPMENT NUMBER")</f>
        <v>2024 F550 MT E60786 MT-15</v>
      </c>
      <c r="D180" s="38">
        <f>Summary!$F$2</f>
        <v>45777</v>
      </c>
      <c r="E180" s="36"/>
      <c r="F180" s="36">
        <v>1</v>
      </c>
      <c r="G180" s="148"/>
      <c r="H180" s="36">
        <v>4</v>
      </c>
      <c r="I180" s="36"/>
      <c r="J180" s="36" t="s">
        <v>3551</v>
      </c>
      <c r="K180" s="59" t="str">
        <f>IFERROR(VLOOKUP(B180,'Equip Rates'!$B:$D,3,FALSE), "No Equipment Rate")</f>
        <v>No Equipment Rate</v>
      </c>
      <c r="L180" s="59">
        <f t="shared" si="2"/>
        <v>0</v>
      </c>
      <c r="M180" s="37"/>
      <c r="N180" s="36"/>
      <c r="O180" s="37"/>
      <c r="P180" s="36" t="str">
        <f>IF(COUNTIF(INDEX(EQB[Equip '#],1):EQB[[#This Row],[Equip '#]], EQB[[#This Row],[Equip '#]])=1, SUMIF(EQB[Equip '#],EQB[[#This Row],[Equip '#]],EQB[Units]),"")</f>
        <v/>
      </c>
    </row>
    <row r="181" spans="1:16" x14ac:dyDescent="0.25">
      <c r="A181" s="151" t="str">
        <f>IF(EQB[[#This Row],[Job]]="","",IFERROR(VLOOKUP(EQB[[#This Row],[Job]],Table_Query_from_Cas_Ragle[[Job '#]:[Division]],4,FALSE),"New Job List Needed"))</f>
        <v>DFW</v>
      </c>
      <c r="B181" s="60"/>
      <c r="C181" s="60" t="str">
        <f>IFERROR(_xlfn.XLOOKUP(EQB[[#This Row],[Equip '#]],Table7[Equip '#],Table7[Equipment Description],),"NO EQUIPMENT NUMBER")</f>
        <v>2020 F-150 D20018</v>
      </c>
      <c r="D181" s="61">
        <f>Summary!$F$2</f>
        <v>45777</v>
      </c>
      <c r="E181" s="60"/>
      <c r="F181" s="60">
        <v>1</v>
      </c>
      <c r="G181" s="152"/>
      <c r="H181" s="60">
        <v>4</v>
      </c>
      <c r="I181" s="60"/>
      <c r="J181" s="60" t="s">
        <v>3551</v>
      </c>
      <c r="K181" s="180" t="str">
        <f>IFERROR(VLOOKUP(B181,'Equip Rates'!$B:$D,3,FALSE), "No Equipment Rate")</f>
        <v>No Equipment Rate</v>
      </c>
      <c r="L181" s="180">
        <f t="shared" si="2"/>
        <v>0</v>
      </c>
      <c r="M181" s="37"/>
      <c r="N181" s="60"/>
      <c r="O181" s="37"/>
      <c r="P181" s="60">
        <f>IF(COUNTIF(INDEX(EQB[Equip '#],1):EQB[[#This Row],[Equip '#]], EQB[[#This Row],[Equip '#]])=1, SUMIF(EQB[Equip '#],EQB[[#This Row],[Equip '#]],EQB[Units]),"")</f>
        <v>1</v>
      </c>
    </row>
    <row r="182" spans="1:16" x14ac:dyDescent="0.25">
      <c r="A182" s="58" t="str">
        <f>IF(EQB[[#This Row],[Job]]="","",IFERROR(VLOOKUP(EQB[[#This Row],[Job]],Table_Query_from_Cas_Ragle[[Job '#]:[Division]],4,FALSE),"New Job List Needed"))</f>
        <v>DFW</v>
      </c>
      <c r="B182" s="36" t="s">
        <v>4396</v>
      </c>
      <c r="C182" s="36" t="str">
        <f>IFERROR(_xlfn.XLOOKUP(EQB[[#This Row],[Equip '#]],Table7[Equip '#],Table7[Equipment Description],),"NO EQUIPMENT NUMBER")</f>
        <v>2020 F-150 D38566</v>
      </c>
      <c r="D182" s="38">
        <f>Summary!$F$2</f>
        <v>45777</v>
      </c>
      <c r="E182" s="36" t="s">
        <v>12</v>
      </c>
      <c r="F182" s="36">
        <v>1</v>
      </c>
      <c r="G182" s="148"/>
      <c r="H182" s="36">
        <v>4</v>
      </c>
      <c r="I182" s="36">
        <v>0</v>
      </c>
      <c r="J182" s="36"/>
      <c r="K182" s="59">
        <f>IFERROR(VLOOKUP(B182,'Equip Rates'!$B:$D,3,FALSE), "No Equipment Rate")</f>
        <v>3193</v>
      </c>
      <c r="L182" s="59">
        <f t="shared" si="2"/>
        <v>0</v>
      </c>
      <c r="M182" s="37"/>
      <c r="N182" s="36"/>
      <c r="O182" s="37"/>
      <c r="P182" s="36">
        <f>IF(COUNTIF(INDEX(EQB[Equip '#],1):EQB[[#This Row],[Equip '#]], EQB[[#This Row],[Equip '#]])=1, SUMIF(EQB[Equip '#],EQB[[#This Row],[Equip '#]],EQB[Units]),"")</f>
        <v>1</v>
      </c>
    </row>
    <row r="183" spans="1:16" x14ac:dyDescent="0.25">
      <c r="A183" s="58" t="str">
        <f>IF(EQB[[#This Row],[Job]]="","",IFERROR(VLOOKUP(EQB[[#This Row],[Job]],Table_Query_from_Cas_Ragle[[Job '#]:[Division]],4,FALSE),"New Job List Needed"))</f>
        <v>DFW</v>
      </c>
      <c r="B183" s="36" t="s">
        <v>177</v>
      </c>
      <c r="C183" s="36" t="str">
        <f>IFERROR(_xlfn.XLOOKUP(EQB[[#This Row],[Equip '#]],Table7[Equip '#],Table7[Equipment Description],),"NO EQUIPMENT NUMBER")</f>
        <v>2020 F-250 D40364</v>
      </c>
      <c r="D183" s="38">
        <f>Summary!$F$2</f>
        <v>45777</v>
      </c>
      <c r="E183" s="36" t="s">
        <v>290</v>
      </c>
      <c r="F183" s="36">
        <v>1</v>
      </c>
      <c r="G183" s="148"/>
      <c r="H183" s="36">
        <v>4</v>
      </c>
      <c r="I183" s="36">
        <v>0</v>
      </c>
      <c r="J183" s="36" t="s">
        <v>3551</v>
      </c>
      <c r="K183" s="59">
        <f>IFERROR(VLOOKUP(B183,'Equip Rates'!$B:$D,3,FALSE), "No Equipment Rate")</f>
        <v>8883</v>
      </c>
      <c r="L183" s="59">
        <f t="shared" si="2"/>
        <v>0</v>
      </c>
      <c r="M183" s="37"/>
      <c r="N183" s="36" t="s">
        <v>7776</v>
      </c>
      <c r="O183" s="37"/>
      <c r="P183" s="36">
        <f>IF(COUNTIF(INDEX(EQB[Equip '#],1):EQB[[#This Row],[Equip '#]], EQB[[#This Row],[Equip '#]])=1, SUMIF(EQB[Equip '#],EQB[[#This Row],[Equip '#]],EQB[Units]),"")</f>
        <v>1</v>
      </c>
    </row>
    <row r="184" spans="1:16" x14ac:dyDescent="0.25">
      <c r="A184" s="58" t="str">
        <f>IF(EQB[[#This Row],[Job]]="","",IFERROR(VLOOKUP(EQB[[#This Row],[Job]],Table_Query_from_Cas_Ragle[[Job '#]:[Division]],4,FALSE),"New Job List Needed"))</f>
        <v>DFW</v>
      </c>
      <c r="B184" s="36" t="s">
        <v>4044</v>
      </c>
      <c r="C184" s="36" t="str">
        <f>IFERROR(_xlfn.XLOOKUP(EQB[[#This Row],[Equip '#]],Table7[Equip '#],Table7[Equipment Description],),"NO EQUIPMENT NUMBER")</f>
        <v>2021 F-250 C11822</v>
      </c>
      <c r="D184" s="38">
        <f>Summary!$F$2</f>
        <v>45777</v>
      </c>
      <c r="E184" s="36" t="s">
        <v>290</v>
      </c>
      <c r="F184" s="36">
        <v>1</v>
      </c>
      <c r="G184" s="148"/>
      <c r="H184" s="36">
        <v>4</v>
      </c>
      <c r="I184" s="36">
        <v>0</v>
      </c>
      <c r="J184" s="36"/>
      <c r="K184" s="59">
        <f>IFERROR(VLOOKUP(B184,'Equip Rates'!$B:$D,3,FALSE), "No Equipment Rate")</f>
        <v>3193</v>
      </c>
      <c r="L184" s="59">
        <f t="shared" si="2"/>
        <v>0</v>
      </c>
      <c r="M184" s="37"/>
      <c r="N184" s="36"/>
      <c r="O184" s="37"/>
      <c r="P184" s="36">
        <f>IF(COUNTIF(INDEX(EQB[Equip '#],1):EQB[[#This Row],[Equip '#]], EQB[[#This Row],[Equip '#]])=1, SUMIF(EQB[Equip '#],EQB[[#This Row],[Equip '#]],EQB[Units]),"")</f>
        <v>1</v>
      </c>
    </row>
    <row r="185" spans="1:16" x14ac:dyDescent="0.25">
      <c r="A185" s="58" t="str">
        <f>IF(EQB[[#This Row],[Job]]="","",IFERROR(VLOOKUP(EQB[[#This Row],[Job]],Table_Query_from_Cas_Ragle[[Job '#]:[Division]],4,FALSE),"New Job List Needed"))</f>
        <v>DFW</v>
      </c>
      <c r="B185" s="36" t="s">
        <v>177</v>
      </c>
      <c r="C185" s="36" t="str">
        <f>IFERROR(_xlfn.XLOOKUP(EQB[[#This Row],[Equip '#]],Table7[Equip '#],Table7[Equipment Description],),"NO EQUIPMENT NUMBER")</f>
        <v>2019 F-250 D92216</v>
      </c>
      <c r="D185" s="38">
        <f>Summary!$F$2</f>
        <v>45777</v>
      </c>
      <c r="E185" s="36" t="s">
        <v>292</v>
      </c>
      <c r="F185" s="36">
        <v>1</v>
      </c>
      <c r="G185" s="148"/>
      <c r="H185" s="36">
        <v>4</v>
      </c>
      <c r="I185" s="36">
        <v>0</v>
      </c>
      <c r="J185" s="36" t="s">
        <v>3551</v>
      </c>
      <c r="K185" s="59">
        <f>IFERROR(VLOOKUP(B185,'Equip Rates'!$B:$D,3,FALSE), "No Equipment Rate")</f>
        <v>8883</v>
      </c>
      <c r="L185" s="59">
        <f t="shared" si="2"/>
        <v>0</v>
      </c>
      <c r="M185" s="37"/>
      <c r="N185" s="36" t="s">
        <v>7774</v>
      </c>
      <c r="O185" s="37"/>
      <c r="P185" s="36">
        <f>IF(COUNTIF(INDEX(EQB[Equip '#],1):EQB[[#This Row],[Equip '#]], EQB[[#This Row],[Equip '#]])=1, SUMIF(EQB[Equip '#],EQB[[#This Row],[Equip '#]],EQB[Units]),"")</f>
        <v>1</v>
      </c>
    </row>
    <row r="186" spans="1:16" x14ac:dyDescent="0.25">
      <c r="A186" s="58" t="str">
        <f>IF(EQB[[#This Row],[Job]]="","",IFERROR(VLOOKUP(EQB[[#This Row],[Job]],Table_Query_from_Cas_Ragle[[Job '#]:[Division]],4,FALSE),"New Job List Needed"))</f>
        <v>DFW</v>
      </c>
      <c r="B186" s="36" t="s">
        <v>86</v>
      </c>
      <c r="C186" s="36" t="str">
        <f>IFERROR(_xlfn.XLOOKUP(EQB[[#This Row],[Equip '#]],Table7[Equip '#],Table7[Equipment Description],),"NO EQUIPMENT NUMBER")</f>
        <v>2022 F-250 E64467</v>
      </c>
      <c r="D186" s="38">
        <f>Summary!$F$2</f>
        <v>45777</v>
      </c>
      <c r="E186" s="36" t="s">
        <v>292</v>
      </c>
      <c r="F186" s="36">
        <v>1</v>
      </c>
      <c r="G186" s="148"/>
      <c r="H186" s="36">
        <v>4</v>
      </c>
      <c r="I186" s="36">
        <v>0</v>
      </c>
      <c r="J186" s="36" t="s">
        <v>3551</v>
      </c>
      <c r="K186" s="59">
        <f>IFERROR(VLOOKUP(B186,'Equip Rates'!$B:$D,3,FALSE), "No Equipment Rate")</f>
        <v>1700</v>
      </c>
      <c r="L186" s="59">
        <f t="shared" si="2"/>
        <v>0</v>
      </c>
      <c r="M186" s="37"/>
      <c r="N186" s="36"/>
      <c r="O186" s="37"/>
      <c r="P186" s="36" t="str">
        <f>IF(COUNTIF(INDEX(EQB[Equip '#],1):EQB[[#This Row],[Equip '#]], EQB[[#This Row],[Equip '#]])=1, SUMIF(EQB[Equip '#],EQB[[#This Row],[Equip '#]],EQB[Units]),"")</f>
        <v/>
      </c>
    </row>
    <row r="187" spans="1:16" x14ac:dyDescent="0.25">
      <c r="A187" s="58" t="str">
        <f>IF(EQB[[#This Row],[Job]]="","",IFERROR(VLOOKUP(EQB[[#This Row],[Job]],Table_Query_from_Cas_Ragle[[Job '#]:[Division]],4,FALSE),"New Job List Needed"))</f>
        <v>DFW</v>
      </c>
      <c r="B187" s="36" t="s">
        <v>3741</v>
      </c>
      <c r="C187" s="36" t="str">
        <f>IFERROR(_xlfn.XLOOKUP(EQB[[#This Row],[Equip '#]],Table7[Equip '#],Table7[Equipment Description],),"NO EQUIPMENT NUMBER")</f>
        <v>2022 F-150 D92568</v>
      </c>
      <c r="D187" s="38">
        <f>Summary!$F$2</f>
        <v>45777</v>
      </c>
      <c r="E187" s="36" t="s">
        <v>292</v>
      </c>
      <c r="F187" s="36">
        <v>1</v>
      </c>
      <c r="G187" s="148"/>
      <c r="H187" s="36">
        <v>4</v>
      </c>
      <c r="I187" s="36">
        <v>0</v>
      </c>
      <c r="J187" s="36" t="s">
        <v>3551</v>
      </c>
      <c r="K187" s="59">
        <f>IFERROR(VLOOKUP(B187,'Equip Rates'!$B:$D,3,FALSE), "No Equipment Rate")</f>
        <v>5000</v>
      </c>
      <c r="L187" s="59">
        <f t="shared" si="2"/>
        <v>0</v>
      </c>
      <c r="M187" s="37"/>
      <c r="N187" s="36"/>
      <c r="O187" s="37"/>
      <c r="P187" s="36" t="str">
        <f>IF(COUNTIF(INDEX(EQB[Equip '#],1):EQB[[#This Row],[Equip '#]], EQB[[#This Row],[Equip '#]])=1, SUMIF(EQB[Equip '#],EQB[[#This Row],[Equip '#]],EQB[Units]),"")</f>
        <v/>
      </c>
    </row>
    <row r="188" spans="1:16" x14ac:dyDescent="0.25">
      <c r="A188" s="58" t="str">
        <f>IF(EQB[[#This Row],[Job]]="","",IFERROR(VLOOKUP(EQB[[#This Row],[Job]],Table_Query_from_Cas_Ragle[[Job '#]:[Division]],4,FALSE),"New Job List Needed"))</f>
        <v>DFW</v>
      </c>
      <c r="B188" s="36" t="s">
        <v>50</v>
      </c>
      <c r="C188" s="36" t="str">
        <f>IFERROR(_xlfn.XLOOKUP(EQB[[#This Row],[Equip '#]],Table7[Equip '#],Table7[Equipment Description],),"NO EQUIPMENT NUMBER")</f>
        <v>2022 F-250 G40597</v>
      </c>
      <c r="D188" s="38">
        <f>Summary!$F$2</f>
        <v>45777</v>
      </c>
      <c r="E188" s="36" t="s">
        <v>292</v>
      </c>
      <c r="F188" s="36">
        <v>1</v>
      </c>
      <c r="G188" s="148"/>
      <c r="H188" s="36">
        <v>4</v>
      </c>
      <c r="I188" s="36">
        <v>0</v>
      </c>
      <c r="J188" s="36"/>
      <c r="K188" s="59">
        <f>IFERROR(VLOOKUP(B188,'Equip Rates'!$B:$D,3,FALSE), "No Equipment Rate")</f>
        <v>2500</v>
      </c>
      <c r="L188" s="59">
        <f t="shared" si="2"/>
        <v>0</v>
      </c>
      <c r="M188" s="37"/>
      <c r="N188" s="36"/>
      <c r="O188" s="37"/>
      <c r="P188" s="36" t="str">
        <f>IF(COUNTIF(INDEX(EQB[Equip '#],1):EQB[[#This Row],[Equip '#]], EQB[[#This Row],[Equip '#]])=1, SUMIF(EQB[Equip '#],EQB[[#This Row],[Equip '#]],EQB[Units]),"")</f>
        <v/>
      </c>
    </row>
    <row r="189" spans="1:16" x14ac:dyDescent="0.25">
      <c r="A189" s="58" t="str">
        <f>IF(EQB[[#This Row],[Job]]="","",IFERROR(VLOOKUP(EQB[[#This Row],[Job]],Table_Query_from_Cas_Ragle[[Job '#]:[Division]],4,FALSE),"New Job List Needed"))</f>
        <v>DFW</v>
      </c>
      <c r="B189" s="36" t="s">
        <v>226</v>
      </c>
      <c r="C189" s="36" t="str">
        <f>IFERROR(_xlfn.XLOOKUP(EQB[[#This Row],[Equip '#]],Table7[Equip '#],Table7[Equipment Description],),"NO EQUIPMENT NUMBER")</f>
        <v>2023 F-150 STX</v>
      </c>
      <c r="D189" s="38">
        <f>Summary!$F$2</f>
        <v>45777</v>
      </c>
      <c r="E189" s="36" t="s">
        <v>292</v>
      </c>
      <c r="F189" s="36">
        <v>1</v>
      </c>
      <c r="G189" s="148"/>
      <c r="H189" s="36">
        <v>4</v>
      </c>
      <c r="I189" s="36">
        <v>0</v>
      </c>
      <c r="J189" s="36"/>
      <c r="K189" s="59">
        <f>IFERROR(VLOOKUP(B189,'Equip Rates'!$B:$D,3,FALSE), "No Equipment Rate")</f>
        <v>3193</v>
      </c>
      <c r="L189" s="59">
        <f t="shared" si="2"/>
        <v>0</v>
      </c>
      <c r="M189" s="37"/>
      <c r="N189" s="36"/>
      <c r="O189" s="37"/>
      <c r="P189" s="36">
        <f>IF(COUNTIF(INDEX(EQB[Equip '#],1):EQB[[#This Row],[Equip '#]], EQB[[#This Row],[Equip '#]])=1, SUMIF(EQB[Equip '#],EQB[[#This Row],[Equip '#]],EQB[Units]),"")</f>
        <v>1</v>
      </c>
    </row>
    <row r="190" spans="1:16" x14ac:dyDescent="0.25">
      <c r="A190" s="58" t="str">
        <f>IF(EQB[[#This Row],[Job]]="","",IFERROR(VLOOKUP(EQB[[#This Row],[Job]],Table_Query_from_Cas_Ragle[[Job '#]:[Division]],4,FALSE),"New Job List Needed"))</f>
        <v>DFW</v>
      </c>
      <c r="B190" s="36" t="s">
        <v>167</v>
      </c>
      <c r="C190" s="36" t="str">
        <f>IFERROR(_xlfn.XLOOKUP(EQB[[#This Row],[Equip '#]],Table7[Equip '#],Table7[Equipment Description],),"NO EQUIPMENT NUMBER")</f>
        <v>2023 F-150 STX</v>
      </c>
      <c r="D190" s="38">
        <f>Summary!$F$2</f>
        <v>45777</v>
      </c>
      <c r="E190" s="36" t="s">
        <v>292</v>
      </c>
      <c r="F190" s="36">
        <v>1</v>
      </c>
      <c r="G190" s="148"/>
      <c r="H190" s="36">
        <v>4</v>
      </c>
      <c r="I190" s="36">
        <v>0</v>
      </c>
      <c r="J190" s="36"/>
      <c r="K190" s="59">
        <f>IFERROR(VLOOKUP(B190,'Equip Rates'!$B:$D,3,FALSE), "No Equipment Rate")</f>
        <v>3193</v>
      </c>
      <c r="L190" s="59">
        <f t="shared" si="2"/>
        <v>0</v>
      </c>
      <c r="M190" s="37"/>
      <c r="N190" s="36"/>
      <c r="O190" s="37"/>
      <c r="P190" s="36" t="str">
        <f>IF(COUNTIF(INDEX(EQB[Equip '#],1):EQB[[#This Row],[Equip '#]], EQB[[#This Row],[Equip '#]])=1, SUMIF(EQB[Equip '#],EQB[[#This Row],[Equip '#]],EQB[Units]),"")</f>
        <v/>
      </c>
    </row>
    <row r="191" spans="1:16" x14ac:dyDescent="0.25">
      <c r="A191" s="58" t="str">
        <f>IF(EQB[[#This Row],[Job]]="","",IFERROR(VLOOKUP(EQB[[#This Row],[Job]],Table_Query_from_Cas_Ragle[[Job '#]:[Division]],4,FALSE),"New Job List Needed"))</f>
        <v>DFW</v>
      </c>
      <c r="B191" s="36" t="s">
        <v>3742</v>
      </c>
      <c r="C191" s="36" t="str">
        <f>IFERROR(_xlfn.XLOOKUP(EQB[[#This Row],[Equip '#]],Table7[Equip '#],Table7[Equipment Description],),"NO EQUIPMENT NUMBER")</f>
        <v>2024 F350 FLATBED WELDING TK</v>
      </c>
      <c r="D191" s="38">
        <f>Summary!$F$2</f>
        <v>45777</v>
      </c>
      <c r="E191" s="36" t="s">
        <v>292</v>
      </c>
      <c r="F191" s="36">
        <v>1</v>
      </c>
      <c r="G191" s="148"/>
      <c r="H191" s="36">
        <v>4</v>
      </c>
      <c r="I191" s="36">
        <v>0</v>
      </c>
      <c r="J191" s="36"/>
      <c r="K191" s="59">
        <f>IFERROR(VLOOKUP(B191,'Equip Rates'!$B:$D,3,FALSE), "No Equipment Rate")</f>
        <v>5000</v>
      </c>
      <c r="L191" s="59">
        <f t="shared" si="2"/>
        <v>0</v>
      </c>
      <c r="M191" s="37"/>
      <c r="N191" s="36"/>
      <c r="O191" s="37"/>
      <c r="P191" s="36">
        <f>IF(COUNTIF(INDEX(EQB[Equip '#],1):EQB[[#This Row],[Equip '#]], EQB[[#This Row],[Equip '#]])=1, SUMIF(EQB[Equip '#],EQB[[#This Row],[Equip '#]],EQB[Units]),"")</f>
        <v>1</v>
      </c>
    </row>
    <row r="192" spans="1:16" x14ac:dyDescent="0.25">
      <c r="A192" s="58" t="str">
        <f>IF(EQB[[#This Row],[Job]]="","",IFERROR(VLOOKUP(EQB[[#This Row],[Job]],Table_Query_from_Cas_Ragle[[Job '#]:[Division]],4,FALSE),"New Job List Needed"))</f>
        <v>DFW</v>
      </c>
      <c r="B192" s="36" t="s">
        <v>4354</v>
      </c>
      <c r="C192" s="36" t="str">
        <f>IFERROR(_xlfn.XLOOKUP(EQB[[#This Row],[Equip '#]],Table7[Equip '#],Table7[Equipment Description],),"NO EQUIPMENT NUMBER")</f>
        <v>2024 FORD MAVERICK (RRB41786)</v>
      </c>
      <c r="D192" s="38">
        <f>Summary!$F$2</f>
        <v>45777</v>
      </c>
      <c r="E192" s="36" t="s">
        <v>292</v>
      </c>
      <c r="F192" s="36">
        <v>1</v>
      </c>
      <c r="G192" s="148"/>
      <c r="H192" s="36">
        <v>4</v>
      </c>
      <c r="I192" s="36">
        <v>0</v>
      </c>
      <c r="J192" s="36"/>
      <c r="K192" s="59">
        <f>IFERROR(VLOOKUP(B192,'Equip Rates'!$B:$D,3,FALSE), "No Equipment Rate")</f>
        <v>1500</v>
      </c>
      <c r="L192" s="59">
        <f t="shared" si="2"/>
        <v>0</v>
      </c>
      <c r="M192" s="37"/>
      <c r="N192" s="36"/>
      <c r="O192" s="37"/>
      <c r="P192" s="36">
        <f>IF(COUNTIF(INDEX(EQB[Equip '#],1):EQB[[#This Row],[Equip '#]], EQB[[#This Row],[Equip '#]])=1, SUMIF(EQB[Equip '#],EQB[[#This Row],[Equip '#]],EQB[Units]),"")</f>
        <v>1</v>
      </c>
    </row>
    <row r="193" spans="1:16" x14ac:dyDescent="0.25">
      <c r="A193" s="58" t="str">
        <f>IF(EQB[[#This Row],[Job]]="","",IFERROR(VLOOKUP(EQB[[#This Row],[Job]],Table_Query_from_Cas_Ragle[[Job '#]:[Division]],4,FALSE),"New Job List Needed"))</f>
        <v>DFW</v>
      </c>
      <c r="B193" s="36" t="s">
        <v>3742</v>
      </c>
      <c r="C193" s="36" t="str">
        <f>IFERROR(_xlfn.XLOOKUP(EQB[[#This Row],[Equip '#]],Table7[Equip '#],Table7[Equipment Description],),"NO EQUIPMENT NUMBER")</f>
        <v>2024 FORD MAVERICK (RRB41388)</v>
      </c>
      <c r="D193" s="38">
        <f>Summary!$F$2</f>
        <v>45777</v>
      </c>
      <c r="E193" s="36" t="s">
        <v>579</v>
      </c>
      <c r="F193" s="36">
        <v>1</v>
      </c>
      <c r="G193" s="148"/>
      <c r="H193" s="36">
        <v>4</v>
      </c>
      <c r="I193" s="36">
        <v>0</v>
      </c>
      <c r="J193" s="36"/>
      <c r="K193" s="59">
        <f>IFERROR(VLOOKUP(B193,'Equip Rates'!$B:$D,3,FALSE), "No Equipment Rate")</f>
        <v>5000</v>
      </c>
      <c r="L193" s="59">
        <f t="shared" si="2"/>
        <v>0</v>
      </c>
      <c r="M193" s="37"/>
      <c r="N193" s="36"/>
      <c r="O193" s="37"/>
      <c r="P193" s="36" t="str">
        <f>IF(COUNTIF(INDEX(EQB[Equip '#],1):EQB[[#This Row],[Equip '#]], EQB[[#This Row],[Equip '#]])=1, SUMIF(EQB[Equip '#],EQB[[#This Row],[Equip '#]],EQB[Units]),"")</f>
        <v/>
      </c>
    </row>
    <row r="194" spans="1:16" x14ac:dyDescent="0.25">
      <c r="A194" s="58" t="str">
        <f>IF(EQB[[#This Row],[Job]]="","",IFERROR(VLOOKUP(EQB[[#This Row],[Job]],Table_Query_from_Cas_Ragle[[Job '#]:[Division]],4,FALSE),"New Job List Needed"))</f>
        <v>DFW</v>
      </c>
      <c r="B194" s="36" t="s">
        <v>133</v>
      </c>
      <c r="C194" s="36" t="str">
        <f>IFERROR(_xlfn.XLOOKUP(EQB[[#This Row],[Equip '#]],Table7[Equip '#],Table7[Equipment Description],),"NO EQUIPMENT NUMBER")</f>
        <v>2024 FORD MAVERICK (RRB40474)</v>
      </c>
      <c r="D194" s="38">
        <f>Summary!$F$2</f>
        <v>45777</v>
      </c>
      <c r="E194" s="36" t="s">
        <v>3173</v>
      </c>
      <c r="F194" s="36">
        <v>1</v>
      </c>
      <c r="G194" s="148" t="s">
        <v>2</v>
      </c>
      <c r="H194" s="36">
        <v>4</v>
      </c>
      <c r="I194" s="36">
        <v>0</v>
      </c>
      <c r="J194" s="36" t="s">
        <v>3551</v>
      </c>
      <c r="K194" s="59">
        <f>IFERROR(VLOOKUP(B194,'Equip Rates'!$B:$D,3,FALSE), "No Equipment Rate")</f>
        <v>1500</v>
      </c>
      <c r="L194" s="59">
        <f t="shared" ref="L194:L257" si="3">IFERROR(K194*I194,0)</f>
        <v>0</v>
      </c>
      <c r="M194" s="37"/>
      <c r="N194" s="36"/>
      <c r="O194" s="37"/>
      <c r="P194" s="36" t="str">
        <f>IF(COUNTIF(INDEX(EQB[Equip '#],1):EQB[[#This Row],[Equip '#]], EQB[[#This Row],[Equip '#]])=1, SUMIF(EQB[Equip '#],EQB[[#This Row],[Equip '#]],EQB[Units]),"")</f>
        <v/>
      </c>
    </row>
    <row r="195" spans="1:16" x14ac:dyDescent="0.25">
      <c r="A195" s="58" t="str">
        <f>IF(EQB[[#This Row],[Job]]="","",IFERROR(VLOOKUP(EQB[[#This Row],[Job]],Table_Query_from_Cas_Ragle[[Job '#]:[Division]],4,FALSE),"New Job List Needed"))</f>
        <v>DFW</v>
      </c>
      <c r="B195" s="36" t="s">
        <v>3741</v>
      </c>
      <c r="C195" s="36" t="str">
        <f>IFERROR(_xlfn.XLOOKUP(EQB[[#This Row],[Equip '#]],Table7[Equip '#],Table7[Equipment Description],),"NO EQUIPMENT NUMBER")</f>
        <v>2024 FORD MAVERICK (RRB41295)</v>
      </c>
      <c r="D195" s="38">
        <f>Summary!$F$2</f>
        <v>45777</v>
      </c>
      <c r="E195" s="36" t="s">
        <v>3173</v>
      </c>
      <c r="F195" s="36">
        <v>1</v>
      </c>
      <c r="G195" s="148"/>
      <c r="H195" s="36">
        <v>4</v>
      </c>
      <c r="I195" s="36">
        <v>0</v>
      </c>
      <c r="J195" s="36" t="s">
        <v>3551</v>
      </c>
      <c r="K195" s="59">
        <f>IFERROR(VLOOKUP(B195,'Equip Rates'!$B:$D,3,FALSE), "No Equipment Rate")</f>
        <v>5000</v>
      </c>
      <c r="L195" s="59">
        <f t="shared" si="3"/>
        <v>0</v>
      </c>
      <c r="M195" s="37"/>
      <c r="N195" s="36"/>
      <c r="O195" s="37"/>
      <c r="P195" s="36" t="str">
        <f>IF(COUNTIF(INDEX(EQB[Equip '#],1):EQB[[#This Row],[Equip '#]], EQB[[#This Row],[Equip '#]])=1, SUMIF(EQB[Equip '#],EQB[[#This Row],[Equip '#]],EQB[Units]),"")</f>
        <v/>
      </c>
    </row>
    <row r="196" spans="1:16" x14ac:dyDescent="0.25">
      <c r="A196" s="58" t="str">
        <f>IF(EQB[[#This Row],[Job]]="","",IFERROR(VLOOKUP(EQB[[#This Row],[Job]],Table_Query_from_Cas_Ragle[[Job '#]:[Division]],4,FALSE),"New Job List Needed"))</f>
        <v>DFW</v>
      </c>
      <c r="B196" s="36" t="s">
        <v>4044</v>
      </c>
      <c r="C196" s="36" t="str">
        <f>IFERROR(_xlfn.XLOOKUP(EQB[[#This Row],[Equip '#]],Table7[Equip '#],Table7[Equipment Description],),"NO EQUIPMENT NUMBER")</f>
        <v>2025 KW T880 (S-10)</v>
      </c>
      <c r="D196" s="38">
        <f>Summary!$F$2</f>
        <v>45777</v>
      </c>
      <c r="E196" s="36" t="s">
        <v>3173</v>
      </c>
      <c r="F196" s="36">
        <v>1</v>
      </c>
      <c r="G196" s="148"/>
      <c r="H196" s="36">
        <v>4</v>
      </c>
      <c r="I196" s="36">
        <v>0</v>
      </c>
      <c r="J196" s="36"/>
      <c r="K196" s="59">
        <f>IFERROR(VLOOKUP(B196,'Equip Rates'!$B:$D,3,FALSE), "No Equipment Rate")</f>
        <v>3193</v>
      </c>
      <c r="L196" s="59">
        <f t="shared" si="3"/>
        <v>0</v>
      </c>
      <c r="M196" s="37"/>
      <c r="N196" s="36"/>
      <c r="O196" s="37"/>
      <c r="P196" s="36">
        <f>IF(COUNTIF(INDEX(EQB[Equip '#],1):EQB[[#This Row],[Equip '#]], EQB[[#This Row],[Equip '#]])=1, SUMIF(EQB[Equip '#],EQB[[#This Row],[Equip '#]],EQB[Units]),"")</f>
        <v>0.1</v>
      </c>
    </row>
    <row r="197" spans="1:16" x14ac:dyDescent="0.25">
      <c r="A197" s="58" t="str">
        <f>IF(EQB[[#This Row],[Job]]="","",IFERROR(VLOOKUP(EQB[[#This Row],[Job]],Table_Query_from_Cas_Ragle[[Job '#]:[Division]],4,FALSE),"New Job List Needed"))</f>
        <v>DFW</v>
      </c>
      <c r="B197" s="36" t="s">
        <v>4264</v>
      </c>
      <c r="C197" s="36" t="str">
        <f>IFERROR(_xlfn.XLOOKUP(EQB[[#This Row],[Equip '#]],Table7[Equip '#],Table7[Equipment Description],),"NO EQUIPMENT NUMBER")</f>
        <v>2021 UTILITY TRAILER 85605 SDT-01</v>
      </c>
      <c r="D197" s="38">
        <f>Summary!$F$2</f>
        <v>45777</v>
      </c>
      <c r="E197" s="36" t="s">
        <v>3173</v>
      </c>
      <c r="F197" s="36">
        <v>1</v>
      </c>
      <c r="G197" s="148"/>
      <c r="H197" s="36">
        <v>4</v>
      </c>
      <c r="I197" s="36">
        <v>0</v>
      </c>
      <c r="J197" s="36"/>
      <c r="K197" s="59">
        <f>IFERROR(VLOOKUP(B197,'Equip Rates'!$B:$D,3,FALSE), "No Equipment Rate")</f>
        <v>1500</v>
      </c>
      <c r="L197" s="59">
        <f t="shared" si="3"/>
        <v>0</v>
      </c>
      <c r="M197" s="37"/>
      <c r="N197" s="36"/>
      <c r="O197" s="37"/>
      <c r="P197" s="36">
        <f>IF(COUNTIF(INDEX(EQB[Equip '#],1):EQB[[#This Row],[Equip '#]], EQB[[#This Row],[Equip '#]])=1, SUMIF(EQB[Equip '#],EQB[[#This Row],[Equip '#]],EQB[Units]),"")</f>
        <v>1</v>
      </c>
    </row>
    <row r="198" spans="1:16" x14ac:dyDescent="0.25">
      <c r="A198" s="58" t="str">
        <f>IF(EQB[[#This Row],[Job]]="","",IFERROR(VLOOKUP(EQB[[#This Row],[Job]],Table_Query_from_Cas_Ragle[[Job '#]:[Division]],4,FALSE),"New Job List Needed"))</f>
        <v>DFW</v>
      </c>
      <c r="B198" s="36" t="s">
        <v>307</v>
      </c>
      <c r="C198" s="36" t="str">
        <f>IFERROR(_xlfn.XLOOKUP(EQB[[#This Row],[Equip '#]],Table7[Equip '#],Table7[Equipment Description],),"NO EQUIPMENT NUMBER")</f>
        <v>2012 Freightliner with Access</v>
      </c>
      <c r="D198" s="38">
        <f>Summary!$F$2</f>
        <v>45777</v>
      </c>
      <c r="E198" s="36" t="s">
        <v>3175</v>
      </c>
      <c r="F198" s="36">
        <v>1</v>
      </c>
      <c r="G198" s="148"/>
      <c r="H198" s="36">
        <v>4</v>
      </c>
      <c r="I198" s="36">
        <v>0</v>
      </c>
      <c r="J198" s="36"/>
      <c r="K198" s="59">
        <f>IFERROR(VLOOKUP(B198,'Equip Rates'!$B:$D,3,FALSE), "No Equipment Rate")</f>
        <v>1500</v>
      </c>
      <c r="L198" s="59">
        <f t="shared" si="3"/>
        <v>0</v>
      </c>
      <c r="M198" s="37"/>
      <c r="N198" s="36"/>
      <c r="O198" s="37"/>
      <c r="P198" s="36">
        <f>IF(COUNTIF(INDEX(EQB[Equip '#],1):EQB[[#This Row],[Equip '#]], EQB[[#This Row],[Equip '#]])=1, SUMIF(EQB[Equip '#],EQB[[#This Row],[Equip '#]],EQB[Units]),"")</f>
        <v>1</v>
      </c>
    </row>
    <row r="199" spans="1:16" x14ac:dyDescent="0.25">
      <c r="A199" s="58" t="str">
        <f>IF(EQB[[#This Row],[Job]]="","",IFERROR(VLOOKUP(EQB[[#This Row],[Job]],Table_Query_from_Cas_Ragle[[Job '#]:[Division]],4,FALSE),"New Job List Needed"))</f>
        <v>DFW</v>
      </c>
      <c r="B199" s="36" t="s">
        <v>3385</v>
      </c>
      <c r="C199" s="36" t="str">
        <f>IFERROR(_xlfn.XLOOKUP(EQB[[#This Row],[Equip '#]],Table7[Equip '#],Table7[Equipment Description],),"NO EQUIPMENT NUMBER")</f>
        <v>Mack MD6 TMA (2023)</v>
      </c>
      <c r="D199" s="38">
        <f>Summary!$F$2</f>
        <v>45777</v>
      </c>
      <c r="E199" s="36" t="s">
        <v>3175</v>
      </c>
      <c r="F199" s="36">
        <v>1</v>
      </c>
      <c r="G199" s="148"/>
      <c r="H199" s="36">
        <v>4</v>
      </c>
      <c r="I199" s="36">
        <v>0</v>
      </c>
      <c r="J199" s="36"/>
      <c r="K199" s="59">
        <f>IFERROR(VLOOKUP(B199,'Equip Rates'!$B:$D,3,FALSE), "No Equipment Rate")</f>
        <v>1250</v>
      </c>
      <c r="L199" s="59">
        <f t="shared" si="3"/>
        <v>0</v>
      </c>
      <c r="M199" s="37"/>
      <c r="N199" s="36"/>
      <c r="O199" s="37"/>
      <c r="P199" s="36">
        <f>IF(COUNTIF(INDEX(EQB[Equip '#],1):EQB[[#This Row],[Equip '#]], EQB[[#This Row],[Equip '#]])=1, SUMIF(EQB[Equip '#],EQB[[#This Row],[Equip '#]],EQB[Units]),"")</f>
        <v>1</v>
      </c>
    </row>
    <row r="200" spans="1:16" x14ac:dyDescent="0.25">
      <c r="A200" s="58" t="str">
        <f>IF(EQB[[#This Row],[Job]]="","",IFERROR(VLOOKUP(EQB[[#This Row],[Job]],Table_Query_from_Cas_Ragle[[Job '#]:[Division]],4,FALSE),"New Job List Needed"))</f>
        <v>DFW</v>
      </c>
      <c r="B200" s="36" t="s">
        <v>3461</v>
      </c>
      <c r="C200" s="36" t="str">
        <f>IFERROR(_xlfn.XLOOKUP(EQB[[#This Row],[Equip '#]],Table7[Equip '#],Table7[Equipment Description],),"NO EQUIPMENT NUMBER")</f>
        <v>Mack MD6 TMA (2023)</v>
      </c>
      <c r="D200" s="38">
        <f>Summary!$F$2</f>
        <v>45777</v>
      </c>
      <c r="E200" s="36" t="s">
        <v>3175</v>
      </c>
      <c r="F200" s="36">
        <v>1</v>
      </c>
      <c r="G200" s="148"/>
      <c r="H200" s="36">
        <v>4</v>
      </c>
      <c r="I200" s="36">
        <v>0</v>
      </c>
      <c r="J200" s="36"/>
      <c r="K200" s="59">
        <f>IFERROR(VLOOKUP(B200,'Equip Rates'!$B:$D,3,FALSE), "No Equipment Rate")</f>
        <v>200</v>
      </c>
      <c r="L200" s="59">
        <f t="shared" si="3"/>
        <v>0</v>
      </c>
      <c r="M200" s="37"/>
      <c r="N200" s="36"/>
      <c r="O200" s="37"/>
      <c r="P200" s="36">
        <f>IF(COUNTIF(INDEX(EQB[Equip '#],1):EQB[[#This Row],[Equip '#]], EQB[[#This Row],[Equip '#]])=1, SUMIF(EQB[Equip '#],EQB[[#This Row],[Equip '#]],EQB[Units]),"")</f>
        <v>1</v>
      </c>
    </row>
    <row r="201" spans="1:16" x14ac:dyDescent="0.25">
      <c r="A201" s="58" t="str">
        <f>IF(EQB[[#This Row],[Job]]="","",IFERROR(VLOOKUP(EQB[[#This Row],[Job]],Table_Query_from_Cas_Ragle[[Job '#]:[Division]],4,FALSE),"New Job List Needed"))</f>
        <v>DFW</v>
      </c>
      <c r="B201" s="36" t="s">
        <v>3224</v>
      </c>
      <c r="C201" s="36" t="str">
        <f>IFERROR(_xlfn.XLOOKUP(EQB[[#This Row],[Equip '#]],Table7[Equip '#],Table7[Equipment Description],),"NO EQUIPMENT NUMBER")</f>
        <v>2018 INTL 4300 (H736688)</v>
      </c>
      <c r="D201" s="38">
        <f>Summary!$F$2</f>
        <v>45777</v>
      </c>
      <c r="E201" s="36" t="s">
        <v>3222</v>
      </c>
      <c r="F201" s="36">
        <v>1</v>
      </c>
      <c r="G201" s="148"/>
      <c r="H201" s="36">
        <v>4</v>
      </c>
      <c r="I201" s="36">
        <v>0</v>
      </c>
      <c r="J201" s="36" t="s">
        <v>3551</v>
      </c>
      <c r="K201" s="59">
        <f>IFERROR(VLOOKUP(B201,'Equip Rates'!$B:$D,3,FALSE), "No Equipment Rate")</f>
        <v>200</v>
      </c>
      <c r="L201" s="59">
        <f t="shared" si="3"/>
        <v>0</v>
      </c>
      <c r="M201" s="37"/>
      <c r="N201" s="36"/>
      <c r="O201" s="37"/>
      <c r="P201" s="36">
        <f>IF(COUNTIF(INDEX(EQB[Equip '#],1):EQB[[#This Row],[Equip '#]], EQB[[#This Row],[Equip '#]])=1, SUMIF(EQB[Equip '#],EQB[[#This Row],[Equip '#]],EQB[Units]),"")</f>
        <v>1</v>
      </c>
    </row>
    <row r="202" spans="1:16" x14ac:dyDescent="0.25">
      <c r="A202" s="58" t="str">
        <f>IF(EQB[[#This Row],[Job]]="","",IFERROR(VLOOKUP(EQB[[#This Row],[Job]],Table_Query_from_Cas_Ragle[[Job '#]:[Division]],4,FALSE),"New Job List Needed"))</f>
        <v>DFW</v>
      </c>
      <c r="B202" s="36" t="s">
        <v>3506</v>
      </c>
      <c r="C202" s="36" t="str">
        <f>IFERROR(_xlfn.XLOOKUP(EQB[[#This Row],[Equip '#]],Table7[Equip '#],Table7[Equipment Description],),"NO EQUIPMENT NUMBER")</f>
        <v>2019 INTL 4300 (L592806)</v>
      </c>
      <c r="D202" s="38">
        <f>Summary!$F$2</f>
        <v>45777</v>
      </c>
      <c r="E202" s="36" t="s">
        <v>3222</v>
      </c>
      <c r="F202" s="36">
        <v>1</v>
      </c>
      <c r="G202" s="148"/>
      <c r="H202" s="36">
        <v>4</v>
      </c>
      <c r="I202" s="36">
        <v>0</v>
      </c>
      <c r="J202" s="36" t="s">
        <v>3551</v>
      </c>
      <c r="K202" s="59">
        <f>IFERROR(VLOOKUP(B202,'Equip Rates'!$B:$D,3,FALSE), "No Equipment Rate")</f>
        <v>7300</v>
      </c>
      <c r="L202" s="59">
        <f t="shared" si="3"/>
        <v>0</v>
      </c>
      <c r="M202" s="37"/>
      <c r="N202" s="36" t="s">
        <v>7775</v>
      </c>
      <c r="O202" s="37"/>
      <c r="P202" s="36">
        <f>IF(COUNTIF(INDEX(EQB[Equip '#],1):EQB[[#This Row],[Equip '#]], EQB[[#This Row],[Equip '#]])=1, SUMIF(EQB[Equip '#],EQB[[#This Row],[Equip '#]],EQB[Units]),"")</f>
        <v>1</v>
      </c>
    </row>
    <row r="203" spans="1:16" x14ac:dyDescent="0.25">
      <c r="A203" s="58" t="str">
        <f>IF(EQB[[#This Row],[Job]]="","",IFERROR(VLOOKUP(EQB[[#This Row],[Job]],Table_Query_from_Cas_Ragle[[Job '#]:[Division]],4,FALSE),"New Job List Needed"))</f>
        <v>DFW</v>
      </c>
      <c r="B203" s="36" t="s">
        <v>226</v>
      </c>
      <c r="C203" s="36" t="str">
        <f>IFERROR(_xlfn.XLOOKUP(EQB[[#This Row],[Equip '#]],Table7[Equip '#],Table7[Equipment Description],),"NO EQUIPMENT NUMBER")</f>
        <v>2016 FRGHT M2 (V9036)</v>
      </c>
      <c r="D203" s="38">
        <f>Summary!$F$2</f>
        <v>45777</v>
      </c>
      <c r="E203" s="36" t="s">
        <v>3222</v>
      </c>
      <c r="F203" s="36">
        <v>1</v>
      </c>
      <c r="G203" s="148"/>
      <c r="H203" s="36">
        <v>4</v>
      </c>
      <c r="I203" s="36">
        <v>0</v>
      </c>
      <c r="J203" s="36"/>
      <c r="K203" s="59">
        <f>IFERROR(VLOOKUP(B203,'Equip Rates'!$B:$D,3,FALSE), "No Equipment Rate")</f>
        <v>3193</v>
      </c>
      <c r="L203" s="59">
        <f t="shared" si="3"/>
        <v>0</v>
      </c>
      <c r="M203" s="37"/>
      <c r="N203" s="36"/>
      <c r="O203" s="37"/>
      <c r="P203" s="36">
        <f>IF(COUNTIF(INDEX(EQB[Equip '#],1):EQB[[#This Row],[Equip '#]], EQB[[#This Row],[Equip '#]])=1, SUMIF(EQB[Equip '#],EQB[[#This Row],[Equip '#]],EQB[Units]),"")</f>
        <v>1</v>
      </c>
    </row>
    <row r="204" spans="1:16" x14ac:dyDescent="0.25">
      <c r="A204" s="58" t="str">
        <f>IF(EQB[[#This Row],[Job]]="","",IFERROR(VLOOKUP(EQB[[#This Row],[Job]],Table_Query_from_Cas_Ragle[[Job '#]:[Division]],4,FALSE),"New Job List Needed"))</f>
        <v>DFW</v>
      </c>
      <c r="B204" s="36" t="s">
        <v>167</v>
      </c>
      <c r="C204" s="36" t="str">
        <f>IFERROR(_xlfn.XLOOKUP(EQB[[#This Row],[Equip '#]],Table7[Equip '#],Table7[Equipment Description],),"NO EQUIPMENT NUMBER")</f>
        <v>2016 FRGHT M2 (V9036)</v>
      </c>
      <c r="D204" s="38">
        <f>Summary!$F$2</f>
        <v>45777</v>
      </c>
      <c r="E204" s="36" t="s">
        <v>3222</v>
      </c>
      <c r="F204" s="36">
        <v>1</v>
      </c>
      <c r="G204" s="148"/>
      <c r="H204" s="36">
        <v>4</v>
      </c>
      <c r="I204" s="36">
        <v>0</v>
      </c>
      <c r="J204" s="36"/>
      <c r="K204" s="59">
        <f>IFERROR(VLOOKUP(B204,'Equip Rates'!$B:$D,3,FALSE), "No Equipment Rate")</f>
        <v>3193</v>
      </c>
      <c r="L204" s="59">
        <f t="shared" si="3"/>
        <v>0</v>
      </c>
      <c r="M204" s="37"/>
      <c r="N204" s="36"/>
      <c r="O204" s="37"/>
      <c r="P204" s="36" t="str">
        <f>IF(COUNTIF(INDEX(EQB[Equip '#],1):EQB[[#This Row],[Equip '#]], EQB[[#This Row],[Equip '#]])=1, SUMIF(EQB[Equip '#],EQB[[#This Row],[Equip '#]],EQB[Units]),"")</f>
        <v/>
      </c>
    </row>
    <row r="205" spans="1:16" x14ac:dyDescent="0.25">
      <c r="A205" s="58" t="str">
        <f>IF(EQB[[#This Row],[Job]]="","",IFERROR(VLOOKUP(EQB[[#This Row],[Job]],Table_Query_from_Cas_Ragle[[Job '#]:[Division]],4,FALSE),"New Job List Needed"))</f>
        <v>DFW</v>
      </c>
      <c r="B205" s="36" t="s">
        <v>3742</v>
      </c>
      <c r="C205" s="36" t="str">
        <f>IFERROR(_xlfn.XLOOKUP(EQB[[#This Row],[Equip '#]],Table7[Equip '#],Table7[Equipment Description],),"NO EQUIPMENT NUMBER")</f>
        <v>2015 CAT 242D</v>
      </c>
      <c r="D205" s="38">
        <f>Summary!$F$2</f>
        <v>45777</v>
      </c>
      <c r="E205" s="36" t="s">
        <v>3222</v>
      </c>
      <c r="F205" s="36">
        <v>1</v>
      </c>
      <c r="G205" s="148"/>
      <c r="H205" s="36">
        <v>4</v>
      </c>
      <c r="I205" s="36">
        <v>0</v>
      </c>
      <c r="J205" s="36"/>
      <c r="K205" s="59">
        <f>IFERROR(VLOOKUP(B205,'Equip Rates'!$B:$D,3,FALSE), "No Equipment Rate")</f>
        <v>5000</v>
      </c>
      <c r="L205" s="59">
        <f t="shared" si="3"/>
        <v>0</v>
      </c>
      <c r="M205" s="37"/>
      <c r="N205" s="36"/>
      <c r="O205" s="37"/>
      <c r="P205" s="36">
        <f>IF(COUNTIF(INDEX(EQB[Equip '#],1):EQB[[#This Row],[Equip '#]], EQB[[#This Row],[Equip '#]])=1, SUMIF(EQB[Equip '#],EQB[[#This Row],[Equip '#]],EQB[Units]),"")</f>
        <v>1</v>
      </c>
    </row>
    <row r="206" spans="1:16" x14ac:dyDescent="0.25">
      <c r="A206" s="58" t="str">
        <f>IF(EQB[[#This Row],[Job]]="","",IFERROR(VLOOKUP(EQB[[#This Row],[Job]],Table_Query_from_Cas_Ragle[[Job '#]:[Division]],4,FALSE),"New Job List Needed"))</f>
        <v>DFW</v>
      </c>
      <c r="B206" s="36" t="s">
        <v>4396</v>
      </c>
      <c r="C206" s="36" t="str">
        <f>IFERROR(_xlfn.XLOOKUP(EQB[[#This Row],[Equip '#]],Table7[Equip '#],Table7[Equipment Description],),"NO EQUIPMENT NUMBER")</f>
        <v>CAT 279D3 (2022)</v>
      </c>
      <c r="D206" s="38">
        <f>Summary!$F$2</f>
        <v>45777</v>
      </c>
      <c r="E206" s="36" t="s">
        <v>3222</v>
      </c>
      <c r="F206" s="36">
        <v>1</v>
      </c>
      <c r="G206" s="148"/>
      <c r="H206" s="36">
        <v>4</v>
      </c>
      <c r="I206" s="36">
        <v>0</v>
      </c>
      <c r="J206" s="36"/>
      <c r="K206" s="59">
        <f>IFERROR(VLOOKUP(B206,'Equip Rates'!$B:$D,3,FALSE), "No Equipment Rate")</f>
        <v>3193</v>
      </c>
      <c r="L206" s="59">
        <f t="shared" si="3"/>
        <v>0</v>
      </c>
      <c r="M206" s="37"/>
      <c r="N206" s="36"/>
      <c r="O206" s="37"/>
      <c r="P206" s="36">
        <f>IF(COUNTIF(INDEX(EQB[Equip '#],1):EQB[[#This Row],[Equip '#]], EQB[[#This Row],[Equip '#]])=1, SUMIF(EQB[Equip '#],EQB[[#This Row],[Equip '#]],EQB[Units]),"")</f>
        <v>1</v>
      </c>
    </row>
    <row r="207" spans="1:16" x14ac:dyDescent="0.25">
      <c r="A207" s="58" t="str">
        <f>IF(EQB[[#This Row],[Job]]="","",IFERROR(VLOOKUP(EQB[[#This Row],[Job]],Table_Query_from_Cas_Ragle[[Job '#]:[Division]],4,FALSE),"New Job List Needed"))</f>
        <v>DFW</v>
      </c>
      <c r="B207" s="36" t="s">
        <v>184</v>
      </c>
      <c r="C207" s="36" t="str">
        <f>IFERROR(_xlfn.XLOOKUP(EQB[[#This Row],[Equip '#]],Table7[Equip '#],Table7[Equipment Description],),"NO EQUIPMENT NUMBER")</f>
        <v>CAT 279D3 (2022)</v>
      </c>
      <c r="D207" s="38">
        <f>Summary!$F$2</f>
        <v>45777</v>
      </c>
      <c r="E207" s="36" t="s">
        <v>3319</v>
      </c>
      <c r="F207" s="36">
        <v>1</v>
      </c>
      <c r="G207" s="148"/>
      <c r="H207" s="36">
        <v>4</v>
      </c>
      <c r="I207" s="36">
        <v>0</v>
      </c>
      <c r="J207" s="36" t="s">
        <v>3551</v>
      </c>
      <c r="K207" s="59">
        <f>IFERROR(VLOOKUP(B207,'Equip Rates'!$B:$D,3,FALSE), "No Equipment Rate")</f>
        <v>5000</v>
      </c>
      <c r="L207" s="59">
        <f t="shared" si="3"/>
        <v>0</v>
      </c>
      <c r="M207" s="37"/>
      <c r="N207" s="36"/>
      <c r="O207" s="37"/>
      <c r="P207" s="36">
        <f>IF(COUNTIF(INDEX(EQB[Equip '#],1):EQB[[#This Row],[Equip '#]], EQB[[#This Row],[Equip '#]])=1, SUMIF(EQB[Equip '#],EQB[[#This Row],[Equip '#]],EQB[Units]),"")</f>
        <v>0.5</v>
      </c>
    </row>
    <row r="208" spans="1:16" x14ac:dyDescent="0.25">
      <c r="A208" s="58" t="str">
        <f>IF(EQB[[#This Row],[Job]]="","",IFERROR(VLOOKUP(EQB[[#This Row],[Job]],Table_Query_from_Cas_Ragle[[Job '#]:[Division]],4,FALSE),"New Job List Needed"))</f>
        <v>DFW</v>
      </c>
      <c r="B208" s="36" t="s">
        <v>167</v>
      </c>
      <c r="C208" s="36" t="str">
        <f>IFERROR(_xlfn.XLOOKUP(EQB[[#This Row],[Equip '#]],Table7[Equip '#],Table7[Equipment Description],),"NO EQUIPMENT NUMBER")</f>
        <v>2018 FRGHT M2 W5278 STK-01</v>
      </c>
      <c r="D208" s="38">
        <f>Summary!$F$2</f>
        <v>45777</v>
      </c>
      <c r="E208" s="36" t="s">
        <v>3319</v>
      </c>
      <c r="F208" s="36">
        <v>1</v>
      </c>
      <c r="G208" s="148"/>
      <c r="H208" s="36">
        <v>4</v>
      </c>
      <c r="I208" s="36">
        <v>0</v>
      </c>
      <c r="J208" s="36"/>
      <c r="K208" s="59">
        <f>IFERROR(VLOOKUP(B208,'Equip Rates'!$B:$D,3,FALSE), "No Equipment Rate")</f>
        <v>3193</v>
      </c>
      <c r="L208" s="59">
        <f t="shared" si="3"/>
        <v>0</v>
      </c>
      <c r="M208" s="37"/>
      <c r="N208" s="36"/>
      <c r="O208" s="37"/>
      <c r="P208" s="36">
        <f>IF(COUNTIF(INDEX(EQB[Equip '#],1):EQB[[#This Row],[Equip '#]], EQB[[#This Row],[Equip '#]])=1, SUMIF(EQB[Equip '#],EQB[[#This Row],[Equip '#]],EQB[Units]),"")</f>
        <v>1</v>
      </c>
    </row>
    <row r="209" spans="1:16" x14ac:dyDescent="0.25">
      <c r="A209" s="58" t="str">
        <f>IF(EQB[[#This Row],[Job]]="","",IFERROR(VLOOKUP(EQB[[#This Row],[Job]],Table_Query_from_Cas_Ragle[[Job '#]:[Division]],4,FALSE),"New Job List Needed"))</f>
        <v>DFW</v>
      </c>
      <c r="B209" s="36" t="s">
        <v>4044</v>
      </c>
      <c r="C209" s="36" t="str">
        <f>IFERROR(_xlfn.XLOOKUP(EQB[[#This Row],[Equip '#]],Table7[Equip '#],Table7[Equipment Description],),"NO EQUIPMENT NUMBER")</f>
        <v>RANGER 305 WELDER</v>
      </c>
      <c r="D209" s="38">
        <f>Summary!$F$2</f>
        <v>45777</v>
      </c>
      <c r="E209" s="36" t="s">
        <v>3319</v>
      </c>
      <c r="F209" s="36">
        <v>1</v>
      </c>
      <c r="G209" s="148"/>
      <c r="H209" s="36">
        <v>4</v>
      </c>
      <c r="I209" s="36">
        <v>0</v>
      </c>
      <c r="J209" s="36"/>
      <c r="K209" s="59">
        <f>IFERROR(VLOOKUP(B209,'Equip Rates'!$B:$D,3,FALSE), "No Equipment Rate")</f>
        <v>3193</v>
      </c>
      <c r="L209" s="59">
        <f t="shared" si="3"/>
        <v>0</v>
      </c>
      <c r="M209" s="37"/>
      <c r="N209" s="36"/>
      <c r="O209" s="37"/>
      <c r="P209" s="36">
        <f>IF(COUNTIF(INDEX(EQB[Equip '#],1):EQB[[#This Row],[Equip '#]], EQB[[#This Row],[Equip '#]])=1, SUMIF(EQB[Equip '#],EQB[[#This Row],[Equip '#]],EQB[Units]),"")</f>
        <v>1</v>
      </c>
    </row>
    <row r="210" spans="1:16" x14ac:dyDescent="0.25">
      <c r="A210" s="58" t="str">
        <f>IF(EQB[[#This Row],[Job]]="","",IFERROR(VLOOKUP(EQB[[#This Row],[Job]],Table_Query_from_Cas_Ragle[[Job '#]:[Division]],4,FALSE),"New Job List Needed"))</f>
        <v>DFW</v>
      </c>
      <c r="B210" s="36" t="s">
        <v>4044</v>
      </c>
      <c r="C210" s="36" t="str">
        <f>IFERROR(_xlfn.XLOOKUP(EQB[[#This Row],[Equip '#]],Table7[Equip '#],Table7[Equipment Description],),"NO EQUIPMENT NUMBER")</f>
        <v>2019 Peterbilt 337 2000gal</v>
      </c>
      <c r="D210" s="38">
        <f>Summary!$F$2</f>
        <v>45777</v>
      </c>
      <c r="E210" s="36" t="s">
        <v>3323</v>
      </c>
      <c r="F210" s="36">
        <v>1</v>
      </c>
      <c r="G210" s="148"/>
      <c r="H210" s="36">
        <v>4</v>
      </c>
      <c r="I210" s="36">
        <v>0</v>
      </c>
      <c r="J210" s="36"/>
      <c r="K210" s="59">
        <f>IFERROR(VLOOKUP(B210,'Equip Rates'!$B:$D,3,FALSE), "No Equipment Rate")</f>
        <v>3193</v>
      </c>
      <c r="L210" s="59">
        <f t="shared" si="3"/>
        <v>0</v>
      </c>
      <c r="M210" s="37"/>
      <c r="N210" s="36"/>
      <c r="O210" s="37"/>
      <c r="P210" s="36">
        <f>IF(COUNTIF(INDEX(EQB[Equip '#],1):EQB[[#This Row],[Equip '#]], EQB[[#This Row],[Equip '#]])=1, SUMIF(EQB[Equip '#],EQB[[#This Row],[Equip '#]],EQB[Units]),"")</f>
        <v>1</v>
      </c>
    </row>
    <row r="211" spans="1:16" x14ac:dyDescent="0.25">
      <c r="A211" s="58" t="str">
        <f>IF(EQB[[#This Row],[Job]]="","",IFERROR(VLOOKUP(EQB[[#This Row],[Job]],Table_Query_from_Cas_Ragle[[Job '#]:[Division]],4,FALSE),"New Job List Needed"))</f>
        <v>DFW</v>
      </c>
      <c r="B211" s="36" t="s">
        <v>3741</v>
      </c>
      <c r="C211" s="36" t="str">
        <f>IFERROR(_xlfn.XLOOKUP(EQB[[#This Row],[Equip '#]],Table7[Equip '#],Table7[Equipment Description],),"NO EQUIPMENT NUMBER")</f>
        <v>2007 Ford F750 XL 2000gal</v>
      </c>
      <c r="D211" s="38">
        <f>Summary!$F$2</f>
        <v>45777</v>
      </c>
      <c r="E211" s="36" t="s">
        <v>3457</v>
      </c>
      <c r="F211" s="36">
        <v>1</v>
      </c>
      <c r="G211" s="148"/>
      <c r="H211" s="36">
        <v>4</v>
      </c>
      <c r="I211" s="36">
        <v>0</v>
      </c>
      <c r="J211" s="36" t="s">
        <v>3551</v>
      </c>
      <c r="K211" s="59">
        <f>IFERROR(VLOOKUP(B211,'Equip Rates'!$B:$D,3,FALSE), "No Equipment Rate")</f>
        <v>5000</v>
      </c>
      <c r="L211" s="59">
        <f t="shared" si="3"/>
        <v>0</v>
      </c>
      <c r="M211" s="37"/>
      <c r="N211" s="36"/>
      <c r="O211" s="37"/>
      <c r="P211" s="36">
        <f>IF(COUNTIF(INDEX(EQB[Equip '#],1):EQB[[#This Row],[Equip '#]], EQB[[#This Row],[Equip '#]])=1, SUMIF(EQB[Equip '#],EQB[[#This Row],[Equip '#]],EQB[Units]),"")</f>
        <v>1</v>
      </c>
    </row>
    <row r="212" spans="1:16" x14ac:dyDescent="0.25">
      <c r="A212" s="58" t="str">
        <f>IF(EQB[[#This Row],[Job]]="","",IFERROR(VLOOKUP(EQB[[#This Row],[Job]],Table_Query_from_Cas_Ragle[[Job '#]:[Division]],4,FALSE),"New Job List Needed"))</f>
        <v>DFW</v>
      </c>
      <c r="B212" s="36" t="s">
        <v>226</v>
      </c>
      <c r="C212" s="36" t="str">
        <f>IFERROR(_xlfn.XLOOKUP(EQB[[#This Row],[Equip '#]],Table7[Equip '#],Table7[Equipment Description],),"NO EQUIPMENT NUMBER")</f>
        <v>SOUTHLAND SL7 DUMP TRAILER</v>
      </c>
      <c r="D212" s="38">
        <f>Summary!$F$2</f>
        <v>45777</v>
      </c>
      <c r="E212" s="36" t="s">
        <v>3457</v>
      </c>
      <c r="F212" s="36">
        <v>1</v>
      </c>
      <c r="G212" s="148"/>
      <c r="H212" s="36">
        <v>4</v>
      </c>
      <c r="I212" s="36">
        <v>0</v>
      </c>
      <c r="J212" s="36"/>
      <c r="K212" s="59">
        <f>IFERROR(VLOOKUP(B212,'Equip Rates'!$B:$D,3,FALSE), "No Equipment Rate")</f>
        <v>3193</v>
      </c>
      <c r="L212" s="59">
        <f t="shared" si="3"/>
        <v>0</v>
      </c>
      <c r="M212" s="37"/>
      <c r="N212" s="36"/>
      <c r="O212" s="37"/>
      <c r="P212" s="36" t="str">
        <f>IF(COUNTIF(INDEX(EQB[Equip '#],1):EQB[[#This Row],[Equip '#]], EQB[[#This Row],[Equip '#]])=1, SUMIF(EQB[Equip '#],EQB[[#This Row],[Equip '#]],EQB[Units]),"")</f>
        <v/>
      </c>
    </row>
    <row r="213" spans="1:16" x14ac:dyDescent="0.25">
      <c r="A213" s="58" t="str">
        <f>IF(EQB[[#This Row],[Job]]="","",IFERROR(VLOOKUP(EQB[[#This Row],[Job]],Table_Query_from_Cas_Ragle[[Job '#]:[Division]],4,FALSE),"New Job List Needed"))</f>
        <v>DFW</v>
      </c>
      <c r="B213" s="36" t="s">
        <v>3742</v>
      </c>
      <c r="C213" s="36" t="str">
        <f>IFERROR(_xlfn.XLOOKUP(EQB[[#This Row],[Equip '#]],Table7[Equip '#],Table7[Equipment Description],),"NO EQUIPMENT NUMBER")</f>
        <v>2024 SULLAIR 185 AIR COMPRESSOR</v>
      </c>
      <c r="D213" s="38">
        <f>Summary!$F$2</f>
        <v>45777</v>
      </c>
      <c r="E213" s="36" t="s">
        <v>3457</v>
      </c>
      <c r="F213" s="36">
        <v>1</v>
      </c>
      <c r="G213" s="148"/>
      <c r="H213" s="36">
        <v>4</v>
      </c>
      <c r="I213" s="36">
        <v>0</v>
      </c>
      <c r="J213" s="36"/>
      <c r="K213" s="59">
        <f>IFERROR(VLOOKUP(B213,'Equip Rates'!$B:$D,3,FALSE), "No Equipment Rate")</f>
        <v>5000</v>
      </c>
      <c r="L213" s="59">
        <f t="shared" si="3"/>
        <v>0</v>
      </c>
      <c r="M213" s="37"/>
      <c r="N213" s="36"/>
      <c r="O213" s="37"/>
      <c r="P213" s="36" t="str">
        <f>IF(COUNTIF(INDEX(EQB[Equip '#],1):EQB[[#This Row],[Equip '#]], EQB[[#This Row],[Equip '#]])=1, SUMIF(EQB[Equip '#],EQB[[#This Row],[Equip '#]],EQB[Units]),"")</f>
        <v/>
      </c>
    </row>
    <row r="214" spans="1:16" x14ac:dyDescent="0.25">
      <c r="A214" s="58" t="str">
        <f>IF(EQB[[#This Row],[Job]]="","",IFERROR(VLOOKUP(EQB[[#This Row],[Job]],Table_Query_from_Cas_Ragle[[Job '#]:[Division]],4,FALSE),"New Job List Needed"))</f>
        <v>DFW</v>
      </c>
      <c r="B214" s="36" t="s">
        <v>3486</v>
      </c>
      <c r="C214" s="36" t="str">
        <f>IFERROR(_xlfn.XLOOKUP(EQB[[#This Row],[Equip '#]],Table7[Equip '#],Table7[Equipment Description],),"NO EQUIPMENT NUMBER")</f>
        <v>2024 SULLAIR 185 AIR COMPRESSOR</v>
      </c>
      <c r="D214" s="38">
        <f>Summary!$F$2</f>
        <v>45777</v>
      </c>
      <c r="E214" s="36" t="s">
        <v>3457</v>
      </c>
      <c r="F214" s="36">
        <v>1</v>
      </c>
      <c r="G214" s="148"/>
      <c r="H214" s="36">
        <v>4</v>
      </c>
      <c r="I214" s="36">
        <v>0</v>
      </c>
      <c r="J214" s="36"/>
      <c r="K214" s="59">
        <f>IFERROR(VLOOKUP(B214,'Equip Rates'!$B:$D,3,FALSE), "No Equipment Rate")</f>
        <v>200</v>
      </c>
      <c r="L214" s="59">
        <f t="shared" si="3"/>
        <v>0</v>
      </c>
      <c r="M214" s="37"/>
      <c r="N214" s="36"/>
      <c r="O214" s="37"/>
      <c r="P214" s="36" t="str">
        <f>IF(COUNTIF(INDEX(EQB[Equip '#],1):EQB[[#This Row],[Equip '#]], EQB[[#This Row],[Equip '#]])=1, SUMIF(EQB[Equip '#],EQB[[#This Row],[Equip '#]],EQB[Units]),"")</f>
        <v/>
      </c>
    </row>
    <row r="215" spans="1:16" x14ac:dyDescent="0.25">
      <c r="A215" s="58" t="str">
        <f>IF(EQB[[#This Row],[Job]]="","",IFERROR(VLOOKUP(EQB[[#This Row],[Job]],Table_Query_from_Cas_Ragle[[Job '#]:[Division]],4,FALSE),"New Job List Needed"))</f>
        <v>DFW</v>
      </c>
      <c r="B215" s="36" t="s">
        <v>3506</v>
      </c>
      <c r="C215" s="36" t="str">
        <f>IFERROR(_xlfn.XLOOKUP(EQB[[#This Row],[Equip '#]],Table7[Equip '#],Table7[Equipment Description],),"NO EQUIPMENT NUMBER")</f>
        <v>Broce RJ 350 Broom</v>
      </c>
      <c r="D215" s="38">
        <f>Summary!$F$2</f>
        <v>45777</v>
      </c>
      <c r="E215" s="36" t="s">
        <v>3477</v>
      </c>
      <c r="F215" s="36">
        <v>1</v>
      </c>
      <c r="G215" s="148"/>
      <c r="H215" s="36">
        <v>4</v>
      </c>
      <c r="I215" s="36">
        <v>0</v>
      </c>
      <c r="J215" s="36" t="s">
        <v>3551</v>
      </c>
      <c r="K215" s="59">
        <f>IFERROR(VLOOKUP(B215,'Equip Rates'!$B:$D,3,FALSE), "No Equipment Rate")</f>
        <v>7300</v>
      </c>
      <c r="L215" s="59">
        <f t="shared" si="3"/>
        <v>0</v>
      </c>
      <c r="M215" s="37"/>
      <c r="N215" s="36" t="s">
        <v>7773</v>
      </c>
      <c r="O215" s="37"/>
      <c r="P215" s="36" t="str">
        <f>IF(COUNTIF(INDEX(EQB[Equip '#],1):EQB[[#This Row],[Equip '#]], EQB[[#This Row],[Equip '#]])=1, SUMIF(EQB[Equip '#],EQB[[#This Row],[Equip '#]],EQB[Units]),"")</f>
        <v/>
      </c>
    </row>
    <row r="216" spans="1:16" x14ac:dyDescent="0.25">
      <c r="A216" s="58" t="str">
        <f>IF(EQB[[#This Row],[Job]]="","",IFERROR(VLOOKUP(EQB[[#This Row],[Job]],Table_Query_from_Cas_Ragle[[Job '#]:[Division]],4,FALSE),"New Job List Needed"))</f>
        <v>DFW</v>
      </c>
      <c r="B216" s="36" t="s">
        <v>3741</v>
      </c>
      <c r="C216" s="36" t="str">
        <f>IFERROR(_xlfn.XLOOKUP(EQB[[#This Row],[Equip '#]],Table7[Equip '#],Table7[Equipment Description],),"NO EQUIPMENT NUMBER")</f>
        <v>2013 F-550 B64200</v>
      </c>
      <c r="D216" s="38">
        <f>Summary!$F$2</f>
        <v>45777</v>
      </c>
      <c r="E216" s="36" t="s">
        <v>3477</v>
      </c>
      <c r="F216" s="36">
        <v>1</v>
      </c>
      <c r="G216" s="148"/>
      <c r="H216" s="36">
        <v>4</v>
      </c>
      <c r="I216" s="36">
        <v>0</v>
      </c>
      <c r="J216" s="36" t="s">
        <v>3551</v>
      </c>
      <c r="K216" s="59">
        <f>IFERROR(VLOOKUP(B216,'Equip Rates'!$B:$D,3,FALSE), "No Equipment Rate")</f>
        <v>5000</v>
      </c>
      <c r="L216" s="59">
        <f t="shared" si="3"/>
        <v>0</v>
      </c>
      <c r="M216" s="37"/>
      <c r="N216" s="36"/>
      <c r="O216" s="37"/>
      <c r="P216" s="36" t="str">
        <f>IF(COUNTIF(INDEX(EQB[Equip '#],1):EQB[[#This Row],[Equip '#]], EQB[[#This Row],[Equip '#]])=1, SUMIF(EQB[Equip '#],EQB[[#This Row],[Equip '#]],EQB[Units]),"")</f>
        <v/>
      </c>
    </row>
    <row r="217" spans="1:16" x14ac:dyDescent="0.25">
      <c r="A217" s="58" t="str">
        <f>IF(EQB[[#This Row],[Job]]="","",IFERROR(VLOOKUP(EQB[[#This Row],[Job]],Table_Query_from_Cas_Ragle[[Job '#]:[Division]],4,FALSE),"New Job List Needed"))</f>
        <v>DFW</v>
      </c>
      <c r="B217" s="36" t="s">
        <v>3850</v>
      </c>
      <c r="C217" s="36" t="str">
        <f>IFERROR(_xlfn.XLOOKUP(EQB[[#This Row],[Equip '#]],Table7[Equip '#],Table7[Equipment Description],),"NO EQUIPMENT NUMBER")</f>
        <v>2023 FORD F-250</v>
      </c>
      <c r="D217" s="38">
        <f>Summary!$F$2</f>
        <v>45777</v>
      </c>
      <c r="E217" s="36" t="s">
        <v>3477</v>
      </c>
      <c r="F217" s="36">
        <v>1</v>
      </c>
      <c r="G217" s="148"/>
      <c r="H217" s="36">
        <v>4</v>
      </c>
      <c r="I217" s="36">
        <v>0</v>
      </c>
      <c r="J217" s="36" t="s">
        <v>3551</v>
      </c>
      <c r="K217" s="59">
        <f>IFERROR(VLOOKUP(B217,'Equip Rates'!$B:$D,3,FALSE), "No Equipment Rate")</f>
        <v>800</v>
      </c>
      <c r="L217" s="59">
        <f t="shared" si="3"/>
        <v>0</v>
      </c>
      <c r="M217" s="37"/>
      <c r="N217" s="36"/>
      <c r="O217" s="37"/>
      <c r="P217" s="36" t="str">
        <f>IF(COUNTIF(INDEX(EQB[Equip '#],1):EQB[[#This Row],[Equip '#]], EQB[[#This Row],[Equip '#]])=1, SUMIF(EQB[Equip '#],EQB[[#This Row],[Equip '#]],EQB[Units]),"")</f>
        <v/>
      </c>
    </row>
    <row r="218" spans="1:16" x14ac:dyDescent="0.25">
      <c r="A218" s="58" t="str">
        <f>IF(EQB[[#This Row],[Job]]="","",IFERROR(VLOOKUP(EQB[[#This Row],[Job]],Table_Query_from_Cas_Ragle[[Job '#]:[Division]],4,FALSE),"New Job List Needed"))</f>
        <v>DFW</v>
      </c>
      <c r="B218" s="36" t="s">
        <v>226</v>
      </c>
      <c r="C218" s="36" t="str">
        <f>IFERROR(_xlfn.XLOOKUP(EQB[[#This Row],[Equip '#]],Table7[Equip '#],Table7[Equipment Description],),"NO EQUIPMENT NUMBER")</f>
        <v>2023 FORD F-250 XL</v>
      </c>
      <c r="D218" s="38">
        <f>Summary!$F$2</f>
        <v>45777</v>
      </c>
      <c r="E218" s="36" t="s">
        <v>3477</v>
      </c>
      <c r="F218" s="36">
        <v>1</v>
      </c>
      <c r="G218" s="148"/>
      <c r="H218" s="36">
        <v>4</v>
      </c>
      <c r="I218" s="36">
        <v>0</v>
      </c>
      <c r="J218" s="36"/>
      <c r="K218" s="59">
        <f>IFERROR(VLOOKUP(B218,'Equip Rates'!$B:$D,3,FALSE), "No Equipment Rate")</f>
        <v>3193</v>
      </c>
      <c r="L218" s="59">
        <f t="shared" si="3"/>
        <v>0</v>
      </c>
      <c r="M218" s="37"/>
      <c r="N218" s="36"/>
      <c r="O218" s="37"/>
      <c r="P218" s="36" t="str">
        <f>IF(COUNTIF(INDEX(EQB[Equip '#],1):EQB[[#This Row],[Equip '#]], EQB[[#This Row],[Equip '#]])=1, SUMIF(EQB[Equip '#],EQB[[#This Row],[Equip '#]],EQB[Units]),"")</f>
        <v/>
      </c>
    </row>
    <row r="219" spans="1:16" x14ac:dyDescent="0.25">
      <c r="A219" s="58" t="str">
        <f>IF(EQB[[#This Row],[Job]]="","",IFERROR(VLOOKUP(EQB[[#This Row],[Job]],Table_Query_from_Cas_Ragle[[Job '#]:[Division]],4,FALSE),"New Job List Needed"))</f>
        <v>DFW</v>
      </c>
      <c r="B219" s="36" t="s">
        <v>167</v>
      </c>
      <c r="C219" s="36" t="str">
        <f>IFERROR(_xlfn.XLOOKUP(EQB[[#This Row],[Equip '#]],Table7[Equip '#],Table7[Equipment Description],),"NO EQUIPMENT NUMBER")</f>
        <v>2023 FORD F-250 XL</v>
      </c>
      <c r="D219" s="38">
        <f>Summary!$F$2</f>
        <v>45777</v>
      </c>
      <c r="E219" s="36" t="s">
        <v>3477</v>
      </c>
      <c r="F219" s="36">
        <v>1</v>
      </c>
      <c r="G219" s="148"/>
      <c r="H219" s="36">
        <v>4</v>
      </c>
      <c r="I219" s="36">
        <v>0</v>
      </c>
      <c r="J219" s="36"/>
      <c r="K219" s="59">
        <f>IFERROR(VLOOKUP(B219,'Equip Rates'!$B:$D,3,FALSE), "No Equipment Rate")</f>
        <v>3193</v>
      </c>
      <c r="L219" s="59">
        <f t="shared" si="3"/>
        <v>0</v>
      </c>
      <c r="M219" s="37"/>
      <c r="N219" s="36"/>
      <c r="O219" s="37"/>
      <c r="P219" s="36" t="str">
        <f>IF(COUNTIF(INDEX(EQB[Equip '#],1):EQB[[#This Row],[Equip '#]], EQB[[#This Row],[Equip '#]])=1, SUMIF(EQB[Equip '#],EQB[[#This Row],[Equip '#]],EQB[Units]),"")</f>
        <v/>
      </c>
    </row>
    <row r="220" spans="1:16" x14ac:dyDescent="0.25">
      <c r="A220" s="58" t="str">
        <f>IF(EQB[[#This Row],[Job]]="","",IFERROR(VLOOKUP(EQB[[#This Row],[Job]],Table_Query_from_Cas_Ragle[[Job '#]:[Division]],4,FALSE),"New Job List Needed"))</f>
        <v>DFW</v>
      </c>
      <c r="B220" s="36" t="s">
        <v>3927</v>
      </c>
      <c r="C220" s="36" t="str">
        <f>IFERROR(_xlfn.XLOOKUP(EQB[[#This Row],[Equip '#]],Table7[Equip '#],Table7[Equipment Description],),"NO EQUIPMENT NUMBER")</f>
        <v>2024 F-150</v>
      </c>
      <c r="D220" s="38">
        <f>Summary!$F$2</f>
        <v>45777</v>
      </c>
      <c r="E220" s="36" t="s">
        <v>3477</v>
      </c>
      <c r="F220" s="36">
        <v>1</v>
      </c>
      <c r="G220" s="148"/>
      <c r="H220" s="36">
        <v>4</v>
      </c>
      <c r="I220" s="36">
        <v>0</v>
      </c>
      <c r="J220" s="36"/>
      <c r="K220" s="59">
        <f>IFERROR(VLOOKUP(B220,'Equip Rates'!$B:$D,3,FALSE), "No Equipment Rate")</f>
        <v>200</v>
      </c>
      <c r="L220" s="59">
        <f t="shared" si="3"/>
        <v>0</v>
      </c>
      <c r="M220" s="37"/>
      <c r="N220" s="36"/>
      <c r="O220" s="37"/>
      <c r="P220" s="36" t="str">
        <f>IF(COUNTIF(INDEX(EQB[Equip '#],1):EQB[[#This Row],[Equip '#]], EQB[[#This Row],[Equip '#]])=1, SUMIF(EQB[Equip '#],EQB[[#This Row],[Equip '#]],EQB[Units]),"")</f>
        <v/>
      </c>
    </row>
    <row r="221" spans="1:16" x14ac:dyDescent="0.25">
      <c r="A221" s="58" t="str">
        <f>IF(EQB[[#This Row],[Job]]="","",IFERROR(VLOOKUP(EQB[[#This Row],[Job]],Table_Query_from_Cas_Ragle[[Job '#]:[Division]],4,FALSE),"New Job List Needed"))</f>
        <v>DFW</v>
      </c>
      <c r="B221" s="36" t="s">
        <v>3742</v>
      </c>
      <c r="C221" s="36" t="str">
        <f>IFERROR(_xlfn.XLOOKUP(EQB[[#This Row],[Equip '#]],Table7[Equip '#],Table7[Equipment Description],),"NO EQUIPMENT NUMBER")</f>
        <v>WANCO MESSAGE BOARD (1005008)</v>
      </c>
      <c r="D221" s="38">
        <f>Summary!$F$2</f>
        <v>45777</v>
      </c>
      <c r="E221" s="36" t="s">
        <v>3477</v>
      </c>
      <c r="F221" s="36">
        <v>1</v>
      </c>
      <c r="G221" s="148"/>
      <c r="H221" s="36">
        <v>4</v>
      </c>
      <c r="I221" s="36">
        <v>0</v>
      </c>
      <c r="J221" s="36"/>
      <c r="K221" s="59">
        <f>IFERROR(VLOOKUP(B221,'Equip Rates'!$B:$D,3,FALSE), "No Equipment Rate")</f>
        <v>5000</v>
      </c>
      <c r="L221" s="59">
        <f t="shared" si="3"/>
        <v>0</v>
      </c>
      <c r="M221" s="37"/>
      <c r="N221" s="36"/>
      <c r="O221" s="37"/>
      <c r="P221" s="36" t="str">
        <f>IF(COUNTIF(INDEX(EQB[Equip '#],1):EQB[[#This Row],[Equip '#]], EQB[[#This Row],[Equip '#]])=1, SUMIF(EQB[Equip '#],EQB[[#This Row],[Equip '#]],EQB[Units]),"")</f>
        <v/>
      </c>
    </row>
    <row r="222" spans="1:16" x14ac:dyDescent="0.25">
      <c r="A222" s="58" t="str">
        <f>IF(EQB[[#This Row],[Job]]="","",IFERROR(VLOOKUP(EQB[[#This Row],[Job]],Table_Query_from_Cas_Ragle[[Job '#]:[Division]],4,FALSE),"New Job List Needed"))</f>
        <v>DFW</v>
      </c>
      <c r="B222" s="36" t="s">
        <v>181</v>
      </c>
      <c r="C222" s="36" t="str">
        <f>IFERROR(_xlfn.XLOOKUP(EQB[[#This Row],[Equip '#]],Table7[Equip '#],Table7[Equipment Description],),"NO EQUIPMENT NUMBER")</f>
        <v>WANCO MESSAGE BOARD (1005009)</v>
      </c>
      <c r="D222" s="38">
        <f>Summary!$F$2</f>
        <v>45777</v>
      </c>
      <c r="E222" s="36" t="s">
        <v>3479</v>
      </c>
      <c r="F222" s="36">
        <v>1</v>
      </c>
      <c r="G222" s="148"/>
      <c r="H222" s="36">
        <v>4</v>
      </c>
      <c r="I222" s="36">
        <v>0</v>
      </c>
      <c r="J222" s="36" t="s">
        <v>3551</v>
      </c>
      <c r="K222" s="59">
        <f>IFERROR(VLOOKUP(B222,'Equip Rates'!$B:$D,3,FALSE), "No Equipment Rate")</f>
        <v>5500</v>
      </c>
      <c r="L222" s="59">
        <f t="shared" si="3"/>
        <v>0</v>
      </c>
      <c r="M222" s="37"/>
      <c r="N222" s="36"/>
      <c r="O222" s="37"/>
      <c r="P222" s="36" t="str">
        <f>IF(COUNTIF(INDEX(EQB[Equip '#],1):EQB[[#This Row],[Equip '#]], EQB[[#This Row],[Equip '#]])=1, SUMIF(EQB[Equip '#],EQB[[#This Row],[Equip '#]],EQB[Units]),"")</f>
        <v/>
      </c>
    </row>
    <row r="223" spans="1:16" x14ac:dyDescent="0.25">
      <c r="A223" s="58" t="str">
        <f>IF(EQB[[#This Row],[Job]]="","",IFERROR(VLOOKUP(EQB[[#This Row],[Job]],Table_Query_from_Cas_Ragle[[Job '#]:[Division]],4,FALSE),"New Job List Needed"))</f>
        <v>DFW</v>
      </c>
      <c r="B223" s="36" t="s">
        <v>184</v>
      </c>
      <c r="C223" s="36" t="str">
        <f>IFERROR(_xlfn.XLOOKUP(EQB[[#This Row],[Equip '#]],Table7[Equip '#],Table7[Equipment Description],),"NO EQUIPMENT NUMBER")</f>
        <v>WANCO ARROW BOARD (1005268)</v>
      </c>
      <c r="D223" s="38">
        <f>Summary!$F$2</f>
        <v>45777</v>
      </c>
      <c r="E223" s="36" t="s">
        <v>3479</v>
      </c>
      <c r="F223" s="36">
        <v>1</v>
      </c>
      <c r="G223" s="148"/>
      <c r="H223" s="36">
        <v>4</v>
      </c>
      <c r="I223" s="36">
        <v>0</v>
      </c>
      <c r="J223" s="36" t="s">
        <v>3551</v>
      </c>
      <c r="K223" s="59">
        <f>IFERROR(VLOOKUP(B223,'Equip Rates'!$B:$D,3,FALSE), "No Equipment Rate")</f>
        <v>5000</v>
      </c>
      <c r="L223" s="59">
        <f t="shared" si="3"/>
        <v>0</v>
      </c>
      <c r="M223" s="37"/>
      <c r="N223" s="36"/>
      <c r="O223" s="37"/>
      <c r="P223" s="36" t="str">
        <f>IF(COUNTIF(INDEX(EQB[Equip '#],1):EQB[[#This Row],[Equip '#]], EQB[[#This Row],[Equip '#]])=1, SUMIF(EQB[Equip '#],EQB[[#This Row],[Equip '#]],EQB[Units]),"")</f>
        <v/>
      </c>
    </row>
    <row r="224" spans="1:16" x14ac:dyDescent="0.25">
      <c r="A224" s="58" t="str">
        <f>IF(EQB[[#This Row],[Job]]="","",IFERROR(VLOOKUP(EQB[[#This Row],[Job]],Table_Query_from_Cas_Ragle[[Job '#]:[Division]],4,FALSE),"New Job List Needed"))</f>
        <v>DFW</v>
      </c>
      <c r="B224" s="36" t="s">
        <v>64</v>
      </c>
      <c r="C224" s="36" t="str">
        <f>IFERROR(_xlfn.XLOOKUP(EQB[[#This Row],[Equip '#]],Table7[Equip '#],Table7[Equipment Description],),"NO EQUIPMENT NUMBER")</f>
        <v>2024 WANCO SILENT SENTINAL AB</v>
      </c>
      <c r="D224" s="38">
        <f>Summary!$F$2</f>
        <v>45777</v>
      </c>
      <c r="E224" s="36" t="s">
        <v>3479</v>
      </c>
      <c r="F224" s="36">
        <v>1</v>
      </c>
      <c r="G224" s="148"/>
      <c r="H224" s="36">
        <v>4</v>
      </c>
      <c r="I224" s="36">
        <v>0</v>
      </c>
      <c r="J224" s="36"/>
      <c r="K224" s="59">
        <f>IFERROR(VLOOKUP(B224,'Equip Rates'!$B:$D,3,FALSE), "No Equipment Rate")</f>
        <v>3000</v>
      </c>
      <c r="L224" s="59">
        <f t="shared" si="3"/>
        <v>0</v>
      </c>
      <c r="M224" s="37"/>
      <c r="N224" s="36"/>
      <c r="O224" s="37"/>
      <c r="P224" s="36" t="str">
        <f>IF(COUNTIF(INDEX(EQB[Equip '#],1):EQB[[#This Row],[Equip '#]], EQB[[#This Row],[Equip '#]])=1, SUMIF(EQB[Equip '#],EQB[[#This Row],[Equip '#]],EQB[Units]),"")</f>
        <v/>
      </c>
    </row>
    <row r="225" spans="1:16" x14ac:dyDescent="0.25">
      <c r="A225" s="58" t="str">
        <f>IF(EQB[[#This Row],[Job]]="","",IFERROR(VLOOKUP(EQB[[#This Row],[Job]],Table_Query_from_Cas_Ragle[[Job '#]:[Division]],4,FALSE),"New Job List Needed"))</f>
        <v>DFW</v>
      </c>
      <c r="B225" s="36" t="s">
        <v>167</v>
      </c>
      <c r="C225" s="36" t="str">
        <f>IFERROR(_xlfn.XLOOKUP(EQB[[#This Row],[Equip '#]],Table7[Equip '#],Table7[Equipment Description],),"NO EQUIPMENT NUMBER")</f>
        <v>2024 WANCO SILENT SENTINAL AB</v>
      </c>
      <c r="D225" s="38">
        <f>Summary!$F$2</f>
        <v>45777</v>
      </c>
      <c r="E225" s="36" t="s">
        <v>3479</v>
      </c>
      <c r="F225" s="36">
        <v>1</v>
      </c>
      <c r="G225" s="148"/>
      <c r="H225" s="36">
        <v>4</v>
      </c>
      <c r="I225" s="36">
        <v>0</v>
      </c>
      <c r="J225" s="36"/>
      <c r="K225" s="59">
        <f>IFERROR(VLOOKUP(B225,'Equip Rates'!$B:$D,3,FALSE), "No Equipment Rate")</f>
        <v>3193</v>
      </c>
      <c r="L225" s="59">
        <f t="shared" si="3"/>
        <v>0</v>
      </c>
      <c r="M225" s="37"/>
      <c r="N225" s="36"/>
      <c r="O225" s="37"/>
      <c r="P225" s="36" t="str">
        <f>IF(COUNTIF(INDEX(EQB[Equip '#],1):EQB[[#This Row],[Equip '#]], EQB[[#This Row],[Equip '#]])=1, SUMIF(EQB[Equip '#],EQB[[#This Row],[Equip '#]],EQB[Units]),"")</f>
        <v/>
      </c>
    </row>
    <row r="226" spans="1:16" x14ac:dyDescent="0.25">
      <c r="A226" s="58" t="str">
        <f>IF(EQB[[#This Row],[Job]]="","",IFERROR(VLOOKUP(EQB[[#This Row],[Job]],Table_Query_from_Cas_Ragle[[Job '#]:[Division]],4,FALSE),"New Job List Needed"))</f>
        <v>DFW</v>
      </c>
      <c r="B226" s="36" t="s">
        <v>3740</v>
      </c>
      <c r="C226" s="36" t="str">
        <f>IFERROR(_xlfn.XLOOKUP(EQB[[#This Row],[Equip '#]],Table7[Equip '#],Table7[Equipment Description],),"NO EQUIPMENT NUMBER")</f>
        <v>2024 WANCO SILENT SENTINAL AB</v>
      </c>
      <c r="D226" s="38">
        <f>Summary!$F$2</f>
        <v>45777</v>
      </c>
      <c r="E226" s="36" t="s">
        <v>3479</v>
      </c>
      <c r="F226" s="36">
        <v>1</v>
      </c>
      <c r="G226" s="148"/>
      <c r="H226" s="36">
        <v>4</v>
      </c>
      <c r="I226" s="36">
        <v>0</v>
      </c>
      <c r="J226" s="36"/>
      <c r="K226" s="59">
        <f>IFERROR(VLOOKUP(B226,'Equip Rates'!$B:$D,3,FALSE), "No Equipment Rate")</f>
        <v>5000</v>
      </c>
      <c r="L226" s="59">
        <f t="shared" si="3"/>
        <v>0</v>
      </c>
      <c r="M226" s="37"/>
      <c r="N226" s="36"/>
      <c r="O226" s="37"/>
      <c r="P226" s="36" t="str">
        <f>IF(COUNTIF(INDEX(EQB[Equip '#],1):EQB[[#This Row],[Equip '#]], EQB[[#This Row],[Equip '#]])=1, SUMIF(EQB[Equip '#],EQB[[#This Row],[Equip '#]],EQB[Units]),"")</f>
        <v/>
      </c>
    </row>
    <row r="227" spans="1:16" x14ac:dyDescent="0.25">
      <c r="A227" s="58" t="str">
        <f>IF(EQB[[#This Row],[Job]]="","",IFERROR(VLOOKUP(EQB[[#This Row],[Job]],Table_Query_from_Cas_Ragle[[Job '#]:[Division]],4,FALSE),"New Job List Needed"))</f>
        <v>DFW</v>
      </c>
      <c r="B227" s="36" t="s">
        <v>4044</v>
      </c>
      <c r="C227" s="36" t="str">
        <f>IFERROR(_xlfn.XLOOKUP(EQB[[#This Row],[Equip '#]],Table7[Equip '#],Table7[Equipment Description],),"NO EQUIPMENT NUMBER")</f>
        <v>2024 WANCO SILENT SENTINAL AB</v>
      </c>
      <c r="D227" s="38">
        <f>Summary!$F$2</f>
        <v>45777</v>
      </c>
      <c r="E227" s="36" t="s">
        <v>3479</v>
      </c>
      <c r="F227" s="36">
        <v>1</v>
      </c>
      <c r="G227" s="148"/>
      <c r="H227" s="36">
        <v>4</v>
      </c>
      <c r="I227" s="36">
        <v>0</v>
      </c>
      <c r="J227" s="36"/>
      <c r="K227" s="59">
        <f>IFERROR(VLOOKUP(B227,'Equip Rates'!$B:$D,3,FALSE), "No Equipment Rate")</f>
        <v>3193</v>
      </c>
      <c r="L227" s="59">
        <f t="shared" si="3"/>
        <v>0</v>
      </c>
      <c r="M227" s="37"/>
      <c r="N227" s="36"/>
      <c r="O227" s="37"/>
      <c r="P227" s="36" t="str">
        <f>IF(COUNTIF(INDEX(EQB[Equip '#],1):EQB[[#This Row],[Equip '#]], EQB[[#This Row],[Equip '#]])=1, SUMIF(EQB[Equip '#],EQB[[#This Row],[Equip '#]],EQB[Units]),"")</f>
        <v/>
      </c>
    </row>
    <row r="228" spans="1:16" x14ac:dyDescent="0.25">
      <c r="A228" s="58" t="str">
        <f>IF(EQB[[#This Row],[Job]]="","",IFERROR(VLOOKUP(EQB[[#This Row],[Job]],Table_Query_from_Cas_Ragle[[Job '#]:[Division]],4,FALSE),"New Job List Needed"))</f>
        <v>DFW</v>
      </c>
      <c r="B228" s="36" t="s">
        <v>4264</v>
      </c>
      <c r="C228" s="36" t="str">
        <f>IFERROR(_xlfn.XLOOKUP(EQB[[#This Row],[Equip '#]],Table7[Equip '#],Table7[Equipment Description],),"NO EQUIPMENT NUMBER")</f>
        <v>2011 Genie S-60X 4WD</v>
      </c>
      <c r="D228" s="38">
        <f>Summary!$F$2</f>
        <v>45777</v>
      </c>
      <c r="E228" s="36" t="s">
        <v>3479</v>
      </c>
      <c r="F228" s="36">
        <v>1</v>
      </c>
      <c r="G228" s="148"/>
      <c r="H228" s="36">
        <v>4</v>
      </c>
      <c r="I228" s="36">
        <v>0</v>
      </c>
      <c r="J228" s="36"/>
      <c r="K228" s="59">
        <f>IFERROR(VLOOKUP(B228,'Equip Rates'!$B:$D,3,FALSE), "No Equipment Rate")</f>
        <v>1500</v>
      </c>
      <c r="L228" s="59">
        <f t="shared" si="3"/>
        <v>0</v>
      </c>
      <c r="M228" s="37"/>
      <c r="N228" s="36"/>
      <c r="O228" s="37"/>
      <c r="P228" s="36" t="str">
        <f>IF(COUNTIF(INDEX(EQB[Equip '#],1):EQB[[#This Row],[Equip '#]], EQB[[#This Row],[Equip '#]])=1, SUMIF(EQB[Equip '#],EQB[[#This Row],[Equip '#]],EQB[Units]),"")</f>
        <v/>
      </c>
    </row>
    <row r="229" spans="1:16" x14ac:dyDescent="0.25">
      <c r="A229" s="58" t="str">
        <f>IF(EQB[[#This Row],[Job]]="","",IFERROR(VLOOKUP(EQB[[#This Row],[Job]],Table_Query_from_Cas_Ragle[[Job '#]:[Division]],4,FALSE),"New Job List Needed"))</f>
        <v>DFW</v>
      </c>
      <c r="B229" s="36" t="s">
        <v>3845</v>
      </c>
      <c r="C229" s="36" t="str">
        <f>IFERROR(_xlfn.XLOOKUP(EQB[[#This Row],[Equip '#]],Table7[Equip '#],Table7[Equipment Description],),"NO EQUIPMENT NUMBER")</f>
        <v>2019 F-550 w/Service Body/Cran</v>
      </c>
      <c r="D229" s="38">
        <f>Summary!$F$2</f>
        <v>45777</v>
      </c>
      <c r="E229" s="36" t="s">
        <v>3670</v>
      </c>
      <c r="F229" s="36">
        <v>1</v>
      </c>
      <c r="G229" s="148"/>
      <c r="H229" s="36">
        <v>4</v>
      </c>
      <c r="I229" s="36">
        <v>0</v>
      </c>
      <c r="J229" s="36" t="s">
        <v>3551</v>
      </c>
      <c r="K229" s="59">
        <f>IFERROR(VLOOKUP(B229,'Equip Rates'!$B:$D,3,FALSE), "No Equipment Rate")</f>
        <v>800</v>
      </c>
      <c r="L229" s="59">
        <f t="shared" si="3"/>
        <v>0</v>
      </c>
      <c r="M229" s="37"/>
      <c r="N229" s="36"/>
      <c r="O229" s="37"/>
      <c r="P229" s="36" t="str">
        <f>IF(COUNTIF(INDEX(EQB[Equip '#],1):EQB[[#This Row],[Equip '#]], EQB[[#This Row],[Equip '#]])=1, SUMIF(EQB[Equip '#],EQB[[#This Row],[Equip '#]],EQB[Units]),"")</f>
        <v/>
      </c>
    </row>
    <row r="230" spans="1:16" x14ac:dyDescent="0.25">
      <c r="A230" s="58" t="str">
        <f>IF(EQB[[#This Row],[Job]]="","",IFERROR(VLOOKUP(EQB[[#This Row],[Job]],Table_Query_from_Cas_Ragle[[Job '#]:[Division]],4,FALSE),"New Job List Needed"))</f>
        <v>DFW</v>
      </c>
      <c r="B230" s="36" t="s">
        <v>3462</v>
      </c>
      <c r="C230" s="36" t="str">
        <f>IFERROR(_xlfn.XLOOKUP(EQB[[#This Row],[Equip '#]],Table7[Equip '#],Table7[Equipment Description],),"NO EQUIPMENT NUMBER")</f>
        <v>2019 F150 F14517</v>
      </c>
      <c r="D230" s="38">
        <f>Summary!$F$2</f>
        <v>45777</v>
      </c>
      <c r="E230" s="36" t="s">
        <v>3670</v>
      </c>
      <c r="F230" s="36">
        <v>1</v>
      </c>
      <c r="G230" s="148"/>
      <c r="H230" s="36">
        <v>4</v>
      </c>
      <c r="I230" s="36">
        <v>0</v>
      </c>
      <c r="J230" s="36" t="s">
        <v>3551</v>
      </c>
      <c r="K230" s="59">
        <f>IFERROR(VLOOKUP(B230,'Equip Rates'!$B:$D,3,FALSE), "No Equipment Rate")</f>
        <v>200</v>
      </c>
      <c r="L230" s="59">
        <f t="shared" si="3"/>
        <v>0</v>
      </c>
      <c r="M230" s="37"/>
      <c r="N230" s="36"/>
      <c r="O230" s="37"/>
      <c r="P230" s="36" t="str">
        <f>IF(COUNTIF(INDEX(EQB[Equip '#],1):EQB[[#This Row],[Equip '#]], EQB[[#This Row],[Equip '#]])=1, SUMIF(EQB[Equip '#],EQB[[#This Row],[Equip '#]],EQB[Units]),"")</f>
        <v/>
      </c>
    </row>
    <row r="231" spans="1:16" x14ac:dyDescent="0.25">
      <c r="A231" s="58" t="str">
        <f>IF(EQB[[#This Row],[Job]]="","",IFERROR(VLOOKUP(EQB[[#This Row],[Job]],Table_Query_from_Cas_Ragle[[Job '#]:[Division]],4,FALSE),"New Job List Needed"))</f>
        <v>DFW</v>
      </c>
      <c r="B231" s="36" t="s">
        <v>3848</v>
      </c>
      <c r="C231" s="36" t="str">
        <f>IFERROR(_xlfn.XLOOKUP(EQB[[#This Row],[Equip '#]],Table7[Equip '#],Table7[Equipment Description],),"NO EQUIPMENT NUMBER")</f>
        <v>2020 F-150 D20018</v>
      </c>
      <c r="D231" s="38">
        <f>Summary!$F$2</f>
        <v>45777</v>
      </c>
      <c r="E231" s="36" t="s">
        <v>3670</v>
      </c>
      <c r="F231" s="36">
        <v>1</v>
      </c>
      <c r="G231" s="148"/>
      <c r="H231" s="36">
        <v>4</v>
      </c>
      <c r="I231" s="36">
        <v>0</v>
      </c>
      <c r="J231" s="36" t="s">
        <v>3551</v>
      </c>
      <c r="K231" s="59">
        <f>IFERROR(VLOOKUP(B231,'Equip Rates'!$B:$D,3,FALSE), "No Equipment Rate")</f>
        <v>800</v>
      </c>
      <c r="L231" s="59">
        <f t="shared" si="3"/>
        <v>0</v>
      </c>
      <c r="M231" s="37"/>
      <c r="N231" s="36"/>
      <c r="O231" s="37"/>
      <c r="P231" s="36" t="str">
        <f>IF(COUNTIF(INDEX(EQB[Equip '#],1):EQB[[#This Row],[Equip '#]], EQB[[#This Row],[Equip '#]])=1, SUMIF(EQB[Equip '#],EQB[[#This Row],[Equip '#]],EQB[Units]),"")</f>
        <v/>
      </c>
    </row>
    <row r="232" spans="1:16" x14ac:dyDescent="0.25">
      <c r="A232" s="58" t="str">
        <f>IF(EQB[[#This Row],[Job]]="","",IFERROR(VLOOKUP(EQB[[#This Row],[Job]],Table_Query_from_Cas_Ragle[[Job '#]:[Division]],4,FALSE),"New Job List Needed"))</f>
        <v>DFW</v>
      </c>
      <c r="B232" s="36" t="s">
        <v>191</v>
      </c>
      <c r="C232" s="36" t="str">
        <f>IFERROR(_xlfn.XLOOKUP(EQB[[#This Row],[Equip '#]],Table7[Equip '#],Table7[Equipment Description],),"NO EQUIPMENT NUMBER")</f>
        <v>2020 F-150 D38566</v>
      </c>
      <c r="D232" s="38">
        <f>Summary!$F$2</f>
        <v>45777</v>
      </c>
      <c r="E232" s="36" t="s">
        <v>3670</v>
      </c>
      <c r="F232" s="36">
        <v>1</v>
      </c>
      <c r="G232" s="148"/>
      <c r="H232" s="36">
        <v>4</v>
      </c>
      <c r="I232" s="36">
        <v>0</v>
      </c>
      <c r="J232" s="36"/>
      <c r="K232" s="59">
        <f>IFERROR(VLOOKUP(B232,'Equip Rates'!$B:$D,3,FALSE), "No Equipment Rate")</f>
        <v>4000</v>
      </c>
      <c r="L232" s="59">
        <f t="shared" si="3"/>
        <v>0</v>
      </c>
      <c r="M232" s="37"/>
      <c r="N232" s="36"/>
      <c r="O232" s="37"/>
      <c r="P232" s="36" t="str">
        <f>IF(COUNTIF(INDEX(EQB[Equip '#],1):EQB[[#This Row],[Equip '#]], EQB[[#This Row],[Equip '#]])=1, SUMIF(EQB[Equip '#],EQB[[#This Row],[Equip '#]],EQB[Units]),"")</f>
        <v/>
      </c>
    </row>
    <row r="233" spans="1:16" x14ac:dyDescent="0.25">
      <c r="A233" s="58" t="str">
        <f>IF(EQB[[#This Row],[Job]]="","",IFERROR(VLOOKUP(EQB[[#This Row],[Job]],Table_Query_from_Cas_Ragle[[Job '#]:[Division]],4,FALSE),"New Job List Needed"))</f>
        <v>DFW</v>
      </c>
      <c r="B233" s="36" t="s">
        <v>4044</v>
      </c>
      <c r="C233" s="36" t="str">
        <f>IFERROR(_xlfn.XLOOKUP(EQB[[#This Row],[Equip '#]],Table7[Equip '#],Table7[Equipment Description],),"NO EQUIPMENT NUMBER")</f>
        <v>2020 F-150 E09535</v>
      </c>
      <c r="D233" s="38">
        <f>Summary!$F$2</f>
        <v>45777</v>
      </c>
      <c r="E233" s="36" t="s">
        <v>3670</v>
      </c>
      <c r="F233" s="36">
        <v>1</v>
      </c>
      <c r="G233" s="148"/>
      <c r="H233" s="36">
        <v>4</v>
      </c>
      <c r="I233" s="36">
        <v>0</v>
      </c>
      <c r="J233" s="36"/>
      <c r="K233" s="59">
        <f>IFERROR(VLOOKUP(B233,'Equip Rates'!$B:$D,3,FALSE), "No Equipment Rate")</f>
        <v>3193</v>
      </c>
      <c r="L233" s="59">
        <f t="shared" si="3"/>
        <v>0</v>
      </c>
      <c r="M233" s="37"/>
      <c r="N233" s="36"/>
      <c r="O233" s="37"/>
      <c r="P233" s="36" t="str">
        <f>IF(COUNTIF(INDEX(EQB[Equip '#],1):EQB[[#This Row],[Equip '#]], EQB[[#This Row],[Equip '#]])=1, SUMIF(EQB[Equip '#],EQB[[#This Row],[Equip '#]],EQB[Units]),"")</f>
        <v/>
      </c>
    </row>
    <row r="234" spans="1:16" x14ac:dyDescent="0.25">
      <c r="A234" s="58" t="str">
        <f>IF(EQB[[#This Row],[Job]]="","",IFERROR(VLOOKUP(EQB[[#This Row],[Job]],Table_Query_from_Cas_Ragle[[Job '#]:[Division]],4,FALSE),"New Job List Needed"))</f>
        <v>DFW</v>
      </c>
      <c r="B234" s="36" t="s">
        <v>4264</v>
      </c>
      <c r="C234" s="36" t="str">
        <f>IFERROR(_xlfn.XLOOKUP(EQB[[#This Row],[Equip '#]],Table7[Equip '#],Table7[Equipment Description],),"NO EQUIPMENT NUMBER")</f>
        <v>2020 F-250 D40364</v>
      </c>
      <c r="D234" s="38">
        <f>Summary!$F$2</f>
        <v>45777</v>
      </c>
      <c r="E234" s="36" t="s">
        <v>3670</v>
      </c>
      <c r="F234" s="36">
        <v>1</v>
      </c>
      <c r="G234" s="148"/>
      <c r="H234" s="36">
        <v>4</v>
      </c>
      <c r="I234" s="36">
        <v>0</v>
      </c>
      <c r="J234" s="36"/>
      <c r="K234" s="59">
        <f>IFERROR(VLOOKUP(B234,'Equip Rates'!$B:$D,3,FALSE), "No Equipment Rate")</f>
        <v>1500</v>
      </c>
      <c r="L234" s="59">
        <f t="shared" si="3"/>
        <v>0</v>
      </c>
      <c r="M234" s="37"/>
      <c r="N234" s="36"/>
      <c r="O234" s="37"/>
      <c r="P234" s="36" t="str">
        <f>IF(COUNTIF(INDEX(EQB[Equip '#],1):EQB[[#This Row],[Equip '#]], EQB[[#This Row],[Equip '#]])=1, SUMIF(EQB[Equip '#],EQB[[#This Row],[Equip '#]],EQB[Units]),"")</f>
        <v/>
      </c>
    </row>
    <row r="235" spans="1:16" x14ac:dyDescent="0.25">
      <c r="A235" s="58" t="str">
        <f>IF(EQB[[#This Row],[Job]]="","",IFERROR(VLOOKUP(EQB[[#This Row],[Job]],Table_Query_from_Cas_Ragle[[Job '#]:[Division]],4,FALSE),"New Job List Needed"))</f>
        <v>DFW</v>
      </c>
      <c r="B235" s="36" t="s">
        <v>4354</v>
      </c>
      <c r="C235" s="36" t="str">
        <f>IFERROR(_xlfn.XLOOKUP(EQB[[#This Row],[Equip '#]],Table7[Equip '#],Table7[Equipment Description],),"NO EQUIPMENT NUMBER")</f>
        <v>2021 F-250 C41686</v>
      </c>
      <c r="D235" s="38">
        <f>Summary!$F$2</f>
        <v>45777</v>
      </c>
      <c r="E235" s="36" t="s">
        <v>3670</v>
      </c>
      <c r="F235" s="36">
        <v>1</v>
      </c>
      <c r="G235" s="148"/>
      <c r="H235" s="36">
        <v>4</v>
      </c>
      <c r="I235" s="36">
        <v>0</v>
      </c>
      <c r="J235" s="36"/>
      <c r="K235" s="59">
        <f>IFERROR(VLOOKUP(B235,'Equip Rates'!$B:$D,3,FALSE), "No Equipment Rate")</f>
        <v>1500</v>
      </c>
      <c r="L235" s="59">
        <f t="shared" si="3"/>
        <v>0</v>
      </c>
      <c r="M235" s="37"/>
      <c r="N235" s="36"/>
      <c r="O235" s="37"/>
      <c r="P235" s="36">
        <f>IF(COUNTIF(INDEX(EQB[Equip '#],1):EQB[[#This Row],[Equip '#]], EQB[[#This Row],[Equip '#]])=1, SUMIF(EQB[Equip '#],EQB[[#This Row],[Equip '#]],EQB[Units]),"")</f>
        <v>0.05</v>
      </c>
    </row>
    <row r="236" spans="1:16" x14ac:dyDescent="0.25">
      <c r="A236" s="58" t="str">
        <f>IF(EQB[[#This Row],[Job]]="","",IFERROR(VLOOKUP(EQB[[#This Row],[Job]],Table_Query_from_Cas_Ragle[[Job '#]:[Division]],4,FALSE),"New Job List Needed"))</f>
        <v>DFW</v>
      </c>
      <c r="B236" s="36" t="s">
        <v>3224</v>
      </c>
      <c r="C236" s="36" t="str">
        <f>IFERROR(_xlfn.XLOOKUP(EQB[[#This Row],[Equip '#]],Table7[Equip '#],Table7[Equipment Description],),"NO EQUIPMENT NUMBER")</f>
        <v>2021 F-250 C11822</v>
      </c>
      <c r="D236" s="38">
        <f>Summary!$F$2</f>
        <v>45777</v>
      </c>
      <c r="E236" s="36" t="s">
        <v>3672</v>
      </c>
      <c r="F236" s="36">
        <v>1</v>
      </c>
      <c r="G236" s="148"/>
      <c r="H236" s="36">
        <v>4</v>
      </c>
      <c r="I236" s="36">
        <v>0</v>
      </c>
      <c r="J236" s="36" t="s">
        <v>3551</v>
      </c>
      <c r="K236" s="59">
        <f>IFERROR(VLOOKUP(B236,'Equip Rates'!$B:$D,3,FALSE), "No Equipment Rate")</f>
        <v>200</v>
      </c>
      <c r="L236" s="59">
        <f t="shared" si="3"/>
        <v>0</v>
      </c>
      <c r="M236" s="37"/>
      <c r="N236" s="36"/>
      <c r="O236" s="37"/>
      <c r="P236" s="36" t="str">
        <f>IF(COUNTIF(INDEX(EQB[Equip '#],1):EQB[[#This Row],[Equip '#]], EQB[[#This Row],[Equip '#]])=1, SUMIF(EQB[Equip '#],EQB[[#This Row],[Equip '#]],EQB[Units]),"")</f>
        <v/>
      </c>
    </row>
    <row r="237" spans="1:16" x14ac:dyDescent="0.25">
      <c r="A237" s="58" t="str">
        <f>IF(EQB[[#This Row],[Job]]="","",IFERROR(VLOOKUP(EQB[[#This Row],[Job]],Table_Query_from_Cas_Ragle[[Job '#]:[Division]],4,FALSE),"New Job List Needed"))</f>
        <v>DFW</v>
      </c>
      <c r="B237" s="36" t="s">
        <v>78</v>
      </c>
      <c r="C237" s="36" t="str">
        <f>IFERROR(_xlfn.XLOOKUP(EQB[[#This Row],[Equip '#]],Table7[Equip '#],Table7[Equipment Description],),"NO EQUIPMENT NUMBER")</f>
        <v>2019 F-250 D92216</v>
      </c>
      <c r="D237" s="38">
        <f>Summary!$F$2</f>
        <v>45777</v>
      </c>
      <c r="E237" s="36" t="s">
        <v>3713</v>
      </c>
      <c r="F237" s="36">
        <v>1</v>
      </c>
      <c r="G237" s="148"/>
      <c r="H237" s="36">
        <v>4</v>
      </c>
      <c r="I237" s="36">
        <v>0</v>
      </c>
      <c r="J237" s="36"/>
      <c r="K237" s="59">
        <f>IFERROR(VLOOKUP(B237,'Equip Rates'!$B:$D,3,FALSE), "No Equipment Rate")</f>
        <v>2100</v>
      </c>
      <c r="L237" s="59">
        <f t="shared" si="3"/>
        <v>0</v>
      </c>
      <c r="M237" s="37"/>
      <c r="N237" s="36"/>
      <c r="O237" s="37"/>
      <c r="P237" s="36" t="str">
        <f>IF(COUNTIF(INDEX(EQB[Equip '#],1):EQB[[#This Row],[Equip '#]], EQB[[#This Row],[Equip '#]])=1, SUMIF(EQB[Equip '#],EQB[[#This Row],[Equip '#]],EQB[Units]),"")</f>
        <v/>
      </c>
    </row>
    <row r="238" spans="1:16" x14ac:dyDescent="0.25">
      <c r="A238" s="58" t="str">
        <f>IF(EQB[[#This Row],[Job]]="","",IFERROR(VLOOKUP(EQB[[#This Row],[Job]],Table_Query_from_Cas_Ragle[[Job '#]:[Division]],4,FALSE),"New Job List Needed"))</f>
        <v>DFW</v>
      </c>
      <c r="B238" s="36" t="s">
        <v>167</v>
      </c>
      <c r="C238" s="36" t="str">
        <f>IFERROR(_xlfn.XLOOKUP(EQB[[#This Row],[Equip '#]],Table7[Equip '#],Table7[Equipment Description],),"NO EQUIPMENT NUMBER")</f>
        <v>2022 F-150 D92568</v>
      </c>
      <c r="D238" s="38">
        <f>Summary!$F$2</f>
        <v>45777</v>
      </c>
      <c r="E238" s="36" t="s">
        <v>3738</v>
      </c>
      <c r="F238" s="36">
        <v>1</v>
      </c>
      <c r="G238" s="148"/>
      <c r="H238" s="36">
        <v>4</v>
      </c>
      <c r="I238" s="36">
        <v>0</v>
      </c>
      <c r="J238" s="36"/>
      <c r="K238" s="59">
        <f>IFERROR(VLOOKUP(B238,'Equip Rates'!$B:$D,3,FALSE), "No Equipment Rate")</f>
        <v>3193</v>
      </c>
      <c r="L238" s="59">
        <f t="shared" si="3"/>
        <v>0</v>
      </c>
      <c r="M238" s="37"/>
      <c r="N238" s="36"/>
      <c r="O238" s="37"/>
      <c r="P238" s="36" t="str">
        <f>IF(COUNTIF(INDEX(EQB[Equip '#],1):EQB[[#This Row],[Equip '#]], EQB[[#This Row],[Equip '#]])=1, SUMIF(EQB[Equip '#],EQB[[#This Row],[Equip '#]],EQB[Units]),"")</f>
        <v/>
      </c>
    </row>
    <row r="239" spans="1:16" x14ac:dyDescent="0.25">
      <c r="A239" s="58" t="str">
        <f>IF(EQB[[#This Row],[Job]]="","",IFERROR(VLOOKUP(EQB[[#This Row],[Job]],Table_Query_from_Cas_Ragle[[Job '#]:[Division]],4,FALSE),"New Job List Needed"))</f>
        <v>DFW</v>
      </c>
      <c r="B239" s="36" t="s">
        <v>3303</v>
      </c>
      <c r="C239" s="36" t="str">
        <f>IFERROR(_xlfn.XLOOKUP(EQB[[#This Row],[Equip '#]],Table7[Equip '#],Table7[Equipment Description],),"NO EQUIPMENT NUMBER")</f>
        <v>2022 F-250 G40597</v>
      </c>
      <c r="D239" s="38">
        <f>Summary!$F$2</f>
        <v>45777</v>
      </c>
      <c r="E239" s="36" t="s">
        <v>3738</v>
      </c>
      <c r="F239" s="36">
        <v>1</v>
      </c>
      <c r="G239" s="148"/>
      <c r="H239" s="36">
        <v>4</v>
      </c>
      <c r="I239" s="36">
        <v>0</v>
      </c>
      <c r="J239" s="36"/>
      <c r="K239" s="59">
        <f>IFERROR(VLOOKUP(B239,'Equip Rates'!$B:$D,3,FALSE), "No Equipment Rate")</f>
        <v>2100</v>
      </c>
      <c r="L239" s="59">
        <f t="shared" si="3"/>
        <v>0</v>
      </c>
      <c r="M239" s="37"/>
      <c r="N239" s="36"/>
      <c r="O239" s="37"/>
      <c r="P239" s="36" t="str">
        <f>IF(COUNTIF(INDEX(EQB[Equip '#],1):EQB[[#This Row],[Equip '#]], EQB[[#This Row],[Equip '#]])=1, SUMIF(EQB[Equip '#],EQB[[#This Row],[Equip '#]],EQB[Units]),"")</f>
        <v/>
      </c>
    </row>
    <row r="240" spans="1:16" x14ac:dyDescent="0.25">
      <c r="A240" s="58" t="str">
        <f>IF(EQB[[#This Row],[Job]]="","",IFERROR(VLOOKUP(EQB[[#This Row],[Job]],Table_Query_from_Cas_Ragle[[Job '#]:[Division]],4,FALSE),"New Job List Needed"))</f>
        <v>DFW</v>
      </c>
      <c r="B240" s="36" t="s">
        <v>4044</v>
      </c>
      <c r="C240" s="36" t="str">
        <f>IFERROR(_xlfn.XLOOKUP(EQB[[#This Row],[Equip '#]],Table7[Equip '#],Table7[Equipment Description],),"NO EQUIPMENT NUMBER")</f>
        <v>2022 F-250 G40596</v>
      </c>
      <c r="D240" s="38">
        <f>Summary!$F$2</f>
        <v>45777</v>
      </c>
      <c r="E240" s="36" t="s">
        <v>3840</v>
      </c>
      <c r="F240" s="36">
        <v>1</v>
      </c>
      <c r="G240" s="148"/>
      <c r="H240" s="36">
        <v>4</v>
      </c>
      <c r="I240" s="36">
        <v>0</v>
      </c>
      <c r="J240" s="36"/>
      <c r="K240" s="59">
        <f>IFERROR(VLOOKUP(B240,'Equip Rates'!$B:$D,3,FALSE), "No Equipment Rate")</f>
        <v>3193</v>
      </c>
      <c r="L240" s="59">
        <f t="shared" si="3"/>
        <v>0</v>
      </c>
      <c r="M240" s="37"/>
      <c r="N240" s="36"/>
      <c r="O240" s="37"/>
      <c r="P240" s="36">
        <f>IF(COUNTIF(INDEX(EQB[Equip '#],1):EQB[[#This Row],[Equip '#]], EQB[[#This Row],[Equip '#]])=1, SUMIF(EQB[Equip '#],EQB[[#This Row],[Equip '#]],EQB[Units]),"")</f>
        <v>1</v>
      </c>
    </row>
    <row r="241" spans="1:16" x14ac:dyDescent="0.25">
      <c r="A241" s="58" t="str">
        <f>IF(EQB[[#This Row],[Job]]="","",IFERROR(VLOOKUP(EQB[[#This Row],[Job]],Table_Query_from_Cas_Ragle[[Job '#]:[Division]],4,FALSE),"New Job List Needed"))</f>
        <v>DFW</v>
      </c>
      <c r="B241" s="36" t="s">
        <v>4353</v>
      </c>
      <c r="C241" s="36" t="str">
        <f>IFERROR(_xlfn.XLOOKUP(EQB[[#This Row],[Equip '#]],Table7[Equip '#],Table7[Equipment Description],),"NO EQUIPMENT NUMBER")</f>
        <v>2023 F-150 STX</v>
      </c>
      <c r="D241" s="38">
        <f>Summary!$F$2</f>
        <v>45777</v>
      </c>
      <c r="E241" s="36" t="s">
        <v>3840</v>
      </c>
      <c r="F241" s="36">
        <v>1</v>
      </c>
      <c r="G241" s="148"/>
      <c r="H241" s="36">
        <v>4</v>
      </c>
      <c r="I241" s="36">
        <v>0</v>
      </c>
      <c r="J241" s="36"/>
      <c r="K241" s="59">
        <f>IFERROR(VLOOKUP(B241,'Equip Rates'!$B:$D,3,FALSE), "No Equipment Rate")</f>
        <v>1500</v>
      </c>
      <c r="L241" s="59">
        <f t="shared" si="3"/>
        <v>0</v>
      </c>
      <c r="M241" s="37"/>
      <c r="N241" s="36"/>
      <c r="O241" s="37"/>
      <c r="P241" s="36" t="str">
        <f>IF(COUNTIF(INDEX(EQB[Equip '#],1):EQB[[#This Row],[Equip '#]], EQB[[#This Row],[Equip '#]])=1, SUMIF(EQB[Equip '#],EQB[[#This Row],[Equip '#]],EQB[Units]),"")</f>
        <v/>
      </c>
    </row>
    <row r="242" spans="1:16" x14ac:dyDescent="0.25">
      <c r="A242" s="58" t="str">
        <f>IF(EQB[[#This Row],[Job]]="","",IFERROR(VLOOKUP(EQB[[#This Row],[Job]],Table_Query_from_Cas_Ragle[[Job '#]:[Division]],4,FALSE),"New Job List Needed"))</f>
        <v>DFW</v>
      </c>
      <c r="B242" s="36" t="s">
        <v>226</v>
      </c>
      <c r="C242" s="36" t="str">
        <f>IFERROR(_xlfn.XLOOKUP(EQB[[#This Row],[Equip '#]],Table7[Equip '#],Table7[Equipment Description],),"NO EQUIPMENT NUMBER")</f>
        <v>2023 F-150 STX</v>
      </c>
      <c r="D242" s="38">
        <f>Summary!$F$2</f>
        <v>45777</v>
      </c>
      <c r="E242" s="36" t="s">
        <v>3895</v>
      </c>
      <c r="F242" s="36">
        <v>1</v>
      </c>
      <c r="G242" s="148"/>
      <c r="H242" s="36">
        <v>4</v>
      </c>
      <c r="I242" s="36">
        <v>0</v>
      </c>
      <c r="J242" s="36"/>
      <c r="K242" s="59">
        <f>IFERROR(VLOOKUP(B242,'Equip Rates'!$B:$D,3,FALSE), "No Equipment Rate")</f>
        <v>3193</v>
      </c>
      <c r="L242" s="59">
        <f t="shared" si="3"/>
        <v>0</v>
      </c>
      <c r="M242" s="37"/>
      <c r="N242" s="36"/>
      <c r="O242" s="37"/>
      <c r="P242" s="36" t="str">
        <f>IF(COUNTIF(INDEX(EQB[Equip '#],1):EQB[[#This Row],[Equip '#]], EQB[[#This Row],[Equip '#]])=1, SUMIF(EQB[Equip '#],EQB[[#This Row],[Equip '#]],EQB[Units]),"")</f>
        <v/>
      </c>
    </row>
    <row r="243" spans="1:16" x14ac:dyDescent="0.25">
      <c r="A243" s="58" t="str">
        <f>IF(EQB[[#This Row],[Job]]="","",IFERROR(VLOOKUP(EQB[[#This Row],[Job]],Table_Query_from_Cas_Ragle[[Job '#]:[Division]],4,FALSE),"New Job List Needed"))</f>
        <v>DFW</v>
      </c>
      <c r="B243" s="36" t="s">
        <v>4044</v>
      </c>
      <c r="C243" s="36" t="str">
        <f>IFERROR(_xlfn.XLOOKUP(EQB[[#This Row],[Equip '#]],Table7[Equip '#],Table7[Equipment Description],),"NO EQUIPMENT NUMBER")</f>
        <v>2023 F-250 XL</v>
      </c>
      <c r="D243" s="38">
        <f>Summary!$F$2</f>
        <v>45777</v>
      </c>
      <c r="E243" s="36" t="s">
        <v>3895</v>
      </c>
      <c r="F243" s="36">
        <v>1</v>
      </c>
      <c r="G243" s="148"/>
      <c r="H243" s="36">
        <v>4</v>
      </c>
      <c r="I243" s="36">
        <v>0</v>
      </c>
      <c r="J243" s="36"/>
      <c r="K243" s="59">
        <f>IFERROR(VLOOKUP(B243,'Equip Rates'!$B:$D,3,FALSE), "No Equipment Rate")</f>
        <v>3193</v>
      </c>
      <c r="L243" s="59">
        <f t="shared" si="3"/>
        <v>0</v>
      </c>
      <c r="M243" s="37"/>
      <c r="N243" s="36"/>
      <c r="O243" s="37"/>
      <c r="P243" s="36" t="str">
        <f>IF(COUNTIF(INDEX(EQB[Equip '#],1):EQB[[#This Row],[Equip '#]], EQB[[#This Row],[Equip '#]])=1, SUMIF(EQB[Equip '#],EQB[[#This Row],[Equip '#]],EQB[Units]),"")</f>
        <v/>
      </c>
    </row>
    <row r="244" spans="1:16" x14ac:dyDescent="0.25">
      <c r="A244" s="58" t="str">
        <f>IF(EQB[[#This Row],[Job]]="","",IFERROR(VLOOKUP(EQB[[#This Row],[Job]],Table_Query_from_Cas_Ragle[[Job '#]:[Division]],4,FALSE),"New Job List Needed"))</f>
        <v>DFW</v>
      </c>
      <c r="B244" s="36" t="s">
        <v>3742</v>
      </c>
      <c r="C244" s="36" t="str">
        <f>IFERROR(_xlfn.XLOOKUP(EQB[[#This Row],[Equip '#]],Table7[Equip '#],Table7[Equipment Description],),"NO EQUIPMENT NUMBER")</f>
        <v>2024 FORD MAVERICK XLT (5305)</v>
      </c>
      <c r="D244" s="38">
        <f>Summary!$F$2</f>
        <v>45777</v>
      </c>
      <c r="E244" s="36" t="s">
        <v>3895</v>
      </c>
      <c r="F244" s="36">
        <v>1</v>
      </c>
      <c r="G244" s="148"/>
      <c r="H244" s="36">
        <v>4</v>
      </c>
      <c r="I244" s="36">
        <v>0</v>
      </c>
      <c r="J244" s="36"/>
      <c r="K244" s="59">
        <f>IFERROR(VLOOKUP(B244,'Equip Rates'!$B:$D,3,FALSE), "No Equipment Rate")</f>
        <v>5000</v>
      </c>
      <c r="L244" s="59">
        <f t="shared" si="3"/>
        <v>0</v>
      </c>
      <c r="M244" s="37"/>
      <c r="N244" s="36"/>
      <c r="O244" s="37"/>
      <c r="P244" s="36" t="str">
        <f>IF(COUNTIF(INDEX(EQB[Equip '#],1):EQB[[#This Row],[Equip '#]], EQB[[#This Row],[Equip '#]])=1, SUMIF(EQB[Equip '#],EQB[[#This Row],[Equip '#]],EQB[Units]),"")</f>
        <v/>
      </c>
    </row>
    <row r="245" spans="1:16" x14ac:dyDescent="0.25">
      <c r="A245" s="58" t="str">
        <f>IF(EQB[[#This Row],[Job]]="","",IFERROR(VLOOKUP(EQB[[#This Row],[Job]],Table_Query_from_Cas_Ragle[[Job '#]:[Division]],4,FALSE),"New Job List Needed"))</f>
        <v>DFW</v>
      </c>
      <c r="B245" s="36" t="s">
        <v>193</v>
      </c>
      <c r="C245" s="36" t="str">
        <f>IFERROR(_xlfn.XLOOKUP(EQB[[#This Row],[Equip '#]],Table7[Equip '#],Table7[Equipment Description],),"NO EQUIPMENT NUMBER")</f>
        <v>2024 F350 FLATBED WELDING TK</v>
      </c>
      <c r="D245" s="38">
        <f>Summary!$F$2</f>
        <v>45777</v>
      </c>
      <c r="E245" s="36" t="s">
        <v>3897</v>
      </c>
      <c r="F245" s="36">
        <v>1</v>
      </c>
      <c r="G245" s="148"/>
      <c r="H245" s="36">
        <v>4</v>
      </c>
      <c r="I245" s="36">
        <v>0</v>
      </c>
      <c r="J245" s="36"/>
      <c r="K245" s="59">
        <f>IFERROR(VLOOKUP(B245,'Equip Rates'!$B:$D,3,FALSE), "No Equipment Rate")</f>
        <v>4000</v>
      </c>
      <c r="L245" s="59">
        <f t="shared" si="3"/>
        <v>0</v>
      </c>
      <c r="M245" s="37"/>
      <c r="N245" s="36"/>
      <c r="O245" s="37"/>
      <c r="P245" s="36" t="str">
        <f>IF(COUNTIF(INDEX(EQB[Equip '#],1):EQB[[#This Row],[Equip '#]], EQB[[#This Row],[Equip '#]])=1, SUMIF(EQB[Equip '#],EQB[[#This Row],[Equip '#]],EQB[Units]),"")</f>
        <v/>
      </c>
    </row>
    <row r="246" spans="1:16" x14ac:dyDescent="0.25">
      <c r="A246" s="58" t="str">
        <f>IF(EQB[[#This Row],[Job]]="","",IFERROR(VLOOKUP(EQB[[#This Row],[Job]],Table_Query_from_Cas_Ragle[[Job '#]:[Division]],4,FALSE),"New Job List Needed"))</f>
        <v>DFW</v>
      </c>
      <c r="B246" s="36" t="s">
        <v>4256</v>
      </c>
      <c r="C246" s="36" t="str">
        <f>IFERROR(_xlfn.XLOOKUP(EQB[[#This Row],[Equip '#]],Table7[Equip '#],Table7[Equipment Description],),"NO EQUIPMENT NUMBER")</f>
        <v>2024 FORD MAVERICK (RRB41786)</v>
      </c>
      <c r="D246" s="38">
        <f>Summary!$F$2</f>
        <v>45777</v>
      </c>
      <c r="E246" s="36" t="s">
        <v>3897</v>
      </c>
      <c r="F246" s="36">
        <v>1</v>
      </c>
      <c r="G246" s="148"/>
      <c r="H246" s="36">
        <v>4</v>
      </c>
      <c r="I246" s="36">
        <v>0</v>
      </c>
      <c r="J246" s="36"/>
      <c r="K246" s="59">
        <f>IFERROR(VLOOKUP(B246,'Equip Rates'!$B:$D,3,FALSE), "No Equipment Rate")</f>
        <v>4000</v>
      </c>
      <c r="L246" s="59">
        <f t="shared" si="3"/>
        <v>0</v>
      </c>
      <c r="M246" s="37"/>
      <c r="N246" s="36"/>
      <c r="O246" s="37"/>
      <c r="P246" s="36" t="str">
        <f>IF(COUNTIF(INDEX(EQB[Equip '#],1):EQB[[#This Row],[Equip '#]], EQB[[#This Row],[Equip '#]])=1, SUMIF(EQB[Equip '#],EQB[[#This Row],[Equip '#]],EQB[Units]),"")</f>
        <v/>
      </c>
    </row>
    <row r="247" spans="1:16" x14ac:dyDescent="0.25">
      <c r="A247" s="58" t="str">
        <f>IF(EQB[[#This Row],[Job]]="","",IFERROR(VLOOKUP(EQB[[#This Row],[Job]],Table_Query_from_Cas_Ragle[[Job '#]:[Division]],4,FALSE),"New Job List Needed"))</f>
        <v>DFW</v>
      </c>
      <c r="B247" s="36" t="s">
        <v>4358</v>
      </c>
      <c r="C247" s="36" t="str">
        <f>IFERROR(_xlfn.XLOOKUP(EQB[[#This Row],[Equip '#]],Table7[Equip '#],Table7[Equipment Description],),"NO EQUIPMENT NUMBER")</f>
        <v>2024 FORD MAVERICK (RRB41295)</v>
      </c>
      <c r="D247" s="38">
        <f>Summary!$F$2</f>
        <v>45777</v>
      </c>
      <c r="E247" s="36" t="s">
        <v>3897</v>
      </c>
      <c r="F247" s="36">
        <v>1</v>
      </c>
      <c r="G247" s="148"/>
      <c r="H247" s="36">
        <v>4</v>
      </c>
      <c r="I247" s="36">
        <v>0</v>
      </c>
      <c r="J247" s="36"/>
      <c r="K247" s="59">
        <f>IFERROR(VLOOKUP(B247,'Equip Rates'!$B:$D,3,FALSE), "No Equipment Rate")</f>
        <v>2100</v>
      </c>
      <c r="L247" s="59">
        <f t="shared" si="3"/>
        <v>0</v>
      </c>
      <c r="M247" s="37"/>
      <c r="N247" s="36"/>
      <c r="O247" s="37"/>
      <c r="P247" s="36" t="str">
        <f>IF(COUNTIF(INDEX(EQB[Equip '#],1):EQB[[#This Row],[Equip '#]], EQB[[#This Row],[Equip '#]])=1, SUMIF(EQB[Equip '#],EQB[[#This Row],[Equip '#]],EQB[Units]),"")</f>
        <v/>
      </c>
    </row>
    <row r="248" spans="1:16" x14ac:dyDescent="0.25">
      <c r="A248" s="58" t="str">
        <f>IF(EQB[[#This Row],[Job]]="","",IFERROR(VLOOKUP(EQB[[#This Row],[Job]],Table_Query_from_Cas_Ragle[[Job '#]:[Division]],4,FALSE),"New Job List Needed"))</f>
        <v>DFW</v>
      </c>
      <c r="B248" s="36" t="s">
        <v>3139</v>
      </c>
      <c r="C248" s="36" t="str">
        <f>IFERROR(_xlfn.XLOOKUP(EQB[[#This Row],[Equip '#]],Table7[Equip '#],Table7[Equipment Description],),"NO EQUIPMENT NUMBER")</f>
        <v>2021 UTILITY TRAILER 85605 SDT-01</v>
      </c>
      <c r="D248" s="38">
        <f>Summary!$F$2</f>
        <v>45777</v>
      </c>
      <c r="E248" s="36" t="s">
        <v>3978</v>
      </c>
      <c r="F248" s="36">
        <v>1</v>
      </c>
      <c r="G248" s="148"/>
      <c r="H248" s="36">
        <v>4</v>
      </c>
      <c r="I248" s="36">
        <v>0</v>
      </c>
      <c r="J248" s="36" t="s">
        <v>3551</v>
      </c>
      <c r="K248" s="59">
        <f>IFERROR(VLOOKUP(B248,'Equip Rates'!$B:$D,3,FALSE), "No Equipment Rate")</f>
        <v>10000</v>
      </c>
      <c r="L248" s="59">
        <f t="shared" si="3"/>
        <v>0</v>
      </c>
      <c r="M248" s="37"/>
      <c r="N248" s="36"/>
      <c r="O248" s="37"/>
      <c r="P248" s="36" t="str">
        <f>IF(COUNTIF(INDEX(EQB[Equip '#],1):EQB[[#This Row],[Equip '#]], EQB[[#This Row],[Equip '#]])=1, SUMIF(EQB[Equip '#],EQB[[#This Row],[Equip '#]],EQB[Units]),"")</f>
        <v/>
      </c>
    </row>
    <row r="249" spans="1:16" x14ac:dyDescent="0.25">
      <c r="A249" s="58" t="str">
        <f>IF(EQB[[#This Row],[Job]]="","",IFERROR(VLOOKUP(EQB[[#This Row],[Job]],Table_Query_from_Cas_Ragle[[Job '#]:[Division]],4,FALSE),"New Job List Needed"))</f>
        <v>DFW</v>
      </c>
      <c r="B249" s="36" t="s">
        <v>4044</v>
      </c>
      <c r="C249" s="36" t="str">
        <f>IFERROR(_xlfn.XLOOKUP(EQB[[#This Row],[Equip '#]],Table7[Equip '#],Table7[Equipment Description],),"NO EQUIPMENT NUMBER")</f>
        <v>2012 Freightliner with Access</v>
      </c>
      <c r="D249" s="38">
        <f>Summary!$F$2</f>
        <v>45777</v>
      </c>
      <c r="E249" s="36" t="s">
        <v>3978</v>
      </c>
      <c r="F249" s="36">
        <v>1</v>
      </c>
      <c r="G249" s="148"/>
      <c r="H249" s="36">
        <v>4</v>
      </c>
      <c r="I249" s="36">
        <v>0</v>
      </c>
      <c r="J249" s="36"/>
      <c r="K249" s="59">
        <f>IFERROR(VLOOKUP(B249,'Equip Rates'!$B:$D,3,FALSE), "No Equipment Rate")</f>
        <v>3193</v>
      </c>
      <c r="L249" s="59">
        <f t="shared" si="3"/>
        <v>0</v>
      </c>
      <c r="M249" s="37"/>
      <c r="N249" s="36"/>
      <c r="O249" s="37"/>
      <c r="P249" s="36" t="str">
        <f>IF(COUNTIF(INDEX(EQB[Equip '#],1):EQB[[#This Row],[Equip '#]], EQB[[#This Row],[Equip '#]])=1, SUMIF(EQB[Equip '#],EQB[[#This Row],[Equip '#]],EQB[Units]),"")</f>
        <v/>
      </c>
    </row>
    <row r="250" spans="1:16" x14ac:dyDescent="0.25">
      <c r="A250" s="58" t="str">
        <f>IF(EQB[[#This Row],[Job]]="","",IFERROR(VLOOKUP(EQB[[#This Row],[Job]],Table_Query_from_Cas_Ragle[[Job '#]:[Division]],4,FALSE),"New Job List Needed"))</f>
        <v>DFW</v>
      </c>
      <c r="B250" s="36" t="s">
        <v>9</v>
      </c>
      <c r="C250" s="36" t="str">
        <f>IFERROR(_xlfn.XLOOKUP(EQB[[#This Row],[Equip '#]],Table7[Equip '#],Table7[Equipment Description],),"NO EQUIPMENT NUMBER")</f>
        <v>Mack MD6 TMA (2023)</v>
      </c>
      <c r="D250" s="38">
        <f>Summary!$F$2</f>
        <v>45777</v>
      </c>
      <c r="E250" s="36" t="s">
        <v>3971</v>
      </c>
      <c r="F250" s="36">
        <v>1</v>
      </c>
      <c r="G250" s="148"/>
      <c r="H250" s="36">
        <v>4</v>
      </c>
      <c r="I250" s="36">
        <v>0</v>
      </c>
      <c r="J250" s="36" t="s">
        <v>3551</v>
      </c>
      <c r="K250" s="59">
        <f>IFERROR(VLOOKUP(B250,'Equip Rates'!$B:$D,3,FALSE), "No Equipment Rate")</f>
        <v>2500</v>
      </c>
      <c r="L250" s="59">
        <f t="shared" si="3"/>
        <v>0</v>
      </c>
      <c r="M250" s="37"/>
      <c r="N250" s="36"/>
      <c r="O250" s="37"/>
      <c r="P250" s="36" t="str">
        <f>IF(COUNTIF(INDEX(EQB[Equip '#],1):EQB[[#This Row],[Equip '#]], EQB[[#This Row],[Equip '#]])=1, SUMIF(EQB[Equip '#],EQB[[#This Row],[Equip '#]],EQB[Units]),"")</f>
        <v/>
      </c>
    </row>
    <row r="251" spans="1:16" x14ac:dyDescent="0.25">
      <c r="A251" s="58" t="str">
        <f>IF(EQB[[#This Row],[Job]]="","",IFERROR(VLOOKUP(EQB[[#This Row],[Job]],Table_Query_from_Cas_Ragle[[Job '#]:[Division]],4,FALSE),"New Job List Needed"))</f>
        <v>DFW</v>
      </c>
      <c r="B251" s="36" t="s">
        <v>4044</v>
      </c>
      <c r="C251" s="36" t="str">
        <f>IFERROR(_xlfn.XLOOKUP(EQB[[#This Row],[Equip '#]],Table7[Equip '#],Table7[Equipment Description],),"NO EQUIPMENT NUMBER")</f>
        <v>Mack MD6 TMA (2023)</v>
      </c>
      <c r="D251" s="38">
        <f>Summary!$F$2</f>
        <v>45777</v>
      </c>
      <c r="E251" s="36" t="s">
        <v>3971</v>
      </c>
      <c r="F251" s="36">
        <v>1</v>
      </c>
      <c r="G251" s="148"/>
      <c r="H251" s="36">
        <v>4</v>
      </c>
      <c r="I251" s="36">
        <v>0</v>
      </c>
      <c r="J251" s="36"/>
      <c r="K251" s="59">
        <f>IFERROR(VLOOKUP(B251,'Equip Rates'!$B:$D,3,FALSE), "No Equipment Rate")</f>
        <v>3193</v>
      </c>
      <c r="L251" s="59">
        <f t="shared" si="3"/>
        <v>0</v>
      </c>
      <c r="M251" s="37"/>
      <c r="N251" s="36"/>
      <c r="O251" s="37"/>
      <c r="P251" s="36" t="str">
        <f>IF(COUNTIF(INDEX(EQB[Equip '#],1):EQB[[#This Row],[Equip '#]], EQB[[#This Row],[Equip '#]])=1, SUMIF(EQB[Equip '#],EQB[[#This Row],[Equip '#]],EQB[Units]),"")</f>
        <v/>
      </c>
    </row>
    <row r="252" spans="1:16" x14ac:dyDescent="0.25">
      <c r="A252" s="58" t="str">
        <f>IF(EQB[[#This Row],[Job]]="","",IFERROR(VLOOKUP(EQB[[#This Row],[Job]],Table_Query_from_Cas_Ragle[[Job '#]:[Division]],4,FALSE),"New Job List Needed"))</f>
        <v>DFW</v>
      </c>
      <c r="B252" s="36" t="s">
        <v>3742</v>
      </c>
      <c r="C252" s="36" t="str">
        <f>IFERROR(_xlfn.XLOOKUP(EQB[[#This Row],[Equip '#]],Table7[Equip '#],Table7[Equipment Description],),"NO EQUIPMENT NUMBER")</f>
        <v>2018 INTL 4300 (H736688)</v>
      </c>
      <c r="D252" s="38">
        <f>Summary!$F$2</f>
        <v>45777</v>
      </c>
      <c r="E252" s="36" t="s">
        <v>3971</v>
      </c>
      <c r="F252" s="36">
        <v>1</v>
      </c>
      <c r="G252" s="148"/>
      <c r="H252" s="36">
        <v>4</v>
      </c>
      <c r="I252" s="36">
        <v>0</v>
      </c>
      <c r="J252" s="36"/>
      <c r="K252" s="59">
        <f>IFERROR(VLOOKUP(B252,'Equip Rates'!$B:$D,3,FALSE), "No Equipment Rate")</f>
        <v>5000</v>
      </c>
      <c r="L252" s="59">
        <f t="shared" si="3"/>
        <v>0</v>
      </c>
      <c r="M252" s="37"/>
      <c r="N252" s="36"/>
      <c r="O252" s="37"/>
      <c r="P252" s="36" t="str">
        <f>IF(COUNTIF(INDEX(EQB[Equip '#],1):EQB[[#This Row],[Equip '#]], EQB[[#This Row],[Equip '#]])=1, SUMIF(EQB[Equip '#],EQB[[#This Row],[Equip '#]],EQB[Units]),"")</f>
        <v/>
      </c>
    </row>
    <row r="253" spans="1:16" x14ac:dyDescent="0.25">
      <c r="A253" s="58" t="str">
        <f>IF(EQB[[#This Row],[Job]]="","",IFERROR(VLOOKUP(EQB[[#This Row],[Job]],Table_Query_from_Cas_Ragle[[Job '#]:[Division]],4,FALSE),"New Job List Needed"))</f>
        <v>DFW</v>
      </c>
      <c r="B253" s="36" t="s">
        <v>4264</v>
      </c>
      <c r="C253" s="36" t="str">
        <f>IFERROR(_xlfn.XLOOKUP(EQB[[#This Row],[Equip '#]],Table7[Equip '#],Table7[Equipment Description],),"NO EQUIPMENT NUMBER")</f>
        <v>2019 INTL 4300 (L592806)</v>
      </c>
      <c r="D253" s="38">
        <f>Summary!$F$2</f>
        <v>45777</v>
      </c>
      <c r="E253" s="36" t="s">
        <v>3971</v>
      </c>
      <c r="F253" s="36">
        <v>1</v>
      </c>
      <c r="G253" s="148"/>
      <c r="H253" s="36">
        <v>4</v>
      </c>
      <c r="I253" s="36">
        <v>0</v>
      </c>
      <c r="J253" s="36"/>
      <c r="K253" s="59">
        <f>IFERROR(VLOOKUP(B253,'Equip Rates'!$B:$D,3,FALSE), "No Equipment Rate")</f>
        <v>1500</v>
      </c>
      <c r="L253" s="59">
        <f t="shared" si="3"/>
        <v>0</v>
      </c>
      <c r="M253" s="37"/>
      <c r="N253" s="36"/>
      <c r="O253" s="37"/>
      <c r="P253" s="36" t="str">
        <f>IF(COUNTIF(INDEX(EQB[Equip '#],1):EQB[[#This Row],[Equip '#]], EQB[[#This Row],[Equip '#]])=1, SUMIF(EQB[Equip '#],EQB[[#This Row],[Equip '#]],EQB[Units]),"")</f>
        <v/>
      </c>
    </row>
    <row r="254" spans="1:16" x14ac:dyDescent="0.25">
      <c r="A254" s="58" t="str">
        <f>IF(EQB[[#This Row],[Job]]="","",IFERROR(VLOOKUP(EQB[[#This Row],[Job]],Table_Query_from_Cas_Ragle[[Job '#]:[Division]],4,FALSE),"New Job List Needed"))</f>
        <v>DFW</v>
      </c>
      <c r="B254" s="36" t="s">
        <v>167</v>
      </c>
      <c r="C254" s="36" t="str">
        <f>IFERROR(_xlfn.XLOOKUP(EQB[[#This Row],[Equip '#]],Table7[Equip '#],Table7[Equipment Description],),"NO EQUIPMENT NUMBER")</f>
        <v>2016 FRGHT M2 (V9036)</v>
      </c>
      <c r="D254" s="38">
        <f>Summary!$F$2</f>
        <v>45777</v>
      </c>
      <c r="E254" s="36" t="s">
        <v>3973</v>
      </c>
      <c r="F254" s="36">
        <v>1</v>
      </c>
      <c r="G254" s="148"/>
      <c r="H254" s="36">
        <v>4</v>
      </c>
      <c r="I254" s="36">
        <v>0</v>
      </c>
      <c r="J254" s="36"/>
      <c r="K254" s="59">
        <f>IFERROR(VLOOKUP(B254,'Equip Rates'!$B:$D,3,FALSE), "No Equipment Rate")</f>
        <v>3193</v>
      </c>
      <c r="L254" s="59">
        <f t="shared" si="3"/>
        <v>0</v>
      </c>
      <c r="M254" s="37"/>
      <c r="N254" s="36"/>
      <c r="O254" s="37"/>
      <c r="P254" s="36" t="str">
        <f>IF(COUNTIF(INDEX(EQB[Equip '#],1):EQB[[#This Row],[Equip '#]], EQB[[#This Row],[Equip '#]])=1, SUMIF(EQB[Equip '#],EQB[[#This Row],[Equip '#]],EQB[Units]),"")</f>
        <v/>
      </c>
    </row>
    <row r="255" spans="1:16" x14ac:dyDescent="0.25">
      <c r="A255" s="58" t="str">
        <f>IF(EQB[[#This Row],[Job]]="","",IFERROR(VLOOKUP(EQB[[#This Row],[Job]],Table_Query_from_Cas_Ragle[[Job '#]:[Division]],4,FALSE),"New Job List Needed"))</f>
        <v>DFW</v>
      </c>
      <c r="B255" s="36" t="s">
        <v>4045</v>
      </c>
      <c r="C255" s="36" t="str">
        <f>IFERROR(_xlfn.XLOOKUP(EQB[[#This Row],[Equip '#]],Table7[Equip '#],Table7[Equipment Description],),"NO EQUIPMENT NUMBER")</f>
        <v>2016 FRGHT M2 (V9036)</v>
      </c>
      <c r="D255" s="38">
        <f>Summary!$F$2</f>
        <v>45777</v>
      </c>
      <c r="E255" s="36" t="s">
        <v>3973</v>
      </c>
      <c r="F255" s="36">
        <v>1</v>
      </c>
      <c r="G255" s="148"/>
      <c r="H255" s="36">
        <v>4</v>
      </c>
      <c r="I255" s="36">
        <v>0</v>
      </c>
      <c r="J255" s="36"/>
      <c r="K255" s="59">
        <f>IFERROR(VLOOKUP(B255,'Equip Rates'!$B:$D,3,FALSE), "No Equipment Rate")</f>
        <v>2000</v>
      </c>
      <c r="L255" s="59">
        <f t="shared" si="3"/>
        <v>0</v>
      </c>
      <c r="M255" s="37"/>
      <c r="N255" s="36"/>
      <c r="O255" s="37"/>
      <c r="P255" s="36" t="str">
        <f>IF(COUNTIF(INDEX(EQB[Equip '#],1):EQB[[#This Row],[Equip '#]], EQB[[#This Row],[Equip '#]])=1, SUMIF(EQB[Equip '#],EQB[[#This Row],[Equip '#]],EQB[Units]),"")</f>
        <v/>
      </c>
    </row>
    <row r="256" spans="1:16" x14ac:dyDescent="0.25">
      <c r="A256" s="58" t="str">
        <f>IF(EQB[[#This Row],[Job]]="","",IFERROR(VLOOKUP(EQB[[#This Row],[Job]],Table_Query_from_Cas_Ragle[[Job '#]:[Division]],4,FALSE),"New Job List Needed"))</f>
        <v>DFW</v>
      </c>
      <c r="B256" s="36" t="s">
        <v>4264</v>
      </c>
      <c r="C256" s="36" t="str">
        <f>IFERROR(_xlfn.XLOOKUP(EQB[[#This Row],[Equip '#]],Table7[Equip '#],Table7[Equipment Description],),"NO EQUIPMENT NUMBER")</f>
        <v>2015 CAT 242D</v>
      </c>
      <c r="D256" s="38">
        <f>Summary!$F$2</f>
        <v>45777</v>
      </c>
      <c r="E256" s="36" t="s">
        <v>3973</v>
      </c>
      <c r="F256" s="36">
        <v>1</v>
      </c>
      <c r="G256" s="148"/>
      <c r="H256" s="36">
        <v>4</v>
      </c>
      <c r="I256" s="36">
        <v>0</v>
      </c>
      <c r="J256" s="36"/>
      <c r="K256" s="59">
        <f>IFERROR(VLOOKUP(B256,'Equip Rates'!$B:$D,3,FALSE), "No Equipment Rate")</f>
        <v>1500</v>
      </c>
      <c r="L256" s="59">
        <f t="shared" si="3"/>
        <v>0</v>
      </c>
      <c r="M256" s="37"/>
      <c r="N256" s="36"/>
      <c r="O256" s="37"/>
      <c r="P256" s="36" t="str">
        <f>IF(COUNTIF(INDEX(EQB[Equip '#],1):EQB[[#This Row],[Equip '#]], EQB[[#This Row],[Equip '#]])=1, SUMIF(EQB[Equip '#],EQB[[#This Row],[Equip '#]],EQB[Units]),"")</f>
        <v/>
      </c>
    </row>
    <row r="257" spans="1:16" x14ac:dyDescent="0.25">
      <c r="A257" s="58" t="str">
        <f>IF(EQB[[#This Row],[Job]]="","",IFERROR(VLOOKUP(EQB[[#This Row],[Job]],Table_Query_from_Cas_Ragle[[Job '#]:[Division]],4,FALSE),"New Job List Needed"))</f>
        <v>DFW</v>
      </c>
      <c r="B257" s="36" t="s">
        <v>4044</v>
      </c>
      <c r="C257" s="36" t="str">
        <f>IFERROR(_xlfn.XLOOKUP(EQB[[#This Row],[Equip '#]],Table7[Equip '#],Table7[Equipment Description],),"NO EQUIPMENT NUMBER")</f>
        <v>2019 Peterbilt 337 2000gal</v>
      </c>
      <c r="D257" s="38">
        <f>Summary!$F$2</f>
        <v>45777</v>
      </c>
      <c r="E257" s="36" t="s">
        <v>4078</v>
      </c>
      <c r="F257" s="36">
        <v>1</v>
      </c>
      <c r="G257" s="148"/>
      <c r="H257" s="36">
        <v>4</v>
      </c>
      <c r="I257" s="36">
        <v>0</v>
      </c>
      <c r="J257" s="36"/>
      <c r="K257" s="59">
        <f>IFERROR(VLOOKUP(B257,'Equip Rates'!$B:$D,3,FALSE), "No Equipment Rate")</f>
        <v>3193</v>
      </c>
      <c r="L257" s="59">
        <f t="shared" si="3"/>
        <v>0</v>
      </c>
      <c r="M257" s="37"/>
      <c r="N257" s="36"/>
      <c r="O257" s="37"/>
      <c r="P257" s="36" t="str">
        <f>IF(COUNTIF(INDEX(EQB[Equip '#],1):EQB[[#This Row],[Equip '#]], EQB[[#This Row],[Equip '#]])=1, SUMIF(EQB[Equip '#],EQB[[#This Row],[Equip '#]],EQB[Units]),"")</f>
        <v/>
      </c>
    </row>
    <row r="258" spans="1:16" x14ac:dyDescent="0.25">
      <c r="A258" s="58" t="str">
        <f>IF(EQB[[#This Row],[Job]]="","",IFERROR(VLOOKUP(EQB[[#This Row],[Job]],Table_Query_from_Cas_Ragle[[Job '#]:[Division]],4,FALSE),"New Job List Needed"))</f>
        <v>HOU</v>
      </c>
      <c r="B258" s="36" t="s">
        <v>4396</v>
      </c>
      <c r="C258" s="36" t="str">
        <f>IFERROR(_xlfn.XLOOKUP(EQB[[#This Row],[Equip '#]],Table7[Equip '#],Table7[Equipment Description],),"NO EQUIPMENT NUMBER")</f>
        <v>CAT 420F</v>
      </c>
      <c r="D258" s="38">
        <f>Summary!$F$2</f>
        <v>45777</v>
      </c>
      <c r="E258" s="36" t="s">
        <v>4376</v>
      </c>
      <c r="F258" s="36">
        <v>1</v>
      </c>
      <c r="G258" s="148"/>
      <c r="H258" s="36">
        <v>4</v>
      </c>
      <c r="I258" s="36">
        <v>0</v>
      </c>
      <c r="J258" s="36"/>
      <c r="K258" s="59">
        <f>IFERROR(VLOOKUP(B258,'Equip Rates'!$B:$D,3,FALSE), "No Equipment Rate")</f>
        <v>3193</v>
      </c>
      <c r="L258" s="59">
        <f t="shared" ref="L258:L262" si="4">IFERROR(K258*I258,0)</f>
        <v>0</v>
      </c>
      <c r="M258" s="37"/>
      <c r="N258" s="36"/>
      <c r="O258" s="37"/>
      <c r="P258" s="36">
        <f>IF(COUNTIF(INDEX(EQB[Equip '#],1):EQB[[#This Row],[Equip '#]], EQB[[#This Row],[Equip '#]])=1, SUMIF(EQB[Equip '#],EQB[[#This Row],[Equip '#]],EQB[Units]),"")</f>
        <v>0.5</v>
      </c>
    </row>
    <row r="259" spans="1:16" x14ac:dyDescent="0.25">
      <c r="A259" s="58" t="str">
        <f>IF(EQB[[#This Row],[Job]]="","",IFERROR(VLOOKUP(EQB[[#This Row],[Job]],Table_Query_from_Cas_Ragle[[Job '#]:[Division]],4,FALSE),"New Job List Needed"))</f>
        <v>HOU</v>
      </c>
      <c r="B259" s="36" t="s">
        <v>4354</v>
      </c>
      <c r="C259" s="36" t="str">
        <f>IFERROR(_xlfn.XLOOKUP(EQB[[#This Row],[Equip '#]],Table7[Equip '#],Table7[Equipment Description],),"NO EQUIPMENT NUMBER")</f>
        <v>2022 DODGE RAM 1500</v>
      </c>
      <c r="D259" s="38">
        <f>Summary!$F$2</f>
        <v>45777</v>
      </c>
      <c r="E259" s="36" t="s">
        <v>7780</v>
      </c>
      <c r="F259" s="36">
        <v>1</v>
      </c>
      <c r="G259" s="148"/>
      <c r="H259" s="36">
        <v>4</v>
      </c>
      <c r="I259" s="36">
        <v>0</v>
      </c>
      <c r="J259" s="36"/>
      <c r="K259" s="59">
        <f>IFERROR(VLOOKUP(B259,'Equip Rates'!$B:$D,3,FALSE), "No Equipment Rate")</f>
        <v>1500</v>
      </c>
      <c r="L259" s="59">
        <f t="shared" si="4"/>
        <v>0</v>
      </c>
      <c r="M259" s="37"/>
      <c r="N259" s="36"/>
      <c r="O259" s="37"/>
      <c r="P259" s="36">
        <f>IF(COUNTIF(INDEX(EQB[Equip '#],1):EQB[[#This Row],[Equip '#]], EQB[[#This Row],[Equip '#]])=1, SUMIF(EQB[Equip '#],EQB[[#This Row],[Equip '#]],EQB[Units]),"")</f>
        <v>1</v>
      </c>
    </row>
    <row r="260" spans="1:16" x14ac:dyDescent="0.25">
      <c r="A260" s="58" t="str">
        <f>IF(EQB[[#This Row],[Job]]="","",IFERROR(VLOOKUP(EQB[[#This Row],[Job]],Table_Query_from_Cas_Ragle[[Job '#]:[Division]],4,FALSE),"New Job List Needed"))</f>
        <v>HOU</v>
      </c>
      <c r="B260" s="36" t="s">
        <v>3932</v>
      </c>
      <c r="C260" s="36" t="str">
        <f>IFERROR(_xlfn.XLOOKUP(EQB[[#This Row],[Equip '#]],Table7[Equip '#],Table7[Equipment Description],),"NO EQUIPMENT NUMBER")</f>
        <v>2022 DODGE RAM 1500</v>
      </c>
      <c r="D260" s="38">
        <f>Summary!$F$2</f>
        <v>45777</v>
      </c>
      <c r="E260" s="36" t="s">
        <v>3987</v>
      </c>
      <c r="F260" s="36">
        <v>1</v>
      </c>
      <c r="G260" s="148"/>
      <c r="H260" s="36">
        <v>4</v>
      </c>
      <c r="I260" s="36">
        <v>0</v>
      </c>
      <c r="J260" s="36" t="s">
        <v>3551</v>
      </c>
      <c r="K260" s="59">
        <f>IFERROR(VLOOKUP(B260,'Equip Rates'!$B:$D,3,FALSE), "No Equipment Rate")</f>
        <v>1000</v>
      </c>
      <c r="L260" s="59">
        <f t="shared" si="4"/>
        <v>0</v>
      </c>
      <c r="M260" s="37"/>
      <c r="N260" s="36"/>
      <c r="O260" s="37"/>
      <c r="P260" s="36">
        <f>IF(COUNTIF(INDEX(EQB[Equip '#],1):EQB[[#This Row],[Equip '#]], EQB[[#This Row],[Equip '#]])=1, SUMIF(EQB[Equip '#],EQB[[#This Row],[Equip '#]],EQB[Units]),"")</f>
        <v>0.30000000000000004</v>
      </c>
    </row>
    <row r="261" spans="1:16" x14ac:dyDescent="0.25">
      <c r="A261" s="58" t="str">
        <f>IF(EQB[[#This Row],[Job]]="","",IFERROR(VLOOKUP(EQB[[#This Row],[Job]],Table_Query_from_Cas_Ragle[[Job '#]:[Division]],4,FALSE),"New Job List Needed"))</f>
        <v>HOU</v>
      </c>
      <c r="B261" s="36" t="s">
        <v>226</v>
      </c>
      <c r="C261" s="36" t="str">
        <f>IFERROR(_xlfn.XLOOKUP(EQB[[#This Row],[Equip '#]],Table7[Equip '#],Table7[Equipment Description],),"NO EQUIPMENT NUMBER")</f>
        <v>2023 FORD F-250 XL</v>
      </c>
      <c r="D261" s="38">
        <f>Summary!$F$2</f>
        <v>45777</v>
      </c>
      <c r="E261" s="36" t="s">
        <v>3987</v>
      </c>
      <c r="F261" s="36">
        <v>1</v>
      </c>
      <c r="G261" s="148"/>
      <c r="H261" s="36">
        <v>4</v>
      </c>
      <c r="I261" s="36">
        <v>0</v>
      </c>
      <c r="J261" s="36"/>
      <c r="K261" s="59">
        <f>IFERROR(VLOOKUP(B261,'Equip Rates'!$B:$D,3,FALSE), "No Equipment Rate")</f>
        <v>3193</v>
      </c>
      <c r="L261" s="59">
        <f t="shared" si="4"/>
        <v>0</v>
      </c>
      <c r="M261" s="37"/>
      <c r="N261" s="36"/>
      <c r="O261" s="37"/>
      <c r="P261" s="36">
        <f>IF(COUNTIF(INDEX(EQB[Equip '#],1):EQB[[#This Row],[Equip '#]], EQB[[#This Row],[Equip '#]])=1, SUMIF(EQB[Equip '#],EQB[[#This Row],[Equip '#]],EQB[Units]),"")</f>
        <v>1</v>
      </c>
    </row>
    <row r="262" spans="1:16" x14ac:dyDescent="0.25">
      <c r="A262" s="151" t="str">
        <f>IF(EQB[[#This Row],[Job]]="","",IFERROR(VLOOKUP(EQB[[#This Row],[Job]],Table_Query_from_Cas_Ragle[[Job '#]:[Division]],4,FALSE),"New Job List Needed"))</f>
        <v>HOU</v>
      </c>
      <c r="B262" s="60" t="s">
        <v>4044</v>
      </c>
      <c r="C262" s="60" t="str">
        <f>IFERROR(_xlfn.XLOOKUP(EQB[[#This Row],[Equip '#]],Table7[Equip '#],Table7[Equipment Description],),"NO EQUIPMENT NUMBER")</f>
        <v>2023 FORD F-250 XL</v>
      </c>
      <c r="D262" s="61">
        <f>Summary!$F$2</f>
        <v>45777</v>
      </c>
      <c r="E262" s="60" t="s">
        <v>3987</v>
      </c>
      <c r="F262" s="60">
        <v>1</v>
      </c>
      <c r="G262" s="152"/>
      <c r="H262" s="60">
        <v>4</v>
      </c>
      <c r="I262" s="60">
        <v>0</v>
      </c>
      <c r="J262" s="60"/>
      <c r="K262" s="180">
        <f>IFERROR(VLOOKUP(B262,'Equip Rates'!$B:$D,3,FALSE), "No Equipment Rate")</f>
        <v>3193</v>
      </c>
      <c r="L262" s="180">
        <f t="shared" si="4"/>
        <v>0</v>
      </c>
      <c r="M262" s="37"/>
      <c r="N262" s="60"/>
      <c r="O262" s="37"/>
      <c r="P262" s="60">
        <f>IF(COUNTIF(INDEX(EQB[Equip '#],1):EQB[[#This Row],[Equip '#]], EQB[[#This Row],[Equip '#]])=1, SUMIF(EQB[Equip '#],EQB[[#This Row],[Equip '#]],EQB[Units]),"")</f>
        <v>1</v>
      </c>
    </row>
    <row r="264" spans="1:16" x14ac:dyDescent="0.25">
      <c r="A264" s="36" t="str">
        <f>IF(EQB[[#This Row],[Job]]="","",IFERROR(VLOOKUP(EQB[[#This Row],[Job]],Table_Query_from_Cas_Ragle[[Job '#]:[Division]],4,FALSE),"New Job List Needed"))</f>
        <v>HOU</v>
      </c>
      <c r="B264" s="36" t="s">
        <v>9</v>
      </c>
      <c r="C264" s="36" t="str">
        <f>IFERROR(_xlfn.XLOOKUP(EQB[[#This Row],[Equip '#]],Table7[Equip '#],Table7[Equipment Description],),"NO EQUIPMENT NUMBER")</f>
        <v>2018 F-150 D31569</v>
      </c>
      <c r="D264" s="38">
        <f>Summary!$F$2</f>
        <v>45777</v>
      </c>
      <c r="E264" s="36" t="s">
        <v>3477</v>
      </c>
      <c r="F264" s="36">
        <v>1</v>
      </c>
      <c r="G264" s="45"/>
      <c r="H264" s="36">
        <v>4</v>
      </c>
      <c r="I264" s="36">
        <v>0.01</v>
      </c>
      <c r="J264" s="36" t="s">
        <v>3551</v>
      </c>
      <c r="K264" s="59">
        <f>IFERROR(VLOOKUP(B264,'Equip Rates'!$B:$D,3,FALSE), "No Equipment Rate")</f>
        <v>2500</v>
      </c>
      <c r="L264" s="59">
        <f t="shared" ref="L264:L295" si="5">IFERROR(K264*I264,0)</f>
        <v>25</v>
      </c>
      <c r="M264" s="37"/>
      <c r="N264" s="36"/>
      <c r="O264" s="37"/>
      <c r="P264" s="36">
        <f>IF(COUNTIF(INDEX(EQB[Equip '#],1):EQB[[#This Row],[Equip '#]], EQB[[#This Row],[Equip '#]])=1, SUMIF(EQB[Equip '#],EQB[[#This Row],[Equip '#]],EQB[Units]),"")</f>
        <v>1</v>
      </c>
    </row>
    <row r="265" spans="1:16" x14ac:dyDescent="0.25">
      <c r="A265" s="36" t="str">
        <f>IF(EQB[[#This Row],[Job]]="","",IFERROR(VLOOKUP(EQB[[#This Row],[Job]],Table_Query_from_Cas_Ragle[[Job '#]:[Division]],4,FALSE),"New Job List Needed"))</f>
        <v>HOU</v>
      </c>
      <c r="B265" s="36" t="s">
        <v>3091</v>
      </c>
      <c r="C265" s="36" t="str">
        <f>IFERROR(_xlfn.XLOOKUP(EQB[[#This Row],[Equip '#]],Table7[Equip '#],Table7[Equipment Description],),"NO EQUIPMENT NUMBER")</f>
        <v>2019 Ford G54586</v>
      </c>
      <c r="D265" s="38">
        <f>Summary!$F$2</f>
        <v>45777</v>
      </c>
      <c r="E265" s="7" t="s">
        <v>4375</v>
      </c>
      <c r="F265" s="36">
        <v>1</v>
      </c>
      <c r="G265" s="45" t="s">
        <v>2</v>
      </c>
      <c r="H265" s="36">
        <v>4</v>
      </c>
      <c r="I265" s="36">
        <v>0.01</v>
      </c>
      <c r="J265" s="36" t="s">
        <v>3551</v>
      </c>
      <c r="K265" s="59">
        <f>IFERROR(VLOOKUP(B265,'Equip Rates'!$B:$D,3,FALSE), "No Equipment Rate")</f>
        <v>1300</v>
      </c>
      <c r="L265" s="59">
        <f t="shared" si="5"/>
        <v>13</v>
      </c>
      <c r="M265" s="37"/>
      <c r="N265" s="36"/>
      <c r="O265" s="37"/>
      <c r="P265" s="36" t="str">
        <f>IF(COUNTIF(INDEX(EQB[Equip '#],1):EQB[[#This Row],[Equip '#]], EQB[[#This Row],[Equip '#]])=1, SUMIF(EQB[Equip '#],EQB[[#This Row],[Equip '#]],EQB[Units]),"")</f>
        <v/>
      </c>
    </row>
    <row r="266" spans="1:16" x14ac:dyDescent="0.25">
      <c r="A266" s="36" t="str">
        <f>IF(EQB[[#This Row],[Job]]="","",IFERROR(VLOOKUP(EQB[[#This Row],[Job]],Table_Query_from_Cas_Ragle[[Job '#]:[Division]],4,FALSE),"New Job List Needed"))</f>
        <v>HOU</v>
      </c>
      <c r="B266" s="36" t="s">
        <v>3101</v>
      </c>
      <c r="C266" s="36" t="str">
        <f>IFERROR(_xlfn.XLOOKUP(EQB[[#This Row],[Equip '#]],Table7[Equip '#],Table7[Equipment Description],),"NO EQUIPMENT NUMBER")</f>
        <v>2021 F-250 D07383</v>
      </c>
      <c r="D266" s="38">
        <f>Summary!$F$2</f>
        <v>45777</v>
      </c>
      <c r="E266" s="7" t="s">
        <v>292</v>
      </c>
      <c r="F266" s="36">
        <v>1</v>
      </c>
      <c r="G266" s="45" t="s">
        <v>2</v>
      </c>
      <c r="H266" s="36">
        <v>4</v>
      </c>
      <c r="I266" s="36">
        <v>0.01</v>
      </c>
      <c r="J266" s="36" t="s">
        <v>3551</v>
      </c>
      <c r="K266" s="59">
        <f>IFERROR(VLOOKUP(B266,'Equip Rates'!$B:$D,3,FALSE), "No Equipment Rate")</f>
        <v>1300</v>
      </c>
      <c r="L266" s="59">
        <f t="shared" si="5"/>
        <v>13</v>
      </c>
      <c r="M266" s="37"/>
      <c r="N266" s="36"/>
      <c r="O266" s="37"/>
      <c r="P266" s="36">
        <f>IF(COUNTIF(INDEX(EQB[Equip '#],1):EQB[[#This Row],[Equip '#]], EQB[[#This Row],[Equip '#]])=1, SUMIF(EQB[Equip '#],EQB[[#This Row],[Equip '#]],EQB[Units]),"")</f>
        <v>1</v>
      </c>
    </row>
    <row r="267" spans="1:16" x14ac:dyDescent="0.25">
      <c r="A267" s="36" t="str">
        <f>IF(EQB[[#This Row],[Job]]="","",IFERROR(VLOOKUP(EQB[[#This Row],[Job]],Table_Query_from_Cas_Ragle[[Job '#]:[Division]],4,FALSE),"New Job List Needed"))</f>
        <v>HOU</v>
      </c>
      <c r="B267" s="36" t="s">
        <v>3101</v>
      </c>
      <c r="C267" s="36" t="str">
        <f>IFERROR(_xlfn.XLOOKUP(EQB[[#This Row],[Equip '#]],Table7[Equip '#],Table7[Equipment Description],),"NO EQUIPMENT NUMBER")</f>
        <v>2022 F-250 C70268</v>
      </c>
      <c r="D267" s="38">
        <f>Summary!$F$2</f>
        <v>45777</v>
      </c>
      <c r="E267" s="7" t="s">
        <v>3713</v>
      </c>
      <c r="F267" s="36">
        <v>1</v>
      </c>
      <c r="G267" s="45" t="s">
        <v>7781</v>
      </c>
      <c r="H267" s="36">
        <v>4</v>
      </c>
      <c r="I267" s="36">
        <v>0.01</v>
      </c>
      <c r="J267" s="36" t="s">
        <v>3551</v>
      </c>
      <c r="K267" s="59">
        <f>IFERROR(VLOOKUP(B267,'Equip Rates'!$B:$D,3,FALSE), "No Equipment Rate")</f>
        <v>1300</v>
      </c>
      <c r="L267" s="59">
        <f t="shared" si="5"/>
        <v>13</v>
      </c>
      <c r="M267" s="37"/>
      <c r="N267" s="36"/>
      <c r="O267" s="37"/>
      <c r="P267" s="36">
        <f>IF(COUNTIF(INDEX(EQB[Equip '#],1):EQB[[#This Row],[Equip '#]], EQB[[#This Row],[Equip '#]])=1, SUMIF(EQB[Equip '#],EQB[[#This Row],[Equip '#]],EQB[Units]),"")</f>
        <v>0.1</v>
      </c>
    </row>
    <row r="268" spans="1:16" x14ac:dyDescent="0.25">
      <c r="A268" s="36" t="str">
        <f>IF(EQB[[#This Row],[Job]]="","",IFERROR(VLOOKUP(EQB[[#This Row],[Job]],Table_Query_from_Cas_Ragle[[Job '#]:[Division]],4,FALSE),"New Job List Needed"))</f>
        <v>HOU</v>
      </c>
      <c r="B268" s="36" t="s">
        <v>3873</v>
      </c>
      <c r="C268" s="36" t="str">
        <f>IFERROR(_xlfn.XLOOKUP(EQB[[#This Row],[Equip '#]],Table7[Equip '#],Table7[Equipment Description],),"NO EQUIPMENT NUMBER")</f>
        <v>2022 F-250 G40594</v>
      </c>
      <c r="D268" s="38">
        <f>Summary!$F$2</f>
        <v>45777</v>
      </c>
      <c r="E268" s="7" t="s">
        <v>3171</v>
      </c>
      <c r="F268" s="36">
        <v>1</v>
      </c>
      <c r="G268" s="45" t="s">
        <v>2</v>
      </c>
      <c r="H268" s="36">
        <v>4</v>
      </c>
      <c r="I268" s="36">
        <v>0.01</v>
      </c>
      <c r="J268" s="36" t="s">
        <v>3551</v>
      </c>
      <c r="K268" s="59">
        <f>IFERROR(VLOOKUP(B268,'Equip Rates'!$B:$D,3,FALSE), "No Equipment Rate")</f>
        <v>1300</v>
      </c>
      <c r="L268" s="59">
        <f t="shared" si="5"/>
        <v>13</v>
      </c>
      <c r="M268" s="37"/>
      <c r="N268" s="36"/>
      <c r="O268" s="37"/>
      <c r="P268" s="36" t="str">
        <f>IF(COUNTIF(INDEX(EQB[Equip '#],1):EQB[[#This Row],[Equip '#]], EQB[[#This Row],[Equip '#]])=1, SUMIF(EQB[Equip '#],EQB[[#This Row],[Equip '#]],EQB[Units]),"")</f>
        <v/>
      </c>
    </row>
    <row r="269" spans="1:16" x14ac:dyDescent="0.25">
      <c r="A269" s="36" t="str">
        <f>IF(EQB[[#This Row],[Job]]="","",IFERROR(VLOOKUP(EQB[[#This Row],[Job]],Table_Query_from_Cas_Ragle[[Job '#]:[Division]],4,FALSE),"New Job List Needed"))</f>
        <v>HOU</v>
      </c>
      <c r="B269" s="36" t="s">
        <v>3873</v>
      </c>
      <c r="C269" s="36" t="str">
        <f>IFERROR(_xlfn.XLOOKUP(EQB[[#This Row],[Equip '#]],Table7[Equip '#],Table7[Equipment Description],),"NO EQUIPMENT NUMBER")</f>
        <v>2023 F-150 D66303</v>
      </c>
      <c r="D269" s="38">
        <f>Summary!$F$2</f>
        <v>45777</v>
      </c>
      <c r="E269" s="7" t="s">
        <v>4375</v>
      </c>
      <c r="F269" s="36">
        <v>1</v>
      </c>
      <c r="G269" s="45" t="s">
        <v>2</v>
      </c>
      <c r="H269" s="36">
        <v>4</v>
      </c>
      <c r="I269" s="36">
        <v>0.01</v>
      </c>
      <c r="J269" s="36" t="s">
        <v>3551</v>
      </c>
      <c r="K269" s="59">
        <f>IFERROR(VLOOKUP(B269,'Equip Rates'!$B:$D,3,FALSE), "No Equipment Rate")</f>
        <v>1300</v>
      </c>
      <c r="L269" s="59">
        <f t="shared" si="5"/>
        <v>13</v>
      </c>
      <c r="M269" s="37"/>
      <c r="N269" s="36"/>
      <c r="O269" s="37"/>
      <c r="P269" s="36">
        <f>IF(COUNTIF(INDEX(EQB[Equip '#],1):EQB[[#This Row],[Equip '#]], EQB[[#This Row],[Equip '#]])=1, SUMIF(EQB[Equip '#],EQB[[#This Row],[Equip '#]],EQB[Units]),"")</f>
        <v>0.99999999999999989</v>
      </c>
    </row>
    <row r="270" spans="1:16" x14ac:dyDescent="0.25">
      <c r="A270" s="36" t="str">
        <f>IF(EQB[[#This Row],[Job]]="","",IFERROR(VLOOKUP(EQB[[#This Row],[Job]],Table_Query_from_Cas_Ragle[[Job '#]:[Division]],4,FALSE),"New Job List Needed"))</f>
        <v>HOU</v>
      </c>
      <c r="B270" s="36" t="s">
        <v>4264</v>
      </c>
      <c r="C270" s="36" t="str">
        <f>IFERROR(_xlfn.XLOOKUP(EQB[[#This Row],[Equip '#]],Table7[Equip '#],Table7[Equipment Description],),"NO EQUIPMENT NUMBER")</f>
        <v>2023 F-150 STX</v>
      </c>
      <c r="D270" s="38">
        <f>Summary!$F$2</f>
        <v>45777</v>
      </c>
      <c r="E270" s="7" t="s">
        <v>292</v>
      </c>
      <c r="F270" s="36">
        <v>1</v>
      </c>
      <c r="G270" s="45"/>
      <c r="H270" s="36">
        <v>4</v>
      </c>
      <c r="I270" s="36">
        <v>0.01</v>
      </c>
      <c r="J270" s="36" t="s">
        <v>3551</v>
      </c>
      <c r="K270" s="59">
        <f>IFERROR(VLOOKUP(B270,'Equip Rates'!$B:$D,3,FALSE), "No Equipment Rate")</f>
        <v>1500</v>
      </c>
      <c r="L270" s="59">
        <f t="shared" si="5"/>
        <v>15</v>
      </c>
      <c r="M270" s="37"/>
      <c r="N270" s="36"/>
      <c r="O270" s="37"/>
      <c r="P270" s="36">
        <f>IF(COUNTIF(INDEX(EQB[Equip '#],1):EQB[[#This Row],[Equip '#]], EQB[[#This Row],[Equip '#]])=1, SUMIF(EQB[Equip '#],EQB[[#This Row],[Equip '#]],EQB[Units]),"")</f>
        <v>1</v>
      </c>
    </row>
    <row r="271" spans="1:16" x14ac:dyDescent="0.25">
      <c r="A271" s="36" t="str">
        <f>IF(EQB[[#This Row],[Job]]="","",IFERROR(VLOOKUP(EQB[[#This Row],[Job]],Table_Query_from_Cas_Ragle[[Job '#]:[Division]],4,FALSE),"New Job List Needed"))</f>
        <v>HOU</v>
      </c>
      <c r="B271" s="36" t="s">
        <v>4264</v>
      </c>
      <c r="C271" s="36" t="str">
        <f>IFERROR(_xlfn.XLOOKUP(EQB[[#This Row],[Equip '#]],Table7[Equip '#],Table7[Equipment Description],),"NO EQUIPMENT NUMBER")</f>
        <v>2016 F-150 E43112</v>
      </c>
      <c r="D271" s="38">
        <f>Summary!$F$2</f>
        <v>45777</v>
      </c>
      <c r="E271" s="7" t="s">
        <v>3222</v>
      </c>
      <c r="F271" s="36">
        <v>1</v>
      </c>
      <c r="G271" s="45"/>
      <c r="H271" s="36">
        <v>4</v>
      </c>
      <c r="I271" s="36">
        <v>0.01</v>
      </c>
      <c r="J271" s="36" t="s">
        <v>3551</v>
      </c>
      <c r="K271" s="59">
        <f>IFERROR(VLOOKUP(B271,'Equip Rates'!$B:$D,3,FALSE), "No Equipment Rate")</f>
        <v>1500</v>
      </c>
      <c r="L271" s="59">
        <f t="shared" si="5"/>
        <v>15</v>
      </c>
      <c r="M271" s="37"/>
      <c r="N271" s="36"/>
      <c r="O271" s="37"/>
      <c r="P271" s="36">
        <f>IF(COUNTIF(INDEX(EQB[Equip '#],1):EQB[[#This Row],[Equip '#]], EQB[[#This Row],[Equip '#]])=1, SUMIF(EQB[Equip '#],EQB[[#This Row],[Equip '#]],EQB[Units]),"")</f>
        <v>0.05</v>
      </c>
    </row>
    <row r="272" spans="1:16" x14ac:dyDescent="0.25">
      <c r="A272" s="36" t="str">
        <f>IF(EQB[[#This Row],[Job]]="","",IFERROR(VLOOKUP(EQB[[#This Row],[Job]],Table_Query_from_Cas_Ragle[[Job '#]:[Division]],4,FALSE),"New Job List Needed"))</f>
        <v>HOU</v>
      </c>
      <c r="B272" s="36" t="s">
        <v>124</v>
      </c>
      <c r="C272" s="36" t="str">
        <f>IFERROR(_xlfn.XLOOKUP(EQB[[#This Row],[Equip '#]],Table7[Equip '#],Table7[Equipment Description],),"NO EQUIPMENT NUMBER")</f>
        <v>2015 International 4300</v>
      </c>
      <c r="D272" s="38">
        <f>Summary!$F$2</f>
        <v>45777</v>
      </c>
      <c r="E272" s="7" t="s">
        <v>3222</v>
      </c>
      <c r="F272" s="36">
        <v>1</v>
      </c>
      <c r="G272" s="45" t="s">
        <v>2</v>
      </c>
      <c r="H272" s="36">
        <v>4</v>
      </c>
      <c r="I272" s="36">
        <v>0.01</v>
      </c>
      <c r="J272" s="36" t="s">
        <v>3551</v>
      </c>
      <c r="K272" s="59">
        <f>IFERROR(VLOOKUP(B272,'Equip Rates'!$B:$D,3,FALSE), "No Equipment Rate")</f>
        <v>1300</v>
      </c>
      <c r="L272" s="59">
        <f t="shared" si="5"/>
        <v>13</v>
      </c>
      <c r="M272" s="37"/>
      <c r="N272" s="36"/>
      <c r="O272" s="37"/>
      <c r="P272" s="36">
        <f>IF(COUNTIF(INDEX(EQB[Equip '#],1):EQB[[#This Row],[Equip '#]], EQB[[#This Row],[Equip '#]])=1, SUMIF(EQB[Equip '#],EQB[[#This Row],[Equip '#]],EQB[Units]),"")</f>
        <v>1</v>
      </c>
    </row>
    <row r="273" spans="1:16" x14ac:dyDescent="0.25">
      <c r="A273" s="36" t="str">
        <f>IF(EQB[[#This Row],[Job]]="","",IFERROR(VLOOKUP(EQB[[#This Row],[Job]],Table_Query_from_Cas_Ragle[[Job '#]:[Division]],4,FALSE),"New Job List Needed"))</f>
        <v>HOU</v>
      </c>
      <c r="B273" s="36" t="s">
        <v>124</v>
      </c>
      <c r="C273" s="36" t="str">
        <f>IFERROR(_xlfn.XLOOKUP(EQB[[#This Row],[Equip '#]],Table7[Equip '#],Table7[Equipment Description],),"NO EQUIPMENT NUMBER")</f>
        <v>2013 JLG G1255A 12000LB</v>
      </c>
      <c r="D273" s="38">
        <f>Summary!$F$2</f>
        <v>45777</v>
      </c>
      <c r="E273" s="36" t="s">
        <v>3672</v>
      </c>
      <c r="F273" s="36">
        <v>1</v>
      </c>
      <c r="G273" s="45" t="s">
        <v>7781</v>
      </c>
      <c r="H273" s="36">
        <v>4</v>
      </c>
      <c r="I273" s="36">
        <v>0.01</v>
      </c>
      <c r="J273" s="36" t="s">
        <v>3551</v>
      </c>
      <c r="K273" s="59">
        <f>IFERROR(VLOOKUP(B273,'Equip Rates'!$B:$D,3,FALSE), "No Equipment Rate")</f>
        <v>1300</v>
      </c>
      <c r="L273" s="59">
        <f t="shared" si="5"/>
        <v>13</v>
      </c>
      <c r="M273" s="37"/>
      <c r="N273" s="36"/>
      <c r="O273" s="37"/>
      <c r="P273" s="36">
        <f>IF(COUNTIF(INDEX(EQB[Equip '#],1):EQB[[#This Row],[Equip '#]], EQB[[#This Row],[Equip '#]])=1, SUMIF(EQB[Equip '#],EQB[[#This Row],[Equip '#]],EQB[Units]),"")</f>
        <v>0.5</v>
      </c>
    </row>
    <row r="274" spans="1:16" x14ac:dyDescent="0.25">
      <c r="A274" s="36" t="str">
        <f>IF(EQB[[#This Row],[Job]]="","",IFERROR(VLOOKUP(EQB[[#This Row],[Job]],Table_Query_from_Cas_Ragle[[Job '#]:[Division]],4,FALSE),"New Job List Needed"))</f>
        <v>HOU</v>
      </c>
      <c r="B274" s="36" t="s">
        <v>124</v>
      </c>
      <c r="C274" s="36" t="str">
        <f>IFERROR(_xlfn.XLOOKUP(EQB[[#This Row],[Equip '#]],Table7[Equip '#],Table7[Equipment Description],),"NO EQUIPMENT NUMBER")</f>
        <v>2017 GENIE GTH-5519 TELEHANDLE</v>
      </c>
      <c r="D274" s="38">
        <f>Summary!$F$2</f>
        <v>45777</v>
      </c>
      <c r="E274" s="7" t="s">
        <v>3897</v>
      </c>
      <c r="F274" s="36">
        <v>1</v>
      </c>
      <c r="G274" s="45" t="s">
        <v>7781</v>
      </c>
      <c r="H274" s="36">
        <v>4</v>
      </c>
      <c r="I274" s="36">
        <v>0.01</v>
      </c>
      <c r="J274" s="36" t="s">
        <v>3551</v>
      </c>
      <c r="K274" s="59">
        <f>IFERROR(VLOOKUP(B274,'Equip Rates'!$B:$D,3,FALSE), "No Equipment Rate")</f>
        <v>1300</v>
      </c>
      <c r="L274" s="59">
        <f t="shared" si="5"/>
        <v>13</v>
      </c>
      <c r="M274" s="37"/>
      <c r="N274" s="36"/>
      <c r="O274" s="37"/>
      <c r="P274" s="36">
        <f>IF(COUNTIF(INDEX(EQB[Equip '#],1):EQB[[#This Row],[Equip '#]], EQB[[#This Row],[Equip '#]])=1, SUMIF(EQB[Equip '#],EQB[[#This Row],[Equip '#]],EQB[Units]),"")</f>
        <v>0.5</v>
      </c>
    </row>
    <row r="275" spans="1:16" x14ac:dyDescent="0.25">
      <c r="A275" s="36" t="str">
        <f>IF(EQB[[#This Row],[Job]]="","",IFERROR(VLOOKUP(EQB[[#This Row],[Job]],Table_Query_from_Cas_Ragle[[Job '#]:[Division]],4,FALSE),"New Job List Needed"))</f>
        <v>HOU</v>
      </c>
      <c r="B275" s="36" t="s">
        <v>220</v>
      </c>
      <c r="C275" s="36" t="str">
        <f>IFERROR(_xlfn.XLOOKUP(EQB[[#This Row],[Equip '#]],Table7[Equip '#],Table7[Equipment Description],),"NO EQUIPMENT NUMBER")</f>
        <v>2025 BTX 14LP-16BK6P-4 (9889)</v>
      </c>
      <c r="D275" s="38">
        <f>Summary!$F$2</f>
        <v>45777</v>
      </c>
      <c r="E275" s="7" t="s">
        <v>3173</v>
      </c>
      <c r="F275" s="36">
        <v>1</v>
      </c>
      <c r="G275" s="45" t="s">
        <v>2</v>
      </c>
      <c r="H275" s="36">
        <v>4</v>
      </c>
      <c r="I275" s="36">
        <v>0.01</v>
      </c>
      <c r="J275" s="36" t="s">
        <v>3551</v>
      </c>
      <c r="K275" s="59">
        <f>IFERROR(VLOOKUP(B275,'Equip Rates'!$B:$D,3,FALSE), "No Equipment Rate")</f>
        <v>1300</v>
      </c>
      <c r="L275" s="59">
        <f t="shared" si="5"/>
        <v>13</v>
      </c>
      <c r="M275" s="37"/>
      <c r="N275" s="36"/>
      <c r="O275" s="37"/>
      <c r="P275" s="36">
        <f>IF(COUNTIF(INDEX(EQB[Equip '#],1):EQB[[#This Row],[Equip '#]], EQB[[#This Row],[Equip '#]])=1, SUMIF(EQB[Equip '#],EQB[[#This Row],[Equip '#]],EQB[Units]),"")</f>
        <v>1</v>
      </c>
    </row>
    <row r="276" spans="1:16" x14ac:dyDescent="0.25">
      <c r="A276" s="36" t="str">
        <f>IF(EQB[[#This Row],[Job]]="","",IFERROR(VLOOKUP(EQB[[#This Row],[Job]],Table_Query_from_Cas_Ragle[[Job '#]:[Division]],4,FALSE),"New Job List Needed"))</f>
        <v>HOU</v>
      </c>
      <c r="B276" s="36" t="s">
        <v>220</v>
      </c>
      <c r="C276" s="36" t="str">
        <f>IFERROR(_xlfn.XLOOKUP(EQB[[#This Row],[Equip '#]],Table7[Equip '#],Table7[Equipment Description],),"NO EQUIPMENT NUMBER")</f>
        <v>2023 FORD F-250 XL</v>
      </c>
      <c r="D276" s="38">
        <f>Summary!$F$2</f>
        <v>45777</v>
      </c>
      <c r="E276" s="7" t="s">
        <v>3457</v>
      </c>
      <c r="F276" s="36">
        <v>1</v>
      </c>
      <c r="G276" s="45" t="s">
        <v>2</v>
      </c>
      <c r="H276" s="36">
        <v>4</v>
      </c>
      <c r="I276" s="36">
        <v>0.01</v>
      </c>
      <c r="J276" s="36" t="s">
        <v>3551</v>
      </c>
      <c r="K276" s="59">
        <f>IFERROR(VLOOKUP(B276,'Equip Rates'!$B:$D,3,FALSE), "No Equipment Rate")</f>
        <v>1300</v>
      </c>
      <c r="L276" s="59">
        <f t="shared" si="5"/>
        <v>13</v>
      </c>
      <c r="M276" s="37"/>
      <c r="N276" s="36"/>
      <c r="O276" s="37"/>
      <c r="P276" s="36" t="str">
        <f>IF(COUNTIF(INDEX(EQB[Equip '#],1):EQB[[#This Row],[Equip '#]], EQB[[#This Row],[Equip '#]])=1, SUMIF(EQB[Equip '#],EQB[[#This Row],[Equip '#]],EQB[Units]),"")</f>
        <v/>
      </c>
    </row>
    <row r="277" spans="1:16" x14ac:dyDescent="0.25">
      <c r="A277" s="36" t="str">
        <f>IF(EQB[[#This Row],[Job]]="","",IFERROR(VLOOKUP(EQB[[#This Row],[Job]],Table_Query_from_Cas_Ragle[[Job '#]:[Division]],4,FALSE),"New Job List Needed"))</f>
        <v>HOU</v>
      </c>
      <c r="B277" s="36" t="s">
        <v>133</v>
      </c>
      <c r="C277" s="36" t="str">
        <f>IFERROR(_xlfn.XLOOKUP(EQB[[#This Row],[Equip '#]],Table7[Equip '#],Table7[Equipment Description],),"NO EQUIPMENT NUMBER")</f>
        <v>VER-MAC PCMS-1500LP (H223781)</v>
      </c>
      <c r="D277" s="38">
        <f>Summary!$F$2</f>
        <v>45777</v>
      </c>
      <c r="E277" s="7" t="s">
        <v>3222</v>
      </c>
      <c r="F277" s="36">
        <v>1</v>
      </c>
      <c r="G277" s="45" t="s">
        <v>2</v>
      </c>
      <c r="H277" s="36">
        <v>4</v>
      </c>
      <c r="I277" s="36">
        <v>0.01</v>
      </c>
      <c r="J277" s="36" t="s">
        <v>3551</v>
      </c>
      <c r="K277" s="59">
        <f>IFERROR(VLOOKUP(B277,'Equip Rates'!$B:$D,3,FALSE), "No Equipment Rate")</f>
        <v>1500</v>
      </c>
      <c r="L277" s="59">
        <f t="shared" si="5"/>
        <v>15</v>
      </c>
      <c r="M277" s="37"/>
      <c r="N277" s="36"/>
      <c r="O277" s="37"/>
      <c r="P277" s="36">
        <f>IF(COUNTIF(INDEX(EQB[Equip '#],1):EQB[[#This Row],[Equip '#]], EQB[[#This Row],[Equip '#]])=1, SUMIF(EQB[Equip '#],EQB[[#This Row],[Equip '#]],EQB[Units]),"")</f>
        <v>0.5</v>
      </c>
    </row>
    <row r="278" spans="1:16" x14ac:dyDescent="0.25">
      <c r="A278" s="36" t="str">
        <f>IF(EQB[[#This Row],[Job]]="","",IFERROR(VLOOKUP(EQB[[#This Row],[Job]],Table_Query_from_Cas_Ragle[[Job '#]:[Division]],4,FALSE),"New Job List Needed"))</f>
        <v>HOU</v>
      </c>
      <c r="B278" s="36" t="s">
        <v>133</v>
      </c>
      <c r="C278" s="36" t="str">
        <f>IFERROR(_xlfn.XLOOKUP(EQB[[#This Row],[Equip '#]],Table7[Equip '#],Table7[Equipment Description],),"NO EQUIPMENT NUMBER")</f>
        <v>2018 F-150 D31569</v>
      </c>
      <c r="D278" s="38">
        <f>Summary!$F$2</f>
        <v>45777</v>
      </c>
      <c r="E278" s="36" t="s">
        <v>3457</v>
      </c>
      <c r="F278" s="36">
        <v>1</v>
      </c>
      <c r="G278" s="45" t="s">
        <v>2</v>
      </c>
      <c r="H278" s="36">
        <v>4</v>
      </c>
      <c r="I278" s="36">
        <v>0.01</v>
      </c>
      <c r="J278" s="36" t="s">
        <v>3551</v>
      </c>
      <c r="K278" s="59">
        <f>IFERROR(VLOOKUP(B278,'Equip Rates'!$B:$D,3,FALSE), "No Equipment Rate")</f>
        <v>1500</v>
      </c>
      <c r="L278" s="59">
        <f t="shared" si="5"/>
        <v>15</v>
      </c>
      <c r="M278" s="37"/>
      <c r="N278" s="36"/>
      <c r="O278" s="37"/>
      <c r="P278" s="36" t="str">
        <f>IF(COUNTIF(INDEX(EQB[Equip '#],1):EQB[[#This Row],[Equip '#]], EQB[[#This Row],[Equip '#]])=1, SUMIF(EQB[Equip '#],EQB[[#This Row],[Equip '#]],EQB[Units]),"")</f>
        <v/>
      </c>
    </row>
    <row r="279" spans="1:16" x14ac:dyDescent="0.25">
      <c r="A279" s="36" t="str">
        <f>IF(EQB[[#This Row],[Job]]="","",IFERROR(VLOOKUP(EQB[[#This Row],[Job]],Table_Query_from_Cas_Ragle[[Job '#]:[Division]],4,FALSE),"New Job List Needed"))</f>
        <v>HOU</v>
      </c>
      <c r="B279" s="36" t="s">
        <v>151</v>
      </c>
      <c r="C279" s="36" t="str">
        <f>IFERROR(_xlfn.XLOOKUP(EQB[[#This Row],[Equip '#]],Table7[Equip '#],Table7[Equipment Description],),"NO EQUIPMENT NUMBER")</f>
        <v>2021 F-250 D07383</v>
      </c>
      <c r="D279" s="38">
        <f>Summary!$F$2</f>
        <v>45777</v>
      </c>
      <c r="E279" s="7" t="s">
        <v>3895</v>
      </c>
      <c r="F279" s="36">
        <v>1</v>
      </c>
      <c r="G279" s="45" t="s">
        <v>7781</v>
      </c>
      <c r="H279" s="36">
        <v>4</v>
      </c>
      <c r="I279" s="36">
        <v>0.01</v>
      </c>
      <c r="J279" s="36" t="s">
        <v>3551</v>
      </c>
      <c r="K279" s="59">
        <f>IFERROR(VLOOKUP(B279,'Equip Rates'!$B:$D,3,FALSE), "No Equipment Rate")</f>
        <v>1500</v>
      </c>
      <c r="L279" s="59">
        <f t="shared" si="5"/>
        <v>15</v>
      </c>
      <c r="M279" s="37"/>
      <c r="N279" s="36"/>
      <c r="O279" s="37"/>
      <c r="P279" s="36" t="str">
        <f>IF(COUNTIF(INDEX(EQB[Equip '#],1):EQB[[#This Row],[Equip '#]], EQB[[#This Row],[Equip '#]])=1, SUMIF(EQB[Equip '#],EQB[[#This Row],[Equip '#]],EQB[Units]),"")</f>
        <v/>
      </c>
    </row>
    <row r="280" spans="1:16" x14ac:dyDescent="0.25">
      <c r="A280" s="36" t="str">
        <f>IF(EQB[[#This Row],[Job]]="","",IFERROR(VLOOKUP(EQB[[#This Row],[Job]],Table_Query_from_Cas_Ragle[[Job '#]:[Division]],4,FALSE),"New Job List Needed"))</f>
        <v>DFW</v>
      </c>
      <c r="B280" s="36" t="s">
        <v>3287</v>
      </c>
      <c r="C280" s="36" t="str">
        <f>IFERROR(_xlfn.XLOOKUP(EQB[[#This Row],[Equip '#]],Table7[Equip '#],Table7[Equipment Description],),"NO EQUIPMENT NUMBER")</f>
        <v>2022 DODGE RAM 1500</v>
      </c>
      <c r="D280" s="38">
        <f>Summary!$F$2</f>
        <v>45777</v>
      </c>
      <c r="E280" s="36" t="s">
        <v>4078</v>
      </c>
      <c r="F280" s="36">
        <v>1</v>
      </c>
      <c r="G280" s="45" t="s">
        <v>7781</v>
      </c>
      <c r="H280" s="36">
        <v>4</v>
      </c>
      <c r="I280" s="36">
        <v>0.01</v>
      </c>
      <c r="J280" s="36" t="s">
        <v>3551</v>
      </c>
      <c r="K280" s="59">
        <f>IFERROR(VLOOKUP(B280,'Equip Rates'!$B:$D,3,FALSE), "No Equipment Rate")</f>
        <v>1300</v>
      </c>
      <c r="L280" s="59">
        <f t="shared" si="5"/>
        <v>13</v>
      </c>
      <c r="M280" s="37"/>
      <c r="N280" s="36"/>
      <c r="O280" s="37"/>
      <c r="P280" s="36">
        <f>IF(COUNTIF(INDEX(EQB[Equip '#],1):EQB[[#This Row],[Equip '#]], EQB[[#This Row],[Equip '#]])=1, SUMIF(EQB[Equip '#],EQB[[#This Row],[Equip '#]],EQB[Units]),"")</f>
        <v>1</v>
      </c>
    </row>
    <row r="281" spans="1:16" x14ac:dyDescent="0.25">
      <c r="A281" s="36" t="str">
        <f>IF(EQB[[#This Row],[Job]]="","",IFERROR(VLOOKUP(EQB[[#This Row],[Job]],Table_Query_from_Cas_Ragle[[Job '#]:[Division]],4,FALSE),"New Job List Needed"))</f>
        <v>DFW</v>
      </c>
      <c r="B281" s="36" t="s">
        <v>167</v>
      </c>
      <c r="C281" s="36" t="str">
        <f>IFERROR(_xlfn.XLOOKUP(EQB[[#This Row],[Equip '#]],Table7[Equip '#],Table7[Equipment Description],),"NO EQUIPMENT NUMBER")</f>
        <v>2023 FORD F-250 XL</v>
      </c>
      <c r="D281" s="38">
        <f>Summary!$F$2</f>
        <v>45777</v>
      </c>
      <c r="E281" s="7" t="s">
        <v>290</v>
      </c>
      <c r="F281" s="36">
        <v>1</v>
      </c>
      <c r="G281" s="45"/>
      <c r="H281" s="36">
        <v>4</v>
      </c>
      <c r="I281" s="36">
        <v>0.01</v>
      </c>
      <c r="J281" s="36" t="s">
        <v>3551</v>
      </c>
      <c r="K281" s="59">
        <f>IFERROR(VLOOKUP(B281,'Equip Rates'!$B:$D,3,FALSE), "No Equipment Rate")</f>
        <v>3193</v>
      </c>
      <c r="L281" s="59">
        <f t="shared" si="5"/>
        <v>31.93</v>
      </c>
      <c r="M281" s="37"/>
      <c r="N281" s="36"/>
      <c r="O281" s="37"/>
      <c r="P281" s="36">
        <f>IF(COUNTIF(INDEX(EQB[Equip '#],1):EQB[[#This Row],[Equip '#]], EQB[[#This Row],[Equip '#]])=1, SUMIF(EQB[Equip '#],EQB[[#This Row],[Equip '#]],EQB[Units]),"")</f>
        <v>1</v>
      </c>
    </row>
    <row r="282" spans="1:16" x14ac:dyDescent="0.25">
      <c r="A282" s="36" t="str">
        <f>IF(EQB[[#This Row],[Job]]="","",IFERROR(VLOOKUP(EQB[[#This Row],[Job]],Table_Query_from_Cas_Ragle[[Job '#]:[Division]],4,FALSE),"New Job List Needed"))</f>
        <v>DFW</v>
      </c>
      <c r="B282" s="36" t="s">
        <v>167</v>
      </c>
      <c r="C282" s="36" t="str">
        <f>IFERROR(_xlfn.XLOOKUP(EQB[[#This Row],[Equip '#]],Table7[Equip '#],Table7[Equipment Description],),"NO EQUIPMENT NUMBER")</f>
        <v>2017 F-750 B12651 (TMA)</v>
      </c>
      <c r="D282" s="38">
        <f>Summary!$F$2</f>
        <v>45777</v>
      </c>
      <c r="E282" s="7" t="s">
        <v>3457</v>
      </c>
      <c r="F282" s="36">
        <v>1</v>
      </c>
      <c r="G282" s="45"/>
      <c r="H282" s="36">
        <v>4</v>
      </c>
      <c r="I282" s="36">
        <v>0.01</v>
      </c>
      <c r="J282" s="36" t="s">
        <v>3551</v>
      </c>
      <c r="K282" s="59">
        <f>IFERROR(VLOOKUP(B282,'Equip Rates'!$B:$D,3,FALSE), "No Equipment Rate")</f>
        <v>3193</v>
      </c>
      <c r="L282" s="59">
        <f t="shared" si="5"/>
        <v>31.93</v>
      </c>
      <c r="M282" s="37"/>
      <c r="N282" s="36"/>
      <c r="O282" s="37"/>
      <c r="P282" s="36" t="str">
        <f>IF(COUNTIF(INDEX(EQB[Equip '#],1):EQB[[#This Row],[Equip '#]], EQB[[#This Row],[Equip '#]])=1, SUMIF(EQB[Equip '#],EQB[[#This Row],[Equip '#]],EQB[Units]),"")</f>
        <v/>
      </c>
    </row>
    <row r="283" spans="1:16" x14ac:dyDescent="0.25">
      <c r="A283" s="36" t="str">
        <f>IF(EQB[[#This Row],[Job]]="","",IFERROR(VLOOKUP(EQB[[#This Row],[Job]],Table_Query_from_Cas_Ragle[[Job '#]:[Division]],4,FALSE),"New Job List Needed"))</f>
        <v>DFW</v>
      </c>
      <c r="B283" s="36" t="s">
        <v>167</v>
      </c>
      <c r="C283" s="36" t="str">
        <f>IFERROR(_xlfn.XLOOKUP(EQB[[#This Row],[Equip '#]],Table7[Equip '#],Table7[Equipment Description],),"NO EQUIPMENT NUMBER")</f>
        <v>2020 F-150 D16125</v>
      </c>
      <c r="D283" s="38">
        <f>Summary!$F$2</f>
        <v>45777</v>
      </c>
      <c r="E283" s="7" t="s">
        <v>3978</v>
      </c>
      <c r="F283" s="36">
        <v>1</v>
      </c>
      <c r="G283" s="45"/>
      <c r="H283" s="36">
        <v>4</v>
      </c>
      <c r="I283" s="36">
        <v>0.01</v>
      </c>
      <c r="J283" s="36" t="s">
        <v>3551</v>
      </c>
      <c r="K283" s="59">
        <f>IFERROR(VLOOKUP(B283,'Equip Rates'!$B:$D,3,FALSE), "No Equipment Rate")</f>
        <v>3193</v>
      </c>
      <c r="L283" s="59">
        <f t="shared" si="5"/>
        <v>31.93</v>
      </c>
      <c r="M283" s="37"/>
      <c r="N283" s="36"/>
      <c r="O283" s="37"/>
      <c r="P283" s="36">
        <f>IF(COUNTIF(INDEX(EQB[Equip '#],1):EQB[[#This Row],[Equip '#]], EQB[[#This Row],[Equip '#]])=1, SUMIF(EQB[Equip '#],EQB[[#This Row],[Equip '#]],EQB[Units]),"")</f>
        <v>1</v>
      </c>
    </row>
    <row r="284" spans="1:16" x14ac:dyDescent="0.25">
      <c r="A284" s="36" t="str">
        <f>IF(EQB[[#This Row],[Job]]="","",IFERROR(VLOOKUP(EQB[[#This Row],[Job]],Table_Query_from_Cas_Ragle[[Job '#]:[Division]],4,FALSE),"New Job List Needed"))</f>
        <v>DFW</v>
      </c>
      <c r="B284" s="36" t="s">
        <v>167</v>
      </c>
      <c r="C284" s="36" t="str">
        <f>IFERROR(_xlfn.XLOOKUP(EQB[[#This Row],[Equip '#]],Table7[Equip '#],Table7[Equipment Description],),"NO EQUIPMENT NUMBER")</f>
        <v>2020 F-150 D20016</v>
      </c>
      <c r="D284" s="38">
        <f>Summary!$F$2</f>
        <v>45777</v>
      </c>
      <c r="E284" s="7" t="s">
        <v>4078</v>
      </c>
      <c r="F284" s="36">
        <v>1</v>
      </c>
      <c r="G284" s="45"/>
      <c r="H284" s="36">
        <v>4</v>
      </c>
      <c r="I284" s="36">
        <v>0.01</v>
      </c>
      <c r="J284" s="36" t="s">
        <v>3551</v>
      </c>
      <c r="K284" s="59">
        <f>IFERROR(VLOOKUP(B284,'Equip Rates'!$B:$D,3,FALSE), "No Equipment Rate")</f>
        <v>3193</v>
      </c>
      <c r="L284" s="59">
        <f t="shared" si="5"/>
        <v>31.93</v>
      </c>
      <c r="M284" s="37"/>
      <c r="N284" s="36"/>
      <c r="O284" s="37"/>
      <c r="P284" s="36">
        <f>IF(COUNTIF(INDEX(EQB[Equip '#],1):EQB[[#This Row],[Equip '#]], EQB[[#This Row],[Equip '#]])=1, SUMIF(EQB[Equip '#],EQB[[#This Row],[Equip '#]],EQB[Units]),"")</f>
        <v>1</v>
      </c>
    </row>
    <row r="285" spans="1:16" x14ac:dyDescent="0.25">
      <c r="A285" s="36" t="str">
        <f>IF(EQB[[#This Row],[Job]]="","",IFERROR(VLOOKUP(EQB[[#This Row],[Job]],Table_Query_from_Cas_Ragle[[Job '#]:[Division]],4,FALSE),"New Job List Needed"))</f>
        <v>DFW</v>
      </c>
      <c r="B285" s="36" t="s">
        <v>4044</v>
      </c>
      <c r="C285" s="36" t="str">
        <f>IFERROR(_xlfn.XLOOKUP(EQB[[#This Row],[Equip '#]],Table7[Equip '#],Table7[Equipment Description],),"NO EQUIPMENT NUMBER")</f>
        <v>2022 F-250 C70269</v>
      </c>
      <c r="D285" s="38">
        <f>Summary!$F$2</f>
        <v>45777</v>
      </c>
      <c r="E285" s="7" t="s">
        <v>292</v>
      </c>
      <c r="F285" s="36">
        <v>1</v>
      </c>
      <c r="G285" s="45"/>
      <c r="H285" s="36">
        <v>4</v>
      </c>
      <c r="I285" s="36">
        <v>0.01</v>
      </c>
      <c r="J285" s="36" t="s">
        <v>3551</v>
      </c>
      <c r="K285" s="59">
        <f>IFERROR(VLOOKUP(B285,'Equip Rates'!$B:$D,3,FALSE), "No Equipment Rate")</f>
        <v>3193</v>
      </c>
      <c r="L285" s="59">
        <f t="shared" si="5"/>
        <v>31.93</v>
      </c>
      <c r="M285" s="37"/>
      <c r="N285" s="36"/>
      <c r="O285" s="37"/>
      <c r="P285" s="36">
        <f>IF(COUNTIF(INDEX(EQB[Equip '#],1):EQB[[#This Row],[Equip '#]], EQB[[#This Row],[Equip '#]])=1, SUMIF(EQB[Equip '#],EQB[[#This Row],[Equip '#]],EQB[Units]),"")</f>
        <v>1</v>
      </c>
    </row>
    <row r="286" spans="1:16" x14ac:dyDescent="0.25">
      <c r="A286" s="36" t="str">
        <f>IF(EQB[[#This Row],[Job]]="","",IFERROR(VLOOKUP(EQB[[#This Row],[Job]],Table_Query_from_Cas_Ragle[[Job '#]:[Division]],4,FALSE),"New Job List Needed"))</f>
        <v>DFW</v>
      </c>
      <c r="B286" s="36" t="s">
        <v>4044</v>
      </c>
      <c r="C286" s="36" t="str">
        <f>IFERROR(_xlfn.XLOOKUP(EQB[[#This Row],[Equip '#]],Table7[Equip '#],Table7[Equipment Description],),"NO EQUIPMENT NUMBER")</f>
        <v>2020 F-250 D24350</v>
      </c>
      <c r="D286" s="38">
        <f>Summary!$F$2</f>
        <v>45777</v>
      </c>
      <c r="E286" s="7" t="s">
        <v>3222</v>
      </c>
      <c r="F286" s="36">
        <v>1</v>
      </c>
      <c r="G286" s="45"/>
      <c r="H286" s="36">
        <v>4</v>
      </c>
      <c r="I286" s="36">
        <v>0.01</v>
      </c>
      <c r="J286" s="36" t="s">
        <v>3551</v>
      </c>
      <c r="K286" s="59">
        <f>IFERROR(VLOOKUP(B286,'Equip Rates'!$B:$D,3,FALSE), "No Equipment Rate")</f>
        <v>3193</v>
      </c>
      <c r="L286" s="59">
        <f t="shared" si="5"/>
        <v>31.93</v>
      </c>
      <c r="M286" s="37"/>
      <c r="N286" s="36"/>
      <c r="O286" s="37"/>
      <c r="P286" s="36" t="str">
        <f>IF(COUNTIF(INDEX(EQB[Equip '#],1):EQB[[#This Row],[Equip '#]], EQB[[#This Row],[Equip '#]])=1, SUMIF(EQB[Equip '#],EQB[[#This Row],[Equip '#]],EQB[Units]),"")</f>
        <v/>
      </c>
    </row>
    <row r="287" spans="1:16" x14ac:dyDescent="0.25">
      <c r="A287" s="36" t="str">
        <f>IF(EQB[[#This Row],[Job]]="","",IFERROR(VLOOKUP(EQB[[#This Row],[Job]],Table_Query_from_Cas_Ragle[[Job '#]:[Division]],4,FALSE),"New Job List Needed"))</f>
        <v>DFW</v>
      </c>
      <c r="B287" s="36" t="s">
        <v>4044</v>
      </c>
      <c r="C287" s="36" t="str">
        <f>IFERROR(_xlfn.XLOOKUP(EQB[[#This Row],[Equip '#]],Table7[Equip '#],Table7[Equipment Description],),"NO EQUIPMENT NUMBER")</f>
        <v>2024 FORD MAVERICK XLT (5305)</v>
      </c>
      <c r="D287" s="38">
        <f>Summary!$F$2</f>
        <v>45777</v>
      </c>
      <c r="E287" s="7" t="s">
        <v>3713</v>
      </c>
      <c r="F287" s="36">
        <v>1</v>
      </c>
      <c r="G287" s="45"/>
      <c r="H287" s="36">
        <v>4</v>
      </c>
      <c r="I287" s="36">
        <v>0.01</v>
      </c>
      <c r="J287" s="36" t="s">
        <v>3551</v>
      </c>
      <c r="K287" s="59">
        <f>IFERROR(VLOOKUP(B287,'Equip Rates'!$B:$D,3,FALSE), "No Equipment Rate")</f>
        <v>3193</v>
      </c>
      <c r="L287" s="59">
        <f t="shared" si="5"/>
        <v>31.93</v>
      </c>
      <c r="M287" s="37"/>
      <c r="N287" s="36"/>
      <c r="O287" s="37"/>
      <c r="P287" s="36" t="str">
        <f>IF(COUNTIF(INDEX(EQB[Equip '#],1):EQB[[#This Row],[Equip '#]], EQB[[#This Row],[Equip '#]])=1, SUMIF(EQB[Equip '#],EQB[[#This Row],[Equip '#]],EQB[Units]),"")</f>
        <v/>
      </c>
    </row>
    <row r="288" spans="1:16" x14ac:dyDescent="0.25">
      <c r="A288" s="36" t="str">
        <f>IF(EQB[[#This Row],[Job]]="","",IFERROR(VLOOKUP(EQB[[#This Row],[Job]],Table_Query_from_Cas_Ragle[[Job '#]:[Division]],4,FALSE),"New Job List Needed"))</f>
        <v>DFW</v>
      </c>
      <c r="B288" s="36" t="s">
        <v>82</v>
      </c>
      <c r="C288" s="36" t="str">
        <f>IFERROR(_xlfn.XLOOKUP(EQB[[#This Row],[Equip '#]],Table7[Equip '#],Table7[Equipment Description],),"NO EQUIPMENT NUMBER")</f>
        <v>2024 F250 XL (REF26875)</v>
      </c>
      <c r="D288" s="38">
        <f>Summary!$F$2</f>
        <v>45777</v>
      </c>
      <c r="E288" s="7" t="s">
        <v>3897</v>
      </c>
      <c r="F288" s="36">
        <v>1</v>
      </c>
      <c r="G288" s="45"/>
      <c r="H288" s="36">
        <v>4</v>
      </c>
      <c r="I288" s="36">
        <v>0.01</v>
      </c>
      <c r="J288" s="36" t="s">
        <v>3551</v>
      </c>
      <c r="K288" s="59">
        <f>IFERROR(VLOOKUP(B288,'Equip Rates'!$B:$D,3,FALSE), "No Equipment Rate")</f>
        <v>2100</v>
      </c>
      <c r="L288" s="59">
        <f t="shared" si="5"/>
        <v>21</v>
      </c>
      <c r="M288" s="37"/>
      <c r="N288" s="36"/>
      <c r="O288" s="37"/>
      <c r="P288" s="36" t="str">
        <f>IF(COUNTIF(INDEX(EQB[Equip '#],1):EQB[[#This Row],[Equip '#]], EQB[[#This Row],[Equip '#]])=1, SUMIF(EQB[Equip '#],EQB[[#This Row],[Equip '#]],EQB[Units]),"")</f>
        <v/>
      </c>
    </row>
    <row r="289" spans="1:16" x14ac:dyDescent="0.25">
      <c r="A289" s="36" t="str">
        <f>IF(EQB[[#This Row],[Job]]="","",IFERROR(VLOOKUP(EQB[[#This Row],[Job]],Table_Query_from_Cas_Ragle[[Job '#]:[Division]],4,FALSE),"New Job List Needed"))</f>
        <v>DFW</v>
      </c>
      <c r="B289" s="36" t="s">
        <v>3071</v>
      </c>
      <c r="C289" s="36" t="str">
        <f>IFERROR(_xlfn.XLOOKUP(EQB[[#This Row],[Equip '#]],Table7[Equip '#],Table7[Equipment Description],),"NO EQUIPMENT NUMBER")</f>
        <v>2019 INTL 4300 (L592806)</v>
      </c>
      <c r="D289" s="38">
        <f>Summary!$F$2</f>
        <v>45777</v>
      </c>
      <c r="E289" s="7" t="s">
        <v>3477</v>
      </c>
      <c r="F289" s="36">
        <v>1</v>
      </c>
      <c r="G289" s="45"/>
      <c r="H289" s="36">
        <v>4</v>
      </c>
      <c r="I289" s="36">
        <v>0.01</v>
      </c>
      <c r="J289" s="36" t="s">
        <v>3551</v>
      </c>
      <c r="K289" s="59">
        <f>IFERROR(VLOOKUP(B289,'Equip Rates'!$B:$D,3,FALSE), "No Equipment Rate")</f>
        <v>2100</v>
      </c>
      <c r="L289" s="59">
        <f t="shared" si="5"/>
        <v>21</v>
      </c>
      <c r="M289" s="37"/>
      <c r="N289" s="36"/>
      <c r="O289" s="37"/>
      <c r="P289" s="36" t="str">
        <f>IF(COUNTIF(INDEX(EQB[Equip '#],1):EQB[[#This Row],[Equip '#]], EQB[[#This Row],[Equip '#]])=1, SUMIF(EQB[Equip '#],EQB[[#This Row],[Equip '#]],EQB[Units]),"")</f>
        <v/>
      </c>
    </row>
    <row r="290" spans="1:16" x14ac:dyDescent="0.25">
      <c r="A290" s="36" t="str">
        <f>IF(EQB[[#This Row],[Job]]="","",IFERROR(VLOOKUP(EQB[[#This Row],[Job]],Table_Query_from_Cas_Ragle[[Job '#]:[Division]],4,FALSE),"New Job List Needed"))</f>
        <v>DFW</v>
      </c>
      <c r="B290" s="36" t="s">
        <v>3303</v>
      </c>
      <c r="C290" s="36" t="str">
        <f>IFERROR(_xlfn.XLOOKUP(EQB[[#This Row],[Equip '#]],Table7[Equip '#],Table7[Equipment Description],),"NO EQUIPMENT NUMBER")</f>
        <v>2018 CAT 279D</v>
      </c>
      <c r="D290" s="38">
        <f>Summary!$F$2</f>
        <v>45777</v>
      </c>
      <c r="E290" s="7" t="s">
        <v>3978</v>
      </c>
      <c r="F290" s="36">
        <v>1</v>
      </c>
      <c r="G290" s="45"/>
      <c r="H290" s="36">
        <v>4</v>
      </c>
      <c r="I290" s="36">
        <v>0.01</v>
      </c>
      <c r="J290" s="36" t="s">
        <v>3551</v>
      </c>
      <c r="K290" s="59">
        <f>IFERROR(VLOOKUP(B290,'Equip Rates'!$B:$D,3,FALSE), "No Equipment Rate")</f>
        <v>2100</v>
      </c>
      <c r="L290" s="59">
        <f t="shared" si="5"/>
        <v>21</v>
      </c>
      <c r="M290" s="37"/>
      <c r="N290" s="36"/>
      <c r="O290" s="37"/>
      <c r="P290" s="36">
        <f>IF(COUNTIF(INDEX(EQB[Equip '#],1):EQB[[#This Row],[Equip '#]], EQB[[#This Row],[Equip '#]])=1, SUMIF(EQB[Equip '#],EQB[[#This Row],[Equip '#]],EQB[Units]),"")</f>
        <v>0.5</v>
      </c>
    </row>
    <row r="291" spans="1:16" x14ac:dyDescent="0.25">
      <c r="A291" s="36" t="str">
        <f>IF(EQB[[#This Row],[Job]]="","",IFERROR(VLOOKUP(EQB[[#This Row],[Job]],Table_Query_from_Cas_Ragle[[Job '#]:[Division]],4,FALSE),"New Job List Needed"))</f>
        <v>DFW</v>
      </c>
      <c r="B291" s="36" t="s">
        <v>3101</v>
      </c>
      <c r="C291" s="36" t="str">
        <f>IFERROR(_xlfn.XLOOKUP(EQB[[#This Row],[Equip '#]],Table7[Equip '#],Table7[Equipment Description],),"NO EQUIPMENT NUMBER")</f>
        <v>John Deere 644K Loader</v>
      </c>
      <c r="D291" s="38">
        <f>Summary!$F$2</f>
        <v>45777</v>
      </c>
      <c r="E291" s="7" t="s">
        <v>3897</v>
      </c>
      <c r="F291" s="36">
        <v>1</v>
      </c>
      <c r="G291" s="45" t="s">
        <v>7781</v>
      </c>
      <c r="H291" s="36">
        <v>4</v>
      </c>
      <c r="I291" s="36">
        <v>0.02</v>
      </c>
      <c r="J291" s="36" t="s">
        <v>3551</v>
      </c>
      <c r="K291" s="59">
        <f>IFERROR(VLOOKUP(B291,'Equip Rates'!$B:$D,3,FALSE), "No Equipment Rate")</f>
        <v>1300</v>
      </c>
      <c r="L291" s="59">
        <f t="shared" si="5"/>
        <v>26</v>
      </c>
      <c r="M291" s="37"/>
      <c r="N291" s="36"/>
      <c r="O291" s="37"/>
      <c r="P291" s="36">
        <f>IF(COUNTIF(INDEX(EQB[Equip '#],1):EQB[[#This Row],[Equip '#]], EQB[[#This Row],[Equip '#]])=1, SUMIF(EQB[Equip '#],EQB[[#This Row],[Equip '#]],EQB[Units]),"")</f>
        <v>0.85</v>
      </c>
    </row>
    <row r="292" spans="1:16" x14ac:dyDescent="0.25">
      <c r="A292" s="36" t="str">
        <f>IF(EQB[[#This Row],[Job]]="","",IFERROR(VLOOKUP(EQB[[#This Row],[Job]],Table_Query_from_Cas_Ragle[[Job '#]:[Division]],4,FALSE),"New Job List Needed"))</f>
        <v>DFW</v>
      </c>
      <c r="B292" s="36" t="s">
        <v>3639</v>
      </c>
      <c r="C292" s="36" t="str">
        <f>IFERROR(_xlfn.XLOOKUP(EQB[[#This Row],[Equip '#]],Table7[Equip '#],Table7[Equipment Description],),"NO EQUIPMENT NUMBER")</f>
        <v>LOAD TRAIL PINTLE W/2-15K AXLE</v>
      </c>
      <c r="D292" s="38">
        <f>Summary!$F$2</f>
        <v>45777</v>
      </c>
      <c r="E292" s="7" t="s">
        <v>3897</v>
      </c>
      <c r="F292" s="36">
        <v>1</v>
      </c>
      <c r="G292" s="45" t="s">
        <v>7781</v>
      </c>
      <c r="H292" s="36">
        <v>4</v>
      </c>
      <c r="I292" s="36">
        <v>0.02</v>
      </c>
      <c r="J292" s="36" t="s">
        <v>3551</v>
      </c>
      <c r="K292" s="59">
        <f>IFERROR(VLOOKUP(B292,'Equip Rates'!$B:$D,3,FALSE), "No Equipment Rate")</f>
        <v>2000</v>
      </c>
      <c r="L292" s="59">
        <f t="shared" si="5"/>
        <v>40</v>
      </c>
      <c r="M292" s="37"/>
      <c r="N292" s="36"/>
      <c r="O292" s="37"/>
      <c r="P292" s="36">
        <f>IF(COUNTIF(INDEX(EQB[Equip '#],1):EQB[[#This Row],[Equip '#]], EQB[[#This Row],[Equip '#]])=1, SUMIF(EQB[Equip '#],EQB[[#This Row],[Equip '#]],EQB[Units]),"")</f>
        <v>1</v>
      </c>
    </row>
    <row r="293" spans="1:16" x14ac:dyDescent="0.25">
      <c r="A293" s="36" t="str">
        <f>IF(EQB[[#This Row],[Job]]="","",IFERROR(VLOOKUP(EQB[[#This Row],[Job]],Table_Query_from_Cas_Ragle[[Job '#]:[Division]],4,FALSE),"New Job List Needed"))</f>
        <v>DFW</v>
      </c>
      <c r="B293" s="36" t="s">
        <v>4264</v>
      </c>
      <c r="C293" s="36" t="str">
        <f>IFERROR(_xlfn.XLOOKUP(EQB[[#This Row],[Equip '#]],Table7[Equip '#],Table7[Equipment Description],),"NO EQUIPMENT NUMBER")</f>
        <v>CAT 430FIT (2012)</v>
      </c>
      <c r="D293" s="38">
        <f>Summary!$F$2</f>
        <v>45777</v>
      </c>
      <c r="E293" s="7" t="s">
        <v>3895</v>
      </c>
      <c r="F293" s="36">
        <v>1</v>
      </c>
      <c r="G293" s="45"/>
      <c r="H293" s="36">
        <v>4</v>
      </c>
      <c r="I293" s="36">
        <v>0.02</v>
      </c>
      <c r="J293" s="36" t="s">
        <v>3551</v>
      </c>
      <c r="K293" s="59">
        <f>IFERROR(VLOOKUP(B293,'Equip Rates'!$B:$D,3,FALSE), "No Equipment Rate")</f>
        <v>1500</v>
      </c>
      <c r="L293" s="59">
        <f t="shared" si="5"/>
        <v>30</v>
      </c>
      <c r="M293" s="37"/>
      <c r="N293" s="36"/>
      <c r="O293" s="37"/>
      <c r="P293" s="36">
        <f>IF(COUNTIF(INDEX(EQB[Equip '#],1):EQB[[#This Row],[Equip '#]], EQB[[#This Row],[Equip '#]])=1, SUMIF(EQB[Equip '#],EQB[[#This Row],[Equip '#]],EQB[Units]),"")</f>
        <v>1</v>
      </c>
    </row>
    <row r="294" spans="1:16" x14ac:dyDescent="0.25">
      <c r="A294" s="36" t="str">
        <f>IF(EQB[[#This Row],[Job]]="","",IFERROR(VLOOKUP(EQB[[#This Row],[Job]],Table_Query_from_Cas_Ragle[[Job '#]:[Division]],4,FALSE),"New Job List Needed"))</f>
        <v>DFW</v>
      </c>
      <c r="B294" s="36" t="s">
        <v>124</v>
      </c>
      <c r="C294" s="36" t="str">
        <f>IFERROR(_xlfn.XLOOKUP(EQB[[#This Row],[Equip '#]],Table7[Equip '#],Table7[Equipment Description],),"NO EQUIPMENT NUMBER")</f>
        <v>2023 SPARTAN 7X16 CR (034561)</v>
      </c>
      <c r="D294" s="38">
        <f>Summary!$F$2</f>
        <v>45777</v>
      </c>
      <c r="E294" s="7" t="s">
        <v>3173</v>
      </c>
      <c r="F294" s="36">
        <v>1</v>
      </c>
      <c r="G294" s="45" t="s">
        <v>2</v>
      </c>
      <c r="H294" s="36">
        <v>4</v>
      </c>
      <c r="I294" s="36">
        <v>0.02</v>
      </c>
      <c r="J294" s="36" t="s">
        <v>3551</v>
      </c>
      <c r="K294" s="59">
        <f>IFERROR(VLOOKUP(B294,'Equip Rates'!$B:$D,3,FALSE), "No Equipment Rate")</f>
        <v>1300</v>
      </c>
      <c r="L294" s="59">
        <f t="shared" si="5"/>
        <v>26</v>
      </c>
      <c r="M294" s="37"/>
      <c r="N294" s="36"/>
      <c r="O294" s="37"/>
      <c r="P294" s="36">
        <f>IF(COUNTIF(INDEX(EQB[Equip '#],1):EQB[[#This Row],[Equip '#]], EQB[[#This Row],[Equip '#]])=1, SUMIF(EQB[Equip '#],EQB[[#This Row],[Equip '#]],EQB[Units]),"")</f>
        <v>1</v>
      </c>
    </row>
    <row r="295" spans="1:16" x14ac:dyDescent="0.25">
      <c r="A295" s="36" t="str">
        <f>IF(EQB[[#This Row],[Job]]="","",IFERROR(VLOOKUP(EQB[[#This Row],[Job]],Table_Query_from_Cas_Ragle[[Job '#]:[Division]],4,FALSE),"New Job List Needed"))</f>
        <v>DFW</v>
      </c>
      <c r="B295" s="36" t="s">
        <v>125</v>
      </c>
      <c r="C295" s="36" t="str">
        <f>IFERROR(_xlfn.XLOOKUP(EQB[[#This Row],[Equip '#]],Table7[Equip '#],Table7[Equipment Description],),"NO EQUIPMENT NUMBER")</f>
        <v>2019 FRGHT M2-106 DT (5850)</v>
      </c>
      <c r="D295" s="38">
        <f>Summary!$F$2</f>
        <v>45777</v>
      </c>
      <c r="E295" s="7" t="s">
        <v>3971</v>
      </c>
      <c r="F295" s="36">
        <v>1</v>
      </c>
      <c r="G295" s="45" t="s">
        <v>7781</v>
      </c>
      <c r="H295" s="36">
        <v>4</v>
      </c>
      <c r="I295" s="36">
        <v>0.02</v>
      </c>
      <c r="J295" s="36" t="s">
        <v>3551</v>
      </c>
      <c r="K295" s="59">
        <f>IFERROR(VLOOKUP(B295,'Equip Rates'!$B:$D,3,FALSE), "No Equipment Rate")</f>
        <v>1300</v>
      </c>
      <c r="L295" s="59">
        <f t="shared" si="5"/>
        <v>26</v>
      </c>
      <c r="M295" s="37"/>
      <c r="N295" s="36"/>
      <c r="O295" s="37"/>
      <c r="P295" s="36">
        <f>IF(COUNTIF(INDEX(EQB[Equip '#],1):EQB[[#This Row],[Equip '#]], EQB[[#This Row],[Equip '#]])=1, SUMIF(EQB[Equip '#],EQB[[#This Row],[Equip '#]],EQB[Units]),"")</f>
        <v>0.5</v>
      </c>
    </row>
    <row r="296" spans="1:16" x14ac:dyDescent="0.25">
      <c r="A296" s="36" t="str">
        <f>IF(EQB[[#This Row],[Job]]="","",IFERROR(VLOOKUP(EQB[[#This Row],[Job]],Table_Query_from_Cas_Ragle[[Job '#]:[Division]],4,FALSE),"New Job List Needed"))</f>
        <v>DFW</v>
      </c>
      <c r="B296" s="36" t="s">
        <v>133</v>
      </c>
      <c r="C296" s="36" t="str">
        <f>IFERROR(_xlfn.XLOOKUP(EQB[[#This Row],[Equip '#]],Table7[Equip '#],Table7[Equipment Description],),"NO EQUIPMENT NUMBER")</f>
        <v>2018 FRGHT M2-106 DT (8632)</v>
      </c>
      <c r="D296" s="38">
        <f>Summary!$F$2</f>
        <v>45777</v>
      </c>
      <c r="E296" s="7" t="s">
        <v>3175</v>
      </c>
      <c r="F296" s="36">
        <v>1</v>
      </c>
      <c r="G296" s="45" t="s">
        <v>2</v>
      </c>
      <c r="H296" s="36">
        <v>4</v>
      </c>
      <c r="I296" s="36">
        <v>0.02</v>
      </c>
      <c r="J296" s="36" t="s">
        <v>3551</v>
      </c>
      <c r="K296" s="59">
        <f>IFERROR(VLOOKUP(B296,'Equip Rates'!$B:$D,3,FALSE), "No Equipment Rate")</f>
        <v>1500</v>
      </c>
      <c r="L296" s="59">
        <f t="shared" ref="L296:L327" si="6">IFERROR(K296*I296,0)</f>
        <v>30</v>
      </c>
      <c r="M296" s="37"/>
      <c r="N296" s="36"/>
      <c r="O296" s="37"/>
      <c r="P296" s="36">
        <f>IF(COUNTIF(INDEX(EQB[Equip '#],1):EQB[[#This Row],[Equip '#]], EQB[[#This Row],[Equip '#]])=1, SUMIF(EQB[Equip '#],EQB[[#This Row],[Equip '#]],EQB[Units]),"")</f>
        <v>1</v>
      </c>
    </row>
    <row r="297" spans="1:16" x14ac:dyDescent="0.25">
      <c r="A297" s="36" t="str">
        <f>IF(EQB[[#This Row],[Job]]="","",IFERROR(VLOOKUP(EQB[[#This Row],[Job]],Table_Query_from_Cas_Ragle[[Job '#]:[Division]],4,FALSE),"New Job List Needed"))</f>
        <v>DFW</v>
      </c>
      <c r="B297" s="36" t="s">
        <v>133</v>
      </c>
      <c r="C297" s="36" t="str">
        <f>IFERROR(_xlfn.XLOOKUP(EQB[[#This Row],[Equip '#]],Table7[Equip '#],Table7[Equipment Description],),"NO EQUIPMENT NUMBER")</f>
        <v>2022 DODGE RAM 1500</v>
      </c>
      <c r="D297" s="38">
        <f>Summary!$F$2</f>
        <v>45777</v>
      </c>
      <c r="E297" s="7" t="s">
        <v>3713</v>
      </c>
      <c r="F297" s="36">
        <v>1</v>
      </c>
      <c r="G297" s="45" t="s">
        <v>7781</v>
      </c>
      <c r="H297" s="36">
        <v>4</v>
      </c>
      <c r="I297" s="36">
        <v>0.02</v>
      </c>
      <c r="J297" s="36" t="s">
        <v>3551</v>
      </c>
      <c r="K297" s="59">
        <f>IFERROR(VLOOKUP(B297,'Equip Rates'!$B:$D,3,FALSE), "No Equipment Rate")</f>
        <v>1500</v>
      </c>
      <c r="L297" s="59">
        <f t="shared" si="6"/>
        <v>30</v>
      </c>
      <c r="M297" s="37"/>
      <c r="N297" s="36"/>
      <c r="O297" s="37"/>
      <c r="P297" s="36">
        <f>IF(COUNTIF(INDEX(EQB[Equip '#],1):EQB[[#This Row],[Equip '#]], EQB[[#This Row],[Equip '#]])=1, SUMIF(EQB[Equip '#],EQB[[#This Row],[Equip '#]],EQB[Units]),"")</f>
        <v>1</v>
      </c>
    </row>
    <row r="298" spans="1:16" x14ac:dyDescent="0.25">
      <c r="A298" s="36" t="str">
        <f>IF(EQB[[#This Row],[Job]]="","",IFERROR(VLOOKUP(EQB[[#This Row],[Job]],Table_Query_from_Cas_Ragle[[Job '#]:[Division]],4,FALSE),"New Job List Needed"))</f>
        <v>DFW</v>
      </c>
      <c r="B298" s="36" t="s">
        <v>133</v>
      </c>
      <c r="C298" s="36" t="str">
        <f>IFERROR(_xlfn.XLOOKUP(EQB[[#This Row],[Equip '#]],Table7[Equip '#],Table7[Equipment Description],),"NO EQUIPMENT NUMBER")</f>
        <v>2022 DODGE RAM 1500</v>
      </c>
      <c r="D298" s="38">
        <f>Summary!$F$2</f>
        <v>45777</v>
      </c>
      <c r="E298" s="7" t="s">
        <v>3897</v>
      </c>
      <c r="F298" s="36">
        <v>1</v>
      </c>
      <c r="G298" s="45" t="s">
        <v>7781</v>
      </c>
      <c r="H298" s="36">
        <v>4</v>
      </c>
      <c r="I298" s="36">
        <v>0.02</v>
      </c>
      <c r="J298" s="36" t="s">
        <v>3551</v>
      </c>
      <c r="K298" s="59">
        <f>IFERROR(VLOOKUP(B298,'Equip Rates'!$B:$D,3,FALSE), "No Equipment Rate")</f>
        <v>1500</v>
      </c>
      <c r="L298" s="59">
        <f t="shared" si="6"/>
        <v>30</v>
      </c>
      <c r="M298" s="37"/>
      <c r="N298" s="36"/>
      <c r="O298" s="37"/>
      <c r="P298" s="36">
        <f>IF(COUNTIF(INDEX(EQB[Equip '#],1):EQB[[#This Row],[Equip '#]], EQB[[#This Row],[Equip '#]])=1, SUMIF(EQB[Equip '#],EQB[[#This Row],[Equip '#]],EQB[Units]),"")</f>
        <v>1</v>
      </c>
    </row>
    <row r="299" spans="1:16" x14ac:dyDescent="0.25">
      <c r="A299" s="36" t="str">
        <f>IF(EQB[[#This Row],[Job]]="","",IFERROR(VLOOKUP(EQB[[#This Row],[Job]],Table_Query_from_Cas_Ragle[[Job '#]:[Division]],4,FALSE),"New Job List Needed"))</f>
        <v>DFW</v>
      </c>
      <c r="B299" s="36" t="s">
        <v>133</v>
      </c>
      <c r="C299" s="36" t="str">
        <f>IFERROR(_xlfn.XLOOKUP(EQB[[#This Row],[Equip '#]],Table7[Equip '#],Table7[Equipment Description],),"NO EQUIPMENT NUMBER")</f>
        <v>2022 DODGE RAM 1500</v>
      </c>
      <c r="D299" s="38">
        <f>Summary!$F$2</f>
        <v>45777</v>
      </c>
      <c r="E299" s="7" t="s">
        <v>3971</v>
      </c>
      <c r="F299" s="36">
        <v>1</v>
      </c>
      <c r="G299" s="45" t="s">
        <v>7781</v>
      </c>
      <c r="H299" s="36">
        <v>4</v>
      </c>
      <c r="I299" s="36">
        <v>0.02</v>
      </c>
      <c r="J299" s="36" t="s">
        <v>3551</v>
      </c>
      <c r="K299" s="59">
        <f>IFERROR(VLOOKUP(B299,'Equip Rates'!$B:$D,3,FALSE), "No Equipment Rate")</f>
        <v>1500</v>
      </c>
      <c r="L299" s="59">
        <f t="shared" si="6"/>
        <v>30</v>
      </c>
      <c r="M299" s="37"/>
      <c r="N299" s="36"/>
      <c r="O299" s="37"/>
      <c r="P299" s="36">
        <f>IF(COUNTIF(INDEX(EQB[Equip '#],1):EQB[[#This Row],[Equip '#]], EQB[[#This Row],[Equip '#]])=1, SUMIF(EQB[Equip '#],EQB[[#This Row],[Equip '#]],EQB[Units]),"")</f>
        <v>0.2</v>
      </c>
    </row>
    <row r="300" spans="1:16" x14ac:dyDescent="0.25">
      <c r="A300" s="36" t="str">
        <f>IF(EQB[[#This Row],[Job]]="","",IFERROR(VLOOKUP(EQB[[#This Row],[Job]],Table_Query_from_Cas_Ragle[[Job '#]:[Division]],4,FALSE),"New Job List Needed"))</f>
        <v>DFW</v>
      </c>
      <c r="B300" s="36" t="s">
        <v>149</v>
      </c>
      <c r="C300" s="36" t="str">
        <f>IFERROR(_xlfn.XLOOKUP(EQB[[#This Row],[Equip '#]],Table7[Equip '#],Table7[Equipment Description],),"NO EQUIPMENT NUMBER")</f>
        <v>2023 FORD F-250 XL</v>
      </c>
      <c r="D300" s="38">
        <f>Summary!$F$2</f>
        <v>45777</v>
      </c>
      <c r="E300" s="7" t="s">
        <v>3897</v>
      </c>
      <c r="F300" s="36">
        <v>1</v>
      </c>
      <c r="G300" s="45" t="s">
        <v>7781</v>
      </c>
      <c r="H300" s="36">
        <v>4</v>
      </c>
      <c r="I300" s="36">
        <v>0.02</v>
      </c>
      <c r="J300" s="36" t="s">
        <v>3551</v>
      </c>
      <c r="K300" s="59">
        <f>IFERROR(VLOOKUP(B300,'Equip Rates'!$B:$D,3,FALSE), "No Equipment Rate")</f>
        <v>1500</v>
      </c>
      <c r="L300" s="59">
        <f t="shared" si="6"/>
        <v>30</v>
      </c>
      <c r="M300" s="37"/>
      <c r="N300" s="36"/>
      <c r="O300" s="37"/>
      <c r="P300" s="36">
        <f>IF(COUNTIF(INDEX(EQB[Equip '#],1):EQB[[#This Row],[Equip '#]], EQB[[#This Row],[Equip '#]])=1, SUMIF(EQB[Equip '#],EQB[[#This Row],[Equip '#]],EQB[Units]),"")</f>
        <v>1</v>
      </c>
    </row>
    <row r="301" spans="1:16" x14ac:dyDescent="0.25">
      <c r="A301" s="36" t="str">
        <f>IF(EQB[[#This Row],[Job]]="","",IFERROR(VLOOKUP(EQB[[#This Row],[Job]],Table_Query_from_Cas_Ragle[[Job '#]:[Division]],4,FALSE),"New Job List Needed"))</f>
        <v>DFW</v>
      </c>
      <c r="B301" s="36" t="s">
        <v>151</v>
      </c>
      <c r="C301" s="36" t="str">
        <f>IFERROR(_xlfn.XLOOKUP(EQB[[#This Row],[Equip '#]],Table7[Equip '#],Table7[Equipment Description],),"NO EQUIPMENT NUMBER")</f>
        <v>2023 FORD F-250 XL</v>
      </c>
      <c r="D301" s="38">
        <f>Summary!$F$2</f>
        <v>45777</v>
      </c>
      <c r="E301" s="7" t="s">
        <v>3222</v>
      </c>
      <c r="F301" s="36">
        <v>1</v>
      </c>
      <c r="G301" s="45" t="s">
        <v>2</v>
      </c>
      <c r="H301" s="36">
        <v>4</v>
      </c>
      <c r="I301" s="36">
        <v>0.02</v>
      </c>
      <c r="J301" s="36" t="s">
        <v>3551</v>
      </c>
      <c r="K301" s="59">
        <f>IFERROR(VLOOKUP(B301,'Equip Rates'!$B:$D,3,FALSE), "No Equipment Rate")</f>
        <v>1500</v>
      </c>
      <c r="L301" s="59">
        <f t="shared" si="6"/>
        <v>30</v>
      </c>
      <c r="M301" s="37"/>
      <c r="N301" s="36"/>
      <c r="O301" s="37"/>
      <c r="P301" s="36">
        <f>IF(COUNTIF(INDEX(EQB[Equip '#],1):EQB[[#This Row],[Equip '#]], EQB[[#This Row],[Equip '#]])=1, SUMIF(EQB[Equip '#],EQB[[#This Row],[Equip '#]],EQB[Units]),"")</f>
        <v>1</v>
      </c>
    </row>
    <row r="302" spans="1:16" x14ac:dyDescent="0.25">
      <c r="A302" s="36" t="str">
        <f>IF(EQB[[#This Row],[Job]]="","",IFERROR(VLOOKUP(EQB[[#This Row],[Job]],Table_Query_from_Cas_Ragle[[Job '#]:[Division]],4,FALSE),"New Job List Needed"))</f>
        <v>DFW</v>
      </c>
      <c r="B302" s="36" t="s">
        <v>151</v>
      </c>
      <c r="C302" s="36" t="str">
        <f>IFERROR(_xlfn.XLOOKUP(EQB[[#This Row],[Equip '#]],Table7[Equip '#],Table7[Equipment Description],),"NO EQUIPMENT NUMBER")</f>
        <v>2023 FORD F-250 XL</v>
      </c>
      <c r="D302" s="38">
        <f>Summary!$F$2</f>
        <v>45777</v>
      </c>
      <c r="E302" s="7" t="s">
        <v>4276</v>
      </c>
      <c r="F302" s="36">
        <v>1</v>
      </c>
      <c r="G302" s="45" t="s">
        <v>7782</v>
      </c>
      <c r="H302" s="36">
        <v>4</v>
      </c>
      <c r="I302" s="36">
        <v>0.02</v>
      </c>
      <c r="J302" s="36" t="s">
        <v>3551</v>
      </c>
      <c r="K302" s="59">
        <f>IFERROR(VLOOKUP(B302,'Equip Rates'!$B:$D,3,FALSE), "No Equipment Rate")</f>
        <v>1500</v>
      </c>
      <c r="L302" s="59">
        <f t="shared" si="6"/>
        <v>30</v>
      </c>
      <c r="M302" s="37"/>
      <c r="N302" s="36"/>
      <c r="O302" s="37"/>
      <c r="P302" s="36">
        <f>IF(COUNTIF(INDEX(EQB[Equip '#],1):EQB[[#This Row],[Equip '#]], EQB[[#This Row],[Equip '#]])=1, SUMIF(EQB[Equip '#],EQB[[#This Row],[Equip '#]],EQB[Units]),"")</f>
        <v>1</v>
      </c>
    </row>
    <row r="303" spans="1:16" x14ac:dyDescent="0.25">
      <c r="A303" s="36" t="str">
        <f>IF(EQB[[#This Row],[Job]]="","",IFERROR(VLOOKUP(EQB[[#This Row],[Job]],Table_Query_from_Cas_Ragle[[Job '#]:[Division]],4,FALSE),"New Job List Needed"))</f>
        <v>DFW</v>
      </c>
      <c r="B303" s="36" t="s">
        <v>3104</v>
      </c>
      <c r="C303" s="36" t="str">
        <f>IFERROR(_xlfn.XLOOKUP(EQB[[#This Row],[Equip '#]],Table7[Equip '#],Table7[Equipment Description],),"NO EQUIPMENT NUMBER")</f>
        <v>2024 F150 STX (D49666)</v>
      </c>
      <c r="D303" s="38">
        <f>Summary!$F$2</f>
        <v>45777</v>
      </c>
      <c r="E303" s="7" t="s">
        <v>3481</v>
      </c>
      <c r="F303" s="36">
        <v>1</v>
      </c>
      <c r="G303" s="45" t="s">
        <v>2</v>
      </c>
      <c r="H303" s="36">
        <v>4</v>
      </c>
      <c r="I303" s="36">
        <v>0.02</v>
      </c>
      <c r="J303" s="36" t="s">
        <v>3551</v>
      </c>
      <c r="K303" s="59">
        <f>IFERROR(VLOOKUP(B303,'Equip Rates'!$B:$D,3,FALSE), "No Equipment Rate")</f>
        <v>1500</v>
      </c>
      <c r="L303" s="59">
        <f t="shared" si="6"/>
        <v>30</v>
      </c>
      <c r="M303" s="37"/>
      <c r="N303" s="36"/>
      <c r="O303" s="37"/>
      <c r="P303" s="36">
        <f>IF(COUNTIF(INDEX(EQB[Equip '#],1):EQB[[#This Row],[Equip '#]], EQB[[#This Row],[Equip '#]])=1, SUMIF(EQB[Equip '#],EQB[[#This Row],[Equip '#]],EQB[Units]),"")</f>
        <v>1</v>
      </c>
    </row>
    <row r="304" spans="1:16" x14ac:dyDescent="0.25">
      <c r="A304" s="36" t="str">
        <f>IF(EQB[[#This Row],[Job]]="","",IFERROR(VLOOKUP(EQB[[#This Row],[Job]],Table_Query_from_Cas_Ragle[[Job '#]:[Division]],4,FALSE),"New Job List Needed"))</f>
        <v>DFW</v>
      </c>
      <c r="B304" s="36" t="s">
        <v>4094</v>
      </c>
      <c r="C304" s="36" t="str">
        <f>IFERROR(_xlfn.XLOOKUP(EQB[[#This Row],[Equip '#]],Table7[Equip '#],Table7[Equipment Description],),"NO EQUIPMENT NUMBER")</f>
        <v>85B Bob Cat Excavator</v>
      </c>
      <c r="D304" s="38">
        <f>Summary!$F$2</f>
        <v>45777</v>
      </c>
      <c r="E304" s="7" t="s">
        <v>4078</v>
      </c>
      <c r="F304" s="36">
        <v>1</v>
      </c>
      <c r="G304" s="45" t="s">
        <v>7781</v>
      </c>
      <c r="H304" s="36">
        <v>4</v>
      </c>
      <c r="I304" s="36">
        <v>0.02</v>
      </c>
      <c r="J304" s="36" t="s">
        <v>3551</v>
      </c>
      <c r="K304" s="59">
        <f>IFERROR(VLOOKUP(B304,'Equip Rates'!$B:$D,3,FALSE), "No Equipment Rate")</f>
        <v>1000</v>
      </c>
      <c r="L304" s="59">
        <f t="shared" si="6"/>
        <v>20</v>
      </c>
      <c r="M304" s="37"/>
      <c r="N304" s="36"/>
      <c r="O304" s="37"/>
      <c r="P304" s="36">
        <f>IF(COUNTIF(INDEX(EQB[Equip '#],1):EQB[[#This Row],[Equip '#]], EQB[[#This Row],[Equip '#]])=1, SUMIF(EQB[Equip '#],EQB[[#This Row],[Equip '#]],EQB[Units]),"")</f>
        <v>1</v>
      </c>
    </row>
    <row r="305" spans="1:16" x14ac:dyDescent="0.25">
      <c r="A305" s="36" t="str">
        <f>IF(EQB[[#This Row],[Job]]="","",IFERROR(VLOOKUP(EQB[[#This Row],[Job]],Table_Query_from_Cas_Ragle[[Job '#]:[Division]],4,FALSE),"New Job List Needed"))</f>
        <v>DFW</v>
      </c>
      <c r="B305" s="36" t="s">
        <v>4096</v>
      </c>
      <c r="C305" s="36" t="str">
        <f>IFERROR(_xlfn.XLOOKUP(EQB[[#This Row],[Equip '#]],Table7[Equip '#],Table7[Equipment Description],),"NO EQUIPMENT NUMBER")</f>
        <v>Bobcat E85 w/ 24" bkt</v>
      </c>
      <c r="D305" s="38">
        <f>Summary!$F$2</f>
        <v>45777</v>
      </c>
      <c r="E305" s="7" t="s">
        <v>292</v>
      </c>
      <c r="F305" s="36">
        <v>1</v>
      </c>
      <c r="G305" s="45" t="s">
        <v>2</v>
      </c>
      <c r="H305" s="36">
        <v>4</v>
      </c>
      <c r="I305" s="36">
        <v>0.02</v>
      </c>
      <c r="J305" s="36" t="s">
        <v>3551</v>
      </c>
      <c r="K305" s="59">
        <f>IFERROR(VLOOKUP(B305,'Equip Rates'!$B:$D,3,FALSE), "No Equipment Rate")</f>
        <v>1000</v>
      </c>
      <c r="L305" s="59">
        <f t="shared" si="6"/>
        <v>20</v>
      </c>
      <c r="M305" s="37"/>
      <c r="N305" s="36"/>
      <c r="O305" s="37"/>
      <c r="P305" s="36">
        <f>IF(COUNTIF(INDEX(EQB[Equip '#],1):EQB[[#This Row],[Equip '#]], EQB[[#This Row],[Equip '#]])=1, SUMIF(EQB[Equip '#],EQB[[#This Row],[Equip '#]],EQB[Units]),"")</f>
        <v>0.45</v>
      </c>
    </row>
    <row r="306" spans="1:16" x14ac:dyDescent="0.25">
      <c r="A306" s="36" t="str">
        <f>IF(EQB[[#This Row],[Job]]="","",IFERROR(VLOOKUP(EQB[[#This Row],[Job]],Table_Query_from_Cas_Ragle[[Job '#]:[Division]],4,FALSE),"New Job List Needed"))</f>
        <v>DFW</v>
      </c>
      <c r="B306" s="36" t="s">
        <v>4097</v>
      </c>
      <c r="C306" s="36" t="str">
        <f>IFERROR(_xlfn.XLOOKUP(EQB[[#This Row],[Equip '#]],Table7[Equip '#],Table7[Equipment Description],),"NO EQUIPMENT NUMBER")</f>
        <v>CAT 308E2CRSB (2013)</v>
      </c>
      <c r="D306" s="38">
        <f>Summary!$F$2</f>
        <v>45777</v>
      </c>
      <c r="E306" s="7" t="s">
        <v>3895</v>
      </c>
      <c r="F306" s="36">
        <v>1</v>
      </c>
      <c r="G306" s="45" t="s">
        <v>7781</v>
      </c>
      <c r="H306" s="36">
        <v>4</v>
      </c>
      <c r="I306" s="36">
        <v>0.02</v>
      </c>
      <c r="J306" s="36" t="s">
        <v>3551</v>
      </c>
      <c r="K306" s="59">
        <f>IFERROR(VLOOKUP(B306,'Equip Rates'!$B:$D,3,FALSE), "No Equipment Rate")</f>
        <v>1000</v>
      </c>
      <c r="L306" s="59">
        <f t="shared" si="6"/>
        <v>20</v>
      </c>
      <c r="M306" s="37"/>
      <c r="N306" s="36"/>
      <c r="O306" s="37"/>
      <c r="P306" s="36" t="str">
        <f>IF(COUNTIF(INDEX(EQB[Equip '#],1):EQB[[#This Row],[Equip '#]], EQB[[#This Row],[Equip '#]])=1, SUMIF(EQB[Equip '#],EQB[[#This Row],[Equip '#]],EQB[Units]),"")</f>
        <v/>
      </c>
    </row>
    <row r="307" spans="1:16" x14ac:dyDescent="0.25">
      <c r="A307" s="36" t="str">
        <f>IF(EQB[[#This Row],[Job]]="","",IFERROR(VLOOKUP(EQB[[#This Row],[Job]],Table_Query_from_Cas_Ragle[[Job '#]:[Division]],4,FALSE),"New Job List Needed"))</f>
        <v>DFW</v>
      </c>
      <c r="B307" s="36" t="s">
        <v>4098</v>
      </c>
      <c r="C307" s="36" t="str">
        <f>IFERROR(_xlfn.XLOOKUP(EQB[[#This Row],[Equip '#]],Table7[Equip '#],Table7[Equipment Description],),"NO EQUIPMENT NUMBER")</f>
        <v>2015 CAT 308E CR</v>
      </c>
      <c r="D307" s="38">
        <f>Summary!$F$2</f>
        <v>45777</v>
      </c>
      <c r="E307" s="7" t="s">
        <v>3173</v>
      </c>
      <c r="F307" s="36">
        <v>1</v>
      </c>
      <c r="G307" s="45" t="s">
        <v>2</v>
      </c>
      <c r="H307" s="36">
        <v>4</v>
      </c>
      <c r="I307" s="36">
        <v>0.02</v>
      </c>
      <c r="J307" s="36" t="s">
        <v>3551</v>
      </c>
      <c r="K307" s="59">
        <f>IFERROR(VLOOKUP(B307,'Equip Rates'!$B:$D,3,FALSE), "No Equipment Rate")</f>
        <v>1000</v>
      </c>
      <c r="L307" s="59">
        <f t="shared" si="6"/>
        <v>20</v>
      </c>
      <c r="M307" s="37"/>
      <c r="N307" s="36"/>
      <c r="O307" s="37"/>
      <c r="P307" s="36">
        <f>IF(COUNTIF(INDEX(EQB[Equip '#],1):EQB[[#This Row],[Equip '#]], EQB[[#This Row],[Equip '#]])=1, SUMIF(EQB[Equip '#],EQB[[#This Row],[Equip '#]],EQB[Units]),"")</f>
        <v>1</v>
      </c>
    </row>
    <row r="308" spans="1:16" x14ac:dyDescent="0.25">
      <c r="A308" s="36" t="str">
        <f>IF(EQB[[#This Row],[Job]]="","",IFERROR(VLOOKUP(EQB[[#This Row],[Job]],Table_Query_from_Cas_Ragle[[Job '#]:[Division]],4,FALSE),"New Job List Needed"))</f>
        <v>DFW</v>
      </c>
      <c r="B308" s="36" t="s">
        <v>4098</v>
      </c>
      <c r="C308" s="36" t="str">
        <f>IFERROR(_xlfn.XLOOKUP(EQB[[#This Row],[Equip '#]],Table7[Equip '#],Table7[Equipment Description],),"NO EQUIPMENT NUMBER")</f>
        <v>2023 CAT 308E2 CR</v>
      </c>
      <c r="D308" s="38">
        <f>Summary!$F$2</f>
        <v>45777</v>
      </c>
      <c r="E308" s="7" t="s">
        <v>3895</v>
      </c>
      <c r="F308" s="36">
        <v>1</v>
      </c>
      <c r="G308" s="45" t="s">
        <v>7781</v>
      </c>
      <c r="H308" s="36">
        <v>4</v>
      </c>
      <c r="I308" s="36">
        <v>0.02</v>
      </c>
      <c r="J308" s="36" t="s">
        <v>3551</v>
      </c>
      <c r="K308" s="59">
        <f>IFERROR(VLOOKUP(B308,'Equip Rates'!$B:$D,3,FALSE), "No Equipment Rate")</f>
        <v>1000</v>
      </c>
      <c r="L308" s="59">
        <f t="shared" si="6"/>
        <v>20</v>
      </c>
      <c r="M308" s="37"/>
      <c r="N308" s="36"/>
      <c r="O308" s="37"/>
      <c r="P308" s="36">
        <f>IF(COUNTIF(INDEX(EQB[Equip '#],1):EQB[[#This Row],[Equip '#]], EQB[[#This Row],[Equip '#]])=1, SUMIF(EQB[Equip '#],EQB[[#This Row],[Equip '#]],EQB[Units]),"")</f>
        <v>1</v>
      </c>
    </row>
    <row r="309" spans="1:16" x14ac:dyDescent="0.25">
      <c r="A309" s="36" t="str">
        <f>IF(EQB[[#This Row],[Job]]="","",IFERROR(VLOOKUP(EQB[[#This Row],[Job]],Table_Query_from_Cas_Ragle[[Job '#]:[Division]],4,FALSE),"New Job List Needed"))</f>
        <v>DFW</v>
      </c>
      <c r="B309" s="36" t="s">
        <v>104</v>
      </c>
      <c r="C309" s="36" t="str">
        <f>IFERROR(_xlfn.XLOOKUP(EQB[[#This Row],[Equip '#]],Table7[Equip '#],Table7[Equipment Description],),"NO EQUIPMENT NUMBER")</f>
        <v>WANCO ARROW BOARD (1005266)</v>
      </c>
      <c r="D309" s="38">
        <f>Summary!$F$2</f>
        <v>45777</v>
      </c>
      <c r="E309" s="7" t="s">
        <v>3713</v>
      </c>
      <c r="F309" s="36">
        <v>1</v>
      </c>
      <c r="G309" s="45" t="s">
        <v>7781</v>
      </c>
      <c r="H309" s="36">
        <v>4</v>
      </c>
      <c r="I309" s="36">
        <v>0.02</v>
      </c>
      <c r="J309" s="36" t="s">
        <v>3551</v>
      </c>
      <c r="K309" s="59">
        <f>IFERROR(VLOOKUP(B309,'Equip Rates'!$B:$D,3,FALSE), "No Equipment Rate")</f>
        <v>1300</v>
      </c>
      <c r="L309" s="59">
        <f t="shared" si="6"/>
        <v>26</v>
      </c>
      <c r="M309" s="37"/>
      <c r="N309" s="36"/>
      <c r="O309" s="37"/>
      <c r="P309" s="36" t="str">
        <f>IF(COUNTIF(INDEX(EQB[Equip '#],1):EQB[[#This Row],[Equip '#]], EQB[[#This Row],[Equip '#]])=1, SUMIF(EQB[Equip '#],EQB[[#This Row],[Equip '#]],EQB[Units]),"")</f>
        <v/>
      </c>
    </row>
    <row r="310" spans="1:16" x14ac:dyDescent="0.25">
      <c r="A310" s="36" t="str">
        <f>IF(EQB[[#This Row],[Job]]="","",IFERROR(VLOOKUP(EQB[[#This Row],[Job]],Table_Query_from_Cas_Ragle[[Job '#]:[Division]],4,FALSE),"New Job List Needed"))</f>
        <v>DFW</v>
      </c>
      <c r="B310" s="36" t="s">
        <v>104</v>
      </c>
      <c r="C310" s="36" t="str">
        <f>IFERROR(_xlfn.XLOOKUP(EQB[[#This Row],[Equip '#]],Table7[Equip '#],Table7[Equipment Description],),"NO EQUIPMENT NUMBER")</f>
        <v>2023 F550 D21569 Lube Truck</v>
      </c>
      <c r="D310" s="38">
        <f>Summary!$F$2</f>
        <v>45777</v>
      </c>
      <c r="E310" s="7" t="s">
        <v>3897</v>
      </c>
      <c r="F310" s="36">
        <v>1</v>
      </c>
      <c r="G310" s="45" t="s">
        <v>7781</v>
      </c>
      <c r="H310" s="36">
        <v>4</v>
      </c>
      <c r="I310" s="36">
        <v>0.02</v>
      </c>
      <c r="J310" s="36" t="s">
        <v>3551</v>
      </c>
      <c r="K310" s="59">
        <f>IFERROR(VLOOKUP(B310,'Equip Rates'!$B:$D,3,FALSE), "No Equipment Rate")</f>
        <v>1300</v>
      </c>
      <c r="L310" s="59">
        <f t="shared" si="6"/>
        <v>26</v>
      </c>
      <c r="M310" s="37"/>
      <c r="N310" s="36"/>
      <c r="O310" s="37"/>
      <c r="P310" s="36" t="str">
        <f>IF(COUNTIF(INDEX(EQB[Equip '#],1):EQB[[#This Row],[Equip '#]], EQB[[#This Row],[Equip '#]])=1, SUMIF(EQB[Equip '#],EQB[[#This Row],[Equip '#]],EQB[Units]),"")</f>
        <v/>
      </c>
    </row>
    <row r="311" spans="1:16" x14ac:dyDescent="0.25">
      <c r="A311" s="36" t="str">
        <f>IF(EQB[[#This Row],[Job]]="","",IFERROR(VLOOKUP(EQB[[#This Row],[Job]],Table_Query_from_Cas_Ragle[[Job '#]:[Division]],4,FALSE),"New Job List Needed"))</f>
        <v>DFW</v>
      </c>
      <c r="B311" s="36" t="s">
        <v>64</v>
      </c>
      <c r="C311" s="36" t="str">
        <f>IFERROR(_xlfn.XLOOKUP(EQB[[#This Row],[Equip '#]],Table7[Equip '#],Table7[Equipment Description],),"NO EQUIPMENT NUMBER")</f>
        <v>2024 F550 MT E60786 MT-15</v>
      </c>
      <c r="D311" s="38">
        <f>Summary!$F$2</f>
        <v>45777</v>
      </c>
      <c r="E311" s="7" t="s">
        <v>3978</v>
      </c>
      <c r="F311" s="36">
        <v>1</v>
      </c>
      <c r="G311" s="45"/>
      <c r="H311" s="36">
        <v>4</v>
      </c>
      <c r="I311" s="36">
        <v>0.02</v>
      </c>
      <c r="J311" s="36" t="s">
        <v>3551</v>
      </c>
      <c r="K311" s="59">
        <f>IFERROR(VLOOKUP(B311,'Equip Rates'!$B:$D,3,FALSE), "No Equipment Rate")</f>
        <v>3000</v>
      </c>
      <c r="L311" s="59">
        <f t="shared" si="6"/>
        <v>60</v>
      </c>
      <c r="M311" s="37"/>
      <c r="N311" s="36"/>
      <c r="O311" s="37"/>
      <c r="P311" s="36" t="str">
        <f>IF(COUNTIF(INDEX(EQB[Equip '#],1):EQB[[#This Row],[Equip '#]], EQB[[#This Row],[Equip '#]])=1, SUMIF(EQB[Equip '#],EQB[[#This Row],[Equip '#]],EQB[Units]),"")</f>
        <v/>
      </c>
    </row>
    <row r="312" spans="1:16" x14ac:dyDescent="0.25">
      <c r="A312" s="36" t="str">
        <f>IF(EQB[[#This Row],[Job]]="","",IFERROR(VLOOKUP(EQB[[#This Row],[Job]],Table_Query_from_Cas_Ragle[[Job '#]:[Division]],4,FALSE),"New Job List Needed"))</f>
        <v>DFW</v>
      </c>
      <c r="B312" s="36" t="s">
        <v>167</v>
      </c>
      <c r="C312" s="36" t="str">
        <f>IFERROR(_xlfn.XLOOKUP(EQB[[#This Row],[Equip '#]],Table7[Equip '#],Table7[Equipment Description],),"NO EQUIPMENT NUMBER")</f>
        <v>2024 F550 MT E60786 MT-15</v>
      </c>
      <c r="D312" s="38">
        <f>Summary!$F$2</f>
        <v>45777</v>
      </c>
      <c r="E312" s="7" t="s">
        <v>3779</v>
      </c>
      <c r="F312" s="36">
        <v>1</v>
      </c>
      <c r="G312" s="45"/>
      <c r="H312" s="36">
        <v>4</v>
      </c>
      <c r="I312" s="36">
        <v>0.02</v>
      </c>
      <c r="J312" s="36" t="s">
        <v>3551</v>
      </c>
      <c r="K312" s="59">
        <f>IFERROR(VLOOKUP(B312,'Equip Rates'!$B:$D,3,FALSE), "No Equipment Rate")</f>
        <v>3193</v>
      </c>
      <c r="L312" s="59">
        <f t="shared" si="6"/>
        <v>63.86</v>
      </c>
      <c r="M312" s="37"/>
      <c r="N312" s="36"/>
      <c r="O312" s="37"/>
      <c r="P312" s="36" t="str">
        <f>IF(COUNTIF(INDEX(EQB[Equip '#],1):EQB[[#This Row],[Equip '#]], EQB[[#This Row],[Equip '#]])=1, SUMIF(EQB[Equip '#],EQB[[#This Row],[Equip '#]],EQB[Units]),"")</f>
        <v/>
      </c>
    </row>
    <row r="313" spans="1:16" x14ac:dyDescent="0.25">
      <c r="A313" s="36" t="str">
        <f>IF(EQB[[#This Row],[Job]]="","",IFERROR(VLOOKUP(EQB[[#This Row],[Job]],Table_Query_from_Cas_Ragle[[Job '#]:[Division]],4,FALSE),"New Job List Needed"))</f>
        <v>DFW</v>
      </c>
      <c r="B313" s="36" t="s">
        <v>4044</v>
      </c>
      <c r="C313" s="36" t="str">
        <f>IFERROR(_xlfn.XLOOKUP(EQB[[#This Row],[Equip '#]],Table7[Equip '#],Table7[Equipment Description],),"NO EQUIPMENT NUMBER")</f>
        <v>2020 F-150 E09533</v>
      </c>
      <c r="D313" s="38">
        <f>Summary!$F$2</f>
        <v>45777</v>
      </c>
      <c r="E313" s="7" t="s">
        <v>3477</v>
      </c>
      <c r="F313" s="36">
        <v>1</v>
      </c>
      <c r="G313" s="45"/>
      <c r="H313" s="36">
        <v>4</v>
      </c>
      <c r="I313" s="36">
        <v>0.02</v>
      </c>
      <c r="J313" s="36" t="s">
        <v>3551</v>
      </c>
      <c r="K313" s="59">
        <f>IFERROR(VLOOKUP(B313,'Equip Rates'!$B:$D,3,FALSE), "No Equipment Rate")</f>
        <v>3193</v>
      </c>
      <c r="L313" s="59">
        <f t="shared" si="6"/>
        <v>63.86</v>
      </c>
      <c r="M313" s="37"/>
      <c r="N313" s="36"/>
      <c r="O313" s="37"/>
      <c r="P313" s="36">
        <f>IF(COUNTIF(INDEX(EQB[Equip '#],1):EQB[[#This Row],[Equip '#]], EQB[[#This Row],[Equip '#]])=1, SUMIF(EQB[Equip '#],EQB[[#This Row],[Equip '#]],EQB[Units]),"")</f>
        <v>0.05</v>
      </c>
    </row>
    <row r="314" spans="1:16" x14ac:dyDescent="0.25">
      <c r="A314" s="36" t="str">
        <f>IF(EQB[[#This Row],[Job]]="","",IFERROR(VLOOKUP(EQB[[#This Row],[Job]],Table_Query_from_Cas_Ragle[[Job '#]:[Division]],4,FALSE),"New Job List Needed"))</f>
        <v>DFW</v>
      </c>
      <c r="B314" s="36" t="s">
        <v>4045</v>
      </c>
      <c r="C314" s="36" t="str">
        <f>IFERROR(_xlfn.XLOOKUP(EQB[[#This Row],[Equip '#]],Table7[Equip '#],Table7[Equipment Description],),"NO EQUIPMENT NUMBER")</f>
        <v>2020 F-150 E09535</v>
      </c>
      <c r="D314" s="38">
        <f>Summary!$F$2</f>
        <v>45777</v>
      </c>
      <c r="E314" s="7" t="s">
        <v>3479</v>
      </c>
      <c r="F314" s="36">
        <v>1</v>
      </c>
      <c r="G314" s="45"/>
      <c r="H314" s="36">
        <v>4</v>
      </c>
      <c r="I314" s="36">
        <v>0.02</v>
      </c>
      <c r="J314" s="36" t="s">
        <v>3551</v>
      </c>
      <c r="K314" s="59">
        <f>IFERROR(VLOOKUP(B314,'Equip Rates'!$B:$D,3,FALSE), "No Equipment Rate")</f>
        <v>2000</v>
      </c>
      <c r="L314" s="59">
        <f t="shared" si="6"/>
        <v>40</v>
      </c>
      <c r="M314" s="37"/>
      <c r="N314" s="36"/>
      <c r="O314" s="37"/>
      <c r="P314" s="36" t="str">
        <f>IF(COUNTIF(INDEX(EQB[Equip '#],1):EQB[[#This Row],[Equip '#]], EQB[[#This Row],[Equip '#]])=1, SUMIF(EQB[Equip '#],EQB[[#This Row],[Equip '#]],EQB[Units]),"")</f>
        <v/>
      </c>
    </row>
    <row r="315" spans="1:16" x14ac:dyDescent="0.25">
      <c r="A315" s="36" t="str">
        <f>IF(EQB[[#This Row],[Job]]="","",IFERROR(VLOOKUP(EQB[[#This Row],[Job]],Table_Query_from_Cas_Ragle[[Job '#]:[Division]],4,FALSE),"New Job List Needed"))</f>
        <v>DFW</v>
      </c>
      <c r="B315" s="36" t="s">
        <v>3091</v>
      </c>
      <c r="C315" s="36" t="str">
        <f>IFERROR(_xlfn.XLOOKUP(EQB[[#This Row],[Equip '#]],Table7[Equip '#],Table7[Equipment Description],),"NO EQUIPMENT NUMBER")</f>
        <v>2020 F-250 C87751</v>
      </c>
      <c r="D315" s="38">
        <f>Summary!$F$2</f>
        <v>45777</v>
      </c>
      <c r="E315" s="7" t="s">
        <v>3897</v>
      </c>
      <c r="F315" s="36">
        <v>1</v>
      </c>
      <c r="G315" s="45" t="s">
        <v>7781</v>
      </c>
      <c r="H315" s="36">
        <v>4</v>
      </c>
      <c r="I315" s="36">
        <v>0.03</v>
      </c>
      <c r="J315" s="36" t="s">
        <v>3551</v>
      </c>
      <c r="K315" s="59">
        <f>IFERROR(VLOOKUP(B315,'Equip Rates'!$B:$D,3,FALSE), "No Equipment Rate")</f>
        <v>1300</v>
      </c>
      <c r="L315" s="59">
        <f t="shared" si="6"/>
        <v>39</v>
      </c>
      <c r="M315" s="37"/>
      <c r="N315" s="36"/>
      <c r="O315" s="37"/>
      <c r="P315" s="36">
        <f>IF(COUNTIF(INDEX(EQB[Equip '#],1):EQB[[#This Row],[Equip '#]], EQB[[#This Row],[Equip '#]])=1, SUMIF(EQB[Equip '#],EQB[[#This Row],[Equip '#]],EQB[Units]),"")</f>
        <v>1</v>
      </c>
    </row>
    <row r="316" spans="1:16" x14ac:dyDescent="0.25">
      <c r="A316" s="36" t="str">
        <f>IF(EQB[[#This Row],[Job]]="","",IFERROR(VLOOKUP(EQB[[#This Row],[Job]],Table_Query_from_Cas_Ragle[[Job '#]:[Division]],4,FALSE),"New Job List Needed"))</f>
        <v>DFW</v>
      </c>
      <c r="B316" s="36" t="s">
        <v>3873</v>
      </c>
      <c r="C316" s="36" t="str">
        <f>IFERROR(_xlfn.XLOOKUP(EQB[[#This Row],[Equip '#]],Table7[Equip '#],Table7[Equipment Description],),"NO EQUIPMENT NUMBER")</f>
        <v>2022 F-250 C70269</v>
      </c>
      <c r="D316" s="38">
        <f>Summary!$F$2</f>
        <v>45777</v>
      </c>
      <c r="E316" s="7" t="s">
        <v>7778</v>
      </c>
      <c r="F316" s="36">
        <v>1</v>
      </c>
      <c r="G316" s="45" t="s">
        <v>2</v>
      </c>
      <c r="H316" s="36">
        <v>4</v>
      </c>
      <c r="I316" s="36">
        <v>0.03</v>
      </c>
      <c r="J316" s="36" t="s">
        <v>3551</v>
      </c>
      <c r="K316" s="59">
        <f>IFERROR(VLOOKUP(B316,'Equip Rates'!$B:$D,3,FALSE), "No Equipment Rate")</f>
        <v>1300</v>
      </c>
      <c r="L316" s="59">
        <f t="shared" si="6"/>
        <v>39</v>
      </c>
      <c r="M316" s="37"/>
      <c r="N316" s="36"/>
      <c r="O316" s="37"/>
      <c r="P316" s="36" t="str">
        <f>IF(COUNTIF(INDEX(EQB[Equip '#],1):EQB[[#This Row],[Equip '#]], EQB[[#This Row],[Equip '#]])=1, SUMIF(EQB[Equip '#],EQB[[#This Row],[Equip '#]],EQB[Units]),"")</f>
        <v/>
      </c>
    </row>
    <row r="317" spans="1:16" x14ac:dyDescent="0.25">
      <c r="A317" s="36" t="str">
        <f>IF(EQB[[#This Row],[Job]]="","",IFERROR(VLOOKUP(EQB[[#This Row],[Job]],Table_Query_from_Cas_Ragle[[Job '#]:[Division]],4,FALSE),"New Job List Needed"))</f>
        <v>DFW</v>
      </c>
      <c r="B317" s="36" t="s">
        <v>4264</v>
      </c>
      <c r="C317" s="36" t="str">
        <f>IFERROR(_xlfn.XLOOKUP(EQB[[#This Row],[Equip '#]],Table7[Equip '#],Table7[Equipment Description],),"NO EQUIPMENT NUMBER")</f>
        <v>2021 F-250 D19753</v>
      </c>
      <c r="D317" s="38">
        <f>Summary!$F$2</f>
        <v>45777</v>
      </c>
      <c r="E317" s="7" t="s">
        <v>3840</v>
      </c>
      <c r="F317" s="36">
        <v>1</v>
      </c>
      <c r="G317" s="45"/>
      <c r="H317" s="36">
        <v>4</v>
      </c>
      <c r="I317" s="36">
        <v>0.03</v>
      </c>
      <c r="J317" s="36" t="s">
        <v>3551</v>
      </c>
      <c r="K317" s="59">
        <f>IFERROR(VLOOKUP(B317,'Equip Rates'!$B:$D,3,FALSE), "No Equipment Rate")</f>
        <v>1500</v>
      </c>
      <c r="L317" s="59">
        <f t="shared" si="6"/>
        <v>45</v>
      </c>
      <c r="M317" s="37"/>
      <c r="N317" s="36"/>
      <c r="O317" s="37"/>
      <c r="P317" s="36" t="str">
        <f>IF(COUNTIF(INDEX(EQB[Equip '#],1):EQB[[#This Row],[Equip '#]], EQB[[#This Row],[Equip '#]])=1, SUMIF(EQB[Equip '#],EQB[[#This Row],[Equip '#]],EQB[Units]),"")</f>
        <v/>
      </c>
    </row>
    <row r="318" spans="1:16" x14ac:dyDescent="0.25">
      <c r="A318" s="36" t="str">
        <f>IF(EQB[[#This Row],[Job]]="","",IFERROR(VLOOKUP(EQB[[#This Row],[Job]],Table_Query_from_Cas_Ragle[[Job '#]:[Division]],4,FALSE),"New Job List Needed"))</f>
        <v>DFW</v>
      </c>
      <c r="B318" s="36" t="s">
        <v>220</v>
      </c>
      <c r="C318" s="36" t="str">
        <f>IFERROR(_xlfn.XLOOKUP(EQB[[#This Row],[Equip '#]],Table7[Equip '#],Table7[Equipment Description],),"NO EQUIPMENT NUMBER")</f>
        <v>2022 F-250</v>
      </c>
      <c r="D318" s="38">
        <f>Summary!$F$2</f>
        <v>45777</v>
      </c>
      <c r="E318" s="7" t="s">
        <v>3222</v>
      </c>
      <c r="F318" s="36">
        <v>1</v>
      </c>
      <c r="G318" s="45" t="s">
        <v>2</v>
      </c>
      <c r="H318" s="36">
        <v>4</v>
      </c>
      <c r="I318" s="36">
        <v>0.03</v>
      </c>
      <c r="J318" s="36" t="s">
        <v>3551</v>
      </c>
      <c r="K318" s="59">
        <f>IFERROR(VLOOKUP(B318,'Equip Rates'!$B:$D,3,FALSE), "No Equipment Rate")</f>
        <v>1300</v>
      </c>
      <c r="L318" s="59">
        <f t="shared" si="6"/>
        <v>39</v>
      </c>
      <c r="M318" s="37"/>
      <c r="N318" s="36"/>
      <c r="O318" s="37"/>
      <c r="P318" s="36">
        <f>IF(COUNTIF(INDEX(EQB[Equip '#],1):EQB[[#This Row],[Equip '#]], EQB[[#This Row],[Equip '#]])=1, SUMIF(EQB[Equip '#],EQB[[#This Row],[Equip '#]],EQB[Units]),"")</f>
        <v>1</v>
      </c>
    </row>
    <row r="319" spans="1:16" x14ac:dyDescent="0.25">
      <c r="A319" s="36" t="str">
        <f>IF(EQB[[#This Row],[Job]]="","",IFERROR(VLOOKUP(EQB[[#This Row],[Job]],Table_Query_from_Cas_Ragle[[Job '#]:[Division]],4,FALSE),"New Job List Needed"))</f>
        <v>DFW</v>
      </c>
      <c r="B319" s="36" t="s">
        <v>3285</v>
      </c>
      <c r="C319" s="36" t="str">
        <f>IFERROR(_xlfn.XLOOKUP(EQB[[#This Row],[Equip '#]],Table7[Equip '#],Table7[Equipment Description],),"NO EQUIPMENT NUMBER")</f>
        <v>2022 F-250 E64467</v>
      </c>
      <c r="D319" s="38">
        <f>Summary!$F$2</f>
        <v>45777</v>
      </c>
      <c r="E319" s="7" t="s">
        <v>3222</v>
      </c>
      <c r="F319" s="36">
        <v>1</v>
      </c>
      <c r="G319" s="45" t="s">
        <v>2</v>
      </c>
      <c r="H319" s="36">
        <v>4</v>
      </c>
      <c r="I319" s="36">
        <v>0.03</v>
      </c>
      <c r="J319" s="36" t="s">
        <v>3551</v>
      </c>
      <c r="K319" s="59">
        <f>IFERROR(VLOOKUP(B319,'Equip Rates'!$B:$D,3,FALSE), "No Equipment Rate")</f>
        <v>1500</v>
      </c>
      <c r="L319" s="59">
        <f t="shared" si="6"/>
        <v>45</v>
      </c>
      <c r="M319" s="37"/>
      <c r="N319" s="36"/>
      <c r="O319" s="37"/>
      <c r="P319" s="36" t="str">
        <f>IF(COUNTIF(INDEX(EQB[Equip '#],1):EQB[[#This Row],[Equip '#]], EQB[[#This Row],[Equip '#]])=1, SUMIF(EQB[Equip '#],EQB[[#This Row],[Equip '#]],EQB[Units]),"")</f>
        <v/>
      </c>
    </row>
    <row r="320" spans="1:16" x14ac:dyDescent="0.25">
      <c r="A320" s="36" t="str">
        <f>IF(EQB[[#This Row],[Job]]="","",IFERROR(VLOOKUP(EQB[[#This Row],[Job]],Table_Query_from_Cas_Ragle[[Job '#]:[Division]],4,FALSE),"New Job List Needed"))</f>
        <v>DFW</v>
      </c>
      <c r="B320" s="36" t="s">
        <v>4096</v>
      </c>
      <c r="C320" s="36" t="str">
        <f>IFERROR(_xlfn.XLOOKUP(EQB[[#This Row],[Equip '#]],Table7[Equip '#],Table7[Equipment Description],),"NO EQUIPMENT NUMBER")</f>
        <v>2022 F-250 E64466</v>
      </c>
      <c r="D320" s="38">
        <f>Summary!$F$2</f>
        <v>45777</v>
      </c>
      <c r="E320" s="7" t="s">
        <v>3713</v>
      </c>
      <c r="F320" s="36">
        <v>1</v>
      </c>
      <c r="G320" s="45" t="s">
        <v>7781</v>
      </c>
      <c r="H320" s="36">
        <v>4</v>
      </c>
      <c r="I320" s="36">
        <v>0.03</v>
      </c>
      <c r="J320" s="36" t="s">
        <v>3551</v>
      </c>
      <c r="K320" s="59">
        <f>IFERROR(VLOOKUP(B320,'Equip Rates'!$B:$D,3,FALSE), "No Equipment Rate")</f>
        <v>1000</v>
      </c>
      <c r="L320" s="59">
        <f t="shared" si="6"/>
        <v>30</v>
      </c>
      <c r="M320" s="37"/>
      <c r="N320" s="36"/>
      <c r="O320" s="37"/>
      <c r="P320" s="36">
        <f>IF(COUNTIF(INDEX(EQB[Equip '#],1):EQB[[#This Row],[Equip '#]], EQB[[#This Row],[Equip '#]])=1, SUMIF(EQB[Equip '#],EQB[[#This Row],[Equip '#]],EQB[Units]),"")</f>
        <v>1</v>
      </c>
    </row>
    <row r="321" spans="1:16" x14ac:dyDescent="0.25">
      <c r="A321" s="36" t="str">
        <f>IF(EQB[[#This Row],[Job]]="","",IFERROR(VLOOKUP(EQB[[#This Row],[Job]],Table_Query_from_Cas_Ragle[[Job '#]:[Division]],4,FALSE),"New Job List Needed"))</f>
        <v>DFW</v>
      </c>
      <c r="B321" s="36" t="s">
        <v>4131</v>
      </c>
      <c r="C321" s="36" t="str">
        <f>IFERROR(_xlfn.XLOOKUP(EQB[[#This Row],[Equip '#]],Table7[Equip '#],Table7[Equipment Description],),"NO EQUIPMENT NUMBER")</f>
        <v>2022 F-250 G40596</v>
      </c>
      <c r="D321" s="38">
        <f>Summary!$F$2</f>
        <v>45777</v>
      </c>
      <c r="E321" s="36" t="s">
        <v>3897</v>
      </c>
      <c r="F321" s="36">
        <v>1</v>
      </c>
      <c r="G321" s="45" t="s">
        <v>7781</v>
      </c>
      <c r="H321" s="36">
        <v>4</v>
      </c>
      <c r="I321" s="36">
        <v>0.03</v>
      </c>
      <c r="J321" s="36" t="s">
        <v>3551</v>
      </c>
      <c r="K321" s="59">
        <f>IFERROR(VLOOKUP(B321,'Equip Rates'!$B:$D,3,FALSE), "No Equipment Rate")</f>
        <v>1500</v>
      </c>
      <c r="L321" s="59">
        <f t="shared" si="6"/>
        <v>45</v>
      </c>
      <c r="M321" s="37"/>
      <c r="N321" s="36"/>
      <c r="O321" s="37"/>
      <c r="P321" s="36" t="str">
        <f>IF(COUNTIF(INDEX(EQB[Equip '#],1):EQB[[#This Row],[Equip '#]], EQB[[#This Row],[Equip '#]])=1, SUMIF(EQB[Equip '#],EQB[[#This Row],[Equip '#]],EQB[Units]),"")</f>
        <v/>
      </c>
    </row>
    <row r="322" spans="1:16" x14ac:dyDescent="0.25">
      <c r="A322" s="36" t="str">
        <f>IF(EQB[[#This Row],[Job]]="","",IFERROR(VLOOKUP(EQB[[#This Row],[Job]],Table_Query_from_Cas_Ragle[[Job '#]:[Division]],4,FALSE),"New Job List Needed"))</f>
        <v>DFW</v>
      </c>
      <c r="B322" s="36" t="s">
        <v>4354</v>
      </c>
      <c r="C322" s="36" t="str">
        <f>IFERROR(_xlfn.XLOOKUP(EQB[[#This Row],[Equip '#]],Table7[Equip '#],Table7[Equipment Description],),"NO EQUIPMENT NUMBER")</f>
        <v>2023 F-150 XL</v>
      </c>
      <c r="D322" s="38">
        <f>Summary!$F$2</f>
        <v>45777</v>
      </c>
      <c r="E322" s="7" t="s">
        <v>3457</v>
      </c>
      <c r="F322" s="36">
        <v>1</v>
      </c>
      <c r="G322" s="45"/>
      <c r="H322" s="36">
        <v>4</v>
      </c>
      <c r="I322" s="36">
        <v>0.03</v>
      </c>
      <c r="J322" s="36" t="s">
        <v>3551</v>
      </c>
      <c r="K322" s="59">
        <f>IFERROR(VLOOKUP(B322,'Equip Rates'!$B:$D,3,FALSE), "No Equipment Rate")</f>
        <v>1500</v>
      </c>
      <c r="L322" s="59">
        <f t="shared" si="6"/>
        <v>45</v>
      </c>
      <c r="M322" s="37"/>
      <c r="N322" s="36"/>
      <c r="O322" s="37"/>
      <c r="P322" s="36" t="str">
        <f>IF(COUNTIF(INDEX(EQB[Equip '#],1):EQB[[#This Row],[Equip '#]], EQB[[#This Row],[Equip '#]])=1, SUMIF(EQB[Equip '#],EQB[[#This Row],[Equip '#]],EQB[Units]),"")</f>
        <v/>
      </c>
    </row>
    <row r="323" spans="1:16" x14ac:dyDescent="0.25">
      <c r="A323" s="36" t="str">
        <f>IF(EQB[[#This Row],[Job]]="","",IFERROR(VLOOKUP(EQB[[#This Row],[Job]],Table_Query_from_Cas_Ragle[[Job '#]:[Division]],4,FALSE),"New Job List Needed"))</f>
        <v>DFW</v>
      </c>
      <c r="B323" s="36" t="s">
        <v>104</v>
      </c>
      <c r="C323" s="36" t="str">
        <f>IFERROR(_xlfn.XLOOKUP(EQB[[#This Row],[Equip '#]],Table7[Equip '#],Table7[Equipment Description],),"NO EQUIPMENT NUMBER")</f>
        <v>2024 FORD MAVERICK XLT (5305)</v>
      </c>
      <c r="D323" s="38">
        <f>Summary!$F$2</f>
        <v>45777</v>
      </c>
      <c r="E323" s="7" t="s">
        <v>3895</v>
      </c>
      <c r="F323" s="36">
        <v>1</v>
      </c>
      <c r="G323" s="45" t="s">
        <v>7781</v>
      </c>
      <c r="H323" s="36">
        <v>4</v>
      </c>
      <c r="I323" s="36">
        <v>0.03</v>
      </c>
      <c r="J323" s="36" t="s">
        <v>3551</v>
      </c>
      <c r="K323" s="59">
        <f>IFERROR(VLOOKUP(B323,'Equip Rates'!$B:$D,3,FALSE), "No Equipment Rate")</f>
        <v>1300</v>
      </c>
      <c r="L323" s="59">
        <f t="shared" si="6"/>
        <v>39</v>
      </c>
      <c r="M323" s="37"/>
      <c r="N323" s="36"/>
      <c r="O323" s="37"/>
      <c r="P323" s="36" t="str">
        <f>IF(COUNTIF(INDEX(EQB[Equip '#],1):EQB[[#This Row],[Equip '#]], EQB[[#This Row],[Equip '#]])=1, SUMIF(EQB[Equip '#],EQB[[#This Row],[Equip '#]],EQB[Units]),"")</f>
        <v/>
      </c>
    </row>
    <row r="324" spans="1:16" x14ac:dyDescent="0.25">
      <c r="A324" s="36" t="str">
        <f>IF(EQB[[#This Row],[Job]]="","",IFERROR(VLOOKUP(EQB[[#This Row],[Job]],Table_Query_from_Cas_Ragle[[Job '#]:[Division]],4,FALSE),"New Job List Needed"))</f>
        <v>DFW</v>
      </c>
      <c r="B324" s="36" t="s">
        <v>3070</v>
      </c>
      <c r="C324" s="36" t="str">
        <f>IFERROR(_xlfn.XLOOKUP(EQB[[#This Row],[Equip '#]],Table7[Equip '#],Table7[Equipment Description],),"NO EQUIPMENT NUMBER")</f>
        <v>2024 FORD MAVERICK (RRB41388)</v>
      </c>
      <c r="D324" s="38">
        <f>Summary!$F$2</f>
        <v>45777</v>
      </c>
      <c r="E324" s="7" t="s">
        <v>3477</v>
      </c>
      <c r="F324" s="36">
        <v>1</v>
      </c>
      <c r="G324" s="45"/>
      <c r="H324" s="36">
        <v>4</v>
      </c>
      <c r="I324" s="36">
        <v>0.03</v>
      </c>
      <c r="J324" s="36" t="s">
        <v>3551</v>
      </c>
      <c r="K324" s="59">
        <f>IFERROR(VLOOKUP(B324,'Equip Rates'!$B:$D,3,FALSE), "No Equipment Rate")</f>
        <v>2100</v>
      </c>
      <c r="L324" s="59">
        <f t="shared" si="6"/>
        <v>63</v>
      </c>
      <c r="M324" s="37"/>
      <c r="N324" s="36"/>
      <c r="O324" s="37"/>
      <c r="P324" s="36" t="str">
        <f>IF(COUNTIF(INDEX(EQB[Equip '#],1):EQB[[#This Row],[Equip '#]], EQB[[#This Row],[Equip '#]])=1, SUMIF(EQB[Equip '#],EQB[[#This Row],[Equip '#]],EQB[Units]),"")</f>
        <v/>
      </c>
    </row>
    <row r="325" spans="1:16" x14ac:dyDescent="0.25">
      <c r="A325" s="36" t="str">
        <f>IF(EQB[[#This Row],[Job]]="","",IFERROR(VLOOKUP(EQB[[#This Row],[Job]],Table_Query_from_Cas_Ragle[[Job '#]:[Division]],4,FALSE),"New Job List Needed"))</f>
        <v>DFW</v>
      </c>
      <c r="B325" s="36" t="s">
        <v>1712</v>
      </c>
      <c r="C325" s="36" t="str">
        <f>IFERROR(_xlfn.XLOOKUP(EQB[[#This Row],[Equip '#]],Table7[Equip '#],Table7[Equipment Description],),"NO EQUIPMENT NUMBER")</f>
        <v>2024 FORD MAVERICK (RRB40474)</v>
      </c>
      <c r="D325" s="38">
        <f>Summary!$F$2</f>
        <v>45777</v>
      </c>
      <c r="E325" s="36" t="s">
        <v>3971</v>
      </c>
      <c r="F325" s="36">
        <v>1</v>
      </c>
      <c r="G325" s="45" t="s">
        <v>7783</v>
      </c>
      <c r="H325" s="36">
        <v>4</v>
      </c>
      <c r="I325" s="36">
        <v>3.333333333333334E-2</v>
      </c>
      <c r="J325" s="36" t="s">
        <v>3551</v>
      </c>
      <c r="K325" s="59">
        <f>IFERROR(VLOOKUP(B325,'Equip Rates'!$B:$D,3,FALSE), "No Equipment Rate")</f>
        <v>3650</v>
      </c>
      <c r="L325" s="59">
        <f t="shared" si="6"/>
        <v>121.66666666666669</v>
      </c>
      <c r="M325" s="37"/>
      <c r="N325" s="36"/>
      <c r="O325" s="37"/>
      <c r="P325" s="36" t="str">
        <f>IF(COUNTIF(INDEX(EQB[Equip '#],1):EQB[[#This Row],[Equip '#]], EQB[[#This Row],[Equip '#]])=1, SUMIF(EQB[Equip '#],EQB[[#This Row],[Equip '#]],EQB[Units]),"")</f>
        <v/>
      </c>
    </row>
    <row r="326" spans="1:16" x14ac:dyDescent="0.25">
      <c r="A326" s="36" t="str">
        <f>IF(EQB[[#This Row],[Job]]="","",IFERROR(VLOOKUP(EQB[[#This Row],[Job]],Table_Query_from_Cas_Ragle[[Job '#]:[Division]],4,FALSE),"New Job List Needed"))</f>
        <v>DFW</v>
      </c>
      <c r="B326" s="36" t="s">
        <v>3674</v>
      </c>
      <c r="C326" s="36" t="str">
        <f>IFERROR(_xlfn.XLOOKUP(EQB[[#This Row],[Equip '#]],Table7[Equip '#],Table7[Equipment Description],),"NO EQUIPMENT NUMBER")</f>
        <v>2024 FORD MAVERICK (RRB41295)</v>
      </c>
      <c r="D326" s="38">
        <f>Summary!$F$2</f>
        <v>45777</v>
      </c>
      <c r="E326" s="7" t="s">
        <v>3477</v>
      </c>
      <c r="F326" s="36">
        <v>1</v>
      </c>
      <c r="G326" s="45" t="s">
        <v>7783</v>
      </c>
      <c r="H326" s="36">
        <v>4</v>
      </c>
      <c r="I326" s="36">
        <v>3.333333333333334E-2</v>
      </c>
      <c r="J326" s="36" t="s">
        <v>3551</v>
      </c>
      <c r="K326" s="59">
        <f>IFERROR(VLOOKUP(B326,'Equip Rates'!$B:$D,3,FALSE), "No Equipment Rate")</f>
        <v>3650</v>
      </c>
      <c r="L326" s="59">
        <f t="shared" si="6"/>
        <v>121.66666666666669</v>
      </c>
      <c r="M326" s="37"/>
      <c r="N326" s="36"/>
      <c r="O326" s="37"/>
      <c r="P326" s="36" t="str">
        <f>IF(COUNTIF(INDEX(EQB[Equip '#],1):EQB[[#This Row],[Equip '#]], EQB[[#This Row],[Equip '#]])=1, SUMIF(EQB[Equip '#],EQB[[#This Row],[Equip '#]],EQB[Units]),"")</f>
        <v/>
      </c>
    </row>
    <row r="327" spans="1:16" x14ac:dyDescent="0.25">
      <c r="A327" s="36" t="str">
        <f>IF(EQB[[#This Row],[Job]]="","",IFERROR(VLOOKUP(EQB[[#This Row],[Job]],Table_Query_from_Cas_Ragle[[Job '#]:[Division]],4,FALSE),"New Job List Needed"))</f>
        <v>DFW</v>
      </c>
      <c r="B327" s="36" t="s">
        <v>1710</v>
      </c>
      <c r="C327" s="36" t="str">
        <f>IFERROR(_xlfn.XLOOKUP(EQB[[#This Row],[Equip '#]],Table7[Equip '#],Table7[Equipment Description],),"NO EQUIPMENT NUMBER")</f>
        <v>CAT 279D (2018)</v>
      </c>
      <c r="D327" s="38">
        <f>Summary!$F$2</f>
        <v>45777</v>
      </c>
      <c r="E327" s="36" t="s">
        <v>3971</v>
      </c>
      <c r="F327" s="36">
        <v>1</v>
      </c>
      <c r="G327" s="45" t="s">
        <v>7783</v>
      </c>
      <c r="H327" s="36">
        <v>4</v>
      </c>
      <c r="I327" s="36">
        <v>3.4482758620689655E-2</v>
      </c>
      <c r="J327" s="36" t="s">
        <v>3551</v>
      </c>
      <c r="K327" s="59">
        <f>IFERROR(VLOOKUP(B327,'Equip Rates'!$B:$D,3,FALSE), "No Equipment Rate")</f>
        <v>3650</v>
      </c>
      <c r="L327" s="59">
        <f t="shared" si="6"/>
        <v>125.86206896551724</v>
      </c>
      <c r="M327" s="37"/>
      <c r="N327" s="36"/>
      <c r="O327" s="37"/>
      <c r="P327" s="36">
        <f>IF(COUNTIF(INDEX(EQB[Equip '#],1):EQB[[#This Row],[Equip '#]], EQB[[#This Row],[Equip '#]])=1, SUMIF(EQB[Equip '#],EQB[[#This Row],[Equip '#]],EQB[Units]),"")</f>
        <v>1</v>
      </c>
    </row>
    <row r="328" spans="1:16" x14ac:dyDescent="0.25">
      <c r="A328" s="36" t="str">
        <f>IF(EQB[[#This Row],[Job]]="","",IFERROR(VLOOKUP(EQB[[#This Row],[Job]],Table_Query_from_Cas_Ragle[[Job '#]:[Division]],4,FALSE),"New Job List Needed"))</f>
        <v>DFW</v>
      </c>
      <c r="B328" s="36" t="s">
        <v>3676</v>
      </c>
      <c r="C328" s="36" t="str">
        <f>IFERROR(_xlfn.XLOOKUP(EQB[[#This Row],[Equip '#]],Table7[Equip '#],Table7[Equipment Description],),"NO EQUIPMENT NUMBER")</f>
        <v>2018 CAT 289D</v>
      </c>
      <c r="D328" s="38">
        <f>Summary!$F$2</f>
        <v>45777</v>
      </c>
      <c r="E328" s="7" t="s">
        <v>3457</v>
      </c>
      <c r="F328" s="36">
        <v>1</v>
      </c>
      <c r="G328" s="45" t="s">
        <v>7783</v>
      </c>
      <c r="H328" s="36">
        <v>4</v>
      </c>
      <c r="I328" s="36">
        <v>3.5714285714285719E-2</v>
      </c>
      <c r="J328" s="36" t="s">
        <v>3551</v>
      </c>
      <c r="K328" s="59">
        <f>IFERROR(VLOOKUP(B328,'Equip Rates'!$B:$D,3,FALSE), "No Equipment Rate")</f>
        <v>3650</v>
      </c>
      <c r="L328" s="59">
        <f t="shared" ref="L328:L359" si="7">IFERROR(K328*I328,0)</f>
        <v>130.35714285714286</v>
      </c>
      <c r="M328" s="37"/>
      <c r="N328" s="36"/>
      <c r="O328" s="37"/>
      <c r="P328" s="36">
        <f>IF(COUNTIF(INDEX(EQB[Equip '#],1):EQB[[#This Row],[Equip '#]], EQB[[#This Row],[Equip '#]])=1, SUMIF(EQB[Equip '#],EQB[[#This Row],[Equip '#]],EQB[Units]),"")</f>
        <v>1</v>
      </c>
    </row>
    <row r="329" spans="1:16" x14ac:dyDescent="0.25">
      <c r="A329" s="36" t="str">
        <f>IF(EQB[[#This Row],[Job]]="","",IFERROR(VLOOKUP(EQB[[#This Row],[Job]],Table_Query_from_Cas_Ragle[[Job '#]:[Division]],4,FALSE),"New Job List Needed"))</f>
        <v>DFW</v>
      </c>
      <c r="B329" s="36" t="s">
        <v>3676</v>
      </c>
      <c r="C329" s="36" t="str">
        <f>IFERROR(_xlfn.XLOOKUP(EQB[[#This Row],[Equip '#]],Table7[Equip '#],Table7[Equipment Description],),"NO EQUIPMENT NUMBER")</f>
        <v>CAT 289D3 (2022)</v>
      </c>
      <c r="D329" s="38">
        <f>Summary!$F$2</f>
        <v>45777</v>
      </c>
      <c r="E329" s="36" t="s">
        <v>3477</v>
      </c>
      <c r="F329" s="36">
        <v>1</v>
      </c>
      <c r="G329" s="45" t="s">
        <v>7783</v>
      </c>
      <c r="H329" s="36">
        <v>4</v>
      </c>
      <c r="I329" s="36">
        <v>3.5714285714285719E-2</v>
      </c>
      <c r="J329" s="36" t="s">
        <v>3551</v>
      </c>
      <c r="K329" s="59">
        <f>IFERROR(VLOOKUP(B329,'Equip Rates'!$B:$D,3,FALSE), "No Equipment Rate")</f>
        <v>3650</v>
      </c>
      <c r="L329" s="59">
        <f t="shared" si="7"/>
        <v>130.35714285714286</v>
      </c>
      <c r="M329" s="37"/>
      <c r="N329" s="36"/>
      <c r="O329" s="37"/>
      <c r="P329" s="36">
        <f>IF(COUNTIF(INDEX(EQB[Equip '#],1):EQB[[#This Row],[Equip '#]], EQB[[#This Row],[Equip '#]])=1, SUMIF(EQB[Equip '#],EQB[[#This Row],[Equip '#]],EQB[Units]),"")</f>
        <v>1</v>
      </c>
    </row>
    <row r="330" spans="1:16" x14ac:dyDescent="0.25">
      <c r="A330" s="36" t="str">
        <f>IF(EQB[[#This Row],[Job]]="","",IFERROR(VLOOKUP(EQB[[#This Row],[Job]],Table_Query_from_Cas_Ragle[[Job '#]:[Division]],4,FALSE),"New Job List Needed"))</f>
        <v>DFW</v>
      </c>
      <c r="B330" s="36" t="s">
        <v>3676</v>
      </c>
      <c r="C330" s="36" t="str">
        <f>IFERROR(_xlfn.XLOOKUP(EQB[[#This Row],[Equip '#]],Table7[Equip '#],Table7[Equipment Description],),"NO EQUIPMENT NUMBER")</f>
        <v>CAT 289D3 (2022)</v>
      </c>
      <c r="D330" s="38">
        <f>Summary!$F$2</f>
        <v>45777</v>
      </c>
      <c r="E330" s="7" t="s">
        <v>3670</v>
      </c>
      <c r="F330" s="36">
        <v>1</v>
      </c>
      <c r="G330" s="45" t="s">
        <v>7783</v>
      </c>
      <c r="H330" s="36">
        <v>4</v>
      </c>
      <c r="I330" s="36">
        <v>3.5714285714285719E-2</v>
      </c>
      <c r="J330" s="36" t="s">
        <v>3551</v>
      </c>
      <c r="K330" s="59">
        <f>IFERROR(VLOOKUP(B330,'Equip Rates'!$B:$D,3,FALSE), "No Equipment Rate")</f>
        <v>3650</v>
      </c>
      <c r="L330" s="59">
        <f t="shared" si="7"/>
        <v>130.35714285714286</v>
      </c>
      <c r="M330" s="37"/>
      <c r="N330" s="36"/>
      <c r="O330" s="37"/>
      <c r="P330" s="36">
        <f>IF(COUNTIF(INDEX(EQB[Equip '#],1):EQB[[#This Row],[Equip '#]], EQB[[#This Row],[Equip '#]])=1, SUMIF(EQB[Equip '#],EQB[[#This Row],[Equip '#]],EQB[Units]),"")</f>
        <v>1</v>
      </c>
    </row>
    <row r="331" spans="1:16" x14ac:dyDescent="0.25">
      <c r="A331" s="36" t="str">
        <f>IF(EQB[[#This Row],[Job]]="","",IFERROR(VLOOKUP(EQB[[#This Row],[Job]],Table_Query_from_Cas_Ragle[[Job '#]:[Division]],4,FALSE),"New Job List Needed"))</f>
        <v>DFW</v>
      </c>
      <c r="B331" s="36" t="s">
        <v>3676</v>
      </c>
      <c r="C331" s="36" t="str">
        <f>IFERROR(_xlfn.XLOOKUP(EQB[[#This Row],[Equip '#]],Table7[Equip '#],Table7[Equipment Description],),"NO EQUIPMENT NUMBER")</f>
        <v>2024 SULLAIR 185 AIR COMPRESSOR</v>
      </c>
      <c r="D331" s="38">
        <f>Summary!$F$2</f>
        <v>45777</v>
      </c>
      <c r="E331" s="36" t="s">
        <v>3713</v>
      </c>
      <c r="F331" s="36">
        <v>1</v>
      </c>
      <c r="G331" s="45" t="s">
        <v>7783</v>
      </c>
      <c r="H331" s="36">
        <v>4</v>
      </c>
      <c r="I331" s="36">
        <v>3.5714285714285719E-2</v>
      </c>
      <c r="J331" s="36" t="s">
        <v>3551</v>
      </c>
      <c r="K331" s="59">
        <f>IFERROR(VLOOKUP(B331,'Equip Rates'!$B:$D,3,FALSE), "No Equipment Rate")</f>
        <v>3650</v>
      </c>
      <c r="L331" s="59">
        <f t="shared" si="7"/>
        <v>130.35714285714286</v>
      </c>
      <c r="M331" s="37"/>
      <c r="N331" s="36"/>
      <c r="O331" s="37"/>
      <c r="P331" s="36">
        <f>IF(COUNTIF(INDEX(EQB[Equip '#],1):EQB[[#This Row],[Equip '#]], EQB[[#This Row],[Equip '#]])=1, SUMIF(EQB[Equip '#],EQB[[#This Row],[Equip '#]],EQB[Units]),"")</f>
        <v>1</v>
      </c>
    </row>
    <row r="332" spans="1:16" x14ac:dyDescent="0.25">
      <c r="A332" s="36" t="str">
        <f>IF(EQB[[#This Row],[Job]]="","",IFERROR(VLOOKUP(EQB[[#This Row],[Job]],Table_Query_from_Cas_Ragle[[Job '#]:[Division]],4,FALSE),"New Job List Needed"))</f>
        <v>DFW</v>
      </c>
      <c r="B332" s="36" t="s">
        <v>3676</v>
      </c>
      <c r="C332" s="36" t="str">
        <f>IFERROR(_xlfn.XLOOKUP(EQB[[#This Row],[Equip '#]],Table7[Equip '#],Table7[Equipment Description],),"NO EQUIPMENT NUMBER")</f>
        <v>2014 Broce KR350</v>
      </c>
      <c r="D332" s="38">
        <f>Summary!$F$2</f>
        <v>45777</v>
      </c>
      <c r="E332" s="36" t="s">
        <v>3713</v>
      </c>
      <c r="F332" s="36">
        <v>1</v>
      </c>
      <c r="G332" s="45" t="s">
        <v>7783</v>
      </c>
      <c r="H332" s="36">
        <v>4</v>
      </c>
      <c r="I332" s="36">
        <v>3.5714285714285719E-2</v>
      </c>
      <c r="J332" s="36" t="s">
        <v>3551</v>
      </c>
      <c r="K332" s="59">
        <f>IFERROR(VLOOKUP(B332,'Equip Rates'!$B:$D,3,FALSE), "No Equipment Rate")</f>
        <v>3650</v>
      </c>
      <c r="L332" s="59">
        <f t="shared" si="7"/>
        <v>130.35714285714286</v>
      </c>
      <c r="M332" s="37"/>
      <c r="N332" s="36"/>
      <c r="O332" s="37"/>
      <c r="P332" s="36">
        <f>IF(COUNTIF(INDEX(EQB[Equip '#],1):EQB[[#This Row],[Equip '#]], EQB[[#This Row],[Equip '#]])=1, SUMIF(EQB[Equip '#],EQB[[#This Row],[Equip '#]],EQB[Units]),"")</f>
        <v>1</v>
      </c>
    </row>
    <row r="333" spans="1:16" x14ac:dyDescent="0.25">
      <c r="A333" s="36" t="str">
        <f>IF(EQB[[#This Row],[Job]]="","",IFERROR(VLOOKUP(EQB[[#This Row],[Job]],Table_Query_from_Cas_Ragle[[Job '#]:[Division]],4,FALSE),"New Job List Needed"))</f>
        <v>DFW</v>
      </c>
      <c r="B333" s="36" t="s">
        <v>3676</v>
      </c>
      <c r="C333" s="36" t="str">
        <f>IFERROR(_xlfn.XLOOKUP(EQB[[#This Row],[Equip '#]],Table7[Equip '#],Table7[Equipment Description],),"NO EQUIPMENT NUMBER")</f>
        <v>Gomaco C450 Deck Machine</v>
      </c>
      <c r="D333" s="38">
        <f>Summary!$F$2</f>
        <v>45777</v>
      </c>
      <c r="E333" s="36" t="s">
        <v>3840</v>
      </c>
      <c r="F333" s="36">
        <v>1</v>
      </c>
      <c r="G333" s="45" t="s">
        <v>7783</v>
      </c>
      <c r="H333" s="36">
        <v>4</v>
      </c>
      <c r="I333" s="36">
        <v>3.5714285714285719E-2</v>
      </c>
      <c r="J333" s="36" t="s">
        <v>3551</v>
      </c>
      <c r="K333" s="59">
        <f>IFERROR(VLOOKUP(B333,'Equip Rates'!$B:$D,3,FALSE), "No Equipment Rate")</f>
        <v>3650</v>
      </c>
      <c r="L333" s="59">
        <f t="shared" si="7"/>
        <v>130.35714285714286</v>
      </c>
      <c r="M333" s="37"/>
      <c r="N333" s="36"/>
      <c r="O333" s="37"/>
      <c r="P333" s="36">
        <f>IF(COUNTIF(INDEX(EQB[Equip '#],1):EQB[[#This Row],[Equip '#]], EQB[[#This Row],[Equip '#]])=1, SUMIF(EQB[Equip '#],EQB[[#This Row],[Equip '#]],EQB[Units]),"")</f>
        <v>1</v>
      </c>
    </row>
    <row r="334" spans="1:16" x14ac:dyDescent="0.25">
      <c r="A334" s="36" t="str">
        <f>IF(EQB[[#This Row],[Job]]="","",IFERROR(VLOOKUP(EQB[[#This Row],[Job]],Table_Query_from_Cas_Ragle[[Job '#]:[Division]],4,FALSE),"New Job List Needed"))</f>
        <v>DFW</v>
      </c>
      <c r="B334" s="36" t="s">
        <v>154</v>
      </c>
      <c r="C334" s="36" t="str">
        <f>IFERROR(_xlfn.XLOOKUP(EQB[[#This Row],[Equip '#]],Table7[Equip '#],Table7[Equipment Description],),"NO EQUIPMENT NUMBER")</f>
        <v>Concrete Plant</v>
      </c>
      <c r="D334" s="38">
        <f>Summary!$F$2</f>
        <v>45777</v>
      </c>
      <c r="E334" s="7" t="s">
        <v>3222</v>
      </c>
      <c r="F334" s="36">
        <v>1</v>
      </c>
      <c r="G334" s="45" t="s">
        <v>7783</v>
      </c>
      <c r="H334" s="36">
        <v>4</v>
      </c>
      <c r="I334" s="36">
        <v>3.8461538461538457E-2</v>
      </c>
      <c r="J334" s="36" t="s">
        <v>3551</v>
      </c>
      <c r="K334" s="59">
        <f>IFERROR(VLOOKUP(B334,'Equip Rates'!$B:$D,3,FALSE), "No Equipment Rate")</f>
        <v>3650</v>
      </c>
      <c r="L334" s="59">
        <f t="shared" si="7"/>
        <v>140.38461538461536</v>
      </c>
      <c r="M334" s="37"/>
      <c r="N334" s="36"/>
      <c r="O334" s="37"/>
      <c r="P334" s="36">
        <f>IF(COUNTIF(INDEX(EQB[Equip '#],1):EQB[[#This Row],[Equip '#]], EQB[[#This Row],[Equip '#]])=1, SUMIF(EQB[Equip '#],EQB[[#This Row],[Equip '#]],EQB[Units]),"")</f>
        <v>0.6</v>
      </c>
    </row>
    <row r="335" spans="1:16" x14ac:dyDescent="0.25">
      <c r="A335" s="36" t="str">
        <f>IF(EQB[[#This Row],[Job]]="","",IFERROR(VLOOKUP(EQB[[#This Row],[Job]],Table_Query_from_Cas_Ragle[[Job '#]:[Division]],4,FALSE),"New Job List Needed"))</f>
        <v>DFW</v>
      </c>
      <c r="B335" s="36" t="s">
        <v>3701</v>
      </c>
      <c r="C335" s="36" t="str">
        <f>IFERROR(_xlfn.XLOOKUP(EQB[[#This Row],[Equip '#]],Table7[Equip '#],Table7[Equipment Description],),"NO EQUIPMENT NUMBER")</f>
        <v>2022 SPARTAN CR 7X16 (033611)</v>
      </c>
      <c r="D335" s="38">
        <f>Summary!$F$2</f>
        <v>45777</v>
      </c>
      <c r="E335" s="36" t="s">
        <v>3477</v>
      </c>
      <c r="F335" s="36">
        <v>1</v>
      </c>
      <c r="G335" s="45"/>
      <c r="H335" s="36">
        <v>4</v>
      </c>
      <c r="I335" s="36">
        <v>0</v>
      </c>
      <c r="J335" s="36" t="s">
        <v>3551</v>
      </c>
      <c r="K335" s="59">
        <f>IFERROR(VLOOKUP(B335,'Equip Rates'!$B:$D,3,FALSE), "No Equipment Rate")</f>
        <v>1500</v>
      </c>
      <c r="L335" s="59">
        <f t="shared" si="7"/>
        <v>0</v>
      </c>
      <c r="M335" s="37"/>
      <c r="N335" s="36"/>
      <c r="O335" s="37"/>
      <c r="P335" s="36" t="str">
        <f>IF(COUNTIF(INDEX(EQB[Equip '#],1):EQB[[#This Row],[Equip '#]], EQB[[#This Row],[Equip '#]])=1, SUMIF(EQB[Equip '#],EQB[[#This Row],[Equip '#]],EQB[Units]),"")</f>
        <v/>
      </c>
    </row>
    <row r="336" spans="1:16" x14ac:dyDescent="0.25">
      <c r="A336" s="36" t="str">
        <f>IF(EQB[[#This Row],[Job]]="","",IFERROR(VLOOKUP(EQB[[#This Row],[Job]],Table_Query_from_Cas_Ragle[[Job '#]:[Division]],4,FALSE),"New Job List Needed"))</f>
        <v>DFW</v>
      </c>
      <c r="B336" s="36" t="s">
        <v>3824</v>
      </c>
      <c r="C336" s="36" t="str">
        <f>IFERROR(_xlfn.XLOOKUP(EQB[[#This Row],[Equip '#]],Table7[Equip '#],Table7[Equipment Description],),"NO EQUIPMENT NUMBER")</f>
        <v>2016 CAT D3K2 LGP</v>
      </c>
      <c r="D336" s="38">
        <f>Summary!$F$2</f>
        <v>45777</v>
      </c>
      <c r="E336" s="36" t="s">
        <v>3222</v>
      </c>
      <c r="F336" s="36">
        <v>1</v>
      </c>
      <c r="G336" s="45" t="s">
        <v>2</v>
      </c>
      <c r="H336" s="36">
        <v>4</v>
      </c>
      <c r="I336" s="36">
        <v>0.09</v>
      </c>
      <c r="J336" s="36" t="s">
        <v>3551</v>
      </c>
      <c r="K336" s="59" t="str">
        <f>IFERROR(VLOOKUP(B336,'Equip Rates'!$B:$D,3,FALSE), "No Equipment Rate")</f>
        <v>No Equipment Rate</v>
      </c>
      <c r="L336" s="59">
        <f t="shared" si="7"/>
        <v>0</v>
      </c>
      <c r="M336" s="37"/>
      <c r="N336" s="36"/>
      <c r="O336" s="37"/>
      <c r="P336" s="36">
        <f>IF(COUNTIF(INDEX(EQB[Equip '#],1):EQB[[#This Row],[Equip '#]], EQB[[#This Row],[Equip '#]])=1, SUMIF(EQB[Equip '#],EQB[[#This Row],[Equip '#]],EQB[Units]),"")</f>
        <v>1</v>
      </c>
    </row>
    <row r="337" spans="1:16" x14ac:dyDescent="0.25">
      <c r="A337" s="36" t="str">
        <f>IF(EQB[[#This Row],[Job]]="","",IFERROR(VLOOKUP(EQB[[#This Row],[Job]],Table_Query_from_Cas_Ragle[[Job '#]:[Division]],4,FALSE),"New Job List Needed"))</f>
        <v>DFW</v>
      </c>
      <c r="B337" s="36" t="s">
        <v>3824</v>
      </c>
      <c r="C337" s="36" t="str">
        <f>IFERROR(_xlfn.XLOOKUP(EQB[[#This Row],[Equip '#]],Table7[Equip '#],Table7[Equipment Description],),"NO EQUIPMENT NUMBER")</f>
        <v>2022 DODGE RAM 1500</v>
      </c>
      <c r="D337" s="38">
        <f>Summary!$F$2</f>
        <v>45777</v>
      </c>
      <c r="E337" s="36" t="s">
        <v>3897</v>
      </c>
      <c r="F337" s="36">
        <v>1</v>
      </c>
      <c r="G337" s="45" t="s">
        <v>7781</v>
      </c>
      <c r="H337" s="36">
        <v>4</v>
      </c>
      <c r="I337" s="36">
        <v>0.22</v>
      </c>
      <c r="J337" s="36" t="s">
        <v>3551</v>
      </c>
      <c r="K337" s="59" t="str">
        <f>IFERROR(VLOOKUP(B337,'Equip Rates'!$B:$D,3,FALSE), "No Equipment Rate")</f>
        <v>No Equipment Rate</v>
      </c>
      <c r="L337" s="59">
        <f t="shared" si="7"/>
        <v>0</v>
      </c>
      <c r="M337" s="37"/>
      <c r="N337" s="36"/>
      <c r="O337" s="37"/>
      <c r="P337" s="36" t="str">
        <f>IF(COUNTIF(INDEX(EQB[Equip '#],1):EQB[[#This Row],[Equip '#]], EQB[[#This Row],[Equip '#]])=1, SUMIF(EQB[Equip '#],EQB[[#This Row],[Equip '#]],EQB[Units]),"")</f>
        <v/>
      </c>
    </row>
    <row r="338" spans="1:16" x14ac:dyDescent="0.25">
      <c r="A338" s="36" t="str">
        <f>IF(EQB[[#This Row],[Job]]="","",IFERROR(VLOOKUP(EQB[[#This Row],[Job]],Table_Query_from_Cas_Ragle[[Job '#]:[Division]],4,FALSE),"New Job List Needed"))</f>
        <v>DFW</v>
      </c>
      <c r="B338" s="36" t="s">
        <v>3824</v>
      </c>
      <c r="C338" s="36" t="str">
        <f>IFERROR(_xlfn.XLOOKUP(EQB[[#This Row],[Equip '#]],Table7[Equip '#],Table7[Equipment Description],),"NO EQUIPMENT NUMBER")</f>
        <v>2022 DODGE RAM 1500</v>
      </c>
      <c r="D338" s="38">
        <f>Summary!$F$2</f>
        <v>45777</v>
      </c>
      <c r="E338" s="7" t="s">
        <v>3895</v>
      </c>
      <c r="F338" s="36">
        <v>1</v>
      </c>
      <c r="G338" s="45" t="s">
        <v>7781</v>
      </c>
      <c r="H338" s="36">
        <v>4</v>
      </c>
      <c r="I338" s="36">
        <v>0.33</v>
      </c>
      <c r="J338" s="36" t="s">
        <v>3551</v>
      </c>
      <c r="K338" s="59" t="str">
        <f>IFERROR(VLOOKUP(B338,'Equip Rates'!$B:$D,3,FALSE), "No Equipment Rate")</f>
        <v>No Equipment Rate</v>
      </c>
      <c r="L338" s="59">
        <f t="shared" si="7"/>
        <v>0</v>
      </c>
      <c r="M338" s="37"/>
      <c r="N338" s="36"/>
      <c r="O338" s="37"/>
      <c r="P338" s="36" t="str">
        <f>IF(COUNTIF(INDEX(EQB[Equip '#],1):EQB[[#This Row],[Equip '#]], EQB[[#This Row],[Equip '#]])=1, SUMIF(EQB[Equip '#],EQB[[#This Row],[Equip '#]],EQB[Units]),"")</f>
        <v/>
      </c>
    </row>
    <row r="339" spans="1:16" x14ac:dyDescent="0.25">
      <c r="A339" s="36" t="str">
        <f>IF(EQB[[#This Row],[Job]]="","",IFERROR(VLOOKUP(EQB[[#This Row],[Job]],Table_Query_from_Cas_Ragle[[Job '#]:[Division]],4,FALSE),"New Job List Needed"))</f>
        <v>DFW</v>
      </c>
      <c r="B339" s="36" t="s">
        <v>3824</v>
      </c>
      <c r="C339" s="36" t="str">
        <f>IFERROR(_xlfn.XLOOKUP(EQB[[#This Row],[Equip '#]],Table7[Equip '#],Table7[Equipment Description],),"NO EQUIPMENT NUMBER")</f>
        <v>2023 FORD F-250</v>
      </c>
      <c r="D339" s="38">
        <f>Summary!$F$2</f>
        <v>45777</v>
      </c>
      <c r="E339" s="7" t="s">
        <v>3840</v>
      </c>
      <c r="F339" s="36">
        <v>1</v>
      </c>
      <c r="G339" s="45" t="s">
        <v>7781</v>
      </c>
      <c r="H339" s="36">
        <v>4</v>
      </c>
      <c r="I339" s="36">
        <v>0.36</v>
      </c>
      <c r="J339" s="36" t="s">
        <v>3551</v>
      </c>
      <c r="K339" s="59" t="str">
        <f>IFERROR(VLOOKUP(B339,'Equip Rates'!$B:$D,3,FALSE), "No Equipment Rate")</f>
        <v>No Equipment Rate</v>
      </c>
      <c r="L339" s="59">
        <f t="shared" si="7"/>
        <v>0</v>
      </c>
      <c r="M339" s="37"/>
      <c r="N339" s="36"/>
      <c r="O339" s="37"/>
      <c r="P339" s="36" t="str">
        <f>IF(COUNTIF(INDEX(EQB[Equip '#],1):EQB[[#This Row],[Equip '#]], EQB[[#This Row],[Equip '#]])=1, SUMIF(EQB[Equip '#],EQB[[#This Row],[Equip '#]],EQB[Units]),"")</f>
        <v/>
      </c>
    </row>
    <row r="340" spans="1:16" x14ac:dyDescent="0.25">
      <c r="A340" s="36" t="str">
        <f>IF(EQB[[#This Row],[Job]]="","",IFERROR(VLOOKUP(EQB[[#This Row],[Job]],Table_Query_from_Cas_Ragle[[Job '#]:[Division]],4,FALSE),"New Job List Needed"))</f>
        <v>DFW</v>
      </c>
      <c r="B340" s="36" t="s">
        <v>3701</v>
      </c>
      <c r="C340" s="36" t="str">
        <f>IFERROR(_xlfn.XLOOKUP(EQB[[#This Row],[Equip '#]],Table7[Equip '#],Table7[Equipment Description],),"NO EQUIPMENT NUMBER")</f>
        <v>2023 FORD F-250</v>
      </c>
      <c r="D340" s="38">
        <f>Summary!$F$2</f>
        <v>45777</v>
      </c>
      <c r="E340" s="36" t="s">
        <v>3323</v>
      </c>
      <c r="F340" s="36">
        <v>1</v>
      </c>
      <c r="G340" s="45" t="s">
        <v>7781</v>
      </c>
      <c r="H340" s="36">
        <v>4</v>
      </c>
      <c r="I340" s="36">
        <v>0.01</v>
      </c>
      <c r="J340" s="36" t="s">
        <v>3551</v>
      </c>
      <c r="K340" s="59">
        <f>IFERROR(VLOOKUP(B340,'Equip Rates'!$B:$D,3,FALSE), "No Equipment Rate")</f>
        <v>1500</v>
      </c>
      <c r="L340" s="59">
        <f t="shared" si="7"/>
        <v>15</v>
      </c>
      <c r="M340" s="37"/>
      <c r="N340" s="36"/>
      <c r="O340" s="37"/>
      <c r="P340" s="36">
        <f>IF(COUNTIF(INDEX(EQB[Equip '#],1):EQB[[#This Row],[Equip '#]], EQB[[#This Row],[Equip '#]])=1, SUMIF(EQB[Equip '#],EQB[[#This Row],[Equip '#]],EQB[Units]),"")</f>
        <v>1</v>
      </c>
    </row>
    <row r="341" spans="1:16" x14ac:dyDescent="0.25">
      <c r="A341" s="36" t="str">
        <f>IF(EQB[[#This Row],[Job]]="","",IFERROR(VLOOKUP(EQB[[#This Row],[Job]],Table_Query_from_Cas_Ragle[[Job '#]:[Division]],4,FALSE),"New Job List Needed"))</f>
        <v>DFW</v>
      </c>
      <c r="B341" s="36" t="s">
        <v>3514</v>
      </c>
      <c r="C341" s="36" t="str">
        <f>IFERROR(_xlfn.XLOOKUP(EQB[[#This Row],[Equip '#]],Table7[Equip '#],Table7[Equipment Description],),"NO EQUIPMENT NUMBER")</f>
        <v>2023 FORD F-250 XL</v>
      </c>
      <c r="D341" s="38">
        <f>Summary!$F$2</f>
        <v>45777</v>
      </c>
      <c r="E341" s="7" t="s">
        <v>12</v>
      </c>
      <c r="F341" s="36">
        <v>1</v>
      </c>
      <c r="G341" s="45" t="s">
        <v>2</v>
      </c>
      <c r="H341" s="36">
        <v>4</v>
      </c>
      <c r="I341" s="36">
        <v>0.01</v>
      </c>
      <c r="J341" s="36" t="s">
        <v>3551</v>
      </c>
      <c r="K341" s="59">
        <f>IFERROR(VLOOKUP(B341,'Equip Rates'!$B:$D,3,FALSE), "No Equipment Rate")</f>
        <v>1500</v>
      </c>
      <c r="L341" s="59">
        <f t="shared" si="7"/>
        <v>15</v>
      </c>
      <c r="M341" s="37"/>
      <c r="N341" s="36"/>
      <c r="O341" s="37"/>
      <c r="P341" s="36" t="str">
        <f>IF(COUNTIF(INDEX(EQB[Equip '#],1):EQB[[#This Row],[Equip '#]], EQB[[#This Row],[Equip '#]])=1, SUMIF(EQB[Equip '#],EQB[[#This Row],[Equip '#]],EQB[Units]),"")</f>
        <v/>
      </c>
    </row>
    <row r="342" spans="1:16" x14ac:dyDescent="0.25">
      <c r="A342" s="36" t="str">
        <f>IF(EQB[[#This Row],[Job]]="","",IFERROR(VLOOKUP(EQB[[#This Row],[Job]],Table_Query_from_Cas_Ragle[[Job '#]:[Division]],4,FALSE),"New Job List Needed"))</f>
        <v>DFW</v>
      </c>
      <c r="B342" s="36" t="s">
        <v>4396</v>
      </c>
      <c r="C342" s="36" t="str">
        <f>IFERROR(_xlfn.XLOOKUP(EQB[[#This Row],[Equip '#]],Table7[Equip '#],Table7[Equipment Description],),"NO EQUIPMENT NUMBER")</f>
        <v>2023 FORD F-250 XL</v>
      </c>
      <c r="D342" s="38">
        <f>Summary!$F$2</f>
        <v>45777</v>
      </c>
      <c r="E342" s="7" t="s">
        <v>12</v>
      </c>
      <c r="F342" s="36">
        <v>1</v>
      </c>
      <c r="G342" s="45" t="s">
        <v>2</v>
      </c>
      <c r="H342" s="36">
        <v>4</v>
      </c>
      <c r="I342" s="36">
        <v>0.01</v>
      </c>
      <c r="J342" s="36" t="s">
        <v>3551</v>
      </c>
      <c r="K342" s="59">
        <f>IFERROR(VLOOKUP(B342,'Equip Rates'!$B:$D,3,FALSE), "No Equipment Rate")</f>
        <v>3193</v>
      </c>
      <c r="L342" s="59">
        <f t="shared" si="7"/>
        <v>31.93</v>
      </c>
      <c r="M342" s="37"/>
      <c r="N342" s="36"/>
      <c r="O342" s="37"/>
      <c r="P342" s="36" t="str">
        <f>IF(COUNTIF(INDEX(EQB[Equip '#],1):EQB[[#This Row],[Equip '#]], EQB[[#This Row],[Equip '#]])=1, SUMIF(EQB[Equip '#],EQB[[#This Row],[Equip '#]],EQB[Units]),"")</f>
        <v/>
      </c>
    </row>
    <row r="343" spans="1:16" x14ac:dyDescent="0.25">
      <c r="A343" s="36" t="str">
        <f>IF(EQB[[#This Row],[Job]]="","",IFERROR(VLOOKUP(EQB[[#This Row],[Job]],Table_Query_from_Cas_Ragle[[Job '#]:[Division]],4,FALSE),"New Job List Needed"))</f>
        <v>DFW</v>
      </c>
      <c r="B343" s="36" t="s">
        <v>256</v>
      </c>
      <c r="C343" s="36" t="str">
        <f>IFERROR(_xlfn.XLOOKUP(EQB[[#This Row],[Equip '#]],Table7[Equip '#],Table7[Equipment Description],),"NO EQUIPMENT NUMBER")</f>
        <v>2023 FORD F-250 XL</v>
      </c>
      <c r="D343" s="38">
        <f>Summary!$F$2</f>
        <v>45777</v>
      </c>
      <c r="E343" s="7" t="s">
        <v>292</v>
      </c>
      <c r="F343" s="36">
        <v>1</v>
      </c>
      <c r="G343" s="45" t="s">
        <v>2</v>
      </c>
      <c r="H343" s="36">
        <v>4</v>
      </c>
      <c r="I343" s="36">
        <v>0.01</v>
      </c>
      <c r="J343" s="36" t="s">
        <v>3551</v>
      </c>
      <c r="K343" s="59">
        <f>IFERROR(VLOOKUP(B343,'Equip Rates'!$B:$D,3,FALSE), "No Equipment Rate")</f>
        <v>1500</v>
      </c>
      <c r="L343" s="59">
        <f t="shared" si="7"/>
        <v>15</v>
      </c>
      <c r="M343" s="37"/>
      <c r="N343" s="36"/>
      <c r="O343" s="37"/>
      <c r="P343" s="36" t="str">
        <f>IF(COUNTIF(INDEX(EQB[Equip '#],1):EQB[[#This Row],[Equip '#]], EQB[[#This Row],[Equip '#]])=1, SUMIF(EQB[Equip '#],EQB[[#This Row],[Equip '#]],EQB[Units]),"")</f>
        <v/>
      </c>
    </row>
    <row r="344" spans="1:16" x14ac:dyDescent="0.25">
      <c r="A344" s="36" t="str">
        <f>IF(EQB[[#This Row],[Job]]="","",IFERROR(VLOOKUP(EQB[[#This Row],[Job]],Table_Query_from_Cas_Ragle[[Job '#]:[Division]],4,FALSE),"New Job List Needed"))</f>
        <v>DFW</v>
      </c>
      <c r="B344" s="36" t="s">
        <v>3191</v>
      </c>
      <c r="C344" s="36" t="str">
        <f>IFERROR(_xlfn.XLOOKUP(EQB[[#This Row],[Equip '#]],Table7[Equip '#],Table7[Equipment Description],),"NO EQUIPMENT NUMBER")</f>
        <v>2024 F-150 XL (D04441)</v>
      </c>
      <c r="D344" s="38">
        <f>Summary!$F$2</f>
        <v>45777</v>
      </c>
      <c r="E344" s="7" t="s">
        <v>3173</v>
      </c>
      <c r="F344" s="36">
        <v>1</v>
      </c>
      <c r="G344" s="45" t="s">
        <v>2</v>
      </c>
      <c r="H344" s="36">
        <v>4</v>
      </c>
      <c r="I344" s="36">
        <v>0.01</v>
      </c>
      <c r="J344" s="36" t="s">
        <v>3551</v>
      </c>
      <c r="K344" s="59">
        <f>IFERROR(VLOOKUP(B344,'Equip Rates'!$B:$D,3,FALSE), "No Equipment Rate")</f>
        <v>1300</v>
      </c>
      <c r="L344" s="59">
        <f t="shared" si="7"/>
        <v>13</v>
      </c>
      <c r="M344" s="37"/>
      <c r="N344" s="36"/>
      <c r="O344" s="37"/>
      <c r="P344" s="36">
        <f>IF(COUNTIF(INDEX(EQB[Equip '#],1):EQB[[#This Row],[Equip '#]], EQB[[#This Row],[Equip '#]])=1, SUMIF(EQB[Equip '#],EQB[[#This Row],[Equip '#]],EQB[Units]),"")</f>
        <v>1</v>
      </c>
    </row>
    <row r="345" spans="1:16" x14ac:dyDescent="0.25">
      <c r="A345" s="36" t="str">
        <f>IF(EQB[[#This Row],[Job]]="","",IFERROR(VLOOKUP(EQB[[#This Row],[Job]],Table_Query_from_Cas_Ragle[[Job '#]:[Division]],4,FALSE),"New Job List Needed"))</f>
        <v>DFW</v>
      </c>
      <c r="B345" s="36" t="s">
        <v>198</v>
      </c>
      <c r="C345" s="36" t="str">
        <f>IFERROR(_xlfn.XLOOKUP(EQB[[#This Row],[Equip '#]],Table7[Equip '#],Table7[Equipment Description],),"NO EQUIPMENT NUMBER")</f>
        <v>2018 John DeerE 75GX</v>
      </c>
      <c r="D345" s="38">
        <f>Summary!$F$2</f>
        <v>45777</v>
      </c>
      <c r="E345" s="7" t="s">
        <v>3173</v>
      </c>
      <c r="F345" s="36">
        <v>1</v>
      </c>
      <c r="G345" s="45" t="s">
        <v>2</v>
      </c>
      <c r="H345" s="36">
        <v>4</v>
      </c>
      <c r="I345" s="36">
        <v>0.01</v>
      </c>
      <c r="J345" s="36" t="s">
        <v>3551</v>
      </c>
      <c r="K345" s="59">
        <f>IFERROR(VLOOKUP(B345,'Equip Rates'!$B:$D,3,FALSE), "No Equipment Rate")</f>
        <v>3500</v>
      </c>
      <c r="L345" s="59">
        <f t="shared" si="7"/>
        <v>35</v>
      </c>
      <c r="M345" s="37"/>
      <c r="N345" s="36"/>
      <c r="O345" s="37"/>
      <c r="P345" s="36">
        <f>IF(COUNTIF(INDEX(EQB[Equip '#],1):EQB[[#This Row],[Equip '#]], EQB[[#This Row],[Equip '#]])=1, SUMIF(EQB[Equip '#],EQB[[#This Row],[Equip '#]],EQB[Units]),"")</f>
        <v>1</v>
      </c>
    </row>
    <row r="346" spans="1:16" x14ac:dyDescent="0.25">
      <c r="A346" s="36" t="str">
        <f>IF(EQB[[#This Row],[Job]]="","",IFERROR(VLOOKUP(EQB[[#This Row],[Job]],Table_Query_from_Cas_Ragle[[Job '#]:[Division]],4,FALSE),"New Job List Needed"))</f>
        <v>DFW</v>
      </c>
      <c r="B346" s="36" t="s">
        <v>167</v>
      </c>
      <c r="C346" s="36" t="str">
        <f>IFERROR(_xlfn.XLOOKUP(EQB[[#This Row],[Equip '#]],Table7[Equip '#],Table7[Equipment Description],),"NO EQUIPMENT NUMBER")</f>
        <v>WANCO LIGHT TOWER 4-7KW VERT</v>
      </c>
      <c r="D346" s="38">
        <f>Summary!$F$2</f>
        <v>45777</v>
      </c>
      <c r="E346" s="7" t="s">
        <v>3175</v>
      </c>
      <c r="F346" s="36">
        <v>1</v>
      </c>
      <c r="G346" s="45" t="s">
        <v>7781</v>
      </c>
      <c r="H346" s="36">
        <v>4</v>
      </c>
      <c r="I346" s="36">
        <v>0.01</v>
      </c>
      <c r="J346" s="36" t="s">
        <v>3551</v>
      </c>
      <c r="K346" s="59">
        <f>IFERROR(VLOOKUP(B346,'Equip Rates'!$B:$D,3,FALSE), "No Equipment Rate")</f>
        <v>3193</v>
      </c>
      <c r="L346" s="59">
        <f t="shared" si="7"/>
        <v>31.93</v>
      </c>
      <c r="M346" s="37"/>
      <c r="N346" s="36"/>
      <c r="O346" s="37"/>
      <c r="P346" s="36">
        <f>IF(COUNTIF(INDEX(EQB[Equip '#],1):EQB[[#This Row],[Equip '#]], EQB[[#This Row],[Equip '#]])=1, SUMIF(EQB[Equip '#],EQB[[#This Row],[Equip '#]],EQB[Units]),"")</f>
        <v>1</v>
      </c>
    </row>
    <row r="347" spans="1:16" x14ac:dyDescent="0.25">
      <c r="A347" s="36" t="str">
        <f>IF(EQB[[#This Row],[Job]]="","",IFERROR(VLOOKUP(EQB[[#This Row],[Job]],Table_Query_from_Cas_Ragle[[Job '#]:[Division]],4,FALSE),"New Job List Needed"))</f>
        <v>DFW</v>
      </c>
      <c r="B347" s="36" t="s">
        <v>3288</v>
      </c>
      <c r="C347" s="36" t="str">
        <f>IFERROR(_xlfn.XLOOKUP(EQB[[#This Row],[Equip '#]],Table7[Equip '#],Table7[Equipment Description],),"NO EQUIPMENT NUMBER")</f>
        <v>2023 F550 D21569 Lube Truck</v>
      </c>
      <c r="D347" s="38">
        <f>Summary!$F$2</f>
        <v>45777</v>
      </c>
      <c r="E347" s="7" t="s">
        <v>3222</v>
      </c>
      <c r="F347" s="36">
        <v>1</v>
      </c>
      <c r="G347" s="45" t="s">
        <v>2</v>
      </c>
      <c r="H347" s="36">
        <v>4</v>
      </c>
      <c r="I347" s="36">
        <v>0.01</v>
      </c>
      <c r="J347" s="36" t="s">
        <v>3551</v>
      </c>
      <c r="K347" s="59">
        <f>IFERROR(VLOOKUP(B347,'Equip Rates'!$B:$D,3,FALSE), "No Equipment Rate")</f>
        <v>1300</v>
      </c>
      <c r="L347" s="59">
        <f t="shared" si="7"/>
        <v>13</v>
      </c>
      <c r="M347" s="37"/>
      <c r="N347" s="36"/>
      <c r="O347" s="37"/>
      <c r="P347" s="36" t="str">
        <f>IF(COUNTIF(INDEX(EQB[Equip '#],1):EQB[[#This Row],[Equip '#]], EQB[[#This Row],[Equip '#]])=1, SUMIF(EQB[Equip '#],EQB[[#This Row],[Equip '#]],EQB[Units]),"")</f>
        <v/>
      </c>
    </row>
    <row r="348" spans="1:16" x14ac:dyDescent="0.25">
      <c r="A348" s="36" t="str">
        <f>IF(EQB[[#This Row],[Job]]="","",IFERROR(VLOOKUP(EQB[[#This Row],[Job]],Table_Query_from_Cas_Ragle[[Job '#]:[Division]],4,FALSE),"New Job List Needed"))</f>
        <v>DFW</v>
      </c>
      <c r="B348" s="36" t="s">
        <v>3097</v>
      </c>
      <c r="C348" s="36" t="str">
        <f>IFERROR(_xlfn.XLOOKUP(EQB[[#This Row],[Equip '#]],Table7[Equip '#],Table7[Equipment Description],),"NO EQUIPMENT NUMBER")</f>
        <v>2024 F550 MT E60786 MT-15</v>
      </c>
      <c r="D348" s="38">
        <f>Summary!$F$2</f>
        <v>45777</v>
      </c>
      <c r="E348" s="7" t="s">
        <v>3457</v>
      </c>
      <c r="F348" s="36">
        <v>1</v>
      </c>
      <c r="G348" s="45" t="s">
        <v>7781</v>
      </c>
      <c r="H348" s="36">
        <v>4</v>
      </c>
      <c r="I348" s="36">
        <v>0.01</v>
      </c>
      <c r="J348" s="36" t="s">
        <v>3551</v>
      </c>
      <c r="K348" s="59">
        <f>IFERROR(VLOOKUP(B348,'Equip Rates'!$B:$D,3,FALSE), "No Equipment Rate")</f>
        <v>1300</v>
      </c>
      <c r="L348" s="59">
        <f t="shared" si="7"/>
        <v>13</v>
      </c>
      <c r="M348" s="37"/>
      <c r="N348" s="36"/>
      <c r="O348" s="37"/>
      <c r="P348" s="36" t="str">
        <f>IF(COUNTIF(INDEX(EQB[Equip '#],1):EQB[[#This Row],[Equip '#]], EQB[[#This Row],[Equip '#]])=1, SUMIF(EQB[Equip '#],EQB[[#This Row],[Equip '#]],EQB[Units]),"")</f>
        <v/>
      </c>
    </row>
    <row r="349" spans="1:16" x14ac:dyDescent="0.25">
      <c r="A349" s="36" t="str">
        <f>IF(EQB[[#This Row],[Job]]="","",IFERROR(VLOOKUP(EQB[[#This Row],[Job]],Table_Query_from_Cas_Ragle[[Job '#]:[Division]],4,FALSE),"New Job List Needed"))</f>
        <v>DFW</v>
      </c>
      <c r="B349" s="36" t="s">
        <v>255</v>
      </c>
      <c r="C349" s="36" t="str">
        <f>IFERROR(_xlfn.XLOOKUP(EQB[[#This Row],[Equip '#]],Table7[Equip '#],Table7[Equipment Description],),"NO EQUIPMENT NUMBER")</f>
        <v>2019 F150 F14517</v>
      </c>
      <c r="D349" s="38">
        <f>Summary!$F$2</f>
        <v>45777</v>
      </c>
      <c r="E349" s="7" t="s">
        <v>3457</v>
      </c>
      <c r="F349" s="36">
        <v>1</v>
      </c>
      <c r="G349" s="45" t="s">
        <v>7781</v>
      </c>
      <c r="H349" s="36">
        <v>4</v>
      </c>
      <c r="I349" s="36">
        <v>0.01</v>
      </c>
      <c r="J349" s="36" t="s">
        <v>3551</v>
      </c>
      <c r="K349" s="59">
        <f>IFERROR(VLOOKUP(B349,'Equip Rates'!$B:$D,3,FALSE), "No Equipment Rate")</f>
        <v>1500</v>
      </c>
      <c r="L349" s="59">
        <f t="shared" si="7"/>
        <v>15</v>
      </c>
      <c r="M349" s="37"/>
      <c r="N349" s="36"/>
      <c r="O349" s="37"/>
      <c r="P349" s="36" t="str">
        <f>IF(COUNTIF(INDEX(EQB[Equip '#],1):EQB[[#This Row],[Equip '#]], EQB[[#This Row],[Equip '#]])=1, SUMIF(EQB[Equip '#],EQB[[#This Row],[Equip '#]],EQB[Units]),"")</f>
        <v/>
      </c>
    </row>
    <row r="350" spans="1:16" x14ac:dyDescent="0.25">
      <c r="A350" s="36" t="str">
        <f>IF(EQB[[#This Row],[Job]]="","",IFERROR(VLOOKUP(EQB[[#This Row],[Job]],Table_Query_from_Cas_Ragle[[Job '#]:[Division]],4,FALSE),"New Job List Needed"))</f>
        <v>DFW</v>
      </c>
      <c r="B350" s="36" t="s">
        <v>3953</v>
      </c>
      <c r="C350" s="36" t="str">
        <f>IFERROR(_xlfn.XLOOKUP(EQB[[#This Row],[Equip '#]],Table7[Equip '#],Table7[Equipment Description],),"NO EQUIPMENT NUMBER")</f>
        <v>2020 F-150 D20016</v>
      </c>
      <c r="D350" s="38">
        <f>Summary!$F$2</f>
        <v>45777</v>
      </c>
      <c r="E350" s="7" t="s">
        <v>3457</v>
      </c>
      <c r="F350" s="36">
        <v>1</v>
      </c>
      <c r="G350" s="45" t="s">
        <v>7781</v>
      </c>
      <c r="H350" s="36">
        <v>4</v>
      </c>
      <c r="I350" s="36">
        <v>0.01</v>
      </c>
      <c r="J350" s="36" t="s">
        <v>3551</v>
      </c>
      <c r="K350" s="59">
        <f>IFERROR(VLOOKUP(B350,'Equip Rates'!$B:$D,3,FALSE), "No Equipment Rate")</f>
        <v>1000</v>
      </c>
      <c r="L350" s="59">
        <f t="shared" si="7"/>
        <v>10</v>
      </c>
      <c r="M350" s="37"/>
      <c r="N350" s="36"/>
      <c r="O350" s="37"/>
      <c r="P350" s="36" t="str">
        <f>IF(COUNTIF(INDEX(EQB[Equip '#],1):EQB[[#This Row],[Equip '#]], EQB[[#This Row],[Equip '#]])=1, SUMIF(EQB[Equip '#],EQB[[#This Row],[Equip '#]],EQB[Units]),"")</f>
        <v/>
      </c>
    </row>
    <row r="351" spans="1:16" x14ac:dyDescent="0.25">
      <c r="A351" s="36" t="str">
        <f>IF(EQB[[#This Row],[Job]]="","",IFERROR(VLOOKUP(EQB[[#This Row],[Job]],Table_Query_from_Cas_Ragle[[Job '#]:[Division]],4,FALSE),"New Job List Needed"))</f>
        <v>DFW</v>
      </c>
      <c r="B351" s="36" t="s">
        <v>226</v>
      </c>
      <c r="C351" s="36" t="str">
        <f>IFERROR(_xlfn.XLOOKUP(EQB[[#This Row],[Equip '#]],Table7[Equip '#],Table7[Equipment Description],),"NO EQUIPMENT NUMBER")</f>
        <v>2020 F-150 E09535</v>
      </c>
      <c r="D351" s="38">
        <f>Summary!$F$2</f>
        <v>45777</v>
      </c>
      <c r="E351" s="7" t="s">
        <v>3479</v>
      </c>
      <c r="F351" s="36">
        <v>1</v>
      </c>
      <c r="G351" s="45" t="s">
        <v>7781</v>
      </c>
      <c r="H351" s="36">
        <v>4</v>
      </c>
      <c r="I351" s="36">
        <v>0.01</v>
      </c>
      <c r="J351" s="36" t="s">
        <v>3551</v>
      </c>
      <c r="K351" s="59">
        <f>IFERROR(VLOOKUP(B351,'Equip Rates'!$B:$D,3,FALSE), "No Equipment Rate")</f>
        <v>3193</v>
      </c>
      <c r="L351" s="59">
        <f t="shared" si="7"/>
        <v>31.93</v>
      </c>
      <c r="M351" s="37"/>
      <c r="N351" s="36"/>
      <c r="O351" s="37"/>
      <c r="P351" s="36" t="str">
        <f>IF(COUNTIF(INDEX(EQB[Equip '#],1):EQB[[#This Row],[Equip '#]], EQB[[#This Row],[Equip '#]])=1, SUMIF(EQB[Equip '#],EQB[[#This Row],[Equip '#]],EQB[Units]),"")</f>
        <v/>
      </c>
    </row>
    <row r="352" spans="1:16" x14ac:dyDescent="0.25">
      <c r="A352" s="36" t="str">
        <f>IF(EQB[[#This Row],[Job]]="","",IFERROR(VLOOKUP(EQB[[#This Row],[Job]],Table_Query_from_Cas_Ragle[[Job '#]:[Division]],4,FALSE),"New Job List Needed"))</f>
        <v>DFW</v>
      </c>
      <c r="B352" s="36" t="s">
        <v>167</v>
      </c>
      <c r="C352" s="36" t="str">
        <f>IFERROR(_xlfn.XLOOKUP(EQB[[#This Row],[Equip '#]],Table7[Equip '#],Table7[Equipment Description],),"NO EQUIPMENT NUMBER")</f>
        <v>2022 F-250 C70269</v>
      </c>
      <c r="D352" s="38">
        <f>Summary!$F$2</f>
        <v>45777</v>
      </c>
      <c r="E352" s="7" t="s">
        <v>3479</v>
      </c>
      <c r="F352" s="36">
        <v>1</v>
      </c>
      <c r="G352" s="45" t="s">
        <v>7781</v>
      </c>
      <c r="H352" s="36">
        <v>4</v>
      </c>
      <c r="I352" s="36">
        <v>0.01</v>
      </c>
      <c r="J352" s="36" t="s">
        <v>3551</v>
      </c>
      <c r="K352" s="59">
        <f>IFERROR(VLOOKUP(B352,'Equip Rates'!$B:$D,3,FALSE), "No Equipment Rate")</f>
        <v>3193</v>
      </c>
      <c r="L352" s="59">
        <f t="shared" si="7"/>
        <v>31.93</v>
      </c>
      <c r="M352" s="37"/>
      <c r="N352" s="36"/>
      <c r="O352" s="37"/>
      <c r="P352" s="36" t="str">
        <f>IF(COUNTIF(INDEX(EQB[Equip '#],1):EQB[[#This Row],[Equip '#]], EQB[[#This Row],[Equip '#]])=1, SUMIF(EQB[Equip '#],EQB[[#This Row],[Equip '#]],EQB[Units]),"")</f>
        <v/>
      </c>
    </row>
    <row r="353" spans="1:16" x14ac:dyDescent="0.25">
      <c r="A353" s="36" t="str">
        <f>IF(EQB[[#This Row],[Job]]="","",IFERROR(VLOOKUP(EQB[[#This Row],[Job]],Table_Query_from_Cas_Ragle[[Job '#]:[Division]],4,FALSE),"New Job List Needed"))</f>
        <v>DFW</v>
      </c>
      <c r="B353" s="36" t="s">
        <v>143</v>
      </c>
      <c r="C353" s="36" t="str">
        <f>IFERROR(_xlfn.XLOOKUP(EQB[[#This Row],[Equip '#]],Table7[Equip '#],Table7[Equipment Description],),"NO EQUIPMENT NUMBER")</f>
        <v>2020 F-250 D24350</v>
      </c>
      <c r="D353" s="38">
        <f>Summary!$F$2</f>
        <v>45777</v>
      </c>
      <c r="E353" s="7" t="s">
        <v>3481</v>
      </c>
      <c r="F353" s="36">
        <v>1</v>
      </c>
      <c r="G353" s="45" t="s">
        <v>7781</v>
      </c>
      <c r="H353" s="36">
        <v>4</v>
      </c>
      <c r="I353" s="36">
        <v>0.01</v>
      </c>
      <c r="J353" s="36" t="s">
        <v>3551</v>
      </c>
      <c r="K353" s="59">
        <f>IFERROR(VLOOKUP(B353,'Equip Rates'!$B:$D,3,FALSE), "No Equipment Rate")</f>
        <v>1500</v>
      </c>
      <c r="L353" s="59">
        <f t="shared" si="7"/>
        <v>15</v>
      </c>
      <c r="M353" s="37"/>
      <c r="N353" s="36"/>
      <c r="O353" s="37"/>
      <c r="P353" s="36" t="str">
        <f>IF(COUNTIF(INDEX(EQB[Equip '#],1):EQB[[#This Row],[Equip '#]], EQB[[#This Row],[Equip '#]])=1, SUMIF(EQB[Equip '#],EQB[[#This Row],[Equip '#]],EQB[Units]),"")</f>
        <v/>
      </c>
    </row>
    <row r="354" spans="1:16" x14ac:dyDescent="0.25">
      <c r="A354" s="36" t="str">
        <f>IF(EQB[[#This Row],[Job]]="","",IFERROR(VLOOKUP(EQB[[#This Row],[Job]],Table_Query_from_Cas_Ragle[[Job '#]:[Division]],4,FALSE),"New Job List Needed"))</f>
        <v>DFW</v>
      </c>
      <c r="B354" s="36" t="s">
        <v>237</v>
      </c>
      <c r="C354" s="36" t="str">
        <f>IFERROR(_xlfn.XLOOKUP(EQB[[#This Row],[Equip '#]],Table7[Equip '#],Table7[Equipment Description],),"NO EQUIPMENT NUMBER")</f>
        <v>2022 F-250 G40582</v>
      </c>
      <c r="D354" s="38">
        <f>Summary!$F$2</f>
        <v>45777</v>
      </c>
      <c r="E354" s="7" t="s">
        <v>3672</v>
      </c>
      <c r="F354" s="36">
        <v>1</v>
      </c>
      <c r="G354" s="45" t="s">
        <v>7781</v>
      </c>
      <c r="H354" s="36">
        <v>4</v>
      </c>
      <c r="I354" s="36">
        <v>0.01</v>
      </c>
      <c r="J354" s="36" t="s">
        <v>3551</v>
      </c>
      <c r="K354" s="59">
        <f>IFERROR(VLOOKUP(B354,'Equip Rates'!$B:$D,3,FALSE), "No Equipment Rate")</f>
        <v>1500</v>
      </c>
      <c r="L354" s="59">
        <f t="shared" si="7"/>
        <v>15</v>
      </c>
      <c r="M354" s="37"/>
      <c r="N354" s="36"/>
      <c r="O354" s="37"/>
      <c r="P354" s="36" t="str">
        <f>IF(COUNTIF(INDEX(EQB[Equip '#],1):EQB[[#This Row],[Equip '#]], EQB[[#This Row],[Equip '#]])=1, SUMIF(EQB[Equip '#],EQB[[#This Row],[Equip '#]],EQB[Units]),"")</f>
        <v/>
      </c>
    </row>
    <row r="355" spans="1:16" x14ac:dyDescent="0.25">
      <c r="A355" s="36" t="str">
        <f>IF(EQB[[#This Row],[Job]]="","",IFERROR(VLOOKUP(EQB[[#This Row],[Job]],Table_Query_from_Cas_Ragle[[Job '#]:[Division]],4,FALSE),"New Job List Needed"))</f>
        <v>DFW</v>
      </c>
      <c r="B355" s="36" t="s">
        <v>141</v>
      </c>
      <c r="C355" s="36" t="str">
        <f>IFERROR(_xlfn.XLOOKUP(EQB[[#This Row],[Equip '#]],Table7[Equip '#],Table7[Equipment Description],),"NO EQUIPMENT NUMBER")</f>
        <v>2024 FORD MAVERICK XLT (5305)</v>
      </c>
      <c r="D355" s="38">
        <f>Summary!$F$2</f>
        <v>45777</v>
      </c>
      <c r="E355" s="7" t="s">
        <v>3672</v>
      </c>
      <c r="F355" s="36">
        <v>1</v>
      </c>
      <c r="G355" s="45" t="s">
        <v>7781</v>
      </c>
      <c r="H355" s="36">
        <v>4</v>
      </c>
      <c r="I355" s="36">
        <v>0.01</v>
      </c>
      <c r="J355" s="36" t="s">
        <v>3551</v>
      </c>
      <c r="K355" s="59">
        <f>IFERROR(VLOOKUP(B355,'Equip Rates'!$B:$D,3,FALSE), "No Equipment Rate")</f>
        <v>1500</v>
      </c>
      <c r="L355" s="59">
        <f t="shared" si="7"/>
        <v>15</v>
      </c>
      <c r="M355" s="37"/>
      <c r="N355" s="36"/>
      <c r="O355" s="37"/>
      <c r="P355" s="36" t="str">
        <f>IF(COUNTIF(INDEX(EQB[Equip '#],1):EQB[[#This Row],[Equip '#]], EQB[[#This Row],[Equip '#]])=1, SUMIF(EQB[Equip '#],EQB[[#This Row],[Equip '#]],EQB[Units]),"")</f>
        <v/>
      </c>
    </row>
    <row r="356" spans="1:16" x14ac:dyDescent="0.25">
      <c r="A356" s="36" t="str">
        <f>IF(EQB[[#This Row],[Job]]="","",IFERROR(VLOOKUP(EQB[[#This Row],[Job]],Table_Query_from_Cas_Ragle[[Job '#]:[Division]],4,FALSE),"New Job List Needed"))</f>
        <v>DFW</v>
      </c>
      <c r="B356" s="36" t="s">
        <v>237</v>
      </c>
      <c r="C356" s="36" t="str">
        <f>IFERROR(_xlfn.XLOOKUP(EQB[[#This Row],[Equip '#]],Table7[Equip '#],Table7[Equipment Description],),"NO EQUIPMENT NUMBER")</f>
        <v>2024 FORD MAVERICK (RRB40474)</v>
      </c>
      <c r="D356" s="38">
        <f>Summary!$F$2</f>
        <v>45777</v>
      </c>
      <c r="E356" s="7" t="s">
        <v>3713</v>
      </c>
      <c r="F356" s="36">
        <v>1</v>
      </c>
      <c r="G356" s="45" t="s">
        <v>7781</v>
      </c>
      <c r="H356" s="36">
        <v>4</v>
      </c>
      <c r="I356" s="36">
        <v>0.01</v>
      </c>
      <c r="J356" s="36" t="s">
        <v>3551</v>
      </c>
      <c r="K356" s="59">
        <f>IFERROR(VLOOKUP(B356,'Equip Rates'!$B:$D,3,FALSE), "No Equipment Rate")</f>
        <v>1500</v>
      </c>
      <c r="L356" s="59">
        <f t="shared" si="7"/>
        <v>15</v>
      </c>
      <c r="M356" s="37"/>
      <c r="N356" s="36"/>
      <c r="O356" s="37"/>
      <c r="P356" s="36" t="str">
        <f>IF(COUNTIF(INDEX(EQB[Equip '#],1):EQB[[#This Row],[Equip '#]], EQB[[#This Row],[Equip '#]])=1, SUMIF(EQB[Equip '#],EQB[[#This Row],[Equip '#]],EQB[Units]),"")</f>
        <v/>
      </c>
    </row>
    <row r="357" spans="1:16" x14ac:dyDescent="0.25">
      <c r="A357" s="36" t="str">
        <f>IF(EQB[[#This Row],[Job]]="","",IFERROR(VLOOKUP(EQB[[#This Row],[Job]],Table_Query_from_Cas_Ragle[[Job '#]:[Division]],4,FALSE),"New Job List Needed"))</f>
        <v>DFW</v>
      </c>
      <c r="B357" s="36" t="s">
        <v>130</v>
      </c>
      <c r="C357" s="36" t="str">
        <f>IFERROR(_xlfn.XLOOKUP(EQB[[#This Row],[Equip '#]],Table7[Equip '#],Table7[Equipment Description],),"NO EQUIPMENT NUMBER")</f>
        <v>2024 FORD MAVERICK (RRB41295)</v>
      </c>
      <c r="D357" s="38">
        <f>Summary!$F$2</f>
        <v>45777</v>
      </c>
      <c r="E357" s="7" t="s">
        <v>3713</v>
      </c>
      <c r="F357" s="36">
        <v>1</v>
      </c>
      <c r="G357" s="45" t="s">
        <v>7781</v>
      </c>
      <c r="H357" s="36">
        <v>4</v>
      </c>
      <c r="I357" s="36">
        <v>0.01</v>
      </c>
      <c r="J357" s="36" t="s">
        <v>3551</v>
      </c>
      <c r="K357" s="59">
        <f>IFERROR(VLOOKUP(B357,'Equip Rates'!$B:$D,3,FALSE), "No Equipment Rate")</f>
        <v>1300</v>
      </c>
      <c r="L357" s="59">
        <f t="shared" si="7"/>
        <v>13</v>
      </c>
      <c r="M357" s="37"/>
      <c r="N357" s="36"/>
      <c r="O357" s="37"/>
      <c r="P357" s="36" t="str">
        <f>IF(COUNTIF(INDEX(EQB[Equip '#],1):EQB[[#This Row],[Equip '#]], EQB[[#This Row],[Equip '#]])=1, SUMIF(EQB[Equip '#],EQB[[#This Row],[Equip '#]],EQB[Units]),"")</f>
        <v/>
      </c>
    </row>
    <row r="358" spans="1:16" x14ac:dyDescent="0.25">
      <c r="A358" s="36" t="str">
        <f>IF(EQB[[#This Row],[Job]]="","",IFERROR(VLOOKUP(EQB[[#This Row],[Job]],Table_Query_from_Cas_Ragle[[Job '#]:[Division]],4,FALSE),"New Job List Needed"))</f>
        <v>DFW</v>
      </c>
      <c r="B358" s="36" t="s">
        <v>3953</v>
      </c>
      <c r="C358" s="36" t="str">
        <f>IFERROR(_xlfn.XLOOKUP(EQB[[#This Row],[Equip '#]],Table7[Equip '#],Table7[Equipment Description],),"NO EQUIPMENT NUMBER")</f>
        <v>2024 F250 XL (REE94240)</v>
      </c>
      <c r="D358" s="38">
        <f>Summary!$F$2</f>
        <v>45777</v>
      </c>
      <c r="E358" s="7" t="s">
        <v>3779</v>
      </c>
      <c r="F358" s="36">
        <v>1</v>
      </c>
      <c r="G358" s="45" t="s">
        <v>7781</v>
      </c>
      <c r="H358" s="36">
        <v>4</v>
      </c>
      <c r="I358" s="36">
        <v>0.01</v>
      </c>
      <c r="J358" s="36" t="s">
        <v>3551</v>
      </c>
      <c r="K358" s="59">
        <f>IFERROR(VLOOKUP(B358,'Equip Rates'!$B:$D,3,FALSE), "No Equipment Rate")</f>
        <v>1000</v>
      </c>
      <c r="L358" s="59">
        <f t="shared" si="7"/>
        <v>10</v>
      </c>
      <c r="M358" s="37"/>
      <c r="N358" s="36"/>
      <c r="O358" s="37"/>
      <c r="P358" s="36" t="str">
        <f>IF(COUNTIF(INDEX(EQB[Equip '#],1):EQB[[#This Row],[Equip '#]], EQB[[#This Row],[Equip '#]])=1, SUMIF(EQB[Equip '#],EQB[[#This Row],[Equip '#]],EQB[Units]),"")</f>
        <v/>
      </c>
    </row>
    <row r="359" spans="1:16" x14ac:dyDescent="0.25">
      <c r="A359" s="36" t="str">
        <f>IF(EQB[[#This Row],[Job]]="","",IFERROR(VLOOKUP(EQB[[#This Row],[Job]],Table_Query_from_Cas_Ragle[[Job '#]:[Division]],4,FALSE),"New Job List Needed"))</f>
        <v>DFW</v>
      </c>
      <c r="B359" s="36" t="s">
        <v>226</v>
      </c>
      <c r="C359" s="36" t="str">
        <f>IFERROR(_xlfn.XLOOKUP(EQB[[#This Row],[Equip '#]],Table7[Equip '#],Table7[Equipment Description],),"NO EQUIPMENT NUMBER")</f>
        <v>2024 F250 XL (REF26875)</v>
      </c>
      <c r="D359" s="38">
        <f>Summary!$F$2</f>
        <v>45777</v>
      </c>
      <c r="E359" s="7" t="s">
        <v>3779</v>
      </c>
      <c r="F359" s="36">
        <v>1</v>
      </c>
      <c r="G359" s="45" t="s">
        <v>7781</v>
      </c>
      <c r="H359" s="36">
        <v>4</v>
      </c>
      <c r="I359" s="36">
        <v>0.01</v>
      </c>
      <c r="J359" s="36" t="s">
        <v>3551</v>
      </c>
      <c r="K359" s="59">
        <f>IFERROR(VLOOKUP(B359,'Equip Rates'!$B:$D,3,FALSE), "No Equipment Rate")</f>
        <v>3193</v>
      </c>
      <c r="L359" s="59">
        <f t="shared" si="7"/>
        <v>31.93</v>
      </c>
      <c r="M359" s="37"/>
      <c r="N359" s="36"/>
      <c r="O359" s="37"/>
      <c r="P359" s="36" t="str">
        <f>IF(COUNTIF(INDEX(EQB[Equip '#],1):EQB[[#This Row],[Equip '#]], EQB[[#This Row],[Equip '#]])=1, SUMIF(EQB[Equip '#],EQB[[#This Row],[Equip '#]],EQB[Units]),"")</f>
        <v/>
      </c>
    </row>
    <row r="360" spans="1:16" x14ac:dyDescent="0.25">
      <c r="A360" s="36" t="str">
        <f>IF(EQB[[#This Row],[Job]]="","",IFERROR(VLOOKUP(EQB[[#This Row],[Job]],Table_Query_from_Cas_Ragle[[Job '#]:[Division]],4,FALSE),"New Job List Needed"))</f>
        <v>DFW</v>
      </c>
      <c r="B360" s="36" t="s">
        <v>198</v>
      </c>
      <c r="C360" s="36" t="str">
        <f>IFERROR(_xlfn.XLOOKUP(EQB[[#This Row],[Equip '#]],Table7[Equip '#],Table7[Equipment Description],),"NO EQUIPMENT NUMBER")</f>
        <v>Bomag BW177PDH-50 (2012)</v>
      </c>
      <c r="D360" s="38">
        <f>Summary!$F$2</f>
        <v>45777</v>
      </c>
      <c r="E360" s="7" t="s">
        <v>3840</v>
      </c>
      <c r="F360" s="36">
        <v>1</v>
      </c>
      <c r="G360" s="45" t="s">
        <v>7781</v>
      </c>
      <c r="H360" s="36">
        <v>4</v>
      </c>
      <c r="I360" s="36">
        <v>0.01</v>
      </c>
      <c r="J360" s="36" t="s">
        <v>3551</v>
      </c>
      <c r="K360" s="59">
        <f>IFERROR(VLOOKUP(B360,'Equip Rates'!$B:$D,3,FALSE), "No Equipment Rate")</f>
        <v>3500</v>
      </c>
      <c r="L360" s="59">
        <f t="shared" ref="L360:L367" si="8">IFERROR(K360*I360,0)</f>
        <v>35</v>
      </c>
      <c r="M360" s="37"/>
      <c r="N360" s="36"/>
      <c r="O360" s="37"/>
      <c r="P360" s="36">
        <f>IF(COUNTIF(INDEX(EQB[Equip '#],1):EQB[[#This Row],[Equip '#]], EQB[[#This Row],[Equip '#]])=1, SUMIF(EQB[Equip '#],EQB[[#This Row],[Equip '#]],EQB[Units]),"")</f>
        <v>0.59</v>
      </c>
    </row>
    <row r="361" spans="1:16" x14ac:dyDescent="0.25">
      <c r="A361" s="36" t="str">
        <f>IF(EQB[[#This Row],[Job]]="","",IFERROR(VLOOKUP(EQB[[#This Row],[Job]],Table_Query_from_Cas_Ragle[[Job '#]:[Division]],4,FALSE),"New Job List Needed"))</f>
        <v>DFW</v>
      </c>
      <c r="B361" s="36" t="s">
        <v>3953</v>
      </c>
      <c r="C361" s="36" t="str">
        <f>IFERROR(_xlfn.XLOOKUP(EQB[[#This Row],[Equip '#]],Table7[Equip '#],Table7[Equipment Description],),"NO EQUIPMENT NUMBER")</f>
        <v>2011 CAT CP56</v>
      </c>
      <c r="D361" s="38">
        <f>Summary!$F$2</f>
        <v>45777</v>
      </c>
      <c r="E361" s="7" t="s">
        <v>3895</v>
      </c>
      <c r="F361" s="36">
        <v>1</v>
      </c>
      <c r="G361" s="45" t="s">
        <v>7781</v>
      </c>
      <c r="H361" s="36">
        <v>4</v>
      </c>
      <c r="I361" s="36">
        <v>0.01</v>
      </c>
      <c r="J361" s="36" t="s">
        <v>3551</v>
      </c>
      <c r="K361" s="59">
        <f>IFERROR(VLOOKUP(B361,'Equip Rates'!$B:$D,3,FALSE), "No Equipment Rate")</f>
        <v>1000</v>
      </c>
      <c r="L361" s="59">
        <f t="shared" si="8"/>
        <v>10</v>
      </c>
      <c r="M361" s="37"/>
      <c r="N361" s="36"/>
      <c r="O361" s="37"/>
      <c r="P361" s="36">
        <f>IF(COUNTIF(INDEX(EQB[Equip '#],1):EQB[[#This Row],[Equip '#]], EQB[[#This Row],[Equip '#]])=1, SUMIF(EQB[Equip '#],EQB[[#This Row],[Equip '#]],EQB[Units]),"")</f>
        <v>0.48</v>
      </c>
    </row>
    <row r="362" spans="1:16" x14ac:dyDescent="0.25">
      <c r="A362" s="36" t="str">
        <f>IF(EQB[[#This Row],[Job]]="","",IFERROR(VLOOKUP(EQB[[#This Row],[Job]],Table_Query_from_Cas_Ragle[[Job '#]:[Division]],4,FALSE),"New Job List Needed"))</f>
        <v>DFW</v>
      </c>
      <c r="B362" s="36" t="s">
        <v>143</v>
      </c>
      <c r="C362" s="36" t="str">
        <f>IFERROR(_xlfn.XLOOKUP(EQB[[#This Row],[Equip '#]],Table7[Equip '#],Table7[Equipment Description],),"NO EQUIPMENT NUMBER")</f>
        <v>2012 Wacker Neuson RT82-SC</v>
      </c>
      <c r="D362" s="38">
        <f>Summary!$F$2</f>
        <v>45777</v>
      </c>
      <c r="E362" s="7" t="s">
        <v>3978</v>
      </c>
      <c r="F362" s="36">
        <v>1</v>
      </c>
      <c r="G362" s="45" t="s">
        <v>7781</v>
      </c>
      <c r="H362" s="36">
        <v>4</v>
      </c>
      <c r="I362" s="36">
        <v>0.01</v>
      </c>
      <c r="J362" s="36" t="s">
        <v>3551</v>
      </c>
      <c r="K362" s="59">
        <f>IFERROR(VLOOKUP(B362,'Equip Rates'!$B:$D,3,FALSE), "No Equipment Rate")</f>
        <v>1500</v>
      </c>
      <c r="L362" s="59">
        <f t="shared" si="8"/>
        <v>15</v>
      </c>
      <c r="M362" s="37"/>
      <c r="N362" s="36"/>
      <c r="O362" s="37"/>
      <c r="P362" s="36">
        <f>IF(COUNTIF(INDEX(EQB[Equip '#],1):EQB[[#This Row],[Equip '#]], EQB[[#This Row],[Equip '#]])=1, SUMIF(EQB[Equip '#],EQB[[#This Row],[Equip '#]],EQB[Units]),"")</f>
        <v>1</v>
      </c>
    </row>
    <row r="363" spans="1:16" x14ac:dyDescent="0.25">
      <c r="A363" s="36" t="str">
        <f>IF(EQB[[#This Row],[Job]]="","",IFERROR(VLOOKUP(EQB[[#This Row],[Job]],Table_Query_from_Cas_Ragle[[Job '#]:[Division]],4,FALSE),"New Job List Needed"))</f>
        <v>DFW</v>
      </c>
      <c r="B363" s="36" t="s">
        <v>174</v>
      </c>
      <c r="C363" s="36" t="str">
        <f>IFERROR(_xlfn.XLOOKUP(EQB[[#This Row],[Equip '#]],Table7[Equip '#],Table7[Equipment Description],),"NO EQUIPMENT NUMBER")</f>
        <v>2015 VOLVO SD45 SDC</v>
      </c>
      <c r="D363" s="38">
        <f>Summary!$F$2</f>
        <v>45777</v>
      </c>
      <c r="E363" s="7" t="s">
        <v>4078</v>
      </c>
      <c r="F363" s="36">
        <v>1</v>
      </c>
      <c r="G363" s="45" t="s">
        <v>7781</v>
      </c>
      <c r="H363" s="36">
        <v>4</v>
      </c>
      <c r="I363" s="36">
        <v>0.01</v>
      </c>
      <c r="J363" s="36" t="s">
        <v>3551</v>
      </c>
      <c r="K363" s="59">
        <f>IFERROR(VLOOKUP(B363,'Equip Rates'!$B:$D,3,FALSE), "No Equipment Rate")</f>
        <v>1000</v>
      </c>
      <c r="L363" s="59">
        <f t="shared" si="8"/>
        <v>10</v>
      </c>
      <c r="M363" s="37"/>
      <c r="N363" s="36"/>
      <c r="O363" s="37"/>
      <c r="P363" s="36">
        <f>IF(COUNTIF(INDEX(EQB[Equip '#],1):EQB[[#This Row],[Equip '#]], EQB[[#This Row],[Equip '#]])=1, SUMIF(EQB[Equip '#],EQB[[#This Row],[Equip '#]],EQB[Units]),"")</f>
        <v>0.65</v>
      </c>
    </row>
    <row r="364" spans="1:16" x14ac:dyDescent="0.25">
      <c r="A364" s="36" t="str">
        <f>IF(EQB[[#This Row],[Job]]="","",IFERROR(VLOOKUP(EQB[[#This Row],[Job]],Table_Query_from_Cas_Ragle[[Job '#]:[Division]],4,FALSE),"New Job List Needed"))</f>
        <v>DFW</v>
      </c>
      <c r="B364" s="36" t="s">
        <v>167</v>
      </c>
      <c r="C364" s="36" t="str">
        <f>IFERROR(_xlfn.XLOOKUP(EQB[[#This Row],[Equip '#]],Table7[Equip '#],Table7[Equipment Description],),"NO EQUIPMENT NUMBER")</f>
        <v>2014 TEREX RT555-2 55TON</v>
      </c>
      <c r="D364" s="38">
        <f>Summary!$F$2</f>
        <v>45777</v>
      </c>
      <c r="E364" s="7" t="s">
        <v>4078</v>
      </c>
      <c r="F364" s="36">
        <v>1</v>
      </c>
      <c r="G364" s="45" t="s">
        <v>7781</v>
      </c>
      <c r="H364" s="36">
        <v>4</v>
      </c>
      <c r="I364" s="36">
        <v>0.01</v>
      </c>
      <c r="J364" s="36" t="s">
        <v>3551</v>
      </c>
      <c r="K364" s="59">
        <f>IFERROR(VLOOKUP(B364,'Equip Rates'!$B:$D,3,FALSE), "No Equipment Rate")</f>
        <v>3193</v>
      </c>
      <c r="L364" s="59">
        <f t="shared" si="8"/>
        <v>31.93</v>
      </c>
      <c r="M364" s="37"/>
      <c r="N364" s="36"/>
      <c r="O364" s="37"/>
      <c r="P364" s="36" t="str">
        <f>IF(COUNTIF(INDEX(EQB[Equip '#],1):EQB[[#This Row],[Equip '#]], EQB[[#This Row],[Equip '#]])=1, SUMIF(EQB[Equip '#],EQB[[#This Row],[Equip '#]],EQB[Units]),"")</f>
        <v/>
      </c>
    </row>
    <row r="365" spans="1:16" x14ac:dyDescent="0.25">
      <c r="A365" s="36" t="str">
        <f>IF(EQB[[#This Row],[Job]]="","",IFERROR(VLOOKUP(EQB[[#This Row],[Job]],Table_Query_from_Cas_Ragle[[Job '#]:[Division]],4,FALSE),"New Job List Needed"))</f>
        <v>DFW</v>
      </c>
      <c r="B365" s="36" t="s">
        <v>141</v>
      </c>
      <c r="C365" s="36" t="str">
        <f>IFERROR(_xlfn.XLOOKUP(EQB[[#This Row],[Equip '#]],Table7[Equip '#],Table7[Equipment Description],),"NO EQUIPMENT NUMBER")</f>
        <v>2013 Freightliner M2 106</v>
      </c>
      <c r="D365" s="38">
        <f>Summary!$F$2</f>
        <v>45777</v>
      </c>
      <c r="E365" s="7" t="s">
        <v>4276</v>
      </c>
      <c r="F365" s="36">
        <v>1</v>
      </c>
      <c r="G365" s="45" t="s">
        <v>4277</v>
      </c>
      <c r="H365" s="36">
        <v>4</v>
      </c>
      <c r="I365" s="36">
        <v>0.01</v>
      </c>
      <c r="J365" s="36" t="s">
        <v>3551</v>
      </c>
      <c r="K365" s="59">
        <f>IFERROR(VLOOKUP(B365,'Equip Rates'!$B:$D,3,FALSE), "No Equipment Rate")</f>
        <v>1500</v>
      </c>
      <c r="L365" s="59">
        <f t="shared" si="8"/>
        <v>15</v>
      </c>
      <c r="M365" s="37"/>
      <c r="N365" s="36"/>
      <c r="O365" s="37"/>
      <c r="P365" s="36">
        <f>IF(COUNTIF(INDEX(EQB[Equip '#],1):EQB[[#This Row],[Equip '#]], EQB[[#This Row],[Equip '#]])=1, SUMIF(EQB[Equip '#],EQB[[#This Row],[Equip '#]],EQB[Units]),"")</f>
        <v>1</v>
      </c>
    </row>
    <row r="366" spans="1:16" x14ac:dyDescent="0.25">
      <c r="A366" s="36" t="str">
        <f>IF(EQB[[#This Row],[Job]]="","",IFERROR(VLOOKUP(EQB[[#This Row],[Job]],Table_Query_from_Cas_Ragle[[Job '#]:[Division]],4,FALSE),"New Job List Needed"))</f>
        <v>DFW</v>
      </c>
      <c r="B366" s="36" t="s">
        <v>3224</v>
      </c>
      <c r="C366" s="36" t="str">
        <f>IFERROR(_xlfn.XLOOKUP(EQB[[#This Row],[Equip '#]],Table7[Equip '#],Table7[Equipment Description],),"NO EQUIPMENT NUMBER")</f>
        <v>2016 FRGHT M2 (V9036)</v>
      </c>
      <c r="D366" s="38">
        <f>Summary!$F$2</f>
        <v>45777</v>
      </c>
      <c r="E366" s="7" t="s">
        <v>574</v>
      </c>
      <c r="F366" s="36">
        <v>1</v>
      </c>
      <c r="G366" s="45" t="s">
        <v>2</v>
      </c>
      <c r="H366" s="36">
        <v>4</v>
      </c>
      <c r="I366" s="36">
        <v>0.05</v>
      </c>
      <c r="J366" s="36" t="s">
        <v>3551</v>
      </c>
      <c r="K366" s="59">
        <f>IFERROR(VLOOKUP(B366,'Equip Rates'!$B:$D,3,FALSE), "No Equipment Rate")</f>
        <v>200</v>
      </c>
      <c r="L366" s="59">
        <f t="shared" si="8"/>
        <v>10</v>
      </c>
      <c r="M366" s="37"/>
      <c r="N366" s="36"/>
      <c r="O366" s="37"/>
      <c r="P366" s="36" t="str">
        <f>IF(COUNTIF(INDEX(EQB[Equip '#],1):EQB[[#This Row],[Equip '#]], EQB[[#This Row],[Equip '#]])=1, SUMIF(EQB[Equip '#],EQB[[#This Row],[Equip '#]],EQB[Units]),"")</f>
        <v/>
      </c>
    </row>
    <row r="367" spans="1:16" x14ac:dyDescent="0.25">
      <c r="A367" s="36" t="str">
        <f>IF(EQB[[#This Row],[Job]]="","",IFERROR(VLOOKUP(EQB[[#This Row],[Job]],Table_Query_from_Cas_Ragle[[Job '#]:[Division]],4,FALSE),"New Job List Needed"))</f>
        <v>DFW</v>
      </c>
      <c r="B367" s="36" t="s">
        <v>3314</v>
      </c>
      <c r="C367" s="36" t="str">
        <f>IFERROR(_xlfn.XLOOKUP(EQB[[#This Row],[Equip '#]],Table7[Equip '#],Table7[Equipment Description],),"NO EQUIPMENT NUMBER")</f>
        <v>2016 FRGHT M2 (V9036)</v>
      </c>
      <c r="D367" s="38">
        <f>Summary!$F$2</f>
        <v>45777</v>
      </c>
      <c r="E367" s="7" t="s">
        <v>12</v>
      </c>
      <c r="F367" s="36">
        <v>1</v>
      </c>
      <c r="G367" s="45" t="s">
        <v>2</v>
      </c>
      <c r="H367" s="36">
        <v>4</v>
      </c>
      <c r="I367" s="36">
        <v>0.6</v>
      </c>
      <c r="J367" s="36" t="s">
        <v>3551</v>
      </c>
      <c r="K367" s="59">
        <f>IFERROR(VLOOKUP(B367,'Equip Rates'!$B:$D,3,FALSE), "No Equipment Rate")</f>
        <v>12500</v>
      </c>
      <c r="L367" s="59">
        <f t="shared" si="8"/>
        <v>7500</v>
      </c>
      <c r="M367" s="37"/>
      <c r="N367" s="36"/>
      <c r="O367" s="37"/>
      <c r="P367" s="36" t="str">
        <f>IF(COUNTIF(INDEX(EQB[Equip '#],1):EQB[[#This Row],[Equip '#]], EQB[[#This Row],[Equip '#]])=1, SUMIF(EQB[Equip '#],EQB[[#This Row],[Equip '#]],EQB[Units]),"")</f>
        <v/>
      </c>
    </row>
    <row r="368" spans="1:16" x14ac:dyDescent="0.25">
      <c r="A368" s="36" t="str">
        <f>IF(EQB[[#This Row],[Job]]="","",IFERROR(VLOOKUP(EQB[[#This Row],[Job]],Table_Query_from_Cas_Ragle[[Job '#]:[Division]],4,FALSE),"New Job List Needed"))</f>
        <v>DFW</v>
      </c>
      <c r="B368" s="36" t="s">
        <v>3280</v>
      </c>
      <c r="C368" s="36" t="str">
        <f>IFERROR(_xlfn.XLOOKUP(EQB[[#This Row],[Equip '#]],Table7[Equip '#],Table7[Equipment Description],),"NO EQUIPMENT NUMBER")</f>
        <v>2014 CAT 279D</v>
      </c>
      <c r="D368" s="38">
        <f>Summary!$F$2</f>
        <v>45777</v>
      </c>
      <c r="E368" s="7" t="s">
        <v>4376</v>
      </c>
      <c r="F368" s="36">
        <v>1</v>
      </c>
      <c r="G368" s="45" t="s">
        <v>7781</v>
      </c>
      <c r="H368" s="36">
        <v>4</v>
      </c>
      <c r="I368" s="36">
        <v>0</v>
      </c>
      <c r="J368" s="36" t="s">
        <v>3551</v>
      </c>
      <c r="K368" s="59">
        <f>IFERROR(VLOOKUP(B368,'Equip Rates'!$B:$D,3,FALSE), "No Equipment Rate")</f>
        <v>1300</v>
      </c>
      <c r="L368" s="59">
        <f>IFERROR(K368*I368,0)</f>
        <v>0</v>
      </c>
      <c r="M368" s="37"/>
      <c r="N368" s="36"/>
      <c r="O368" s="37"/>
      <c r="P368" s="36">
        <f>IF(COUNTIF(INDEX(EQB[Equip '#],1):EQB[[#This Row],[Equip '#]], EQB[[#This Row],[Equip '#]])=1, SUMIF(EQB[Equip '#],EQB[[#This Row],[Equip '#]],EQB[Units]),"")</f>
        <v>1</v>
      </c>
    </row>
  </sheetData>
  <conditionalFormatting sqref="B1">
    <cfRule type="duplicateValues" dxfId="248" priority="1232"/>
  </conditionalFormatting>
  <conditionalFormatting sqref="E1">
    <cfRule type="containsText" dxfId="247" priority="1228" operator="containsText" text="daloh">
      <formula>NOT(ISERROR(SEARCH("daloh",E1)))</formula>
    </cfRule>
    <cfRule type="containsText" dxfId="246" priority="1229" operator="containsText" text="TEX">
      <formula>NOT(ISERROR(SEARCH("TEX",E1)))</formula>
    </cfRule>
    <cfRule type="containsText" dxfId="245" priority="1230" operator="containsText" text="SEL">
      <formula>NOT(ISERROR(SEARCH("SEL",E1)))</formula>
    </cfRule>
    <cfRule type="containsText" dxfId="244" priority="1231" operator="containsText" text="EQUIP">
      <formula>NOT(ISERROR(SEARCH("EQUIP",E1)))</formula>
    </cfRule>
  </conditionalFormatting>
  <conditionalFormatting sqref="K1">
    <cfRule type="top10" dxfId="243" priority="1226" rank="1"/>
    <cfRule type="top10" dxfId="242" priority="1227" rank="1"/>
  </conditionalFormatting>
  <conditionalFormatting sqref="P2:P262">
    <cfRule type="cellIs" dxfId="241" priority="164" operator="greaterThan">
      <formula>"&gt;1"</formula>
    </cfRule>
  </conditionalFormatting>
  <conditionalFormatting sqref="P2:P262">
    <cfRule type="cellIs" dxfId="240" priority="163" operator="between">
      <formula>1.01</formula>
      <formula>2</formula>
    </cfRule>
  </conditionalFormatting>
  <conditionalFormatting sqref="K2:L262">
    <cfRule type="top10" dxfId="239" priority="165" rank="1"/>
    <cfRule type="top10" dxfId="238" priority="166" rank="1"/>
  </conditionalFormatting>
  <conditionalFormatting sqref="A2:A262">
    <cfRule type="containsText" dxfId="237" priority="160" operator="containsText" text="WT">
      <formula>NOT(ISERROR(SEARCH("WT",A2)))</formula>
    </cfRule>
    <cfRule type="containsText" dxfId="236" priority="161" operator="containsText" text="HOU">
      <formula>NOT(ISERROR(SEARCH("HOU",A2)))</formula>
    </cfRule>
    <cfRule type="containsText" dxfId="235" priority="162" operator="containsText" text="DFW">
      <formula>NOT(ISERROR(SEARCH("DFW",A2)))</formula>
    </cfRule>
  </conditionalFormatting>
  <conditionalFormatting sqref="B2:B262">
    <cfRule type="containsText" dxfId="234" priority="155" operator="containsText" text="SB-01">
      <formula>NOT(ISERROR(SEARCH("SB-01",B2)))</formula>
    </cfRule>
    <cfRule type="containsText" dxfId="233" priority="156" operator="containsText" text="DD-03">
      <formula>NOT(ISERROR(SEARCH("DD-03",B2)))</formula>
    </cfRule>
    <cfRule type="containsText" dxfId="232" priority="157" operator="containsText" text="DD-02">
      <formula>NOT(ISERROR(SEARCH("DD-02",B2)))</formula>
    </cfRule>
    <cfRule type="containsText" dxfId="231" priority="158" operator="containsText" text="DD-01">
      <formula>NOT(ISERROR(SEARCH("DD-01",B2)))</formula>
    </cfRule>
    <cfRule type="containsText" dxfId="230" priority="159" operator="containsText" text="DST-01">
      <formula>NOT(ISERROR(SEARCH("DST-01",B2)))</formula>
    </cfRule>
  </conditionalFormatting>
  <conditionalFormatting sqref="M2:M262">
    <cfRule type="top10" dxfId="229" priority="167" rank="1"/>
    <cfRule type="top10" dxfId="228" priority="168" rank="1"/>
  </conditionalFormatting>
  <conditionalFormatting sqref="K2:K262">
    <cfRule type="top10" dxfId="227" priority="169" rank="1"/>
    <cfRule type="top10" dxfId="226" priority="170" rank="1"/>
  </conditionalFormatting>
  <conditionalFormatting sqref="I2:I262">
    <cfRule type="cellIs" dxfId="225" priority="154" operator="equal">
      <formula>0</formula>
    </cfRule>
  </conditionalFormatting>
  <conditionalFormatting sqref="P142:P181">
    <cfRule type="cellIs" dxfId="224" priority="147" operator="greaterThan">
      <formula>"&gt;1"</formula>
    </cfRule>
  </conditionalFormatting>
  <conditionalFormatting sqref="P142:P181">
    <cfRule type="cellIs" dxfId="223" priority="146" operator="between">
      <formula>1.01</formula>
      <formula>2</formula>
    </cfRule>
  </conditionalFormatting>
  <conditionalFormatting sqref="K142:L181">
    <cfRule type="top10" dxfId="222" priority="148" rank="1"/>
    <cfRule type="top10" dxfId="221" priority="149" rank="1"/>
  </conditionalFormatting>
  <conditionalFormatting sqref="A142:A181">
    <cfRule type="containsText" dxfId="220" priority="143" operator="containsText" text="WT">
      <formula>NOT(ISERROR(SEARCH("WT",A142)))</formula>
    </cfRule>
    <cfRule type="containsText" dxfId="219" priority="144" operator="containsText" text="HOU">
      <formula>NOT(ISERROR(SEARCH("HOU",A142)))</formula>
    </cfRule>
    <cfRule type="containsText" dxfId="218" priority="145" operator="containsText" text="DFW">
      <formula>NOT(ISERROR(SEARCH("DFW",A142)))</formula>
    </cfRule>
  </conditionalFormatting>
  <conditionalFormatting sqref="B142:B181">
    <cfRule type="containsText" dxfId="217" priority="138" operator="containsText" text="SB-01">
      <formula>NOT(ISERROR(SEARCH("SB-01",B142)))</formula>
    </cfRule>
    <cfRule type="containsText" dxfId="216" priority="139" operator="containsText" text="DD-03">
      <formula>NOT(ISERROR(SEARCH("DD-03",B142)))</formula>
    </cfRule>
    <cfRule type="containsText" dxfId="215" priority="140" operator="containsText" text="DD-02">
      <formula>NOT(ISERROR(SEARCH("DD-02",B142)))</formula>
    </cfRule>
    <cfRule type="containsText" dxfId="214" priority="141" operator="containsText" text="DD-01">
      <formula>NOT(ISERROR(SEARCH("DD-01",B142)))</formula>
    </cfRule>
    <cfRule type="containsText" dxfId="213" priority="142" operator="containsText" text="DST-01">
      <formula>NOT(ISERROR(SEARCH("DST-01",B142)))</formula>
    </cfRule>
  </conditionalFormatting>
  <conditionalFormatting sqref="M142:M181">
    <cfRule type="top10" dxfId="212" priority="150" rank="1"/>
    <cfRule type="top10" dxfId="211" priority="151" rank="1"/>
  </conditionalFormatting>
  <conditionalFormatting sqref="K142:K181">
    <cfRule type="top10" dxfId="210" priority="152" rank="1"/>
    <cfRule type="top10" dxfId="209" priority="153" rank="1"/>
  </conditionalFormatting>
  <conditionalFormatting sqref="I142:I181">
    <cfRule type="cellIs" dxfId="208" priority="137" operator="equal">
      <formula>0</formula>
    </cfRule>
  </conditionalFormatting>
  <conditionalFormatting sqref="P182:P262">
    <cfRule type="cellIs" dxfId="207" priority="130" operator="greaterThan">
      <formula>"&gt;1"</formula>
    </cfRule>
  </conditionalFormatting>
  <conditionalFormatting sqref="P182:P262">
    <cfRule type="cellIs" dxfId="206" priority="129" operator="between">
      <formula>1.01</formula>
      <formula>2</formula>
    </cfRule>
  </conditionalFormatting>
  <conditionalFormatting sqref="K182:L262">
    <cfRule type="top10" dxfId="205" priority="131" rank="1"/>
    <cfRule type="top10" dxfId="204" priority="132" rank="1"/>
  </conditionalFormatting>
  <conditionalFormatting sqref="A182:A262">
    <cfRule type="containsText" dxfId="203" priority="126" operator="containsText" text="WT">
      <formula>NOT(ISERROR(SEARCH("WT",A182)))</formula>
    </cfRule>
    <cfRule type="containsText" dxfId="202" priority="127" operator="containsText" text="HOU">
      <formula>NOT(ISERROR(SEARCH("HOU",A182)))</formula>
    </cfRule>
    <cfRule type="containsText" dxfId="201" priority="128" operator="containsText" text="DFW">
      <formula>NOT(ISERROR(SEARCH("DFW",A182)))</formula>
    </cfRule>
  </conditionalFormatting>
  <conditionalFormatting sqref="B182:B262">
    <cfRule type="containsText" dxfId="200" priority="121" operator="containsText" text="SB-01">
      <formula>NOT(ISERROR(SEARCH("SB-01",B182)))</formula>
    </cfRule>
    <cfRule type="containsText" dxfId="199" priority="122" operator="containsText" text="DD-03">
      <formula>NOT(ISERROR(SEARCH("DD-03",B182)))</formula>
    </cfRule>
    <cfRule type="containsText" dxfId="198" priority="123" operator="containsText" text="DD-02">
      <formula>NOT(ISERROR(SEARCH("DD-02",B182)))</formula>
    </cfRule>
    <cfRule type="containsText" dxfId="197" priority="124" operator="containsText" text="DD-01">
      <formula>NOT(ISERROR(SEARCH("DD-01",B182)))</formula>
    </cfRule>
    <cfRule type="containsText" dxfId="196" priority="125" operator="containsText" text="DST-01">
      <formula>NOT(ISERROR(SEARCH("DST-01",B182)))</formula>
    </cfRule>
  </conditionalFormatting>
  <conditionalFormatting sqref="M182:M262">
    <cfRule type="top10" dxfId="195" priority="133" rank="1"/>
    <cfRule type="top10" dxfId="194" priority="134" rank="1"/>
  </conditionalFormatting>
  <conditionalFormatting sqref="K182:K262">
    <cfRule type="top10" dxfId="193" priority="135" rank="1"/>
    <cfRule type="top10" dxfId="192" priority="136" rank="1"/>
  </conditionalFormatting>
  <conditionalFormatting sqref="I182:I262">
    <cfRule type="cellIs" dxfId="191" priority="120" operator="equal">
      <formula>0</formula>
    </cfRule>
  </conditionalFormatting>
  <conditionalFormatting sqref="P264:P334">
    <cfRule type="cellIs" dxfId="190" priority="113" operator="greaterThan">
      <formula>"&gt;1"</formula>
    </cfRule>
  </conditionalFormatting>
  <conditionalFormatting sqref="P264:P334">
    <cfRule type="cellIs" dxfId="189" priority="112" operator="between">
      <formula>1.01</formula>
      <formula>2</formula>
    </cfRule>
  </conditionalFormatting>
  <conditionalFormatting sqref="K264:L334">
    <cfRule type="top10" dxfId="188" priority="114" rank="1"/>
    <cfRule type="top10" dxfId="187" priority="115" rank="1"/>
  </conditionalFormatting>
  <conditionalFormatting sqref="A264:A334">
    <cfRule type="containsText" dxfId="186" priority="109" operator="containsText" text="WT">
      <formula>NOT(ISERROR(SEARCH("WT",A264)))</formula>
    </cfRule>
    <cfRule type="containsText" dxfId="185" priority="110" operator="containsText" text="HOU">
      <formula>NOT(ISERROR(SEARCH("HOU",A264)))</formula>
    </cfRule>
    <cfRule type="containsText" dxfId="184" priority="111" operator="containsText" text="DFW">
      <formula>NOT(ISERROR(SEARCH("DFW",A264)))</formula>
    </cfRule>
  </conditionalFormatting>
  <conditionalFormatting sqref="B264:B334">
    <cfRule type="containsText" dxfId="183" priority="104" operator="containsText" text="SB-01">
      <formula>NOT(ISERROR(SEARCH("SB-01",B264)))</formula>
    </cfRule>
    <cfRule type="containsText" dxfId="182" priority="105" operator="containsText" text="DD-03">
      <formula>NOT(ISERROR(SEARCH("DD-03",B264)))</formula>
    </cfRule>
    <cfRule type="containsText" dxfId="181" priority="106" operator="containsText" text="DD-02">
      <formula>NOT(ISERROR(SEARCH("DD-02",B264)))</formula>
    </cfRule>
    <cfRule type="containsText" dxfId="180" priority="107" operator="containsText" text="DD-01">
      <formula>NOT(ISERROR(SEARCH("DD-01",B264)))</formula>
    </cfRule>
    <cfRule type="containsText" dxfId="179" priority="108" operator="containsText" text="DST-01">
      <formula>NOT(ISERROR(SEARCH("DST-01",B264)))</formula>
    </cfRule>
  </conditionalFormatting>
  <conditionalFormatting sqref="M264:M334">
    <cfRule type="top10" dxfId="178" priority="116" rank="1"/>
    <cfRule type="top10" dxfId="177" priority="117" rank="1"/>
  </conditionalFormatting>
  <conditionalFormatting sqref="K264:K334">
    <cfRule type="top10" dxfId="176" priority="118" rank="1"/>
    <cfRule type="top10" dxfId="175" priority="119" rank="1"/>
  </conditionalFormatting>
  <conditionalFormatting sqref="I264:I334">
    <cfRule type="cellIs" dxfId="174" priority="103" operator="equal">
      <formula>0</formula>
    </cfRule>
  </conditionalFormatting>
  <conditionalFormatting sqref="P336:P339">
    <cfRule type="cellIs" dxfId="173" priority="96" operator="greaterThan">
      <formula>"&gt;1"</formula>
    </cfRule>
  </conditionalFormatting>
  <conditionalFormatting sqref="P336:P339">
    <cfRule type="cellIs" dxfId="172" priority="95" operator="between">
      <formula>1.01</formula>
      <formula>2</formula>
    </cfRule>
  </conditionalFormatting>
  <conditionalFormatting sqref="K336:L339">
    <cfRule type="top10" dxfId="171" priority="97" rank="1"/>
    <cfRule type="top10" dxfId="170" priority="98" rank="1"/>
  </conditionalFormatting>
  <conditionalFormatting sqref="A336:A339">
    <cfRule type="containsText" dxfId="169" priority="92" operator="containsText" text="WT">
      <formula>NOT(ISERROR(SEARCH("WT",A336)))</formula>
    </cfRule>
    <cfRule type="containsText" dxfId="168" priority="93" operator="containsText" text="HOU">
      <formula>NOT(ISERROR(SEARCH("HOU",A336)))</formula>
    </cfRule>
    <cfRule type="containsText" dxfId="167" priority="94" operator="containsText" text="DFW">
      <formula>NOT(ISERROR(SEARCH("DFW",A336)))</formula>
    </cfRule>
  </conditionalFormatting>
  <conditionalFormatting sqref="B336:B339">
    <cfRule type="containsText" dxfId="166" priority="87" operator="containsText" text="SB-01">
      <formula>NOT(ISERROR(SEARCH("SB-01",B336)))</formula>
    </cfRule>
    <cfRule type="containsText" dxfId="165" priority="88" operator="containsText" text="DD-03">
      <formula>NOT(ISERROR(SEARCH("DD-03",B336)))</formula>
    </cfRule>
    <cfRule type="containsText" dxfId="164" priority="89" operator="containsText" text="DD-02">
      <formula>NOT(ISERROR(SEARCH("DD-02",B336)))</formula>
    </cfRule>
    <cfRule type="containsText" dxfId="163" priority="90" operator="containsText" text="DD-01">
      <formula>NOT(ISERROR(SEARCH("DD-01",B336)))</formula>
    </cfRule>
    <cfRule type="containsText" dxfId="162" priority="91" operator="containsText" text="DST-01">
      <formula>NOT(ISERROR(SEARCH("DST-01",B336)))</formula>
    </cfRule>
  </conditionalFormatting>
  <conditionalFormatting sqref="M336:M339">
    <cfRule type="top10" dxfId="161" priority="99" rank="1"/>
    <cfRule type="top10" dxfId="160" priority="100" rank="1"/>
  </conditionalFormatting>
  <conditionalFormatting sqref="K336:K339">
    <cfRule type="top10" dxfId="159" priority="101" rank="1"/>
    <cfRule type="top10" dxfId="158" priority="102" rank="1"/>
  </conditionalFormatting>
  <conditionalFormatting sqref="I336:I339">
    <cfRule type="cellIs" dxfId="157" priority="86" operator="equal">
      <formula>0</formula>
    </cfRule>
  </conditionalFormatting>
  <conditionalFormatting sqref="P335">
    <cfRule type="cellIs" dxfId="156" priority="79" operator="greaterThan">
      <formula>"&gt;1"</formula>
    </cfRule>
  </conditionalFormatting>
  <conditionalFormatting sqref="P335">
    <cfRule type="cellIs" dxfId="155" priority="78" operator="between">
      <formula>1.01</formula>
      <formula>2</formula>
    </cfRule>
  </conditionalFormatting>
  <conditionalFormatting sqref="K335:L335">
    <cfRule type="top10" dxfId="154" priority="80" rank="1"/>
    <cfRule type="top10" dxfId="153" priority="81" rank="1"/>
  </conditionalFormatting>
  <conditionalFormatting sqref="A335">
    <cfRule type="containsText" dxfId="152" priority="75" operator="containsText" text="WT">
      <formula>NOT(ISERROR(SEARCH("WT",A335)))</formula>
    </cfRule>
    <cfRule type="containsText" dxfId="151" priority="76" operator="containsText" text="HOU">
      <formula>NOT(ISERROR(SEARCH("HOU",A335)))</formula>
    </cfRule>
    <cfRule type="containsText" dxfId="150" priority="77" operator="containsText" text="DFW">
      <formula>NOT(ISERROR(SEARCH("DFW",A335)))</formula>
    </cfRule>
  </conditionalFormatting>
  <conditionalFormatting sqref="B335">
    <cfRule type="containsText" dxfId="149" priority="70" operator="containsText" text="SB-01">
      <formula>NOT(ISERROR(SEARCH("SB-01",B335)))</formula>
    </cfRule>
    <cfRule type="containsText" dxfId="148" priority="71" operator="containsText" text="DD-03">
      <formula>NOT(ISERROR(SEARCH("DD-03",B335)))</formula>
    </cfRule>
    <cfRule type="containsText" dxfId="147" priority="72" operator="containsText" text="DD-02">
      <formula>NOT(ISERROR(SEARCH("DD-02",B335)))</formula>
    </cfRule>
    <cfRule type="containsText" dxfId="146" priority="73" operator="containsText" text="DD-01">
      <formula>NOT(ISERROR(SEARCH("DD-01",B335)))</formula>
    </cfRule>
    <cfRule type="containsText" dxfId="145" priority="74" operator="containsText" text="DST-01">
      <formula>NOT(ISERROR(SEARCH("DST-01",B335)))</formula>
    </cfRule>
  </conditionalFormatting>
  <conditionalFormatting sqref="M335">
    <cfRule type="top10" dxfId="144" priority="82" rank="1"/>
    <cfRule type="top10" dxfId="143" priority="83" rank="1"/>
  </conditionalFormatting>
  <conditionalFormatting sqref="K335">
    <cfRule type="top10" dxfId="142" priority="84" rank="1"/>
    <cfRule type="top10" dxfId="141" priority="85" rank="1"/>
  </conditionalFormatting>
  <conditionalFormatting sqref="I335">
    <cfRule type="cellIs" dxfId="140" priority="69" operator="equal">
      <formula>0</formula>
    </cfRule>
  </conditionalFormatting>
  <conditionalFormatting sqref="P340:P365">
    <cfRule type="cellIs" dxfId="139" priority="62" operator="greaterThan">
      <formula>"&gt;1"</formula>
    </cfRule>
  </conditionalFormatting>
  <conditionalFormatting sqref="P340:P365">
    <cfRule type="cellIs" dxfId="138" priority="61" operator="between">
      <formula>1.01</formula>
      <formula>2</formula>
    </cfRule>
  </conditionalFormatting>
  <conditionalFormatting sqref="K340:L365">
    <cfRule type="top10" dxfId="137" priority="63" rank="1"/>
    <cfRule type="top10" dxfId="136" priority="64" rank="1"/>
  </conditionalFormatting>
  <conditionalFormatting sqref="A340:A365">
    <cfRule type="containsText" dxfId="135" priority="58" operator="containsText" text="WT">
      <formula>NOT(ISERROR(SEARCH("WT",A340)))</formula>
    </cfRule>
    <cfRule type="containsText" dxfId="134" priority="59" operator="containsText" text="HOU">
      <formula>NOT(ISERROR(SEARCH("HOU",A340)))</formula>
    </cfRule>
    <cfRule type="containsText" dxfId="133" priority="60" operator="containsText" text="DFW">
      <formula>NOT(ISERROR(SEARCH("DFW",A340)))</formula>
    </cfRule>
  </conditionalFormatting>
  <conditionalFormatting sqref="B340:B365">
    <cfRule type="containsText" dxfId="132" priority="57" operator="containsText" text="DST-01">
      <formula>NOT(ISERROR(SEARCH("DST-01",B340)))</formula>
    </cfRule>
  </conditionalFormatting>
  <conditionalFormatting sqref="M340:M365">
    <cfRule type="top10" dxfId="131" priority="65" rank="1"/>
    <cfRule type="top10" dxfId="130" priority="66" rank="1"/>
  </conditionalFormatting>
  <conditionalFormatting sqref="I340:I365">
    <cfRule type="cellIs" dxfId="129" priority="52" operator="equal">
      <formula>0</formula>
    </cfRule>
    <cfRule type="containsText" dxfId="128" priority="53" operator="containsText" text="SB-01">
      <formula>NOT(ISERROR(SEARCH("SB-01",I340)))</formula>
    </cfRule>
    <cfRule type="containsText" dxfId="127" priority="54" operator="containsText" text="DD-03">
      <formula>NOT(ISERROR(SEARCH("DD-03",I340)))</formula>
    </cfRule>
    <cfRule type="containsText" dxfId="126" priority="55" operator="containsText" text="DD-02">
      <formula>NOT(ISERROR(SEARCH("DD-02",I340)))</formula>
    </cfRule>
    <cfRule type="containsText" dxfId="125" priority="56" operator="containsText" text="DD-01">
      <formula>NOT(ISERROR(SEARCH("DD-01",I340)))</formula>
    </cfRule>
  </conditionalFormatting>
  <conditionalFormatting sqref="K340:K365">
    <cfRule type="top10" dxfId="124" priority="67" rank="1"/>
    <cfRule type="top10" dxfId="123" priority="68" rank="1"/>
  </conditionalFormatting>
  <conditionalFormatting sqref="P366">
    <cfRule type="cellIs" dxfId="122" priority="45" operator="greaterThan">
      <formula>"&gt;1"</formula>
    </cfRule>
  </conditionalFormatting>
  <conditionalFormatting sqref="P366">
    <cfRule type="cellIs" dxfId="121" priority="44" operator="between">
      <formula>1.01</formula>
      <formula>2</formula>
    </cfRule>
  </conditionalFormatting>
  <conditionalFormatting sqref="K366:L366">
    <cfRule type="top10" dxfId="120" priority="46" rank="1"/>
    <cfRule type="top10" dxfId="119" priority="47" rank="1"/>
  </conditionalFormatting>
  <conditionalFormatting sqref="A366">
    <cfRule type="containsText" dxfId="118" priority="41" operator="containsText" text="WT">
      <formula>NOT(ISERROR(SEARCH("WT",A366)))</formula>
    </cfRule>
    <cfRule type="containsText" dxfId="117" priority="42" operator="containsText" text="HOU">
      <formula>NOT(ISERROR(SEARCH("HOU",A366)))</formula>
    </cfRule>
    <cfRule type="containsText" dxfId="116" priority="43" operator="containsText" text="DFW">
      <formula>NOT(ISERROR(SEARCH("DFW",A366)))</formula>
    </cfRule>
  </conditionalFormatting>
  <conditionalFormatting sqref="B366">
    <cfRule type="containsText" dxfId="115" priority="40" operator="containsText" text="DST-01">
      <formula>NOT(ISERROR(SEARCH("DST-01",B366)))</formula>
    </cfRule>
  </conditionalFormatting>
  <conditionalFormatting sqref="M366">
    <cfRule type="top10" dxfId="114" priority="48" rank="1"/>
    <cfRule type="top10" dxfId="113" priority="49" rank="1"/>
  </conditionalFormatting>
  <conditionalFormatting sqref="I366">
    <cfRule type="cellIs" dxfId="112" priority="35" operator="equal">
      <formula>0</formula>
    </cfRule>
    <cfRule type="containsText" dxfId="111" priority="36" operator="containsText" text="SB-01">
      <formula>NOT(ISERROR(SEARCH("SB-01",I366)))</formula>
    </cfRule>
    <cfRule type="containsText" dxfId="110" priority="37" operator="containsText" text="DD-03">
      <formula>NOT(ISERROR(SEARCH("DD-03",I366)))</formula>
    </cfRule>
    <cfRule type="containsText" dxfId="109" priority="38" operator="containsText" text="DD-02">
      <formula>NOT(ISERROR(SEARCH("DD-02",I366)))</formula>
    </cfRule>
    <cfRule type="containsText" dxfId="108" priority="39" operator="containsText" text="DD-01">
      <formula>NOT(ISERROR(SEARCH("DD-01",I366)))</formula>
    </cfRule>
  </conditionalFormatting>
  <conditionalFormatting sqref="K366">
    <cfRule type="top10" dxfId="107" priority="50" rank="1"/>
    <cfRule type="top10" dxfId="106" priority="51" rank="1"/>
  </conditionalFormatting>
  <conditionalFormatting sqref="P367">
    <cfRule type="cellIs" dxfId="105" priority="28" operator="greaterThan">
      <formula>"&gt;1"</formula>
    </cfRule>
  </conditionalFormatting>
  <conditionalFormatting sqref="P367">
    <cfRule type="cellIs" dxfId="104" priority="27" operator="between">
      <formula>1.01</formula>
      <formula>2</formula>
    </cfRule>
  </conditionalFormatting>
  <conditionalFormatting sqref="K367:L367">
    <cfRule type="top10" dxfId="103" priority="29" rank="1"/>
    <cfRule type="top10" dxfId="102" priority="30" rank="1"/>
  </conditionalFormatting>
  <conditionalFormatting sqref="A367">
    <cfRule type="containsText" dxfId="101" priority="24" operator="containsText" text="WT">
      <formula>NOT(ISERROR(SEARCH("WT",A367)))</formula>
    </cfRule>
    <cfRule type="containsText" dxfId="100" priority="25" operator="containsText" text="HOU">
      <formula>NOT(ISERROR(SEARCH("HOU",A367)))</formula>
    </cfRule>
    <cfRule type="containsText" dxfId="99" priority="26" operator="containsText" text="DFW">
      <formula>NOT(ISERROR(SEARCH("DFW",A367)))</formula>
    </cfRule>
  </conditionalFormatting>
  <conditionalFormatting sqref="B367">
    <cfRule type="containsText" dxfId="98" priority="23" operator="containsText" text="DST-01">
      <formula>NOT(ISERROR(SEARCH("DST-01",B367)))</formula>
    </cfRule>
  </conditionalFormatting>
  <conditionalFormatting sqref="M367">
    <cfRule type="top10" dxfId="97" priority="31" rank="1"/>
    <cfRule type="top10" dxfId="96" priority="32" rank="1"/>
  </conditionalFormatting>
  <conditionalFormatting sqref="I367">
    <cfRule type="cellIs" dxfId="95" priority="18" operator="equal">
      <formula>0</formula>
    </cfRule>
    <cfRule type="containsText" dxfId="94" priority="19" operator="containsText" text="SB-01">
      <formula>NOT(ISERROR(SEARCH("SB-01",I367)))</formula>
    </cfRule>
    <cfRule type="containsText" dxfId="93" priority="20" operator="containsText" text="DD-03">
      <formula>NOT(ISERROR(SEARCH("DD-03",I367)))</formula>
    </cfRule>
    <cfRule type="containsText" dxfId="92" priority="21" operator="containsText" text="DD-02">
      <formula>NOT(ISERROR(SEARCH("DD-02",I367)))</formula>
    </cfRule>
    <cfRule type="containsText" dxfId="91" priority="22" operator="containsText" text="DD-01">
      <formula>NOT(ISERROR(SEARCH("DD-01",I367)))</formula>
    </cfRule>
  </conditionalFormatting>
  <conditionalFormatting sqref="K367">
    <cfRule type="top10" dxfId="90" priority="33" rank="1"/>
    <cfRule type="top10" dxfId="89" priority="34" rank="1"/>
  </conditionalFormatting>
  <conditionalFormatting sqref="P368">
    <cfRule type="cellIs" dxfId="88" priority="11" operator="greaterThan">
      <formula>"&gt;1"</formula>
    </cfRule>
  </conditionalFormatting>
  <conditionalFormatting sqref="P368">
    <cfRule type="cellIs" dxfId="87" priority="10" operator="between">
      <formula>1.01</formula>
      <formula>2</formula>
    </cfRule>
  </conditionalFormatting>
  <conditionalFormatting sqref="K368:L368">
    <cfRule type="top10" dxfId="86" priority="12" rank="1"/>
    <cfRule type="top10" dxfId="85" priority="13" rank="1"/>
  </conditionalFormatting>
  <conditionalFormatting sqref="A368">
    <cfRule type="containsText" dxfId="84" priority="7" operator="containsText" text="WT">
      <formula>NOT(ISERROR(SEARCH("WT",A368)))</formula>
    </cfRule>
    <cfRule type="containsText" dxfId="83" priority="8" operator="containsText" text="HOU">
      <formula>NOT(ISERROR(SEARCH("HOU",A368)))</formula>
    </cfRule>
    <cfRule type="containsText" dxfId="82" priority="9" operator="containsText" text="DFW">
      <formula>NOT(ISERROR(SEARCH("DFW",A368)))</formula>
    </cfRule>
  </conditionalFormatting>
  <conditionalFormatting sqref="B368">
    <cfRule type="containsText" dxfId="81" priority="6" operator="containsText" text="DST-01">
      <formula>NOT(ISERROR(SEARCH("DST-01",B368)))</formula>
    </cfRule>
  </conditionalFormatting>
  <conditionalFormatting sqref="M368">
    <cfRule type="top10" dxfId="80" priority="14" rank="1"/>
    <cfRule type="top10" dxfId="79" priority="15" rank="1"/>
  </conditionalFormatting>
  <conditionalFormatting sqref="I368">
    <cfRule type="cellIs" dxfId="78" priority="1" operator="equal">
      <formula>0</formula>
    </cfRule>
    <cfRule type="containsText" dxfId="77" priority="2" operator="containsText" text="SB-01">
      <formula>NOT(ISERROR(SEARCH("SB-01",I368)))</formula>
    </cfRule>
    <cfRule type="containsText" dxfId="76" priority="3" operator="containsText" text="DD-03">
      <formula>NOT(ISERROR(SEARCH("DD-03",I368)))</formula>
    </cfRule>
    <cfRule type="containsText" dxfId="75" priority="4" operator="containsText" text="DD-02">
      <formula>NOT(ISERROR(SEARCH("DD-02",I368)))</formula>
    </cfRule>
    <cfRule type="containsText" dxfId="74" priority="5" operator="containsText" text="DD-01">
      <formula>NOT(ISERROR(SEARCH("DD-01",I368)))</formula>
    </cfRule>
  </conditionalFormatting>
  <conditionalFormatting sqref="K368">
    <cfRule type="top10" dxfId="73" priority="16" rank="1"/>
    <cfRule type="top10" dxfId="72" priority="17" rank="1"/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97C23-508D-4593-A1E7-66D447AC948E}">
  <dimension ref="A3:E483"/>
  <sheetViews>
    <sheetView topLeftCell="A3" workbookViewId="0">
      <selection activeCell="C3" sqref="C3"/>
    </sheetView>
  </sheetViews>
  <sheetFormatPr defaultRowHeight="15" x14ac:dyDescent="0.25"/>
  <cols>
    <col min="1" max="1" width="9.7109375" bestFit="1" customWidth="1"/>
    <col min="2" max="2" width="36.140625" bestFit="1" customWidth="1"/>
    <col min="3" max="3" width="10.5703125" bestFit="1" customWidth="1"/>
    <col min="4" max="4" width="32.7109375" bestFit="1" customWidth="1"/>
    <col min="5" max="5" width="12.28515625" bestFit="1" customWidth="1"/>
  </cols>
  <sheetData>
    <row r="3" spans="1:5" x14ac:dyDescent="0.25">
      <c r="A3" s="120" t="s">
        <v>261</v>
      </c>
      <c r="B3" s="120" t="s">
        <v>262</v>
      </c>
      <c r="C3" s="120" t="s">
        <v>264</v>
      </c>
      <c r="D3" s="120" t="s">
        <v>266</v>
      </c>
      <c r="E3" t="s">
        <v>7770</v>
      </c>
    </row>
    <row r="4" spans="1:5" x14ac:dyDescent="0.25">
      <c r="A4" t="s">
        <v>3080</v>
      </c>
      <c r="B4" t="s">
        <v>3491</v>
      </c>
      <c r="C4" t="s">
        <v>3457</v>
      </c>
      <c r="D4" t="s">
        <v>7781</v>
      </c>
      <c r="E4">
        <v>0.96</v>
      </c>
    </row>
    <row r="5" spans="1:5" x14ac:dyDescent="0.25">
      <c r="A5" t="s">
        <v>3080</v>
      </c>
      <c r="B5" t="s">
        <v>3491</v>
      </c>
      <c r="C5" t="s">
        <v>3477</v>
      </c>
      <c r="D5" t="s">
        <v>7781</v>
      </c>
      <c r="E5">
        <v>0.04</v>
      </c>
    </row>
    <row r="6" spans="1:5" x14ac:dyDescent="0.25">
      <c r="A6" t="s">
        <v>3461</v>
      </c>
      <c r="B6" t="s">
        <v>3492</v>
      </c>
      <c r="C6" t="s">
        <v>3175</v>
      </c>
      <c r="D6" t="s">
        <v>7781</v>
      </c>
      <c r="E6">
        <v>1</v>
      </c>
    </row>
    <row r="7" spans="1:5" x14ac:dyDescent="0.25">
      <c r="A7" t="s">
        <v>4205</v>
      </c>
      <c r="B7" t="s">
        <v>4237</v>
      </c>
      <c r="C7" t="s">
        <v>3481</v>
      </c>
      <c r="D7" t="s">
        <v>7781</v>
      </c>
      <c r="E7">
        <v>0.08</v>
      </c>
    </row>
    <row r="8" spans="1:5" x14ac:dyDescent="0.25">
      <c r="A8" t="s">
        <v>4205</v>
      </c>
      <c r="B8" t="s">
        <v>4237</v>
      </c>
      <c r="C8" t="s">
        <v>3978</v>
      </c>
      <c r="D8" t="s">
        <v>7781</v>
      </c>
      <c r="E8">
        <v>0.92</v>
      </c>
    </row>
    <row r="9" spans="1:5" x14ac:dyDescent="0.25">
      <c r="A9" t="s">
        <v>3932</v>
      </c>
      <c r="B9" t="s">
        <v>3935</v>
      </c>
      <c r="C9" t="s">
        <v>3672</v>
      </c>
      <c r="D9" t="s">
        <v>7781</v>
      </c>
      <c r="E9">
        <v>1</v>
      </c>
    </row>
    <row r="10" spans="1:5" x14ac:dyDescent="0.25">
      <c r="A10" t="s">
        <v>3939</v>
      </c>
      <c r="B10" t="s">
        <v>3960</v>
      </c>
      <c r="C10" t="s">
        <v>3457</v>
      </c>
      <c r="D10" t="s">
        <v>7781</v>
      </c>
      <c r="E10">
        <v>1</v>
      </c>
    </row>
    <row r="11" spans="1:5" x14ac:dyDescent="0.25">
      <c r="A11" t="s">
        <v>3844</v>
      </c>
      <c r="B11" t="s">
        <v>3886</v>
      </c>
      <c r="C11" t="s">
        <v>3457</v>
      </c>
      <c r="D11" t="s">
        <v>7781</v>
      </c>
      <c r="E11">
        <v>0.94</v>
      </c>
    </row>
    <row r="12" spans="1:5" x14ac:dyDescent="0.25">
      <c r="A12" t="s">
        <v>3844</v>
      </c>
      <c r="B12" t="s">
        <v>3886</v>
      </c>
      <c r="C12" t="s">
        <v>3477</v>
      </c>
      <c r="D12" t="s">
        <v>7781</v>
      </c>
      <c r="E12">
        <v>0.06</v>
      </c>
    </row>
    <row r="13" spans="1:5" x14ac:dyDescent="0.25">
      <c r="A13" t="s">
        <v>3845</v>
      </c>
      <c r="B13" t="s">
        <v>3886</v>
      </c>
      <c r="C13" t="s">
        <v>3713</v>
      </c>
      <c r="D13" t="s">
        <v>7781</v>
      </c>
      <c r="E13">
        <v>1</v>
      </c>
    </row>
    <row r="14" spans="1:5" x14ac:dyDescent="0.25">
      <c r="A14" t="s">
        <v>3846</v>
      </c>
      <c r="B14" t="s">
        <v>3886</v>
      </c>
      <c r="C14" t="s">
        <v>3457</v>
      </c>
      <c r="D14" t="s">
        <v>7781</v>
      </c>
      <c r="E14">
        <v>0.96</v>
      </c>
    </row>
    <row r="15" spans="1:5" x14ac:dyDescent="0.25">
      <c r="A15" t="s">
        <v>3846</v>
      </c>
      <c r="B15" t="s">
        <v>3886</v>
      </c>
      <c r="C15" t="s">
        <v>3477</v>
      </c>
      <c r="D15" t="s">
        <v>7781</v>
      </c>
      <c r="E15">
        <v>0.04</v>
      </c>
    </row>
    <row r="16" spans="1:5" x14ac:dyDescent="0.25">
      <c r="A16" t="s">
        <v>169</v>
      </c>
      <c r="B16" t="s">
        <v>317</v>
      </c>
      <c r="C16" t="s">
        <v>3479</v>
      </c>
      <c r="D16" t="s">
        <v>7781</v>
      </c>
      <c r="E16">
        <v>0.5</v>
      </c>
    </row>
    <row r="17" spans="1:5" x14ac:dyDescent="0.25">
      <c r="A17" t="s">
        <v>7</v>
      </c>
      <c r="B17" t="s">
        <v>318</v>
      </c>
      <c r="C17" t="s">
        <v>292</v>
      </c>
      <c r="D17" t="s">
        <v>2</v>
      </c>
      <c r="E17">
        <v>1</v>
      </c>
    </row>
    <row r="18" spans="1:5" x14ac:dyDescent="0.25">
      <c r="A18" t="s">
        <v>171</v>
      </c>
      <c r="B18" t="s">
        <v>319</v>
      </c>
      <c r="C18" t="s">
        <v>3672</v>
      </c>
      <c r="D18" t="s">
        <v>7781</v>
      </c>
      <c r="E18">
        <v>1</v>
      </c>
    </row>
    <row r="19" spans="1:5" x14ac:dyDescent="0.25">
      <c r="A19" t="s">
        <v>9</v>
      </c>
      <c r="B19" t="s">
        <v>321</v>
      </c>
      <c r="C19" t="s">
        <v>3457</v>
      </c>
      <c r="D19" t="s">
        <v>7781</v>
      </c>
      <c r="E19">
        <v>1</v>
      </c>
    </row>
    <row r="20" spans="1:5" x14ac:dyDescent="0.25">
      <c r="A20" t="s">
        <v>10</v>
      </c>
      <c r="B20" t="s">
        <v>322</v>
      </c>
      <c r="C20" t="s">
        <v>290</v>
      </c>
      <c r="D20" t="s">
        <v>2</v>
      </c>
      <c r="E20">
        <v>1</v>
      </c>
    </row>
    <row r="21" spans="1:5" x14ac:dyDescent="0.25">
      <c r="A21" t="s">
        <v>11</v>
      </c>
      <c r="B21" t="s">
        <v>323</v>
      </c>
      <c r="C21" t="s">
        <v>3175</v>
      </c>
      <c r="D21" t="s">
        <v>7781</v>
      </c>
      <c r="E21">
        <v>0.2</v>
      </c>
    </row>
    <row r="22" spans="1:5" x14ac:dyDescent="0.25">
      <c r="A22" t="s">
        <v>239</v>
      </c>
      <c r="B22" t="s">
        <v>326</v>
      </c>
      <c r="C22" t="s">
        <v>3175</v>
      </c>
      <c r="D22" t="s">
        <v>7781</v>
      </c>
      <c r="E22">
        <v>1</v>
      </c>
    </row>
    <row r="23" spans="1:5" x14ac:dyDescent="0.25">
      <c r="A23" t="s">
        <v>13</v>
      </c>
      <c r="B23" t="s">
        <v>327</v>
      </c>
      <c r="C23" t="s">
        <v>3457</v>
      </c>
      <c r="D23" t="s">
        <v>7781</v>
      </c>
      <c r="E23">
        <v>0.93</v>
      </c>
    </row>
    <row r="24" spans="1:5" x14ac:dyDescent="0.25">
      <c r="A24" t="s">
        <v>13</v>
      </c>
      <c r="B24" t="s">
        <v>327</v>
      </c>
      <c r="C24" t="s">
        <v>3477</v>
      </c>
      <c r="D24" t="s">
        <v>7781</v>
      </c>
      <c r="E24">
        <v>7.0000000000000007E-2</v>
      </c>
    </row>
    <row r="25" spans="1:5" x14ac:dyDescent="0.25">
      <c r="A25" t="s">
        <v>14</v>
      </c>
      <c r="B25" t="s">
        <v>328</v>
      </c>
      <c r="C25" t="s">
        <v>292</v>
      </c>
      <c r="D25" t="s">
        <v>2</v>
      </c>
      <c r="E25">
        <v>1</v>
      </c>
    </row>
    <row r="26" spans="1:5" x14ac:dyDescent="0.25">
      <c r="A26" t="s">
        <v>175</v>
      </c>
      <c r="B26" t="s">
        <v>329</v>
      </c>
      <c r="C26" t="s">
        <v>3978</v>
      </c>
      <c r="D26" t="s">
        <v>7781</v>
      </c>
      <c r="E26">
        <v>0.5</v>
      </c>
    </row>
    <row r="27" spans="1:5" x14ac:dyDescent="0.25">
      <c r="A27" t="s">
        <v>19</v>
      </c>
      <c r="B27" t="s">
        <v>332</v>
      </c>
      <c r="C27" t="s">
        <v>4078</v>
      </c>
      <c r="D27" t="s">
        <v>7781</v>
      </c>
      <c r="E27">
        <v>1</v>
      </c>
    </row>
    <row r="28" spans="1:5" x14ac:dyDescent="0.25">
      <c r="A28" t="s">
        <v>3820</v>
      </c>
      <c r="B28" t="s">
        <v>3827</v>
      </c>
      <c r="C28" t="s">
        <v>4078</v>
      </c>
      <c r="D28" t="s">
        <v>7781</v>
      </c>
      <c r="E28">
        <v>1</v>
      </c>
    </row>
    <row r="29" spans="1:5" x14ac:dyDescent="0.25">
      <c r="A29" t="s">
        <v>177</v>
      </c>
      <c r="B29" t="s">
        <v>337</v>
      </c>
      <c r="C29" t="s">
        <v>3457</v>
      </c>
      <c r="D29" t="s">
        <v>7781</v>
      </c>
      <c r="E29">
        <v>0.1</v>
      </c>
    </row>
    <row r="30" spans="1:5" x14ac:dyDescent="0.25">
      <c r="A30" t="s">
        <v>20</v>
      </c>
      <c r="B30" t="s">
        <v>341</v>
      </c>
      <c r="C30" t="s">
        <v>12</v>
      </c>
      <c r="D30" t="s">
        <v>2</v>
      </c>
      <c r="E30">
        <v>0.6</v>
      </c>
    </row>
    <row r="31" spans="1:5" x14ac:dyDescent="0.25">
      <c r="A31" t="s">
        <v>21</v>
      </c>
      <c r="B31" t="s">
        <v>342</v>
      </c>
      <c r="C31" t="s">
        <v>12</v>
      </c>
      <c r="D31" t="s">
        <v>2</v>
      </c>
      <c r="E31">
        <v>0.64</v>
      </c>
    </row>
    <row r="32" spans="1:5" x14ac:dyDescent="0.25">
      <c r="A32" t="s">
        <v>3821</v>
      </c>
      <c r="B32" t="s">
        <v>3828</v>
      </c>
      <c r="C32" t="s">
        <v>12</v>
      </c>
      <c r="D32" t="s">
        <v>2</v>
      </c>
      <c r="E32">
        <v>0.65</v>
      </c>
    </row>
    <row r="33" spans="1:5" x14ac:dyDescent="0.25">
      <c r="A33" t="s">
        <v>22</v>
      </c>
      <c r="B33" t="s">
        <v>343</v>
      </c>
      <c r="C33" t="s">
        <v>3713</v>
      </c>
      <c r="D33" t="s">
        <v>7781</v>
      </c>
      <c r="E33">
        <v>0.6</v>
      </c>
    </row>
    <row r="34" spans="1:5" x14ac:dyDescent="0.25">
      <c r="A34" t="s">
        <v>3462</v>
      </c>
      <c r="B34" t="s">
        <v>3485</v>
      </c>
      <c r="C34" t="s">
        <v>292</v>
      </c>
      <c r="D34" t="s">
        <v>2</v>
      </c>
      <c r="E34">
        <v>0.16</v>
      </c>
    </row>
    <row r="35" spans="1:5" x14ac:dyDescent="0.25">
      <c r="A35" t="s">
        <v>3462</v>
      </c>
      <c r="B35" t="s">
        <v>3485</v>
      </c>
      <c r="C35" t="s">
        <v>3713</v>
      </c>
      <c r="D35" t="s">
        <v>7781</v>
      </c>
      <c r="E35">
        <v>0.84</v>
      </c>
    </row>
    <row r="36" spans="1:5" x14ac:dyDescent="0.25">
      <c r="A36" t="s">
        <v>3486</v>
      </c>
      <c r="B36" t="s">
        <v>3487</v>
      </c>
      <c r="C36" t="s">
        <v>3672</v>
      </c>
      <c r="D36" t="s">
        <v>7781</v>
      </c>
      <c r="E36">
        <v>1</v>
      </c>
    </row>
    <row r="37" spans="1:5" x14ac:dyDescent="0.25">
      <c r="A37" t="s">
        <v>32</v>
      </c>
      <c r="B37" t="s">
        <v>345</v>
      </c>
      <c r="C37" t="s">
        <v>290</v>
      </c>
      <c r="D37" t="s">
        <v>2</v>
      </c>
      <c r="E37">
        <v>1</v>
      </c>
    </row>
    <row r="38" spans="1:5" x14ac:dyDescent="0.25">
      <c r="A38" t="s">
        <v>179</v>
      </c>
      <c r="B38" t="s">
        <v>346</v>
      </c>
      <c r="C38" t="s">
        <v>292</v>
      </c>
      <c r="D38" t="s">
        <v>2</v>
      </c>
      <c r="E38">
        <v>1</v>
      </c>
    </row>
    <row r="39" spans="1:5" x14ac:dyDescent="0.25">
      <c r="A39" t="s">
        <v>241</v>
      </c>
      <c r="B39" t="s">
        <v>347</v>
      </c>
      <c r="C39" t="s">
        <v>4078</v>
      </c>
      <c r="D39" t="s">
        <v>7781</v>
      </c>
      <c r="E39">
        <v>1</v>
      </c>
    </row>
    <row r="40" spans="1:5" x14ac:dyDescent="0.25">
      <c r="A40" t="s">
        <v>181</v>
      </c>
      <c r="B40" t="s">
        <v>348</v>
      </c>
      <c r="C40" t="s">
        <v>3978</v>
      </c>
      <c r="D40" t="s">
        <v>7781</v>
      </c>
      <c r="E40">
        <v>0.1</v>
      </c>
    </row>
    <row r="41" spans="1:5" x14ac:dyDescent="0.25">
      <c r="A41" t="s">
        <v>182</v>
      </c>
      <c r="B41" t="s">
        <v>349</v>
      </c>
      <c r="C41" t="s">
        <v>3713</v>
      </c>
      <c r="D41" t="s">
        <v>7781</v>
      </c>
      <c r="E41">
        <v>1</v>
      </c>
    </row>
    <row r="42" spans="1:5" x14ac:dyDescent="0.25">
      <c r="A42" t="s">
        <v>3344</v>
      </c>
      <c r="B42" t="s">
        <v>3353</v>
      </c>
      <c r="C42" t="s">
        <v>3175</v>
      </c>
      <c r="D42" t="s">
        <v>7781</v>
      </c>
      <c r="E42">
        <v>0.5</v>
      </c>
    </row>
    <row r="43" spans="1:5" x14ac:dyDescent="0.25">
      <c r="A43" t="s">
        <v>3345</v>
      </c>
      <c r="B43" t="s">
        <v>3493</v>
      </c>
      <c r="C43" t="s">
        <v>3175</v>
      </c>
      <c r="D43" t="s">
        <v>7781</v>
      </c>
      <c r="E43">
        <v>0.5</v>
      </c>
    </row>
    <row r="44" spans="1:5" x14ac:dyDescent="0.25">
      <c r="A44" t="s">
        <v>3586</v>
      </c>
      <c r="B44" t="s">
        <v>3589</v>
      </c>
      <c r="C44" t="s">
        <v>3175</v>
      </c>
      <c r="D44" t="s">
        <v>7781</v>
      </c>
      <c r="E44">
        <v>0.5</v>
      </c>
    </row>
    <row r="45" spans="1:5" x14ac:dyDescent="0.25">
      <c r="A45" t="s">
        <v>3587</v>
      </c>
      <c r="B45" t="s">
        <v>3590</v>
      </c>
      <c r="C45" t="s">
        <v>3175</v>
      </c>
      <c r="D45" t="s">
        <v>7781</v>
      </c>
      <c r="E45">
        <v>0.5</v>
      </c>
    </row>
    <row r="46" spans="1:5" x14ac:dyDescent="0.25">
      <c r="A46" t="s">
        <v>85</v>
      </c>
      <c r="B46" t="s">
        <v>352</v>
      </c>
      <c r="C46" t="s">
        <v>288</v>
      </c>
      <c r="D46" t="s">
        <v>2</v>
      </c>
      <c r="E46">
        <v>1</v>
      </c>
    </row>
    <row r="47" spans="1:5" x14ac:dyDescent="0.25">
      <c r="A47" t="s">
        <v>86</v>
      </c>
      <c r="B47" t="s">
        <v>353</v>
      </c>
      <c r="C47" t="s">
        <v>3457</v>
      </c>
      <c r="D47" t="s">
        <v>7781</v>
      </c>
      <c r="E47">
        <v>0.95</v>
      </c>
    </row>
    <row r="48" spans="1:5" x14ac:dyDescent="0.25">
      <c r="A48" t="s">
        <v>86</v>
      </c>
      <c r="B48" t="s">
        <v>353</v>
      </c>
      <c r="C48" t="s">
        <v>3477</v>
      </c>
      <c r="D48" t="s">
        <v>7781</v>
      </c>
      <c r="E48">
        <v>0.05</v>
      </c>
    </row>
    <row r="49" spans="1:5" x14ac:dyDescent="0.25">
      <c r="A49" t="s">
        <v>3741</v>
      </c>
      <c r="B49" t="s">
        <v>3751</v>
      </c>
      <c r="C49" t="s">
        <v>3672</v>
      </c>
      <c r="D49" t="s">
        <v>7781</v>
      </c>
      <c r="E49">
        <v>0.5</v>
      </c>
    </row>
    <row r="50" spans="1:5" x14ac:dyDescent="0.25">
      <c r="A50" t="s">
        <v>3742</v>
      </c>
      <c r="B50" t="s">
        <v>3752</v>
      </c>
      <c r="C50" t="s">
        <v>3672</v>
      </c>
      <c r="D50" t="s">
        <v>7781</v>
      </c>
      <c r="E50">
        <v>1</v>
      </c>
    </row>
    <row r="51" spans="1:5" x14ac:dyDescent="0.25">
      <c r="A51" t="s">
        <v>3083</v>
      </c>
      <c r="B51" t="s">
        <v>3537</v>
      </c>
      <c r="C51" t="s">
        <v>276</v>
      </c>
      <c r="D51" t="s">
        <v>2</v>
      </c>
      <c r="E51">
        <v>0.12</v>
      </c>
    </row>
    <row r="52" spans="1:5" x14ac:dyDescent="0.25">
      <c r="A52" t="s">
        <v>3083</v>
      </c>
      <c r="B52" t="s">
        <v>3537</v>
      </c>
      <c r="C52" t="s">
        <v>3897</v>
      </c>
      <c r="D52" t="s">
        <v>7781</v>
      </c>
      <c r="E52">
        <v>0.88</v>
      </c>
    </row>
    <row r="53" spans="1:5" x14ac:dyDescent="0.25">
      <c r="A53" t="s">
        <v>3084</v>
      </c>
      <c r="B53" t="s">
        <v>3537</v>
      </c>
      <c r="C53" t="s">
        <v>3840</v>
      </c>
      <c r="D53" t="s">
        <v>7781</v>
      </c>
      <c r="E53">
        <v>1</v>
      </c>
    </row>
    <row r="54" spans="1:5" x14ac:dyDescent="0.25">
      <c r="A54" t="s">
        <v>3085</v>
      </c>
      <c r="B54" t="s">
        <v>3537</v>
      </c>
      <c r="C54" t="s">
        <v>3479</v>
      </c>
      <c r="D54" t="s">
        <v>7781</v>
      </c>
      <c r="E54">
        <v>0.18</v>
      </c>
    </row>
    <row r="55" spans="1:5" x14ac:dyDescent="0.25">
      <c r="A55" t="s">
        <v>3085</v>
      </c>
      <c r="B55" t="s">
        <v>3537</v>
      </c>
      <c r="C55" t="s">
        <v>3973</v>
      </c>
      <c r="D55" t="s">
        <v>7781</v>
      </c>
      <c r="E55">
        <v>0.82</v>
      </c>
    </row>
    <row r="56" spans="1:5" x14ac:dyDescent="0.25">
      <c r="A56" t="s">
        <v>3086</v>
      </c>
      <c r="B56" t="s">
        <v>3537</v>
      </c>
      <c r="C56" t="s">
        <v>3672</v>
      </c>
      <c r="D56" t="s">
        <v>7781</v>
      </c>
      <c r="E56">
        <v>1</v>
      </c>
    </row>
    <row r="57" spans="1:5" x14ac:dyDescent="0.25">
      <c r="A57" t="s">
        <v>3088</v>
      </c>
      <c r="B57" t="s">
        <v>3537</v>
      </c>
      <c r="C57" t="s">
        <v>3175</v>
      </c>
      <c r="D57" t="s">
        <v>2</v>
      </c>
      <c r="E57">
        <v>1</v>
      </c>
    </row>
    <row r="58" spans="1:5" x14ac:dyDescent="0.25">
      <c r="A58" t="s">
        <v>3089</v>
      </c>
      <c r="B58" t="s">
        <v>3537</v>
      </c>
      <c r="C58" t="s">
        <v>3672</v>
      </c>
      <c r="D58" t="s">
        <v>7781</v>
      </c>
      <c r="E58">
        <v>1</v>
      </c>
    </row>
    <row r="59" spans="1:5" x14ac:dyDescent="0.25">
      <c r="A59" t="s">
        <v>3090</v>
      </c>
      <c r="B59" t="s">
        <v>3537</v>
      </c>
      <c r="C59" t="s">
        <v>3173</v>
      </c>
      <c r="D59" t="s">
        <v>2</v>
      </c>
      <c r="E59">
        <v>1</v>
      </c>
    </row>
    <row r="60" spans="1:5" x14ac:dyDescent="0.25">
      <c r="A60" t="s">
        <v>3091</v>
      </c>
      <c r="B60" t="s">
        <v>3537</v>
      </c>
      <c r="C60" t="s">
        <v>3173</v>
      </c>
      <c r="D60" t="s">
        <v>2</v>
      </c>
      <c r="E60">
        <v>0.2</v>
      </c>
    </row>
    <row r="61" spans="1:5" x14ac:dyDescent="0.25">
      <c r="A61" t="s">
        <v>3091</v>
      </c>
      <c r="B61" t="s">
        <v>3537</v>
      </c>
      <c r="C61" t="s">
        <v>3175</v>
      </c>
      <c r="D61" t="s">
        <v>2</v>
      </c>
      <c r="E61">
        <v>0.4</v>
      </c>
    </row>
    <row r="62" spans="1:5" x14ac:dyDescent="0.25">
      <c r="A62" t="s">
        <v>3091</v>
      </c>
      <c r="B62" t="s">
        <v>3537</v>
      </c>
      <c r="C62" t="s">
        <v>3275</v>
      </c>
      <c r="D62" t="s">
        <v>7781</v>
      </c>
      <c r="E62">
        <v>0.2</v>
      </c>
    </row>
    <row r="63" spans="1:5" x14ac:dyDescent="0.25">
      <c r="A63" t="s">
        <v>3091</v>
      </c>
      <c r="B63" t="s">
        <v>3537</v>
      </c>
      <c r="C63" t="s">
        <v>7778</v>
      </c>
      <c r="D63" t="s">
        <v>7781</v>
      </c>
      <c r="E63">
        <v>0.2</v>
      </c>
    </row>
    <row r="64" spans="1:5" x14ac:dyDescent="0.25">
      <c r="A64" t="s">
        <v>3092</v>
      </c>
      <c r="B64" t="s">
        <v>3537</v>
      </c>
      <c r="C64" t="s">
        <v>3779</v>
      </c>
      <c r="D64" t="s">
        <v>7781</v>
      </c>
      <c r="E64">
        <v>0.64</v>
      </c>
    </row>
    <row r="65" spans="1:5" x14ac:dyDescent="0.25">
      <c r="A65" t="s">
        <v>3092</v>
      </c>
      <c r="B65" t="s">
        <v>3537</v>
      </c>
      <c r="C65" t="s">
        <v>4078</v>
      </c>
      <c r="D65" t="s">
        <v>7781</v>
      </c>
      <c r="E65">
        <v>0.36</v>
      </c>
    </row>
    <row r="66" spans="1:5" x14ac:dyDescent="0.25">
      <c r="A66" t="s">
        <v>3093</v>
      </c>
      <c r="B66" t="s">
        <v>3537</v>
      </c>
      <c r="C66" t="s">
        <v>3222</v>
      </c>
      <c r="D66" t="s">
        <v>2</v>
      </c>
      <c r="E66">
        <v>1</v>
      </c>
    </row>
    <row r="67" spans="1:5" x14ac:dyDescent="0.25">
      <c r="A67" t="s">
        <v>3094</v>
      </c>
      <c r="B67" t="s">
        <v>3537</v>
      </c>
      <c r="C67" t="s">
        <v>3670</v>
      </c>
      <c r="D67" t="s">
        <v>7781</v>
      </c>
      <c r="E67">
        <v>0.15</v>
      </c>
    </row>
    <row r="68" spans="1:5" x14ac:dyDescent="0.25">
      <c r="A68" t="s">
        <v>3094</v>
      </c>
      <c r="B68" t="s">
        <v>3537</v>
      </c>
      <c r="C68" t="s">
        <v>3713</v>
      </c>
      <c r="D68" t="s">
        <v>7781</v>
      </c>
      <c r="E68">
        <v>0.74</v>
      </c>
    </row>
    <row r="69" spans="1:5" x14ac:dyDescent="0.25">
      <c r="A69" t="s">
        <v>3096</v>
      </c>
      <c r="B69" t="s">
        <v>3537</v>
      </c>
      <c r="C69" t="s">
        <v>3895</v>
      </c>
      <c r="D69" t="s">
        <v>7781</v>
      </c>
      <c r="E69">
        <v>1</v>
      </c>
    </row>
    <row r="70" spans="1:5" x14ac:dyDescent="0.25">
      <c r="A70" t="s">
        <v>3098</v>
      </c>
      <c r="B70" t="s">
        <v>3537</v>
      </c>
      <c r="C70" t="s">
        <v>3978</v>
      </c>
      <c r="D70" t="s">
        <v>7781</v>
      </c>
      <c r="E70">
        <v>0.5</v>
      </c>
    </row>
    <row r="71" spans="1:5" x14ac:dyDescent="0.25">
      <c r="A71" t="s">
        <v>3098</v>
      </c>
      <c r="B71" t="s">
        <v>3537</v>
      </c>
      <c r="C71" t="s">
        <v>4078</v>
      </c>
      <c r="D71" t="s">
        <v>7781</v>
      </c>
      <c r="E71">
        <v>0.5</v>
      </c>
    </row>
    <row r="72" spans="1:5" x14ac:dyDescent="0.25">
      <c r="A72" t="s">
        <v>3347</v>
      </c>
      <c r="B72" t="s">
        <v>3536</v>
      </c>
      <c r="C72" t="s">
        <v>3457</v>
      </c>
      <c r="D72" t="s">
        <v>7781</v>
      </c>
      <c r="E72">
        <v>0.57999999999999996</v>
      </c>
    </row>
    <row r="73" spans="1:5" x14ac:dyDescent="0.25">
      <c r="A73" t="s">
        <v>3347</v>
      </c>
      <c r="B73" t="s">
        <v>3536</v>
      </c>
      <c r="C73" t="s">
        <v>3477</v>
      </c>
      <c r="D73" t="s">
        <v>7781</v>
      </c>
      <c r="E73">
        <v>0.42</v>
      </c>
    </row>
    <row r="74" spans="1:5" x14ac:dyDescent="0.25">
      <c r="A74" t="s">
        <v>3348</v>
      </c>
      <c r="B74" t="s">
        <v>3536</v>
      </c>
      <c r="C74" t="s">
        <v>290</v>
      </c>
      <c r="D74" t="s">
        <v>2</v>
      </c>
      <c r="E74">
        <v>0.71</v>
      </c>
    </row>
    <row r="75" spans="1:5" x14ac:dyDescent="0.25">
      <c r="A75" t="s">
        <v>3348</v>
      </c>
      <c r="B75" t="s">
        <v>3536</v>
      </c>
      <c r="C75" t="s">
        <v>3713</v>
      </c>
      <c r="D75" t="s">
        <v>7781</v>
      </c>
      <c r="E75">
        <v>0.28999999999999998</v>
      </c>
    </row>
    <row r="76" spans="1:5" x14ac:dyDescent="0.25">
      <c r="A76" t="s">
        <v>3349</v>
      </c>
      <c r="B76" t="s">
        <v>3536</v>
      </c>
      <c r="C76" t="s">
        <v>3713</v>
      </c>
      <c r="D76" t="s">
        <v>7781</v>
      </c>
      <c r="E76">
        <v>1</v>
      </c>
    </row>
    <row r="77" spans="1:5" x14ac:dyDescent="0.25">
      <c r="A77" t="s">
        <v>3350</v>
      </c>
      <c r="B77" t="s">
        <v>3536</v>
      </c>
      <c r="C77" t="s">
        <v>3222</v>
      </c>
      <c r="D77" t="s">
        <v>2</v>
      </c>
      <c r="E77">
        <v>0.46</v>
      </c>
    </row>
    <row r="78" spans="1:5" x14ac:dyDescent="0.25">
      <c r="A78" t="s">
        <v>3350</v>
      </c>
      <c r="B78" t="s">
        <v>3536</v>
      </c>
      <c r="C78" t="s">
        <v>3840</v>
      </c>
      <c r="D78" t="s">
        <v>7781</v>
      </c>
      <c r="E78">
        <v>0.54</v>
      </c>
    </row>
    <row r="79" spans="1:5" x14ac:dyDescent="0.25">
      <c r="A79" t="s">
        <v>3638</v>
      </c>
      <c r="B79" t="s">
        <v>3668</v>
      </c>
      <c r="C79" t="s">
        <v>3175</v>
      </c>
      <c r="D79" t="s">
        <v>2</v>
      </c>
      <c r="E79">
        <v>0.25</v>
      </c>
    </row>
    <row r="80" spans="1:5" x14ac:dyDescent="0.25">
      <c r="A80" t="s">
        <v>3638</v>
      </c>
      <c r="B80" t="s">
        <v>3668</v>
      </c>
      <c r="C80" t="s">
        <v>3457</v>
      </c>
      <c r="D80" t="s">
        <v>7781</v>
      </c>
      <c r="E80">
        <v>0.25</v>
      </c>
    </row>
    <row r="81" spans="1:5" x14ac:dyDescent="0.25">
      <c r="A81" t="s">
        <v>3638</v>
      </c>
      <c r="B81" t="s">
        <v>3668</v>
      </c>
      <c r="C81" t="s">
        <v>3477</v>
      </c>
      <c r="D81" t="s">
        <v>7781</v>
      </c>
      <c r="E81">
        <v>0.23</v>
      </c>
    </row>
    <row r="82" spans="1:5" x14ac:dyDescent="0.25">
      <c r="A82" t="s">
        <v>3638</v>
      </c>
      <c r="B82" t="s">
        <v>3668</v>
      </c>
      <c r="C82" t="s">
        <v>3713</v>
      </c>
      <c r="D82" t="s">
        <v>7781</v>
      </c>
      <c r="E82">
        <v>0.27</v>
      </c>
    </row>
    <row r="83" spans="1:5" x14ac:dyDescent="0.25">
      <c r="A83" t="s">
        <v>3639</v>
      </c>
      <c r="B83" t="s">
        <v>3668</v>
      </c>
      <c r="C83" t="s">
        <v>276</v>
      </c>
      <c r="D83" t="s">
        <v>2</v>
      </c>
      <c r="E83">
        <v>0.11</v>
      </c>
    </row>
    <row r="84" spans="1:5" x14ac:dyDescent="0.25">
      <c r="A84" t="s">
        <v>3639</v>
      </c>
      <c r="B84" t="s">
        <v>3668</v>
      </c>
      <c r="C84" t="s">
        <v>3173</v>
      </c>
      <c r="D84" t="s">
        <v>2</v>
      </c>
      <c r="E84">
        <v>0.89</v>
      </c>
    </row>
    <row r="85" spans="1:5" x14ac:dyDescent="0.25">
      <c r="A85" t="s">
        <v>3664</v>
      </c>
      <c r="B85" t="s">
        <v>3668</v>
      </c>
      <c r="C85" t="s">
        <v>3175</v>
      </c>
      <c r="D85" t="s">
        <v>2</v>
      </c>
      <c r="E85">
        <v>1</v>
      </c>
    </row>
    <row r="86" spans="1:5" x14ac:dyDescent="0.25">
      <c r="A86" t="s">
        <v>3665</v>
      </c>
      <c r="B86" t="s">
        <v>3668</v>
      </c>
      <c r="C86" t="s">
        <v>3672</v>
      </c>
      <c r="D86" t="s">
        <v>7781</v>
      </c>
      <c r="E86">
        <v>1</v>
      </c>
    </row>
    <row r="87" spans="1:5" x14ac:dyDescent="0.25">
      <c r="A87" t="s">
        <v>3640</v>
      </c>
      <c r="B87" t="s">
        <v>3668</v>
      </c>
      <c r="C87" t="s">
        <v>3457</v>
      </c>
      <c r="D87" t="s">
        <v>7781</v>
      </c>
      <c r="E87">
        <v>0.42</v>
      </c>
    </row>
    <row r="88" spans="1:5" x14ac:dyDescent="0.25">
      <c r="A88" t="s">
        <v>3640</v>
      </c>
      <c r="B88" t="s">
        <v>3668</v>
      </c>
      <c r="C88" t="s">
        <v>3477</v>
      </c>
      <c r="D88" t="s">
        <v>7781</v>
      </c>
      <c r="E88">
        <v>0.57999999999999996</v>
      </c>
    </row>
    <row r="89" spans="1:5" x14ac:dyDescent="0.25">
      <c r="A89" t="s">
        <v>3641</v>
      </c>
      <c r="B89" t="s">
        <v>3668</v>
      </c>
      <c r="C89" t="s">
        <v>3670</v>
      </c>
      <c r="D89" t="s">
        <v>7781</v>
      </c>
      <c r="E89">
        <v>0.09</v>
      </c>
    </row>
    <row r="90" spans="1:5" x14ac:dyDescent="0.25">
      <c r="A90" t="s">
        <v>3641</v>
      </c>
      <c r="B90" t="s">
        <v>3668</v>
      </c>
      <c r="C90" t="s">
        <v>3713</v>
      </c>
      <c r="D90" t="s">
        <v>7781</v>
      </c>
      <c r="E90">
        <v>0.91</v>
      </c>
    </row>
    <row r="91" spans="1:5" x14ac:dyDescent="0.25">
      <c r="A91" t="s">
        <v>3642</v>
      </c>
      <c r="B91" t="s">
        <v>3668</v>
      </c>
      <c r="C91" t="s">
        <v>3779</v>
      </c>
      <c r="D91" t="s">
        <v>7781</v>
      </c>
      <c r="E91">
        <v>1</v>
      </c>
    </row>
    <row r="92" spans="1:5" x14ac:dyDescent="0.25">
      <c r="A92" t="s">
        <v>3666</v>
      </c>
      <c r="B92" t="s">
        <v>3668</v>
      </c>
      <c r="C92" t="s">
        <v>3672</v>
      </c>
      <c r="D92" t="s">
        <v>7781</v>
      </c>
      <c r="E92">
        <v>1</v>
      </c>
    </row>
    <row r="93" spans="1:5" x14ac:dyDescent="0.25">
      <c r="A93" t="s">
        <v>3643</v>
      </c>
      <c r="B93" t="s">
        <v>3668</v>
      </c>
      <c r="C93" t="s">
        <v>3479</v>
      </c>
      <c r="D93" t="s">
        <v>7781</v>
      </c>
      <c r="E93">
        <v>1</v>
      </c>
    </row>
    <row r="94" spans="1:5" x14ac:dyDescent="0.25">
      <c r="A94" t="s">
        <v>3667</v>
      </c>
      <c r="B94" t="s">
        <v>3668</v>
      </c>
      <c r="C94" t="s">
        <v>3672</v>
      </c>
      <c r="D94" t="s">
        <v>7781</v>
      </c>
      <c r="E94">
        <v>1</v>
      </c>
    </row>
    <row r="95" spans="1:5" x14ac:dyDescent="0.25">
      <c r="A95" t="s">
        <v>3645</v>
      </c>
      <c r="B95" t="s">
        <v>3668</v>
      </c>
      <c r="C95" t="s">
        <v>3479</v>
      </c>
      <c r="D95" t="s">
        <v>7781</v>
      </c>
      <c r="E95">
        <v>0.1</v>
      </c>
    </row>
    <row r="96" spans="1:5" x14ac:dyDescent="0.25">
      <c r="A96" t="s">
        <v>3645</v>
      </c>
      <c r="B96" t="s">
        <v>3668</v>
      </c>
      <c r="C96" t="s">
        <v>3481</v>
      </c>
      <c r="D96" t="s">
        <v>7781</v>
      </c>
      <c r="E96">
        <v>0.26</v>
      </c>
    </row>
    <row r="97" spans="1:5" x14ac:dyDescent="0.25">
      <c r="A97" t="s">
        <v>3645</v>
      </c>
      <c r="B97" t="s">
        <v>3668</v>
      </c>
      <c r="C97" t="s">
        <v>3978</v>
      </c>
      <c r="D97" t="s">
        <v>7781</v>
      </c>
      <c r="E97">
        <v>0.23</v>
      </c>
    </row>
    <row r="98" spans="1:5" x14ac:dyDescent="0.25">
      <c r="A98" t="s">
        <v>3645</v>
      </c>
      <c r="B98" t="s">
        <v>3668</v>
      </c>
      <c r="C98" t="s">
        <v>3973</v>
      </c>
      <c r="D98" t="s">
        <v>7781</v>
      </c>
      <c r="E98">
        <v>0.41</v>
      </c>
    </row>
    <row r="99" spans="1:5" x14ac:dyDescent="0.25">
      <c r="A99" t="s">
        <v>3646</v>
      </c>
      <c r="B99" t="s">
        <v>3668</v>
      </c>
      <c r="C99" t="s">
        <v>3175</v>
      </c>
      <c r="D99" t="s">
        <v>2</v>
      </c>
      <c r="E99">
        <v>0.82</v>
      </c>
    </row>
    <row r="100" spans="1:5" x14ac:dyDescent="0.25">
      <c r="A100" t="s">
        <v>3646</v>
      </c>
      <c r="B100" t="s">
        <v>3668</v>
      </c>
      <c r="C100" t="s">
        <v>3713</v>
      </c>
      <c r="D100" t="s">
        <v>7781</v>
      </c>
      <c r="E100">
        <v>0.18</v>
      </c>
    </row>
    <row r="101" spans="1:5" x14ac:dyDescent="0.25">
      <c r="A101" t="s">
        <v>3783</v>
      </c>
      <c r="B101" t="s">
        <v>3788</v>
      </c>
      <c r="C101" t="s">
        <v>3672</v>
      </c>
      <c r="D101" t="s">
        <v>7781</v>
      </c>
      <c r="E101">
        <v>1</v>
      </c>
    </row>
    <row r="102" spans="1:5" x14ac:dyDescent="0.25">
      <c r="A102" t="s">
        <v>3803</v>
      </c>
      <c r="B102" t="s">
        <v>3817</v>
      </c>
      <c r="C102" t="s">
        <v>3713</v>
      </c>
      <c r="D102" t="s">
        <v>7781</v>
      </c>
      <c r="E102">
        <v>1</v>
      </c>
    </row>
    <row r="103" spans="1:5" x14ac:dyDescent="0.25">
      <c r="A103" t="s">
        <v>3873</v>
      </c>
      <c r="B103" t="s">
        <v>3883</v>
      </c>
      <c r="C103" t="s">
        <v>292</v>
      </c>
      <c r="D103" t="s">
        <v>2</v>
      </c>
      <c r="E103">
        <v>0.1</v>
      </c>
    </row>
    <row r="104" spans="1:5" x14ac:dyDescent="0.25">
      <c r="A104" t="s">
        <v>3873</v>
      </c>
      <c r="B104" t="s">
        <v>3883</v>
      </c>
      <c r="C104" t="s">
        <v>4276</v>
      </c>
      <c r="D104" t="s">
        <v>4277</v>
      </c>
      <c r="E104">
        <v>0.25</v>
      </c>
    </row>
    <row r="105" spans="1:5" x14ac:dyDescent="0.25">
      <c r="A105" t="s">
        <v>3873</v>
      </c>
      <c r="B105" t="s">
        <v>3883</v>
      </c>
      <c r="C105" t="s">
        <v>7779</v>
      </c>
      <c r="D105" t="s">
        <v>7781</v>
      </c>
      <c r="E105">
        <v>0.25</v>
      </c>
    </row>
    <row r="106" spans="1:5" x14ac:dyDescent="0.25">
      <c r="A106" t="s">
        <v>3882</v>
      </c>
      <c r="B106" t="s">
        <v>3883</v>
      </c>
      <c r="C106" t="s">
        <v>12</v>
      </c>
      <c r="D106" t="s">
        <v>2</v>
      </c>
      <c r="E106">
        <v>1</v>
      </c>
    </row>
    <row r="107" spans="1:5" x14ac:dyDescent="0.25">
      <c r="A107" t="s">
        <v>3908</v>
      </c>
      <c r="B107" t="s">
        <v>3883</v>
      </c>
      <c r="C107" t="s">
        <v>3457</v>
      </c>
      <c r="D107" t="s">
        <v>7781</v>
      </c>
      <c r="E107">
        <v>0.55000000000000004</v>
      </c>
    </row>
    <row r="108" spans="1:5" x14ac:dyDescent="0.25">
      <c r="A108" t="s">
        <v>3908</v>
      </c>
      <c r="B108" t="s">
        <v>3883</v>
      </c>
      <c r="C108" t="s">
        <v>3477</v>
      </c>
      <c r="D108" t="s">
        <v>7781</v>
      </c>
      <c r="E108">
        <v>0.4</v>
      </c>
    </row>
    <row r="109" spans="1:5" x14ac:dyDescent="0.25">
      <c r="A109" t="s">
        <v>3908</v>
      </c>
      <c r="B109" t="s">
        <v>3883</v>
      </c>
      <c r="C109" t="s">
        <v>3777</v>
      </c>
      <c r="D109" t="s">
        <v>7781</v>
      </c>
      <c r="E109">
        <v>0.05</v>
      </c>
    </row>
    <row r="110" spans="1:5" x14ac:dyDescent="0.25">
      <c r="A110" t="s">
        <v>34</v>
      </c>
      <c r="B110" t="s">
        <v>355</v>
      </c>
      <c r="C110" t="s">
        <v>3840</v>
      </c>
      <c r="D110" t="s">
        <v>7781</v>
      </c>
      <c r="E110">
        <v>0.85</v>
      </c>
    </row>
    <row r="111" spans="1:5" x14ac:dyDescent="0.25">
      <c r="A111" t="s">
        <v>183</v>
      </c>
      <c r="B111" t="s">
        <v>357</v>
      </c>
      <c r="C111" t="s">
        <v>12</v>
      </c>
      <c r="D111" t="s">
        <v>2</v>
      </c>
      <c r="E111">
        <v>0.05</v>
      </c>
    </row>
    <row r="112" spans="1:5" x14ac:dyDescent="0.25">
      <c r="A112" t="s">
        <v>183</v>
      </c>
      <c r="B112" t="s">
        <v>357</v>
      </c>
      <c r="C112" t="s">
        <v>292</v>
      </c>
      <c r="D112" t="s">
        <v>2</v>
      </c>
      <c r="E112">
        <v>0.09</v>
      </c>
    </row>
    <row r="113" spans="1:5" x14ac:dyDescent="0.25">
      <c r="A113" t="s">
        <v>184</v>
      </c>
      <c r="B113" t="s">
        <v>358</v>
      </c>
      <c r="C113" t="s">
        <v>4078</v>
      </c>
      <c r="D113" t="s">
        <v>7781</v>
      </c>
      <c r="E113">
        <v>0.65</v>
      </c>
    </row>
    <row r="114" spans="1:5" x14ac:dyDescent="0.25">
      <c r="A114" t="s">
        <v>36</v>
      </c>
      <c r="B114" t="s">
        <v>359</v>
      </c>
      <c r="C114" t="s">
        <v>3672</v>
      </c>
      <c r="D114" t="s">
        <v>7781</v>
      </c>
      <c r="E114">
        <v>1</v>
      </c>
    </row>
    <row r="115" spans="1:5" x14ac:dyDescent="0.25">
      <c r="A115" t="s">
        <v>37</v>
      </c>
      <c r="B115" t="s">
        <v>360</v>
      </c>
      <c r="C115" t="s">
        <v>290</v>
      </c>
      <c r="D115" t="s">
        <v>2</v>
      </c>
      <c r="E115">
        <v>0.45</v>
      </c>
    </row>
    <row r="116" spans="1:5" x14ac:dyDescent="0.25">
      <c r="A116" t="s">
        <v>243</v>
      </c>
      <c r="B116" t="s">
        <v>361</v>
      </c>
      <c r="C116" t="s">
        <v>3672</v>
      </c>
      <c r="D116" t="s">
        <v>7781</v>
      </c>
      <c r="E116">
        <v>0.45</v>
      </c>
    </row>
    <row r="117" spans="1:5" x14ac:dyDescent="0.25">
      <c r="A117" t="s">
        <v>38</v>
      </c>
      <c r="B117" t="s">
        <v>362</v>
      </c>
      <c r="C117" t="s">
        <v>3457</v>
      </c>
      <c r="D117" t="s">
        <v>7781</v>
      </c>
      <c r="E117">
        <v>1</v>
      </c>
    </row>
    <row r="118" spans="1:5" x14ac:dyDescent="0.25">
      <c r="A118" t="s">
        <v>40</v>
      </c>
      <c r="B118" t="s">
        <v>363</v>
      </c>
      <c r="C118" t="s">
        <v>3173</v>
      </c>
      <c r="D118" t="s">
        <v>2</v>
      </c>
      <c r="E118">
        <v>0.82</v>
      </c>
    </row>
    <row r="119" spans="1:5" x14ac:dyDescent="0.25">
      <c r="A119" t="s">
        <v>40</v>
      </c>
      <c r="B119" t="s">
        <v>363</v>
      </c>
      <c r="C119" t="s">
        <v>3672</v>
      </c>
      <c r="D119" t="s">
        <v>7781</v>
      </c>
      <c r="E119">
        <v>0.18</v>
      </c>
    </row>
    <row r="120" spans="1:5" x14ac:dyDescent="0.25">
      <c r="A120" t="s">
        <v>41</v>
      </c>
      <c r="B120" t="s">
        <v>365</v>
      </c>
      <c r="C120" t="s">
        <v>3779</v>
      </c>
      <c r="D120" t="s">
        <v>7781</v>
      </c>
      <c r="E120">
        <v>1</v>
      </c>
    </row>
    <row r="121" spans="1:5" x14ac:dyDescent="0.25">
      <c r="A121" t="s">
        <v>186</v>
      </c>
      <c r="B121" t="s">
        <v>366</v>
      </c>
      <c r="C121" t="s">
        <v>3713</v>
      </c>
      <c r="D121" t="s">
        <v>7781</v>
      </c>
      <c r="E121">
        <v>1</v>
      </c>
    </row>
    <row r="122" spans="1:5" x14ac:dyDescent="0.25">
      <c r="A122" t="s">
        <v>42</v>
      </c>
      <c r="B122" t="s">
        <v>365</v>
      </c>
      <c r="C122" t="s">
        <v>12</v>
      </c>
      <c r="D122" t="s">
        <v>2</v>
      </c>
      <c r="E122">
        <v>1</v>
      </c>
    </row>
    <row r="123" spans="1:5" x14ac:dyDescent="0.25">
      <c r="A123" t="s">
        <v>244</v>
      </c>
      <c r="B123" t="s">
        <v>367</v>
      </c>
      <c r="C123" t="s">
        <v>3175</v>
      </c>
      <c r="D123" t="s">
        <v>7781</v>
      </c>
      <c r="E123">
        <v>0.75</v>
      </c>
    </row>
    <row r="124" spans="1:5" x14ac:dyDescent="0.25">
      <c r="A124" t="s">
        <v>43</v>
      </c>
      <c r="B124" t="s">
        <v>368</v>
      </c>
      <c r="C124" t="s">
        <v>4078</v>
      </c>
      <c r="D124" t="s">
        <v>7781</v>
      </c>
      <c r="E124">
        <v>1</v>
      </c>
    </row>
    <row r="125" spans="1:5" x14ac:dyDescent="0.25">
      <c r="A125" t="s">
        <v>47</v>
      </c>
      <c r="B125" t="s">
        <v>373</v>
      </c>
      <c r="C125" t="s">
        <v>3672</v>
      </c>
      <c r="D125" t="s">
        <v>7781</v>
      </c>
      <c r="E125">
        <v>1</v>
      </c>
    </row>
    <row r="126" spans="1:5" x14ac:dyDescent="0.25">
      <c r="A126" t="s">
        <v>188</v>
      </c>
      <c r="B126" t="s">
        <v>374</v>
      </c>
      <c r="C126" t="s">
        <v>4078</v>
      </c>
      <c r="D126" t="s">
        <v>7781</v>
      </c>
      <c r="E126">
        <v>1</v>
      </c>
    </row>
    <row r="127" spans="1:5" x14ac:dyDescent="0.25">
      <c r="A127" t="s">
        <v>3139</v>
      </c>
      <c r="B127" t="s">
        <v>3203</v>
      </c>
      <c r="C127" t="s">
        <v>3779</v>
      </c>
      <c r="D127" t="s">
        <v>7781</v>
      </c>
      <c r="E127">
        <v>0.55000000000000004</v>
      </c>
    </row>
    <row r="128" spans="1:5" x14ac:dyDescent="0.25">
      <c r="A128" t="s">
        <v>3141</v>
      </c>
      <c r="B128" t="s">
        <v>3202</v>
      </c>
      <c r="C128" t="s">
        <v>3173</v>
      </c>
      <c r="D128" t="s">
        <v>2</v>
      </c>
      <c r="E128">
        <v>1</v>
      </c>
    </row>
    <row r="129" spans="1:5" x14ac:dyDescent="0.25">
      <c r="A129" t="s">
        <v>3459</v>
      </c>
      <c r="B129" t="s">
        <v>3888</v>
      </c>
      <c r="C129" t="s">
        <v>3672</v>
      </c>
      <c r="D129" t="s">
        <v>7781</v>
      </c>
      <c r="E129">
        <v>1</v>
      </c>
    </row>
    <row r="130" spans="1:5" x14ac:dyDescent="0.25">
      <c r="A130" t="s">
        <v>4065</v>
      </c>
      <c r="B130" t="s">
        <v>4074</v>
      </c>
      <c r="C130" t="s">
        <v>292</v>
      </c>
      <c r="D130" t="s">
        <v>2</v>
      </c>
      <c r="E130">
        <v>0.64</v>
      </c>
    </row>
    <row r="131" spans="1:5" x14ac:dyDescent="0.25">
      <c r="A131" t="s">
        <v>4065</v>
      </c>
      <c r="B131" t="s">
        <v>4074</v>
      </c>
      <c r="C131" t="s">
        <v>3457</v>
      </c>
      <c r="D131" t="s">
        <v>7781</v>
      </c>
      <c r="E131">
        <v>0.36</v>
      </c>
    </row>
    <row r="132" spans="1:5" x14ac:dyDescent="0.25">
      <c r="A132" t="s">
        <v>4150</v>
      </c>
      <c r="B132" t="s">
        <v>4159</v>
      </c>
      <c r="C132" t="s">
        <v>3895</v>
      </c>
      <c r="D132" t="s">
        <v>7781</v>
      </c>
      <c r="E132">
        <v>0.28000000000000003</v>
      </c>
    </row>
    <row r="133" spans="1:5" x14ac:dyDescent="0.25">
      <c r="A133" t="s">
        <v>49</v>
      </c>
      <c r="B133" t="s">
        <v>378</v>
      </c>
      <c r="C133" t="s">
        <v>3175</v>
      </c>
      <c r="D133" t="s">
        <v>7781</v>
      </c>
      <c r="E133">
        <v>1</v>
      </c>
    </row>
    <row r="134" spans="1:5" x14ac:dyDescent="0.25">
      <c r="A134" t="s">
        <v>3848</v>
      </c>
      <c r="B134" t="s">
        <v>3861</v>
      </c>
      <c r="C134" t="s">
        <v>3713</v>
      </c>
      <c r="D134" t="s">
        <v>7781</v>
      </c>
      <c r="E134">
        <v>1</v>
      </c>
    </row>
    <row r="135" spans="1:5" x14ac:dyDescent="0.25">
      <c r="A135" t="s">
        <v>3849</v>
      </c>
      <c r="B135" t="s">
        <v>3861</v>
      </c>
      <c r="C135" t="s">
        <v>3479</v>
      </c>
      <c r="D135" t="s">
        <v>7781</v>
      </c>
      <c r="E135">
        <v>0.86</v>
      </c>
    </row>
    <row r="136" spans="1:5" x14ac:dyDescent="0.25">
      <c r="A136" t="s">
        <v>3850</v>
      </c>
      <c r="B136" t="s">
        <v>3861</v>
      </c>
      <c r="C136" t="s">
        <v>3457</v>
      </c>
      <c r="D136" t="s">
        <v>7781</v>
      </c>
      <c r="E136">
        <v>1</v>
      </c>
    </row>
    <row r="137" spans="1:5" x14ac:dyDescent="0.25">
      <c r="A137" t="s">
        <v>3851</v>
      </c>
      <c r="B137" t="s">
        <v>3861</v>
      </c>
      <c r="C137" t="s">
        <v>3978</v>
      </c>
      <c r="D137" t="s">
        <v>7781</v>
      </c>
      <c r="E137">
        <v>0.43</v>
      </c>
    </row>
    <row r="138" spans="1:5" x14ac:dyDescent="0.25">
      <c r="A138" t="s">
        <v>3244</v>
      </c>
      <c r="B138" t="s">
        <v>3252</v>
      </c>
      <c r="C138" t="s">
        <v>3457</v>
      </c>
      <c r="D138" t="s">
        <v>7781</v>
      </c>
      <c r="E138">
        <v>0.74</v>
      </c>
    </row>
    <row r="139" spans="1:5" x14ac:dyDescent="0.25">
      <c r="A139" t="s">
        <v>3244</v>
      </c>
      <c r="B139" t="s">
        <v>3252</v>
      </c>
      <c r="C139" t="s">
        <v>3477</v>
      </c>
      <c r="D139" t="s">
        <v>7781</v>
      </c>
      <c r="E139">
        <v>0.26</v>
      </c>
    </row>
    <row r="140" spans="1:5" x14ac:dyDescent="0.25">
      <c r="A140" t="s">
        <v>3245</v>
      </c>
      <c r="B140" t="s">
        <v>3253</v>
      </c>
      <c r="C140" t="s">
        <v>3457</v>
      </c>
      <c r="D140" t="s">
        <v>7781</v>
      </c>
      <c r="E140">
        <v>0.27</v>
      </c>
    </row>
    <row r="141" spans="1:5" x14ac:dyDescent="0.25">
      <c r="A141" t="s">
        <v>3245</v>
      </c>
      <c r="B141" t="s">
        <v>3253</v>
      </c>
      <c r="C141" t="s">
        <v>3477</v>
      </c>
      <c r="D141" t="s">
        <v>7781</v>
      </c>
      <c r="E141">
        <v>0.73</v>
      </c>
    </row>
    <row r="142" spans="1:5" x14ac:dyDescent="0.25">
      <c r="A142" t="s">
        <v>3255</v>
      </c>
      <c r="B142" t="s">
        <v>3256</v>
      </c>
      <c r="C142" t="s">
        <v>3173</v>
      </c>
      <c r="D142" t="s">
        <v>2</v>
      </c>
      <c r="E142">
        <v>1</v>
      </c>
    </row>
    <row r="143" spans="1:5" x14ac:dyDescent="0.25">
      <c r="A143" t="s">
        <v>3247</v>
      </c>
      <c r="B143" t="s">
        <v>3257</v>
      </c>
      <c r="C143" t="s">
        <v>3173</v>
      </c>
      <c r="D143" t="s">
        <v>2</v>
      </c>
      <c r="E143">
        <v>1</v>
      </c>
    </row>
    <row r="144" spans="1:5" x14ac:dyDescent="0.25">
      <c r="A144" t="s">
        <v>3250</v>
      </c>
      <c r="B144" t="s">
        <v>3260</v>
      </c>
      <c r="C144" t="s">
        <v>3897</v>
      </c>
      <c r="D144" t="s">
        <v>7781</v>
      </c>
      <c r="E144">
        <v>1</v>
      </c>
    </row>
    <row r="145" spans="1:5" x14ac:dyDescent="0.25">
      <c r="A145" t="s">
        <v>3251</v>
      </c>
      <c r="B145" t="s">
        <v>3261</v>
      </c>
      <c r="C145" t="s">
        <v>3457</v>
      </c>
      <c r="D145" t="s">
        <v>7781</v>
      </c>
      <c r="E145">
        <v>0.95</v>
      </c>
    </row>
    <row r="146" spans="1:5" x14ac:dyDescent="0.25">
      <c r="A146" t="s">
        <v>3251</v>
      </c>
      <c r="B146" t="s">
        <v>3261</v>
      </c>
      <c r="C146" t="s">
        <v>3477</v>
      </c>
      <c r="D146" t="s">
        <v>7781</v>
      </c>
      <c r="E146">
        <v>0.05</v>
      </c>
    </row>
    <row r="147" spans="1:5" x14ac:dyDescent="0.25">
      <c r="A147" t="s">
        <v>3379</v>
      </c>
      <c r="B147" t="s">
        <v>3387</v>
      </c>
      <c r="C147" t="s">
        <v>3895</v>
      </c>
      <c r="D147" t="s">
        <v>7781</v>
      </c>
      <c r="E147">
        <v>1</v>
      </c>
    </row>
    <row r="148" spans="1:5" x14ac:dyDescent="0.25">
      <c r="A148" t="s">
        <v>3380</v>
      </c>
      <c r="B148" t="s">
        <v>3388</v>
      </c>
      <c r="C148" t="s">
        <v>3481</v>
      </c>
      <c r="D148" t="s">
        <v>7781</v>
      </c>
      <c r="E148">
        <v>0.22</v>
      </c>
    </row>
    <row r="149" spans="1:5" x14ac:dyDescent="0.25">
      <c r="A149" t="s">
        <v>3381</v>
      </c>
      <c r="B149" t="s">
        <v>3389</v>
      </c>
      <c r="C149" t="s">
        <v>3457</v>
      </c>
      <c r="D149" t="s">
        <v>7781</v>
      </c>
      <c r="E149">
        <v>1</v>
      </c>
    </row>
    <row r="150" spans="1:5" x14ac:dyDescent="0.25">
      <c r="A150" t="s">
        <v>3383</v>
      </c>
      <c r="B150" t="s">
        <v>3391</v>
      </c>
      <c r="C150" t="s">
        <v>3175</v>
      </c>
      <c r="D150" t="s">
        <v>7781</v>
      </c>
      <c r="E150">
        <v>1</v>
      </c>
    </row>
    <row r="151" spans="1:5" x14ac:dyDescent="0.25">
      <c r="A151" t="s">
        <v>3384</v>
      </c>
      <c r="B151" t="s">
        <v>3392</v>
      </c>
      <c r="C151" t="s">
        <v>3457</v>
      </c>
      <c r="D151" t="s">
        <v>7781</v>
      </c>
      <c r="E151">
        <v>1</v>
      </c>
    </row>
    <row r="152" spans="1:5" x14ac:dyDescent="0.25">
      <c r="A152" t="s">
        <v>3385</v>
      </c>
      <c r="B152" t="s">
        <v>3393</v>
      </c>
      <c r="C152" t="s">
        <v>3175</v>
      </c>
      <c r="D152" t="s">
        <v>7781</v>
      </c>
      <c r="E152">
        <v>1</v>
      </c>
    </row>
    <row r="153" spans="1:5" x14ac:dyDescent="0.25">
      <c r="A153" t="s">
        <v>3763</v>
      </c>
      <c r="B153" t="s">
        <v>3768</v>
      </c>
      <c r="C153" t="s">
        <v>3457</v>
      </c>
      <c r="D153" t="s">
        <v>7781</v>
      </c>
      <c r="E153">
        <v>1</v>
      </c>
    </row>
    <row r="154" spans="1:5" x14ac:dyDescent="0.25">
      <c r="A154" t="s">
        <v>3764</v>
      </c>
      <c r="B154" t="s">
        <v>3769</v>
      </c>
      <c r="C154" t="s">
        <v>3222</v>
      </c>
      <c r="D154" t="s">
        <v>2</v>
      </c>
      <c r="E154">
        <v>0.28000000000000003</v>
      </c>
    </row>
    <row r="155" spans="1:5" x14ac:dyDescent="0.25">
      <c r="A155" t="s">
        <v>3764</v>
      </c>
      <c r="B155" t="s">
        <v>3769</v>
      </c>
      <c r="C155" t="s">
        <v>3840</v>
      </c>
      <c r="D155" t="s">
        <v>7781</v>
      </c>
      <c r="E155">
        <v>0.72</v>
      </c>
    </row>
    <row r="156" spans="1:5" x14ac:dyDescent="0.25">
      <c r="A156" t="s">
        <v>3766</v>
      </c>
      <c r="B156" t="s">
        <v>3771</v>
      </c>
      <c r="C156" t="s">
        <v>3173</v>
      </c>
      <c r="D156" t="s">
        <v>2</v>
      </c>
      <c r="E156">
        <v>1</v>
      </c>
    </row>
    <row r="157" spans="1:5" x14ac:dyDescent="0.25">
      <c r="A157" t="s">
        <v>4066</v>
      </c>
      <c r="B157" t="s">
        <v>4104</v>
      </c>
      <c r="C157" t="s">
        <v>3897</v>
      </c>
      <c r="D157" t="s">
        <v>7781</v>
      </c>
      <c r="E157">
        <v>1</v>
      </c>
    </row>
    <row r="158" spans="1:5" x14ac:dyDescent="0.25">
      <c r="A158" t="s">
        <v>4067</v>
      </c>
      <c r="B158" t="s">
        <v>4104</v>
      </c>
      <c r="C158" t="s">
        <v>3222</v>
      </c>
      <c r="D158" t="s">
        <v>2</v>
      </c>
      <c r="E158">
        <v>0.05</v>
      </c>
    </row>
    <row r="159" spans="1:5" x14ac:dyDescent="0.25">
      <c r="A159" t="s">
        <v>4068</v>
      </c>
      <c r="B159" t="s">
        <v>4075</v>
      </c>
      <c r="C159" t="s">
        <v>3457</v>
      </c>
      <c r="D159" t="s">
        <v>7781</v>
      </c>
      <c r="E159">
        <v>0.85</v>
      </c>
    </row>
    <row r="160" spans="1:5" x14ac:dyDescent="0.25">
      <c r="A160" t="s">
        <v>4068</v>
      </c>
      <c r="B160" t="s">
        <v>4075</v>
      </c>
      <c r="C160" t="s">
        <v>3477</v>
      </c>
      <c r="D160" t="s">
        <v>7781</v>
      </c>
      <c r="E160">
        <v>0.15</v>
      </c>
    </row>
    <row r="161" spans="1:5" x14ac:dyDescent="0.25">
      <c r="A161" t="s">
        <v>4069</v>
      </c>
      <c r="B161" t="s">
        <v>4075</v>
      </c>
      <c r="C161" t="s">
        <v>3457</v>
      </c>
      <c r="D161" t="s">
        <v>7781</v>
      </c>
      <c r="E161">
        <v>0.91</v>
      </c>
    </row>
    <row r="162" spans="1:5" x14ac:dyDescent="0.25">
      <c r="A162" t="s">
        <v>4069</v>
      </c>
      <c r="B162" t="s">
        <v>4075</v>
      </c>
      <c r="C162" t="s">
        <v>3477</v>
      </c>
      <c r="D162" t="s">
        <v>7781</v>
      </c>
      <c r="E162">
        <v>0.09</v>
      </c>
    </row>
    <row r="163" spans="1:5" x14ac:dyDescent="0.25">
      <c r="A163" t="s">
        <v>4071</v>
      </c>
      <c r="B163" t="s">
        <v>4075</v>
      </c>
      <c r="C163" t="s">
        <v>3457</v>
      </c>
      <c r="D163" t="s">
        <v>7781</v>
      </c>
      <c r="E163">
        <v>0.96</v>
      </c>
    </row>
    <row r="164" spans="1:5" x14ac:dyDescent="0.25">
      <c r="A164" t="s">
        <v>4071</v>
      </c>
      <c r="B164" t="s">
        <v>4075</v>
      </c>
      <c r="C164" t="s">
        <v>3477</v>
      </c>
      <c r="D164" t="s">
        <v>7781</v>
      </c>
      <c r="E164">
        <v>0.04</v>
      </c>
    </row>
    <row r="165" spans="1:5" x14ac:dyDescent="0.25">
      <c r="A165" t="s">
        <v>4072</v>
      </c>
      <c r="B165" t="s">
        <v>4075</v>
      </c>
      <c r="C165" t="s">
        <v>3457</v>
      </c>
      <c r="D165" t="s">
        <v>7781</v>
      </c>
      <c r="E165">
        <v>0.85</v>
      </c>
    </row>
    <row r="166" spans="1:5" x14ac:dyDescent="0.25">
      <c r="A166" t="s">
        <v>4072</v>
      </c>
      <c r="B166" t="s">
        <v>4075</v>
      </c>
      <c r="C166" t="s">
        <v>3477</v>
      </c>
      <c r="D166" t="s">
        <v>7781</v>
      </c>
      <c r="E166">
        <v>0.15</v>
      </c>
    </row>
    <row r="167" spans="1:5" x14ac:dyDescent="0.25">
      <c r="A167" t="s">
        <v>50</v>
      </c>
      <c r="B167" t="s">
        <v>382</v>
      </c>
      <c r="C167" t="s">
        <v>3457</v>
      </c>
      <c r="D167" t="s">
        <v>7781</v>
      </c>
      <c r="E167">
        <v>0.85</v>
      </c>
    </row>
    <row r="168" spans="1:5" x14ac:dyDescent="0.25">
      <c r="A168" t="s">
        <v>50</v>
      </c>
      <c r="B168" t="s">
        <v>382</v>
      </c>
      <c r="C168" t="s">
        <v>3477</v>
      </c>
      <c r="D168" t="s">
        <v>7781</v>
      </c>
      <c r="E168">
        <v>0.15</v>
      </c>
    </row>
    <row r="169" spans="1:5" x14ac:dyDescent="0.25">
      <c r="A169" t="s">
        <v>3744</v>
      </c>
      <c r="B169" t="s">
        <v>3755</v>
      </c>
      <c r="C169" t="s">
        <v>276</v>
      </c>
      <c r="D169" t="s">
        <v>2</v>
      </c>
      <c r="E169">
        <v>0.1</v>
      </c>
    </row>
    <row r="170" spans="1:5" x14ac:dyDescent="0.25">
      <c r="A170" t="s">
        <v>3856</v>
      </c>
      <c r="B170" t="s">
        <v>3863</v>
      </c>
      <c r="C170" t="s">
        <v>3457</v>
      </c>
      <c r="D170" t="s">
        <v>7781</v>
      </c>
      <c r="E170">
        <v>1</v>
      </c>
    </row>
    <row r="171" spans="1:5" x14ac:dyDescent="0.25">
      <c r="A171" t="s">
        <v>3995</v>
      </c>
      <c r="B171" t="s">
        <v>4086</v>
      </c>
      <c r="C171" t="s">
        <v>3457</v>
      </c>
      <c r="D171" t="s">
        <v>7781</v>
      </c>
      <c r="E171">
        <v>1</v>
      </c>
    </row>
    <row r="172" spans="1:5" x14ac:dyDescent="0.25">
      <c r="A172" t="s">
        <v>4042</v>
      </c>
      <c r="B172" t="s">
        <v>4055</v>
      </c>
      <c r="C172" t="s">
        <v>3457</v>
      </c>
      <c r="D172" t="s">
        <v>7781</v>
      </c>
      <c r="E172">
        <v>1</v>
      </c>
    </row>
    <row r="173" spans="1:5" x14ac:dyDescent="0.25">
      <c r="A173" t="s">
        <v>4043</v>
      </c>
      <c r="B173" t="s">
        <v>4055</v>
      </c>
      <c r="C173" t="s">
        <v>3457</v>
      </c>
      <c r="D173" t="s">
        <v>7781</v>
      </c>
      <c r="E173">
        <v>1</v>
      </c>
    </row>
    <row r="174" spans="1:5" x14ac:dyDescent="0.25">
      <c r="A174" t="s">
        <v>198</v>
      </c>
      <c r="B174" t="s">
        <v>3884</v>
      </c>
      <c r="C174" t="s">
        <v>3222</v>
      </c>
      <c r="D174" t="s">
        <v>2</v>
      </c>
      <c r="E174">
        <v>0.05</v>
      </c>
    </row>
    <row r="175" spans="1:5" x14ac:dyDescent="0.25">
      <c r="A175" t="s">
        <v>198</v>
      </c>
      <c r="B175" t="s">
        <v>3884</v>
      </c>
      <c r="C175" t="s">
        <v>3670</v>
      </c>
      <c r="D175" t="s">
        <v>7781</v>
      </c>
      <c r="E175">
        <v>0.05</v>
      </c>
    </row>
    <row r="176" spans="1:5" x14ac:dyDescent="0.25">
      <c r="A176" t="s">
        <v>227</v>
      </c>
      <c r="B176" t="s">
        <v>387</v>
      </c>
      <c r="C176" t="s">
        <v>3457</v>
      </c>
      <c r="D176" t="s">
        <v>7781</v>
      </c>
      <c r="E176">
        <v>0.1</v>
      </c>
    </row>
    <row r="177" spans="1:5" x14ac:dyDescent="0.25">
      <c r="A177" t="s">
        <v>227</v>
      </c>
      <c r="B177" t="s">
        <v>387</v>
      </c>
      <c r="C177" t="s">
        <v>3477</v>
      </c>
      <c r="D177" t="s">
        <v>7781</v>
      </c>
      <c r="E177">
        <v>0.15</v>
      </c>
    </row>
    <row r="178" spans="1:5" x14ac:dyDescent="0.25">
      <c r="A178" t="s">
        <v>4264</v>
      </c>
      <c r="B178" t="s">
        <v>4331</v>
      </c>
      <c r="C178" t="s">
        <v>12</v>
      </c>
      <c r="D178" t="s">
        <v>2</v>
      </c>
      <c r="E178">
        <v>0.05</v>
      </c>
    </row>
    <row r="179" spans="1:5" x14ac:dyDescent="0.25">
      <c r="A179" t="s">
        <v>4264</v>
      </c>
      <c r="B179" t="s">
        <v>4331</v>
      </c>
      <c r="C179" t="s">
        <v>3457</v>
      </c>
      <c r="D179" t="s">
        <v>7781</v>
      </c>
      <c r="E179">
        <v>0.12000000000000001</v>
      </c>
    </row>
    <row r="180" spans="1:5" x14ac:dyDescent="0.25">
      <c r="A180" t="s">
        <v>4264</v>
      </c>
      <c r="B180" t="s">
        <v>4331</v>
      </c>
      <c r="C180" t="s">
        <v>3672</v>
      </c>
      <c r="D180" t="s">
        <v>7781</v>
      </c>
      <c r="E180">
        <v>0.12000000000000001</v>
      </c>
    </row>
    <row r="181" spans="1:5" x14ac:dyDescent="0.25">
      <c r="A181" t="s">
        <v>4264</v>
      </c>
      <c r="B181" t="s">
        <v>4331</v>
      </c>
      <c r="C181" t="s">
        <v>3713</v>
      </c>
      <c r="D181" t="s">
        <v>7781</v>
      </c>
      <c r="E181">
        <v>0.05</v>
      </c>
    </row>
    <row r="182" spans="1:5" x14ac:dyDescent="0.25">
      <c r="A182" t="s">
        <v>4264</v>
      </c>
      <c r="B182" t="s">
        <v>4331</v>
      </c>
      <c r="C182" t="s">
        <v>4078</v>
      </c>
      <c r="D182" t="s">
        <v>7781</v>
      </c>
      <c r="E182">
        <v>0.2</v>
      </c>
    </row>
    <row r="183" spans="1:5" x14ac:dyDescent="0.25">
      <c r="A183" t="s">
        <v>3351</v>
      </c>
      <c r="B183" t="s">
        <v>3359</v>
      </c>
      <c r="C183" t="s">
        <v>3175</v>
      </c>
      <c r="D183" t="s">
        <v>7781</v>
      </c>
      <c r="E183">
        <v>1</v>
      </c>
    </row>
    <row r="184" spans="1:5" x14ac:dyDescent="0.25">
      <c r="A184" t="s">
        <v>252</v>
      </c>
      <c r="B184" t="s">
        <v>392</v>
      </c>
      <c r="C184" t="s">
        <v>292</v>
      </c>
      <c r="D184" t="s">
        <v>2</v>
      </c>
      <c r="E184">
        <v>0.7</v>
      </c>
    </row>
    <row r="185" spans="1:5" x14ac:dyDescent="0.25">
      <c r="A185" t="s">
        <v>252</v>
      </c>
      <c r="B185" t="s">
        <v>392</v>
      </c>
      <c r="C185" t="s">
        <v>3171</v>
      </c>
      <c r="D185" t="s">
        <v>2</v>
      </c>
      <c r="E185">
        <v>7.0000000000000007E-2</v>
      </c>
    </row>
    <row r="186" spans="1:5" x14ac:dyDescent="0.25">
      <c r="A186" t="s">
        <v>252</v>
      </c>
      <c r="B186" t="s">
        <v>392</v>
      </c>
      <c r="C186" t="s">
        <v>3175</v>
      </c>
      <c r="D186" t="s">
        <v>2</v>
      </c>
      <c r="E186">
        <v>0.23</v>
      </c>
    </row>
    <row r="187" spans="1:5" x14ac:dyDescent="0.25">
      <c r="A187" t="s">
        <v>208</v>
      </c>
      <c r="B187" t="s">
        <v>396</v>
      </c>
      <c r="C187" t="s">
        <v>3479</v>
      </c>
      <c r="D187" t="s">
        <v>7781</v>
      </c>
      <c r="E187">
        <v>0.28000000000000003</v>
      </c>
    </row>
    <row r="188" spans="1:5" x14ac:dyDescent="0.25">
      <c r="A188" t="s">
        <v>208</v>
      </c>
      <c r="B188" t="s">
        <v>396</v>
      </c>
      <c r="C188" t="s">
        <v>3481</v>
      </c>
      <c r="D188" t="s">
        <v>7781</v>
      </c>
      <c r="E188">
        <v>0.05</v>
      </c>
    </row>
    <row r="189" spans="1:5" x14ac:dyDescent="0.25">
      <c r="A189" t="s">
        <v>208</v>
      </c>
      <c r="B189" t="s">
        <v>396</v>
      </c>
      <c r="C189" t="s">
        <v>3779</v>
      </c>
      <c r="D189" t="s">
        <v>7781</v>
      </c>
      <c r="E189">
        <v>0.34</v>
      </c>
    </row>
    <row r="190" spans="1:5" x14ac:dyDescent="0.25">
      <c r="A190" t="s">
        <v>208</v>
      </c>
      <c r="B190" t="s">
        <v>396</v>
      </c>
      <c r="C190" t="s">
        <v>3840</v>
      </c>
      <c r="D190" t="s">
        <v>7781</v>
      </c>
      <c r="E190">
        <v>0.04</v>
      </c>
    </row>
    <row r="191" spans="1:5" x14ac:dyDescent="0.25">
      <c r="A191" t="s">
        <v>208</v>
      </c>
      <c r="B191" t="s">
        <v>396</v>
      </c>
      <c r="C191" t="s">
        <v>3973</v>
      </c>
      <c r="D191" t="s">
        <v>7781</v>
      </c>
      <c r="E191">
        <v>0.16</v>
      </c>
    </row>
    <row r="192" spans="1:5" x14ac:dyDescent="0.25">
      <c r="A192" t="s">
        <v>208</v>
      </c>
      <c r="B192" t="s">
        <v>396</v>
      </c>
      <c r="C192" t="s">
        <v>4078</v>
      </c>
      <c r="D192" t="s">
        <v>7781</v>
      </c>
      <c r="E192">
        <v>0.13</v>
      </c>
    </row>
    <row r="193" spans="1:5" x14ac:dyDescent="0.25">
      <c r="A193" t="s">
        <v>237</v>
      </c>
      <c r="B193" t="s">
        <v>423</v>
      </c>
      <c r="C193" t="s">
        <v>276</v>
      </c>
      <c r="D193" t="s">
        <v>2</v>
      </c>
      <c r="E193">
        <v>0.05</v>
      </c>
    </row>
    <row r="194" spans="1:5" x14ac:dyDescent="0.25">
      <c r="A194" t="s">
        <v>237</v>
      </c>
      <c r="B194" t="s">
        <v>423</v>
      </c>
      <c r="C194" t="s">
        <v>3173</v>
      </c>
      <c r="D194" t="s">
        <v>2</v>
      </c>
      <c r="E194">
        <v>0.33</v>
      </c>
    </row>
    <row r="195" spans="1:5" x14ac:dyDescent="0.25">
      <c r="A195" t="s">
        <v>237</v>
      </c>
      <c r="B195" t="s">
        <v>423</v>
      </c>
      <c r="C195" t="s">
        <v>3222</v>
      </c>
      <c r="D195" t="s">
        <v>2</v>
      </c>
      <c r="E195">
        <v>0.09</v>
      </c>
    </row>
    <row r="196" spans="1:5" x14ac:dyDescent="0.25">
      <c r="A196" t="s">
        <v>237</v>
      </c>
      <c r="B196" t="s">
        <v>423</v>
      </c>
      <c r="C196" t="s">
        <v>3895</v>
      </c>
      <c r="D196" t="s">
        <v>7781</v>
      </c>
      <c r="E196">
        <v>0.05</v>
      </c>
    </row>
    <row r="197" spans="1:5" x14ac:dyDescent="0.25">
      <c r="A197" t="s">
        <v>237</v>
      </c>
      <c r="B197" t="s">
        <v>423</v>
      </c>
      <c r="C197" t="s">
        <v>3897</v>
      </c>
      <c r="D197" t="s">
        <v>7781</v>
      </c>
      <c r="E197">
        <v>0.27</v>
      </c>
    </row>
    <row r="198" spans="1:5" x14ac:dyDescent="0.25">
      <c r="A198" t="s">
        <v>218</v>
      </c>
      <c r="B198" t="s">
        <v>424</v>
      </c>
      <c r="C198" t="s">
        <v>290</v>
      </c>
      <c r="D198" t="s">
        <v>2</v>
      </c>
      <c r="E198">
        <v>0.18</v>
      </c>
    </row>
    <row r="199" spans="1:5" x14ac:dyDescent="0.25">
      <c r="A199" t="s">
        <v>218</v>
      </c>
      <c r="B199" t="s">
        <v>424</v>
      </c>
      <c r="C199" t="s">
        <v>576</v>
      </c>
      <c r="D199" t="s">
        <v>2</v>
      </c>
      <c r="E199">
        <v>0.06</v>
      </c>
    </row>
    <row r="200" spans="1:5" x14ac:dyDescent="0.25">
      <c r="A200" t="s">
        <v>218</v>
      </c>
      <c r="B200" t="s">
        <v>424</v>
      </c>
      <c r="C200" t="s">
        <v>3479</v>
      </c>
      <c r="D200" t="s">
        <v>7781</v>
      </c>
      <c r="E200">
        <v>0.46</v>
      </c>
    </row>
    <row r="201" spans="1:5" x14ac:dyDescent="0.25">
      <c r="A201" t="s">
        <v>218</v>
      </c>
      <c r="B201" t="s">
        <v>424</v>
      </c>
      <c r="C201" t="s">
        <v>3779</v>
      </c>
      <c r="D201" t="s">
        <v>7781</v>
      </c>
      <c r="E201">
        <v>0.12</v>
      </c>
    </row>
    <row r="202" spans="1:5" x14ac:dyDescent="0.25">
      <c r="A202" t="s">
        <v>218</v>
      </c>
      <c r="B202" t="s">
        <v>424</v>
      </c>
      <c r="C202" t="s">
        <v>3973</v>
      </c>
      <c r="D202" t="s">
        <v>7781</v>
      </c>
      <c r="E202">
        <v>0.06</v>
      </c>
    </row>
    <row r="203" spans="1:5" x14ac:dyDescent="0.25">
      <c r="A203" t="s">
        <v>218</v>
      </c>
      <c r="B203" t="s">
        <v>424</v>
      </c>
      <c r="C203" t="s">
        <v>4078</v>
      </c>
      <c r="D203" t="s">
        <v>7781</v>
      </c>
      <c r="E203">
        <v>0.12</v>
      </c>
    </row>
    <row r="204" spans="1:5" x14ac:dyDescent="0.25">
      <c r="A204" t="s">
        <v>238</v>
      </c>
      <c r="B204" t="s">
        <v>425</v>
      </c>
      <c r="C204" t="s">
        <v>3175</v>
      </c>
      <c r="D204" t="s">
        <v>2</v>
      </c>
      <c r="E204">
        <v>1</v>
      </c>
    </row>
    <row r="205" spans="1:5" x14ac:dyDescent="0.25">
      <c r="A205" t="s">
        <v>124</v>
      </c>
      <c r="B205" t="s">
        <v>428</v>
      </c>
      <c r="C205" t="s">
        <v>3670</v>
      </c>
      <c r="D205" t="s">
        <v>7781</v>
      </c>
      <c r="E205">
        <v>0.12</v>
      </c>
    </row>
    <row r="206" spans="1:5" x14ac:dyDescent="0.25">
      <c r="A206" t="s">
        <v>124</v>
      </c>
      <c r="B206" t="s">
        <v>428</v>
      </c>
      <c r="C206" t="s">
        <v>3713</v>
      </c>
      <c r="D206" t="s">
        <v>7781</v>
      </c>
      <c r="E206">
        <v>0.43</v>
      </c>
    </row>
    <row r="207" spans="1:5" x14ac:dyDescent="0.25">
      <c r="A207" t="s">
        <v>124</v>
      </c>
      <c r="B207" t="s">
        <v>428</v>
      </c>
      <c r="C207" t="s">
        <v>3840</v>
      </c>
      <c r="D207" t="s">
        <v>7781</v>
      </c>
      <c r="E207">
        <v>0.45</v>
      </c>
    </row>
    <row r="208" spans="1:5" x14ac:dyDescent="0.25">
      <c r="A208" t="s">
        <v>125</v>
      </c>
      <c r="B208" t="s">
        <v>429</v>
      </c>
      <c r="C208" t="s">
        <v>3457</v>
      </c>
      <c r="D208" t="s">
        <v>7781</v>
      </c>
      <c r="E208">
        <v>0.4</v>
      </c>
    </row>
    <row r="209" spans="1:5" x14ac:dyDescent="0.25">
      <c r="A209" t="s">
        <v>125</v>
      </c>
      <c r="B209" t="s">
        <v>429</v>
      </c>
      <c r="C209" t="s">
        <v>3477</v>
      </c>
      <c r="D209" t="s">
        <v>7781</v>
      </c>
      <c r="E209">
        <v>0.6</v>
      </c>
    </row>
    <row r="210" spans="1:5" x14ac:dyDescent="0.25">
      <c r="A210" t="s">
        <v>219</v>
      </c>
      <c r="B210" t="s">
        <v>430</v>
      </c>
      <c r="C210" t="s">
        <v>3457</v>
      </c>
      <c r="D210" t="s">
        <v>7781</v>
      </c>
      <c r="E210">
        <v>0.56999999999999995</v>
      </c>
    </row>
    <row r="211" spans="1:5" x14ac:dyDescent="0.25">
      <c r="A211" t="s">
        <v>219</v>
      </c>
      <c r="B211" t="s">
        <v>430</v>
      </c>
      <c r="C211" t="s">
        <v>3477</v>
      </c>
      <c r="D211" t="s">
        <v>7781</v>
      </c>
      <c r="E211">
        <v>0.43</v>
      </c>
    </row>
    <row r="212" spans="1:5" x14ac:dyDescent="0.25">
      <c r="A212" t="s">
        <v>130</v>
      </c>
      <c r="B212" t="s">
        <v>434</v>
      </c>
      <c r="C212" t="s">
        <v>3672</v>
      </c>
      <c r="D212" t="s">
        <v>7781</v>
      </c>
      <c r="E212">
        <v>0.05</v>
      </c>
    </row>
    <row r="213" spans="1:5" x14ac:dyDescent="0.25">
      <c r="A213" t="s">
        <v>253</v>
      </c>
      <c r="B213" t="s">
        <v>438</v>
      </c>
      <c r="C213" t="s">
        <v>3457</v>
      </c>
      <c r="D213" t="s">
        <v>7781</v>
      </c>
      <c r="E213">
        <v>0.37</v>
      </c>
    </row>
    <row r="214" spans="1:5" x14ac:dyDescent="0.25">
      <c r="A214" t="s">
        <v>253</v>
      </c>
      <c r="B214" t="s">
        <v>438</v>
      </c>
      <c r="C214" t="s">
        <v>3477</v>
      </c>
      <c r="D214" t="s">
        <v>7781</v>
      </c>
      <c r="E214">
        <v>0.59</v>
      </c>
    </row>
    <row r="215" spans="1:5" x14ac:dyDescent="0.25">
      <c r="A215" t="s">
        <v>253</v>
      </c>
      <c r="B215" t="s">
        <v>438</v>
      </c>
      <c r="C215" t="s">
        <v>3971</v>
      </c>
      <c r="D215" t="s">
        <v>7781</v>
      </c>
      <c r="E215">
        <v>0.04</v>
      </c>
    </row>
    <row r="216" spans="1:5" x14ac:dyDescent="0.25">
      <c r="A216" t="s">
        <v>133</v>
      </c>
      <c r="B216" t="s">
        <v>441</v>
      </c>
      <c r="C216" t="s">
        <v>3672</v>
      </c>
      <c r="D216" t="s">
        <v>7781</v>
      </c>
      <c r="E216">
        <v>0.24</v>
      </c>
    </row>
    <row r="217" spans="1:5" x14ac:dyDescent="0.25">
      <c r="A217" t="s">
        <v>133</v>
      </c>
      <c r="B217" t="s">
        <v>441</v>
      </c>
      <c r="C217" t="s">
        <v>3840</v>
      </c>
      <c r="D217" t="s">
        <v>7781</v>
      </c>
      <c r="E217">
        <v>0.36</v>
      </c>
    </row>
    <row r="218" spans="1:5" x14ac:dyDescent="0.25">
      <c r="A218" t="s">
        <v>133</v>
      </c>
      <c r="B218" t="s">
        <v>441</v>
      </c>
      <c r="C218" t="s">
        <v>4276</v>
      </c>
      <c r="D218" t="s">
        <v>7782</v>
      </c>
      <c r="E218">
        <v>0.4</v>
      </c>
    </row>
    <row r="219" spans="1:5" x14ac:dyDescent="0.25">
      <c r="A219" t="s">
        <v>134</v>
      </c>
      <c r="B219" t="s">
        <v>442</v>
      </c>
      <c r="C219" t="s">
        <v>3175</v>
      </c>
      <c r="D219" t="s">
        <v>2</v>
      </c>
      <c r="E219">
        <v>1</v>
      </c>
    </row>
    <row r="220" spans="1:5" x14ac:dyDescent="0.25">
      <c r="A220" t="s">
        <v>254</v>
      </c>
      <c r="B220" t="s">
        <v>444</v>
      </c>
      <c r="C220" t="s">
        <v>3275</v>
      </c>
      <c r="D220" t="s">
        <v>7781</v>
      </c>
      <c r="E220">
        <v>1</v>
      </c>
    </row>
    <row r="221" spans="1:5" x14ac:dyDescent="0.25">
      <c r="A221" t="s">
        <v>138</v>
      </c>
      <c r="B221" t="s">
        <v>449</v>
      </c>
      <c r="C221" t="s">
        <v>3479</v>
      </c>
      <c r="D221" t="s">
        <v>7781</v>
      </c>
      <c r="E221">
        <v>0.31</v>
      </c>
    </row>
    <row r="222" spans="1:5" x14ac:dyDescent="0.25">
      <c r="A222" t="s">
        <v>138</v>
      </c>
      <c r="B222" t="s">
        <v>449</v>
      </c>
      <c r="C222" t="s">
        <v>3481</v>
      </c>
      <c r="D222" t="s">
        <v>7781</v>
      </c>
      <c r="E222">
        <v>0.05</v>
      </c>
    </row>
    <row r="223" spans="1:5" x14ac:dyDescent="0.25">
      <c r="A223" t="s">
        <v>138</v>
      </c>
      <c r="B223" t="s">
        <v>449</v>
      </c>
      <c r="C223" t="s">
        <v>3779</v>
      </c>
      <c r="D223" t="s">
        <v>7781</v>
      </c>
      <c r="E223">
        <v>0.35</v>
      </c>
    </row>
    <row r="224" spans="1:5" x14ac:dyDescent="0.25">
      <c r="A224" t="s">
        <v>138</v>
      </c>
      <c r="B224" t="s">
        <v>449</v>
      </c>
      <c r="C224" t="s">
        <v>3840</v>
      </c>
      <c r="D224" t="s">
        <v>7781</v>
      </c>
      <c r="E224">
        <v>0.05</v>
      </c>
    </row>
    <row r="225" spans="1:5" x14ac:dyDescent="0.25">
      <c r="A225" t="s">
        <v>138</v>
      </c>
      <c r="B225" t="s">
        <v>449</v>
      </c>
      <c r="C225" t="s">
        <v>3973</v>
      </c>
      <c r="D225" t="s">
        <v>7781</v>
      </c>
      <c r="E225">
        <v>0.16</v>
      </c>
    </row>
    <row r="226" spans="1:5" x14ac:dyDescent="0.25">
      <c r="A226" t="s">
        <v>138</v>
      </c>
      <c r="B226" t="s">
        <v>449</v>
      </c>
      <c r="C226" t="s">
        <v>4078</v>
      </c>
      <c r="D226" t="s">
        <v>7781</v>
      </c>
      <c r="E226">
        <v>0.08</v>
      </c>
    </row>
    <row r="227" spans="1:5" x14ac:dyDescent="0.25">
      <c r="A227" t="s">
        <v>146</v>
      </c>
      <c r="B227" t="s">
        <v>461</v>
      </c>
      <c r="C227" t="s">
        <v>292</v>
      </c>
      <c r="D227" t="s">
        <v>2</v>
      </c>
      <c r="E227">
        <v>0.15</v>
      </c>
    </row>
    <row r="228" spans="1:5" x14ac:dyDescent="0.25">
      <c r="A228" t="s">
        <v>146</v>
      </c>
      <c r="B228" t="s">
        <v>461</v>
      </c>
      <c r="C228" t="s">
        <v>3670</v>
      </c>
      <c r="D228" t="s">
        <v>7781</v>
      </c>
      <c r="E228">
        <v>0.09</v>
      </c>
    </row>
    <row r="229" spans="1:5" x14ac:dyDescent="0.25">
      <c r="A229" t="s">
        <v>146</v>
      </c>
      <c r="B229" t="s">
        <v>461</v>
      </c>
      <c r="C229" t="s">
        <v>3713</v>
      </c>
      <c r="D229" t="s">
        <v>7781</v>
      </c>
      <c r="E229">
        <v>0.76</v>
      </c>
    </row>
    <row r="230" spans="1:5" x14ac:dyDescent="0.25">
      <c r="A230" t="s">
        <v>147</v>
      </c>
      <c r="B230" t="s">
        <v>462</v>
      </c>
      <c r="C230" t="s">
        <v>3457</v>
      </c>
      <c r="D230" t="s">
        <v>7781</v>
      </c>
      <c r="E230">
        <v>0.73</v>
      </c>
    </row>
    <row r="231" spans="1:5" x14ac:dyDescent="0.25">
      <c r="A231" t="s">
        <v>147</v>
      </c>
      <c r="B231" t="s">
        <v>462</v>
      </c>
      <c r="C231" t="s">
        <v>3477</v>
      </c>
      <c r="D231" t="s">
        <v>7781</v>
      </c>
      <c r="E231">
        <v>0.27</v>
      </c>
    </row>
    <row r="232" spans="1:5" x14ac:dyDescent="0.25">
      <c r="A232" t="s">
        <v>149</v>
      </c>
      <c r="B232" t="s">
        <v>464</v>
      </c>
      <c r="C232" t="s">
        <v>290</v>
      </c>
      <c r="D232" t="s">
        <v>2</v>
      </c>
      <c r="E232">
        <v>7.0000000000000007E-2</v>
      </c>
    </row>
    <row r="233" spans="1:5" x14ac:dyDescent="0.25">
      <c r="A233" t="s">
        <v>149</v>
      </c>
      <c r="B233" t="s">
        <v>464</v>
      </c>
      <c r="C233" t="s">
        <v>3672</v>
      </c>
      <c r="D233" t="s">
        <v>7781</v>
      </c>
      <c r="E233">
        <v>0.93</v>
      </c>
    </row>
    <row r="234" spans="1:5" x14ac:dyDescent="0.25">
      <c r="A234" t="s">
        <v>151</v>
      </c>
      <c r="B234" t="s">
        <v>466</v>
      </c>
      <c r="C234" t="s">
        <v>3672</v>
      </c>
      <c r="D234" t="s">
        <v>7781</v>
      </c>
      <c r="E234">
        <v>0.06</v>
      </c>
    </row>
    <row r="235" spans="1:5" x14ac:dyDescent="0.25">
      <c r="A235" t="s">
        <v>151</v>
      </c>
      <c r="B235" t="s">
        <v>466</v>
      </c>
      <c r="C235" t="s">
        <v>3840</v>
      </c>
      <c r="D235" t="s">
        <v>7781</v>
      </c>
      <c r="E235">
        <v>0.71</v>
      </c>
    </row>
    <row r="236" spans="1:5" x14ac:dyDescent="0.25">
      <c r="A236" t="s">
        <v>151</v>
      </c>
      <c r="B236" t="s">
        <v>466</v>
      </c>
      <c r="C236" t="s">
        <v>3897</v>
      </c>
      <c r="D236" t="s">
        <v>7781</v>
      </c>
      <c r="E236">
        <v>0.23</v>
      </c>
    </row>
    <row r="237" spans="1:5" x14ac:dyDescent="0.25">
      <c r="A237" t="s">
        <v>152</v>
      </c>
      <c r="B237" t="s">
        <v>467</v>
      </c>
      <c r="C237" t="s">
        <v>12</v>
      </c>
      <c r="D237" t="s">
        <v>2</v>
      </c>
      <c r="E237">
        <v>0.3</v>
      </c>
    </row>
    <row r="238" spans="1:5" x14ac:dyDescent="0.25">
      <c r="A238" t="s">
        <v>152</v>
      </c>
      <c r="B238" t="s">
        <v>467</v>
      </c>
      <c r="C238" t="s">
        <v>3457</v>
      </c>
      <c r="D238" t="s">
        <v>7781</v>
      </c>
      <c r="E238">
        <v>0.35</v>
      </c>
    </row>
    <row r="239" spans="1:5" x14ac:dyDescent="0.25">
      <c r="A239" t="s">
        <v>152</v>
      </c>
      <c r="B239" t="s">
        <v>467</v>
      </c>
      <c r="C239" t="s">
        <v>3672</v>
      </c>
      <c r="D239" t="s">
        <v>7781</v>
      </c>
      <c r="E239">
        <v>0.35</v>
      </c>
    </row>
    <row r="240" spans="1:5" x14ac:dyDescent="0.25">
      <c r="A240" t="s">
        <v>153</v>
      </c>
      <c r="B240" t="s">
        <v>468</v>
      </c>
      <c r="C240" t="s">
        <v>3672</v>
      </c>
      <c r="D240" t="s">
        <v>7781</v>
      </c>
      <c r="E240">
        <v>1</v>
      </c>
    </row>
    <row r="241" spans="1:5" x14ac:dyDescent="0.25">
      <c r="A241" t="s">
        <v>469</v>
      </c>
      <c r="B241" t="s">
        <v>470</v>
      </c>
      <c r="C241" t="s">
        <v>290</v>
      </c>
      <c r="D241" t="s">
        <v>2</v>
      </c>
      <c r="E241">
        <v>0.05</v>
      </c>
    </row>
    <row r="242" spans="1:5" x14ac:dyDescent="0.25">
      <c r="A242" t="s">
        <v>469</v>
      </c>
      <c r="B242" t="s">
        <v>470</v>
      </c>
      <c r="C242" t="s">
        <v>3457</v>
      </c>
      <c r="D242" t="s">
        <v>7781</v>
      </c>
      <c r="E242">
        <v>0.9</v>
      </c>
    </row>
    <row r="243" spans="1:5" x14ac:dyDescent="0.25">
      <c r="A243" t="s">
        <v>469</v>
      </c>
      <c r="B243" t="s">
        <v>470</v>
      </c>
      <c r="C243" t="s">
        <v>3477</v>
      </c>
      <c r="D243" t="s">
        <v>7781</v>
      </c>
      <c r="E243">
        <v>0.05</v>
      </c>
    </row>
    <row r="244" spans="1:5" x14ac:dyDescent="0.25">
      <c r="A244" t="s">
        <v>3102</v>
      </c>
      <c r="B244" t="s">
        <v>3129</v>
      </c>
      <c r="C244" t="s">
        <v>290</v>
      </c>
      <c r="D244" t="s">
        <v>2</v>
      </c>
      <c r="E244">
        <v>0.46</v>
      </c>
    </row>
    <row r="245" spans="1:5" x14ac:dyDescent="0.25">
      <c r="A245" t="s">
        <v>3102</v>
      </c>
      <c r="B245" t="s">
        <v>3129</v>
      </c>
      <c r="C245" t="s">
        <v>3175</v>
      </c>
      <c r="D245" t="s">
        <v>2</v>
      </c>
      <c r="E245">
        <v>0.45</v>
      </c>
    </row>
    <row r="246" spans="1:5" x14ac:dyDescent="0.25">
      <c r="A246" t="s">
        <v>3102</v>
      </c>
      <c r="B246" t="s">
        <v>3129</v>
      </c>
      <c r="C246" t="s">
        <v>3713</v>
      </c>
      <c r="D246" t="s">
        <v>7781</v>
      </c>
      <c r="E246">
        <v>0.09</v>
      </c>
    </row>
    <row r="247" spans="1:5" x14ac:dyDescent="0.25">
      <c r="A247" t="s">
        <v>3131</v>
      </c>
      <c r="B247" t="s">
        <v>3132</v>
      </c>
      <c r="C247" t="s">
        <v>3477</v>
      </c>
      <c r="D247" t="s">
        <v>7781</v>
      </c>
      <c r="E247">
        <v>7.0000000000000007E-2</v>
      </c>
    </row>
    <row r="248" spans="1:5" x14ac:dyDescent="0.25">
      <c r="A248" t="s">
        <v>3131</v>
      </c>
      <c r="B248" t="s">
        <v>3132</v>
      </c>
      <c r="C248" t="s">
        <v>3672</v>
      </c>
      <c r="D248" t="s">
        <v>7781</v>
      </c>
      <c r="E248">
        <v>0.93</v>
      </c>
    </row>
    <row r="249" spans="1:5" x14ac:dyDescent="0.25">
      <c r="A249" t="s">
        <v>3104</v>
      </c>
      <c r="B249" t="s">
        <v>3133</v>
      </c>
      <c r="C249" t="s">
        <v>290</v>
      </c>
      <c r="D249" t="s">
        <v>2</v>
      </c>
      <c r="E249">
        <v>0.22</v>
      </c>
    </row>
    <row r="250" spans="1:5" x14ac:dyDescent="0.25">
      <c r="A250" t="s">
        <v>3104</v>
      </c>
      <c r="B250" t="s">
        <v>3133</v>
      </c>
      <c r="C250" t="s">
        <v>3479</v>
      </c>
      <c r="D250" t="s">
        <v>7781</v>
      </c>
      <c r="E250">
        <v>0.28000000000000003</v>
      </c>
    </row>
    <row r="251" spans="1:5" x14ac:dyDescent="0.25">
      <c r="A251" t="s">
        <v>3104</v>
      </c>
      <c r="B251" t="s">
        <v>3133</v>
      </c>
      <c r="C251" t="s">
        <v>3779</v>
      </c>
      <c r="D251" t="s">
        <v>7781</v>
      </c>
      <c r="E251">
        <v>0.19</v>
      </c>
    </row>
    <row r="252" spans="1:5" x14ac:dyDescent="0.25">
      <c r="A252" t="s">
        <v>3104</v>
      </c>
      <c r="B252" t="s">
        <v>3133</v>
      </c>
      <c r="C252" t="s">
        <v>3973</v>
      </c>
      <c r="D252" t="s">
        <v>7781</v>
      </c>
      <c r="E252">
        <v>0.09</v>
      </c>
    </row>
    <row r="253" spans="1:5" x14ac:dyDescent="0.25">
      <c r="A253" t="s">
        <v>3104</v>
      </c>
      <c r="B253" t="s">
        <v>3133</v>
      </c>
      <c r="C253" t="s">
        <v>4078</v>
      </c>
      <c r="D253" t="s">
        <v>7781</v>
      </c>
      <c r="E253">
        <v>0.22</v>
      </c>
    </row>
    <row r="254" spans="1:5" x14ac:dyDescent="0.25">
      <c r="A254" t="s">
        <v>3229</v>
      </c>
      <c r="B254" t="s">
        <v>3237</v>
      </c>
      <c r="C254" t="s">
        <v>3479</v>
      </c>
      <c r="D254" t="s">
        <v>7781</v>
      </c>
      <c r="E254">
        <v>0.36</v>
      </c>
    </row>
    <row r="255" spans="1:5" x14ac:dyDescent="0.25">
      <c r="A255" t="s">
        <v>3229</v>
      </c>
      <c r="B255" t="s">
        <v>3237</v>
      </c>
      <c r="C255" t="s">
        <v>3779</v>
      </c>
      <c r="D255" t="s">
        <v>7781</v>
      </c>
      <c r="E255">
        <v>0.32</v>
      </c>
    </row>
    <row r="256" spans="1:5" x14ac:dyDescent="0.25">
      <c r="A256" t="s">
        <v>3229</v>
      </c>
      <c r="B256" t="s">
        <v>3237</v>
      </c>
      <c r="C256" t="s">
        <v>3973</v>
      </c>
      <c r="D256" t="s">
        <v>7781</v>
      </c>
      <c r="E256">
        <v>0.09</v>
      </c>
    </row>
    <row r="257" spans="1:5" x14ac:dyDescent="0.25">
      <c r="A257" t="s">
        <v>3229</v>
      </c>
      <c r="B257" t="s">
        <v>3237</v>
      </c>
      <c r="C257" t="s">
        <v>4078</v>
      </c>
      <c r="D257" t="s">
        <v>7781</v>
      </c>
      <c r="E257">
        <v>0.23</v>
      </c>
    </row>
    <row r="258" spans="1:5" x14ac:dyDescent="0.25">
      <c r="A258" t="s">
        <v>3269</v>
      </c>
      <c r="B258" t="s">
        <v>3315</v>
      </c>
      <c r="C258" t="s">
        <v>4078</v>
      </c>
      <c r="D258" t="s">
        <v>7781</v>
      </c>
      <c r="E258">
        <v>1</v>
      </c>
    </row>
    <row r="259" spans="1:5" x14ac:dyDescent="0.25">
      <c r="A259" t="s">
        <v>3270</v>
      </c>
      <c r="B259" t="s">
        <v>3315</v>
      </c>
      <c r="C259" t="s">
        <v>276</v>
      </c>
      <c r="D259" t="s">
        <v>2</v>
      </c>
      <c r="E259">
        <v>0.05</v>
      </c>
    </row>
    <row r="260" spans="1:5" x14ac:dyDescent="0.25">
      <c r="A260" t="s">
        <v>3270</v>
      </c>
      <c r="B260" t="s">
        <v>3315</v>
      </c>
      <c r="C260" t="s">
        <v>3173</v>
      </c>
      <c r="D260" t="s">
        <v>2</v>
      </c>
      <c r="E260">
        <v>0.43</v>
      </c>
    </row>
    <row r="261" spans="1:5" x14ac:dyDescent="0.25">
      <c r="A261" t="s">
        <v>3270</v>
      </c>
      <c r="B261" t="s">
        <v>3315</v>
      </c>
      <c r="C261" t="s">
        <v>3222</v>
      </c>
      <c r="D261" t="s">
        <v>2</v>
      </c>
      <c r="E261">
        <v>0.08</v>
      </c>
    </row>
    <row r="262" spans="1:5" x14ac:dyDescent="0.25">
      <c r="A262" t="s">
        <v>3270</v>
      </c>
      <c r="B262" t="s">
        <v>3315</v>
      </c>
      <c r="C262" t="s">
        <v>3840</v>
      </c>
      <c r="D262" t="s">
        <v>7781</v>
      </c>
      <c r="E262">
        <v>0.11</v>
      </c>
    </row>
    <row r="263" spans="1:5" x14ac:dyDescent="0.25">
      <c r="A263" t="s">
        <v>3270</v>
      </c>
      <c r="B263" t="s">
        <v>3315</v>
      </c>
      <c r="C263" t="s">
        <v>3895</v>
      </c>
      <c r="D263" t="s">
        <v>7781</v>
      </c>
      <c r="E263">
        <v>0.28000000000000003</v>
      </c>
    </row>
    <row r="264" spans="1:5" x14ac:dyDescent="0.25">
      <c r="A264" t="s">
        <v>3270</v>
      </c>
      <c r="B264" t="s">
        <v>3315</v>
      </c>
      <c r="C264" t="s">
        <v>4078</v>
      </c>
      <c r="D264" t="s">
        <v>7781</v>
      </c>
      <c r="E264">
        <v>0.05</v>
      </c>
    </row>
    <row r="265" spans="1:5" x14ac:dyDescent="0.25">
      <c r="A265" t="s">
        <v>3278</v>
      </c>
      <c r="B265" t="s">
        <v>3316</v>
      </c>
      <c r="C265" t="s">
        <v>3978</v>
      </c>
      <c r="D265" t="s">
        <v>7781</v>
      </c>
      <c r="E265">
        <v>1</v>
      </c>
    </row>
    <row r="266" spans="1:5" x14ac:dyDescent="0.25">
      <c r="A266" t="s">
        <v>3285</v>
      </c>
      <c r="B266" t="s">
        <v>3315</v>
      </c>
      <c r="C266" t="s">
        <v>3895</v>
      </c>
      <c r="D266" t="s">
        <v>7781</v>
      </c>
      <c r="E266">
        <v>1</v>
      </c>
    </row>
    <row r="267" spans="1:5" x14ac:dyDescent="0.25">
      <c r="A267" t="s">
        <v>3287</v>
      </c>
      <c r="B267" t="s">
        <v>3317</v>
      </c>
      <c r="C267" t="s">
        <v>3457</v>
      </c>
      <c r="D267" t="s">
        <v>7781</v>
      </c>
      <c r="E267">
        <v>0.72</v>
      </c>
    </row>
    <row r="268" spans="1:5" x14ac:dyDescent="0.25">
      <c r="A268" t="s">
        <v>3287</v>
      </c>
      <c r="B268" t="s">
        <v>3317</v>
      </c>
      <c r="C268" t="s">
        <v>3477</v>
      </c>
      <c r="D268" t="s">
        <v>7781</v>
      </c>
      <c r="E268">
        <v>0.08</v>
      </c>
    </row>
    <row r="269" spans="1:5" x14ac:dyDescent="0.25">
      <c r="A269" t="s">
        <v>3287</v>
      </c>
      <c r="B269" t="s">
        <v>3317</v>
      </c>
      <c r="C269" t="s">
        <v>3971</v>
      </c>
      <c r="D269" t="s">
        <v>7781</v>
      </c>
      <c r="E269">
        <v>0.2</v>
      </c>
    </row>
    <row r="270" spans="1:5" x14ac:dyDescent="0.25">
      <c r="A270" t="s">
        <v>3288</v>
      </c>
      <c r="B270" t="s">
        <v>3317</v>
      </c>
      <c r="C270" t="s">
        <v>3173</v>
      </c>
      <c r="D270" t="s">
        <v>2</v>
      </c>
      <c r="E270">
        <v>0.77</v>
      </c>
    </row>
    <row r="271" spans="1:5" x14ac:dyDescent="0.25">
      <c r="A271" t="s">
        <v>3288</v>
      </c>
      <c r="B271" t="s">
        <v>3317</v>
      </c>
      <c r="C271" t="s">
        <v>3895</v>
      </c>
      <c r="D271" t="s">
        <v>7781</v>
      </c>
      <c r="E271">
        <v>0.04</v>
      </c>
    </row>
    <row r="272" spans="1:5" x14ac:dyDescent="0.25">
      <c r="A272" t="s">
        <v>3289</v>
      </c>
      <c r="B272" t="s">
        <v>3317</v>
      </c>
      <c r="C272" t="s">
        <v>3479</v>
      </c>
      <c r="D272" t="s">
        <v>7781</v>
      </c>
      <c r="E272">
        <v>0.77</v>
      </c>
    </row>
    <row r="273" spans="1:5" x14ac:dyDescent="0.25">
      <c r="A273" t="s">
        <v>3289</v>
      </c>
      <c r="B273" t="s">
        <v>3317</v>
      </c>
      <c r="C273" t="s">
        <v>3973</v>
      </c>
      <c r="D273" t="s">
        <v>7781</v>
      </c>
      <c r="E273">
        <v>0.23</v>
      </c>
    </row>
    <row r="274" spans="1:5" x14ac:dyDescent="0.25">
      <c r="A274" t="s">
        <v>3290</v>
      </c>
      <c r="B274" t="s">
        <v>3317</v>
      </c>
      <c r="C274" t="s">
        <v>290</v>
      </c>
      <c r="D274" t="s">
        <v>2</v>
      </c>
      <c r="E274">
        <v>0.23</v>
      </c>
    </row>
    <row r="275" spans="1:5" x14ac:dyDescent="0.25">
      <c r="A275" t="s">
        <v>3290</v>
      </c>
      <c r="B275" t="s">
        <v>3317</v>
      </c>
      <c r="C275" t="s">
        <v>3457</v>
      </c>
      <c r="D275" t="s">
        <v>7781</v>
      </c>
      <c r="E275">
        <v>0.5</v>
      </c>
    </row>
    <row r="276" spans="1:5" x14ac:dyDescent="0.25">
      <c r="A276" t="s">
        <v>3290</v>
      </c>
      <c r="B276" t="s">
        <v>3317</v>
      </c>
      <c r="C276" t="s">
        <v>3477</v>
      </c>
      <c r="D276" t="s">
        <v>7781</v>
      </c>
      <c r="E276">
        <v>0.27</v>
      </c>
    </row>
    <row r="277" spans="1:5" x14ac:dyDescent="0.25">
      <c r="A277" t="s">
        <v>3301</v>
      </c>
      <c r="B277" t="s">
        <v>3318</v>
      </c>
      <c r="C277" t="s">
        <v>290</v>
      </c>
      <c r="D277" t="s">
        <v>2</v>
      </c>
      <c r="E277">
        <v>0.91</v>
      </c>
    </row>
    <row r="278" spans="1:5" x14ac:dyDescent="0.25">
      <c r="A278" t="s">
        <v>3301</v>
      </c>
      <c r="B278" t="s">
        <v>3318</v>
      </c>
      <c r="C278" t="s">
        <v>3477</v>
      </c>
      <c r="D278" t="s">
        <v>7781</v>
      </c>
      <c r="E278">
        <v>0.09</v>
      </c>
    </row>
    <row r="279" spans="1:5" x14ac:dyDescent="0.25">
      <c r="A279" t="s">
        <v>3953</v>
      </c>
      <c r="B279" t="s">
        <v>3963</v>
      </c>
      <c r="C279" t="s">
        <v>12</v>
      </c>
      <c r="D279" t="s">
        <v>2</v>
      </c>
      <c r="E279">
        <v>0.05</v>
      </c>
    </row>
    <row r="280" spans="1:5" x14ac:dyDescent="0.25">
      <c r="A280" t="s">
        <v>3953</v>
      </c>
      <c r="B280" t="s">
        <v>3963</v>
      </c>
      <c r="C280" t="s">
        <v>3173</v>
      </c>
      <c r="D280" t="s">
        <v>2</v>
      </c>
      <c r="E280">
        <v>0.09</v>
      </c>
    </row>
    <row r="281" spans="1:5" x14ac:dyDescent="0.25">
      <c r="A281" t="s">
        <v>3953</v>
      </c>
      <c r="B281" t="s">
        <v>3963</v>
      </c>
      <c r="C281" t="s">
        <v>3477</v>
      </c>
      <c r="D281" t="s">
        <v>7781</v>
      </c>
      <c r="E281">
        <v>0.05</v>
      </c>
    </row>
    <row r="282" spans="1:5" x14ac:dyDescent="0.25">
      <c r="A282" t="s">
        <v>3953</v>
      </c>
      <c r="B282" t="s">
        <v>3963</v>
      </c>
      <c r="C282" t="s">
        <v>3670</v>
      </c>
      <c r="D282" t="s">
        <v>7781</v>
      </c>
      <c r="E282">
        <v>0.05</v>
      </c>
    </row>
    <row r="283" spans="1:5" x14ac:dyDescent="0.25">
      <c r="A283" t="s">
        <v>3953</v>
      </c>
      <c r="B283" t="s">
        <v>3963</v>
      </c>
      <c r="C283" t="s">
        <v>3672</v>
      </c>
      <c r="D283" t="s">
        <v>7781</v>
      </c>
      <c r="E283">
        <v>0.05</v>
      </c>
    </row>
    <row r="284" spans="1:5" x14ac:dyDescent="0.25">
      <c r="A284" t="s">
        <v>3953</v>
      </c>
      <c r="B284" t="s">
        <v>3963</v>
      </c>
      <c r="C284" t="s">
        <v>3713</v>
      </c>
      <c r="D284" t="s">
        <v>7781</v>
      </c>
      <c r="E284">
        <v>0.17</v>
      </c>
    </row>
    <row r="285" spans="1:5" x14ac:dyDescent="0.25">
      <c r="A285" t="s">
        <v>3954</v>
      </c>
      <c r="B285" t="s">
        <v>3964</v>
      </c>
      <c r="C285" t="s">
        <v>3457</v>
      </c>
      <c r="D285" t="s">
        <v>7781</v>
      </c>
      <c r="E285">
        <v>0.64</v>
      </c>
    </row>
    <row r="286" spans="1:5" x14ac:dyDescent="0.25">
      <c r="A286" t="s">
        <v>3954</v>
      </c>
      <c r="B286" t="s">
        <v>3964</v>
      </c>
      <c r="C286" t="s">
        <v>3477</v>
      </c>
      <c r="D286" t="s">
        <v>7781</v>
      </c>
      <c r="E286">
        <v>0.16</v>
      </c>
    </row>
    <row r="287" spans="1:5" x14ac:dyDescent="0.25">
      <c r="A287" t="s">
        <v>3954</v>
      </c>
      <c r="B287" t="s">
        <v>3964</v>
      </c>
      <c r="C287" t="s">
        <v>3971</v>
      </c>
      <c r="D287" t="s">
        <v>7781</v>
      </c>
      <c r="E287">
        <v>0.11</v>
      </c>
    </row>
    <row r="288" spans="1:5" x14ac:dyDescent="0.25">
      <c r="A288" t="s">
        <v>3954</v>
      </c>
      <c r="B288" t="s">
        <v>3964</v>
      </c>
      <c r="C288" t="s">
        <v>4078</v>
      </c>
      <c r="D288" t="s">
        <v>7781</v>
      </c>
      <c r="E288">
        <v>0.09</v>
      </c>
    </row>
    <row r="289" spans="1:5" x14ac:dyDescent="0.25">
      <c r="A289" t="s">
        <v>4094</v>
      </c>
      <c r="B289" t="s">
        <v>4113</v>
      </c>
      <c r="C289" t="s">
        <v>3457</v>
      </c>
      <c r="D289" t="s">
        <v>7781</v>
      </c>
      <c r="E289">
        <v>0.67</v>
      </c>
    </row>
    <row r="290" spans="1:5" x14ac:dyDescent="0.25">
      <c r="A290" t="s">
        <v>4094</v>
      </c>
      <c r="B290" t="s">
        <v>4113</v>
      </c>
      <c r="C290" t="s">
        <v>3477</v>
      </c>
      <c r="D290" t="s">
        <v>7781</v>
      </c>
      <c r="E290">
        <v>0.11</v>
      </c>
    </row>
    <row r="291" spans="1:5" x14ac:dyDescent="0.25">
      <c r="A291" t="s">
        <v>4094</v>
      </c>
      <c r="B291" t="s">
        <v>4113</v>
      </c>
      <c r="C291" t="s">
        <v>3971</v>
      </c>
      <c r="D291" t="s">
        <v>7781</v>
      </c>
      <c r="E291">
        <v>0.19</v>
      </c>
    </row>
    <row r="292" spans="1:5" x14ac:dyDescent="0.25">
      <c r="A292" t="s">
        <v>4096</v>
      </c>
      <c r="B292" t="s">
        <v>4115</v>
      </c>
      <c r="C292" t="s">
        <v>3173</v>
      </c>
      <c r="D292" t="s">
        <v>2</v>
      </c>
      <c r="E292">
        <v>0.06</v>
      </c>
    </row>
    <row r="293" spans="1:5" x14ac:dyDescent="0.25">
      <c r="A293" t="s">
        <v>4096</v>
      </c>
      <c r="B293" t="s">
        <v>4115</v>
      </c>
      <c r="C293" t="s">
        <v>3175</v>
      </c>
      <c r="D293" t="s">
        <v>2</v>
      </c>
      <c r="E293">
        <v>0.05</v>
      </c>
    </row>
    <row r="294" spans="1:5" x14ac:dyDescent="0.25">
      <c r="A294" t="s">
        <v>4096</v>
      </c>
      <c r="B294" t="s">
        <v>4115</v>
      </c>
      <c r="C294" t="s">
        <v>3457</v>
      </c>
      <c r="D294" t="s">
        <v>7781</v>
      </c>
      <c r="E294">
        <v>0.09</v>
      </c>
    </row>
    <row r="295" spans="1:5" x14ac:dyDescent="0.25">
      <c r="A295" t="s">
        <v>4096</v>
      </c>
      <c r="B295" t="s">
        <v>4115</v>
      </c>
      <c r="C295" t="s">
        <v>3672</v>
      </c>
      <c r="D295" t="s">
        <v>7781</v>
      </c>
      <c r="E295">
        <v>0.15</v>
      </c>
    </row>
    <row r="296" spans="1:5" x14ac:dyDescent="0.25">
      <c r="A296" t="s">
        <v>4096</v>
      </c>
      <c r="B296" t="s">
        <v>4115</v>
      </c>
      <c r="C296" t="s">
        <v>3895</v>
      </c>
      <c r="D296" t="s">
        <v>7781</v>
      </c>
      <c r="E296">
        <v>0.06</v>
      </c>
    </row>
    <row r="297" spans="1:5" x14ac:dyDescent="0.25">
      <c r="A297" t="s">
        <v>4096</v>
      </c>
      <c r="B297" t="s">
        <v>4115</v>
      </c>
      <c r="C297" t="s">
        <v>4078</v>
      </c>
      <c r="D297" t="s">
        <v>7781</v>
      </c>
      <c r="E297">
        <v>0.14000000000000001</v>
      </c>
    </row>
    <row r="298" spans="1:5" x14ac:dyDescent="0.25">
      <c r="A298" t="s">
        <v>4097</v>
      </c>
      <c r="B298" t="s">
        <v>4116</v>
      </c>
      <c r="C298" t="s">
        <v>292</v>
      </c>
      <c r="D298" t="s">
        <v>2</v>
      </c>
      <c r="E298">
        <v>0.25</v>
      </c>
    </row>
    <row r="299" spans="1:5" x14ac:dyDescent="0.25">
      <c r="A299" t="s">
        <v>4097</v>
      </c>
      <c r="B299" t="s">
        <v>4116</v>
      </c>
      <c r="C299" t="s">
        <v>3457</v>
      </c>
      <c r="D299" t="s">
        <v>7781</v>
      </c>
      <c r="E299">
        <v>7.0000000000000007E-2</v>
      </c>
    </row>
    <row r="300" spans="1:5" x14ac:dyDescent="0.25">
      <c r="A300" t="s">
        <v>4097</v>
      </c>
      <c r="B300" t="s">
        <v>4116</v>
      </c>
      <c r="C300" t="s">
        <v>3672</v>
      </c>
      <c r="D300" t="s">
        <v>7781</v>
      </c>
      <c r="E300">
        <v>0.14000000000000001</v>
      </c>
    </row>
    <row r="301" spans="1:5" x14ac:dyDescent="0.25">
      <c r="A301" t="s">
        <v>4097</v>
      </c>
      <c r="B301" t="s">
        <v>4116</v>
      </c>
      <c r="C301" t="s">
        <v>3713</v>
      </c>
      <c r="D301" t="s">
        <v>7781</v>
      </c>
      <c r="E301">
        <v>0.06</v>
      </c>
    </row>
    <row r="302" spans="1:5" x14ac:dyDescent="0.25">
      <c r="A302" t="s">
        <v>4097</v>
      </c>
      <c r="B302" t="s">
        <v>4116</v>
      </c>
      <c r="C302" t="s">
        <v>4078</v>
      </c>
      <c r="D302" t="s">
        <v>7781</v>
      </c>
      <c r="E302">
        <v>0.18</v>
      </c>
    </row>
    <row r="303" spans="1:5" x14ac:dyDescent="0.25">
      <c r="A303" t="s">
        <v>4098</v>
      </c>
      <c r="B303" t="s">
        <v>4117</v>
      </c>
      <c r="C303" t="s">
        <v>292</v>
      </c>
      <c r="D303" t="s">
        <v>2</v>
      </c>
      <c r="E303">
        <v>0.11</v>
      </c>
    </row>
    <row r="304" spans="1:5" x14ac:dyDescent="0.25">
      <c r="A304" t="s">
        <v>4098</v>
      </c>
      <c r="B304" t="s">
        <v>4117</v>
      </c>
      <c r="C304" t="s">
        <v>3457</v>
      </c>
      <c r="D304" t="s">
        <v>7781</v>
      </c>
      <c r="E304">
        <v>0.09</v>
      </c>
    </row>
    <row r="305" spans="1:5" x14ac:dyDescent="0.25">
      <c r="A305" t="s">
        <v>4098</v>
      </c>
      <c r="B305" t="s">
        <v>4117</v>
      </c>
      <c r="C305" t="s">
        <v>3477</v>
      </c>
      <c r="D305" t="s">
        <v>7781</v>
      </c>
      <c r="E305">
        <v>7.0000000000000007E-2</v>
      </c>
    </row>
    <row r="306" spans="1:5" x14ac:dyDescent="0.25">
      <c r="A306" t="s">
        <v>4098</v>
      </c>
      <c r="B306" t="s">
        <v>4117</v>
      </c>
      <c r="C306" t="s">
        <v>3672</v>
      </c>
      <c r="D306" t="s">
        <v>7781</v>
      </c>
      <c r="E306">
        <v>0.28000000000000003</v>
      </c>
    </row>
    <row r="307" spans="1:5" x14ac:dyDescent="0.25">
      <c r="A307" t="s">
        <v>4098</v>
      </c>
      <c r="B307" t="s">
        <v>4117</v>
      </c>
      <c r="C307" t="s">
        <v>3713</v>
      </c>
      <c r="D307" t="s">
        <v>7781</v>
      </c>
      <c r="E307">
        <v>7.0000000000000007E-2</v>
      </c>
    </row>
    <row r="308" spans="1:5" x14ac:dyDescent="0.25">
      <c r="A308" t="s">
        <v>4098</v>
      </c>
      <c r="B308" t="s">
        <v>4117</v>
      </c>
      <c r="C308" t="s">
        <v>4078</v>
      </c>
      <c r="D308" t="s">
        <v>7781</v>
      </c>
      <c r="E308">
        <v>0.18</v>
      </c>
    </row>
    <row r="309" spans="1:5" x14ac:dyDescent="0.25">
      <c r="A309" t="s">
        <v>4129</v>
      </c>
      <c r="B309" t="s">
        <v>4139</v>
      </c>
      <c r="C309" t="s">
        <v>290</v>
      </c>
      <c r="D309" t="s">
        <v>2</v>
      </c>
      <c r="E309">
        <v>0.23</v>
      </c>
    </row>
    <row r="310" spans="1:5" x14ac:dyDescent="0.25">
      <c r="A310" t="s">
        <v>4129</v>
      </c>
      <c r="B310" t="s">
        <v>4139</v>
      </c>
      <c r="C310" t="s">
        <v>3713</v>
      </c>
      <c r="D310" t="s">
        <v>7781</v>
      </c>
      <c r="E310">
        <v>0.05</v>
      </c>
    </row>
    <row r="311" spans="1:5" x14ac:dyDescent="0.25">
      <c r="A311" t="s">
        <v>4129</v>
      </c>
      <c r="B311" t="s">
        <v>4139</v>
      </c>
      <c r="C311" t="s">
        <v>7778</v>
      </c>
      <c r="D311" t="s">
        <v>7781</v>
      </c>
      <c r="E311">
        <v>0.59</v>
      </c>
    </row>
    <row r="312" spans="1:5" x14ac:dyDescent="0.25">
      <c r="A312" t="s">
        <v>4130</v>
      </c>
      <c r="B312" t="s">
        <v>4140</v>
      </c>
      <c r="C312" t="s">
        <v>3978</v>
      </c>
      <c r="D312" t="s">
        <v>7781</v>
      </c>
      <c r="E312">
        <v>0.41</v>
      </c>
    </row>
    <row r="313" spans="1:5" x14ac:dyDescent="0.25">
      <c r="A313" t="s">
        <v>4130</v>
      </c>
      <c r="B313" t="s">
        <v>4140</v>
      </c>
      <c r="C313" t="s">
        <v>4078</v>
      </c>
      <c r="D313" t="s">
        <v>7781</v>
      </c>
      <c r="E313">
        <v>0.59</v>
      </c>
    </row>
    <row r="314" spans="1:5" x14ac:dyDescent="0.25">
      <c r="A314" t="s">
        <v>4131</v>
      </c>
      <c r="B314" t="s">
        <v>4141</v>
      </c>
      <c r="C314" t="s">
        <v>276</v>
      </c>
      <c r="D314" t="s">
        <v>2</v>
      </c>
      <c r="E314">
        <v>0.18</v>
      </c>
    </row>
    <row r="315" spans="1:5" x14ac:dyDescent="0.25">
      <c r="A315" t="s">
        <v>4131</v>
      </c>
      <c r="B315" t="s">
        <v>4141</v>
      </c>
      <c r="C315" t="s">
        <v>3222</v>
      </c>
      <c r="D315" t="s">
        <v>2</v>
      </c>
      <c r="E315">
        <v>0.09</v>
      </c>
    </row>
    <row r="316" spans="1:5" x14ac:dyDescent="0.25">
      <c r="A316" t="s">
        <v>4131</v>
      </c>
      <c r="B316" t="s">
        <v>4141</v>
      </c>
      <c r="C316" t="s">
        <v>3840</v>
      </c>
      <c r="D316" t="s">
        <v>7781</v>
      </c>
      <c r="E316">
        <v>0.7</v>
      </c>
    </row>
    <row r="317" spans="1:5" x14ac:dyDescent="0.25">
      <c r="A317" t="s">
        <v>4138</v>
      </c>
      <c r="B317" t="s">
        <v>4142</v>
      </c>
      <c r="C317" t="s">
        <v>292</v>
      </c>
      <c r="D317" t="s">
        <v>2</v>
      </c>
      <c r="E317">
        <v>0.32</v>
      </c>
    </row>
    <row r="318" spans="1:5" x14ac:dyDescent="0.25">
      <c r="A318" t="s">
        <v>4138</v>
      </c>
      <c r="B318" t="s">
        <v>4142</v>
      </c>
      <c r="C318" t="s">
        <v>3670</v>
      </c>
      <c r="D318" t="s">
        <v>7781</v>
      </c>
      <c r="E318">
        <v>0.18</v>
      </c>
    </row>
    <row r="319" spans="1:5" x14ac:dyDescent="0.25">
      <c r="A319" t="s">
        <v>4138</v>
      </c>
      <c r="B319" t="s">
        <v>4142</v>
      </c>
      <c r="C319" t="s">
        <v>3713</v>
      </c>
      <c r="D319" t="s">
        <v>7781</v>
      </c>
      <c r="E319">
        <v>0.5</v>
      </c>
    </row>
    <row r="320" spans="1:5" x14ac:dyDescent="0.25">
      <c r="A320" t="s">
        <v>104</v>
      </c>
      <c r="B320" t="s">
        <v>493</v>
      </c>
      <c r="C320" t="s">
        <v>292</v>
      </c>
      <c r="D320" t="s">
        <v>2</v>
      </c>
      <c r="E320">
        <v>0.23</v>
      </c>
    </row>
    <row r="321" spans="1:5" x14ac:dyDescent="0.25">
      <c r="A321" t="s">
        <v>104</v>
      </c>
      <c r="B321" t="s">
        <v>493</v>
      </c>
      <c r="C321" t="s">
        <v>3171</v>
      </c>
      <c r="D321" t="s">
        <v>2</v>
      </c>
      <c r="E321">
        <v>0.04</v>
      </c>
    </row>
    <row r="322" spans="1:5" x14ac:dyDescent="0.25">
      <c r="A322" t="s">
        <v>104</v>
      </c>
      <c r="B322" t="s">
        <v>493</v>
      </c>
      <c r="C322" t="s">
        <v>3173</v>
      </c>
      <c r="D322" t="s">
        <v>2</v>
      </c>
      <c r="E322">
        <v>7.0000000000000007E-2</v>
      </c>
    </row>
    <row r="323" spans="1:5" x14ac:dyDescent="0.25">
      <c r="A323" t="s">
        <v>104</v>
      </c>
      <c r="B323" t="s">
        <v>493</v>
      </c>
      <c r="C323" t="s">
        <v>4276</v>
      </c>
      <c r="D323" t="s">
        <v>4277</v>
      </c>
      <c r="E323">
        <v>0.08</v>
      </c>
    </row>
    <row r="324" spans="1:5" x14ac:dyDescent="0.25">
      <c r="A324" t="s">
        <v>104</v>
      </c>
      <c r="B324" t="s">
        <v>493</v>
      </c>
      <c r="C324" t="s">
        <v>7778</v>
      </c>
      <c r="D324" t="s">
        <v>7781</v>
      </c>
      <c r="E324">
        <v>0.09</v>
      </c>
    </row>
    <row r="325" spans="1:5" x14ac:dyDescent="0.25">
      <c r="A325" t="s">
        <v>63</v>
      </c>
      <c r="B325" t="s">
        <v>498</v>
      </c>
      <c r="C325" t="s">
        <v>3175</v>
      </c>
      <c r="D325" t="s">
        <v>7781</v>
      </c>
      <c r="E325">
        <v>1</v>
      </c>
    </row>
    <row r="326" spans="1:5" x14ac:dyDescent="0.25">
      <c r="A326" t="s">
        <v>64</v>
      </c>
      <c r="B326" t="s">
        <v>499</v>
      </c>
      <c r="C326" t="s">
        <v>3978</v>
      </c>
      <c r="D326" t="s">
        <v>7781</v>
      </c>
      <c r="E326">
        <v>1</v>
      </c>
    </row>
    <row r="327" spans="1:5" x14ac:dyDescent="0.25">
      <c r="A327" t="s">
        <v>307</v>
      </c>
      <c r="B327" t="s">
        <v>501</v>
      </c>
      <c r="C327" t="s">
        <v>3175</v>
      </c>
      <c r="D327" t="s">
        <v>7781</v>
      </c>
      <c r="E327">
        <v>1</v>
      </c>
    </row>
    <row r="328" spans="1:5" x14ac:dyDescent="0.25">
      <c r="A328" t="s">
        <v>66</v>
      </c>
      <c r="B328" t="s">
        <v>504</v>
      </c>
      <c r="C328" t="s">
        <v>290</v>
      </c>
      <c r="D328" t="s">
        <v>2</v>
      </c>
      <c r="E328">
        <v>0.05</v>
      </c>
    </row>
    <row r="329" spans="1:5" x14ac:dyDescent="0.25">
      <c r="A329" t="s">
        <v>67</v>
      </c>
      <c r="B329" t="s">
        <v>505</v>
      </c>
      <c r="C329" t="s">
        <v>3713</v>
      </c>
      <c r="D329" t="s">
        <v>7781</v>
      </c>
      <c r="E329">
        <v>0.59</v>
      </c>
    </row>
    <row r="330" spans="1:5" x14ac:dyDescent="0.25">
      <c r="A330" t="s">
        <v>249</v>
      </c>
      <c r="B330" t="s">
        <v>506</v>
      </c>
      <c r="C330" t="s">
        <v>3175</v>
      </c>
      <c r="D330" t="s">
        <v>7781</v>
      </c>
      <c r="E330">
        <v>1</v>
      </c>
    </row>
    <row r="331" spans="1:5" x14ac:dyDescent="0.25">
      <c r="A331" t="s">
        <v>68</v>
      </c>
      <c r="B331" t="s">
        <v>507</v>
      </c>
      <c r="C331" t="s">
        <v>3713</v>
      </c>
      <c r="D331" t="s">
        <v>7781</v>
      </c>
      <c r="E331">
        <v>0.48</v>
      </c>
    </row>
    <row r="332" spans="1:5" x14ac:dyDescent="0.25">
      <c r="A332" t="s">
        <v>302</v>
      </c>
      <c r="B332" t="s">
        <v>508</v>
      </c>
      <c r="C332" t="s">
        <v>3173</v>
      </c>
      <c r="D332" t="s">
        <v>2</v>
      </c>
      <c r="E332">
        <v>1</v>
      </c>
    </row>
    <row r="333" spans="1:5" x14ac:dyDescent="0.25">
      <c r="A333" t="s">
        <v>308</v>
      </c>
      <c r="B333" t="s">
        <v>509</v>
      </c>
      <c r="C333" t="s">
        <v>290</v>
      </c>
      <c r="D333" t="s">
        <v>2</v>
      </c>
      <c r="E333">
        <v>0.11</v>
      </c>
    </row>
    <row r="334" spans="1:5" x14ac:dyDescent="0.25">
      <c r="A334" t="s">
        <v>303</v>
      </c>
      <c r="B334" t="s">
        <v>510</v>
      </c>
      <c r="C334" t="s">
        <v>3713</v>
      </c>
      <c r="D334" t="s">
        <v>7781</v>
      </c>
      <c r="E334">
        <v>1</v>
      </c>
    </row>
    <row r="335" spans="1:5" x14ac:dyDescent="0.25">
      <c r="A335" t="s">
        <v>3745</v>
      </c>
      <c r="B335" t="s">
        <v>3756</v>
      </c>
      <c r="C335" t="s">
        <v>3713</v>
      </c>
      <c r="D335" t="s">
        <v>7781</v>
      </c>
      <c r="E335">
        <v>0.65</v>
      </c>
    </row>
    <row r="336" spans="1:5" x14ac:dyDescent="0.25">
      <c r="A336" t="s">
        <v>3746</v>
      </c>
      <c r="B336" t="s">
        <v>3757</v>
      </c>
      <c r="C336" t="s">
        <v>3173</v>
      </c>
      <c r="D336" t="s">
        <v>2</v>
      </c>
      <c r="E336">
        <v>1</v>
      </c>
    </row>
    <row r="337" spans="1:5" x14ac:dyDescent="0.25">
      <c r="A337" t="s">
        <v>29</v>
      </c>
      <c r="B337" t="s">
        <v>512</v>
      </c>
      <c r="C337" t="s">
        <v>3173</v>
      </c>
      <c r="D337" t="s">
        <v>2</v>
      </c>
      <c r="E337">
        <v>0.49</v>
      </c>
    </row>
    <row r="338" spans="1:5" x14ac:dyDescent="0.25">
      <c r="A338" t="s">
        <v>29</v>
      </c>
      <c r="B338" t="s">
        <v>512</v>
      </c>
      <c r="C338" t="s">
        <v>3895</v>
      </c>
      <c r="D338" t="s">
        <v>7781</v>
      </c>
      <c r="E338">
        <v>0.51</v>
      </c>
    </row>
    <row r="339" spans="1:5" x14ac:dyDescent="0.25">
      <c r="A339" t="s">
        <v>30</v>
      </c>
      <c r="B339" t="s">
        <v>513</v>
      </c>
      <c r="C339" t="s">
        <v>12</v>
      </c>
      <c r="D339" t="s">
        <v>2</v>
      </c>
      <c r="E339">
        <v>0.34</v>
      </c>
    </row>
    <row r="340" spans="1:5" x14ac:dyDescent="0.25">
      <c r="A340" t="s">
        <v>30</v>
      </c>
      <c r="B340" t="s">
        <v>513</v>
      </c>
      <c r="C340" t="s">
        <v>3713</v>
      </c>
      <c r="D340" t="s">
        <v>7781</v>
      </c>
      <c r="E340">
        <v>0.56999999999999995</v>
      </c>
    </row>
    <row r="341" spans="1:5" x14ac:dyDescent="0.25">
      <c r="A341" t="s">
        <v>4044</v>
      </c>
      <c r="B341" t="s">
        <v>4118</v>
      </c>
      <c r="C341" t="s">
        <v>3457</v>
      </c>
      <c r="D341" t="s">
        <v>7781</v>
      </c>
      <c r="E341">
        <v>0.1</v>
      </c>
    </row>
    <row r="342" spans="1:5" x14ac:dyDescent="0.25">
      <c r="A342" t="s">
        <v>3352</v>
      </c>
      <c r="B342" t="s">
        <v>3494</v>
      </c>
      <c r="C342" t="s">
        <v>3175</v>
      </c>
      <c r="D342" t="s">
        <v>7781</v>
      </c>
      <c r="E342">
        <v>0.5</v>
      </c>
    </row>
    <row r="343" spans="1:5" x14ac:dyDescent="0.25">
      <c r="A343" t="s">
        <v>4263</v>
      </c>
      <c r="B343" t="s">
        <v>4273</v>
      </c>
      <c r="C343" t="s">
        <v>3457</v>
      </c>
      <c r="D343" t="s">
        <v>7781</v>
      </c>
      <c r="E343">
        <v>0.89</v>
      </c>
    </row>
    <row r="344" spans="1:5" x14ac:dyDescent="0.25">
      <c r="A344" t="s">
        <v>4263</v>
      </c>
      <c r="B344" t="s">
        <v>4273</v>
      </c>
      <c r="C344" t="s">
        <v>3477</v>
      </c>
      <c r="D344" t="s">
        <v>7781</v>
      </c>
      <c r="E344">
        <v>7.0000000000000007E-2</v>
      </c>
    </row>
    <row r="345" spans="1:5" x14ac:dyDescent="0.25">
      <c r="A345" t="s">
        <v>4263</v>
      </c>
      <c r="B345" t="s">
        <v>4273</v>
      </c>
      <c r="C345" t="s">
        <v>3895</v>
      </c>
      <c r="D345" t="s">
        <v>7781</v>
      </c>
      <c r="E345">
        <v>0.04</v>
      </c>
    </row>
    <row r="346" spans="1:5" x14ac:dyDescent="0.25">
      <c r="A346" t="s">
        <v>154</v>
      </c>
      <c r="B346" t="s">
        <v>518</v>
      </c>
      <c r="C346" t="s">
        <v>3457</v>
      </c>
      <c r="D346" t="s">
        <v>7781</v>
      </c>
      <c r="E346">
        <v>0.62</v>
      </c>
    </row>
    <row r="347" spans="1:5" x14ac:dyDescent="0.25">
      <c r="A347" t="s">
        <v>154</v>
      </c>
      <c r="B347" t="s">
        <v>518</v>
      </c>
      <c r="C347" t="s">
        <v>3477</v>
      </c>
      <c r="D347" t="s">
        <v>7781</v>
      </c>
      <c r="E347">
        <v>0.27</v>
      </c>
    </row>
    <row r="348" spans="1:5" x14ac:dyDescent="0.25">
      <c r="A348" t="s">
        <v>154</v>
      </c>
      <c r="B348" t="s">
        <v>518</v>
      </c>
      <c r="C348" t="s">
        <v>3840</v>
      </c>
      <c r="D348" t="s">
        <v>7781</v>
      </c>
      <c r="E348">
        <v>0.08</v>
      </c>
    </row>
    <row r="349" spans="1:5" x14ac:dyDescent="0.25">
      <c r="A349" t="s">
        <v>229</v>
      </c>
      <c r="B349" t="s">
        <v>522</v>
      </c>
      <c r="C349" t="s">
        <v>4078</v>
      </c>
      <c r="D349" t="s">
        <v>7781</v>
      </c>
      <c r="E349">
        <v>1</v>
      </c>
    </row>
    <row r="350" spans="1:5" x14ac:dyDescent="0.25">
      <c r="A350" t="s">
        <v>258</v>
      </c>
      <c r="B350" t="s">
        <v>523</v>
      </c>
      <c r="C350" t="s">
        <v>3175</v>
      </c>
      <c r="D350" t="s">
        <v>7783</v>
      </c>
      <c r="E350">
        <v>1</v>
      </c>
    </row>
    <row r="351" spans="1:5" x14ac:dyDescent="0.25">
      <c r="A351" t="s">
        <v>230</v>
      </c>
      <c r="B351" t="s">
        <v>525</v>
      </c>
      <c r="C351" t="s">
        <v>3779</v>
      </c>
      <c r="D351" t="s">
        <v>7781</v>
      </c>
      <c r="E351">
        <v>1</v>
      </c>
    </row>
    <row r="352" spans="1:5" x14ac:dyDescent="0.25">
      <c r="A352" t="s">
        <v>231</v>
      </c>
      <c r="B352" t="s">
        <v>526</v>
      </c>
      <c r="C352" t="s">
        <v>3479</v>
      </c>
      <c r="D352" t="s">
        <v>7781</v>
      </c>
      <c r="E352">
        <v>1</v>
      </c>
    </row>
    <row r="353" spans="1:5" x14ac:dyDescent="0.25">
      <c r="A353" t="s">
        <v>1710</v>
      </c>
      <c r="B353" t="s">
        <v>1711</v>
      </c>
      <c r="C353" t="s">
        <v>3457</v>
      </c>
      <c r="D353" t="s">
        <v>7781</v>
      </c>
      <c r="E353">
        <v>0.69</v>
      </c>
    </row>
    <row r="354" spans="1:5" x14ac:dyDescent="0.25">
      <c r="A354" t="s">
        <v>1710</v>
      </c>
      <c r="B354" t="s">
        <v>1711</v>
      </c>
      <c r="C354" t="s">
        <v>3477</v>
      </c>
      <c r="D354" t="s">
        <v>7781</v>
      </c>
      <c r="E354">
        <v>0.31</v>
      </c>
    </row>
    <row r="355" spans="1:5" x14ac:dyDescent="0.25">
      <c r="A355" t="s">
        <v>1712</v>
      </c>
      <c r="B355" t="s">
        <v>1711</v>
      </c>
      <c r="C355" t="s">
        <v>3457</v>
      </c>
      <c r="D355" t="s">
        <v>7781</v>
      </c>
      <c r="E355">
        <v>0.63</v>
      </c>
    </row>
    <row r="356" spans="1:5" x14ac:dyDescent="0.25">
      <c r="A356" t="s">
        <v>1712</v>
      </c>
      <c r="B356" t="s">
        <v>1711</v>
      </c>
      <c r="C356" t="s">
        <v>3477</v>
      </c>
      <c r="D356" t="s">
        <v>7781</v>
      </c>
      <c r="E356">
        <v>0.37</v>
      </c>
    </row>
    <row r="357" spans="1:5" x14ac:dyDescent="0.25">
      <c r="A357" t="s">
        <v>3674</v>
      </c>
      <c r="B357" t="s">
        <v>3695</v>
      </c>
      <c r="C357" t="s">
        <v>3457</v>
      </c>
      <c r="D357" t="s">
        <v>7781</v>
      </c>
      <c r="E357">
        <v>0.66</v>
      </c>
    </row>
    <row r="358" spans="1:5" x14ac:dyDescent="0.25">
      <c r="A358" t="s">
        <v>3674</v>
      </c>
      <c r="B358" t="s">
        <v>3695</v>
      </c>
      <c r="C358" t="s">
        <v>3477</v>
      </c>
      <c r="D358" t="s">
        <v>7781</v>
      </c>
      <c r="E358">
        <v>0.34</v>
      </c>
    </row>
    <row r="359" spans="1:5" x14ac:dyDescent="0.25">
      <c r="A359" t="s">
        <v>3675</v>
      </c>
      <c r="B359" t="s">
        <v>3696</v>
      </c>
      <c r="C359" t="s">
        <v>3175</v>
      </c>
      <c r="D359" t="s">
        <v>7783</v>
      </c>
      <c r="E359">
        <v>1</v>
      </c>
    </row>
    <row r="360" spans="1:5" x14ac:dyDescent="0.25">
      <c r="A360" t="s">
        <v>3676</v>
      </c>
      <c r="B360" t="s">
        <v>3697</v>
      </c>
      <c r="C360" t="s">
        <v>3457</v>
      </c>
      <c r="D360" t="s">
        <v>7781</v>
      </c>
      <c r="E360">
        <v>0.5</v>
      </c>
    </row>
    <row r="361" spans="1:5" x14ac:dyDescent="0.25">
      <c r="A361" t="s">
        <v>3676</v>
      </c>
      <c r="B361" t="s">
        <v>3697</v>
      </c>
      <c r="C361" t="s">
        <v>3477</v>
      </c>
      <c r="D361" t="s">
        <v>7781</v>
      </c>
      <c r="E361">
        <v>0.2</v>
      </c>
    </row>
    <row r="362" spans="1:5" x14ac:dyDescent="0.25">
      <c r="A362" t="s">
        <v>3676</v>
      </c>
      <c r="B362" t="s">
        <v>3697</v>
      </c>
      <c r="C362" t="s">
        <v>3670</v>
      </c>
      <c r="D362" t="s">
        <v>7781</v>
      </c>
      <c r="E362">
        <v>0.15</v>
      </c>
    </row>
    <row r="363" spans="1:5" x14ac:dyDescent="0.25">
      <c r="A363" t="s">
        <v>3676</v>
      </c>
      <c r="B363" t="s">
        <v>3697</v>
      </c>
      <c r="C363" t="s">
        <v>3840</v>
      </c>
      <c r="D363" t="s">
        <v>7781</v>
      </c>
      <c r="E363">
        <v>0.15</v>
      </c>
    </row>
    <row r="364" spans="1:5" x14ac:dyDescent="0.25">
      <c r="A364" t="s">
        <v>75</v>
      </c>
      <c r="B364" t="s">
        <v>533</v>
      </c>
      <c r="C364" t="s">
        <v>3713</v>
      </c>
      <c r="D364" t="s">
        <v>7781</v>
      </c>
      <c r="E364">
        <v>1</v>
      </c>
    </row>
    <row r="365" spans="1:5" x14ac:dyDescent="0.25">
      <c r="A365" t="s">
        <v>76</v>
      </c>
      <c r="B365" t="s">
        <v>534</v>
      </c>
      <c r="C365" t="s">
        <v>3895</v>
      </c>
      <c r="D365" t="s">
        <v>7781</v>
      </c>
      <c r="E365">
        <v>1</v>
      </c>
    </row>
    <row r="366" spans="1:5" x14ac:dyDescent="0.25">
      <c r="A366" t="s">
        <v>77</v>
      </c>
      <c r="B366" t="s">
        <v>534</v>
      </c>
      <c r="C366" t="s">
        <v>3175</v>
      </c>
      <c r="D366" t="s">
        <v>7781</v>
      </c>
      <c r="E366">
        <v>0.8</v>
      </c>
    </row>
    <row r="367" spans="1:5" x14ac:dyDescent="0.25">
      <c r="A367" t="s">
        <v>78</v>
      </c>
      <c r="B367" t="s">
        <v>534</v>
      </c>
      <c r="C367" t="s">
        <v>290</v>
      </c>
      <c r="D367" t="s">
        <v>2</v>
      </c>
      <c r="E367">
        <v>0.7</v>
      </c>
    </row>
    <row r="368" spans="1:5" x14ac:dyDescent="0.25">
      <c r="A368" t="s">
        <v>196</v>
      </c>
      <c r="B368" t="s">
        <v>535</v>
      </c>
      <c r="C368" t="s">
        <v>3457</v>
      </c>
      <c r="D368" t="s">
        <v>7781</v>
      </c>
      <c r="E368">
        <v>0.92</v>
      </c>
    </row>
    <row r="369" spans="1:5" x14ac:dyDescent="0.25">
      <c r="A369" t="s">
        <v>196</v>
      </c>
      <c r="B369" t="s">
        <v>535</v>
      </c>
      <c r="C369" t="s">
        <v>3477</v>
      </c>
      <c r="D369" t="s">
        <v>7781</v>
      </c>
      <c r="E369">
        <v>0.08</v>
      </c>
    </row>
    <row r="370" spans="1:5" x14ac:dyDescent="0.25">
      <c r="A370" t="s">
        <v>79</v>
      </c>
      <c r="B370" t="s">
        <v>537</v>
      </c>
      <c r="C370" t="s">
        <v>3672</v>
      </c>
      <c r="D370" t="s">
        <v>7781</v>
      </c>
      <c r="E370">
        <v>1</v>
      </c>
    </row>
    <row r="371" spans="1:5" x14ac:dyDescent="0.25">
      <c r="A371" t="s">
        <v>80</v>
      </c>
      <c r="B371" t="s">
        <v>538</v>
      </c>
      <c r="C371" t="s">
        <v>3672</v>
      </c>
      <c r="D371" t="s">
        <v>7781</v>
      </c>
      <c r="E371">
        <v>1</v>
      </c>
    </row>
    <row r="372" spans="1:5" x14ac:dyDescent="0.25">
      <c r="A372" t="s">
        <v>81</v>
      </c>
      <c r="B372" t="s">
        <v>539</v>
      </c>
      <c r="C372" t="s">
        <v>3670</v>
      </c>
      <c r="D372" t="s">
        <v>7781</v>
      </c>
      <c r="E372">
        <v>0.4</v>
      </c>
    </row>
    <row r="373" spans="1:5" x14ac:dyDescent="0.25">
      <c r="A373" t="s">
        <v>82</v>
      </c>
      <c r="B373" t="s">
        <v>539</v>
      </c>
      <c r="C373" t="s">
        <v>3173</v>
      </c>
      <c r="D373" t="s">
        <v>2</v>
      </c>
      <c r="E373">
        <v>1</v>
      </c>
    </row>
    <row r="374" spans="1:5" x14ac:dyDescent="0.25">
      <c r="A374" t="s">
        <v>83</v>
      </c>
      <c r="B374" t="s">
        <v>529</v>
      </c>
      <c r="C374" t="s">
        <v>12</v>
      </c>
      <c r="D374" t="s">
        <v>2</v>
      </c>
      <c r="E374">
        <v>0.82</v>
      </c>
    </row>
    <row r="375" spans="1:5" x14ac:dyDescent="0.25">
      <c r="A375" t="s">
        <v>3063</v>
      </c>
      <c r="B375" t="s">
        <v>3077</v>
      </c>
      <c r="C375" t="s">
        <v>4276</v>
      </c>
      <c r="D375" t="s">
        <v>4277</v>
      </c>
      <c r="E375">
        <v>0.59</v>
      </c>
    </row>
    <row r="376" spans="1:5" x14ac:dyDescent="0.25">
      <c r="A376" t="s">
        <v>3064</v>
      </c>
      <c r="B376" t="s">
        <v>3078</v>
      </c>
      <c r="C376" t="s">
        <v>3897</v>
      </c>
      <c r="D376" t="s">
        <v>7781</v>
      </c>
      <c r="E376">
        <v>0.25</v>
      </c>
    </row>
    <row r="377" spans="1:5" x14ac:dyDescent="0.25">
      <c r="A377" t="s">
        <v>3070</v>
      </c>
      <c r="B377" t="s">
        <v>3077</v>
      </c>
      <c r="C377" t="s">
        <v>3457</v>
      </c>
      <c r="D377" t="s">
        <v>7781</v>
      </c>
      <c r="E377">
        <v>0.97</v>
      </c>
    </row>
    <row r="378" spans="1:5" x14ac:dyDescent="0.25">
      <c r="A378" t="s">
        <v>3071</v>
      </c>
      <c r="B378" t="s">
        <v>3077</v>
      </c>
      <c r="C378" t="s">
        <v>3457</v>
      </c>
      <c r="D378" t="s">
        <v>7781</v>
      </c>
      <c r="E378">
        <v>0.54</v>
      </c>
    </row>
    <row r="379" spans="1:5" x14ac:dyDescent="0.25">
      <c r="A379" t="s">
        <v>3072</v>
      </c>
      <c r="B379" t="s">
        <v>3078</v>
      </c>
      <c r="C379" t="s">
        <v>3672</v>
      </c>
      <c r="D379" t="s">
        <v>7781</v>
      </c>
      <c r="E379">
        <v>1</v>
      </c>
    </row>
    <row r="380" spans="1:5" x14ac:dyDescent="0.25">
      <c r="A380" t="s">
        <v>3105</v>
      </c>
      <c r="B380" t="s">
        <v>3078</v>
      </c>
      <c r="C380" t="s">
        <v>3672</v>
      </c>
      <c r="D380" t="s">
        <v>7781</v>
      </c>
      <c r="E380">
        <v>1</v>
      </c>
    </row>
    <row r="381" spans="1:5" x14ac:dyDescent="0.25">
      <c r="A381" t="s">
        <v>3106</v>
      </c>
      <c r="B381" t="s">
        <v>3078</v>
      </c>
      <c r="C381" t="s">
        <v>3175</v>
      </c>
      <c r="D381" t="s">
        <v>7781</v>
      </c>
      <c r="E381">
        <v>0.75</v>
      </c>
    </row>
    <row r="382" spans="1:5" x14ac:dyDescent="0.25">
      <c r="A382" t="s">
        <v>3303</v>
      </c>
      <c r="B382" t="s">
        <v>3332</v>
      </c>
      <c r="C382" t="s">
        <v>3779</v>
      </c>
      <c r="D382" t="s">
        <v>7781</v>
      </c>
      <c r="E382">
        <v>0.5</v>
      </c>
    </row>
    <row r="383" spans="1:5" x14ac:dyDescent="0.25">
      <c r="A383" t="s">
        <v>4356</v>
      </c>
      <c r="B383" t="s">
        <v>4364</v>
      </c>
      <c r="C383" t="s">
        <v>4078</v>
      </c>
      <c r="D383" t="s">
        <v>7781</v>
      </c>
      <c r="E383">
        <v>1</v>
      </c>
    </row>
    <row r="384" spans="1:5" x14ac:dyDescent="0.25">
      <c r="A384" t="s">
        <v>4357</v>
      </c>
      <c r="B384" t="s">
        <v>4365</v>
      </c>
      <c r="C384" t="s">
        <v>3173</v>
      </c>
      <c r="D384" t="s">
        <v>2</v>
      </c>
      <c r="E384">
        <v>1</v>
      </c>
    </row>
    <row r="385" spans="1:5" x14ac:dyDescent="0.25">
      <c r="A385" t="s">
        <v>4358</v>
      </c>
      <c r="B385" t="s">
        <v>4366</v>
      </c>
      <c r="C385" t="s">
        <v>3173</v>
      </c>
      <c r="D385" t="s">
        <v>2</v>
      </c>
      <c r="E385">
        <v>0.16</v>
      </c>
    </row>
    <row r="386" spans="1:5" x14ac:dyDescent="0.25">
      <c r="A386" t="s">
        <v>4358</v>
      </c>
      <c r="B386" t="s">
        <v>4366</v>
      </c>
      <c r="C386" t="s">
        <v>3840</v>
      </c>
      <c r="D386" t="s">
        <v>7781</v>
      </c>
      <c r="E386">
        <v>0.84</v>
      </c>
    </row>
    <row r="387" spans="1:5" x14ac:dyDescent="0.25">
      <c r="A387" t="s">
        <v>4274</v>
      </c>
      <c r="B387" t="s">
        <v>4275</v>
      </c>
      <c r="C387" t="s">
        <v>3457</v>
      </c>
      <c r="D387" t="s">
        <v>7781</v>
      </c>
      <c r="E387">
        <v>1</v>
      </c>
    </row>
    <row r="388" spans="1:5" x14ac:dyDescent="0.25">
      <c r="A388" t="s">
        <v>1794</v>
      </c>
      <c r="B388" t="s">
        <v>3818</v>
      </c>
      <c r="C388" t="s">
        <v>3173</v>
      </c>
      <c r="D388" t="s">
        <v>2</v>
      </c>
      <c r="E388">
        <v>1</v>
      </c>
    </row>
    <row r="389" spans="1:5" x14ac:dyDescent="0.25">
      <c r="A389" t="s">
        <v>55</v>
      </c>
      <c r="B389" t="s">
        <v>542</v>
      </c>
      <c r="C389" t="s">
        <v>3479</v>
      </c>
      <c r="D389" t="s">
        <v>7781</v>
      </c>
      <c r="E389">
        <v>0.15</v>
      </c>
    </row>
    <row r="390" spans="1:5" x14ac:dyDescent="0.25">
      <c r="A390" t="s">
        <v>57</v>
      </c>
      <c r="B390" t="s">
        <v>545</v>
      </c>
      <c r="C390" t="s">
        <v>3895</v>
      </c>
      <c r="D390" t="s">
        <v>7781</v>
      </c>
      <c r="E390">
        <v>1</v>
      </c>
    </row>
    <row r="391" spans="1:5" x14ac:dyDescent="0.25">
      <c r="A391" t="s">
        <v>58</v>
      </c>
      <c r="B391" t="s">
        <v>546</v>
      </c>
      <c r="C391" t="s">
        <v>3222</v>
      </c>
      <c r="D391" t="s">
        <v>2</v>
      </c>
      <c r="E391">
        <v>0.55000000000000004</v>
      </c>
    </row>
    <row r="392" spans="1:5" x14ac:dyDescent="0.25">
      <c r="A392" t="s">
        <v>193</v>
      </c>
      <c r="B392" t="s">
        <v>547</v>
      </c>
      <c r="C392" t="s">
        <v>3173</v>
      </c>
      <c r="D392" t="s">
        <v>2</v>
      </c>
      <c r="E392">
        <v>0.85</v>
      </c>
    </row>
    <row r="393" spans="1:5" x14ac:dyDescent="0.25">
      <c r="A393" t="s">
        <v>3517</v>
      </c>
      <c r="B393" t="s">
        <v>3534</v>
      </c>
      <c r="C393" t="s">
        <v>3222</v>
      </c>
      <c r="D393" t="s">
        <v>2</v>
      </c>
      <c r="E393">
        <v>0.35</v>
      </c>
    </row>
    <row r="394" spans="1:5" x14ac:dyDescent="0.25">
      <c r="A394" t="s">
        <v>4045</v>
      </c>
      <c r="B394" t="s">
        <v>4057</v>
      </c>
      <c r="C394" t="s">
        <v>3479</v>
      </c>
      <c r="D394" t="s">
        <v>7781</v>
      </c>
      <c r="E394">
        <v>0.15</v>
      </c>
    </row>
    <row r="395" spans="1:5" x14ac:dyDescent="0.25">
      <c r="A395" t="s">
        <v>4256</v>
      </c>
      <c r="B395" t="s">
        <v>4344</v>
      </c>
      <c r="C395" t="s">
        <v>3173</v>
      </c>
      <c r="D395" t="s">
        <v>2</v>
      </c>
      <c r="E395">
        <v>0.35</v>
      </c>
    </row>
    <row r="396" spans="1:5" x14ac:dyDescent="0.25">
      <c r="A396" t="s">
        <v>3927</v>
      </c>
      <c r="B396" t="s">
        <v>3929</v>
      </c>
      <c r="C396" t="s">
        <v>3457</v>
      </c>
      <c r="D396" t="s">
        <v>7781</v>
      </c>
      <c r="E396">
        <v>1</v>
      </c>
    </row>
    <row r="397" spans="1:5" x14ac:dyDescent="0.25">
      <c r="A397" t="s">
        <v>52</v>
      </c>
      <c r="B397" t="s">
        <v>549</v>
      </c>
      <c r="C397" t="s">
        <v>3670</v>
      </c>
      <c r="D397" t="s">
        <v>7781</v>
      </c>
      <c r="E397">
        <v>0.5</v>
      </c>
    </row>
    <row r="398" spans="1:5" x14ac:dyDescent="0.25">
      <c r="A398" t="s">
        <v>52</v>
      </c>
      <c r="B398" t="s">
        <v>549</v>
      </c>
      <c r="C398" t="s">
        <v>3713</v>
      </c>
      <c r="D398" t="s">
        <v>7781</v>
      </c>
      <c r="E398">
        <v>0.35</v>
      </c>
    </row>
    <row r="399" spans="1:5" x14ac:dyDescent="0.25">
      <c r="A399" t="s">
        <v>53</v>
      </c>
      <c r="B399" t="s">
        <v>550</v>
      </c>
      <c r="C399" t="s">
        <v>3173</v>
      </c>
      <c r="D399" t="s">
        <v>2</v>
      </c>
      <c r="E399">
        <v>0.22</v>
      </c>
    </row>
    <row r="400" spans="1:5" x14ac:dyDescent="0.25">
      <c r="A400" t="s">
        <v>190</v>
      </c>
      <c r="B400" t="s">
        <v>551</v>
      </c>
      <c r="C400" t="s">
        <v>292</v>
      </c>
      <c r="D400" t="s">
        <v>2</v>
      </c>
      <c r="E400">
        <v>0.85</v>
      </c>
    </row>
    <row r="401" spans="1:5" x14ac:dyDescent="0.25">
      <c r="A401" t="s">
        <v>191</v>
      </c>
      <c r="B401" t="s">
        <v>552</v>
      </c>
      <c r="C401" t="s">
        <v>3713</v>
      </c>
      <c r="D401" t="s">
        <v>7781</v>
      </c>
      <c r="E401">
        <v>1</v>
      </c>
    </row>
    <row r="402" spans="1:5" x14ac:dyDescent="0.25">
      <c r="A402" t="s">
        <v>251</v>
      </c>
      <c r="B402" t="s">
        <v>553</v>
      </c>
      <c r="C402" t="s">
        <v>3175</v>
      </c>
      <c r="D402" t="s">
        <v>7781</v>
      </c>
      <c r="E402">
        <v>0.9</v>
      </c>
    </row>
    <row r="403" spans="1:5" x14ac:dyDescent="0.25">
      <c r="A403" t="s">
        <v>3749</v>
      </c>
      <c r="B403" t="s">
        <v>3758</v>
      </c>
      <c r="C403" t="s">
        <v>4078</v>
      </c>
      <c r="D403" t="s">
        <v>7781</v>
      </c>
      <c r="E403">
        <v>1</v>
      </c>
    </row>
    <row r="404" spans="1:5" x14ac:dyDescent="0.25">
      <c r="A404" t="s">
        <v>159</v>
      </c>
      <c r="B404" t="s">
        <v>556</v>
      </c>
      <c r="C404" t="s">
        <v>12</v>
      </c>
      <c r="D404" t="s">
        <v>2</v>
      </c>
      <c r="E404">
        <v>0.85</v>
      </c>
    </row>
    <row r="405" spans="1:5" x14ac:dyDescent="0.25">
      <c r="A405" t="s">
        <v>257</v>
      </c>
      <c r="B405" t="s">
        <v>557</v>
      </c>
      <c r="C405" t="s">
        <v>4078</v>
      </c>
      <c r="D405" t="s">
        <v>7781</v>
      </c>
      <c r="E405">
        <v>1</v>
      </c>
    </row>
    <row r="406" spans="1:5" x14ac:dyDescent="0.25">
      <c r="A406" t="s">
        <v>160</v>
      </c>
      <c r="B406" t="s">
        <v>558</v>
      </c>
      <c r="C406" t="s">
        <v>3457</v>
      </c>
      <c r="D406" t="s">
        <v>7781</v>
      </c>
      <c r="E406">
        <v>0.94</v>
      </c>
    </row>
    <row r="407" spans="1:5" x14ac:dyDescent="0.25">
      <c r="A407" t="s">
        <v>160</v>
      </c>
      <c r="B407" t="s">
        <v>558</v>
      </c>
      <c r="C407" t="s">
        <v>3477</v>
      </c>
      <c r="D407" t="s">
        <v>7781</v>
      </c>
      <c r="E407">
        <v>0.06</v>
      </c>
    </row>
    <row r="408" spans="1:5" x14ac:dyDescent="0.25">
      <c r="A408" t="s">
        <v>161</v>
      </c>
      <c r="B408" t="s">
        <v>559</v>
      </c>
      <c r="C408" t="s">
        <v>3457</v>
      </c>
      <c r="D408" t="s">
        <v>7781</v>
      </c>
      <c r="E408">
        <v>1</v>
      </c>
    </row>
    <row r="409" spans="1:5" x14ac:dyDescent="0.25">
      <c r="A409" t="s">
        <v>232</v>
      </c>
      <c r="B409" t="s">
        <v>560</v>
      </c>
      <c r="C409" t="s">
        <v>290</v>
      </c>
      <c r="D409" t="s">
        <v>2</v>
      </c>
      <c r="E409">
        <v>1</v>
      </c>
    </row>
    <row r="410" spans="1:5" x14ac:dyDescent="0.25">
      <c r="A410" t="s">
        <v>162</v>
      </c>
      <c r="B410" t="s">
        <v>561</v>
      </c>
      <c r="C410" t="s">
        <v>3978</v>
      </c>
      <c r="D410" t="s">
        <v>7781</v>
      </c>
      <c r="E410">
        <v>0.25</v>
      </c>
    </row>
    <row r="411" spans="1:5" x14ac:dyDescent="0.25">
      <c r="A411" t="s">
        <v>163</v>
      </c>
      <c r="B411" t="s">
        <v>562</v>
      </c>
      <c r="C411" t="s">
        <v>3175</v>
      </c>
      <c r="D411" t="s">
        <v>7781</v>
      </c>
      <c r="E411">
        <v>0.75</v>
      </c>
    </row>
    <row r="412" spans="1:5" x14ac:dyDescent="0.25">
      <c r="A412" t="s">
        <v>17</v>
      </c>
      <c r="B412" t="s">
        <v>331</v>
      </c>
      <c r="C412" t="s">
        <v>3173</v>
      </c>
      <c r="D412" t="s">
        <v>2</v>
      </c>
      <c r="E412">
        <v>0.5</v>
      </c>
    </row>
    <row r="413" spans="1:5" x14ac:dyDescent="0.25">
      <c r="A413" t="s">
        <v>176</v>
      </c>
      <c r="B413" t="s">
        <v>333</v>
      </c>
      <c r="C413" t="s">
        <v>3713</v>
      </c>
      <c r="D413" t="s">
        <v>7781</v>
      </c>
      <c r="E413">
        <v>1</v>
      </c>
    </row>
    <row r="414" spans="1:5" x14ac:dyDescent="0.25">
      <c r="A414" t="s">
        <v>23</v>
      </c>
      <c r="B414" t="s">
        <v>334</v>
      </c>
      <c r="C414" t="s">
        <v>3713</v>
      </c>
      <c r="D414" t="s">
        <v>7781</v>
      </c>
      <c r="E414">
        <v>1</v>
      </c>
    </row>
    <row r="415" spans="1:5" x14ac:dyDescent="0.25">
      <c r="A415" t="s">
        <v>3506</v>
      </c>
      <c r="B415" t="s">
        <v>3977</v>
      </c>
      <c r="C415" t="s">
        <v>3457</v>
      </c>
      <c r="D415" t="s">
        <v>7781</v>
      </c>
      <c r="E415">
        <v>0.5</v>
      </c>
    </row>
    <row r="416" spans="1:5" x14ac:dyDescent="0.25">
      <c r="A416" t="s">
        <v>3740</v>
      </c>
      <c r="B416" t="s">
        <v>3750</v>
      </c>
      <c r="C416" t="s">
        <v>4078</v>
      </c>
      <c r="D416" t="s">
        <v>7781</v>
      </c>
      <c r="E416">
        <v>0.05</v>
      </c>
    </row>
    <row r="417" spans="1:5" x14ac:dyDescent="0.25">
      <c r="A417" t="s">
        <v>3097</v>
      </c>
      <c r="B417" t="s">
        <v>3537</v>
      </c>
      <c r="C417" t="s">
        <v>3672</v>
      </c>
      <c r="D417" t="s">
        <v>7781</v>
      </c>
      <c r="E417">
        <v>0.04</v>
      </c>
    </row>
    <row r="418" spans="1:5" x14ac:dyDescent="0.25">
      <c r="A418" t="s">
        <v>3097</v>
      </c>
      <c r="B418" t="s">
        <v>3537</v>
      </c>
      <c r="C418" t="s">
        <v>3713</v>
      </c>
      <c r="D418" t="s">
        <v>7781</v>
      </c>
      <c r="E418">
        <v>0.08</v>
      </c>
    </row>
    <row r="419" spans="1:5" x14ac:dyDescent="0.25">
      <c r="A419" t="s">
        <v>3101</v>
      </c>
      <c r="B419" t="s">
        <v>3537</v>
      </c>
      <c r="C419" t="s">
        <v>3173</v>
      </c>
      <c r="D419" t="s">
        <v>2</v>
      </c>
      <c r="E419">
        <v>0.15</v>
      </c>
    </row>
    <row r="420" spans="1:5" x14ac:dyDescent="0.25">
      <c r="A420" t="s">
        <v>3101</v>
      </c>
      <c r="B420" t="s">
        <v>3537</v>
      </c>
      <c r="C420" t="s">
        <v>3175</v>
      </c>
      <c r="D420" t="s">
        <v>2</v>
      </c>
      <c r="E420">
        <v>0.35</v>
      </c>
    </row>
    <row r="421" spans="1:5" x14ac:dyDescent="0.25">
      <c r="A421" t="s">
        <v>3101</v>
      </c>
      <c r="B421" t="s">
        <v>3537</v>
      </c>
      <c r="C421" t="s">
        <v>4375</v>
      </c>
      <c r="D421" t="s">
        <v>7781</v>
      </c>
      <c r="E421">
        <v>0.15</v>
      </c>
    </row>
    <row r="422" spans="1:5" x14ac:dyDescent="0.25">
      <c r="A422" t="s">
        <v>3101</v>
      </c>
      <c r="B422" t="s">
        <v>3537</v>
      </c>
      <c r="C422" t="s">
        <v>7778</v>
      </c>
      <c r="D422" t="s">
        <v>7781</v>
      </c>
      <c r="E422">
        <v>0.15</v>
      </c>
    </row>
    <row r="423" spans="1:5" x14ac:dyDescent="0.25">
      <c r="A423" t="s">
        <v>3178</v>
      </c>
      <c r="B423" t="s">
        <v>3537</v>
      </c>
      <c r="C423" t="s">
        <v>3479</v>
      </c>
      <c r="D423" t="s">
        <v>7781</v>
      </c>
      <c r="E423">
        <v>0.04</v>
      </c>
    </row>
    <row r="424" spans="1:5" x14ac:dyDescent="0.25">
      <c r="A424" t="s">
        <v>3178</v>
      </c>
      <c r="B424" t="s">
        <v>3537</v>
      </c>
      <c r="C424" t="s">
        <v>3779</v>
      </c>
      <c r="D424" t="s">
        <v>7781</v>
      </c>
      <c r="E424">
        <v>0.05</v>
      </c>
    </row>
    <row r="425" spans="1:5" x14ac:dyDescent="0.25">
      <c r="A425" t="s">
        <v>3178</v>
      </c>
      <c r="B425" t="s">
        <v>3537</v>
      </c>
      <c r="C425" t="s">
        <v>3978</v>
      </c>
      <c r="D425" t="s">
        <v>7781</v>
      </c>
      <c r="E425">
        <v>0.05</v>
      </c>
    </row>
    <row r="426" spans="1:5" x14ac:dyDescent="0.25">
      <c r="A426" t="s">
        <v>185</v>
      </c>
      <c r="B426" t="s">
        <v>364</v>
      </c>
      <c r="C426" t="s">
        <v>3173</v>
      </c>
      <c r="D426" t="s">
        <v>2</v>
      </c>
      <c r="E426">
        <v>0.55000000000000004</v>
      </c>
    </row>
    <row r="427" spans="1:5" x14ac:dyDescent="0.25">
      <c r="A427" t="s">
        <v>187</v>
      </c>
      <c r="B427" t="s">
        <v>370</v>
      </c>
      <c r="C427" t="s">
        <v>4078</v>
      </c>
      <c r="D427" t="s">
        <v>7781</v>
      </c>
      <c r="E427">
        <v>1</v>
      </c>
    </row>
    <row r="428" spans="1:5" x14ac:dyDescent="0.25">
      <c r="A428" t="s">
        <v>3140</v>
      </c>
      <c r="B428" t="s">
        <v>3202</v>
      </c>
      <c r="C428" t="s">
        <v>4276</v>
      </c>
      <c r="D428" t="s">
        <v>4277</v>
      </c>
      <c r="E428">
        <v>0.75</v>
      </c>
    </row>
    <row r="429" spans="1:5" x14ac:dyDescent="0.25">
      <c r="A429" t="s">
        <v>5897</v>
      </c>
      <c r="B429" t="s">
        <v>7816</v>
      </c>
      <c r="C429" t="s">
        <v>3457</v>
      </c>
      <c r="D429" t="s">
        <v>7781</v>
      </c>
      <c r="E429">
        <v>1</v>
      </c>
    </row>
    <row r="430" spans="1:5" x14ac:dyDescent="0.25">
      <c r="A430" t="s">
        <v>3246</v>
      </c>
      <c r="B430" t="s">
        <v>3254</v>
      </c>
      <c r="C430" t="s">
        <v>3895</v>
      </c>
      <c r="D430" t="s">
        <v>7781</v>
      </c>
      <c r="E430">
        <v>1</v>
      </c>
    </row>
    <row r="431" spans="1:5" x14ac:dyDescent="0.25">
      <c r="A431" t="s">
        <v>3249</v>
      </c>
      <c r="B431" t="s">
        <v>3259</v>
      </c>
      <c r="C431" t="s">
        <v>3222</v>
      </c>
      <c r="D431" t="s">
        <v>2</v>
      </c>
      <c r="E431">
        <v>0.17</v>
      </c>
    </row>
    <row r="432" spans="1:5" x14ac:dyDescent="0.25">
      <c r="A432" t="s">
        <v>3249</v>
      </c>
      <c r="B432" t="s">
        <v>3259</v>
      </c>
      <c r="C432" t="s">
        <v>3672</v>
      </c>
      <c r="D432" t="s">
        <v>7781</v>
      </c>
      <c r="E432">
        <v>0.24</v>
      </c>
    </row>
    <row r="433" spans="1:5" x14ac:dyDescent="0.25">
      <c r="A433" t="s">
        <v>3249</v>
      </c>
      <c r="B433" t="s">
        <v>3259</v>
      </c>
      <c r="C433" t="s">
        <v>3840</v>
      </c>
      <c r="D433" t="s">
        <v>7781</v>
      </c>
      <c r="E433">
        <v>0.55000000000000004</v>
      </c>
    </row>
    <row r="434" spans="1:5" x14ac:dyDescent="0.25">
      <c r="A434" t="s">
        <v>3382</v>
      </c>
      <c r="B434" t="s">
        <v>3390</v>
      </c>
      <c r="C434" t="s">
        <v>3222</v>
      </c>
      <c r="D434" t="s">
        <v>2</v>
      </c>
      <c r="E434">
        <v>0.92</v>
      </c>
    </row>
    <row r="435" spans="1:5" x14ac:dyDescent="0.25">
      <c r="A435" t="s">
        <v>3701</v>
      </c>
      <c r="B435" t="s">
        <v>3706</v>
      </c>
      <c r="C435" t="s">
        <v>290</v>
      </c>
      <c r="D435" t="s">
        <v>2</v>
      </c>
      <c r="E435">
        <v>0.05</v>
      </c>
    </row>
    <row r="436" spans="1:5" x14ac:dyDescent="0.25">
      <c r="A436" t="s">
        <v>3701</v>
      </c>
      <c r="B436" t="s">
        <v>3706</v>
      </c>
      <c r="C436" t="s">
        <v>292</v>
      </c>
      <c r="D436" t="s">
        <v>2</v>
      </c>
      <c r="E436">
        <v>0.09</v>
      </c>
    </row>
    <row r="437" spans="1:5" x14ac:dyDescent="0.25">
      <c r="A437" t="s">
        <v>3701</v>
      </c>
      <c r="B437" t="s">
        <v>3706</v>
      </c>
      <c r="C437" t="s">
        <v>3173</v>
      </c>
      <c r="D437" t="s">
        <v>2</v>
      </c>
      <c r="E437">
        <v>0.05</v>
      </c>
    </row>
    <row r="438" spans="1:5" x14ac:dyDescent="0.25">
      <c r="A438" t="s">
        <v>3701</v>
      </c>
      <c r="B438" t="s">
        <v>3706</v>
      </c>
      <c r="C438" t="s">
        <v>3222</v>
      </c>
      <c r="D438" t="s">
        <v>2</v>
      </c>
      <c r="E438">
        <v>0.08</v>
      </c>
    </row>
    <row r="439" spans="1:5" x14ac:dyDescent="0.25">
      <c r="A439" t="s">
        <v>3701</v>
      </c>
      <c r="B439" t="s">
        <v>3706</v>
      </c>
      <c r="C439" t="s">
        <v>3457</v>
      </c>
      <c r="D439" t="s">
        <v>7781</v>
      </c>
      <c r="E439">
        <v>0.12</v>
      </c>
    </row>
    <row r="440" spans="1:5" x14ac:dyDescent="0.25">
      <c r="A440" t="s">
        <v>3701</v>
      </c>
      <c r="B440" t="s">
        <v>3706</v>
      </c>
      <c r="C440" t="s">
        <v>3672</v>
      </c>
      <c r="D440" t="s">
        <v>7781</v>
      </c>
      <c r="E440">
        <v>0.06</v>
      </c>
    </row>
    <row r="441" spans="1:5" x14ac:dyDescent="0.25">
      <c r="A441" t="s">
        <v>3701</v>
      </c>
      <c r="B441" t="s">
        <v>3706</v>
      </c>
      <c r="C441" t="s">
        <v>3713</v>
      </c>
      <c r="D441" t="s">
        <v>7781</v>
      </c>
      <c r="E441">
        <v>0.05</v>
      </c>
    </row>
    <row r="442" spans="1:5" x14ac:dyDescent="0.25">
      <c r="A442" t="s">
        <v>112</v>
      </c>
      <c r="B442" t="s">
        <v>406</v>
      </c>
      <c r="C442" t="s">
        <v>12</v>
      </c>
      <c r="D442" t="s">
        <v>2</v>
      </c>
      <c r="E442">
        <v>0.63</v>
      </c>
    </row>
    <row r="443" spans="1:5" x14ac:dyDescent="0.25">
      <c r="A443" t="s">
        <v>119</v>
      </c>
      <c r="B443" t="s">
        <v>420</v>
      </c>
      <c r="C443" t="s">
        <v>3173</v>
      </c>
      <c r="D443" t="s">
        <v>2</v>
      </c>
      <c r="E443">
        <v>0.1</v>
      </c>
    </row>
    <row r="444" spans="1:5" x14ac:dyDescent="0.25">
      <c r="A444" t="s">
        <v>119</v>
      </c>
      <c r="B444" t="s">
        <v>420</v>
      </c>
      <c r="C444" t="s">
        <v>3175</v>
      </c>
      <c r="D444" t="s">
        <v>2</v>
      </c>
      <c r="E444">
        <v>0.05</v>
      </c>
    </row>
    <row r="445" spans="1:5" x14ac:dyDescent="0.25">
      <c r="A445" t="s">
        <v>119</v>
      </c>
      <c r="B445" t="s">
        <v>420</v>
      </c>
      <c r="C445" t="s">
        <v>3477</v>
      </c>
      <c r="D445" t="s">
        <v>7781</v>
      </c>
      <c r="E445">
        <v>0.34</v>
      </c>
    </row>
    <row r="446" spans="1:5" x14ac:dyDescent="0.25">
      <c r="A446" t="s">
        <v>119</v>
      </c>
      <c r="B446" t="s">
        <v>420</v>
      </c>
      <c r="C446" t="s">
        <v>3713</v>
      </c>
      <c r="D446" t="s">
        <v>7781</v>
      </c>
      <c r="E446">
        <v>0.15</v>
      </c>
    </row>
    <row r="447" spans="1:5" x14ac:dyDescent="0.25">
      <c r="A447" t="s">
        <v>119</v>
      </c>
      <c r="B447" t="s">
        <v>420</v>
      </c>
      <c r="C447" t="s">
        <v>3840</v>
      </c>
      <c r="D447" t="s">
        <v>7781</v>
      </c>
      <c r="E447">
        <v>0.36</v>
      </c>
    </row>
    <row r="448" spans="1:5" x14ac:dyDescent="0.25">
      <c r="A448" t="s">
        <v>123</v>
      </c>
      <c r="B448" t="s">
        <v>427</v>
      </c>
      <c r="C448" t="s">
        <v>3670</v>
      </c>
      <c r="D448" t="s">
        <v>7781</v>
      </c>
      <c r="E448">
        <v>1</v>
      </c>
    </row>
    <row r="449" spans="1:5" x14ac:dyDescent="0.25">
      <c r="A449" t="s">
        <v>220</v>
      </c>
      <c r="B449" t="s">
        <v>435</v>
      </c>
      <c r="C449" t="s">
        <v>292</v>
      </c>
      <c r="D449" t="s">
        <v>2</v>
      </c>
      <c r="E449">
        <v>0.06</v>
      </c>
    </row>
    <row r="450" spans="1:5" x14ac:dyDescent="0.25">
      <c r="A450" t="s">
        <v>220</v>
      </c>
      <c r="B450" t="s">
        <v>435</v>
      </c>
      <c r="C450" t="s">
        <v>3477</v>
      </c>
      <c r="D450" t="s">
        <v>7781</v>
      </c>
      <c r="E450">
        <v>0.1</v>
      </c>
    </row>
    <row r="451" spans="1:5" x14ac:dyDescent="0.25">
      <c r="A451" t="s">
        <v>220</v>
      </c>
      <c r="B451" t="s">
        <v>435</v>
      </c>
      <c r="C451" t="s">
        <v>3672</v>
      </c>
      <c r="D451" t="s">
        <v>7781</v>
      </c>
      <c r="E451">
        <v>0.46</v>
      </c>
    </row>
    <row r="452" spans="1:5" x14ac:dyDescent="0.25">
      <c r="A452" t="s">
        <v>220</v>
      </c>
      <c r="B452" t="s">
        <v>435</v>
      </c>
      <c r="C452" t="s">
        <v>3713</v>
      </c>
      <c r="D452" t="s">
        <v>7781</v>
      </c>
      <c r="E452">
        <v>0.32</v>
      </c>
    </row>
    <row r="453" spans="1:5" x14ac:dyDescent="0.25">
      <c r="A453" t="s">
        <v>220</v>
      </c>
      <c r="B453" t="s">
        <v>435</v>
      </c>
      <c r="C453" t="s">
        <v>3840</v>
      </c>
      <c r="D453" t="s">
        <v>7781</v>
      </c>
      <c r="E453">
        <v>0.06</v>
      </c>
    </row>
    <row r="454" spans="1:5" x14ac:dyDescent="0.25">
      <c r="A454" t="s">
        <v>255</v>
      </c>
      <c r="B454" t="s">
        <v>446</v>
      </c>
      <c r="C454" t="s">
        <v>3477</v>
      </c>
      <c r="D454" t="s">
        <v>7781</v>
      </c>
      <c r="E454">
        <v>0.05</v>
      </c>
    </row>
    <row r="455" spans="1:5" x14ac:dyDescent="0.25">
      <c r="A455" t="s">
        <v>141</v>
      </c>
      <c r="B455" t="s">
        <v>452</v>
      </c>
      <c r="C455" t="s">
        <v>3457</v>
      </c>
      <c r="D455" t="s">
        <v>7781</v>
      </c>
      <c r="E455">
        <v>0.85</v>
      </c>
    </row>
    <row r="456" spans="1:5" x14ac:dyDescent="0.25">
      <c r="A456" t="s">
        <v>141</v>
      </c>
      <c r="B456" t="s">
        <v>452</v>
      </c>
      <c r="C456" t="s">
        <v>3477</v>
      </c>
      <c r="D456" t="s">
        <v>7781</v>
      </c>
      <c r="E456">
        <v>0.11</v>
      </c>
    </row>
    <row r="457" spans="1:5" x14ac:dyDescent="0.25">
      <c r="A457" t="s">
        <v>224</v>
      </c>
      <c r="B457" t="s">
        <v>455</v>
      </c>
      <c r="C457" t="s">
        <v>3175</v>
      </c>
      <c r="D457" t="s">
        <v>7781</v>
      </c>
      <c r="E457">
        <v>1</v>
      </c>
    </row>
    <row r="458" spans="1:5" x14ac:dyDescent="0.25">
      <c r="A458" t="s">
        <v>143</v>
      </c>
      <c r="B458" t="s">
        <v>457</v>
      </c>
      <c r="C458" t="s">
        <v>3479</v>
      </c>
      <c r="D458" t="s">
        <v>7781</v>
      </c>
      <c r="E458">
        <v>0.05</v>
      </c>
    </row>
    <row r="459" spans="1:5" x14ac:dyDescent="0.25">
      <c r="A459" t="s">
        <v>143</v>
      </c>
      <c r="B459" t="s">
        <v>457</v>
      </c>
      <c r="C459" t="s">
        <v>3779</v>
      </c>
      <c r="D459" t="s">
        <v>7781</v>
      </c>
      <c r="E459">
        <v>0.05</v>
      </c>
    </row>
    <row r="460" spans="1:5" x14ac:dyDescent="0.25">
      <c r="A460" t="s">
        <v>256</v>
      </c>
      <c r="B460" t="s">
        <v>458</v>
      </c>
      <c r="C460" t="s">
        <v>12</v>
      </c>
      <c r="D460" t="s">
        <v>2</v>
      </c>
      <c r="E460">
        <v>0.03</v>
      </c>
    </row>
    <row r="461" spans="1:5" x14ac:dyDescent="0.25">
      <c r="A461" t="s">
        <v>256</v>
      </c>
      <c r="B461" t="s">
        <v>458</v>
      </c>
      <c r="C461" t="s">
        <v>3670</v>
      </c>
      <c r="D461" t="s">
        <v>7781</v>
      </c>
      <c r="E461">
        <v>0.04</v>
      </c>
    </row>
    <row r="462" spans="1:5" x14ac:dyDescent="0.25">
      <c r="A462" t="s">
        <v>256</v>
      </c>
      <c r="B462" t="s">
        <v>458</v>
      </c>
      <c r="C462" t="s">
        <v>3713</v>
      </c>
      <c r="D462" t="s">
        <v>7781</v>
      </c>
      <c r="E462">
        <v>0.93</v>
      </c>
    </row>
    <row r="463" spans="1:5" x14ac:dyDescent="0.25">
      <c r="A463" t="s">
        <v>3103</v>
      </c>
      <c r="B463" t="s">
        <v>3130</v>
      </c>
      <c r="C463" t="s">
        <v>290</v>
      </c>
      <c r="D463" t="s">
        <v>2</v>
      </c>
      <c r="E463">
        <v>0.23</v>
      </c>
    </row>
    <row r="464" spans="1:5" x14ac:dyDescent="0.25">
      <c r="A464" t="s">
        <v>3103</v>
      </c>
      <c r="B464" t="s">
        <v>3130</v>
      </c>
      <c r="C464" t="s">
        <v>576</v>
      </c>
      <c r="D464" t="s">
        <v>2</v>
      </c>
      <c r="E464">
        <v>0.23</v>
      </c>
    </row>
    <row r="465" spans="1:5" x14ac:dyDescent="0.25">
      <c r="A465" t="s">
        <v>3103</v>
      </c>
      <c r="B465" t="s">
        <v>3130</v>
      </c>
      <c r="C465" t="s">
        <v>3457</v>
      </c>
      <c r="D465" t="s">
        <v>7781</v>
      </c>
      <c r="E465">
        <v>0.06</v>
      </c>
    </row>
    <row r="466" spans="1:5" x14ac:dyDescent="0.25">
      <c r="A466" t="s">
        <v>3103</v>
      </c>
      <c r="B466" t="s">
        <v>3130</v>
      </c>
      <c r="C466" t="s">
        <v>3477</v>
      </c>
      <c r="D466" t="s">
        <v>7781</v>
      </c>
      <c r="E466">
        <v>0.41</v>
      </c>
    </row>
    <row r="467" spans="1:5" x14ac:dyDescent="0.25">
      <c r="A467" t="s">
        <v>3279</v>
      </c>
      <c r="B467" t="s">
        <v>3316</v>
      </c>
      <c r="C467" t="s">
        <v>3173</v>
      </c>
      <c r="D467" t="s">
        <v>2</v>
      </c>
      <c r="E467">
        <v>0.5</v>
      </c>
    </row>
    <row r="468" spans="1:5" x14ac:dyDescent="0.25">
      <c r="A468" t="s">
        <v>3279</v>
      </c>
      <c r="B468" t="s">
        <v>3316</v>
      </c>
      <c r="C468" t="s">
        <v>3672</v>
      </c>
      <c r="D468" t="s">
        <v>7781</v>
      </c>
      <c r="E468">
        <v>0.5</v>
      </c>
    </row>
    <row r="469" spans="1:5" x14ac:dyDescent="0.25">
      <c r="A469" t="s">
        <v>3280</v>
      </c>
      <c r="B469" t="s">
        <v>3316</v>
      </c>
      <c r="C469" t="s">
        <v>4376</v>
      </c>
      <c r="D469" t="s">
        <v>7781</v>
      </c>
      <c r="E469">
        <v>0.04</v>
      </c>
    </row>
    <row r="470" spans="1:5" x14ac:dyDescent="0.25">
      <c r="A470" t="s">
        <v>4354</v>
      </c>
      <c r="B470" t="s">
        <v>4368</v>
      </c>
      <c r="C470" t="s">
        <v>3222</v>
      </c>
      <c r="D470" t="s">
        <v>2</v>
      </c>
      <c r="E470">
        <v>0.16</v>
      </c>
    </row>
    <row r="471" spans="1:5" x14ac:dyDescent="0.25">
      <c r="A471" t="s">
        <v>4354</v>
      </c>
      <c r="B471" t="s">
        <v>4368</v>
      </c>
      <c r="C471" t="s">
        <v>3895</v>
      </c>
      <c r="D471" t="s">
        <v>7781</v>
      </c>
      <c r="E471">
        <v>0.05</v>
      </c>
    </row>
    <row r="472" spans="1:5" x14ac:dyDescent="0.25">
      <c r="A472" t="s">
        <v>4354</v>
      </c>
      <c r="B472" t="s">
        <v>4368</v>
      </c>
      <c r="C472" t="s">
        <v>3971</v>
      </c>
      <c r="D472" t="s">
        <v>7781</v>
      </c>
      <c r="E472">
        <v>0.16</v>
      </c>
    </row>
    <row r="473" spans="1:5" x14ac:dyDescent="0.25">
      <c r="A473" t="s">
        <v>105</v>
      </c>
      <c r="B473" t="s">
        <v>495</v>
      </c>
      <c r="C473" t="s">
        <v>3479</v>
      </c>
      <c r="D473" t="s">
        <v>7781</v>
      </c>
      <c r="E473">
        <v>0.05</v>
      </c>
    </row>
    <row r="474" spans="1:5" x14ac:dyDescent="0.25">
      <c r="A474" t="s">
        <v>155</v>
      </c>
      <c r="B474" t="s">
        <v>519</v>
      </c>
      <c r="C474" t="s">
        <v>576</v>
      </c>
      <c r="D474" t="s">
        <v>2</v>
      </c>
      <c r="E474">
        <v>0.13</v>
      </c>
    </row>
    <row r="475" spans="1:5" x14ac:dyDescent="0.25">
      <c r="A475" t="s">
        <v>158</v>
      </c>
      <c r="B475" t="s">
        <v>524</v>
      </c>
      <c r="C475" t="s">
        <v>3713</v>
      </c>
      <c r="D475" t="s">
        <v>7781</v>
      </c>
      <c r="E475">
        <v>0.05</v>
      </c>
    </row>
    <row r="476" spans="1:5" x14ac:dyDescent="0.25">
      <c r="A476" t="s">
        <v>158</v>
      </c>
      <c r="B476" t="s">
        <v>524</v>
      </c>
      <c r="C476" t="s">
        <v>3779</v>
      </c>
      <c r="D476" t="s">
        <v>7781</v>
      </c>
      <c r="E476">
        <v>0.34</v>
      </c>
    </row>
    <row r="477" spans="1:5" x14ac:dyDescent="0.25">
      <c r="A477" t="s">
        <v>158</v>
      </c>
      <c r="B477" t="s">
        <v>524</v>
      </c>
      <c r="C477" t="s">
        <v>3840</v>
      </c>
      <c r="D477" t="s">
        <v>7781</v>
      </c>
      <c r="E477">
        <v>0.61</v>
      </c>
    </row>
    <row r="478" spans="1:5" x14ac:dyDescent="0.25">
      <c r="A478" t="s">
        <v>4002</v>
      </c>
      <c r="B478" t="s">
        <v>4033</v>
      </c>
      <c r="C478" t="s">
        <v>3457</v>
      </c>
      <c r="D478" t="s">
        <v>7781</v>
      </c>
      <c r="E478">
        <v>0.35</v>
      </c>
    </row>
    <row r="479" spans="1:5" x14ac:dyDescent="0.25">
      <c r="A479" t="s">
        <v>4002</v>
      </c>
      <c r="B479" t="s">
        <v>4033</v>
      </c>
      <c r="C479" t="s">
        <v>3477</v>
      </c>
      <c r="D479" t="s">
        <v>7781</v>
      </c>
      <c r="E479">
        <v>0.55000000000000004</v>
      </c>
    </row>
    <row r="480" spans="1:5" x14ac:dyDescent="0.25">
      <c r="A480" t="s">
        <v>4002</v>
      </c>
      <c r="B480" t="s">
        <v>4033</v>
      </c>
      <c r="C480" t="s">
        <v>3713</v>
      </c>
      <c r="D480" t="s">
        <v>7781</v>
      </c>
      <c r="E480">
        <v>0.1</v>
      </c>
    </row>
    <row r="481" spans="1:5" x14ac:dyDescent="0.25">
      <c r="A481" t="s">
        <v>4391</v>
      </c>
      <c r="B481" t="s">
        <v>7766</v>
      </c>
      <c r="C481" t="s">
        <v>292</v>
      </c>
      <c r="D481" t="s">
        <v>2</v>
      </c>
      <c r="E481">
        <v>0.25</v>
      </c>
    </row>
    <row r="482" spans="1:5" x14ac:dyDescent="0.25">
      <c r="A482" t="s">
        <v>4391</v>
      </c>
      <c r="B482" t="s">
        <v>7766</v>
      </c>
      <c r="C482" t="s">
        <v>3895</v>
      </c>
      <c r="D482" t="s">
        <v>7781</v>
      </c>
      <c r="E482">
        <v>0.25</v>
      </c>
    </row>
    <row r="483" spans="1:5" x14ac:dyDescent="0.25">
      <c r="A483" t="s">
        <v>4392</v>
      </c>
      <c r="B483" t="s">
        <v>7767</v>
      </c>
      <c r="C483" t="s">
        <v>3222</v>
      </c>
      <c r="D483" t="s">
        <v>2</v>
      </c>
      <c r="E483">
        <v>0.5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BC0A5-B972-457B-ADE9-D925E39651E0}">
  <dimension ref="A1:J1458"/>
  <sheetViews>
    <sheetView topLeftCell="A14" workbookViewId="0">
      <selection activeCell="A2" sqref="A2:D38"/>
    </sheetView>
  </sheetViews>
  <sheetFormatPr defaultRowHeight="15" x14ac:dyDescent="0.25"/>
  <cols>
    <col min="1" max="1" width="14" bestFit="1" customWidth="1"/>
    <col min="2" max="2" width="28" bestFit="1" customWidth="1"/>
    <col min="3" max="3" width="20.85546875" bestFit="1" customWidth="1"/>
    <col min="4" max="4" width="11.28515625" bestFit="1" customWidth="1"/>
    <col min="5" max="5" width="9.85546875" bestFit="1" customWidth="1"/>
    <col min="8" max="8" width="30.42578125" bestFit="1" customWidth="1"/>
    <col min="9" max="9" width="26.7109375" bestFit="1" customWidth="1"/>
    <col min="10" max="10" width="14.42578125" bestFit="1" customWidth="1"/>
  </cols>
  <sheetData>
    <row r="1" spans="1:10" ht="15.75" x14ac:dyDescent="0.25">
      <c r="A1" s="187" t="s">
        <v>7755</v>
      </c>
      <c r="B1" s="187"/>
      <c r="C1" s="187"/>
      <c r="D1" s="187"/>
      <c r="E1" s="117"/>
    </row>
    <row r="2" spans="1:10" x14ac:dyDescent="0.25">
      <c r="A2" s="118" t="s">
        <v>7756</v>
      </c>
      <c r="B2" s="119" t="s">
        <v>264</v>
      </c>
      <c r="C2" s="119" t="s">
        <v>7757</v>
      </c>
      <c r="D2" s="119" t="s">
        <v>3567</v>
      </c>
      <c r="E2" s="119" t="s">
        <v>7758</v>
      </c>
      <c r="H2" s="120" t="s">
        <v>7756</v>
      </c>
      <c r="I2" s="120" t="s">
        <v>264</v>
      </c>
      <c r="J2" t="s">
        <v>7759</v>
      </c>
    </row>
    <row r="3" spans="1:10" x14ac:dyDescent="0.25">
      <c r="A3" s="121" t="s">
        <v>4286</v>
      </c>
      <c r="B3" s="26" t="s">
        <v>3457</v>
      </c>
      <c r="C3" s="55">
        <v>6.2906269658209279E-4</v>
      </c>
      <c r="D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" s="26" t="str">
        <f>IF(
  COUNTIF($F$3:$F3, $F3)=1,
  SUMIF($F:$F, $F3, $I:$I),
  ""
)</f>
        <v/>
      </c>
      <c r="H3" t="s">
        <v>4286</v>
      </c>
      <c r="I3" t="s">
        <v>3457</v>
      </c>
      <c r="J3">
        <v>0</v>
      </c>
    </row>
    <row r="4" spans="1:10" x14ac:dyDescent="0.25">
      <c r="A4" s="121" t="s">
        <v>4286</v>
      </c>
      <c r="B4" s="26" t="s">
        <v>3713</v>
      </c>
      <c r="C4" s="55">
        <v>1.3979171035157618E-4</v>
      </c>
      <c r="D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" s="26" t="str">
        <f>IF(
  COUNTIF($F$3:$F4, $F4)=1,
  SUMIF($F:$F, $F4, $I:$I),
  ""
)</f>
        <v/>
      </c>
      <c r="H4" t="s">
        <v>4286</v>
      </c>
      <c r="I4" t="s">
        <v>3713</v>
      </c>
      <c r="J4">
        <v>0</v>
      </c>
    </row>
    <row r="5" spans="1:10" x14ac:dyDescent="0.25">
      <c r="A5" s="121" t="s">
        <v>4286</v>
      </c>
      <c r="B5" s="26" t="s">
        <v>3895</v>
      </c>
      <c r="C5" s="55">
        <v>7.9681274900398405E-3</v>
      </c>
      <c r="D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" s="26" t="str">
        <f>IF(
  COUNTIF($F$3:$F5, $F5)=1,
  SUMIF($F:$F, $F5, $I:$I),
  ""
)</f>
        <v/>
      </c>
      <c r="H5" t="s">
        <v>4286</v>
      </c>
      <c r="I5" t="s">
        <v>3895</v>
      </c>
      <c r="J5">
        <v>0.01</v>
      </c>
    </row>
    <row r="6" spans="1:10" x14ac:dyDescent="0.25">
      <c r="A6" s="121" t="s">
        <v>4286</v>
      </c>
      <c r="B6" s="26" t="s">
        <v>3971</v>
      </c>
      <c r="C6" s="55">
        <v>3.4947927587894039E-4</v>
      </c>
      <c r="D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" s="26" t="str">
        <f>IF(
  COUNTIF($F$3:$F6, $F6)=1,
  SUMIF($F:$F, $F6, $I:$I),
  ""
)</f>
        <v/>
      </c>
      <c r="H6" t="s">
        <v>4286</v>
      </c>
      <c r="I6" t="s">
        <v>3971</v>
      </c>
      <c r="J6">
        <v>0</v>
      </c>
    </row>
    <row r="7" spans="1:10" x14ac:dyDescent="0.25">
      <c r="A7" s="121" t="s">
        <v>4286</v>
      </c>
      <c r="B7" s="26" t="s">
        <v>3374</v>
      </c>
      <c r="C7" s="55">
        <v>0.99091353882714761</v>
      </c>
      <c r="D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" s="26" t="str">
        <f>IF(
  COUNTIF($F$3:$F7, $F7)=1,
  SUMIF($F:$F, $F7, $I:$I),
  ""
)</f>
        <v/>
      </c>
      <c r="H7" t="s">
        <v>4286</v>
      </c>
      <c r="I7" t="s">
        <v>3374</v>
      </c>
      <c r="J7">
        <v>0.99</v>
      </c>
    </row>
    <row r="8" spans="1:10" x14ac:dyDescent="0.25">
      <c r="A8" s="121" t="s">
        <v>4287</v>
      </c>
      <c r="B8" s="26" t="s">
        <v>3323</v>
      </c>
      <c r="C8" s="55">
        <v>4.5867351619117509E-5</v>
      </c>
      <c r="D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" s="26" t="str">
        <f>IF(
  COUNTIF($F$3:$F8, $F8)=1,
  SUMIF($F:$F, $F8, $I:$I),
  ""
)</f>
        <v/>
      </c>
      <c r="H8" t="s">
        <v>4287</v>
      </c>
      <c r="I8" t="s">
        <v>3323</v>
      </c>
      <c r="J8">
        <v>0</v>
      </c>
    </row>
    <row r="9" spans="1:10" x14ac:dyDescent="0.25">
      <c r="A9" s="121" t="s">
        <v>4287</v>
      </c>
      <c r="B9" s="26" t="s">
        <v>4372</v>
      </c>
      <c r="C9" s="55">
        <v>8.1185212365837978E-3</v>
      </c>
      <c r="D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" s="26" t="str">
        <f>IF(
  COUNTIF($F$3:$F9, $F9)=1,
  SUMIF($F:$F, $F9, $I:$I),
  ""
)</f>
        <v/>
      </c>
      <c r="H9" t="s">
        <v>4287</v>
      </c>
      <c r="I9" t="s">
        <v>4372</v>
      </c>
      <c r="J9">
        <v>0.01</v>
      </c>
    </row>
    <row r="10" spans="1:10" x14ac:dyDescent="0.25">
      <c r="A10" s="121" t="s">
        <v>4287</v>
      </c>
      <c r="B10" s="26" t="s">
        <v>3374</v>
      </c>
      <c r="C10" s="55">
        <v>0.99100999908265297</v>
      </c>
      <c r="D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0" s="26" t="str">
        <f>IF(
  COUNTIF($F$3:$F10, $F10)=1,
  SUMIF($F:$F, $F10, $I:$I),
  ""
)</f>
        <v/>
      </c>
      <c r="H10" t="s">
        <v>4287</v>
      </c>
      <c r="I10" t="s">
        <v>4373</v>
      </c>
      <c r="J10">
        <v>0</v>
      </c>
    </row>
    <row r="11" spans="1:10" x14ac:dyDescent="0.25">
      <c r="A11" s="121" t="s">
        <v>4287</v>
      </c>
      <c r="B11" s="26" t="s">
        <v>4373</v>
      </c>
      <c r="C11" s="55">
        <v>8.2561232914411505E-4</v>
      </c>
      <c r="D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" s="26" t="str">
        <f>IF(
  COUNTIF($F$3:$F11, $F11)=1,
  SUMIF($F:$F, $F11, $I:$I),
  ""
)</f>
        <v/>
      </c>
      <c r="H11" t="s">
        <v>4287</v>
      </c>
      <c r="I11" t="s">
        <v>3374</v>
      </c>
      <c r="J11">
        <v>0.99</v>
      </c>
    </row>
    <row r="12" spans="1:10" x14ac:dyDescent="0.25">
      <c r="A12" s="121" t="s">
        <v>4360</v>
      </c>
      <c r="B12" s="26" t="s">
        <v>12</v>
      </c>
      <c r="C12" s="55">
        <v>0.15620763122215761</v>
      </c>
      <c r="D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2" s="26" t="str">
        <f>IF(
  COUNTIF($F$3:$F12, $F12)=1,
  SUMIF($F:$F, $F12, $I:$I),
  ""
)</f>
        <v/>
      </c>
      <c r="H12" t="s">
        <v>4360</v>
      </c>
      <c r="I12" t="s">
        <v>12</v>
      </c>
      <c r="J12">
        <v>0.16</v>
      </c>
    </row>
    <row r="13" spans="1:10" x14ac:dyDescent="0.25">
      <c r="A13" s="121" t="s">
        <v>4360</v>
      </c>
      <c r="B13" s="26" t="s">
        <v>292</v>
      </c>
      <c r="C13" s="55">
        <v>0.51651171799341467</v>
      </c>
      <c r="D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3" s="26" t="str">
        <f>IF(
  COUNTIF($F$3:$F13, $F13)=1,
  SUMIF($F:$F, $F13, $I:$I),
  ""
)</f>
        <v/>
      </c>
      <c r="H13" t="s">
        <v>4360</v>
      </c>
      <c r="I13" t="s">
        <v>292</v>
      </c>
      <c r="J13">
        <v>0.52</v>
      </c>
    </row>
    <row r="14" spans="1:10" x14ac:dyDescent="0.25">
      <c r="A14" s="121" t="s">
        <v>4360</v>
      </c>
      <c r="B14" s="26" t="s">
        <v>574</v>
      </c>
      <c r="C14" s="55">
        <v>7.3406933953128001E-2</v>
      </c>
      <c r="D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4" s="26" t="str">
        <f>IF(
  COUNTIF($F$3:$F14, $F14)=1,
  SUMIF($F:$F, $F14, $I:$I),
  ""
)</f>
        <v/>
      </c>
      <c r="H14" t="s">
        <v>4360</v>
      </c>
      <c r="I14" t="s">
        <v>574</v>
      </c>
      <c r="J14">
        <v>7.0000000000000007E-2</v>
      </c>
    </row>
    <row r="15" spans="1:10" x14ac:dyDescent="0.25">
      <c r="A15" s="121" t="s">
        <v>4360</v>
      </c>
      <c r="B15" s="26" t="s">
        <v>3457</v>
      </c>
      <c r="C15" s="55">
        <v>1.0749564206856476E-2</v>
      </c>
      <c r="D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5" s="26" t="str">
        <f>IF(
  COUNTIF($F$3:$F15, $F15)=1,
  SUMIF($F:$F, $F15, $I:$I),
  ""
)</f>
        <v/>
      </c>
      <c r="H15" t="s">
        <v>4360</v>
      </c>
      <c r="I15" t="s">
        <v>3457</v>
      </c>
      <c r="J15">
        <v>0.01</v>
      </c>
    </row>
    <row r="16" spans="1:10" x14ac:dyDescent="0.25">
      <c r="A16" s="121" t="s">
        <v>4360</v>
      </c>
      <c r="B16" s="26" t="s">
        <v>3477</v>
      </c>
      <c r="C16" s="55">
        <v>1.7238039899283356E-2</v>
      </c>
      <c r="D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6" s="26" t="str">
        <f>IF(
  COUNTIF($F$3:$F16, $F16)=1,
  SUMIF($F:$F, $F16, $I:$I),
  ""
)</f>
        <v/>
      </c>
      <c r="H16" t="s">
        <v>4360</v>
      </c>
      <c r="I16" t="s">
        <v>3477</v>
      </c>
      <c r="J16">
        <v>0.02</v>
      </c>
    </row>
    <row r="17" spans="1:10" x14ac:dyDescent="0.25">
      <c r="A17" s="121" t="s">
        <v>4360</v>
      </c>
      <c r="B17" s="26" t="s">
        <v>3713</v>
      </c>
      <c r="C17" s="55">
        <v>9.5293434049970913E-2</v>
      </c>
      <c r="D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7" s="26" t="str">
        <f>IF(
  COUNTIF($F$3:$F17, $F17)=1,
  SUMIF($F:$F, $F17, $I:$I),
  ""
)</f>
        <v/>
      </c>
      <c r="H17" t="s">
        <v>4360</v>
      </c>
      <c r="I17" t="s">
        <v>3713</v>
      </c>
      <c r="J17">
        <v>0.1</v>
      </c>
    </row>
    <row r="18" spans="1:10" x14ac:dyDescent="0.25">
      <c r="A18" s="121" t="s">
        <v>4360</v>
      </c>
      <c r="B18" s="26" t="s">
        <v>3374</v>
      </c>
      <c r="C18" s="55">
        <v>0.12947898508619018</v>
      </c>
      <c r="D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8" s="26" t="str">
        <f>IF(
  COUNTIF($F$3:$F18, $F18)=1,
  SUMIF($F:$F, $F18, $I:$I),
  ""
)</f>
        <v/>
      </c>
      <c r="H18" t="s">
        <v>4360</v>
      </c>
      <c r="I18" t="s">
        <v>4376</v>
      </c>
      <c r="J18">
        <v>0</v>
      </c>
    </row>
    <row r="19" spans="1:10" x14ac:dyDescent="0.25">
      <c r="A19" s="121" t="s">
        <v>4360</v>
      </c>
      <c r="B19" s="26" t="s">
        <v>4376</v>
      </c>
      <c r="C19" s="55">
        <v>1.1136935889986439E-3</v>
      </c>
      <c r="D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9" s="26" t="str">
        <f>IF(
  COUNTIF($F$3:$F19, $F19)=1,
  SUMIF($F:$F, $F19, $I:$I),
  ""
)</f>
        <v/>
      </c>
      <c r="H19" t="s">
        <v>4360</v>
      </c>
      <c r="I19" t="s">
        <v>3374</v>
      </c>
      <c r="J19">
        <v>0.13</v>
      </c>
    </row>
    <row r="20" spans="1:10" x14ac:dyDescent="0.25">
      <c r="A20" s="121" t="s">
        <v>4288</v>
      </c>
      <c r="B20" s="26" t="s">
        <v>4078</v>
      </c>
      <c r="C20" s="55">
        <v>0.56506344054293312</v>
      </c>
      <c r="D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20" s="26" t="str">
        <f>IF(
  COUNTIF($F$3:$F20, $F20)=1,
  SUMIF($F:$F, $F20, $I:$I),
  ""
)</f>
        <v/>
      </c>
      <c r="H20" t="s">
        <v>4288</v>
      </c>
      <c r="I20" t="s">
        <v>4078</v>
      </c>
      <c r="J20">
        <v>0.56999999999999995</v>
      </c>
    </row>
    <row r="21" spans="1:10" x14ac:dyDescent="0.25">
      <c r="A21" s="121" t="s">
        <v>4288</v>
      </c>
      <c r="B21" s="26" t="s">
        <v>4126</v>
      </c>
      <c r="C21" s="55">
        <v>0.43493655945706683</v>
      </c>
      <c r="D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21" s="26" t="str">
        <f>IF(
  COUNTIF($F$3:$F21, $F21)=1,
  SUMIF($F:$F, $F21, $I:$I),
  ""
)</f>
        <v/>
      </c>
      <c r="H21" t="s">
        <v>4288</v>
      </c>
      <c r="I21" t="s">
        <v>4126</v>
      </c>
      <c r="J21">
        <v>0.43</v>
      </c>
    </row>
    <row r="22" spans="1:10" x14ac:dyDescent="0.25">
      <c r="A22" s="121" t="s">
        <v>3979</v>
      </c>
      <c r="B22" s="26" t="s">
        <v>276</v>
      </c>
      <c r="C22" s="55">
        <v>7.9408736180359846E-2</v>
      </c>
      <c r="D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22" s="26" t="str">
        <f>IF(
  COUNTIF($F$3:$F22, $F22)=1,
  SUMIF($F:$F, $F22, $I:$I),
  ""
)</f>
        <v/>
      </c>
      <c r="H22" t="s">
        <v>3979</v>
      </c>
      <c r="I22" t="s">
        <v>276</v>
      </c>
      <c r="J22">
        <v>0.08</v>
      </c>
    </row>
    <row r="23" spans="1:10" x14ac:dyDescent="0.25">
      <c r="A23" s="121" t="s">
        <v>3979</v>
      </c>
      <c r="B23" s="26" t="s">
        <v>3897</v>
      </c>
      <c r="C23" s="55">
        <v>0.92059126381964018</v>
      </c>
      <c r="D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23" s="26" t="str">
        <f>IF(
  COUNTIF($F$3:$F23, $F23)=1,
  SUMIF($F:$F, $F23, $I:$I),
  ""
)</f>
        <v/>
      </c>
      <c r="H23" t="s">
        <v>3979</v>
      </c>
      <c r="I23" t="s">
        <v>3897</v>
      </c>
      <c r="J23">
        <v>0.92</v>
      </c>
    </row>
    <row r="24" spans="1:10" x14ac:dyDescent="0.25">
      <c r="A24" s="121" t="s">
        <v>646</v>
      </c>
      <c r="B24" s="26" t="s">
        <v>3672</v>
      </c>
      <c r="C24" s="55">
        <v>1</v>
      </c>
      <c r="D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" s="26" t="str">
        <f>IF(
  COUNTIF($F$3:$F24, $F24)=1,
  SUMIF($F:$F, $F24, $I:$I),
  ""
)</f>
        <v/>
      </c>
      <c r="H24" t="s">
        <v>646</v>
      </c>
      <c r="I24" t="s">
        <v>3672</v>
      </c>
      <c r="J24">
        <v>1</v>
      </c>
    </row>
    <row r="25" spans="1:10" x14ac:dyDescent="0.25">
      <c r="A25" s="121" t="s">
        <v>658</v>
      </c>
      <c r="B25" s="26" t="s">
        <v>4372</v>
      </c>
      <c r="C25" s="55">
        <v>1</v>
      </c>
      <c r="D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5" s="26" t="str">
        <f>IF(
  COUNTIF($F$3:$F25, $F25)=1,
  SUMIF($F:$F, $F25, $I:$I),
  ""
)</f>
        <v/>
      </c>
      <c r="H25" t="s">
        <v>658</v>
      </c>
      <c r="I25" t="s">
        <v>4372</v>
      </c>
      <c r="J25">
        <v>1</v>
      </c>
    </row>
    <row r="26" spans="1:10" x14ac:dyDescent="0.25">
      <c r="A26" s="121" t="s">
        <v>3080</v>
      </c>
      <c r="B26" s="26" t="s">
        <v>3457</v>
      </c>
      <c r="C26" s="55">
        <v>0.92035068917269502</v>
      </c>
      <c r="D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26" s="26" t="str">
        <f>IF(
  COUNTIF($F$3:$F26, $F26)=1,
  SUMIF($F:$F, $F26, $I:$I),
  ""
)</f>
        <v/>
      </c>
      <c r="H26" t="s">
        <v>3080</v>
      </c>
      <c r="I26" t="s">
        <v>3457</v>
      </c>
      <c r="J26">
        <v>0.92</v>
      </c>
    </row>
    <row r="27" spans="1:10" x14ac:dyDescent="0.25">
      <c r="A27" s="121" t="s">
        <v>3080</v>
      </c>
      <c r="B27" s="26" t="s">
        <v>3477</v>
      </c>
      <c r="C27" s="55">
        <v>7.9649310827304934E-2</v>
      </c>
      <c r="D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27" s="26" t="str">
        <f>IF(
  COUNTIF($F$3:$F27, $F27)=1,
  SUMIF($F:$F, $F27, $I:$I),
  ""
)</f>
        <v/>
      </c>
      <c r="H27" t="s">
        <v>3080</v>
      </c>
      <c r="I27" t="s">
        <v>3477</v>
      </c>
      <c r="J27">
        <v>0.08</v>
      </c>
    </row>
    <row r="28" spans="1:10" x14ac:dyDescent="0.25">
      <c r="A28" s="121" t="s">
        <v>3081</v>
      </c>
      <c r="B28" s="26" t="s">
        <v>4372</v>
      </c>
      <c r="C28" s="55">
        <v>1</v>
      </c>
      <c r="D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8" s="26" t="str">
        <f>IF(
  COUNTIF($F$3:$F28, $F28)=1,
  SUMIF($F:$F, $F28, $I:$I),
  ""
)</f>
        <v/>
      </c>
      <c r="H28" t="s">
        <v>3081</v>
      </c>
      <c r="I28" t="s">
        <v>4372</v>
      </c>
      <c r="J28">
        <v>1</v>
      </c>
    </row>
    <row r="29" spans="1:10" x14ac:dyDescent="0.25">
      <c r="A29" s="121" t="s">
        <v>3224</v>
      </c>
      <c r="B29" s="26" t="s">
        <v>574</v>
      </c>
      <c r="C29" s="55">
        <v>3.1513394534815067E-2</v>
      </c>
      <c r="D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9" s="26" t="str">
        <f>IF(
  COUNTIF($F$3:$F29, $F29)=1,
  SUMIF($F:$F, $F29, $I:$I),
  ""
)</f>
        <v/>
      </c>
      <c r="H29" t="s">
        <v>3224</v>
      </c>
      <c r="I29" t="s">
        <v>574</v>
      </c>
      <c r="J29">
        <v>0.03</v>
      </c>
    </row>
    <row r="30" spans="1:10" x14ac:dyDescent="0.25">
      <c r="A30" s="121" t="s">
        <v>3224</v>
      </c>
      <c r="B30" s="26" t="s">
        <v>4351</v>
      </c>
      <c r="C30" s="55">
        <v>0.96848660546518495</v>
      </c>
      <c r="D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30" s="26" t="str">
        <f>IF(
  COUNTIF($F$3:$F30, $F30)=1,
  SUMIF($F:$F, $F30, $I:$I),
  ""
)</f>
        <v/>
      </c>
      <c r="H30" t="s">
        <v>3224</v>
      </c>
      <c r="I30" t="s">
        <v>4351</v>
      </c>
      <c r="J30">
        <v>0.97</v>
      </c>
    </row>
    <row r="31" spans="1:10" x14ac:dyDescent="0.25">
      <c r="A31" s="121" t="s">
        <v>3461</v>
      </c>
      <c r="B31" s="26" t="s">
        <v>3175</v>
      </c>
      <c r="C31" s="55">
        <v>1</v>
      </c>
      <c r="D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1" s="26" t="str">
        <f>IF(
  COUNTIF($F$3:$F31, $F31)=1,
  SUMIF($F:$F, $F31, $I:$I),
  ""
)</f>
        <v/>
      </c>
      <c r="H31" t="s">
        <v>3461</v>
      </c>
      <c r="I31" t="s">
        <v>3175</v>
      </c>
      <c r="J31">
        <v>1</v>
      </c>
    </row>
    <row r="32" spans="1:10" x14ac:dyDescent="0.25">
      <c r="A32" s="121" t="s">
        <v>4205</v>
      </c>
      <c r="B32" s="26" t="s">
        <v>3479</v>
      </c>
      <c r="C32" s="55">
        <v>0.83333333333333337</v>
      </c>
      <c r="D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32" s="26" t="str">
        <f>IF(
  COUNTIF($F$3:$F32, $F32)=1,
  SUMIF($F:$F, $F32, $I:$I),
  ""
)</f>
        <v/>
      </c>
      <c r="H32" t="s">
        <v>4205</v>
      </c>
      <c r="I32" t="s">
        <v>3479</v>
      </c>
      <c r="J32">
        <v>0.83</v>
      </c>
    </row>
    <row r="33" spans="1:10" x14ac:dyDescent="0.25">
      <c r="A33" s="121" t="s">
        <v>4205</v>
      </c>
      <c r="B33" s="26" t="s">
        <v>3481</v>
      </c>
      <c r="C33" s="55">
        <v>3.5940803382663852E-2</v>
      </c>
      <c r="D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3" s="26" t="str">
        <f>IF(
  COUNTIF($F$3:$F33, $F33)=1,
  SUMIF($F:$F, $F33, $I:$I),
  ""
)</f>
        <v/>
      </c>
      <c r="H33" t="s">
        <v>4205</v>
      </c>
      <c r="I33" t="s">
        <v>3481</v>
      </c>
      <c r="J33">
        <v>0.04</v>
      </c>
    </row>
    <row r="34" spans="1:10" x14ac:dyDescent="0.25">
      <c r="A34" s="121" t="s">
        <v>4205</v>
      </c>
      <c r="B34" s="26" t="s">
        <v>4078</v>
      </c>
      <c r="C34" s="55">
        <v>1.7941038289875502E-2</v>
      </c>
      <c r="D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" s="26" t="str">
        <f>IF(
  COUNTIF($F$3:$F34, $F34)=1,
  SUMIF($F:$F, $F34, $I:$I),
  ""
)</f>
        <v/>
      </c>
      <c r="H34" t="s">
        <v>4205</v>
      </c>
      <c r="I34" t="s">
        <v>4078</v>
      </c>
      <c r="J34">
        <v>0.02</v>
      </c>
    </row>
    <row r="35" spans="1:10" x14ac:dyDescent="0.25">
      <c r="A35" s="121" t="s">
        <v>4205</v>
      </c>
      <c r="B35" s="26" t="s">
        <v>4126</v>
      </c>
      <c r="C35" s="55">
        <v>0.11278482499412734</v>
      </c>
      <c r="D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35" s="26" t="str">
        <f>IF(
  COUNTIF($F$3:$F35, $F35)=1,
  SUMIF($F:$F, $F35, $I:$I),
  ""
)</f>
        <v/>
      </c>
      <c r="H35" t="s">
        <v>4205</v>
      </c>
      <c r="I35" t="s">
        <v>4126</v>
      </c>
      <c r="J35">
        <v>0.11</v>
      </c>
    </row>
    <row r="36" spans="1:10" x14ac:dyDescent="0.25">
      <c r="A36" s="121" t="s">
        <v>3932</v>
      </c>
      <c r="B36" s="26" t="s">
        <v>3672</v>
      </c>
      <c r="C36" s="55">
        <v>1</v>
      </c>
      <c r="D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6" s="26" t="str">
        <f>IF(
  COUNTIF($F$3:$F36, $F36)=1,
  SUMIF($F:$F, $F36, $I:$I),
  ""
)</f>
        <v/>
      </c>
      <c r="H36" t="s">
        <v>3932</v>
      </c>
      <c r="I36" t="s">
        <v>3672</v>
      </c>
      <c r="J36">
        <v>1</v>
      </c>
    </row>
    <row r="37" spans="1:10" x14ac:dyDescent="0.25">
      <c r="A37" s="121" t="s">
        <v>3939</v>
      </c>
      <c r="B37" s="26" t="s">
        <v>576</v>
      </c>
      <c r="C37" s="55">
        <v>0.34261424806028878</v>
      </c>
      <c r="D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37" s="26" t="str">
        <f>IF(
  COUNTIF($F$3:$F37, $F37)=1,
  SUMIF($F:$F, $F37, $I:$I),
  ""
)</f>
        <v/>
      </c>
      <c r="H37" t="s">
        <v>3939</v>
      </c>
      <c r="I37" t="s">
        <v>576</v>
      </c>
      <c r="J37">
        <v>0.34</v>
      </c>
    </row>
    <row r="38" spans="1:10" x14ac:dyDescent="0.25">
      <c r="A38" s="121" t="s">
        <v>3939</v>
      </c>
      <c r="B38" s="26" t="s">
        <v>4372</v>
      </c>
      <c r="C38" s="55">
        <v>0.65738575193971116</v>
      </c>
      <c r="D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38" s="26" t="str">
        <f>IF(
  COUNTIF($F$3:$F38, $F38)=1,
  SUMIF($F:$F, $F38, $I:$I),
  ""
)</f>
        <v/>
      </c>
      <c r="H38" t="s">
        <v>3939</v>
      </c>
      <c r="I38" t="s">
        <v>4372</v>
      </c>
      <c r="J38">
        <v>0.66</v>
      </c>
    </row>
    <row r="39" spans="1:10" x14ac:dyDescent="0.25">
      <c r="A39" s="121" t="s">
        <v>3906</v>
      </c>
      <c r="B39" s="26" t="s">
        <v>3479</v>
      </c>
      <c r="C39" s="55">
        <v>9.7182124994917279E-3</v>
      </c>
      <c r="D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9" s="26" t="str">
        <f>IF(
  COUNTIF($F$3:$F39, $F39)=1,
  SUMIF($F:$F, $F39, $I:$I),
  ""
)</f>
        <v/>
      </c>
      <c r="H39" t="s">
        <v>3906</v>
      </c>
      <c r="I39" t="s">
        <v>3479</v>
      </c>
      <c r="J39">
        <v>0.01</v>
      </c>
    </row>
    <row r="40" spans="1:10" x14ac:dyDescent="0.25">
      <c r="A40" s="121" t="s">
        <v>3906</v>
      </c>
      <c r="B40" s="26" t="s">
        <v>4078</v>
      </c>
      <c r="C40" s="55">
        <v>0.83190338714268286</v>
      </c>
      <c r="D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40" s="26" t="str">
        <f>IF(
  COUNTIF($F$3:$F40, $F40)=1,
  SUMIF($F:$F, $F40, $I:$I),
  ""
)</f>
        <v/>
      </c>
      <c r="H40" t="s">
        <v>3906</v>
      </c>
      <c r="I40" t="s">
        <v>4078</v>
      </c>
      <c r="J40">
        <v>0.83</v>
      </c>
    </row>
    <row r="41" spans="1:10" x14ac:dyDescent="0.25">
      <c r="A41" s="121" t="s">
        <v>3906</v>
      </c>
      <c r="B41" s="26" t="s">
        <v>4126</v>
      </c>
      <c r="C41" s="55">
        <v>0.15837840035782541</v>
      </c>
      <c r="D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41" s="26" t="str">
        <f>IF(
  COUNTIF($F$3:$F41, $F41)=1,
  SUMIF($F:$F, $F41, $I:$I),
  ""
)</f>
        <v/>
      </c>
      <c r="H41" t="s">
        <v>3906</v>
      </c>
      <c r="I41" t="s">
        <v>4126</v>
      </c>
      <c r="J41">
        <v>0.16</v>
      </c>
    </row>
    <row r="42" spans="1:10" x14ac:dyDescent="0.25">
      <c r="A42" s="121" t="s">
        <v>3907</v>
      </c>
      <c r="B42" s="26" t="s">
        <v>4351</v>
      </c>
      <c r="C42" s="55">
        <v>1</v>
      </c>
      <c r="D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2" s="26" t="str">
        <f>IF(
  COUNTIF($F$3:$F42, $F42)=1,
  SUMIF($F:$F, $F42, $I:$I),
  ""
)</f>
        <v/>
      </c>
      <c r="H42" t="s">
        <v>3907</v>
      </c>
      <c r="I42" t="s">
        <v>4351</v>
      </c>
      <c r="J42">
        <v>1</v>
      </c>
    </row>
    <row r="43" spans="1:10" x14ac:dyDescent="0.25">
      <c r="A43" s="121" t="s">
        <v>3725</v>
      </c>
      <c r="B43" s="26" t="s">
        <v>3222</v>
      </c>
      <c r="C43" s="55">
        <v>0.33398355481502556</v>
      </c>
      <c r="D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43" s="26" t="str">
        <f>IF(
  COUNTIF($F$3:$F43, $F43)=1,
  SUMIF($F:$F, $F43, $I:$I),
  ""
)</f>
        <v/>
      </c>
      <c r="H43" t="s">
        <v>3725</v>
      </c>
      <c r="I43" t="s">
        <v>3222</v>
      </c>
      <c r="J43">
        <v>0.33</v>
      </c>
    </row>
    <row r="44" spans="1:10" x14ac:dyDescent="0.25">
      <c r="A44" s="121" t="s">
        <v>3725</v>
      </c>
      <c r="B44" s="26" t="s">
        <v>4372</v>
      </c>
      <c r="C44" s="55">
        <v>0.66601644518497449</v>
      </c>
      <c r="D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0.67</v>
      </c>
      <c r="E44" s="26" t="str">
        <f>IF(
  COUNTIF($F$3:$F44, $F44)=1,
  SUMIF($F:$F, $F44, $I:$I),
  ""
)</f>
        <v/>
      </c>
      <c r="H44" t="s">
        <v>3725</v>
      </c>
      <c r="I44" t="s">
        <v>4372</v>
      </c>
      <c r="J44">
        <v>0.67</v>
      </c>
    </row>
    <row r="45" spans="1:10" x14ac:dyDescent="0.25">
      <c r="A45" s="121" t="s">
        <v>3726</v>
      </c>
      <c r="B45" s="26" t="s">
        <v>3457</v>
      </c>
      <c r="C45" s="55">
        <v>0.97655103639860386</v>
      </c>
      <c r="D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45" s="26" t="str">
        <f>IF(
  COUNTIF($F$3:$F45, $F45)=1,
  SUMIF($F:$F, $F45, $I:$I),
  ""
)</f>
        <v/>
      </c>
      <c r="H45" t="s">
        <v>3726</v>
      </c>
      <c r="I45" t="s">
        <v>3457</v>
      </c>
      <c r="J45">
        <v>0.98</v>
      </c>
    </row>
    <row r="46" spans="1:10" x14ac:dyDescent="0.25">
      <c r="A46" s="121" t="s">
        <v>3726</v>
      </c>
      <c r="B46" s="26" t="s">
        <v>3672</v>
      </c>
      <c r="C46" s="55">
        <v>2.3448963601396113E-2</v>
      </c>
      <c r="D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6" s="26" t="str">
        <f>IF(
  COUNTIF($F$3:$F46, $F46)=1,
  SUMIF($F:$F, $F46, $I:$I),
  ""
)</f>
        <v/>
      </c>
      <c r="H46" t="s">
        <v>3726</v>
      </c>
      <c r="I46" t="s">
        <v>3672</v>
      </c>
      <c r="J46">
        <v>0.02</v>
      </c>
    </row>
    <row r="47" spans="1:10" x14ac:dyDescent="0.25">
      <c r="A47" s="121" t="s">
        <v>3627</v>
      </c>
      <c r="B47" s="26" t="s">
        <v>3713</v>
      </c>
      <c r="C47" s="55">
        <v>0.99900256204650806</v>
      </c>
      <c r="D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7" s="26" t="str">
        <f>IF(
  COUNTIF($F$3:$F47, $F47)=1,
  SUMIF($F:$F, $F47, $I:$I),
  ""
)</f>
        <v/>
      </c>
      <c r="H47" t="s">
        <v>3627</v>
      </c>
      <c r="I47" t="s">
        <v>3713</v>
      </c>
      <c r="J47">
        <v>1</v>
      </c>
    </row>
    <row r="48" spans="1:10" x14ac:dyDescent="0.25">
      <c r="A48" s="121" t="s">
        <v>3627</v>
      </c>
      <c r="B48" s="26" t="s">
        <v>4351</v>
      </c>
      <c r="C48" s="55">
        <v>9.9743795349201071E-4</v>
      </c>
      <c r="D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" s="26" t="str">
        <f>IF(
  COUNTIF($F$3:$F48, $F48)=1,
  SUMIF($F:$F, $F48, $I:$I),
  ""
)</f>
        <v/>
      </c>
      <c r="H48" t="s">
        <v>3627</v>
      </c>
      <c r="I48" t="s">
        <v>4351</v>
      </c>
      <c r="J48">
        <v>0</v>
      </c>
    </row>
    <row r="49" spans="1:10" x14ac:dyDescent="0.25">
      <c r="A49" s="121" t="s">
        <v>3628</v>
      </c>
      <c r="B49" s="26" t="s">
        <v>292</v>
      </c>
      <c r="C49" s="55">
        <v>1</v>
      </c>
      <c r="D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9" s="26" t="str">
        <f>IF(
  COUNTIF($F$3:$F49, $F49)=1,
  SUMIF($F:$F, $F49, $I:$I),
  ""
)</f>
        <v/>
      </c>
      <c r="H49" t="s">
        <v>3628</v>
      </c>
      <c r="I49" t="s">
        <v>292</v>
      </c>
      <c r="J49">
        <v>1</v>
      </c>
    </row>
    <row r="50" spans="1:10" x14ac:dyDescent="0.25">
      <c r="A50" s="121" t="s">
        <v>3629</v>
      </c>
      <c r="B50" s="26" t="s">
        <v>3175</v>
      </c>
      <c r="C50" s="55">
        <v>1</v>
      </c>
      <c r="D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" s="26" t="str">
        <f>IF(
  COUNTIF($F$3:$F50, $F50)=1,
  SUMIF($F:$F, $F50, $I:$I),
  ""
)</f>
        <v/>
      </c>
      <c r="H50" t="s">
        <v>3629</v>
      </c>
      <c r="I50" t="s">
        <v>3175</v>
      </c>
      <c r="J50">
        <v>1</v>
      </c>
    </row>
    <row r="51" spans="1:10" x14ac:dyDescent="0.25">
      <c r="A51" s="121" t="s">
        <v>3630</v>
      </c>
      <c r="B51" s="26" t="s">
        <v>4351</v>
      </c>
      <c r="C51" s="55">
        <v>1</v>
      </c>
      <c r="D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" s="26" t="str">
        <f>IF(
  COUNTIF($F$3:$F51, $F51)=1,
  SUMIF($F:$F, $F51, $I:$I),
  ""
)</f>
        <v/>
      </c>
      <c r="H51" t="s">
        <v>3630</v>
      </c>
      <c r="I51" t="s">
        <v>4351</v>
      </c>
      <c r="J51">
        <v>1</v>
      </c>
    </row>
    <row r="52" spans="1:10" x14ac:dyDescent="0.25">
      <c r="A52" s="121" t="s">
        <v>3631</v>
      </c>
      <c r="B52" s="26" t="s">
        <v>3175</v>
      </c>
      <c r="C52" s="55">
        <v>1</v>
      </c>
      <c r="D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" s="26" t="str">
        <f>IF(
  COUNTIF($F$3:$F52, $F52)=1,
  SUMIF($F:$F, $F52, $I:$I),
  ""
)</f>
        <v/>
      </c>
      <c r="H52" t="s">
        <v>3631</v>
      </c>
      <c r="I52" t="s">
        <v>3175</v>
      </c>
      <c r="J52">
        <v>1</v>
      </c>
    </row>
    <row r="53" spans="1:10" x14ac:dyDescent="0.25">
      <c r="A53" s="121" t="s">
        <v>3632</v>
      </c>
      <c r="B53" s="26" t="s">
        <v>3175</v>
      </c>
      <c r="C53" s="55">
        <v>1</v>
      </c>
      <c r="D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" s="26" t="str">
        <f>IF(
  COUNTIF($F$3:$F53, $F53)=1,
  SUMIF($F:$F, $F53, $I:$I),
  ""
)</f>
        <v/>
      </c>
      <c r="H53" t="s">
        <v>3632</v>
      </c>
      <c r="I53" t="s">
        <v>3175</v>
      </c>
      <c r="J53">
        <v>1</v>
      </c>
    </row>
    <row r="54" spans="1:10" x14ac:dyDescent="0.25">
      <c r="A54" s="121" t="s">
        <v>3633</v>
      </c>
      <c r="B54" s="26" t="s">
        <v>3175</v>
      </c>
      <c r="C54" s="55">
        <v>1</v>
      </c>
      <c r="D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4" s="26" t="str">
        <f>IF(
  COUNTIF($F$3:$F54, $F54)=1,
  SUMIF($F:$F, $F54, $I:$I),
  ""
)</f>
        <v/>
      </c>
      <c r="H54" t="s">
        <v>3633</v>
      </c>
      <c r="I54" t="s">
        <v>3175</v>
      </c>
      <c r="J54">
        <v>1</v>
      </c>
    </row>
    <row r="55" spans="1:10" x14ac:dyDescent="0.25">
      <c r="A55" s="121" t="s">
        <v>3634</v>
      </c>
      <c r="B55" s="26" t="s">
        <v>292</v>
      </c>
      <c r="C55" s="55">
        <v>1</v>
      </c>
      <c r="D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" s="26" t="str">
        <f>IF(
  COUNTIF($F$3:$F55, $F55)=1,
  SUMIF($F:$F, $F55, $I:$I),
  ""
)</f>
        <v/>
      </c>
      <c r="H55" t="s">
        <v>3634</v>
      </c>
      <c r="I55" t="s">
        <v>292</v>
      </c>
      <c r="J55">
        <v>1</v>
      </c>
    </row>
    <row r="56" spans="1:10" x14ac:dyDescent="0.25">
      <c r="A56" s="121" t="s">
        <v>3867</v>
      </c>
      <c r="B56" s="26" t="s">
        <v>3457</v>
      </c>
      <c r="C56" s="55">
        <v>0.98349907113976609</v>
      </c>
      <c r="D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56" s="26" t="str">
        <f>IF(
  COUNTIF($F$3:$F56, $F56)=1,
  SUMIF($F:$F, $F56, $I:$I),
  ""
)</f>
        <v/>
      </c>
      <c r="H56" t="s">
        <v>3867</v>
      </c>
      <c r="I56" t="s">
        <v>3457</v>
      </c>
      <c r="J56">
        <v>0.98</v>
      </c>
    </row>
    <row r="57" spans="1:10" x14ac:dyDescent="0.25">
      <c r="A57" s="121" t="s">
        <v>3867</v>
      </c>
      <c r="B57" s="26" t="s">
        <v>3672</v>
      </c>
      <c r="C57" s="55">
        <v>1.6500928860233854E-2</v>
      </c>
      <c r="D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57" s="26" t="str">
        <f>IF(
  COUNTIF($F$3:$F57, $F57)=1,
  SUMIF($F:$F, $F57, $I:$I),
  ""
)</f>
        <v/>
      </c>
      <c r="H57" t="s">
        <v>3867</v>
      </c>
      <c r="I57" t="s">
        <v>3672</v>
      </c>
      <c r="J57">
        <v>0.02</v>
      </c>
    </row>
    <row r="58" spans="1:10" x14ac:dyDescent="0.25">
      <c r="A58" s="121" t="s">
        <v>4083</v>
      </c>
      <c r="B58" s="26" t="s">
        <v>4372</v>
      </c>
      <c r="C58" s="55">
        <v>1</v>
      </c>
      <c r="D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" s="26" t="str">
        <f>IF(
  COUNTIF($F$3:$F58, $F58)=1,
  SUMIF($F:$F, $F58, $I:$I),
  ""
)</f>
        <v/>
      </c>
      <c r="H58" t="s">
        <v>4083</v>
      </c>
      <c r="I58" t="s">
        <v>4372</v>
      </c>
      <c r="J58">
        <v>1</v>
      </c>
    </row>
    <row r="59" spans="1:10" x14ac:dyDescent="0.25">
      <c r="A59" s="121" t="s">
        <v>4084</v>
      </c>
      <c r="B59" s="26" t="s">
        <v>4372</v>
      </c>
      <c r="C59" s="55">
        <v>1</v>
      </c>
      <c r="D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" s="26" t="str">
        <f>IF(
  COUNTIF($F$3:$F59, $F59)=1,
  SUMIF($F:$F, $F59, $I:$I),
  ""
)</f>
        <v/>
      </c>
      <c r="H59" t="s">
        <v>4084</v>
      </c>
      <c r="I59" t="s">
        <v>4372</v>
      </c>
      <c r="J59">
        <v>1</v>
      </c>
    </row>
    <row r="60" spans="1:10" x14ac:dyDescent="0.25">
      <c r="A60" s="121" t="s">
        <v>3635</v>
      </c>
      <c r="B60" s="26" t="s">
        <v>3173</v>
      </c>
      <c r="C60" s="55">
        <v>1</v>
      </c>
      <c r="D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" s="26" t="str">
        <f>IF(
  COUNTIF($F$3:$F60, $F60)=1,
  SUMIF($F:$F, $F60, $I:$I),
  ""
)</f>
        <v/>
      </c>
      <c r="H60" t="s">
        <v>3635</v>
      </c>
      <c r="I60" t="s">
        <v>3173</v>
      </c>
      <c r="J60">
        <v>1</v>
      </c>
    </row>
    <row r="61" spans="1:10" x14ac:dyDescent="0.25">
      <c r="A61" s="121" t="s">
        <v>3980</v>
      </c>
      <c r="B61" s="26" t="s">
        <v>4372</v>
      </c>
      <c r="C61" s="55">
        <v>1</v>
      </c>
      <c r="D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" s="26" t="str">
        <f>IF(
  COUNTIF($F$3:$F61, $F61)=1,
  SUMIF($F:$F, $F61, $I:$I),
  ""
)</f>
        <v/>
      </c>
      <c r="H61" t="s">
        <v>3980</v>
      </c>
      <c r="I61" t="s">
        <v>4372</v>
      </c>
      <c r="J61">
        <v>1</v>
      </c>
    </row>
    <row r="62" spans="1:10" x14ac:dyDescent="0.25">
      <c r="A62" s="121" t="s">
        <v>3940</v>
      </c>
      <c r="B62" s="26" t="s">
        <v>290</v>
      </c>
      <c r="C62" s="55">
        <v>1</v>
      </c>
      <c r="D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" s="26" t="str">
        <f>IF(
  COUNTIF($F$3:$F62, $F62)=1,
  SUMIF($F:$F, $F62, $I:$I),
  ""
)</f>
        <v/>
      </c>
      <c r="H62" t="s">
        <v>3940</v>
      </c>
      <c r="I62" t="s">
        <v>290</v>
      </c>
      <c r="J62">
        <v>1</v>
      </c>
    </row>
    <row r="63" spans="1:10" x14ac:dyDescent="0.25">
      <c r="A63" s="121" t="s">
        <v>727</v>
      </c>
      <c r="B63" s="26" t="s">
        <v>12</v>
      </c>
      <c r="C63" s="55">
        <v>0.61931982534194685</v>
      </c>
      <c r="D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63" s="26" t="str">
        <f>IF(
  COUNTIF($F$3:$F63, $F63)=1,
  SUMIF($F:$F, $F63, $I:$I),
  ""
)</f>
        <v/>
      </c>
      <c r="H63" t="s">
        <v>727</v>
      </c>
      <c r="I63" t="s">
        <v>12</v>
      </c>
      <c r="J63">
        <v>0.62</v>
      </c>
    </row>
    <row r="64" spans="1:10" x14ac:dyDescent="0.25">
      <c r="A64" s="121" t="s">
        <v>727</v>
      </c>
      <c r="B64" s="26" t="s">
        <v>4372</v>
      </c>
      <c r="C64" s="55">
        <v>0.38068017465805309</v>
      </c>
      <c r="D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0.38</v>
      </c>
      <c r="E64" s="26" t="str">
        <f>IF(
  COUNTIF($F$3:$F64, $F64)=1,
  SUMIF($F:$F, $F64, $I:$I),
  ""
)</f>
        <v/>
      </c>
      <c r="H64" t="s">
        <v>727</v>
      </c>
      <c r="I64" t="s">
        <v>4372</v>
      </c>
      <c r="J64">
        <v>0.38</v>
      </c>
    </row>
    <row r="65" spans="1:10" x14ac:dyDescent="0.25">
      <c r="A65" s="121" t="s">
        <v>736</v>
      </c>
      <c r="B65" s="26" t="s">
        <v>3672</v>
      </c>
      <c r="C65" s="55">
        <v>0.92520649387638854</v>
      </c>
      <c r="D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65" s="26" t="str">
        <f>IF(
  COUNTIF($F$3:$F65, $F65)=1,
  SUMIF($F:$F, $F65, $I:$I),
  ""
)</f>
        <v/>
      </c>
      <c r="H65" t="s">
        <v>736</v>
      </c>
      <c r="I65" t="s">
        <v>3672</v>
      </c>
      <c r="J65">
        <v>0.93</v>
      </c>
    </row>
    <row r="66" spans="1:10" x14ac:dyDescent="0.25">
      <c r="A66" s="121" t="s">
        <v>736</v>
      </c>
      <c r="B66" s="26" t="s">
        <v>4372</v>
      </c>
      <c r="C66" s="55">
        <v>7.4793506123611506E-2</v>
      </c>
      <c r="D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66" s="26" t="str">
        <f>IF(
  COUNTIF($F$3:$F66, $F66)=1,
  SUMIF($F:$F, $F66, $I:$I),
  ""
)</f>
        <v/>
      </c>
      <c r="H66" t="s">
        <v>736</v>
      </c>
      <c r="I66" t="s">
        <v>4372</v>
      </c>
      <c r="J66">
        <v>7.0000000000000007E-2</v>
      </c>
    </row>
    <row r="67" spans="1:10" x14ac:dyDescent="0.25">
      <c r="A67" s="121" t="s">
        <v>749</v>
      </c>
      <c r="B67" s="26" t="s">
        <v>3457</v>
      </c>
      <c r="C67" s="55">
        <v>0.98278639017515601</v>
      </c>
      <c r="D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7" s="26" t="str">
        <f>IF(
  COUNTIF($F$3:$F67, $F67)=1,
  SUMIF($F:$F, $F67, $I:$I),
  ""
)</f>
        <v/>
      </c>
      <c r="H67" t="s">
        <v>749</v>
      </c>
      <c r="I67" t="s">
        <v>3457</v>
      </c>
      <c r="J67">
        <v>0.98</v>
      </c>
    </row>
    <row r="68" spans="1:10" x14ac:dyDescent="0.25">
      <c r="A68" s="121" t="s">
        <v>749</v>
      </c>
      <c r="B68" s="26" t="s">
        <v>3477</v>
      </c>
      <c r="C68" s="55">
        <v>1.7213609824843972E-2</v>
      </c>
      <c r="D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8" s="26" t="str">
        <f>IF(
  COUNTIF($F$3:$F68, $F68)=1,
  SUMIF($F:$F, $F68, $I:$I),
  ""
)</f>
        <v/>
      </c>
      <c r="H68" t="s">
        <v>749</v>
      </c>
      <c r="I68" t="s">
        <v>3477</v>
      </c>
      <c r="J68">
        <v>0.02</v>
      </c>
    </row>
    <row r="69" spans="1:10" x14ac:dyDescent="0.25">
      <c r="A69" s="121" t="s">
        <v>751</v>
      </c>
      <c r="B69" s="26" t="s">
        <v>4126</v>
      </c>
      <c r="C69" s="55">
        <v>1</v>
      </c>
      <c r="D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9" s="26" t="str">
        <f>IF(
  COUNTIF($F$3:$F69, $F69)=1,
  SUMIF($F:$F, $F69, $I:$I),
  ""
)</f>
        <v/>
      </c>
      <c r="H69" t="s">
        <v>751</v>
      </c>
      <c r="I69" t="s">
        <v>4126</v>
      </c>
      <c r="J69">
        <v>1</v>
      </c>
    </row>
    <row r="70" spans="1:10" x14ac:dyDescent="0.25">
      <c r="A70" s="121" t="s">
        <v>3177</v>
      </c>
      <c r="B70" s="26" t="s">
        <v>12</v>
      </c>
      <c r="C70" s="55">
        <v>0.39785091938915162</v>
      </c>
      <c r="D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70" s="26" t="str">
        <f>IF(
  COUNTIF($F$3:$F70, $F70)=1,
  SUMIF($F:$F, $F70, $I:$I),
  ""
)</f>
        <v/>
      </c>
      <c r="H70" t="s">
        <v>3177</v>
      </c>
      <c r="I70" t="s">
        <v>12</v>
      </c>
      <c r="J70">
        <v>0.4</v>
      </c>
    </row>
    <row r="71" spans="1:10" x14ac:dyDescent="0.25">
      <c r="A71" s="121" t="s">
        <v>3177</v>
      </c>
      <c r="B71" s="26" t="s">
        <v>3713</v>
      </c>
      <c r="C71" s="55">
        <v>0.60214908061084838</v>
      </c>
      <c r="D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71" s="26" t="str">
        <f>IF(
  COUNTIF($F$3:$F71, $F71)=1,
  SUMIF($F:$F, $F71, $I:$I),
  ""
)</f>
        <v/>
      </c>
      <c r="H71" t="s">
        <v>3177</v>
      </c>
      <c r="I71" t="s">
        <v>3713</v>
      </c>
      <c r="J71">
        <v>0.6</v>
      </c>
    </row>
    <row r="72" spans="1:10" x14ac:dyDescent="0.25">
      <c r="A72" s="121" t="s">
        <v>3844</v>
      </c>
      <c r="B72" s="26" t="s">
        <v>3173</v>
      </c>
      <c r="C72" s="55">
        <v>0.676683051934174</v>
      </c>
      <c r="D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72" s="26" t="str">
        <f>IF(
  COUNTIF($F$3:$F72, $F72)=1,
  SUMIF($F:$F, $F72, $I:$I),
  ""
)</f>
        <v/>
      </c>
      <c r="H72" t="s">
        <v>3844</v>
      </c>
      <c r="I72" t="s">
        <v>3173</v>
      </c>
      <c r="J72">
        <v>0.68</v>
      </c>
    </row>
    <row r="73" spans="1:10" x14ac:dyDescent="0.25">
      <c r="A73" s="121" t="s">
        <v>3844</v>
      </c>
      <c r="B73" s="26" t="s">
        <v>3457</v>
      </c>
      <c r="C73" s="55">
        <v>3.4209588943506453E-2</v>
      </c>
      <c r="D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3" s="26" t="str">
        <f>IF(
  COUNTIF($F$3:$F73, $F73)=1,
  SUMIF($F:$F, $F73, $I:$I),
  ""
)</f>
        <v/>
      </c>
      <c r="H73" t="s">
        <v>3844</v>
      </c>
      <c r="I73" t="s">
        <v>3457</v>
      </c>
      <c r="J73">
        <v>0.03</v>
      </c>
    </row>
    <row r="74" spans="1:10" x14ac:dyDescent="0.25">
      <c r="A74" s="121" t="s">
        <v>3844</v>
      </c>
      <c r="B74" s="26" t="s">
        <v>3477</v>
      </c>
      <c r="C74" s="55">
        <v>3.2029635962100164E-2</v>
      </c>
      <c r="D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4" s="26" t="str">
        <f>IF(
  COUNTIF($F$3:$F74, $F74)=1,
  SUMIF($F:$F, $F74, $I:$I),
  ""
)</f>
        <v/>
      </c>
      <c r="H74" t="s">
        <v>3844</v>
      </c>
      <c r="I74" t="s">
        <v>3477</v>
      </c>
      <c r="J74">
        <v>0.03</v>
      </c>
    </row>
    <row r="75" spans="1:10" x14ac:dyDescent="0.25">
      <c r="A75" s="121" t="s">
        <v>3844</v>
      </c>
      <c r="B75" s="26" t="s">
        <v>4372</v>
      </c>
      <c r="C75" s="55">
        <v>0.25707772316021943</v>
      </c>
      <c r="D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75" s="26" t="str">
        <f>IF(
  COUNTIF($F$3:$F75, $F75)=1,
  SUMIF($F:$F, $F75, $I:$I),
  ""
)</f>
        <v/>
      </c>
      <c r="H75" t="s">
        <v>3844</v>
      </c>
      <c r="I75" t="s">
        <v>4372</v>
      </c>
      <c r="J75">
        <v>0.26</v>
      </c>
    </row>
    <row r="76" spans="1:10" x14ac:dyDescent="0.25">
      <c r="A76" s="121" t="s">
        <v>3845</v>
      </c>
      <c r="B76" s="26" t="s">
        <v>3713</v>
      </c>
      <c r="C76" s="55">
        <v>1</v>
      </c>
      <c r="D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6" s="26" t="str">
        <f>IF(
  COUNTIF($F$3:$F76, $F76)=1,
  SUMIF($F:$F, $F76, $I:$I),
  ""
)</f>
        <v/>
      </c>
      <c r="H76" t="s">
        <v>3845</v>
      </c>
      <c r="I76" t="s">
        <v>3713</v>
      </c>
      <c r="J76">
        <v>1</v>
      </c>
    </row>
    <row r="77" spans="1:10" x14ac:dyDescent="0.25">
      <c r="A77" s="121" t="s">
        <v>3846</v>
      </c>
      <c r="B77" s="26" t="s">
        <v>3457</v>
      </c>
      <c r="C77" s="55">
        <v>0.8678286586229137</v>
      </c>
      <c r="D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77" s="26" t="str">
        <f>IF(
  COUNTIF($F$3:$F77, $F77)=1,
  SUMIF($F:$F, $F77, $I:$I),
  ""
)</f>
        <v/>
      </c>
      <c r="H77" t="s">
        <v>3846</v>
      </c>
      <c r="I77" t="s">
        <v>3457</v>
      </c>
      <c r="J77">
        <v>0.87</v>
      </c>
    </row>
    <row r="78" spans="1:10" x14ac:dyDescent="0.25">
      <c r="A78" s="121" t="s">
        <v>3846</v>
      </c>
      <c r="B78" s="26" t="s">
        <v>3477</v>
      </c>
      <c r="C78" s="55">
        <v>0.13217134137708633</v>
      </c>
      <c r="D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78" s="26" t="str">
        <f>IF(
  COUNTIF($F$3:$F78, $F78)=1,
  SUMIF($F:$F, $F78, $I:$I),
  ""
)</f>
        <v/>
      </c>
      <c r="H78" t="s">
        <v>3846</v>
      </c>
      <c r="I78" t="s">
        <v>3477</v>
      </c>
      <c r="J78">
        <v>0.13</v>
      </c>
    </row>
    <row r="79" spans="1:10" x14ac:dyDescent="0.25">
      <c r="A79" s="121" t="s">
        <v>4292</v>
      </c>
      <c r="B79" s="26" t="s">
        <v>4126</v>
      </c>
      <c r="C79" s="55">
        <v>1</v>
      </c>
      <c r="D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9" s="26" t="str">
        <f>IF(
  COUNTIF($F$3:$F79, $F79)=1,
  SUMIF($F:$F, $F79, $I:$I),
  ""
)</f>
        <v/>
      </c>
      <c r="H79" t="s">
        <v>4292</v>
      </c>
      <c r="I79" t="s">
        <v>4126</v>
      </c>
      <c r="J79">
        <v>1</v>
      </c>
    </row>
    <row r="80" spans="1:10" x14ac:dyDescent="0.25">
      <c r="A80" s="121" t="s">
        <v>169</v>
      </c>
      <c r="B80" s="26" t="s">
        <v>3479</v>
      </c>
      <c r="C80" s="55">
        <v>1</v>
      </c>
      <c r="D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0" s="26" t="str">
        <f>IF(
  COUNTIF($F$3:$F80, $F80)=1,
  SUMIF($F:$F, $F80, $I:$I),
  ""
)</f>
        <v/>
      </c>
      <c r="H80" t="s">
        <v>169</v>
      </c>
      <c r="I80" t="s">
        <v>3479</v>
      </c>
      <c r="J80">
        <v>1</v>
      </c>
    </row>
    <row r="81" spans="1:10" x14ac:dyDescent="0.25">
      <c r="A81" s="121" t="s">
        <v>7</v>
      </c>
      <c r="B81" s="26" t="s">
        <v>292</v>
      </c>
      <c r="C81" s="55">
        <v>1</v>
      </c>
      <c r="D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1" s="26" t="str">
        <f>IF(
  COUNTIF($F$3:$F81, $F81)=1,
  SUMIF($F:$F, $F81, $I:$I),
  ""
)</f>
        <v/>
      </c>
      <c r="H81" t="s">
        <v>7</v>
      </c>
      <c r="I81" t="s">
        <v>292</v>
      </c>
      <c r="J81">
        <v>1</v>
      </c>
    </row>
    <row r="82" spans="1:10" x14ac:dyDescent="0.25">
      <c r="A82" s="121" t="s">
        <v>171</v>
      </c>
      <c r="B82" s="26" t="s">
        <v>3672</v>
      </c>
      <c r="C82" s="55">
        <v>1</v>
      </c>
      <c r="D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2" s="26" t="str">
        <f>IF(
  COUNTIF($F$3:$F82, $F82)=1,
  SUMIF($F:$F, $F82, $I:$I),
  ""
)</f>
        <v/>
      </c>
      <c r="H82" t="s">
        <v>171</v>
      </c>
      <c r="I82" t="s">
        <v>3672</v>
      </c>
      <c r="J82">
        <v>1</v>
      </c>
    </row>
    <row r="83" spans="1:10" x14ac:dyDescent="0.25">
      <c r="A83" s="121" t="s">
        <v>9</v>
      </c>
      <c r="B83" s="26" t="s">
        <v>3457</v>
      </c>
      <c r="C83" s="55">
        <v>0.99806324057510998</v>
      </c>
      <c r="D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3" s="26" t="str">
        <f>IF(
  COUNTIF($F$3:$F83, $F83)=1,
  SUMIF($F:$F, $F83, $I:$I),
  ""
)</f>
        <v/>
      </c>
      <c r="H83" t="s">
        <v>9</v>
      </c>
      <c r="I83" t="s">
        <v>3457</v>
      </c>
      <c r="J83">
        <v>1</v>
      </c>
    </row>
    <row r="84" spans="1:10" x14ac:dyDescent="0.25">
      <c r="A84" s="121" t="s">
        <v>9</v>
      </c>
      <c r="B84" s="26" t="s">
        <v>3477</v>
      </c>
      <c r="C84" s="55">
        <v>1.9367594248900486E-3</v>
      </c>
      <c r="D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" s="26" t="str">
        <f>IF(
  COUNTIF($F$3:$F84, $F84)=1,
  SUMIF($F:$F, $F84, $I:$I),
  ""
)</f>
        <v/>
      </c>
      <c r="H84" t="s">
        <v>9</v>
      </c>
      <c r="I84" t="s">
        <v>3477</v>
      </c>
      <c r="J84">
        <v>0</v>
      </c>
    </row>
    <row r="85" spans="1:10" x14ac:dyDescent="0.25">
      <c r="A85" s="121" t="s">
        <v>10</v>
      </c>
      <c r="B85" s="26" t="s">
        <v>290</v>
      </c>
      <c r="C85" s="55">
        <v>1</v>
      </c>
      <c r="D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5" s="26" t="str">
        <f>IF(
  COUNTIF($F$3:$F85, $F85)=1,
  SUMIF($F:$F, $F85, $I:$I),
  ""
)</f>
        <v/>
      </c>
      <c r="H85" t="s">
        <v>10</v>
      </c>
      <c r="I85" t="s">
        <v>290</v>
      </c>
      <c r="J85">
        <v>1</v>
      </c>
    </row>
    <row r="86" spans="1:10" x14ac:dyDescent="0.25">
      <c r="A86" s="121" t="s">
        <v>11</v>
      </c>
      <c r="B86" s="26" t="s">
        <v>3175</v>
      </c>
      <c r="C86" s="55">
        <v>9.1669894317490175E-2</v>
      </c>
      <c r="D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6" s="26" t="str">
        <f>IF(
  COUNTIF($F$3:$F86, $F86)=1,
  SUMIF($F:$F, $F86, $I:$I),
  ""
)</f>
        <v/>
      </c>
      <c r="H86" t="s">
        <v>11</v>
      </c>
      <c r="I86" t="s">
        <v>3175</v>
      </c>
      <c r="J86">
        <v>0.09</v>
      </c>
    </row>
    <row r="87" spans="1:10" x14ac:dyDescent="0.25">
      <c r="A87" s="121" t="s">
        <v>11</v>
      </c>
      <c r="B87" s="26" t="s">
        <v>4372</v>
      </c>
      <c r="C87" s="55">
        <v>0.90833010568250983</v>
      </c>
      <c r="D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87" s="26" t="str">
        <f>IF(
  COUNTIF($F$3:$F87, $F87)=1,
  SUMIF($F:$F, $F87, $I:$I),
  ""
)</f>
        <v/>
      </c>
      <c r="H87" t="s">
        <v>11</v>
      </c>
      <c r="I87" t="s">
        <v>4372</v>
      </c>
      <c r="J87">
        <v>0.91</v>
      </c>
    </row>
    <row r="88" spans="1:10" x14ac:dyDescent="0.25">
      <c r="A88" s="121" t="s">
        <v>804</v>
      </c>
      <c r="B88" s="26" t="s">
        <v>4372</v>
      </c>
      <c r="C88" s="55">
        <v>1</v>
      </c>
      <c r="D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8" s="26" t="str">
        <f>IF(
  COUNTIF($F$3:$F88, $F88)=1,
  SUMIF($F:$F, $F88, $I:$I),
  ""
)</f>
        <v/>
      </c>
      <c r="H88" t="s">
        <v>804</v>
      </c>
      <c r="I88" t="s">
        <v>4372</v>
      </c>
      <c r="J88">
        <v>1</v>
      </c>
    </row>
    <row r="89" spans="1:10" x14ac:dyDescent="0.25">
      <c r="A89" s="121" t="s">
        <v>174</v>
      </c>
      <c r="B89" s="26" t="s">
        <v>4078</v>
      </c>
      <c r="C89" s="55">
        <v>1.1808784009101788E-2</v>
      </c>
      <c r="D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" s="26" t="str">
        <f>IF(
  COUNTIF($F$3:$F89, $F89)=1,
  SUMIF($F:$F, $F89, $I:$I),
  ""
)</f>
        <v/>
      </c>
      <c r="H89" t="s">
        <v>174</v>
      </c>
      <c r="I89" t="s">
        <v>4078</v>
      </c>
      <c r="J89">
        <v>0.01</v>
      </c>
    </row>
    <row r="90" spans="1:10" x14ac:dyDescent="0.25">
      <c r="A90" s="121" t="s">
        <v>174</v>
      </c>
      <c r="B90" s="26" t="s">
        <v>4126</v>
      </c>
      <c r="C90" s="55">
        <v>0.98819121599089821</v>
      </c>
      <c r="D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90" s="26" t="str">
        <f>IF(
  COUNTIF($F$3:$F90, $F90)=1,
  SUMIF($F:$F, $F90, $I:$I),
  ""
)</f>
        <v/>
      </c>
      <c r="H90" t="s">
        <v>174</v>
      </c>
      <c r="I90" t="s">
        <v>4126</v>
      </c>
      <c r="J90">
        <v>0.99</v>
      </c>
    </row>
    <row r="91" spans="1:10" x14ac:dyDescent="0.25">
      <c r="A91" s="121" t="s">
        <v>239</v>
      </c>
      <c r="B91" s="26" t="s">
        <v>3175</v>
      </c>
      <c r="C91" s="55">
        <v>1</v>
      </c>
      <c r="D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1" s="26" t="str">
        <f>IF(
  COUNTIF($F$3:$F91, $F91)=1,
  SUMIF($F:$F, $F91, $I:$I),
  ""
)</f>
        <v/>
      </c>
      <c r="H91" t="s">
        <v>239</v>
      </c>
      <c r="I91" t="s">
        <v>3175</v>
      </c>
      <c r="J91">
        <v>1</v>
      </c>
    </row>
    <row r="92" spans="1:10" x14ac:dyDescent="0.25">
      <c r="A92" s="121" t="s">
        <v>13</v>
      </c>
      <c r="B92" s="26" t="s">
        <v>3457</v>
      </c>
      <c r="C92" s="55">
        <v>0.73260637507262827</v>
      </c>
      <c r="D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92" s="26" t="str">
        <f>IF(
  COUNTIF($F$3:$F92, $F92)=1,
  SUMIF($F:$F, $F92, $I:$I),
  ""
)</f>
        <v/>
      </c>
      <c r="H92" t="s">
        <v>13</v>
      </c>
      <c r="I92" t="s">
        <v>3457</v>
      </c>
      <c r="J92">
        <v>0.73</v>
      </c>
    </row>
    <row r="93" spans="1:10" x14ac:dyDescent="0.25">
      <c r="A93" s="121" t="s">
        <v>13</v>
      </c>
      <c r="B93" s="26" t="s">
        <v>3477</v>
      </c>
      <c r="C93" s="55">
        <v>0.26739362492737173</v>
      </c>
      <c r="D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93" s="26" t="str">
        <f>IF(
  COUNTIF($F$3:$F93, $F93)=1,
  SUMIF($F:$F, $F93, $I:$I),
  ""
)</f>
        <v/>
      </c>
      <c r="H93" t="s">
        <v>13</v>
      </c>
      <c r="I93" t="s">
        <v>3477</v>
      </c>
      <c r="J93">
        <v>0.27</v>
      </c>
    </row>
    <row r="94" spans="1:10" x14ac:dyDescent="0.25">
      <c r="A94" s="121" t="s">
        <v>14</v>
      </c>
      <c r="B94" s="26" t="s">
        <v>292</v>
      </c>
      <c r="C94" s="55">
        <v>1</v>
      </c>
      <c r="D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4" s="26" t="str">
        <f>IF(
  COUNTIF($F$3:$F94, $F94)=1,
  SUMIF($F:$F, $F94, $I:$I),
  ""
)</f>
        <v/>
      </c>
      <c r="H94" t="s">
        <v>14</v>
      </c>
      <c r="I94" t="s">
        <v>292</v>
      </c>
      <c r="J94">
        <v>1</v>
      </c>
    </row>
    <row r="95" spans="1:10" x14ac:dyDescent="0.25">
      <c r="A95" s="121" t="s">
        <v>175</v>
      </c>
      <c r="B95" s="26" t="s">
        <v>3978</v>
      </c>
      <c r="C95" s="55">
        <v>1</v>
      </c>
      <c r="D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5" s="26" t="str">
        <f>IF(
  COUNTIF($F$3:$F95, $F95)=1,
  SUMIF($F:$F, $F95, $I:$I),
  ""
)</f>
        <v/>
      </c>
      <c r="H95" t="s">
        <v>175</v>
      </c>
      <c r="I95" t="s">
        <v>3978</v>
      </c>
      <c r="J95">
        <v>1</v>
      </c>
    </row>
    <row r="96" spans="1:10" x14ac:dyDescent="0.25">
      <c r="A96" s="121" t="s">
        <v>15</v>
      </c>
      <c r="B96" s="26" t="s">
        <v>4372</v>
      </c>
      <c r="C96" s="55">
        <v>1</v>
      </c>
      <c r="D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6" s="26" t="str">
        <f>IF(
  COUNTIF($F$3:$F96, $F96)=1,
  SUMIF($F:$F, $F96, $I:$I),
  ""
)</f>
        <v/>
      </c>
      <c r="H96" t="s">
        <v>15</v>
      </c>
      <c r="I96" t="s">
        <v>4372</v>
      </c>
      <c r="J96">
        <v>1</v>
      </c>
    </row>
    <row r="97" spans="1:10" x14ac:dyDescent="0.25">
      <c r="A97" s="121" t="s">
        <v>17</v>
      </c>
      <c r="B97" s="26" t="s">
        <v>4372</v>
      </c>
      <c r="C97" s="55">
        <v>1</v>
      </c>
      <c r="D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7" s="26" t="str">
        <f>IF(
  COUNTIF($F$3:$F97, $F97)=1,
  SUMIF($F:$F, $F97, $I:$I),
  ""
)</f>
        <v/>
      </c>
      <c r="H97" t="s">
        <v>17</v>
      </c>
      <c r="I97" t="s">
        <v>4372</v>
      </c>
      <c r="J97">
        <v>1</v>
      </c>
    </row>
    <row r="98" spans="1:10" x14ac:dyDescent="0.25">
      <c r="A98" s="121" t="s">
        <v>19</v>
      </c>
      <c r="B98" s="26" t="s">
        <v>576</v>
      </c>
      <c r="C98" s="55">
        <v>0.51289338513284488</v>
      </c>
      <c r="D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0.51</v>
      </c>
      <c r="E98" s="26" t="str">
        <f>IF(
  COUNTIF($F$3:$F98, $F98)=1,
  SUMIF($F:$F, $F98, $I:$I),
  ""
)</f>
        <v/>
      </c>
      <c r="H98" t="s">
        <v>19</v>
      </c>
      <c r="I98" t="s">
        <v>576</v>
      </c>
      <c r="J98">
        <v>0.51</v>
      </c>
    </row>
    <row r="99" spans="1:10" x14ac:dyDescent="0.25">
      <c r="A99" s="121" t="s">
        <v>19</v>
      </c>
      <c r="B99" s="26" t="s">
        <v>3479</v>
      </c>
      <c r="C99" s="55">
        <v>1.7469298359971844E-3</v>
      </c>
      <c r="D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" s="26" t="str">
        <f>IF(
  COUNTIF($F$3:$F99, $F99)=1,
  SUMIF($F:$F, $F99, $I:$I),
  ""
)</f>
        <v/>
      </c>
      <c r="H99" t="s">
        <v>19</v>
      </c>
      <c r="I99" t="s">
        <v>3479</v>
      </c>
      <c r="J99">
        <v>0</v>
      </c>
    </row>
    <row r="100" spans="1:10" x14ac:dyDescent="0.25">
      <c r="A100" s="121" t="s">
        <v>19</v>
      </c>
      <c r="B100" s="26" t="s">
        <v>4078</v>
      </c>
      <c r="C100" s="55">
        <v>0.48535968503115795</v>
      </c>
      <c r="D1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00" s="26" t="str">
        <f>IF(
  COUNTIF($F$3:$F100, $F100)=1,
  SUMIF($F:$F, $F100, $I:$I),
  ""
)</f>
        <v/>
      </c>
      <c r="H100" t="s">
        <v>19</v>
      </c>
      <c r="I100" t="s">
        <v>4078</v>
      </c>
      <c r="J100">
        <v>0.49</v>
      </c>
    </row>
    <row r="101" spans="1:10" x14ac:dyDescent="0.25">
      <c r="A101" s="121" t="s">
        <v>3820</v>
      </c>
      <c r="B101" s="26" t="s">
        <v>4078</v>
      </c>
      <c r="C101" s="55">
        <v>1</v>
      </c>
      <c r="D1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1" s="26" t="str">
        <f>IF(
  COUNTIF($F$3:$F101, $F101)=1,
  SUMIF($F:$F, $F101, $I:$I),
  ""
)</f>
        <v/>
      </c>
      <c r="H101" t="s">
        <v>3820</v>
      </c>
      <c r="I101" t="s">
        <v>4078</v>
      </c>
      <c r="J101">
        <v>1</v>
      </c>
    </row>
    <row r="102" spans="1:10" x14ac:dyDescent="0.25">
      <c r="A102" s="121" t="s">
        <v>23</v>
      </c>
      <c r="B102" s="26" t="s">
        <v>3713</v>
      </c>
      <c r="C102" s="55">
        <v>1</v>
      </c>
      <c r="D1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2" s="26" t="str">
        <f>IF(
  COUNTIF($F$3:$F102, $F102)=1,
  SUMIF($F:$F, $F102, $I:$I),
  ""
)</f>
        <v/>
      </c>
      <c r="H102" t="s">
        <v>23</v>
      </c>
      <c r="I102" t="s">
        <v>3713</v>
      </c>
      <c r="J102">
        <v>1</v>
      </c>
    </row>
    <row r="103" spans="1:10" x14ac:dyDescent="0.25">
      <c r="A103" s="121" t="s">
        <v>177</v>
      </c>
      <c r="B103" s="26" t="s">
        <v>290</v>
      </c>
      <c r="C103" s="55">
        <v>0.59235213308492818</v>
      </c>
      <c r="D1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03" s="26" t="str">
        <f>IF(
  COUNTIF($F$3:$F103, $F103)=1,
  SUMIF($F:$F, $F103, $I:$I),
  ""
)</f>
        <v/>
      </c>
      <c r="H103" t="s">
        <v>177</v>
      </c>
      <c r="I103" t="s">
        <v>290</v>
      </c>
      <c r="J103">
        <v>0.59</v>
      </c>
    </row>
    <row r="104" spans="1:10" x14ac:dyDescent="0.25">
      <c r="A104" s="121" t="s">
        <v>177</v>
      </c>
      <c r="B104" s="26" t="s">
        <v>3479</v>
      </c>
      <c r="C104" s="55">
        <v>1.8818570165038862E-4</v>
      </c>
      <c r="D1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" s="26" t="str">
        <f>IF(
  COUNTIF($F$3:$F104, $F104)=1,
  SUMIF($F:$F, $F104, $I:$I),
  ""
)</f>
        <v/>
      </c>
      <c r="H104" t="s">
        <v>177</v>
      </c>
      <c r="I104" t="s">
        <v>3479</v>
      </c>
      <c r="J104">
        <v>0</v>
      </c>
    </row>
    <row r="105" spans="1:10" x14ac:dyDescent="0.25">
      <c r="A105" s="121" t="s">
        <v>177</v>
      </c>
      <c r="B105" s="26" t="s">
        <v>4372</v>
      </c>
      <c r="C105" s="55">
        <v>0.16449312181260467</v>
      </c>
      <c r="D1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05" s="26" t="str">
        <f>IF(
  COUNTIF($F$3:$F105, $F105)=1,
  SUMIF($F:$F, $F105, $I:$I),
  ""
)</f>
        <v/>
      </c>
      <c r="H105" t="s">
        <v>177</v>
      </c>
      <c r="I105" t="s">
        <v>4372</v>
      </c>
      <c r="J105">
        <v>0.16</v>
      </c>
    </row>
    <row r="106" spans="1:10" x14ac:dyDescent="0.25">
      <c r="A106" s="121" t="s">
        <v>177</v>
      </c>
      <c r="B106" s="26" t="s">
        <v>4126</v>
      </c>
      <c r="C106" s="55">
        <v>0.24296655940081674</v>
      </c>
      <c r="D1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6" s="26" t="str">
        <f>IF(
  COUNTIF($F$3:$F106, $F106)=1,
  SUMIF($F:$F, $F106, $I:$I),
  ""
)</f>
        <v/>
      </c>
      <c r="H106" t="s">
        <v>177</v>
      </c>
      <c r="I106" t="s">
        <v>4126</v>
      </c>
      <c r="J106">
        <v>0.24</v>
      </c>
    </row>
    <row r="107" spans="1:10" x14ac:dyDescent="0.25">
      <c r="A107" s="121" t="s">
        <v>20</v>
      </c>
      <c r="B107" s="26" t="s">
        <v>12</v>
      </c>
      <c r="C107" s="55">
        <v>0.60444366453842313</v>
      </c>
      <c r="D1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107" s="26" t="str">
        <f>IF(
  COUNTIF($F$3:$F107, $F107)=1,
  SUMIF($F:$F, $F107, $I:$I),
  ""
)</f>
        <v/>
      </c>
      <c r="H107" t="s">
        <v>20</v>
      </c>
      <c r="I107" t="s">
        <v>12</v>
      </c>
      <c r="J107">
        <v>0.6</v>
      </c>
    </row>
    <row r="108" spans="1:10" x14ac:dyDescent="0.25">
      <c r="A108" s="121" t="s">
        <v>20</v>
      </c>
      <c r="B108" s="26" t="s">
        <v>4372</v>
      </c>
      <c r="C108" s="55">
        <v>0.39555633546157692</v>
      </c>
      <c r="D1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08" s="26" t="str">
        <f>IF(
  COUNTIF($F$3:$F108, $F108)=1,
  SUMIF($F:$F, $F108, $I:$I),
  ""
)</f>
        <v/>
      </c>
      <c r="H108" t="s">
        <v>20</v>
      </c>
      <c r="I108" t="s">
        <v>4372</v>
      </c>
      <c r="J108">
        <v>0.4</v>
      </c>
    </row>
    <row r="109" spans="1:10" x14ac:dyDescent="0.25">
      <c r="A109" s="121" t="s">
        <v>21</v>
      </c>
      <c r="B109" s="26" t="s">
        <v>12</v>
      </c>
      <c r="C109" s="55">
        <v>0.63680562017307152</v>
      </c>
      <c r="D1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0.64</v>
      </c>
      <c r="E109" s="26" t="str">
        <f>IF(
  COUNTIF($F$3:$F109, $F109)=1,
  SUMIF($F:$F, $F109, $I:$I),
  ""
)</f>
        <v/>
      </c>
      <c r="H109" t="s">
        <v>21</v>
      </c>
      <c r="I109" t="s">
        <v>12</v>
      </c>
      <c r="J109">
        <v>0.64</v>
      </c>
    </row>
    <row r="110" spans="1:10" x14ac:dyDescent="0.25">
      <c r="A110" s="121" t="s">
        <v>21</v>
      </c>
      <c r="B110" s="26" t="s">
        <v>3477</v>
      </c>
      <c r="C110" s="55">
        <v>6.9786917279240709E-5</v>
      </c>
      <c r="D1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0" s="26" t="str">
        <f>IF(
  COUNTIF($F$3:$F110, $F110)=1,
  SUMIF($F:$F, $F110, $I:$I),
  ""
)</f>
        <v/>
      </c>
      <c r="H110" t="s">
        <v>21</v>
      </c>
      <c r="I110" t="s">
        <v>3477</v>
      </c>
      <c r="J110">
        <v>0</v>
      </c>
    </row>
    <row r="111" spans="1:10" x14ac:dyDescent="0.25">
      <c r="A111" s="121" t="s">
        <v>21</v>
      </c>
      <c r="B111" s="26" t="s">
        <v>4372</v>
      </c>
      <c r="C111" s="55">
        <v>0.36312459290964916</v>
      </c>
      <c r="D1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111" s="26" t="str">
        <f>IF(
  COUNTIF($F$3:$F111, $F111)=1,
  SUMIF($F:$F, $F111, $I:$I),
  ""
)</f>
        <v/>
      </c>
      <c r="H111" t="s">
        <v>21</v>
      </c>
      <c r="I111" t="s">
        <v>4372</v>
      </c>
      <c r="J111">
        <v>0.36</v>
      </c>
    </row>
    <row r="112" spans="1:10" x14ac:dyDescent="0.25">
      <c r="A112" s="121" t="s">
        <v>3506</v>
      </c>
      <c r="B112" s="26" t="s">
        <v>4372</v>
      </c>
      <c r="C112" s="55">
        <v>1</v>
      </c>
      <c r="D1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2" s="26" t="str">
        <f>IF(
  COUNTIF($F$3:$F112, $F112)=1,
  SUMIF($F:$F, $F112, $I:$I),
  ""
)</f>
        <v/>
      </c>
      <c r="H112" t="s">
        <v>3506</v>
      </c>
      <c r="I112" t="s">
        <v>4372</v>
      </c>
      <c r="J112">
        <v>1</v>
      </c>
    </row>
    <row r="113" spans="1:10" x14ac:dyDescent="0.25">
      <c r="A113" s="121" t="s">
        <v>3821</v>
      </c>
      <c r="B113" s="26" t="s">
        <v>12</v>
      </c>
      <c r="C113" s="55">
        <v>0.64783813360031672</v>
      </c>
      <c r="D1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113" s="26" t="str">
        <f>IF(
  COUNTIF($F$3:$F113, $F113)=1,
  SUMIF($F:$F, $F113, $I:$I),
  ""
)</f>
        <v/>
      </c>
      <c r="H113" t="s">
        <v>3821</v>
      </c>
      <c r="I113" t="s">
        <v>12</v>
      </c>
      <c r="J113">
        <v>0.65</v>
      </c>
    </row>
    <row r="114" spans="1:10" x14ac:dyDescent="0.25">
      <c r="A114" s="121" t="s">
        <v>3821</v>
      </c>
      <c r="B114" s="26" t="s">
        <v>4372</v>
      </c>
      <c r="C114" s="55">
        <v>0.35216186639968333</v>
      </c>
      <c r="D1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4" s="26" t="str">
        <f>IF(
  COUNTIF($F$3:$F114, $F114)=1,
  SUMIF($F:$F, $F114, $I:$I),
  ""
)</f>
        <v/>
      </c>
      <c r="H114" t="s">
        <v>3821</v>
      </c>
      <c r="I114" t="s">
        <v>4372</v>
      </c>
      <c r="J114">
        <v>0.35</v>
      </c>
    </row>
    <row r="115" spans="1:10" x14ac:dyDescent="0.25">
      <c r="A115" s="121" t="s">
        <v>22</v>
      </c>
      <c r="B115" s="26" t="s">
        <v>3713</v>
      </c>
      <c r="C115" s="55">
        <v>0.55967898308736397</v>
      </c>
      <c r="D1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0.56000000000000005</v>
      </c>
      <c r="E115" s="26" t="str">
        <f>IF(
  COUNTIF($F$3:$F115, $F115)=1,
  SUMIF($F:$F, $F115, $I:$I),
  ""
)</f>
        <v/>
      </c>
      <c r="H115" t="s">
        <v>22</v>
      </c>
      <c r="I115" t="s">
        <v>3713</v>
      </c>
      <c r="J115">
        <v>0.56000000000000005</v>
      </c>
    </row>
    <row r="116" spans="1:10" x14ac:dyDescent="0.25">
      <c r="A116" s="121" t="s">
        <v>22</v>
      </c>
      <c r="B116" s="26" t="s">
        <v>4372</v>
      </c>
      <c r="C116" s="55">
        <v>0.44032101691263603</v>
      </c>
      <c r="D1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116" s="26" t="str">
        <f>IF(
  COUNTIF($F$3:$F116, $F116)=1,
  SUMIF($F:$F, $F116, $I:$I),
  ""
)</f>
        <v/>
      </c>
      <c r="H116" t="s">
        <v>22</v>
      </c>
      <c r="I116" t="s">
        <v>4372</v>
      </c>
      <c r="J116">
        <v>0.44</v>
      </c>
    </row>
    <row r="117" spans="1:10" x14ac:dyDescent="0.25">
      <c r="A117" s="121" t="s">
        <v>3314</v>
      </c>
      <c r="B117" s="26" t="s">
        <v>12</v>
      </c>
      <c r="C117" s="55">
        <v>0.58203787143415964</v>
      </c>
      <c r="D1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0.57999999999999996</v>
      </c>
      <c r="E117" s="26" t="str">
        <f>IF(
  COUNTIF($F$3:$F117, $F117)=1,
  SUMIF($F:$F, $F117, $I:$I),
  ""
)</f>
        <v/>
      </c>
      <c r="H117" t="s">
        <v>3314</v>
      </c>
      <c r="I117" t="s">
        <v>12</v>
      </c>
      <c r="J117">
        <v>0.57999999999999996</v>
      </c>
    </row>
    <row r="118" spans="1:10" x14ac:dyDescent="0.25">
      <c r="A118" s="121" t="s">
        <v>3314</v>
      </c>
      <c r="B118" s="26" t="s">
        <v>3713</v>
      </c>
      <c r="C118" s="55">
        <v>2.097851440824073E-2</v>
      </c>
      <c r="D1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8" s="26" t="str">
        <f>IF(
  COUNTIF($F$3:$F118, $F118)=1,
  SUMIF($F:$F, $F118, $I:$I),
  ""
)</f>
        <v/>
      </c>
      <c r="H118" t="s">
        <v>3314</v>
      </c>
      <c r="I118" t="s">
        <v>3713</v>
      </c>
      <c r="J118">
        <v>0.02</v>
      </c>
    </row>
    <row r="119" spans="1:10" x14ac:dyDescent="0.25">
      <c r="A119" s="121" t="s">
        <v>3314</v>
      </c>
      <c r="B119" s="26" t="s">
        <v>4372</v>
      </c>
      <c r="C119" s="55">
        <v>0.39686771076307903</v>
      </c>
      <c r="D1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19" s="26" t="str">
        <f>IF(
  COUNTIF($F$3:$F119, $F119)=1,
  SUMIF($F:$F, $F119, $I:$I),
  ""
)</f>
        <v/>
      </c>
      <c r="H119" t="s">
        <v>3314</v>
      </c>
      <c r="I119" t="s">
        <v>4376</v>
      </c>
      <c r="J119">
        <v>0</v>
      </c>
    </row>
    <row r="120" spans="1:10" x14ac:dyDescent="0.25">
      <c r="A120" s="121" t="s">
        <v>3314</v>
      </c>
      <c r="B120" s="26" t="s">
        <v>4376</v>
      </c>
      <c r="C120" s="55">
        <v>1.1590339452066704E-4</v>
      </c>
      <c r="D1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" s="26" t="str">
        <f>IF(
  COUNTIF($F$3:$F120, $F120)=1,
  SUMIF($F:$F, $F120, $I:$I),
  ""
)</f>
        <v/>
      </c>
      <c r="H120" t="s">
        <v>3314</v>
      </c>
      <c r="I120" t="s">
        <v>4372</v>
      </c>
      <c r="J120">
        <v>0.4</v>
      </c>
    </row>
    <row r="121" spans="1:10" x14ac:dyDescent="0.25">
      <c r="A121" s="121" t="s">
        <v>3462</v>
      </c>
      <c r="B121" s="26" t="s">
        <v>292</v>
      </c>
      <c r="C121" s="55">
        <v>6.1297708810360667E-2</v>
      </c>
      <c r="D1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21" s="26" t="str">
        <f>IF(
  COUNTIF($F$3:$F121, $F121)=1,
  SUMIF($F:$F, $F121, $I:$I),
  ""
)</f>
        <v/>
      </c>
      <c r="H121" t="s">
        <v>3462</v>
      </c>
      <c r="I121" t="s">
        <v>292</v>
      </c>
      <c r="J121">
        <v>0.06</v>
      </c>
    </row>
    <row r="122" spans="1:10" x14ac:dyDescent="0.25">
      <c r="A122" s="121" t="s">
        <v>3462</v>
      </c>
      <c r="B122" s="26" t="s">
        <v>3670</v>
      </c>
      <c r="C122" s="55">
        <v>1.6042702757886447E-4</v>
      </c>
      <c r="D1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" s="26" t="str">
        <f>IF(
  COUNTIF($F$3:$F122, $F122)=1,
  SUMIF($F:$F, $F122, $I:$I),
  ""
)</f>
        <v/>
      </c>
      <c r="H122" t="s">
        <v>3462</v>
      </c>
      <c r="I122" t="s">
        <v>3670</v>
      </c>
      <c r="J122">
        <v>0</v>
      </c>
    </row>
    <row r="123" spans="1:10" x14ac:dyDescent="0.25">
      <c r="A123" s="121" t="s">
        <v>3462</v>
      </c>
      <c r="B123" s="26" t="s">
        <v>3713</v>
      </c>
      <c r="C123" s="55">
        <v>0.93854186416206042</v>
      </c>
      <c r="D1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123" s="26" t="str">
        <f>IF(
  COUNTIF($F$3:$F123, $F123)=1,
  SUMIF($F:$F, $F123, $I:$I),
  ""
)</f>
        <v/>
      </c>
      <c r="H123" t="s">
        <v>3462</v>
      </c>
      <c r="I123" t="s">
        <v>3713</v>
      </c>
      <c r="J123">
        <v>0.94</v>
      </c>
    </row>
    <row r="124" spans="1:10" x14ac:dyDescent="0.25">
      <c r="A124" s="121" t="s">
        <v>3486</v>
      </c>
      <c r="B124" s="26" t="s">
        <v>12</v>
      </c>
      <c r="C124" s="55">
        <v>0.10540491602915214</v>
      </c>
      <c r="D1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24" s="26" t="str">
        <f>IF(
  COUNTIF($F$3:$F124, $F124)=1,
  SUMIF($F:$F, $F124, $I:$I),
  ""
)</f>
        <v/>
      </c>
      <c r="H124" t="s">
        <v>3486</v>
      </c>
      <c r="I124" t="s">
        <v>12</v>
      </c>
      <c r="J124">
        <v>0.11</v>
      </c>
    </row>
    <row r="125" spans="1:10" x14ac:dyDescent="0.25">
      <c r="A125" s="121" t="s">
        <v>3486</v>
      </c>
      <c r="B125" s="26" t="s">
        <v>574</v>
      </c>
      <c r="C125" s="55">
        <v>1.3512290072880361E-2</v>
      </c>
      <c r="D1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" s="26" t="str">
        <f>IF(
  COUNTIF($F$3:$F125, $F125)=1,
  SUMIF($F:$F, $F125, $I:$I),
  ""
)</f>
        <v/>
      </c>
      <c r="H125" t="s">
        <v>3486</v>
      </c>
      <c r="I125" t="s">
        <v>574</v>
      </c>
      <c r="J125">
        <v>0.01</v>
      </c>
    </row>
    <row r="126" spans="1:10" x14ac:dyDescent="0.25">
      <c r="A126" s="121" t="s">
        <v>3486</v>
      </c>
      <c r="B126" s="26" t="s">
        <v>3672</v>
      </c>
      <c r="C126" s="55">
        <v>0.88108279389796751</v>
      </c>
      <c r="D1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26" s="26" t="str">
        <f>IF(
  COUNTIF($F$3:$F126, $F126)=1,
  SUMIF($F:$F, $F126, $I:$I),
  ""
)</f>
        <v/>
      </c>
      <c r="H126" t="s">
        <v>3486</v>
      </c>
      <c r="I126" t="s">
        <v>3672</v>
      </c>
      <c r="J126">
        <v>0.88</v>
      </c>
    </row>
    <row r="127" spans="1:10" x14ac:dyDescent="0.25">
      <c r="A127" s="121" t="s">
        <v>31</v>
      </c>
      <c r="B127" s="26" t="s">
        <v>4280</v>
      </c>
      <c r="C127" s="55">
        <v>1</v>
      </c>
      <c r="D1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7" s="26" t="str">
        <f>IF(
  COUNTIF($F$3:$F127, $F127)=1,
  SUMIF($F:$F, $F127, $I:$I),
  ""
)</f>
        <v/>
      </c>
      <c r="H127" t="s">
        <v>31</v>
      </c>
      <c r="I127" t="s">
        <v>4280</v>
      </c>
      <c r="J127">
        <v>1</v>
      </c>
    </row>
    <row r="128" spans="1:10" x14ac:dyDescent="0.25">
      <c r="A128" s="121" t="s">
        <v>32</v>
      </c>
      <c r="B128" s="26" t="s">
        <v>290</v>
      </c>
      <c r="C128" s="55">
        <v>1</v>
      </c>
      <c r="D1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8" s="26" t="str">
        <f>IF(
  COUNTIF($F$3:$F128, $F128)=1,
  SUMIF($F:$F, $F128, $I:$I),
  ""
)</f>
        <v/>
      </c>
      <c r="H128" t="s">
        <v>32</v>
      </c>
      <c r="I128" t="s">
        <v>290</v>
      </c>
      <c r="J128">
        <v>1</v>
      </c>
    </row>
    <row r="129" spans="1:10" x14ac:dyDescent="0.25">
      <c r="A129" s="121" t="s">
        <v>179</v>
      </c>
      <c r="B129" s="26" t="s">
        <v>292</v>
      </c>
      <c r="C129" s="55">
        <v>1</v>
      </c>
      <c r="D1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9" s="26" t="str">
        <f>IF(
  COUNTIF($F$3:$F129, $F129)=1,
  SUMIF($F:$F, $F129, $I:$I),
  ""
)</f>
        <v/>
      </c>
      <c r="H129" t="s">
        <v>179</v>
      </c>
      <c r="I129" t="s">
        <v>292</v>
      </c>
      <c r="J129">
        <v>1</v>
      </c>
    </row>
    <row r="130" spans="1:10" x14ac:dyDescent="0.25">
      <c r="A130" s="121" t="s">
        <v>241</v>
      </c>
      <c r="B130" s="26" t="s">
        <v>4078</v>
      </c>
      <c r="C130" s="55">
        <v>1</v>
      </c>
      <c r="D1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0" s="26" t="str">
        <f>IF(
  COUNTIF($F$3:$F130, $F130)=1,
  SUMIF($F:$F, $F130, $I:$I),
  ""
)</f>
        <v/>
      </c>
      <c r="H130" t="s">
        <v>241</v>
      </c>
      <c r="I130" t="s">
        <v>4078</v>
      </c>
      <c r="J130">
        <v>1</v>
      </c>
    </row>
    <row r="131" spans="1:10" x14ac:dyDescent="0.25">
      <c r="A131" s="121" t="s">
        <v>181</v>
      </c>
      <c r="B131" s="26" t="s">
        <v>3978</v>
      </c>
      <c r="C131" s="55">
        <v>1</v>
      </c>
      <c r="D1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1" s="26" t="str">
        <f>IF(
  COUNTIF($F$3:$F131, $F131)=1,
  SUMIF($F:$F, $F131, $I:$I),
  ""
)</f>
        <v/>
      </c>
      <c r="H131" t="s">
        <v>181</v>
      </c>
      <c r="I131" t="s">
        <v>3978</v>
      </c>
      <c r="J131">
        <v>1</v>
      </c>
    </row>
    <row r="132" spans="1:10" x14ac:dyDescent="0.25">
      <c r="A132" s="121" t="s">
        <v>182</v>
      </c>
      <c r="B132" s="26" t="s">
        <v>3670</v>
      </c>
      <c r="C132" s="55">
        <v>0.32063699401081108</v>
      </c>
      <c r="D1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132" s="26" t="str">
        <f>IF(
  COUNTIF($F$3:$F132, $F132)=1,
  SUMIF($F:$F, $F132, $I:$I),
  ""
)</f>
        <v/>
      </c>
      <c r="H132" t="s">
        <v>182</v>
      </c>
      <c r="I132" t="s">
        <v>3670</v>
      </c>
      <c r="J132">
        <v>0.32</v>
      </c>
    </row>
    <row r="133" spans="1:10" x14ac:dyDescent="0.25">
      <c r="A133" s="121" t="s">
        <v>182</v>
      </c>
      <c r="B133" s="26" t="s">
        <v>3713</v>
      </c>
      <c r="C133" s="55">
        <v>0.67936300598918886</v>
      </c>
      <c r="D1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133" s="26" t="str">
        <f>IF(
  COUNTIF($F$3:$F133, $F133)=1,
  SUMIF($F:$F, $F133, $I:$I),
  ""
)</f>
        <v/>
      </c>
      <c r="H133" t="s">
        <v>182</v>
      </c>
      <c r="I133" t="s">
        <v>3713</v>
      </c>
      <c r="J133">
        <v>0.68</v>
      </c>
    </row>
    <row r="134" spans="1:10" x14ac:dyDescent="0.25">
      <c r="A134" s="121" t="s">
        <v>3344</v>
      </c>
      <c r="B134" s="26" t="s">
        <v>3175</v>
      </c>
      <c r="C134" s="55">
        <v>1</v>
      </c>
      <c r="D1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4" s="26" t="str">
        <f>IF(
  COUNTIF($F$3:$F134, $F134)=1,
  SUMIF($F:$F, $F134, $I:$I),
  ""
)</f>
        <v/>
      </c>
      <c r="H134" t="s">
        <v>3344</v>
      </c>
      <c r="I134" t="s">
        <v>3175</v>
      </c>
      <c r="J134">
        <v>1</v>
      </c>
    </row>
    <row r="135" spans="1:10" x14ac:dyDescent="0.25">
      <c r="A135" s="121" t="s">
        <v>3345</v>
      </c>
      <c r="B135" s="26" t="s">
        <v>3175</v>
      </c>
      <c r="C135" s="55">
        <v>1</v>
      </c>
      <c r="D1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5" s="26" t="str">
        <f>IF(
  COUNTIF($F$3:$F135, $F135)=1,
  SUMIF($F:$F, $F135, $I:$I),
  ""
)</f>
        <v/>
      </c>
      <c r="H135" t="s">
        <v>3345</v>
      </c>
      <c r="I135" t="s">
        <v>3175</v>
      </c>
      <c r="J135">
        <v>1</v>
      </c>
    </row>
    <row r="136" spans="1:10" x14ac:dyDescent="0.25">
      <c r="A136" s="121" t="s">
        <v>3586</v>
      </c>
      <c r="B136" s="26" t="s">
        <v>3175</v>
      </c>
      <c r="C136" s="55">
        <v>1</v>
      </c>
      <c r="D1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" s="26" t="str">
        <f>IF(
  COUNTIF($F$3:$F136, $F136)=1,
  SUMIF($F:$F, $F136, $I:$I),
  ""
)</f>
        <v/>
      </c>
      <c r="H136" t="s">
        <v>3586</v>
      </c>
      <c r="I136" t="s">
        <v>3175</v>
      </c>
      <c r="J136">
        <v>1</v>
      </c>
    </row>
    <row r="137" spans="1:10" x14ac:dyDescent="0.25">
      <c r="A137" s="121" t="s">
        <v>3587</v>
      </c>
      <c r="B137" s="26" t="s">
        <v>3175</v>
      </c>
      <c r="C137" s="55">
        <v>0.99998490474896595</v>
      </c>
      <c r="D1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" s="26" t="str">
        <f>IF(
  COUNTIF($F$3:$F137, $F137)=1,
  SUMIF($F:$F, $F137, $I:$I),
  ""
)</f>
        <v/>
      </c>
      <c r="H137" t="s">
        <v>3587</v>
      </c>
      <c r="I137" t="s">
        <v>3175</v>
      </c>
      <c r="J137">
        <v>1</v>
      </c>
    </row>
    <row r="138" spans="1:10" x14ac:dyDescent="0.25">
      <c r="A138" s="121" t="s">
        <v>3587</v>
      </c>
      <c r="B138" s="26" t="s">
        <v>4280</v>
      </c>
      <c r="C138" s="55">
        <v>1.5095251034024695E-5</v>
      </c>
      <c r="D1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8" s="26" t="str">
        <f>IF(
  COUNTIF($F$3:$F138, $F138)=1,
  SUMIF($F:$F, $F138, $I:$I),
  ""
)</f>
        <v/>
      </c>
      <c r="H138" t="s">
        <v>3587</v>
      </c>
      <c r="I138" t="s">
        <v>4280</v>
      </c>
      <c r="J138">
        <v>0</v>
      </c>
    </row>
    <row r="139" spans="1:10" x14ac:dyDescent="0.25">
      <c r="A139" s="121" t="s">
        <v>85</v>
      </c>
      <c r="B139" s="26" t="s">
        <v>288</v>
      </c>
      <c r="C139" s="55">
        <v>0.99622568677489221</v>
      </c>
      <c r="D1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" s="26" t="str">
        <f>IF(
  COUNTIF($F$3:$F139, $F139)=1,
  SUMIF($F:$F, $F139, $I:$I),
  ""
)</f>
        <v/>
      </c>
      <c r="H139" t="s">
        <v>85</v>
      </c>
      <c r="I139" t="s">
        <v>288</v>
      </c>
      <c r="J139">
        <v>1</v>
      </c>
    </row>
    <row r="140" spans="1:10" x14ac:dyDescent="0.25">
      <c r="A140" s="121" t="s">
        <v>85</v>
      </c>
      <c r="B140" s="26" t="s">
        <v>4372</v>
      </c>
      <c r="C140" s="55">
        <v>3.6027535330574079E-3</v>
      </c>
      <c r="D1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0" s="26" t="str">
        <f>IF(
  COUNTIF($F$3:$F140, $F140)=1,
  SUMIF($F:$F, $F140, $I:$I),
  ""
)</f>
        <v/>
      </c>
      <c r="H140" t="s">
        <v>85</v>
      </c>
      <c r="I140" t="s">
        <v>4372</v>
      </c>
      <c r="J140">
        <v>0</v>
      </c>
    </row>
    <row r="141" spans="1:10" x14ac:dyDescent="0.25">
      <c r="A141" s="121" t="s">
        <v>85</v>
      </c>
      <c r="B141" s="26" t="s">
        <v>4351</v>
      </c>
      <c r="C141" s="55">
        <v>1.7155969205035279E-4</v>
      </c>
      <c r="D1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1" s="26" t="str">
        <f>IF(
  COUNTIF($F$3:$F141, $F141)=1,
  SUMIF($F:$F, $F141, $I:$I),
  ""
)</f>
        <v/>
      </c>
      <c r="H141" t="s">
        <v>85</v>
      </c>
      <c r="I141" t="s">
        <v>4351</v>
      </c>
      <c r="J141">
        <v>0</v>
      </c>
    </row>
    <row r="142" spans="1:10" x14ac:dyDescent="0.25">
      <c r="A142" s="121" t="s">
        <v>86</v>
      </c>
      <c r="B142" s="26" t="s">
        <v>3457</v>
      </c>
      <c r="C142" s="55">
        <v>0.88233251860904338</v>
      </c>
      <c r="D1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42" s="26" t="str">
        <f>IF(
  COUNTIF($F$3:$F142, $F142)=1,
  SUMIF($F:$F, $F142, $I:$I),
  ""
)</f>
        <v/>
      </c>
      <c r="H142" t="s">
        <v>86</v>
      </c>
      <c r="I142" t="s">
        <v>3457</v>
      </c>
      <c r="J142">
        <v>0.88</v>
      </c>
    </row>
    <row r="143" spans="1:10" x14ac:dyDescent="0.25">
      <c r="A143" s="121" t="s">
        <v>86</v>
      </c>
      <c r="B143" s="26" t="s">
        <v>3477</v>
      </c>
      <c r="C143" s="55">
        <v>0.10275247194756139</v>
      </c>
      <c r="D1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43" s="26" t="str">
        <f>IF(
  COUNTIF($F$3:$F143, $F143)=1,
  SUMIF($F:$F, $F143, $I:$I),
  ""
)</f>
        <v/>
      </c>
      <c r="H143" t="s">
        <v>86</v>
      </c>
      <c r="I143" t="s">
        <v>3477</v>
      </c>
      <c r="J143">
        <v>0.1</v>
      </c>
    </row>
    <row r="144" spans="1:10" x14ac:dyDescent="0.25">
      <c r="A144" s="121" t="s">
        <v>86</v>
      </c>
      <c r="B144" s="26" t="s">
        <v>3479</v>
      </c>
      <c r="C144" s="55">
        <v>1.4915009443395182E-2</v>
      </c>
      <c r="D1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4" s="26" t="str">
        <f>IF(
  COUNTIF($F$3:$F144, $F144)=1,
  SUMIF($F:$F, $F144, $I:$I),
  ""
)</f>
        <v/>
      </c>
      <c r="H144" t="s">
        <v>86</v>
      </c>
      <c r="I144" t="s">
        <v>3479</v>
      </c>
      <c r="J144">
        <v>0.01</v>
      </c>
    </row>
    <row r="145" spans="1:10" x14ac:dyDescent="0.25">
      <c r="A145" s="121" t="s">
        <v>3740</v>
      </c>
      <c r="B145" s="26" t="s">
        <v>3479</v>
      </c>
      <c r="C145" s="55">
        <v>2.1324992891669039E-3</v>
      </c>
      <c r="D1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5" s="26" t="str">
        <f>IF(
  COUNTIF($F$3:$F145, $F145)=1,
  SUMIF($F:$F, $F145, $I:$I),
  ""
)</f>
        <v/>
      </c>
      <c r="H145" t="s">
        <v>3740</v>
      </c>
      <c r="I145" t="s">
        <v>3479</v>
      </c>
      <c r="J145">
        <v>0</v>
      </c>
    </row>
    <row r="146" spans="1:10" x14ac:dyDescent="0.25">
      <c r="A146" s="121" t="s">
        <v>3740</v>
      </c>
      <c r="B146" s="26" t="s">
        <v>4078</v>
      </c>
      <c r="C146" s="55">
        <v>2.0358259880580043E-2</v>
      </c>
      <c r="D1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46" s="26" t="str">
        <f>IF(
  COUNTIF($F$3:$F146, $F146)=1,
  SUMIF($F:$F, $F146, $I:$I),
  ""
)</f>
        <v/>
      </c>
      <c r="H146" t="s">
        <v>3740</v>
      </c>
      <c r="I146" t="s">
        <v>4078</v>
      </c>
      <c r="J146">
        <v>0.02</v>
      </c>
    </row>
    <row r="147" spans="1:10" x14ac:dyDescent="0.25">
      <c r="A147" s="121" t="s">
        <v>3740</v>
      </c>
      <c r="B147" s="26" t="s">
        <v>4126</v>
      </c>
      <c r="C147" s="55">
        <v>0.97750924083025303</v>
      </c>
      <c r="D1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147" s="26" t="str">
        <f>IF(
  COUNTIF($F$3:$F147, $F147)=1,
  SUMIF($F:$F, $F147, $I:$I),
  ""
)</f>
        <v/>
      </c>
      <c r="H147" t="s">
        <v>3740</v>
      </c>
      <c r="I147" t="s">
        <v>4126</v>
      </c>
      <c r="J147">
        <v>0.98</v>
      </c>
    </row>
    <row r="148" spans="1:10" x14ac:dyDescent="0.25">
      <c r="A148" s="121" t="s">
        <v>3741</v>
      </c>
      <c r="B148" s="26" t="s">
        <v>12</v>
      </c>
      <c r="C148" s="55">
        <v>3.2201239083376867E-2</v>
      </c>
      <c r="D1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48" s="26" t="str">
        <f>IF(
  COUNTIF($F$3:$F148, $F148)=1,
  SUMIF($F:$F, $F148, $I:$I),
  ""
)</f>
        <v/>
      </c>
      <c r="H148" t="s">
        <v>3741</v>
      </c>
      <c r="I148" t="s">
        <v>12</v>
      </c>
      <c r="J148">
        <v>0.03</v>
      </c>
    </row>
    <row r="149" spans="1:10" x14ac:dyDescent="0.25">
      <c r="A149" s="121" t="s">
        <v>3741</v>
      </c>
      <c r="B149" s="26" t="s">
        <v>292</v>
      </c>
      <c r="C149" s="55">
        <v>2.075091438381727E-3</v>
      </c>
      <c r="D1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9" s="26" t="str">
        <f>IF(
  COUNTIF($F$3:$F149, $F149)=1,
  SUMIF($F:$F, $F149, $I:$I),
  ""
)</f>
        <v/>
      </c>
      <c r="H149" t="s">
        <v>3741</v>
      </c>
      <c r="I149" t="s">
        <v>292</v>
      </c>
      <c r="J149">
        <v>0</v>
      </c>
    </row>
    <row r="150" spans="1:10" x14ac:dyDescent="0.25">
      <c r="A150" s="121" t="s">
        <v>3741</v>
      </c>
      <c r="B150" s="26" t="s">
        <v>574</v>
      </c>
      <c r="C150" s="55">
        <v>1.8362319922370677E-3</v>
      </c>
      <c r="D1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0" s="26" t="str">
        <f>IF(
  COUNTIF($F$3:$F150, $F150)=1,
  SUMIF($F:$F, $F150, $I:$I),
  ""
)</f>
        <v/>
      </c>
      <c r="H150" t="s">
        <v>3741</v>
      </c>
      <c r="I150" t="s">
        <v>574</v>
      </c>
      <c r="J150">
        <v>0</v>
      </c>
    </row>
    <row r="151" spans="1:10" x14ac:dyDescent="0.25">
      <c r="A151" s="121" t="s">
        <v>3741</v>
      </c>
      <c r="B151" s="26" t="s">
        <v>3457</v>
      </c>
      <c r="C151" s="55">
        <v>3.6575352690900935E-3</v>
      </c>
      <c r="D1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1" s="26" t="str">
        <f>IF(
  COUNTIF($F$3:$F151, $F151)=1,
  SUMIF($F:$F, $F151, $I:$I),
  ""
)</f>
        <v/>
      </c>
      <c r="H151" t="s">
        <v>3741</v>
      </c>
      <c r="I151" t="s">
        <v>3457</v>
      </c>
      <c r="J151">
        <v>0</v>
      </c>
    </row>
    <row r="152" spans="1:10" x14ac:dyDescent="0.25">
      <c r="A152" s="121" t="s">
        <v>3741</v>
      </c>
      <c r="B152" s="26" t="s">
        <v>3477</v>
      </c>
      <c r="C152" s="55">
        <v>1.1569754422631938E-2</v>
      </c>
      <c r="D1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52" s="26" t="str">
        <f>IF(
  COUNTIF($F$3:$F152, $F152)=1,
  SUMIF($F:$F, $F152, $I:$I),
  ""
)</f>
        <v/>
      </c>
      <c r="H152" t="s">
        <v>3741</v>
      </c>
      <c r="I152" t="s">
        <v>3477</v>
      </c>
      <c r="J152">
        <v>0.01</v>
      </c>
    </row>
    <row r="153" spans="1:10" x14ac:dyDescent="0.25">
      <c r="A153" s="121" t="s">
        <v>3741</v>
      </c>
      <c r="B153" s="26" t="s">
        <v>3670</v>
      </c>
      <c r="C153" s="55">
        <v>2.075091438381727E-3</v>
      </c>
      <c r="D1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3" s="26" t="str">
        <f>IF(
  COUNTIF($F$3:$F153, $F153)=1,
  SUMIF($F:$F, $F153, $I:$I),
  ""
)</f>
        <v/>
      </c>
      <c r="H153" t="s">
        <v>3741</v>
      </c>
      <c r="I153" t="s">
        <v>3670</v>
      </c>
      <c r="J153">
        <v>0</v>
      </c>
    </row>
    <row r="154" spans="1:10" x14ac:dyDescent="0.25">
      <c r="A154" s="121" t="s">
        <v>3741</v>
      </c>
      <c r="B154" s="26" t="s">
        <v>3672</v>
      </c>
      <c r="C154" s="55">
        <v>0.70877062028812421</v>
      </c>
      <c r="D1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154" s="26" t="str">
        <f>IF(
  COUNTIF($F$3:$F154, $F154)=1,
  SUMIF($F:$F, $F154, $I:$I),
  ""
)</f>
        <v/>
      </c>
      <c r="H154" t="s">
        <v>3741</v>
      </c>
      <c r="I154" t="s">
        <v>3672</v>
      </c>
      <c r="J154">
        <v>0.71</v>
      </c>
    </row>
    <row r="155" spans="1:10" x14ac:dyDescent="0.25">
      <c r="A155" s="121" t="s">
        <v>3741</v>
      </c>
      <c r="B155" s="26" t="s">
        <v>3713</v>
      </c>
      <c r="C155" s="55">
        <v>1.2540120922594608E-3</v>
      </c>
      <c r="D1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5" s="26" t="str">
        <f>IF(
  COUNTIF($F$3:$F155, $F155)=1,
  SUMIF($F:$F, $F155, $I:$I),
  ""
)</f>
        <v/>
      </c>
      <c r="H155" t="s">
        <v>3741</v>
      </c>
      <c r="I155" t="s">
        <v>3713</v>
      </c>
      <c r="J155">
        <v>0</v>
      </c>
    </row>
    <row r="156" spans="1:10" x14ac:dyDescent="0.25">
      <c r="A156" s="121" t="s">
        <v>3741</v>
      </c>
      <c r="B156" s="26" t="s">
        <v>4372</v>
      </c>
      <c r="C156" s="55">
        <v>0.23656042397551685</v>
      </c>
      <c r="D1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56" s="26" t="str">
        <f>IF(
  COUNTIF($F$3:$F156, $F156)=1,
  SUMIF($F:$F, $F156, $I:$I),
  ""
)</f>
        <v/>
      </c>
      <c r="H156" t="s">
        <v>3741</v>
      </c>
      <c r="I156" t="s">
        <v>4372</v>
      </c>
      <c r="J156">
        <v>0.24</v>
      </c>
    </row>
    <row r="157" spans="1:10" x14ac:dyDescent="0.25">
      <c r="A157" s="121" t="s">
        <v>3742</v>
      </c>
      <c r="B157" s="26" t="s">
        <v>292</v>
      </c>
      <c r="C157" s="55">
        <v>1.9586867758509012E-3</v>
      </c>
      <c r="D1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7" s="26" t="str">
        <f>IF(
  COUNTIF($F$3:$F157, $F157)=1,
  SUMIF($F:$F, $F157, $I:$I),
  ""
)</f>
        <v/>
      </c>
      <c r="H157" t="s">
        <v>3742</v>
      </c>
      <c r="I157" t="s">
        <v>292</v>
      </c>
      <c r="J157">
        <v>0</v>
      </c>
    </row>
    <row r="158" spans="1:10" x14ac:dyDescent="0.25">
      <c r="A158" s="121" t="s">
        <v>3742</v>
      </c>
      <c r="B158" s="26" t="s">
        <v>3222</v>
      </c>
      <c r="C158" s="55">
        <v>3.0133642705398478E-5</v>
      </c>
      <c r="D1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8" s="26" t="str">
        <f>IF(
  COUNTIF($F$3:$F158, $F158)=1,
  SUMIF($F:$F, $F158, $I:$I),
  ""
)</f>
        <v/>
      </c>
      <c r="H158" t="s">
        <v>3742</v>
      </c>
      <c r="I158" t="s">
        <v>3222</v>
      </c>
      <c r="J158">
        <v>0</v>
      </c>
    </row>
    <row r="159" spans="1:10" x14ac:dyDescent="0.25">
      <c r="A159" s="121" t="s">
        <v>3742</v>
      </c>
      <c r="B159" s="26" t="s">
        <v>3457</v>
      </c>
      <c r="C159" s="55">
        <v>4.1132422292868929E-3</v>
      </c>
      <c r="D1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59" s="26" t="str">
        <f>IF(
  COUNTIF($F$3:$F159, $F159)=1,
  SUMIF($F:$F, $F159, $I:$I),
  ""
)</f>
        <v/>
      </c>
      <c r="H159" t="s">
        <v>3742</v>
      </c>
      <c r="I159" t="s">
        <v>3457</v>
      </c>
      <c r="J159">
        <v>0</v>
      </c>
    </row>
    <row r="160" spans="1:10" x14ac:dyDescent="0.25">
      <c r="A160" s="121" t="s">
        <v>3742</v>
      </c>
      <c r="B160" s="26" t="s">
        <v>3477</v>
      </c>
      <c r="C160" s="55">
        <v>2.0581277967787154E-2</v>
      </c>
      <c r="D1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60" s="26" t="str">
        <f>IF(
  COUNTIF($F$3:$F160, $F160)=1,
  SUMIF($F:$F, $F160, $I:$I),
  ""
)</f>
        <v/>
      </c>
      <c r="H160" t="s">
        <v>3742</v>
      </c>
      <c r="I160" t="s">
        <v>3477</v>
      </c>
      <c r="J160">
        <v>0.02</v>
      </c>
    </row>
    <row r="161" spans="1:10" x14ac:dyDescent="0.25">
      <c r="A161" s="121" t="s">
        <v>3742</v>
      </c>
      <c r="B161" s="26" t="s">
        <v>3670</v>
      </c>
      <c r="C161" s="55">
        <v>1.5669494206807207E-3</v>
      </c>
      <c r="D1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1" s="26" t="str">
        <f>IF(
  COUNTIF($F$3:$F161, $F161)=1,
  SUMIF($F:$F, $F161, $I:$I),
  ""
)</f>
        <v/>
      </c>
      <c r="H161" t="s">
        <v>3742</v>
      </c>
      <c r="I161" t="s">
        <v>3670</v>
      </c>
      <c r="J161">
        <v>0</v>
      </c>
    </row>
    <row r="162" spans="1:10" x14ac:dyDescent="0.25">
      <c r="A162" s="121" t="s">
        <v>3742</v>
      </c>
      <c r="B162" s="26" t="s">
        <v>3672</v>
      </c>
      <c r="C162" s="55">
        <v>0.69022615298850376</v>
      </c>
      <c r="D1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162" s="26" t="str">
        <f>IF(
  COUNTIF($F$3:$F162, $F162)=1,
  SUMIF($F:$F, $F162, $I:$I),
  ""
)</f>
        <v/>
      </c>
      <c r="H162" t="s">
        <v>3742</v>
      </c>
      <c r="I162" t="s">
        <v>3672</v>
      </c>
      <c r="J162">
        <v>0.69</v>
      </c>
    </row>
    <row r="163" spans="1:10" x14ac:dyDescent="0.25">
      <c r="A163" s="121" t="s">
        <v>3742</v>
      </c>
      <c r="B163" s="26" t="s">
        <v>3713</v>
      </c>
      <c r="C163" s="55">
        <v>8.2867517439845799E-4</v>
      </c>
      <c r="D1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3" s="26" t="str">
        <f>IF(
  COUNTIF($F$3:$F163, $F163)=1,
  SUMIF($F:$F, $F163, $I:$I),
  ""
)</f>
        <v/>
      </c>
      <c r="H163" t="s">
        <v>3742</v>
      </c>
      <c r="I163" t="s">
        <v>3713</v>
      </c>
      <c r="J163">
        <v>0</v>
      </c>
    </row>
    <row r="164" spans="1:10" x14ac:dyDescent="0.25">
      <c r="A164" s="121" t="s">
        <v>3742</v>
      </c>
      <c r="B164" s="26" t="s">
        <v>3897</v>
      </c>
      <c r="C164" s="55">
        <v>5.2884542947974318E-3</v>
      </c>
      <c r="D1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64" s="26" t="str">
        <f>IF(
  COUNTIF($F$3:$F164, $F164)=1,
  SUMIF($F:$F, $F164, $I:$I),
  ""
)</f>
        <v/>
      </c>
      <c r="H164" t="s">
        <v>3742</v>
      </c>
      <c r="I164" t="s">
        <v>3897</v>
      </c>
      <c r="J164">
        <v>0.01</v>
      </c>
    </row>
    <row r="165" spans="1:10" x14ac:dyDescent="0.25">
      <c r="A165" s="121" t="s">
        <v>3742</v>
      </c>
      <c r="B165" s="26" t="s">
        <v>3971</v>
      </c>
      <c r="C165" s="55">
        <v>3.0133642705398478E-5</v>
      </c>
      <c r="D1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5" s="26" t="str">
        <f>IF(
  COUNTIF($F$3:$F165, $F165)=1,
  SUMIF($F:$F, $F165, $I:$I),
  ""
)</f>
        <v/>
      </c>
      <c r="H165" t="s">
        <v>3742</v>
      </c>
      <c r="I165" t="s">
        <v>3971</v>
      </c>
      <c r="J165">
        <v>0</v>
      </c>
    </row>
    <row r="166" spans="1:10" x14ac:dyDescent="0.25">
      <c r="A166" s="121" t="s">
        <v>3742</v>
      </c>
      <c r="B166" s="26" t="s">
        <v>4372</v>
      </c>
      <c r="C166" s="55">
        <v>0.27525575929246232</v>
      </c>
      <c r="D1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66" s="26" t="str">
        <f>IF(
  COUNTIF($F$3:$F166, $F166)=1,
  SUMIF($F:$F, $F166, $I:$I),
  ""
)</f>
        <v/>
      </c>
      <c r="H166" t="s">
        <v>3742</v>
      </c>
      <c r="I166" t="s">
        <v>4257</v>
      </c>
      <c r="J166">
        <v>0</v>
      </c>
    </row>
    <row r="167" spans="1:10" x14ac:dyDescent="0.25">
      <c r="A167" s="121" t="s">
        <v>3742</v>
      </c>
      <c r="B167" s="26" t="s">
        <v>4257</v>
      </c>
      <c r="C167" s="55">
        <v>1.2053457082159391E-4</v>
      </c>
      <c r="D1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67" s="26" t="str">
        <f>IF(
  COUNTIF($F$3:$F167, $F167)=1,
  SUMIF($F:$F, $F167, $I:$I),
  ""
)</f>
        <v/>
      </c>
      <c r="H167" t="s">
        <v>3742</v>
      </c>
      <c r="I167" t="s">
        <v>4372</v>
      </c>
      <c r="J167">
        <v>0.28000000000000003</v>
      </c>
    </row>
    <row r="168" spans="1:10" x14ac:dyDescent="0.25">
      <c r="A168" s="121" t="s">
        <v>4081</v>
      </c>
      <c r="B168" s="26" t="s">
        <v>3672</v>
      </c>
      <c r="C168" s="55">
        <v>1</v>
      </c>
      <c r="D1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68" s="26" t="str">
        <f>IF(
  COUNTIF($F$3:$F168, $F168)=1,
  SUMIF($F:$F, $F168, $I:$I),
  ""
)</f>
        <v/>
      </c>
      <c r="H168" t="s">
        <v>4081</v>
      </c>
      <c r="I168" t="s">
        <v>3672</v>
      </c>
      <c r="J168">
        <v>1</v>
      </c>
    </row>
    <row r="169" spans="1:10" x14ac:dyDescent="0.25">
      <c r="A169" s="121" t="s">
        <v>3727</v>
      </c>
      <c r="B169" s="26" t="s">
        <v>4372</v>
      </c>
      <c r="C169" s="55">
        <v>1</v>
      </c>
      <c r="D1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69" s="26" t="str">
        <f>IF(
  COUNTIF($F$3:$F169, $F169)=1,
  SUMIF($F:$F, $F169, $I:$I),
  ""
)</f>
        <v/>
      </c>
      <c r="H169" t="s">
        <v>3727</v>
      </c>
      <c r="I169" t="s">
        <v>4372</v>
      </c>
      <c r="J169">
        <v>1</v>
      </c>
    </row>
    <row r="170" spans="1:10" x14ac:dyDescent="0.25">
      <c r="A170" s="121" t="s">
        <v>3868</v>
      </c>
      <c r="B170" s="26" t="s">
        <v>290</v>
      </c>
      <c r="C170" s="55">
        <v>0.20631888317413666</v>
      </c>
      <c r="D1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70" s="26" t="str">
        <f>IF(
  COUNTIF($F$3:$F170, $F170)=1,
  SUMIF($F:$F, $F170, $I:$I),
  ""
)</f>
        <v/>
      </c>
      <c r="H170" t="s">
        <v>3868</v>
      </c>
      <c r="I170" t="s">
        <v>290</v>
      </c>
      <c r="J170">
        <v>0.21</v>
      </c>
    </row>
    <row r="171" spans="1:10" x14ac:dyDescent="0.25">
      <c r="A171" s="121" t="s">
        <v>3868</v>
      </c>
      <c r="B171" s="26" t="s">
        <v>3457</v>
      </c>
      <c r="C171" s="55">
        <v>0.22123438648052907</v>
      </c>
      <c r="D1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71" s="26" t="str">
        <f>IF(
  COUNTIF($F$3:$F171, $F171)=1,
  SUMIF($F:$F, $F171, $I:$I),
  ""
)</f>
        <v/>
      </c>
      <c r="H171" t="s">
        <v>3868</v>
      </c>
      <c r="I171" t="s">
        <v>3457</v>
      </c>
      <c r="J171">
        <v>0.22</v>
      </c>
    </row>
    <row r="172" spans="1:10" x14ac:dyDescent="0.25">
      <c r="A172" s="121" t="s">
        <v>3868</v>
      </c>
      <c r="B172" s="26" t="s">
        <v>3477</v>
      </c>
      <c r="C172" s="55">
        <v>0.39681606661768309</v>
      </c>
      <c r="D1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172" s="26" t="str">
        <f>IF(
  COUNTIF($F$3:$F172, $F172)=1,
  SUMIF($F:$F, $F172, $I:$I),
  ""
)</f>
        <v/>
      </c>
      <c r="H172" t="s">
        <v>3868</v>
      </c>
      <c r="I172" t="s">
        <v>3477</v>
      </c>
      <c r="J172">
        <v>0.4</v>
      </c>
    </row>
    <row r="173" spans="1:10" x14ac:dyDescent="0.25">
      <c r="A173" s="121" t="s">
        <v>3868</v>
      </c>
      <c r="B173" s="26" t="s">
        <v>3978</v>
      </c>
      <c r="C173" s="55">
        <v>0.17563066372765126</v>
      </c>
      <c r="D1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73" s="26" t="str">
        <f>IF(
  COUNTIF($F$3:$F173, $F173)=1,
  SUMIF($F:$F, $F173, $I:$I),
  ""
)</f>
        <v/>
      </c>
      <c r="H173" t="s">
        <v>3868</v>
      </c>
      <c r="I173" t="s">
        <v>3978</v>
      </c>
      <c r="J173">
        <v>0.18</v>
      </c>
    </row>
    <row r="174" spans="1:10" x14ac:dyDescent="0.25">
      <c r="A174" s="121" t="s">
        <v>3637</v>
      </c>
      <c r="B174" s="26" t="s">
        <v>290</v>
      </c>
      <c r="C174" s="55">
        <v>8.6349053577157511E-2</v>
      </c>
      <c r="D1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74" s="26" t="str">
        <f>IF(
  COUNTIF($F$3:$F174, $F174)=1,
  SUMIF($F:$F, $F174, $I:$I),
  ""
)</f>
        <v/>
      </c>
      <c r="H174" t="s">
        <v>3637</v>
      </c>
      <c r="I174" t="s">
        <v>290</v>
      </c>
      <c r="J174">
        <v>0.09</v>
      </c>
    </row>
    <row r="175" spans="1:10" x14ac:dyDescent="0.25">
      <c r="A175" s="121" t="s">
        <v>3637</v>
      </c>
      <c r="B175" s="26" t="s">
        <v>576</v>
      </c>
      <c r="C175" s="55">
        <v>0.15389797882579404</v>
      </c>
      <c r="D1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75" s="26" t="str">
        <f>IF(
  COUNTIF($F$3:$F175, $F175)=1,
  SUMIF($F:$F, $F175, $I:$I),
  ""
)</f>
        <v/>
      </c>
      <c r="H175" t="s">
        <v>3637</v>
      </c>
      <c r="I175" t="s">
        <v>576</v>
      </c>
      <c r="J175">
        <v>0.15</v>
      </c>
    </row>
    <row r="176" spans="1:10" x14ac:dyDescent="0.25">
      <c r="A176" s="121" t="s">
        <v>3637</v>
      </c>
      <c r="B176" s="26" t="s">
        <v>3457</v>
      </c>
      <c r="C176" s="55">
        <v>0.50263073468078279</v>
      </c>
      <c r="D1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176" s="26" t="str">
        <f>IF(
  COUNTIF($F$3:$F176, $F176)=1,
  SUMIF($F:$F, $F176, $I:$I),
  ""
)</f>
        <v/>
      </c>
      <c r="H176" t="s">
        <v>3637</v>
      </c>
      <c r="I176" t="s">
        <v>3457</v>
      </c>
      <c r="J176">
        <v>0.5</v>
      </c>
    </row>
    <row r="177" spans="1:10" x14ac:dyDescent="0.25">
      <c r="A177" s="121" t="s">
        <v>3637</v>
      </c>
      <c r="B177" s="26" t="s">
        <v>3477</v>
      </c>
      <c r="C177" s="55">
        <v>0.25712223291626557</v>
      </c>
      <c r="D1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77" s="26" t="str">
        <f>IF(
  COUNTIF($F$3:$F177, $F177)=1,
  SUMIF($F:$F, $F177, $I:$I),
  ""
)</f>
        <v/>
      </c>
      <c r="H177" t="s">
        <v>3637</v>
      </c>
      <c r="I177" t="s">
        <v>3477</v>
      </c>
      <c r="J177">
        <v>0.26</v>
      </c>
    </row>
    <row r="178" spans="1:10" x14ac:dyDescent="0.25">
      <c r="A178" s="121" t="s">
        <v>3543</v>
      </c>
      <c r="B178" s="26" t="s">
        <v>276</v>
      </c>
      <c r="C178" s="55">
        <v>2.3011655011655013E-2</v>
      </c>
      <c r="D1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78" s="26" t="str">
        <f>IF(
  COUNTIF($F$3:$F178, $F178)=1,
  SUMIF($F:$F, $F178, $I:$I),
  ""
)</f>
        <v/>
      </c>
      <c r="H178" t="s">
        <v>3543</v>
      </c>
      <c r="I178" t="s">
        <v>276</v>
      </c>
      <c r="J178">
        <v>0.02</v>
      </c>
    </row>
    <row r="179" spans="1:10" x14ac:dyDescent="0.25">
      <c r="A179" s="121" t="s">
        <v>3543</v>
      </c>
      <c r="B179" s="26" t="s">
        <v>3173</v>
      </c>
      <c r="C179" s="55">
        <v>0.75242890442890442</v>
      </c>
      <c r="D1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79" s="26" t="str">
        <f>IF(
  COUNTIF($F$3:$F179, $F179)=1,
  SUMIF($F:$F, $F179, $I:$I),
  ""
)</f>
        <v/>
      </c>
      <c r="H179" t="s">
        <v>3543</v>
      </c>
      <c r="I179" t="s">
        <v>3173</v>
      </c>
      <c r="J179">
        <v>0.75</v>
      </c>
    </row>
    <row r="180" spans="1:10" x14ac:dyDescent="0.25">
      <c r="A180" s="121" t="s">
        <v>3543</v>
      </c>
      <c r="B180" s="26" t="s">
        <v>3895</v>
      </c>
      <c r="C180" s="55">
        <v>0.22455944055944058</v>
      </c>
      <c r="D1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80" s="26" t="str">
        <f>IF(
  COUNTIF($F$3:$F180, $F180)=1,
  SUMIF($F:$F, $F180, $I:$I),
  ""
)</f>
        <v/>
      </c>
      <c r="H180" t="s">
        <v>3543</v>
      </c>
      <c r="I180" t="s">
        <v>3895</v>
      </c>
      <c r="J180">
        <v>0.22</v>
      </c>
    </row>
    <row r="181" spans="1:10" x14ac:dyDescent="0.25">
      <c r="A181" s="121" t="s">
        <v>3135</v>
      </c>
      <c r="B181" s="26" t="s">
        <v>3173</v>
      </c>
      <c r="C181" s="55">
        <v>1</v>
      </c>
      <c r="D1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1" s="26" t="str">
        <f>IF(
  COUNTIF($F$3:$F181, $F181)=1,
  SUMIF($F:$F, $F181, $I:$I),
  ""
)</f>
        <v/>
      </c>
      <c r="H181" t="s">
        <v>3135</v>
      </c>
      <c r="I181" t="s">
        <v>3173</v>
      </c>
      <c r="J181">
        <v>1</v>
      </c>
    </row>
    <row r="182" spans="1:10" x14ac:dyDescent="0.25">
      <c r="A182" s="121" t="s">
        <v>3292</v>
      </c>
      <c r="B182" s="26" t="s">
        <v>3173</v>
      </c>
      <c r="C182" s="55">
        <v>0.98642354804154442</v>
      </c>
      <c r="D1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82" s="26" t="str">
        <f>IF(
  COUNTIF($F$3:$F182, $F182)=1,
  SUMIF($F:$F, $F182, $I:$I),
  ""
)</f>
        <v/>
      </c>
      <c r="H182" t="s">
        <v>3292</v>
      </c>
      <c r="I182" t="s">
        <v>3173</v>
      </c>
      <c r="J182">
        <v>0.99</v>
      </c>
    </row>
    <row r="183" spans="1:10" x14ac:dyDescent="0.25">
      <c r="A183" s="121" t="s">
        <v>3292</v>
      </c>
      <c r="B183" s="26" t="s">
        <v>3895</v>
      </c>
      <c r="C183" s="55">
        <v>1.3576451958455591E-2</v>
      </c>
      <c r="D1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83" s="26" t="str">
        <f>IF(
  COUNTIF($F$3:$F183, $F183)=1,
  SUMIF($F:$F, $F183, $I:$I),
  ""
)</f>
        <v/>
      </c>
      <c r="H183" t="s">
        <v>3292</v>
      </c>
      <c r="I183" t="s">
        <v>3895</v>
      </c>
      <c r="J183">
        <v>0.01</v>
      </c>
    </row>
    <row r="184" spans="1:10" x14ac:dyDescent="0.25">
      <c r="A184" s="121" t="s">
        <v>3346</v>
      </c>
      <c r="B184" s="26" t="s">
        <v>4372</v>
      </c>
      <c r="C184" s="55">
        <v>1</v>
      </c>
      <c r="D1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4" s="26" t="str">
        <f>IF(
  COUNTIF($F$3:$F184, $F184)=1,
  SUMIF($F:$F, $F184, $I:$I),
  ""
)</f>
        <v/>
      </c>
      <c r="H184" t="s">
        <v>3346</v>
      </c>
      <c r="I184" t="s">
        <v>4372</v>
      </c>
      <c r="J184">
        <v>1</v>
      </c>
    </row>
    <row r="185" spans="1:10" x14ac:dyDescent="0.25">
      <c r="A185" s="121" t="s">
        <v>3463</v>
      </c>
      <c r="B185" s="26" t="s">
        <v>4372</v>
      </c>
      <c r="C185" s="55">
        <v>1</v>
      </c>
      <c r="D1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5" s="26" t="str">
        <f>IF(
  COUNTIF($F$3:$F185, $F185)=1,
  SUMIF($F:$F, $F185, $I:$I),
  ""
)</f>
        <v/>
      </c>
      <c r="H185" t="s">
        <v>3463</v>
      </c>
      <c r="I185" t="s">
        <v>4372</v>
      </c>
      <c r="J185">
        <v>1</v>
      </c>
    </row>
    <row r="186" spans="1:10" x14ac:dyDescent="0.25">
      <c r="A186" s="121" t="s">
        <v>3338</v>
      </c>
      <c r="B186" s="26" t="s">
        <v>290</v>
      </c>
      <c r="C186" s="55">
        <v>0.74861118826731843</v>
      </c>
      <c r="D1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86" s="26" t="str">
        <f>IF(
  COUNTIF($F$3:$F186, $F186)=1,
  SUMIF($F:$F, $F186, $I:$I),
  ""
)</f>
        <v/>
      </c>
      <c r="H186" t="s">
        <v>3338</v>
      </c>
      <c r="I186" t="s">
        <v>290</v>
      </c>
      <c r="J186">
        <v>0.75</v>
      </c>
    </row>
    <row r="187" spans="1:10" x14ac:dyDescent="0.25">
      <c r="A187" s="121" t="s">
        <v>3338</v>
      </c>
      <c r="B187" s="26" t="s">
        <v>3477</v>
      </c>
      <c r="C187" s="55">
        <v>5.8205099716682397E-2</v>
      </c>
      <c r="D1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87" s="26" t="str">
        <f>IF(
  COUNTIF($F$3:$F187, $F187)=1,
  SUMIF($F:$F, $F187, $I:$I),
  ""
)</f>
        <v/>
      </c>
      <c r="H187" t="s">
        <v>3338</v>
      </c>
      <c r="I187" t="s">
        <v>3477</v>
      </c>
      <c r="J187">
        <v>0.06</v>
      </c>
    </row>
    <row r="188" spans="1:10" x14ac:dyDescent="0.25">
      <c r="A188" s="121" t="s">
        <v>3338</v>
      </c>
      <c r="B188" s="26" t="s">
        <v>4372</v>
      </c>
      <c r="C188" s="55">
        <v>0.1931837120159991</v>
      </c>
      <c r="D1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88" s="26" t="str">
        <f>IF(
  COUNTIF($F$3:$F188, $F188)=1,
  SUMIF($F:$F, $F188, $I:$I),
  ""
)</f>
        <v/>
      </c>
      <c r="H188" t="s">
        <v>3338</v>
      </c>
      <c r="I188" t="s">
        <v>4372</v>
      </c>
      <c r="J188">
        <v>0.19</v>
      </c>
    </row>
    <row r="189" spans="1:10" x14ac:dyDescent="0.25">
      <c r="A189" s="121" t="s">
        <v>3644</v>
      </c>
      <c r="B189" s="26" t="s">
        <v>4372</v>
      </c>
      <c r="C189" s="55">
        <v>1</v>
      </c>
      <c r="D1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89" s="26" t="str">
        <f>IF(
  COUNTIF($F$3:$F189, $F189)=1,
  SUMIF($F:$F, $F189, $I:$I),
  ""
)</f>
        <v/>
      </c>
      <c r="H189" t="s">
        <v>3644</v>
      </c>
      <c r="I189" t="s">
        <v>4372</v>
      </c>
      <c r="J189">
        <v>1</v>
      </c>
    </row>
    <row r="190" spans="1:10" x14ac:dyDescent="0.25">
      <c r="A190" s="121" t="s">
        <v>3869</v>
      </c>
      <c r="B190" s="26" t="s">
        <v>12</v>
      </c>
      <c r="C190" s="55">
        <v>0.48245081284162655</v>
      </c>
      <c r="D1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190" s="26" t="str">
        <f>IF(
  COUNTIF($F$3:$F190, $F190)=1,
  SUMIF($F:$F, $F190, $I:$I),
  ""
)</f>
        <v/>
      </c>
      <c r="H190" t="s">
        <v>3869</v>
      </c>
      <c r="I190" t="s">
        <v>12</v>
      </c>
      <c r="J190">
        <v>0.48</v>
      </c>
    </row>
    <row r="191" spans="1:10" x14ac:dyDescent="0.25">
      <c r="A191" s="121" t="s">
        <v>3869</v>
      </c>
      <c r="B191" s="26" t="s">
        <v>3672</v>
      </c>
      <c r="C191" s="55">
        <v>0.51754918715837339</v>
      </c>
      <c r="D1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91" s="26" t="str">
        <f>IF(
  COUNTIF($F$3:$F191, $F191)=1,
  SUMIF($F:$F, $F191, $I:$I),
  ""
)</f>
        <v/>
      </c>
      <c r="H191" t="s">
        <v>3869</v>
      </c>
      <c r="I191" t="s">
        <v>3672</v>
      </c>
      <c r="J191">
        <v>0.52</v>
      </c>
    </row>
    <row r="192" spans="1:10" x14ac:dyDescent="0.25">
      <c r="A192" s="121" t="s">
        <v>3293</v>
      </c>
      <c r="B192" s="26" t="s">
        <v>3173</v>
      </c>
      <c r="C192" s="55">
        <v>1</v>
      </c>
      <c r="D1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92" s="26" t="str">
        <f>IF(
  COUNTIF($F$3:$F192, $F192)=1,
  SUMIF($F:$F, $F192, $I:$I),
  ""
)</f>
        <v/>
      </c>
      <c r="H192" t="s">
        <v>3293</v>
      </c>
      <c r="I192" t="s">
        <v>3173</v>
      </c>
      <c r="J192">
        <v>1</v>
      </c>
    </row>
    <row r="193" spans="1:10" x14ac:dyDescent="0.25">
      <c r="A193" s="121" t="s">
        <v>3136</v>
      </c>
      <c r="B193" s="26" t="s">
        <v>3713</v>
      </c>
      <c r="C193" s="55">
        <v>1</v>
      </c>
      <c r="D1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93" s="26" t="str">
        <f>IF(
  COUNTIF($F$3:$F193, $F193)=1,
  SUMIF($F:$F, $F193, $I:$I),
  ""
)</f>
        <v/>
      </c>
      <c r="H193" t="s">
        <v>3136</v>
      </c>
      <c r="I193" t="s">
        <v>3713</v>
      </c>
      <c r="J193">
        <v>1</v>
      </c>
    </row>
    <row r="194" spans="1:10" x14ac:dyDescent="0.25">
      <c r="A194" s="121" t="s">
        <v>3647</v>
      </c>
      <c r="B194" s="26" t="s">
        <v>3457</v>
      </c>
      <c r="C194" s="55">
        <v>0.33268064275832715</v>
      </c>
      <c r="D1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194" s="26" t="str">
        <f>IF(
  COUNTIF($F$3:$F194, $F194)=1,
  SUMIF($F:$F, $F194, $I:$I),
  ""
)</f>
        <v/>
      </c>
      <c r="H194" t="s">
        <v>3647</v>
      </c>
      <c r="I194" t="s">
        <v>3457</v>
      </c>
      <c r="J194">
        <v>0.33</v>
      </c>
    </row>
    <row r="195" spans="1:10" x14ac:dyDescent="0.25">
      <c r="A195" s="121" t="s">
        <v>3647</v>
      </c>
      <c r="B195" s="26" t="s">
        <v>3477</v>
      </c>
      <c r="C195" s="55">
        <v>0.26563796956475472</v>
      </c>
      <c r="D1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95" s="26" t="str">
        <f>IF(
  COUNTIF($F$3:$F195, $F195)=1,
  SUMIF($F:$F, $F195, $I:$I),
  ""
)</f>
        <v/>
      </c>
      <c r="H195" t="s">
        <v>3647</v>
      </c>
      <c r="I195" t="s">
        <v>3477</v>
      </c>
      <c r="J195">
        <v>0.27</v>
      </c>
    </row>
    <row r="196" spans="1:10" x14ac:dyDescent="0.25">
      <c r="A196" s="121" t="s">
        <v>3647</v>
      </c>
      <c r="B196" s="26" t="s">
        <v>3840</v>
      </c>
      <c r="C196" s="55">
        <v>1.2684899435990209E-2</v>
      </c>
      <c r="D1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96" s="26" t="str">
        <f>IF(
  COUNTIF($F$3:$F196, $F196)=1,
  SUMIF($F:$F, $F196, $I:$I),
  ""
)</f>
        <v/>
      </c>
      <c r="H196" t="s">
        <v>3647</v>
      </c>
      <c r="I196" t="s">
        <v>3840</v>
      </c>
      <c r="J196">
        <v>0.01</v>
      </c>
    </row>
    <row r="197" spans="1:10" x14ac:dyDescent="0.25">
      <c r="A197" s="121" t="s">
        <v>3647</v>
      </c>
      <c r="B197" s="26" t="s">
        <v>4372</v>
      </c>
      <c r="C197" s="55">
        <v>0.38899648824092797</v>
      </c>
      <c r="D1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197" s="26" t="str">
        <f>IF(
  COUNTIF($F$3:$F197, $F197)=1,
  SUMIF($F:$F, $F197, $I:$I),
  ""
)</f>
        <v/>
      </c>
      <c r="H197" t="s">
        <v>3647</v>
      </c>
      <c r="I197" t="s">
        <v>4372</v>
      </c>
      <c r="J197">
        <v>0.39</v>
      </c>
    </row>
    <row r="198" spans="1:10" x14ac:dyDescent="0.25">
      <c r="A198" s="121" t="s">
        <v>3847</v>
      </c>
      <c r="B198" s="26" t="s">
        <v>290</v>
      </c>
      <c r="C198" s="55">
        <v>0.35305085178658091</v>
      </c>
      <c r="D1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98" s="26" t="str">
        <f>IF(
  COUNTIF($F$3:$F198, $F198)=1,
  SUMIF($F:$F, $F198, $I:$I),
  ""
)</f>
        <v/>
      </c>
      <c r="H198" t="s">
        <v>3847</v>
      </c>
      <c r="I198" t="s">
        <v>290</v>
      </c>
      <c r="J198">
        <v>0.35</v>
      </c>
    </row>
    <row r="199" spans="1:10" x14ac:dyDescent="0.25">
      <c r="A199" s="121" t="s">
        <v>3847</v>
      </c>
      <c r="B199" s="26" t="s">
        <v>4372</v>
      </c>
      <c r="C199" s="55">
        <v>0.27604525834546523</v>
      </c>
      <c r="D1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99" s="26" t="str">
        <f>IF(
  COUNTIF($F$3:$F199, $F199)=1,
  SUMIF($F:$F, $F199, $I:$I),
  ""
)</f>
        <v/>
      </c>
      <c r="H199" t="s">
        <v>3847</v>
      </c>
      <c r="I199" t="s">
        <v>4078</v>
      </c>
      <c r="J199">
        <v>0.37</v>
      </c>
    </row>
    <row r="200" spans="1:10" x14ac:dyDescent="0.25">
      <c r="A200" s="121" t="s">
        <v>3847</v>
      </c>
      <c r="B200" s="26" t="s">
        <v>4078</v>
      </c>
      <c r="C200" s="55">
        <v>0.37090388986795403</v>
      </c>
      <c r="D2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200" s="26" t="str">
        <f>IF(
  COUNTIF($F$3:$F200, $F200)=1,
  SUMIF($F:$F, $F200, $I:$I),
  ""
)</f>
        <v/>
      </c>
      <c r="H200" t="s">
        <v>3847</v>
      </c>
      <c r="I200" t="s">
        <v>4372</v>
      </c>
      <c r="J200">
        <v>0.28000000000000003</v>
      </c>
    </row>
    <row r="201" spans="1:10" x14ac:dyDescent="0.25">
      <c r="A201" s="121" t="s">
        <v>3802</v>
      </c>
      <c r="B201" s="26" t="s">
        <v>3173</v>
      </c>
      <c r="C201" s="55">
        <v>1</v>
      </c>
      <c r="D2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1" s="26" t="str">
        <f>IF(
  COUNTIF($F$3:$F201, $F201)=1,
  SUMIF($F:$F, $F201, $I:$I),
  ""
)</f>
        <v/>
      </c>
      <c r="H201" t="s">
        <v>3802</v>
      </c>
      <c r="I201" t="s">
        <v>3173</v>
      </c>
      <c r="J201">
        <v>1</v>
      </c>
    </row>
    <row r="202" spans="1:10" x14ac:dyDescent="0.25">
      <c r="A202" s="121" t="s">
        <v>3544</v>
      </c>
      <c r="B202" s="26" t="s">
        <v>290</v>
      </c>
      <c r="C202" s="55">
        <v>0.75483274939427214</v>
      </c>
      <c r="D2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202" s="26" t="str">
        <f>IF(
  COUNTIF($F$3:$F202, $F202)=1,
  SUMIF($F:$F, $F202, $I:$I),
  ""
)</f>
        <v/>
      </c>
      <c r="H202" t="s">
        <v>3544</v>
      </c>
      <c r="I202" t="s">
        <v>290</v>
      </c>
      <c r="J202">
        <v>0.75</v>
      </c>
    </row>
    <row r="203" spans="1:10" x14ac:dyDescent="0.25">
      <c r="A203" s="121" t="s">
        <v>3544</v>
      </c>
      <c r="B203" s="26" t="s">
        <v>3672</v>
      </c>
      <c r="C203" s="55">
        <v>0.2451672506057278</v>
      </c>
      <c r="D2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203" s="26" t="str">
        <f>IF(
  COUNTIF($F$3:$F203, $F203)=1,
  SUMIF($F:$F, $F203, $I:$I),
  ""
)</f>
        <v/>
      </c>
      <c r="H203" t="s">
        <v>3544</v>
      </c>
      <c r="I203" t="s">
        <v>3672</v>
      </c>
      <c r="J203">
        <v>0.25</v>
      </c>
    </row>
    <row r="204" spans="1:10" x14ac:dyDescent="0.25">
      <c r="A204" s="121" t="s">
        <v>3545</v>
      </c>
      <c r="B204" s="26" t="s">
        <v>3672</v>
      </c>
      <c r="C204" s="55">
        <v>1</v>
      </c>
      <c r="D2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4" s="26" t="str">
        <f>IF(
  COUNTIF($F$3:$F204, $F204)=1,
  SUMIF($F:$F, $F204, $I:$I),
  ""
)</f>
        <v/>
      </c>
      <c r="H204" t="s">
        <v>3545</v>
      </c>
      <c r="I204" t="s">
        <v>3672</v>
      </c>
      <c r="J204">
        <v>1</v>
      </c>
    </row>
    <row r="205" spans="1:10" x14ac:dyDescent="0.25">
      <c r="A205" s="121" t="s">
        <v>3464</v>
      </c>
      <c r="B205" s="26" t="s">
        <v>4372</v>
      </c>
      <c r="C205" s="55">
        <v>1</v>
      </c>
      <c r="D2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5" s="26" t="str">
        <f>IF(
  COUNTIF($F$3:$F205, $F205)=1,
  SUMIF($F:$F, $F205, $I:$I),
  ""
)</f>
        <v/>
      </c>
      <c r="H205" t="s">
        <v>3464</v>
      </c>
      <c r="I205" t="s">
        <v>4372</v>
      </c>
      <c r="J205">
        <v>1</v>
      </c>
    </row>
    <row r="206" spans="1:10" x14ac:dyDescent="0.25">
      <c r="A206" s="121" t="s">
        <v>3728</v>
      </c>
      <c r="B206" s="26" t="s">
        <v>288</v>
      </c>
      <c r="C206" s="55">
        <v>1</v>
      </c>
      <c r="D2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06" s="26" t="str">
        <f>IF(
  COUNTIF($F$3:$F206, $F206)=1,
  SUMIF($F:$F, $F206, $I:$I),
  ""
)</f>
        <v/>
      </c>
      <c r="H206" t="s">
        <v>3728</v>
      </c>
      <c r="I206" t="s">
        <v>288</v>
      </c>
      <c r="J206">
        <v>1</v>
      </c>
    </row>
    <row r="207" spans="1:10" x14ac:dyDescent="0.25">
      <c r="A207" s="121" t="s">
        <v>3648</v>
      </c>
      <c r="B207" s="26" t="s">
        <v>3457</v>
      </c>
      <c r="C207" s="55">
        <v>0.49801602984649923</v>
      </c>
      <c r="D2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207" s="26" t="str">
        <f>IF(
  COUNTIF($F$3:$F207, $F207)=1,
  SUMIF($F:$F, $F207, $I:$I),
  ""
)</f>
        <v/>
      </c>
      <c r="H207" t="s">
        <v>3648</v>
      </c>
      <c r="I207" t="s">
        <v>3457</v>
      </c>
      <c r="J207">
        <v>0.5</v>
      </c>
    </row>
    <row r="208" spans="1:10" x14ac:dyDescent="0.25">
      <c r="A208" s="121" t="s">
        <v>3648</v>
      </c>
      <c r="B208" s="26" t="s">
        <v>3477</v>
      </c>
      <c r="C208" s="55">
        <v>2.8376306179553248E-2</v>
      </c>
      <c r="D2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08" s="26" t="str">
        <f>IF(
  COUNTIF($F$3:$F208, $F208)=1,
  SUMIF($F:$F, $F208, $I:$I),
  ""
)</f>
        <v/>
      </c>
      <c r="H208" t="s">
        <v>3648</v>
      </c>
      <c r="I208" t="s">
        <v>3477</v>
      </c>
      <c r="J208">
        <v>0.03</v>
      </c>
    </row>
    <row r="209" spans="1:10" x14ac:dyDescent="0.25">
      <c r="A209" s="121" t="s">
        <v>3648</v>
      </c>
      <c r="B209" s="26" t="s">
        <v>4372</v>
      </c>
      <c r="C209" s="55">
        <v>0.47360766397394749</v>
      </c>
      <c r="D2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209" s="26" t="str">
        <f>IF(
  COUNTIF($F$3:$F209, $F209)=1,
  SUMIF($F:$F, $F209, $I:$I),
  ""
)</f>
        <v/>
      </c>
      <c r="H209" t="s">
        <v>3648</v>
      </c>
      <c r="I209" t="s">
        <v>4372</v>
      </c>
      <c r="J209">
        <v>0.47</v>
      </c>
    </row>
    <row r="210" spans="1:10" x14ac:dyDescent="0.25">
      <c r="A210" s="121" t="s">
        <v>3649</v>
      </c>
      <c r="B210" s="26" t="s">
        <v>3479</v>
      </c>
      <c r="C210" s="55">
        <v>0.26649053280493173</v>
      </c>
      <c r="D2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210" s="26" t="str">
        <f>IF(
  COUNTIF($F$3:$F210, $F210)=1,
  SUMIF($F:$F, $F210, $I:$I),
  ""
)</f>
        <v/>
      </c>
      <c r="H210" t="s">
        <v>3649</v>
      </c>
      <c r="I210" t="s">
        <v>3479</v>
      </c>
      <c r="J210">
        <v>0.27</v>
      </c>
    </row>
    <row r="211" spans="1:10" x14ac:dyDescent="0.25">
      <c r="A211" s="121" t="s">
        <v>3649</v>
      </c>
      <c r="B211" s="26" t="s">
        <v>4078</v>
      </c>
      <c r="C211" s="55">
        <v>0.37040951122853366</v>
      </c>
      <c r="D2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211" s="26" t="str">
        <f>IF(
  COUNTIF($F$3:$F211, $F211)=1,
  SUMIF($F:$F, $F211, $I:$I),
  ""
)</f>
        <v/>
      </c>
      <c r="H211" t="s">
        <v>3649</v>
      </c>
      <c r="I211" t="s">
        <v>4078</v>
      </c>
      <c r="J211">
        <v>0.37</v>
      </c>
    </row>
    <row r="212" spans="1:10" x14ac:dyDescent="0.25">
      <c r="A212" s="121" t="s">
        <v>3649</v>
      </c>
      <c r="B212" s="26" t="s">
        <v>4126</v>
      </c>
      <c r="C212" s="55">
        <v>0.36309995596653455</v>
      </c>
      <c r="D2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212" s="26" t="str">
        <f>IF(
  COUNTIF($F$3:$F212, $F212)=1,
  SUMIF($F:$F, $F212, $I:$I),
  ""
)</f>
        <v/>
      </c>
      <c r="H212" t="s">
        <v>3649</v>
      </c>
      <c r="I212" t="s">
        <v>4126</v>
      </c>
      <c r="J212">
        <v>0.36</v>
      </c>
    </row>
    <row r="213" spans="1:10" x14ac:dyDescent="0.25">
      <c r="A213" s="121" t="s">
        <v>3395</v>
      </c>
      <c r="B213" s="26" t="s">
        <v>3175</v>
      </c>
      <c r="C213" s="55">
        <v>1</v>
      </c>
      <c r="D2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3" s="26" t="str">
        <f>IF(
  COUNTIF($F$3:$F213, $F213)=1,
  SUMIF($F:$F, $F213, $I:$I),
  ""
)</f>
        <v/>
      </c>
      <c r="H213" t="s">
        <v>3395</v>
      </c>
      <c r="I213" t="s">
        <v>3175</v>
      </c>
      <c r="J213">
        <v>1</v>
      </c>
    </row>
    <row r="214" spans="1:10" x14ac:dyDescent="0.25">
      <c r="A214" s="121" t="s">
        <v>3650</v>
      </c>
      <c r="B214" s="26" t="s">
        <v>4372</v>
      </c>
      <c r="C214" s="55">
        <v>1</v>
      </c>
      <c r="D2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4" s="26" t="str">
        <f>IF(
  COUNTIF($F$3:$F214, $F214)=1,
  SUMIF($F:$F, $F214, $I:$I),
  ""
)</f>
        <v/>
      </c>
      <c r="H214" t="s">
        <v>3650</v>
      </c>
      <c r="I214" t="s">
        <v>4372</v>
      </c>
      <c r="J214">
        <v>1</v>
      </c>
    </row>
    <row r="215" spans="1:10" x14ac:dyDescent="0.25">
      <c r="A215" s="121" t="s">
        <v>3729</v>
      </c>
      <c r="B215" s="26" t="s">
        <v>574</v>
      </c>
      <c r="C215" s="55">
        <v>0.1912227883279296</v>
      </c>
      <c r="D2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215" s="26" t="str">
        <f>IF(
  COUNTIF($F$3:$F215, $F215)=1,
  SUMIF($F:$F, $F215, $I:$I),
  ""
)</f>
        <v/>
      </c>
      <c r="H215" t="s">
        <v>3729</v>
      </c>
      <c r="I215" t="s">
        <v>574</v>
      </c>
      <c r="J215">
        <v>0.19</v>
      </c>
    </row>
    <row r="216" spans="1:10" x14ac:dyDescent="0.25">
      <c r="A216" s="121" t="s">
        <v>3729</v>
      </c>
      <c r="B216" s="26" t="s">
        <v>4372</v>
      </c>
      <c r="C216" s="55">
        <v>0.8087772116720704</v>
      </c>
      <c r="D2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0.81</v>
      </c>
      <c r="E216" s="26" t="str">
        <f>IF(
  COUNTIF($F$3:$F216, $F216)=1,
  SUMIF($F:$F, $F216, $I:$I),
  ""
)</f>
        <v/>
      </c>
      <c r="H216" t="s">
        <v>3729</v>
      </c>
      <c r="I216" t="s">
        <v>4372</v>
      </c>
      <c r="J216">
        <v>0.81</v>
      </c>
    </row>
    <row r="217" spans="1:10" x14ac:dyDescent="0.25">
      <c r="A217" s="121" t="s">
        <v>3651</v>
      </c>
      <c r="B217" s="26" t="s">
        <v>3457</v>
      </c>
      <c r="C217" s="55">
        <v>0.87203863674451909</v>
      </c>
      <c r="D2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217" s="26" t="str">
        <f>IF(
  COUNTIF($F$3:$F217, $F217)=1,
  SUMIF($F:$F, $F217, $I:$I),
  ""
)</f>
        <v/>
      </c>
      <c r="H217" t="s">
        <v>3651</v>
      </c>
      <c r="I217" t="s">
        <v>3457</v>
      </c>
      <c r="J217">
        <v>0.87</v>
      </c>
    </row>
    <row r="218" spans="1:10" x14ac:dyDescent="0.25">
      <c r="A218" s="121" t="s">
        <v>3651</v>
      </c>
      <c r="B218" s="26" t="s">
        <v>3477</v>
      </c>
      <c r="C218" s="55">
        <v>0.12796136325548091</v>
      </c>
      <c r="D2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218" s="26" t="str">
        <f>IF(
  COUNTIF($F$3:$F218, $F218)=1,
  SUMIF($F:$F, $F218, $I:$I),
  ""
)</f>
        <v/>
      </c>
      <c r="H218" t="s">
        <v>3651</v>
      </c>
      <c r="I218" t="s">
        <v>3477</v>
      </c>
      <c r="J218">
        <v>0.13</v>
      </c>
    </row>
    <row r="219" spans="1:10" x14ac:dyDescent="0.25">
      <c r="A219" s="121" t="s">
        <v>3334</v>
      </c>
      <c r="B219" s="26" t="s">
        <v>3173</v>
      </c>
      <c r="C219" s="55">
        <v>1</v>
      </c>
      <c r="D2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19" s="26" t="str">
        <f>IF(
  COUNTIF($F$3:$F219, $F219)=1,
  SUMIF($F:$F, $F219, $I:$I),
  ""
)</f>
        <v/>
      </c>
      <c r="H219" t="s">
        <v>3334</v>
      </c>
      <c r="I219" t="s">
        <v>3173</v>
      </c>
      <c r="J219">
        <v>1</v>
      </c>
    </row>
    <row r="220" spans="1:10" x14ac:dyDescent="0.25">
      <c r="A220" s="121" t="s">
        <v>3652</v>
      </c>
      <c r="B220" s="26" t="s">
        <v>3672</v>
      </c>
      <c r="C220" s="55">
        <v>1</v>
      </c>
      <c r="D2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0" s="26" t="str">
        <f>IF(
  COUNTIF($F$3:$F220, $F220)=1,
  SUMIF($F:$F, $F220, $I:$I),
  ""
)</f>
        <v/>
      </c>
      <c r="H220" t="s">
        <v>3652</v>
      </c>
      <c r="I220" t="s">
        <v>3672</v>
      </c>
      <c r="J220">
        <v>1</v>
      </c>
    </row>
    <row r="221" spans="1:10" x14ac:dyDescent="0.25">
      <c r="A221" s="121" t="s">
        <v>3335</v>
      </c>
      <c r="B221" s="26" t="s">
        <v>3173</v>
      </c>
      <c r="C221" s="55">
        <v>1</v>
      </c>
      <c r="D2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1" s="26" t="str">
        <f>IF(
  COUNTIF($F$3:$F221, $F221)=1,
  SUMIF($F:$F, $F221, $I:$I),
  ""
)</f>
        <v/>
      </c>
      <c r="H221" t="s">
        <v>3335</v>
      </c>
      <c r="I221" t="s">
        <v>3173</v>
      </c>
      <c r="J221">
        <v>1</v>
      </c>
    </row>
    <row r="222" spans="1:10" x14ac:dyDescent="0.25">
      <c r="A222" s="121" t="s">
        <v>3336</v>
      </c>
      <c r="B222" s="26" t="s">
        <v>3672</v>
      </c>
      <c r="C222" s="55">
        <v>1</v>
      </c>
      <c r="D2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2" s="26" t="str">
        <f>IF(
  COUNTIF($F$3:$F222, $F222)=1,
  SUMIF($F:$F, $F222, $I:$I),
  ""
)</f>
        <v/>
      </c>
      <c r="H222" t="s">
        <v>3336</v>
      </c>
      <c r="I222" t="s">
        <v>3672</v>
      </c>
      <c r="J222">
        <v>1</v>
      </c>
    </row>
    <row r="223" spans="1:10" x14ac:dyDescent="0.25">
      <c r="A223" s="121" t="s">
        <v>3466</v>
      </c>
      <c r="B223" s="26" t="s">
        <v>290</v>
      </c>
      <c r="C223" s="55">
        <v>0.22298115746971733</v>
      </c>
      <c r="D2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223" s="26" t="str">
        <f>IF(
  COUNTIF($F$3:$F223, $F223)=1,
  SUMIF($F:$F, $F223, $I:$I),
  ""
)</f>
        <v/>
      </c>
      <c r="H223" t="s">
        <v>3466</v>
      </c>
      <c r="I223" t="s">
        <v>290</v>
      </c>
      <c r="J223">
        <v>0.22</v>
      </c>
    </row>
    <row r="224" spans="1:10" x14ac:dyDescent="0.25">
      <c r="A224" s="121" t="s">
        <v>3466</v>
      </c>
      <c r="B224" s="26" t="s">
        <v>3457</v>
      </c>
      <c r="C224" s="55">
        <v>5.0487886944818303E-2</v>
      </c>
      <c r="D2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224" s="26" t="str">
        <f>IF(
  COUNTIF($F$3:$F224, $F224)=1,
  SUMIF($F:$F, $F224, $I:$I),
  ""
)</f>
        <v/>
      </c>
      <c r="H224" t="s">
        <v>3466</v>
      </c>
      <c r="I224" t="s">
        <v>3457</v>
      </c>
      <c r="J224">
        <v>0.05</v>
      </c>
    </row>
    <row r="225" spans="1:10" x14ac:dyDescent="0.25">
      <c r="A225" s="121" t="s">
        <v>3466</v>
      </c>
      <c r="B225" s="26" t="s">
        <v>3477</v>
      </c>
      <c r="C225" s="55">
        <v>1.7866756393001344E-2</v>
      </c>
      <c r="D2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25" s="26" t="str">
        <f>IF(
  COUNTIF($F$3:$F225, $F225)=1,
  SUMIF($F:$F, $F225, $I:$I),
  ""
)</f>
        <v/>
      </c>
      <c r="H225" t="s">
        <v>3466</v>
      </c>
      <c r="I225" t="s">
        <v>3477</v>
      </c>
      <c r="J225">
        <v>0.02</v>
      </c>
    </row>
    <row r="226" spans="1:10" x14ac:dyDescent="0.25">
      <c r="A226" s="121" t="s">
        <v>3466</v>
      </c>
      <c r="B226" s="26" t="s">
        <v>4372</v>
      </c>
      <c r="C226" s="55">
        <v>0.70866419919246304</v>
      </c>
      <c r="D2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226" s="26" t="str">
        <f>IF(
  COUNTIF($F$3:$F226, $F226)=1,
  SUMIF($F:$F, $F226, $I:$I),
  ""
)</f>
        <v/>
      </c>
      <c r="H226" t="s">
        <v>3466</v>
      </c>
      <c r="I226" t="s">
        <v>4372</v>
      </c>
      <c r="J226">
        <v>0.71</v>
      </c>
    </row>
    <row r="227" spans="1:10" x14ac:dyDescent="0.25">
      <c r="A227" s="121" t="s">
        <v>3680</v>
      </c>
      <c r="B227" s="26" t="s">
        <v>290</v>
      </c>
      <c r="C227" s="55">
        <v>1</v>
      </c>
      <c r="D2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7" s="26" t="str">
        <f>IF(
  COUNTIF($F$3:$F227, $F227)=1,
  SUMIF($F:$F, $F227, $I:$I),
  ""
)</f>
        <v/>
      </c>
      <c r="H227" t="s">
        <v>3680</v>
      </c>
      <c r="I227" t="s">
        <v>290</v>
      </c>
      <c r="J227">
        <v>1</v>
      </c>
    </row>
    <row r="228" spans="1:10" x14ac:dyDescent="0.25">
      <c r="A228" s="121" t="s">
        <v>3546</v>
      </c>
      <c r="B228" s="26" t="s">
        <v>4372</v>
      </c>
      <c r="C228" s="55">
        <v>1</v>
      </c>
      <c r="D2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28" s="26" t="str">
        <f>IF(
  COUNTIF($F$3:$F228, $F228)=1,
  SUMIF($F:$F, $F228, $I:$I),
  ""
)</f>
        <v/>
      </c>
      <c r="H228" t="s">
        <v>3546</v>
      </c>
      <c r="I228" t="s">
        <v>4372</v>
      </c>
      <c r="J228">
        <v>1</v>
      </c>
    </row>
    <row r="229" spans="1:10" x14ac:dyDescent="0.25">
      <c r="A229" s="121" t="s">
        <v>4127</v>
      </c>
      <c r="B229" s="26" t="s">
        <v>12</v>
      </c>
      <c r="C229" s="55">
        <v>0.56834561612658496</v>
      </c>
      <c r="D2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229" s="26" t="str">
        <f>IF(
  COUNTIF($F$3:$F229, $F229)=1,
  SUMIF($F:$F, $F229, $I:$I),
  ""
)</f>
        <v/>
      </c>
      <c r="H229" t="s">
        <v>4127</v>
      </c>
      <c r="I229" t="s">
        <v>12</v>
      </c>
      <c r="J229">
        <v>0.56999999999999995</v>
      </c>
    </row>
    <row r="230" spans="1:10" x14ac:dyDescent="0.25">
      <c r="A230" s="121" t="s">
        <v>4127</v>
      </c>
      <c r="B230" s="26" t="s">
        <v>4372</v>
      </c>
      <c r="C230" s="55">
        <v>0.43165438387341498</v>
      </c>
      <c r="D2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230" s="26" t="str">
        <f>IF(
  COUNTIF($F$3:$F230, $F230)=1,
  SUMIF($F:$F, $F230, $I:$I),
  ""
)</f>
        <v/>
      </c>
      <c r="H230" t="s">
        <v>4127</v>
      </c>
      <c r="I230" t="s">
        <v>4372</v>
      </c>
      <c r="J230">
        <v>0.43</v>
      </c>
    </row>
    <row r="231" spans="1:10" x14ac:dyDescent="0.25">
      <c r="A231" s="121" t="s">
        <v>3467</v>
      </c>
      <c r="B231" s="26" t="s">
        <v>12</v>
      </c>
      <c r="C231" s="55">
        <v>0.14803320465268838</v>
      </c>
      <c r="D2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231" s="26" t="str">
        <f>IF(
  COUNTIF($F$3:$F231, $F231)=1,
  SUMIF($F:$F, $F231, $I:$I),
  ""
)</f>
        <v/>
      </c>
      <c r="H231" t="s">
        <v>3467</v>
      </c>
      <c r="I231" t="s">
        <v>12</v>
      </c>
      <c r="J231">
        <v>0.15</v>
      </c>
    </row>
    <row r="232" spans="1:10" x14ac:dyDescent="0.25">
      <c r="A232" s="121" t="s">
        <v>3467</v>
      </c>
      <c r="B232" s="26" t="s">
        <v>3672</v>
      </c>
      <c r="C232" s="55">
        <v>0.65420230615900887</v>
      </c>
      <c r="D2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232" s="26" t="str">
        <f>IF(
  COUNTIF($F$3:$F232, $F232)=1,
  SUMIF($F:$F, $F232, $I:$I),
  ""
)</f>
        <v/>
      </c>
      <c r="H232" t="s">
        <v>3467</v>
      </c>
      <c r="I232" t="s">
        <v>3672</v>
      </c>
      <c r="J232">
        <v>0.65</v>
      </c>
    </row>
    <row r="233" spans="1:10" x14ac:dyDescent="0.25">
      <c r="A233" s="121" t="s">
        <v>3467</v>
      </c>
      <c r="B233" s="26" t="s">
        <v>4372</v>
      </c>
      <c r="C233" s="55">
        <v>0.19776448918830264</v>
      </c>
      <c r="D2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233" s="26" t="str">
        <f>IF(
  COUNTIF($F$3:$F233, $F233)=1,
  SUMIF($F:$F, $F233, $I:$I),
  ""
)</f>
        <v/>
      </c>
      <c r="H233" t="s">
        <v>3467</v>
      </c>
      <c r="I233" t="s">
        <v>4372</v>
      </c>
      <c r="J233">
        <v>0.2</v>
      </c>
    </row>
    <row r="234" spans="1:10" x14ac:dyDescent="0.25">
      <c r="A234" s="121" t="s">
        <v>3653</v>
      </c>
      <c r="B234" s="26" t="s">
        <v>3457</v>
      </c>
      <c r="C234" s="55">
        <v>0.84637950658052929</v>
      </c>
      <c r="D2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234" s="26" t="str">
        <f>IF(
  COUNTIF($F$3:$F234, $F234)=1,
  SUMIF($F:$F, $F234, $I:$I),
  ""
)</f>
        <v/>
      </c>
      <c r="H234" t="s">
        <v>3653</v>
      </c>
      <c r="I234" t="s">
        <v>3457</v>
      </c>
      <c r="J234">
        <v>0.85</v>
      </c>
    </row>
    <row r="235" spans="1:10" x14ac:dyDescent="0.25">
      <c r="A235" s="121" t="s">
        <v>3653</v>
      </c>
      <c r="B235" s="26" t="s">
        <v>3477</v>
      </c>
      <c r="C235" s="55">
        <v>0.15362049341947068</v>
      </c>
      <c r="D2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235" s="26" t="str">
        <f>IF(
  COUNTIF($F$3:$F235, $F235)=1,
  SUMIF($F:$F, $F235, $I:$I),
  ""
)</f>
        <v/>
      </c>
      <c r="H235" t="s">
        <v>3653</v>
      </c>
      <c r="I235" t="s">
        <v>3477</v>
      </c>
      <c r="J235">
        <v>0.15</v>
      </c>
    </row>
    <row r="236" spans="1:10" x14ac:dyDescent="0.25">
      <c r="A236" s="121" t="s">
        <v>3168</v>
      </c>
      <c r="B236" s="26" t="s">
        <v>12</v>
      </c>
      <c r="C236" s="55">
        <v>0.83031138444138131</v>
      </c>
      <c r="D2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236" s="26" t="str">
        <f>IF(
  COUNTIF($F$3:$F236, $F236)=1,
  SUMIF($F:$F, $F236, $I:$I),
  ""
)</f>
        <v/>
      </c>
      <c r="H236" t="s">
        <v>3168</v>
      </c>
      <c r="I236" t="s">
        <v>12</v>
      </c>
      <c r="J236">
        <v>0.83</v>
      </c>
    </row>
    <row r="237" spans="1:10" x14ac:dyDescent="0.25">
      <c r="A237" s="121" t="s">
        <v>3168</v>
      </c>
      <c r="B237" s="26" t="s">
        <v>4372</v>
      </c>
      <c r="C237" s="55">
        <v>0.16968861555861875</v>
      </c>
      <c r="D2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237" s="26" t="str">
        <f>IF(
  COUNTIF($F$3:$F237, $F237)=1,
  SUMIF($F:$F, $F237, $I:$I),
  ""
)</f>
        <v/>
      </c>
      <c r="H237" t="s">
        <v>3168</v>
      </c>
      <c r="I237" t="s">
        <v>4372</v>
      </c>
      <c r="J237">
        <v>0.17</v>
      </c>
    </row>
    <row r="238" spans="1:10" x14ac:dyDescent="0.25">
      <c r="A238" s="121" t="s">
        <v>3169</v>
      </c>
      <c r="B238" s="26" t="s">
        <v>12</v>
      </c>
      <c r="C238" s="55">
        <v>0.77787664395156031</v>
      </c>
      <c r="D2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238" s="26" t="str">
        <f>IF(
  COUNTIF($F$3:$F238, $F238)=1,
  SUMIF($F:$F, $F238, $I:$I),
  ""
)</f>
        <v/>
      </c>
      <c r="H238" t="s">
        <v>3169</v>
      </c>
      <c r="I238" t="s">
        <v>12</v>
      </c>
      <c r="J238">
        <v>0.78</v>
      </c>
    </row>
    <row r="239" spans="1:10" x14ac:dyDescent="0.25">
      <c r="A239" s="121" t="s">
        <v>3169</v>
      </c>
      <c r="B239" s="26" t="s">
        <v>3713</v>
      </c>
      <c r="C239" s="55">
        <v>3.1468379703980212E-2</v>
      </c>
      <c r="D2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39" s="26" t="str">
        <f>IF(
  COUNTIF($F$3:$F239, $F239)=1,
  SUMIF($F:$F, $F239, $I:$I),
  ""
)</f>
        <v/>
      </c>
      <c r="H239" t="s">
        <v>3169</v>
      </c>
      <c r="I239" t="s">
        <v>3713</v>
      </c>
      <c r="J239">
        <v>0.03</v>
      </c>
    </row>
    <row r="240" spans="1:10" x14ac:dyDescent="0.25">
      <c r="A240" s="121" t="s">
        <v>3169</v>
      </c>
      <c r="B240" s="26" t="s">
        <v>4372</v>
      </c>
      <c r="C240" s="55">
        <v>0.19048135769781674</v>
      </c>
      <c r="D2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240" s="26" t="str">
        <f>IF(
  COUNTIF($F$3:$F240, $F240)=1,
  SUMIF($F:$F, $F240, $I:$I),
  ""
)</f>
        <v/>
      </c>
      <c r="H240" t="s">
        <v>3169</v>
      </c>
      <c r="I240" t="s">
        <v>4376</v>
      </c>
      <c r="J240">
        <v>0</v>
      </c>
    </row>
    <row r="241" spans="1:10" x14ac:dyDescent="0.25">
      <c r="A241" s="121" t="s">
        <v>3169</v>
      </c>
      <c r="B241" s="26" t="s">
        <v>4376</v>
      </c>
      <c r="C241" s="55">
        <v>1.7361864664264942E-4</v>
      </c>
      <c r="D2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41" s="26" t="str">
        <f>IF(
  COUNTIF($F$3:$F241, $F241)=1,
  SUMIF($F:$F, $F241, $I:$I),
  ""
)</f>
        <v/>
      </c>
      <c r="H241" t="s">
        <v>3169</v>
      </c>
      <c r="I241" t="s">
        <v>4372</v>
      </c>
      <c r="J241">
        <v>0.19</v>
      </c>
    </row>
    <row r="242" spans="1:10" x14ac:dyDescent="0.25">
      <c r="A242" s="121" t="s">
        <v>3170</v>
      </c>
      <c r="B242" s="26" t="s">
        <v>12</v>
      </c>
      <c r="C242" s="55">
        <v>0.84399611758180815</v>
      </c>
      <c r="D2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242" s="26" t="str">
        <f>IF(
  COUNTIF($F$3:$F242, $F242)=1,
  SUMIF($F:$F, $F242, $I:$I),
  ""
)</f>
        <v/>
      </c>
      <c r="H242" t="s">
        <v>3170</v>
      </c>
      <c r="I242" t="s">
        <v>12</v>
      </c>
      <c r="J242">
        <v>0.84</v>
      </c>
    </row>
    <row r="243" spans="1:10" x14ac:dyDescent="0.25">
      <c r="A243" s="121" t="s">
        <v>3170</v>
      </c>
      <c r="B243" s="26" t="s">
        <v>4372</v>
      </c>
      <c r="C243" s="55">
        <v>0.15587909040488074</v>
      </c>
      <c r="D2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243" s="26" t="str">
        <f>IF(
  COUNTIF($F$3:$F243, $F243)=1,
  SUMIF($F:$F, $F243, $I:$I),
  ""
)</f>
        <v/>
      </c>
      <c r="H243" t="s">
        <v>3170</v>
      </c>
      <c r="I243" t="s">
        <v>4376</v>
      </c>
      <c r="J243">
        <v>0</v>
      </c>
    </row>
    <row r="244" spans="1:10" x14ac:dyDescent="0.25">
      <c r="A244" s="121" t="s">
        <v>3170</v>
      </c>
      <c r="B244" s="26" t="s">
        <v>4376</v>
      </c>
      <c r="C244" s="55">
        <v>1.2479201331114809E-4</v>
      </c>
      <c r="D2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44" s="26" t="str">
        <f>IF(
  COUNTIF($F$3:$F244, $F244)=1,
  SUMIF($F:$F, $F244, $I:$I),
  ""
)</f>
        <v/>
      </c>
      <c r="H244" t="s">
        <v>3170</v>
      </c>
      <c r="I244" t="s">
        <v>4372</v>
      </c>
      <c r="J244">
        <v>0.16</v>
      </c>
    </row>
    <row r="245" spans="1:10" x14ac:dyDescent="0.25">
      <c r="A245" s="121" t="s">
        <v>4265</v>
      </c>
      <c r="B245" s="26" t="s">
        <v>4372</v>
      </c>
      <c r="C245" s="55">
        <v>1</v>
      </c>
      <c r="D2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5" s="26" t="str">
        <f>IF(
  COUNTIF($F$3:$F245, $F245)=1,
  SUMIF($F:$F, $F245, $I:$I),
  ""
)</f>
        <v/>
      </c>
      <c r="H245" t="s">
        <v>4265</v>
      </c>
      <c r="I245" t="s">
        <v>4372</v>
      </c>
      <c r="J245">
        <v>1</v>
      </c>
    </row>
    <row r="246" spans="1:10" x14ac:dyDescent="0.25">
      <c r="A246" s="121" t="s">
        <v>4266</v>
      </c>
      <c r="B246" s="26" t="s">
        <v>4372</v>
      </c>
      <c r="C246" s="55">
        <v>1</v>
      </c>
      <c r="D2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6" s="26" t="str">
        <f>IF(
  COUNTIF($F$3:$F246, $F246)=1,
  SUMIF($F:$F, $F246, $I:$I),
  ""
)</f>
        <v/>
      </c>
      <c r="H246" t="s">
        <v>4266</v>
      </c>
      <c r="I246" t="s">
        <v>4372</v>
      </c>
      <c r="J246">
        <v>1</v>
      </c>
    </row>
    <row r="247" spans="1:10" x14ac:dyDescent="0.25">
      <c r="A247" s="121" t="s">
        <v>4267</v>
      </c>
      <c r="B247" s="26" t="s">
        <v>4372</v>
      </c>
      <c r="C247" s="55">
        <v>1</v>
      </c>
      <c r="D2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7" s="26" t="str">
        <f>IF(
  COUNTIF($F$3:$F247, $F247)=1,
  SUMIF($F:$F, $F247, $I:$I),
  ""
)</f>
        <v/>
      </c>
      <c r="H247" t="s">
        <v>4267</v>
      </c>
      <c r="I247" t="s">
        <v>4372</v>
      </c>
      <c r="J247">
        <v>1</v>
      </c>
    </row>
    <row r="248" spans="1:10" x14ac:dyDescent="0.25">
      <c r="A248" s="121" t="s">
        <v>4268</v>
      </c>
      <c r="B248" s="26" t="s">
        <v>4372</v>
      </c>
      <c r="C248" s="55">
        <v>1</v>
      </c>
      <c r="D2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48" s="26" t="str">
        <f>IF(
  COUNTIF($F$3:$F248, $F248)=1,
  SUMIF($F:$F, $F248, $I:$I),
  ""
)</f>
        <v/>
      </c>
      <c r="H248" t="s">
        <v>4268</v>
      </c>
      <c r="I248" t="s">
        <v>4372</v>
      </c>
      <c r="J248">
        <v>1</v>
      </c>
    </row>
    <row r="249" spans="1:10" x14ac:dyDescent="0.25">
      <c r="A249" s="121" t="s">
        <v>3083</v>
      </c>
      <c r="B249" s="26" t="s">
        <v>276</v>
      </c>
      <c r="C249" s="55">
        <v>3.9002108222066116E-2</v>
      </c>
      <c r="D2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249" s="26" t="str">
        <f>IF(
  COUNTIF($F$3:$F249, $F249)=1,
  SUMIF($F:$F, $F249, $I:$I),
  ""
)</f>
        <v/>
      </c>
      <c r="H249" t="s">
        <v>3083</v>
      </c>
      <c r="I249" t="s">
        <v>276</v>
      </c>
      <c r="J249">
        <v>0.04</v>
      </c>
    </row>
    <row r="250" spans="1:10" x14ac:dyDescent="0.25">
      <c r="A250" s="121" t="s">
        <v>3083</v>
      </c>
      <c r="B250" s="26" t="s">
        <v>3173</v>
      </c>
      <c r="C250" s="55">
        <v>0.91089248067463091</v>
      </c>
      <c r="D2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250" s="26" t="str">
        <f>IF(
  COUNTIF($F$3:$F250, $F250)=1,
  SUMIF($F:$F, $F250, $I:$I),
  ""
)</f>
        <v/>
      </c>
      <c r="H250" t="s">
        <v>3083</v>
      </c>
      <c r="I250" t="s">
        <v>3173</v>
      </c>
      <c r="J250">
        <v>0.91</v>
      </c>
    </row>
    <row r="251" spans="1:10" x14ac:dyDescent="0.25">
      <c r="A251" s="121" t="s">
        <v>3083</v>
      </c>
      <c r="B251" s="26" t="s">
        <v>3222</v>
      </c>
      <c r="C251" s="55">
        <v>9.8383696416022635E-4</v>
      </c>
      <c r="D2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1" s="26" t="str">
        <f>IF(
  COUNTIF($F$3:$F251, $F251)=1,
  SUMIF($F:$F, $F251, $I:$I),
  ""
)</f>
        <v/>
      </c>
      <c r="H251" t="s">
        <v>3083</v>
      </c>
      <c r="I251" t="s">
        <v>3222</v>
      </c>
      <c r="J251">
        <v>0</v>
      </c>
    </row>
    <row r="252" spans="1:10" x14ac:dyDescent="0.25">
      <c r="A252" s="121" t="s">
        <v>3083</v>
      </c>
      <c r="B252" s="26" t="s">
        <v>3895</v>
      </c>
      <c r="C252" s="55">
        <v>7.9409697821503991E-3</v>
      </c>
      <c r="D2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52" s="26" t="str">
        <f>IF(
  COUNTIF($F$3:$F252, $F252)=1,
  SUMIF($F:$F, $F252, $I:$I),
  ""
)</f>
        <v/>
      </c>
      <c r="H252" t="s">
        <v>3083</v>
      </c>
      <c r="I252" t="s">
        <v>3895</v>
      </c>
      <c r="J252">
        <v>0.01</v>
      </c>
    </row>
    <row r="253" spans="1:10" x14ac:dyDescent="0.25">
      <c r="A253" s="121" t="s">
        <v>3083</v>
      </c>
      <c r="B253" s="26" t="s">
        <v>3897</v>
      </c>
      <c r="C253" s="55">
        <v>2.410400562192554E-2</v>
      </c>
      <c r="D2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3" s="26" t="str">
        <f>IF(
  COUNTIF($F$3:$F253, $F253)=1,
  SUMIF($F:$F, $F253, $I:$I),
  ""
)</f>
        <v/>
      </c>
      <c r="H253" t="s">
        <v>3083</v>
      </c>
      <c r="I253" t="s">
        <v>3897</v>
      </c>
      <c r="J253">
        <v>0.02</v>
      </c>
    </row>
    <row r="254" spans="1:10" x14ac:dyDescent="0.25">
      <c r="A254" s="121" t="s">
        <v>3083</v>
      </c>
      <c r="B254" s="26" t="s">
        <v>3374</v>
      </c>
      <c r="C254" s="55">
        <v>1.7076598735066784E-2</v>
      </c>
      <c r="D2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4" s="26" t="str">
        <f>IF(
  COUNTIF($F$3:$F254, $F254)=1,
  SUMIF($F:$F, $F254, $I:$I),
  ""
)</f>
        <v/>
      </c>
      <c r="H254" t="s">
        <v>3083</v>
      </c>
      <c r="I254" t="s">
        <v>3374</v>
      </c>
      <c r="J254">
        <v>0.02</v>
      </c>
    </row>
    <row r="255" spans="1:10" x14ac:dyDescent="0.25">
      <c r="A255" s="121" t="s">
        <v>3084</v>
      </c>
      <c r="B255" s="26" t="s">
        <v>292</v>
      </c>
      <c r="C255" s="55">
        <v>3.8520801232665652E-4</v>
      </c>
      <c r="D2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5" s="26" t="str">
        <f>IF(
  COUNTIF($F$3:$F255, $F255)=1,
  SUMIF($F:$F, $F255, $I:$I),
  ""
)</f>
        <v/>
      </c>
      <c r="H255" t="s">
        <v>3084</v>
      </c>
      <c r="I255" t="s">
        <v>292</v>
      </c>
      <c r="J255">
        <v>0</v>
      </c>
    </row>
    <row r="256" spans="1:10" x14ac:dyDescent="0.25">
      <c r="A256" s="121" t="s">
        <v>3084</v>
      </c>
      <c r="B256" s="26" t="s">
        <v>3173</v>
      </c>
      <c r="C256" s="55">
        <v>0.78813559322033888</v>
      </c>
      <c r="D2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256" s="26" t="str">
        <f>IF(
  COUNTIF($F$3:$F256, $F256)=1,
  SUMIF($F:$F, $F256, $I:$I),
  ""
)</f>
        <v/>
      </c>
      <c r="H256" t="s">
        <v>3084</v>
      </c>
      <c r="I256" t="s">
        <v>3173</v>
      </c>
      <c r="J256">
        <v>0.79</v>
      </c>
    </row>
    <row r="257" spans="1:10" x14ac:dyDescent="0.25">
      <c r="A257" s="121" t="s">
        <v>3084</v>
      </c>
      <c r="B257" s="26" t="s">
        <v>3222</v>
      </c>
      <c r="C257" s="55">
        <v>6.5485362095531616E-2</v>
      </c>
      <c r="D2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57" s="26" t="str">
        <f>IF(
  COUNTIF($F$3:$F257, $F257)=1,
  SUMIF($F:$F, $F257, $I:$I),
  ""
)</f>
        <v/>
      </c>
      <c r="H257" t="s">
        <v>3084</v>
      </c>
      <c r="I257" t="s">
        <v>3222</v>
      </c>
      <c r="J257">
        <v>7.0000000000000007E-2</v>
      </c>
    </row>
    <row r="258" spans="1:10" x14ac:dyDescent="0.25">
      <c r="A258" s="121" t="s">
        <v>3084</v>
      </c>
      <c r="B258" s="26" t="s">
        <v>3457</v>
      </c>
      <c r="C258" s="55">
        <v>1.7334360554699536E-2</v>
      </c>
      <c r="D2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58" s="26" t="str">
        <f>IF(
  COUNTIF($F$3:$F258, $F258)=1,
  SUMIF($F:$F, $F258, $I:$I),
  ""
)</f>
        <v/>
      </c>
      <c r="H258" t="s">
        <v>3084</v>
      </c>
      <c r="I258" t="s">
        <v>3457</v>
      </c>
      <c r="J258">
        <v>0.02</v>
      </c>
    </row>
    <row r="259" spans="1:10" x14ac:dyDescent="0.25">
      <c r="A259" s="121" t="s">
        <v>3084</v>
      </c>
      <c r="B259" s="26" t="s">
        <v>3713</v>
      </c>
      <c r="C259" s="55">
        <v>3.0816640986132517E-3</v>
      </c>
      <c r="D2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59" s="26" t="str">
        <f>IF(
  COUNTIF($F$3:$F259, $F259)=1,
  SUMIF($F:$F, $F259, $I:$I),
  ""
)</f>
        <v/>
      </c>
      <c r="H259" t="s">
        <v>3084</v>
      </c>
      <c r="I259" t="s">
        <v>3713</v>
      </c>
      <c r="J259">
        <v>0</v>
      </c>
    </row>
    <row r="260" spans="1:10" x14ac:dyDescent="0.25">
      <c r="A260" s="121" t="s">
        <v>3084</v>
      </c>
      <c r="B260" s="26" t="s">
        <v>3840</v>
      </c>
      <c r="C260" s="55">
        <v>0.12519260400616339</v>
      </c>
      <c r="D2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260" s="26" t="str">
        <f>IF(
  COUNTIF($F$3:$F260, $F260)=1,
  SUMIF($F:$F, $F260, $I:$I),
  ""
)</f>
        <v/>
      </c>
      <c r="H260" t="s">
        <v>3084</v>
      </c>
      <c r="I260" t="s">
        <v>3840</v>
      </c>
      <c r="J260">
        <v>0.13</v>
      </c>
    </row>
    <row r="261" spans="1:10" x14ac:dyDescent="0.25">
      <c r="A261" s="121" t="s">
        <v>3084</v>
      </c>
      <c r="B261" s="26" t="s">
        <v>3897</v>
      </c>
      <c r="C261" s="55">
        <v>3.8520801232665652E-4</v>
      </c>
      <c r="D2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1" s="26" t="str">
        <f>IF(
  COUNTIF($F$3:$F261, $F261)=1,
  SUMIF($F:$F, $F261, $I:$I),
  ""
)</f>
        <v/>
      </c>
      <c r="H261" t="s">
        <v>3084</v>
      </c>
      <c r="I261" t="s">
        <v>3897</v>
      </c>
      <c r="J261">
        <v>0</v>
      </c>
    </row>
    <row r="262" spans="1:10" x14ac:dyDescent="0.25">
      <c r="A262" s="121" t="s">
        <v>3085</v>
      </c>
      <c r="B262" s="26" t="s">
        <v>3479</v>
      </c>
      <c r="C262" s="55">
        <v>0.35345434079076965</v>
      </c>
      <c r="D2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262" s="26" t="str">
        <f>IF(
  COUNTIF($F$3:$F262, $F262)=1,
  SUMIF($F:$F, $F262, $I:$I),
  ""
)</f>
        <v/>
      </c>
      <c r="H262" t="s">
        <v>3085</v>
      </c>
      <c r="I262" t="s">
        <v>3479</v>
      </c>
      <c r="J262">
        <v>0.35</v>
      </c>
    </row>
    <row r="263" spans="1:10" x14ac:dyDescent="0.25">
      <c r="A263" s="121" t="s">
        <v>3085</v>
      </c>
      <c r="B263" s="26" t="s">
        <v>4126</v>
      </c>
      <c r="C263" s="55">
        <v>0.64654565920923035</v>
      </c>
      <c r="D2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263" s="26" t="str">
        <f>IF(
  COUNTIF($F$3:$F263, $F263)=1,
  SUMIF($F:$F, $F263, $I:$I),
  ""
)</f>
        <v/>
      </c>
      <c r="H263" t="s">
        <v>3085</v>
      </c>
      <c r="I263" t="s">
        <v>4126</v>
      </c>
      <c r="J263">
        <v>0.65</v>
      </c>
    </row>
    <row r="264" spans="1:10" x14ac:dyDescent="0.25">
      <c r="A264" s="121" t="s">
        <v>3086</v>
      </c>
      <c r="B264" s="26" t="s">
        <v>292</v>
      </c>
      <c r="C264" s="55">
        <v>1.0918733426922473E-3</v>
      </c>
      <c r="D2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4" s="26" t="str">
        <f>IF(
  COUNTIF($F$3:$F264, $F264)=1,
  SUMIF($F:$F, $F264, $I:$I),
  ""
)</f>
        <v/>
      </c>
      <c r="H264" t="s">
        <v>3086</v>
      </c>
      <c r="I264" t="s">
        <v>292</v>
      </c>
      <c r="J264">
        <v>0</v>
      </c>
    </row>
    <row r="265" spans="1:10" x14ac:dyDescent="0.25">
      <c r="A265" s="121" t="s">
        <v>3086</v>
      </c>
      <c r="B265" s="26" t="s">
        <v>3457</v>
      </c>
      <c r="C265" s="55">
        <v>7.0191857744501592E-3</v>
      </c>
      <c r="D2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65" s="26" t="str">
        <f>IF(
  COUNTIF($F$3:$F265, $F265)=1,
  SUMIF($F:$F, $F265, $I:$I),
  ""
)</f>
        <v/>
      </c>
      <c r="H265" t="s">
        <v>3086</v>
      </c>
      <c r="I265" t="s">
        <v>3457</v>
      </c>
      <c r="J265">
        <v>0.01</v>
      </c>
    </row>
    <row r="266" spans="1:10" x14ac:dyDescent="0.25">
      <c r="A266" s="121" t="s">
        <v>3086</v>
      </c>
      <c r="B266" s="26" t="s">
        <v>3672</v>
      </c>
      <c r="C266" s="55">
        <v>0.72554983621899882</v>
      </c>
      <c r="D2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266" s="26" t="str">
        <f>IF(
  COUNTIF($F$3:$F266, $F266)=1,
  SUMIF($F:$F, $F266, $I:$I),
  ""
)</f>
        <v/>
      </c>
      <c r="H266" t="s">
        <v>3086</v>
      </c>
      <c r="I266" t="s">
        <v>3672</v>
      </c>
      <c r="J266">
        <v>0.73</v>
      </c>
    </row>
    <row r="267" spans="1:10" x14ac:dyDescent="0.25">
      <c r="A267" s="121" t="s">
        <v>3086</v>
      </c>
      <c r="B267" s="26" t="s">
        <v>3971</v>
      </c>
      <c r="C267" s="55">
        <v>1.0138823896428011E-3</v>
      </c>
      <c r="D2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67" s="26" t="str">
        <f>IF(
  COUNTIF($F$3:$F267, $F267)=1,
  SUMIF($F:$F, $F267, $I:$I),
  ""
)</f>
        <v/>
      </c>
      <c r="H267" t="s">
        <v>3086</v>
      </c>
      <c r="I267" t="s">
        <v>3971</v>
      </c>
      <c r="J267">
        <v>0</v>
      </c>
    </row>
    <row r="268" spans="1:10" x14ac:dyDescent="0.25">
      <c r="A268" s="121" t="s">
        <v>3086</v>
      </c>
      <c r="B268" s="26" t="s">
        <v>3374</v>
      </c>
      <c r="C268" s="55">
        <v>0.26532522227421607</v>
      </c>
      <c r="D2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268" s="26" t="str">
        <f>IF(
  COUNTIF($F$3:$F268, $F268)=1,
  SUMIF($F:$F, $F268, $I:$I),
  ""
)</f>
        <v/>
      </c>
      <c r="H268" t="s">
        <v>3086</v>
      </c>
      <c r="I268" t="s">
        <v>3374</v>
      </c>
      <c r="J268">
        <v>0.27</v>
      </c>
    </row>
    <row r="269" spans="1:10" x14ac:dyDescent="0.25">
      <c r="A269" s="121" t="s">
        <v>3087</v>
      </c>
      <c r="B269" s="26" t="s">
        <v>3374</v>
      </c>
      <c r="C269" s="55">
        <v>1</v>
      </c>
      <c r="D2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69" s="26" t="str">
        <f>IF(
  COUNTIF($F$3:$F269, $F269)=1,
  SUMIF($F:$F, $F269, $I:$I),
  ""
)</f>
        <v/>
      </c>
      <c r="H269" t="s">
        <v>3087</v>
      </c>
      <c r="I269" t="s">
        <v>3374</v>
      </c>
      <c r="J269">
        <v>1</v>
      </c>
    </row>
    <row r="270" spans="1:10" x14ac:dyDescent="0.25">
      <c r="A270" s="121" t="s">
        <v>3088</v>
      </c>
      <c r="B270" s="26" t="s">
        <v>3175</v>
      </c>
      <c r="C270" s="55">
        <v>0.99797636921470068</v>
      </c>
      <c r="D2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270" s="26" t="str">
        <f>IF(
  COUNTIF($F$3:$F270, $F270)=1,
  SUMIF($F:$F, $F270, $I:$I),
  ""
)</f>
        <v/>
      </c>
      <c r="H270" t="s">
        <v>3088</v>
      </c>
      <c r="I270" t="s">
        <v>3175</v>
      </c>
      <c r="J270">
        <v>1</v>
      </c>
    </row>
    <row r="271" spans="1:10" x14ac:dyDescent="0.25">
      <c r="A271" s="121" t="s">
        <v>3088</v>
      </c>
      <c r="B271" s="26" t="s">
        <v>4280</v>
      </c>
      <c r="C271" s="55">
        <v>2.0236307852993002E-3</v>
      </c>
      <c r="D2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1" s="26" t="str">
        <f>IF(
  COUNTIF($F$3:$F271, $F271)=1,
  SUMIF($F:$F, $F271, $I:$I),
  ""
)</f>
        <v/>
      </c>
      <c r="H271" t="s">
        <v>3088</v>
      </c>
      <c r="I271" t="s">
        <v>4280</v>
      </c>
      <c r="J271">
        <v>0</v>
      </c>
    </row>
    <row r="272" spans="1:10" x14ac:dyDescent="0.25">
      <c r="A272" s="121" t="s">
        <v>3089</v>
      </c>
      <c r="B272" s="26" t="s">
        <v>292</v>
      </c>
      <c r="C272" s="55">
        <v>1.3339657319025321E-2</v>
      </c>
      <c r="D2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2" s="26" t="str">
        <f>IF(
  COUNTIF($F$3:$F272, $F272)=1,
  SUMIF($F:$F, $F272, $I:$I),
  ""
)</f>
        <v/>
      </c>
      <c r="H272" t="s">
        <v>3089</v>
      </c>
      <c r="I272" t="s">
        <v>292</v>
      </c>
      <c r="J272">
        <v>0.01</v>
      </c>
    </row>
    <row r="273" spans="1:10" x14ac:dyDescent="0.25">
      <c r="A273" s="121" t="s">
        <v>3089</v>
      </c>
      <c r="B273" s="26" t="s">
        <v>3457</v>
      </c>
      <c r="C273" s="55">
        <v>7.9445070255528584E-3</v>
      </c>
      <c r="D2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3" s="26" t="str">
        <f>IF(
  COUNTIF($F$3:$F273, $F273)=1,
  SUMIF($F:$F, $F273, $I:$I),
  ""
)</f>
        <v/>
      </c>
      <c r="H273" t="s">
        <v>3089</v>
      </c>
      <c r="I273" t="s">
        <v>3457</v>
      </c>
      <c r="J273">
        <v>0.01</v>
      </c>
    </row>
    <row r="274" spans="1:10" x14ac:dyDescent="0.25">
      <c r="A274" s="121" t="s">
        <v>3089</v>
      </c>
      <c r="B274" s="26" t="s">
        <v>3477</v>
      </c>
      <c r="C274" s="55">
        <v>3.557241951740086E-4</v>
      </c>
      <c r="D2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4" s="26" t="str">
        <f>IF(
  COUNTIF($F$3:$F274, $F274)=1,
  SUMIF($F:$F, $F274, $I:$I),
  ""
)</f>
        <v/>
      </c>
      <c r="H274" t="s">
        <v>3089</v>
      </c>
      <c r="I274" t="s">
        <v>3477</v>
      </c>
      <c r="J274">
        <v>0</v>
      </c>
    </row>
    <row r="275" spans="1:10" x14ac:dyDescent="0.25">
      <c r="A275" s="121" t="s">
        <v>3089</v>
      </c>
      <c r="B275" s="26" t="s">
        <v>3672</v>
      </c>
      <c r="C275" s="55">
        <v>0.96691764984881723</v>
      </c>
      <c r="D2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275" s="26" t="str">
        <f>IF(
  COUNTIF($F$3:$F275, $F275)=1,
  SUMIF($F:$F, $F275, $I:$I),
  ""
)</f>
        <v/>
      </c>
      <c r="H275" t="s">
        <v>3089</v>
      </c>
      <c r="I275" t="s">
        <v>3672</v>
      </c>
      <c r="J275">
        <v>0.97</v>
      </c>
    </row>
    <row r="276" spans="1:10" x14ac:dyDescent="0.25">
      <c r="A276" s="121" t="s">
        <v>3089</v>
      </c>
      <c r="B276" s="26" t="s">
        <v>3777</v>
      </c>
      <c r="C276" s="55">
        <v>5.9287365862334769E-5</v>
      </c>
      <c r="D2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6" s="26" t="str">
        <f>IF(
  COUNTIF($F$3:$F276, $F276)=1,
  SUMIF($F:$F, $F276, $I:$I),
  ""
)</f>
        <v/>
      </c>
      <c r="H276" t="s">
        <v>3089</v>
      </c>
      <c r="I276" t="s">
        <v>3777</v>
      </c>
      <c r="J276">
        <v>0</v>
      </c>
    </row>
    <row r="277" spans="1:10" x14ac:dyDescent="0.25">
      <c r="A277" s="121" t="s">
        <v>3089</v>
      </c>
      <c r="B277" s="26" t="s">
        <v>3374</v>
      </c>
      <c r="C277" s="55">
        <v>1.1383174245568275E-2</v>
      </c>
      <c r="D2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77" s="26" t="str">
        <f>IF(
  COUNTIF($F$3:$F277, $F277)=1,
  SUMIF($F:$F, $F277, $I:$I),
  ""
)</f>
        <v/>
      </c>
      <c r="H277" t="s">
        <v>3089</v>
      </c>
      <c r="I277" t="s">
        <v>3374</v>
      </c>
      <c r="J277">
        <v>0.01</v>
      </c>
    </row>
    <row r="278" spans="1:10" x14ac:dyDescent="0.25">
      <c r="A278" s="121" t="s">
        <v>3090</v>
      </c>
      <c r="B278" s="26" t="s">
        <v>3173</v>
      </c>
      <c r="C278" s="55">
        <v>0.98600482230841802</v>
      </c>
      <c r="D2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278" s="26" t="str">
        <f>IF(
  COUNTIF($F$3:$F278, $F278)=1,
  SUMIF($F:$F, $F278, $I:$I),
  ""
)</f>
        <v/>
      </c>
      <c r="H278" t="s">
        <v>3090</v>
      </c>
      <c r="I278" t="s">
        <v>3173</v>
      </c>
      <c r="J278">
        <v>0.99</v>
      </c>
    </row>
    <row r="279" spans="1:10" x14ac:dyDescent="0.25">
      <c r="A279" s="121" t="s">
        <v>3090</v>
      </c>
      <c r="B279" s="26" t="s">
        <v>3895</v>
      </c>
      <c r="C279" s="55">
        <v>9.4349512527518642E-4</v>
      </c>
      <c r="D2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79" s="26" t="str">
        <f>IF(
  COUNTIF($F$3:$F279, $F279)=1,
  SUMIF($F:$F, $F279, $I:$I),
  ""
)</f>
        <v/>
      </c>
      <c r="H279" t="s">
        <v>3090</v>
      </c>
      <c r="I279" t="s">
        <v>3895</v>
      </c>
      <c r="J279">
        <v>0</v>
      </c>
    </row>
    <row r="280" spans="1:10" x14ac:dyDescent="0.25">
      <c r="A280" s="121" t="s">
        <v>3090</v>
      </c>
      <c r="B280" s="26" t="s">
        <v>3897</v>
      </c>
      <c r="C280" s="55">
        <v>1.5724918754586443E-4</v>
      </c>
      <c r="D2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0" s="26" t="str">
        <f>IF(
  COUNTIF($F$3:$F280, $F280)=1,
  SUMIF($F:$F, $F280, $I:$I),
  ""
)</f>
        <v/>
      </c>
      <c r="H280" t="s">
        <v>3090</v>
      </c>
      <c r="I280" t="s">
        <v>3897</v>
      </c>
      <c r="J280">
        <v>0</v>
      </c>
    </row>
    <row r="281" spans="1:10" x14ac:dyDescent="0.25">
      <c r="A281" s="121" t="s">
        <v>3090</v>
      </c>
      <c r="B281" s="26" t="s">
        <v>4372</v>
      </c>
      <c r="C281" s="55">
        <v>1.205577104518294E-3</v>
      </c>
      <c r="D2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1" s="26" t="str">
        <f>IF(
  COUNTIF($F$3:$F281, $F281)=1,
  SUMIF($F:$F, $F281, $I:$I),
  ""
)</f>
        <v/>
      </c>
      <c r="H281" t="s">
        <v>3090</v>
      </c>
      <c r="I281" t="s">
        <v>4372</v>
      </c>
      <c r="J281">
        <v>0</v>
      </c>
    </row>
    <row r="282" spans="1:10" x14ac:dyDescent="0.25">
      <c r="A282" s="121" t="s">
        <v>3090</v>
      </c>
      <c r="B282" s="26" t="s">
        <v>3374</v>
      </c>
      <c r="C282" s="55">
        <v>1.168885627424259E-2</v>
      </c>
      <c r="D2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2" s="26" t="str">
        <f>IF(
  COUNTIF($F$3:$F282, $F282)=1,
  SUMIF($F:$F, $F282, $I:$I),
  ""
)</f>
        <v/>
      </c>
      <c r="H282" t="s">
        <v>3090</v>
      </c>
      <c r="I282" t="s">
        <v>3374</v>
      </c>
      <c r="J282">
        <v>0.01</v>
      </c>
    </row>
    <row r="283" spans="1:10" x14ac:dyDescent="0.25">
      <c r="A283" s="121" t="s">
        <v>3091</v>
      </c>
      <c r="B283" s="26" t="s">
        <v>276</v>
      </c>
      <c r="C283" s="55">
        <v>2.7512839325018342E-4</v>
      </c>
      <c r="D2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83" s="26" t="str">
        <f>IF(
  COUNTIF($F$3:$F283, $F283)=1,
  SUMIF($F:$F, $F283, $I:$I),
  ""
)</f>
        <v/>
      </c>
      <c r="H283" t="s">
        <v>3091</v>
      </c>
      <c r="I283" t="s">
        <v>276</v>
      </c>
      <c r="J283">
        <v>0</v>
      </c>
    </row>
    <row r="284" spans="1:10" x14ac:dyDescent="0.25">
      <c r="A284" s="121" t="s">
        <v>3091</v>
      </c>
      <c r="B284" s="26" t="s">
        <v>290</v>
      </c>
      <c r="C284" s="55">
        <v>9.5377842993396925E-3</v>
      </c>
      <c r="D2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4" s="26" t="str">
        <f>IF(
  COUNTIF($F$3:$F284, $F284)=1,
  SUMIF($F:$F, $F284, $I:$I),
  ""
)</f>
        <v/>
      </c>
      <c r="H284" t="s">
        <v>3091</v>
      </c>
      <c r="I284" t="s">
        <v>290</v>
      </c>
      <c r="J284">
        <v>0.01</v>
      </c>
    </row>
    <row r="285" spans="1:10" x14ac:dyDescent="0.25">
      <c r="A285" s="121" t="s">
        <v>3091</v>
      </c>
      <c r="B285" s="26" t="s">
        <v>292</v>
      </c>
      <c r="C285" s="55">
        <v>0.12023110785033017</v>
      </c>
      <c r="D2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285" s="26" t="str">
        <f>IF(
  COUNTIF($F$3:$F285, $F285)=1,
  SUMIF($F:$F, $F285, $I:$I),
  ""
)</f>
        <v/>
      </c>
      <c r="H285" t="s">
        <v>3091</v>
      </c>
      <c r="I285" t="s">
        <v>292</v>
      </c>
      <c r="J285">
        <v>0.12</v>
      </c>
    </row>
    <row r="286" spans="1:10" x14ac:dyDescent="0.25">
      <c r="A286" s="121" t="s">
        <v>3091</v>
      </c>
      <c r="B286" s="26" t="s">
        <v>3173</v>
      </c>
      <c r="C286" s="55">
        <v>0.20148569332355096</v>
      </c>
      <c r="D2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286" s="26" t="str">
        <f>IF(
  COUNTIF($F$3:$F286, $F286)=1,
  SUMIF($F:$F, $F286, $I:$I),
  ""
)</f>
        <v/>
      </c>
      <c r="H286" t="s">
        <v>3091</v>
      </c>
      <c r="I286" t="s">
        <v>3173</v>
      </c>
      <c r="J286">
        <v>0.2</v>
      </c>
    </row>
    <row r="287" spans="1:10" x14ac:dyDescent="0.25">
      <c r="A287" s="121" t="s">
        <v>3091</v>
      </c>
      <c r="B287" s="26" t="s">
        <v>3175</v>
      </c>
      <c r="C287" s="55">
        <v>4.1177549523110792E-2</v>
      </c>
      <c r="D2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287" s="26" t="str">
        <f>IF(
  COUNTIF($F$3:$F287, $F287)=1,
  SUMIF($F:$F, $F287, $I:$I),
  ""
)</f>
        <v/>
      </c>
      <c r="H287" t="s">
        <v>3091</v>
      </c>
      <c r="I287" t="s">
        <v>3175</v>
      </c>
      <c r="J287">
        <v>0.04</v>
      </c>
    </row>
    <row r="288" spans="1:10" x14ac:dyDescent="0.25">
      <c r="A288" s="121" t="s">
        <v>3091</v>
      </c>
      <c r="B288" s="26" t="s">
        <v>3457</v>
      </c>
      <c r="C288" s="55">
        <v>7.8870139398385941E-3</v>
      </c>
      <c r="D2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88" s="26" t="str">
        <f>IF(
  COUNTIF($F$3:$F288, $F288)=1,
  SUMIF($F:$F, $F288, $I:$I),
  ""
)</f>
        <v/>
      </c>
      <c r="H288" t="s">
        <v>3091</v>
      </c>
      <c r="I288" t="s">
        <v>3457</v>
      </c>
      <c r="J288">
        <v>0.01</v>
      </c>
    </row>
    <row r="289" spans="1:10" x14ac:dyDescent="0.25">
      <c r="A289" s="121" t="s">
        <v>3091</v>
      </c>
      <c r="B289" s="26" t="s">
        <v>3713</v>
      </c>
      <c r="C289" s="55">
        <v>0.25458547322083641</v>
      </c>
      <c r="D2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289" s="26" t="str">
        <f>IF(
  COUNTIF($F$3:$F289, $F289)=1,
  SUMIF($F:$F, $F289, $I:$I),
  ""
)</f>
        <v/>
      </c>
      <c r="H289" t="s">
        <v>3091</v>
      </c>
      <c r="I289" t="s">
        <v>3713</v>
      </c>
      <c r="J289">
        <v>0.25</v>
      </c>
    </row>
    <row r="290" spans="1:10" x14ac:dyDescent="0.25">
      <c r="A290" s="121" t="s">
        <v>3091</v>
      </c>
      <c r="B290" s="26" t="s">
        <v>3777</v>
      </c>
      <c r="C290" s="55">
        <v>5.5025678650036684E-4</v>
      </c>
      <c r="D2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90" s="26" t="str">
        <f>IF(
  COUNTIF($F$3:$F290, $F290)=1,
  SUMIF($F:$F, $F290, $I:$I),
  ""
)</f>
        <v/>
      </c>
      <c r="H290" t="s">
        <v>3091</v>
      </c>
      <c r="I290" t="s">
        <v>3777</v>
      </c>
      <c r="J290">
        <v>0</v>
      </c>
    </row>
    <row r="291" spans="1:10" x14ac:dyDescent="0.25">
      <c r="A291" s="121" t="s">
        <v>3091</v>
      </c>
      <c r="B291" s="26" t="s">
        <v>3895</v>
      </c>
      <c r="C291" s="55">
        <v>0.16489361702127661</v>
      </c>
      <c r="D2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291" s="26" t="str">
        <f>IF(
  COUNTIF($F$3:$F291, $F291)=1,
  SUMIF($F:$F, $F291, $I:$I),
  ""
)</f>
        <v/>
      </c>
      <c r="H291" t="s">
        <v>3091</v>
      </c>
      <c r="I291" t="s">
        <v>3895</v>
      </c>
      <c r="J291">
        <v>0.16</v>
      </c>
    </row>
    <row r="292" spans="1:10" x14ac:dyDescent="0.25">
      <c r="A292" s="121" t="s">
        <v>3091</v>
      </c>
      <c r="B292" s="26" t="s">
        <v>3897</v>
      </c>
      <c r="C292" s="55">
        <v>1.008804108584006E-3</v>
      </c>
      <c r="D2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292" s="26" t="str">
        <f>IF(
  COUNTIF($F$3:$F292, $F292)=1,
  SUMIF($F:$F, $F292, $I:$I),
  ""
)</f>
        <v/>
      </c>
      <c r="H292" t="s">
        <v>3091</v>
      </c>
      <c r="I292" t="s">
        <v>3897</v>
      </c>
      <c r="J292">
        <v>0</v>
      </c>
    </row>
    <row r="293" spans="1:10" x14ac:dyDescent="0.25">
      <c r="A293" s="121" t="s">
        <v>3091</v>
      </c>
      <c r="B293" s="26" t="s">
        <v>3987</v>
      </c>
      <c r="C293" s="55">
        <v>7.2358767424798243E-2</v>
      </c>
      <c r="D2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93" s="26" t="str">
        <f>IF(
  COUNTIF($F$3:$F293, $F293)=1,
  SUMIF($F:$F, $F293, $I:$I),
  ""
)</f>
        <v/>
      </c>
      <c r="H293" t="s">
        <v>3091</v>
      </c>
      <c r="I293" t="s">
        <v>4376</v>
      </c>
      <c r="J293">
        <v>0.03</v>
      </c>
    </row>
    <row r="294" spans="1:10" x14ac:dyDescent="0.25">
      <c r="A294" s="121" t="s">
        <v>3091</v>
      </c>
      <c r="B294" s="26" t="s">
        <v>4372</v>
      </c>
      <c r="C294" s="55">
        <v>6.9699192956713146E-2</v>
      </c>
      <c r="D2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294" s="26" t="str">
        <f>IF(
  COUNTIF($F$3:$F294, $F294)=1,
  SUMIF($F:$F, $F294, $I:$I),
  ""
)</f>
        <v/>
      </c>
      <c r="H294" t="s">
        <v>3091</v>
      </c>
      <c r="I294" t="s">
        <v>3987</v>
      </c>
      <c r="J294">
        <v>7.0000000000000007E-2</v>
      </c>
    </row>
    <row r="295" spans="1:10" x14ac:dyDescent="0.25">
      <c r="A295" s="121" t="s">
        <v>3091</v>
      </c>
      <c r="B295" s="26" t="s">
        <v>3374</v>
      </c>
      <c r="C295" s="55">
        <v>2.4394717534849598E-2</v>
      </c>
      <c r="D2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295" s="26" t="str">
        <f>IF(
  COUNTIF($F$3:$F295, $F295)=1,
  SUMIF($F:$F, $F295, $I:$I),
  ""
)</f>
        <v/>
      </c>
      <c r="H295" t="s">
        <v>3091</v>
      </c>
      <c r="I295" t="s">
        <v>4372</v>
      </c>
      <c r="J295">
        <v>7.0000000000000007E-2</v>
      </c>
    </row>
    <row r="296" spans="1:10" x14ac:dyDescent="0.25">
      <c r="A296" s="121" t="s">
        <v>3091</v>
      </c>
      <c r="B296" s="26" t="s">
        <v>4376</v>
      </c>
      <c r="C296" s="55">
        <v>3.1914893617021274E-2</v>
      </c>
      <c r="D2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296" s="26" t="str">
        <f>IF(
  COUNTIF($F$3:$F296, $F296)=1,
  SUMIF($F:$F, $F296, $I:$I),
  ""
)</f>
        <v/>
      </c>
      <c r="H296" t="s">
        <v>3091</v>
      </c>
      <c r="I296" t="s">
        <v>3374</v>
      </c>
      <c r="J296">
        <v>0.02</v>
      </c>
    </row>
    <row r="297" spans="1:10" x14ac:dyDescent="0.25">
      <c r="A297" s="121" t="s">
        <v>3092</v>
      </c>
      <c r="B297" s="26" t="s">
        <v>576</v>
      </c>
      <c r="C297" s="55">
        <v>0.34904608523290376</v>
      </c>
      <c r="D2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297" s="26" t="str">
        <f>IF(
  COUNTIF($F$3:$F297, $F297)=1,
  SUMIF($F:$F, $F297, $I:$I),
  ""
)</f>
        <v/>
      </c>
      <c r="H297" t="s">
        <v>3092</v>
      </c>
      <c r="I297" t="s">
        <v>576</v>
      </c>
      <c r="J297">
        <v>0.35</v>
      </c>
    </row>
    <row r="298" spans="1:10" x14ac:dyDescent="0.25">
      <c r="A298" s="121" t="s">
        <v>3092</v>
      </c>
      <c r="B298" s="26" t="s">
        <v>3479</v>
      </c>
      <c r="C298" s="55">
        <v>7.6189296333002976E-3</v>
      </c>
      <c r="D2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298" s="26" t="str">
        <f>IF(
  COUNTIF($F$3:$F298, $F298)=1,
  SUMIF($F:$F, $F298, $I:$I),
  ""
)</f>
        <v/>
      </c>
      <c r="H298" t="s">
        <v>3092</v>
      </c>
      <c r="I298" t="s">
        <v>3479</v>
      </c>
      <c r="J298">
        <v>0.01</v>
      </c>
    </row>
    <row r="299" spans="1:10" x14ac:dyDescent="0.25">
      <c r="A299" s="121" t="s">
        <v>3092</v>
      </c>
      <c r="B299" s="26" t="s">
        <v>3779</v>
      </c>
      <c r="C299" s="55">
        <v>0.50222993062438048</v>
      </c>
      <c r="D2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299" s="26" t="str">
        <f>IF(
  COUNTIF($F$3:$F299, $F299)=1,
  SUMIF($F:$F, $F299, $I:$I),
  ""
)</f>
        <v/>
      </c>
      <c r="H299" t="s">
        <v>3092</v>
      </c>
      <c r="I299" t="s">
        <v>3738</v>
      </c>
      <c r="J299">
        <v>0.01</v>
      </c>
    </row>
    <row r="300" spans="1:10" x14ac:dyDescent="0.25">
      <c r="A300" s="121" t="s">
        <v>3092</v>
      </c>
      <c r="B300" s="26" t="s">
        <v>4374</v>
      </c>
      <c r="C300" s="55">
        <v>9.0250247770069375E-2</v>
      </c>
      <c r="D3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300" s="26" t="str">
        <f>IF(
  COUNTIF($F$3:$F300, $F300)=1,
  SUMIF($F:$F, $F300, $I:$I),
  ""
)</f>
        <v/>
      </c>
      <c r="H300" t="s">
        <v>3092</v>
      </c>
      <c r="I300" t="s">
        <v>3779</v>
      </c>
      <c r="J300">
        <v>0.5</v>
      </c>
    </row>
    <row r="301" spans="1:10" x14ac:dyDescent="0.25">
      <c r="A301" s="121" t="s">
        <v>3092</v>
      </c>
      <c r="B301" s="26" t="s">
        <v>3930</v>
      </c>
      <c r="C301" s="55">
        <v>2.4777006937561947E-4</v>
      </c>
      <c r="D3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1" s="26" t="str">
        <f>IF(
  COUNTIF($F$3:$F301, $F301)=1,
  SUMIF($F:$F, $F301, $I:$I),
  ""
)</f>
        <v/>
      </c>
      <c r="H301" t="s">
        <v>3092</v>
      </c>
      <c r="I301" t="s">
        <v>3930</v>
      </c>
      <c r="J301">
        <v>0</v>
      </c>
    </row>
    <row r="302" spans="1:10" x14ac:dyDescent="0.25">
      <c r="A302" s="121" t="s">
        <v>3092</v>
      </c>
      <c r="B302" s="26" t="s">
        <v>4126</v>
      </c>
      <c r="C302" s="55">
        <v>4.2678394449950453E-2</v>
      </c>
      <c r="D3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02" s="26" t="str">
        <f>IF(
  COUNTIF($F$3:$F302, $F302)=1,
  SUMIF($F:$F, $F302, $I:$I),
  ""
)</f>
        <v/>
      </c>
      <c r="H302" t="s">
        <v>3092</v>
      </c>
      <c r="I302" t="s">
        <v>4374</v>
      </c>
      <c r="J302">
        <v>0.09</v>
      </c>
    </row>
    <row r="303" spans="1:10" x14ac:dyDescent="0.25">
      <c r="A303" s="121" t="s">
        <v>3092</v>
      </c>
      <c r="B303" s="26" t="s">
        <v>3738</v>
      </c>
      <c r="C303" s="55">
        <v>7.9286422200198232E-3</v>
      </c>
      <c r="D3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03" s="26" t="str">
        <f>IF(
  COUNTIF($F$3:$F303, $F303)=1,
  SUMIF($F:$F, $F303, $I:$I),
  ""
)</f>
        <v/>
      </c>
      <c r="H303" t="s">
        <v>3092</v>
      </c>
      <c r="I303" t="s">
        <v>4126</v>
      </c>
      <c r="J303">
        <v>0.04</v>
      </c>
    </row>
    <row r="304" spans="1:10" x14ac:dyDescent="0.25">
      <c r="A304" s="121" t="s">
        <v>3093</v>
      </c>
      <c r="B304" s="26" t="s">
        <v>3173</v>
      </c>
      <c r="C304" s="55">
        <v>0.14365873876171659</v>
      </c>
      <c r="D3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304" s="26" t="str">
        <f>IF(
  COUNTIF($F$3:$F304, $F304)=1,
  SUMIF($F:$F, $F304, $I:$I),
  ""
)</f>
        <v/>
      </c>
      <c r="H304" t="s">
        <v>3093</v>
      </c>
      <c r="I304" t="s">
        <v>3173</v>
      </c>
      <c r="J304">
        <v>0.14000000000000001</v>
      </c>
    </row>
    <row r="305" spans="1:10" x14ac:dyDescent="0.25">
      <c r="A305" s="121" t="s">
        <v>3093</v>
      </c>
      <c r="B305" s="26" t="s">
        <v>3222</v>
      </c>
      <c r="C305" s="55">
        <v>0.83306765287253715</v>
      </c>
      <c r="D3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305" s="26" t="str">
        <f>IF(
  COUNTIF($F$3:$F305, $F305)=1,
  SUMIF($F:$F, $F305, $I:$I),
  ""
)</f>
        <v/>
      </c>
      <c r="H305" t="s">
        <v>3093</v>
      </c>
      <c r="I305" t="s">
        <v>3222</v>
      </c>
      <c r="J305">
        <v>0.83</v>
      </c>
    </row>
    <row r="306" spans="1:10" x14ac:dyDescent="0.25">
      <c r="A306" s="121" t="s">
        <v>3093</v>
      </c>
      <c r="B306" s="26" t="s">
        <v>3840</v>
      </c>
      <c r="C306" s="55">
        <v>2.550532423643438E-4</v>
      </c>
      <c r="D3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6" s="26" t="str">
        <f>IF(
  COUNTIF($F$3:$F306, $F306)=1,
  SUMIF($F:$F, $F306, $I:$I),
  ""
)</f>
        <v/>
      </c>
      <c r="H306" t="s">
        <v>3093</v>
      </c>
      <c r="I306" t="s">
        <v>3840</v>
      </c>
      <c r="J306">
        <v>0</v>
      </c>
    </row>
    <row r="307" spans="1:10" x14ac:dyDescent="0.25">
      <c r="A307" s="121" t="s">
        <v>3093</v>
      </c>
      <c r="B307" s="26" t="s">
        <v>3895</v>
      </c>
      <c r="C307" s="55">
        <v>6.3763310591085951E-5</v>
      </c>
      <c r="D3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7" s="26" t="str">
        <f>IF(
  COUNTIF($F$3:$F307, $F307)=1,
  SUMIF($F:$F, $F307, $I:$I),
  ""
)</f>
        <v/>
      </c>
      <c r="H307" t="s">
        <v>3093</v>
      </c>
      <c r="I307" t="s">
        <v>3895</v>
      </c>
      <c r="J307">
        <v>0</v>
      </c>
    </row>
    <row r="308" spans="1:10" x14ac:dyDescent="0.25">
      <c r="A308" s="121" t="s">
        <v>3093</v>
      </c>
      <c r="B308" s="26" t="s">
        <v>3897</v>
      </c>
      <c r="C308" s="55">
        <v>6.3763310591085951E-5</v>
      </c>
      <c r="D3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08" s="26" t="str">
        <f>IF(
  COUNTIF($F$3:$F308, $F308)=1,
  SUMIF($F:$F, $F308, $I:$I),
  ""
)</f>
        <v/>
      </c>
      <c r="H308" t="s">
        <v>3093</v>
      </c>
      <c r="I308" t="s">
        <v>3897</v>
      </c>
      <c r="J308">
        <v>0</v>
      </c>
    </row>
    <row r="309" spans="1:10" x14ac:dyDescent="0.25">
      <c r="A309" s="121" t="s">
        <v>3093</v>
      </c>
      <c r="B309" s="26" t="s">
        <v>4372</v>
      </c>
      <c r="C309" s="55">
        <v>1.1349869285213299E-2</v>
      </c>
      <c r="D3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09" s="26" t="str">
        <f>IF(
  COUNTIF($F$3:$F309, $F309)=1,
  SUMIF($F:$F, $F309, $I:$I),
  ""
)</f>
        <v/>
      </c>
      <c r="H309" t="s">
        <v>3093</v>
      </c>
      <c r="I309" t="s">
        <v>4372</v>
      </c>
      <c r="J309">
        <v>0.01</v>
      </c>
    </row>
    <row r="310" spans="1:10" x14ac:dyDescent="0.25">
      <c r="A310" s="121" t="s">
        <v>3093</v>
      </c>
      <c r="B310" s="26" t="s">
        <v>3374</v>
      </c>
      <c r="C310" s="55">
        <v>1.1541159216986554E-2</v>
      </c>
      <c r="D3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10" s="26" t="str">
        <f>IF(
  COUNTIF($F$3:$F310, $F310)=1,
  SUMIF($F:$F, $F310, $I:$I),
  ""
)</f>
        <v/>
      </c>
      <c r="H310" t="s">
        <v>3093</v>
      </c>
      <c r="I310" t="s">
        <v>3374</v>
      </c>
      <c r="J310">
        <v>0.01</v>
      </c>
    </row>
    <row r="311" spans="1:10" x14ac:dyDescent="0.25">
      <c r="A311" s="121" t="s">
        <v>3094</v>
      </c>
      <c r="B311" s="26" t="s">
        <v>292</v>
      </c>
      <c r="C311" s="55">
        <v>2.1710811984368205E-4</v>
      </c>
      <c r="D3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1" s="26" t="str">
        <f>IF(
  COUNTIF($F$3:$F311, $F311)=1,
  SUMIF($F:$F, $F311, $I:$I),
  ""
)</f>
        <v/>
      </c>
      <c r="H311" t="s">
        <v>3094</v>
      </c>
      <c r="I311" t="s">
        <v>292</v>
      </c>
      <c r="J311">
        <v>0</v>
      </c>
    </row>
    <row r="312" spans="1:10" x14ac:dyDescent="0.25">
      <c r="A312" s="121" t="s">
        <v>3094</v>
      </c>
      <c r="B312" s="26" t="s">
        <v>3670</v>
      </c>
      <c r="C312" s="55">
        <v>0.15110725141120268</v>
      </c>
      <c r="D3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312" s="26" t="str">
        <f>IF(
  COUNTIF($F$3:$F312, $F312)=1,
  SUMIF($F:$F, $F312, $I:$I),
  ""
)</f>
        <v/>
      </c>
      <c r="H312" t="s">
        <v>3094</v>
      </c>
      <c r="I312" t="s">
        <v>3670</v>
      </c>
      <c r="J312">
        <v>0.15</v>
      </c>
    </row>
    <row r="313" spans="1:10" x14ac:dyDescent="0.25">
      <c r="A313" s="121" t="s">
        <v>3094</v>
      </c>
      <c r="B313" s="26" t="s">
        <v>3713</v>
      </c>
      <c r="C313" s="55">
        <v>0.74402952670429889</v>
      </c>
      <c r="D3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313" s="26" t="str">
        <f>IF(
  COUNTIF($F$3:$F313, $F313)=1,
  SUMIF($F:$F, $F313, $I:$I),
  ""
)</f>
        <v/>
      </c>
      <c r="H313" t="s">
        <v>3094</v>
      </c>
      <c r="I313" t="s">
        <v>3713</v>
      </c>
      <c r="J313">
        <v>0.74</v>
      </c>
    </row>
    <row r="314" spans="1:10" x14ac:dyDescent="0.25">
      <c r="A314" s="121" t="s">
        <v>3094</v>
      </c>
      <c r="B314" s="26" t="s">
        <v>3374</v>
      </c>
      <c r="C314" s="55">
        <v>0.10464611376465476</v>
      </c>
      <c r="D3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314" s="26" t="str">
        <f>IF(
  COUNTIF($F$3:$F314, $F314)=1,
  SUMIF($F:$F, $F314, $I:$I),
  ""
)</f>
        <v/>
      </c>
      <c r="H314" t="s">
        <v>3094</v>
      </c>
      <c r="I314" t="s">
        <v>3374</v>
      </c>
      <c r="J314">
        <v>0.1</v>
      </c>
    </row>
    <row r="315" spans="1:10" x14ac:dyDescent="0.25">
      <c r="A315" s="121" t="s">
        <v>3095</v>
      </c>
      <c r="B315" s="26" t="s">
        <v>3374</v>
      </c>
      <c r="C315" s="55">
        <v>1</v>
      </c>
      <c r="D3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15" s="26" t="str">
        <f>IF(
  COUNTIF($F$3:$F315, $F315)=1,
  SUMIF($F:$F, $F315, $I:$I),
  ""
)</f>
        <v/>
      </c>
      <c r="H315" t="s">
        <v>3095</v>
      </c>
      <c r="I315" t="s">
        <v>3374</v>
      </c>
      <c r="J315">
        <v>1</v>
      </c>
    </row>
    <row r="316" spans="1:10" x14ac:dyDescent="0.25">
      <c r="A316" s="121" t="s">
        <v>3096</v>
      </c>
      <c r="B316" s="26" t="s">
        <v>276</v>
      </c>
      <c r="C316" s="55">
        <v>1.3947001394700156E-4</v>
      </c>
      <c r="D3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6" s="26" t="str">
        <f>IF(
  COUNTIF($F$3:$F316, $F316)=1,
  SUMIF($F:$F, $F316, $I:$I),
  ""
)</f>
        <v/>
      </c>
      <c r="H316" t="s">
        <v>3096</v>
      </c>
      <c r="I316" t="s">
        <v>276</v>
      </c>
      <c r="J316">
        <v>0</v>
      </c>
    </row>
    <row r="317" spans="1:10" x14ac:dyDescent="0.25">
      <c r="A317" s="121" t="s">
        <v>3096</v>
      </c>
      <c r="B317" s="26" t="s">
        <v>3173</v>
      </c>
      <c r="C317" s="55">
        <v>0.78493723849372354</v>
      </c>
      <c r="D3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317" s="26" t="str">
        <f>IF(
  COUNTIF($F$3:$F317, $F317)=1,
  SUMIF($F:$F, $F317, $I:$I),
  ""
)</f>
        <v/>
      </c>
      <c r="H317" t="s">
        <v>3096</v>
      </c>
      <c r="I317" t="s">
        <v>3173</v>
      </c>
      <c r="J317">
        <v>0.78</v>
      </c>
    </row>
    <row r="318" spans="1:10" x14ac:dyDescent="0.25">
      <c r="A318" s="121" t="s">
        <v>3096</v>
      </c>
      <c r="B318" s="26" t="s">
        <v>3222</v>
      </c>
      <c r="C318" s="55">
        <v>9.7629009762901088E-4</v>
      </c>
      <c r="D3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8" s="26" t="str">
        <f>IF(
  COUNTIF($F$3:$F318, $F318)=1,
  SUMIF($F:$F, $F318, $I:$I),
  ""
)</f>
        <v/>
      </c>
      <c r="H318" t="s">
        <v>3096</v>
      </c>
      <c r="I318" t="s">
        <v>3222</v>
      </c>
      <c r="J318">
        <v>0</v>
      </c>
    </row>
    <row r="319" spans="1:10" x14ac:dyDescent="0.25">
      <c r="A319" s="121" t="s">
        <v>3096</v>
      </c>
      <c r="B319" s="26" t="s">
        <v>3713</v>
      </c>
      <c r="C319" s="55">
        <v>3.2775453277545364E-3</v>
      </c>
      <c r="D3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19" s="26" t="str">
        <f>IF(
  COUNTIF($F$3:$F319, $F319)=1,
  SUMIF($F:$F, $F319, $I:$I),
  ""
)</f>
        <v/>
      </c>
      <c r="H319" t="s">
        <v>3096</v>
      </c>
      <c r="I319" t="s">
        <v>3713</v>
      </c>
      <c r="J319">
        <v>0</v>
      </c>
    </row>
    <row r="320" spans="1:10" x14ac:dyDescent="0.25">
      <c r="A320" s="121" t="s">
        <v>3096</v>
      </c>
      <c r="B320" s="26" t="s">
        <v>3840</v>
      </c>
      <c r="C320" s="55">
        <v>3.4867503486750385E-4</v>
      </c>
      <c r="D3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0" s="26" t="str">
        <f>IF(
  COUNTIF($F$3:$F320, $F320)=1,
  SUMIF($F:$F, $F320, $I:$I),
  ""
)</f>
        <v/>
      </c>
      <c r="H320" t="s">
        <v>3096</v>
      </c>
      <c r="I320" t="s">
        <v>3840</v>
      </c>
      <c r="J320">
        <v>0</v>
      </c>
    </row>
    <row r="321" spans="1:10" x14ac:dyDescent="0.25">
      <c r="A321" s="121" t="s">
        <v>3096</v>
      </c>
      <c r="B321" s="26" t="s">
        <v>3895</v>
      </c>
      <c r="C321" s="55">
        <v>0.19372384937238515</v>
      </c>
      <c r="D3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321" s="26" t="str">
        <f>IF(
  COUNTIF($F$3:$F321, $F321)=1,
  SUMIF($F:$F, $F321, $I:$I),
  ""
)</f>
        <v/>
      </c>
      <c r="H321" t="s">
        <v>3096</v>
      </c>
      <c r="I321" t="s">
        <v>3895</v>
      </c>
      <c r="J321">
        <v>0.19</v>
      </c>
    </row>
    <row r="322" spans="1:10" x14ac:dyDescent="0.25">
      <c r="A322" s="121" t="s">
        <v>3096</v>
      </c>
      <c r="B322" s="26" t="s">
        <v>3897</v>
      </c>
      <c r="C322" s="55">
        <v>2.7894002789400312E-4</v>
      </c>
      <c r="D3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2" s="26" t="str">
        <f>IF(
  COUNTIF($F$3:$F322, $F322)=1,
  SUMIF($F:$F, $F322, $I:$I),
  ""
)</f>
        <v/>
      </c>
      <c r="H322" t="s">
        <v>3096</v>
      </c>
      <c r="I322" t="s">
        <v>3897</v>
      </c>
      <c r="J322">
        <v>0</v>
      </c>
    </row>
    <row r="323" spans="1:10" x14ac:dyDescent="0.25">
      <c r="A323" s="121" t="s">
        <v>3096</v>
      </c>
      <c r="B323" s="26" t="s">
        <v>3374</v>
      </c>
      <c r="C323" s="55">
        <v>1.6317991631799179E-2</v>
      </c>
      <c r="D3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23" s="26" t="str">
        <f>IF(
  COUNTIF($F$3:$F323, $F323)=1,
  SUMIF($F:$F, $F323, $I:$I),
  ""
)</f>
        <v/>
      </c>
      <c r="H323" t="s">
        <v>3096</v>
      </c>
      <c r="I323" t="s">
        <v>3374</v>
      </c>
      <c r="J323">
        <v>0.02</v>
      </c>
    </row>
    <row r="324" spans="1:10" x14ac:dyDescent="0.25">
      <c r="A324" s="121" t="s">
        <v>3097</v>
      </c>
      <c r="B324" s="26" t="s">
        <v>3457</v>
      </c>
      <c r="C324" s="55">
        <v>9.3464715258658165E-3</v>
      </c>
      <c r="D3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24" s="26" t="str">
        <f>IF(
  COUNTIF($F$3:$F324, $F324)=1,
  SUMIF($F:$F, $F324, $I:$I),
  ""
)</f>
        <v/>
      </c>
      <c r="H324" t="s">
        <v>3097</v>
      </c>
      <c r="I324" t="s">
        <v>3457</v>
      </c>
      <c r="J324">
        <v>0.01</v>
      </c>
    </row>
    <row r="325" spans="1:10" x14ac:dyDescent="0.25">
      <c r="A325" s="121" t="s">
        <v>3097</v>
      </c>
      <c r="B325" s="26" t="s">
        <v>3672</v>
      </c>
      <c r="C325" s="55">
        <v>3.9849297203303859E-2</v>
      </c>
      <c r="D3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25" s="26" t="str">
        <f>IF(
  COUNTIF($F$3:$F325, $F325)=1,
  SUMIF($F:$F, $F325, $I:$I),
  ""
)</f>
        <v/>
      </c>
      <c r="H325" t="s">
        <v>3097</v>
      </c>
      <c r="I325" t="s">
        <v>3672</v>
      </c>
      <c r="J325">
        <v>0.04</v>
      </c>
    </row>
    <row r="326" spans="1:10" x14ac:dyDescent="0.25">
      <c r="A326" s="121" t="s">
        <v>3097</v>
      </c>
      <c r="B326" s="26" t="s">
        <v>3713</v>
      </c>
      <c r="C326" s="55">
        <v>8.0060860744819579E-2</v>
      </c>
      <c r="D3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326" s="26" t="str">
        <f>IF(
  COUNTIF($F$3:$F326, $F326)=1,
  SUMIF($F:$F, $F326, $I:$I),
  ""
)</f>
        <v/>
      </c>
      <c r="H326" t="s">
        <v>3097</v>
      </c>
      <c r="I326" t="s">
        <v>3713</v>
      </c>
      <c r="J326">
        <v>0.08</v>
      </c>
    </row>
    <row r="327" spans="1:10" x14ac:dyDescent="0.25">
      <c r="A327" s="121" t="s">
        <v>3097</v>
      </c>
      <c r="B327" s="26" t="s">
        <v>4372</v>
      </c>
      <c r="C327" s="55">
        <v>0.84647152586581664</v>
      </c>
      <c r="D3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327" s="26" t="str">
        <f>IF(
  COUNTIF($F$3:$F327, $F327)=1,
  SUMIF($F:$F, $F327, $I:$I),
  ""
)</f>
        <v/>
      </c>
      <c r="H327" t="s">
        <v>3097</v>
      </c>
      <c r="I327" t="s">
        <v>4372</v>
      </c>
      <c r="J327">
        <v>0.85</v>
      </c>
    </row>
    <row r="328" spans="1:10" x14ac:dyDescent="0.25">
      <c r="A328" s="121" t="s">
        <v>3097</v>
      </c>
      <c r="B328" s="26" t="s">
        <v>3374</v>
      </c>
      <c r="C328" s="55">
        <v>2.4271844660194171E-2</v>
      </c>
      <c r="D3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28" s="26" t="str">
        <f>IF(
  COUNTIF($F$3:$F328, $F328)=1,
  SUMIF($F:$F, $F328, $I:$I),
  ""
)</f>
        <v/>
      </c>
      <c r="H328" t="s">
        <v>3097</v>
      </c>
      <c r="I328" t="s">
        <v>3374</v>
      </c>
      <c r="J328">
        <v>0.02</v>
      </c>
    </row>
    <row r="329" spans="1:10" x14ac:dyDescent="0.25">
      <c r="A329" s="121" t="s">
        <v>3098</v>
      </c>
      <c r="B329" s="26" t="s">
        <v>3479</v>
      </c>
      <c r="C329" s="55">
        <v>1.5648286140089419E-3</v>
      </c>
      <c r="D3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29" s="26" t="str">
        <f>IF(
  COUNTIF($F$3:$F329, $F329)=1,
  SUMIF($F:$F, $F329, $I:$I),
  ""
)</f>
        <v/>
      </c>
      <c r="H329" t="s">
        <v>3098</v>
      </c>
      <c r="I329" t="s">
        <v>3479</v>
      </c>
      <c r="J329">
        <v>0</v>
      </c>
    </row>
    <row r="330" spans="1:10" x14ac:dyDescent="0.25">
      <c r="A330" s="121" t="s">
        <v>3098</v>
      </c>
      <c r="B330" s="26" t="s">
        <v>3978</v>
      </c>
      <c r="C330" s="55">
        <v>9.1877794336810745E-2</v>
      </c>
      <c r="D3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330" s="26" t="str">
        <f>IF(
  COUNTIF($F$3:$F330, $F330)=1,
  SUMIF($F:$F, $F330, $I:$I),
  ""
)</f>
        <v/>
      </c>
      <c r="H330" t="s">
        <v>3098</v>
      </c>
      <c r="I330" t="s">
        <v>3978</v>
      </c>
      <c r="J330">
        <v>0.09</v>
      </c>
    </row>
    <row r="331" spans="1:10" x14ac:dyDescent="0.25">
      <c r="A331" s="121" t="s">
        <v>3098</v>
      </c>
      <c r="B331" s="26" t="s">
        <v>4078</v>
      </c>
      <c r="C331" s="55">
        <v>0.32354694485842023</v>
      </c>
      <c r="D3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331" s="26" t="str">
        <f>IF(
  COUNTIF($F$3:$F331, $F331)=1,
  SUMIF($F:$F, $F331, $I:$I),
  ""
)</f>
        <v/>
      </c>
      <c r="H331" t="s">
        <v>3098</v>
      </c>
      <c r="I331" t="s">
        <v>4078</v>
      </c>
      <c r="J331">
        <v>0.32</v>
      </c>
    </row>
    <row r="332" spans="1:10" x14ac:dyDescent="0.25">
      <c r="A332" s="121" t="s">
        <v>3098</v>
      </c>
      <c r="B332" s="26" t="s">
        <v>4126</v>
      </c>
      <c r="C332" s="55">
        <v>0.5830104321907601</v>
      </c>
      <c r="D3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0.57999999999999996</v>
      </c>
      <c r="E332" s="26" t="str">
        <f>IF(
  COUNTIF($F$3:$F332, $F332)=1,
  SUMIF($F:$F, $F332, $I:$I),
  ""
)</f>
        <v/>
      </c>
      <c r="H332" t="s">
        <v>3098</v>
      </c>
      <c r="I332" t="s">
        <v>4126</v>
      </c>
      <c r="J332">
        <v>0.57999999999999996</v>
      </c>
    </row>
    <row r="333" spans="1:10" x14ac:dyDescent="0.25">
      <c r="A333" s="121" t="s">
        <v>3099</v>
      </c>
      <c r="B333" s="26" t="s">
        <v>3374</v>
      </c>
      <c r="C333" s="55">
        <v>1</v>
      </c>
      <c r="D3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333" s="26" t="str">
        <f>IF(
  COUNTIF($F$3:$F333, $F333)=1,
  SUMIF($F:$F, $F333, $I:$I),
  ""
)</f>
        <v/>
      </c>
      <c r="H333" t="s">
        <v>3099</v>
      </c>
      <c r="I333" t="s">
        <v>3374</v>
      </c>
      <c r="J333">
        <v>1</v>
      </c>
    </row>
    <row r="334" spans="1:10" x14ac:dyDescent="0.25">
      <c r="A334" s="121" t="s">
        <v>3100</v>
      </c>
      <c r="B334" s="26" t="s">
        <v>4372</v>
      </c>
      <c r="C334" s="55">
        <v>0.99101245262587978</v>
      </c>
      <c r="D3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34" s="26" t="str">
        <f>IF(
  COUNTIF($F$3:$F334, $F334)=1,
  SUMIF($F:$F, $F334, $I:$I),
  ""
)</f>
        <v/>
      </c>
      <c r="H334" t="s">
        <v>3100</v>
      </c>
      <c r="I334" t="s">
        <v>4372</v>
      </c>
      <c r="J334">
        <v>0.99</v>
      </c>
    </row>
    <row r="335" spans="1:10" x14ac:dyDescent="0.25">
      <c r="A335" s="121" t="s">
        <v>3100</v>
      </c>
      <c r="B335" s="26" t="s">
        <v>3374</v>
      </c>
      <c r="C335" s="55">
        <v>8.9875473741201969E-3</v>
      </c>
      <c r="D3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5" s="26" t="str">
        <f>IF(
  COUNTIF($F$3:$F335, $F335)=1,
  SUMIF($F:$F, $F335, $I:$I),
  ""
)</f>
        <v/>
      </c>
      <c r="H335" t="s">
        <v>3100</v>
      </c>
      <c r="I335" t="s">
        <v>3374</v>
      </c>
      <c r="J335">
        <v>0.01</v>
      </c>
    </row>
    <row r="336" spans="1:10" x14ac:dyDescent="0.25">
      <c r="A336" s="121" t="s">
        <v>3101</v>
      </c>
      <c r="B336" s="26" t="s">
        <v>292</v>
      </c>
      <c r="C336" s="55">
        <v>0.21314026287848281</v>
      </c>
      <c r="D3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336" s="26" t="str">
        <f>IF(
  COUNTIF($F$3:$F336, $F336)=1,
  SUMIF($F:$F, $F336, $I:$I),
  ""
)</f>
        <v/>
      </c>
      <c r="H336" t="s">
        <v>3101</v>
      </c>
      <c r="I336" t="s">
        <v>292</v>
      </c>
      <c r="J336">
        <v>0.21</v>
      </c>
    </row>
    <row r="337" spans="1:10" x14ac:dyDescent="0.25">
      <c r="A337" s="121" t="s">
        <v>3101</v>
      </c>
      <c r="B337" s="26" t="s">
        <v>3173</v>
      </c>
      <c r="C337" s="55">
        <v>5.0159264818950694E-3</v>
      </c>
      <c r="D3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7" s="26" t="str">
        <f>IF(
  COUNTIF($F$3:$F337, $F337)=1,
  SUMIF($F:$F, $F337, $I:$I),
  ""
)</f>
        <v/>
      </c>
      <c r="H337" t="s">
        <v>3101</v>
      </c>
      <c r="I337" t="s">
        <v>3173</v>
      </c>
      <c r="J337">
        <v>0.01</v>
      </c>
    </row>
    <row r="338" spans="1:10" x14ac:dyDescent="0.25">
      <c r="A338" s="121" t="s">
        <v>3101</v>
      </c>
      <c r="B338" s="26" t="s">
        <v>3175</v>
      </c>
      <c r="C338" s="55">
        <v>8.2378354629663551E-3</v>
      </c>
      <c r="D3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38" s="26" t="str">
        <f>IF(
  COUNTIF($F$3:$F338, $F338)=1,
  SUMIF($F:$F, $F338, $I:$I),
  ""
)</f>
        <v/>
      </c>
      <c r="H338" t="s">
        <v>3101</v>
      </c>
      <c r="I338" t="s">
        <v>3175</v>
      </c>
      <c r="J338">
        <v>0.01</v>
      </c>
    </row>
    <row r="339" spans="1:10" x14ac:dyDescent="0.25">
      <c r="A339" s="121" t="s">
        <v>3101</v>
      </c>
      <c r="B339" s="26" t="s">
        <v>3457</v>
      </c>
      <c r="C339" s="55">
        <v>1.2814410720169884E-4</v>
      </c>
      <c r="D3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39" s="26" t="str">
        <f>IF(
  COUNTIF($F$3:$F339, $F339)=1,
  SUMIF($F:$F, $F339, $I:$I),
  ""
)</f>
        <v/>
      </c>
      <c r="H339" t="s">
        <v>3101</v>
      </c>
      <c r="I339" t="s">
        <v>3457</v>
      </c>
      <c r="J339">
        <v>0</v>
      </c>
    </row>
    <row r="340" spans="1:10" x14ac:dyDescent="0.25">
      <c r="A340" s="121" t="s">
        <v>3101</v>
      </c>
      <c r="B340" s="26" t="s">
        <v>3477</v>
      </c>
      <c r="C340" s="55">
        <v>7.322520411525648E-5</v>
      </c>
      <c r="D3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0" s="26" t="str">
        <f>IF(
  COUNTIF($F$3:$F340, $F340)=1,
  SUMIF($F:$F, $F340, $I:$I),
  ""
)</f>
        <v/>
      </c>
      <c r="H340" t="s">
        <v>3101</v>
      </c>
      <c r="I340" t="s">
        <v>3477</v>
      </c>
      <c r="J340">
        <v>0</v>
      </c>
    </row>
    <row r="341" spans="1:10" x14ac:dyDescent="0.25">
      <c r="A341" s="121" t="s">
        <v>3101</v>
      </c>
      <c r="B341" s="26" t="s">
        <v>3713</v>
      </c>
      <c r="C341" s="55">
        <v>2.2278768352066783E-2</v>
      </c>
      <c r="D3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1" s="26" t="str">
        <f>IF(
  COUNTIF($F$3:$F341, $F341)=1,
  SUMIF($F:$F, $F341, $I:$I),
  ""
)</f>
        <v/>
      </c>
      <c r="H341" t="s">
        <v>3101</v>
      </c>
      <c r="I341" t="s">
        <v>3713</v>
      </c>
      <c r="J341">
        <v>0.02</v>
      </c>
    </row>
    <row r="342" spans="1:10" x14ac:dyDescent="0.25">
      <c r="A342" s="121" t="s">
        <v>3101</v>
      </c>
      <c r="B342" s="26" t="s">
        <v>3895</v>
      </c>
      <c r="C342" s="55">
        <v>2.6361073481492333E-3</v>
      </c>
      <c r="D3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2" s="26" t="str">
        <f>IF(
  COUNTIF($F$3:$F342, $F342)=1,
  SUMIF($F:$F, $F342, $I:$I),
  ""
)</f>
        <v/>
      </c>
      <c r="H342" t="s">
        <v>3101</v>
      </c>
      <c r="I342" t="s">
        <v>3895</v>
      </c>
      <c r="J342">
        <v>0</v>
      </c>
    </row>
    <row r="343" spans="1:10" x14ac:dyDescent="0.25">
      <c r="A343" s="121" t="s">
        <v>3101</v>
      </c>
      <c r="B343" s="26" t="s">
        <v>3987</v>
      </c>
      <c r="C343" s="55">
        <v>1.5981400798154726E-2</v>
      </c>
      <c r="D3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343" s="26" t="str">
        <f>IF(
  COUNTIF($F$3:$F343, $F343)=1,
  SUMIF($F:$F, $F343, $I:$I),
  ""
)</f>
        <v/>
      </c>
      <c r="H343" t="s">
        <v>3101</v>
      </c>
      <c r="I343" t="s">
        <v>3987</v>
      </c>
      <c r="J343">
        <v>0.02</v>
      </c>
    </row>
    <row r="344" spans="1:10" x14ac:dyDescent="0.25">
      <c r="A344" s="121" t="s">
        <v>3101</v>
      </c>
      <c r="B344" s="26" t="s">
        <v>4372</v>
      </c>
      <c r="C344" s="55">
        <v>1.3180536740746167E-3</v>
      </c>
      <c r="D3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4" s="26" t="str">
        <f>IF(
  COUNTIF($F$3:$F344, $F344)=1,
  SUMIF($F:$F, $F344, $I:$I),
  ""
)</f>
        <v/>
      </c>
      <c r="H344" t="s">
        <v>3101</v>
      </c>
      <c r="I344" t="s">
        <v>4372</v>
      </c>
      <c r="J344">
        <v>0</v>
      </c>
    </row>
    <row r="345" spans="1:10" x14ac:dyDescent="0.25">
      <c r="A345" s="121" t="s">
        <v>3101</v>
      </c>
      <c r="B345" s="26" t="s">
        <v>3374</v>
      </c>
      <c r="C345" s="55">
        <v>0.73106213158569178</v>
      </c>
      <c r="D3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345" s="26" t="str">
        <f>IF(
  COUNTIF($F$3:$F345, $F345)=1,
  SUMIF($F:$F, $F345, $I:$I),
  ""
)</f>
        <v/>
      </c>
      <c r="H345" t="s">
        <v>3101</v>
      </c>
      <c r="I345" t="s">
        <v>3374</v>
      </c>
      <c r="J345">
        <v>0.73</v>
      </c>
    </row>
    <row r="346" spans="1:10" x14ac:dyDescent="0.25">
      <c r="A346" s="121" t="s">
        <v>3101</v>
      </c>
      <c r="B346" s="26" t="s">
        <v>4280</v>
      </c>
      <c r="C346" s="55">
        <v>1.2814410720169884E-4</v>
      </c>
      <c r="D3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46" s="26" t="str">
        <f>IF(
  COUNTIF($F$3:$F346, $F346)=1,
  SUMIF($F:$F, $F346, $I:$I),
  ""
)</f>
        <v/>
      </c>
      <c r="H346" t="s">
        <v>3101</v>
      </c>
      <c r="I346" t="s">
        <v>4280</v>
      </c>
      <c r="J346">
        <v>0</v>
      </c>
    </row>
    <row r="347" spans="1:10" x14ac:dyDescent="0.25">
      <c r="A347" s="121" t="s">
        <v>3178</v>
      </c>
      <c r="B347" s="26" t="s">
        <v>3479</v>
      </c>
      <c r="C347" s="55">
        <v>3.7323263370510236E-2</v>
      </c>
      <c r="D3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47" s="26" t="str">
        <f>IF(
  COUNTIF($F$3:$F347, $F347)=1,
  SUMIF($F:$F, $F347, $I:$I),
  ""
)</f>
        <v/>
      </c>
      <c r="H347" t="s">
        <v>3178</v>
      </c>
      <c r="I347" t="s">
        <v>3479</v>
      </c>
      <c r="J347">
        <v>0.04</v>
      </c>
    </row>
    <row r="348" spans="1:10" x14ac:dyDescent="0.25">
      <c r="A348" s="121" t="s">
        <v>3178</v>
      </c>
      <c r="B348" s="26" t="s">
        <v>3779</v>
      </c>
      <c r="C348" s="55">
        <v>2.6960569069992096E-2</v>
      </c>
      <c r="D3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48" s="26" t="str">
        <f>IF(
  COUNTIF($F$3:$F348, $F348)=1,
  SUMIF($F:$F, $F348, $I:$I),
  ""
)</f>
        <v/>
      </c>
      <c r="H348" t="s">
        <v>3178</v>
      </c>
      <c r="I348" t="s">
        <v>3779</v>
      </c>
      <c r="J348">
        <v>0.03</v>
      </c>
    </row>
    <row r="349" spans="1:10" x14ac:dyDescent="0.25">
      <c r="A349" s="121" t="s">
        <v>3178</v>
      </c>
      <c r="B349" s="26" t="s">
        <v>3978</v>
      </c>
      <c r="C349" s="55">
        <v>2.9243874593835067E-2</v>
      </c>
      <c r="D3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49" s="26" t="str">
        <f>IF(
  COUNTIF($F$3:$F349, $F349)=1,
  SUMIF($F:$F, $F349, $I:$I),
  ""
)</f>
        <v/>
      </c>
      <c r="H349" t="s">
        <v>3178</v>
      </c>
      <c r="I349" t="s">
        <v>3978</v>
      </c>
      <c r="J349">
        <v>0.03</v>
      </c>
    </row>
    <row r="350" spans="1:10" x14ac:dyDescent="0.25">
      <c r="A350" s="121" t="s">
        <v>3178</v>
      </c>
      <c r="B350" s="26" t="s">
        <v>4374</v>
      </c>
      <c r="C350" s="55">
        <v>7.4646526741020452E-4</v>
      </c>
      <c r="D3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50" s="26" t="str">
        <f>IF(
  COUNTIF($F$3:$F350, $F350)=1,
  SUMIF($F:$F, $F350, $I:$I),
  ""
)</f>
        <v/>
      </c>
      <c r="H350" t="s">
        <v>3178</v>
      </c>
      <c r="I350" t="s">
        <v>4374</v>
      </c>
      <c r="J350">
        <v>0</v>
      </c>
    </row>
    <row r="351" spans="1:10" x14ac:dyDescent="0.25">
      <c r="A351" s="121" t="s">
        <v>3178</v>
      </c>
      <c r="B351" s="26" t="s">
        <v>4126</v>
      </c>
      <c r="C351" s="55">
        <v>0.90572582769825238</v>
      </c>
      <c r="D3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0.91</v>
      </c>
      <c r="E351" s="26" t="str">
        <f>IF(
  COUNTIF($F$3:$F351, $F351)=1,
  SUMIF($F:$F, $F351, $I:$I),
  ""
)</f>
        <v/>
      </c>
      <c r="H351" t="s">
        <v>3178</v>
      </c>
      <c r="I351" t="s">
        <v>4126</v>
      </c>
      <c r="J351">
        <v>0.91</v>
      </c>
    </row>
    <row r="352" spans="1:10" x14ac:dyDescent="0.25">
      <c r="A352" s="121" t="s">
        <v>3191</v>
      </c>
      <c r="B352" s="26" t="s">
        <v>3173</v>
      </c>
      <c r="C352" s="55">
        <v>7.9260237780713321E-3</v>
      </c>
      <c r="D3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2" s="26" t="str">
        <f>IF(
  COUNTIF($F$3:$F352, $F352)=1,
  SUMIF($F:$F, $F352, $I:$I),
  ""
)</f>
        <v/>
      </c>
      <c r="H352" t="s">
        <v>3191</v>
      </c>
      <c r="I352" t="s">
        <v>3173</v>
      </c>
      <c r="J352">
        <v>0.01</v>
      </c>
    </row>
    <row r="353" spans="1:10" x14ac:dyDescent="0.25">
      <c r="A353" s="121" t="s">
        <v>3191</v>
      </c>
      <c r="B353" s="26" t="s">
        <v>3374</v>
      </c>
      <c r="C353" s="55">
        <v>0.99207397622192861</v>
      </c>
      <c r="D3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53" s="26" t="str">
        <f>IF(
  COUNTIF($F$3:$F353, $F353)=1,
  SUMIF($F:$F, $F353, $I:$I),
  ""
)</f>
        <v/>
      </c>
      <c r="H353" t="s">
        <v>3191</v>
      </c>
      <c r="I353" t="s">
        <v>3374</v>
      </c>
      <c r="J353">
        <v>0.99</v>
      </c>
    </row>
    <row r="354" spans="1:10" x14ac:dyDescent="0.25">
      <c r="A354" s="121" t="s">
        <v>3347</v>
      </c>
      <c r="B354" s="26" t="s">
        <v>276</v>
      </c>
      <c r="C354" s="55">
        <v>8.2081589099564908E-5</v>
      </c>
      <c r="D3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54" s="26" t="str">
        <f>IF(
  COUNTIF($F$3:$F354, $F354)=1,
  SUMIF($F:$F, $F354, $I:$I),
  ""
)</f>
        <v/>
      </c>
      <c r="H354" t="s">
        <v>3347</v>
      </c>
      <c r="I354" t="s">
        <v>276</v>
      </c>
      <c r="J354">
        <v>0</v>
      </c>
    </row>
    <row r="355" spans="1:10" x14ac:dyDescent="0.25">
      <c r="A355" s="121" t="s">
        <v>3347</v>
      </c>
      <c r="B355" s="26" t="s">
        <v>3457</v>
      </c>
      <c r="C355" s="55">
        <v>0.3107608963309535</v>
      </c>
      <c r="D3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355" s="26" t="str">
        <f>IF(
  COUNTIF($F$3:$F355, $F355)=1,
  SUMIF($F:$F, $F355, $I:$I),
  ""
)</f>
        <v/>
      </c>
      <c r="H355" t="s">
        <v>3347</v>
      </c>
      <c r="I355" t="s">
        <v>3457</v>
      </c>
      <c r="J355">
        <v>0.31</v>
      </c>
    </row>
    <row r="356" spans="1:10" x14ac:dyDescent="0.25">
      <c r="A356" s="121" t="s">
        <v>3347</v>
      </c>
      <c r="B356" s="26" t="s">
        <v>3477</v>
      </c>
      <c r="C356" s="55">
        <v>0.24316670770746104</v>
      </c>
      <c r="D3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356" s="26" t="str">
        <f>IF(
  COUNTIF($F$3:$F356, $F356)=1,
  SUMIF($F:$F, $F356, $I:$I),
  ""
)</f>
        <v/>
      </c>
      <c r="H356" t="s">
        <v>3347</v>
      </c>
      <c r="I356" t="s">
        <v>3477</v>
      </c>
      <c r="J356">
        <v>0.24</v>
      </c>
    </row>
    <row r="357" spans="1:10" x14ac:dyDescent="0.25">
      <c r="A357" s="121" t="s">
        <v>3347</v>
      </c>
      <c r="B357" s="26" t="s">
        <v>3971</v>
      </c>
      <c r="C357" s="55">
        <v>8.331281293605837E-3</v>
      </c>
      <c r="D3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7" s="26" t="str">
        <f>IF(
  COUNTIF($F$3:$F357, $F357)=1,
  SUMIF($F:$F, $F357, $I:$I),
  ""
)</f>
        <v/>
      </c>
      <c r="H357" t="s">
        <v>3347</v>
      </c>
      <c r="I357" t="s">
        <v>3971</v>
      </c>
      <c r="J357">
        <v>0.01</v>
      </c>
    </row>
    <row r="358" spans="1:10" x14ac:dyDescent="0.25">
      <c r="A358" s="121" t="s">
        <v>3347</v>
      </c>
      <c r="B358" s="26" t="s">
        <v>4372</v>
      </c>
      <c r="C358" s="55">
        <v>5.6225888533201953E-3</v>
      </c>
      <c r="D3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58" s="26" t="str">
        <f>IF(
  COUNTIF($F$3:$F358, $F358)=1,
  SUMIF($F:$F, $F358, $I:$I),
  ""
)</f>
        <v/>
      </c>
      <c r="H358" t="s">
        <v>3347</v>
      </c>
      <c r="I358" t="s">
        <v>4372</v>
      </c>
      <c r="J358">
        <v>0.01</v>
      </c>
    </row>
    <row r="359" spans="1:10" x14ac:dyDescent="0.25">
      <c r="A359" s="121" t="s">
        <v>3347</v>
      </c>
      <c r="B359" s="26" t="s">
        <v>3374</v>
      </c>
      <c r="C359" s="55">
        <v>0.43203644422555981</v>
      </c>
      <c r="D3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359" s="26" t="str">
        <f>IF(
  COUNTIF($F$3:$F359, $F359)=1,
  SUMIF($F:$F, $F359, $I:$I),
  ""
)</f>
        <v/>
      </c>
      <c r="H359" t="s">
        <v>3347</v>
      </c>
      <c r="I359" t="s">
        <v>3374</v>
      </c>
      <c r="J359">
        <v>0.43</v>
      </c>
    </row>
    <row r="360" spans="1:10" x14ac:dyDescent="0.25">
      <c r="A360" s="121" t="s">
        <v>3348</v>
      </c>
      <c r="B360" s="26" t="s">
        <v>276</v>
      </c>
      <c r="C360" s="55">
        <v>1.3135426244581636E-4</v>
      </c>
      <c r="D3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0" s="26" t="str">
        <f>IF(
  COUNTIF($F$3:$F360, $F360)=1,
  SUMIF($F:$F, $F360, $I:$I),
  ""
)</f>
        <v/>
      </c>
      <c r="H360" t="s">
        <v>3348</v>
      </c>
      <c r="I360" t="s">
        <v>276</v>
      </c>
      <c r="J360">
        <v>0</v>
      </c>
    </row>
    <row r="361" spans="1:10" x14ac:dyDescent="0.25">
      <c r="A361" s="121" t="s">
        <v>3348</v>
      </c>
      <c r="B361" s="26" t="s">
        <v>290</v>
      </c>
      <c r="C361" s="55">
        <v>0.65782214632864855</v>
      </c>
      <c r="D3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361" s="26" t="str">
        <f>IF(
  COUNTIF($F$3:$F361, $F361)=1,
  SUMIF($F:$F, $F361, $I:$I),
  ""
)</f>
        <v/>
      </c>
      <c r="H361" t="s">
        <v>3348</v>
      </c>
      <c r="I361" t="s">
        <v>290</v>
      </c>
      <c r="J361">
        <v>0.66</v>
      </c>
    </row>
    <row r="362" spans="1:10" x14ac:dyDescent="0.25">
      <c r="A362" s="121" t="s">
        <v>3348</v>
      </c>
      <c r="B362" s="26" t="s">
        <v>3173</v>
      </c>
      <c r="C362" s="55">
        <v>3.6056745041376591E-2</v>
      </c>
      <c r="D3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362" s="26" t="str">
        <f>IF(
  COUNTIF($F$3:$F362, $F362)=1,
  SUMIF($F:$F, $F362, $I:$I),
  ""
)</f>
        <v/>
      </c>
      <c r="H362" t="s">
        <v>3348</v>
      </c>
      <c r="I362" t="s">
        <v>3173</v>
      </c>
      <c r="J362">
        <v>0.04</v>
      </c>
    </row>
    <row r="363" spans="1:10" x14ac:dyDescent="0.25">
      <c r="A363" s="121" t="s">
        <v>3348</v>
      </c>
      <c r="B363" s="26" t="s">
        <v>3457</v>
      </c>
      <c r="C363" s="55">
        <v>1.3792197556810716E-3</v>
      </c>
      <c r="D3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3" s="26" t="str">
        <f>IF(
  COUNTIF($F$3:$F363, $F363)=1,
  SUMIF($F:$F, $F363, $I:$I),
  ""
)</f>
        <v/>
      </c>
      <c r="H363" t="s">
        <v>3348</v>
      </c>
      <c r="I363" t="s">
        <v>3457</v>
      </c>
      <c r="J363">
        <v>0</v>
      </c>
    </row>
    <row r="364" spans="1:10" x14ac:dyDescent="0.25">
      <c r="A364" s="121" t="s">
        <v>3348</v>
      </c>
      <c r="B364" s="26" t="s">
        <v>3672</v>
      </c>
      <c r="C364" s="55">
        <v>1.9703139366872451E-4</v>
      </c>
      <c r="D3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4" s="26" t="str">
        <f>IF(
  COUNTIF($F$3:$F364, $F364)=1,
  SUMIF($F:$F, $F364, $I:$I),
  ""
)</f>
        <v/>
      </c>
      <c r="H364" t="s">
        <v>3348</v>
      </c>
      <c r="I364" t="s">
        <v>3672</v>
      </c>
      <c r="J364">
        <v>0</v>
      </c>
    </row>
    <row r="365" spans="1:10" x14ac:dyDescent="0.25">
      <c r="A365" s="121" t="s">
        <v>3348</v>
      </c>
      <c r="B365" s="26" t="s">
        <v>3713</v>
      </c>
      <c r="C365" s="55">
        <v>9.8515696834362235E-4</v>
      </c>
      <c r="D3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65" s="26" t="str">
        <f>IF(
  COUNTIF($F$3:$F365, $F365)=1,
  SUMIF($F:$F, $F365, $I:$I),
  ""
)</f>
        <v/>
      </c>
      <c r="H365" t="s">
        <v>3348</v>
      </c>
      <c r="I365" t="s">
        <v>3713</v>
      </c>
      <c r="J365">
        <v>0</v>
      </c>
    </row>
    <row r="366" spans="1:10" x14ac:dyDescent="0.25">
      <c r="A366" s="121" t="s">
        <v>3348</v>
      </c>
      <c r="B366" s="26" t="s">
        <v>3897</v>
      </c>
      <c r="C366" s="55">
        <v>6.8632602127939021E-2</v>
      </c>
      <c r="D3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66" s="26" t="str">
        <f>IF(
  COUNTIF($F$3:$F366, $F366)=1,
  SUMIF($F:$F, $F366, $I:$I),
  ""
)</f>
        <v/>
      </c>
      <c r="H366" t="s">
        <v>3348</v>
      </c>
      <c r="I366" t="s">
        <v>3897</v>
      </c>
      <c r="J366">
        <v>7.0000000000000007E-2</v>
      </c>
    </row>
    <row r="367" spans="1:10" x14ac:dyDescent="0.25">
      <c r="A367" s="121" t="s">
        <v>3348</v>
      </c>
      <c r="B367" s="26" t="s">
        <v>4372</v>
      </c>
      <c r="C367" s="55">
        <v>0.23479574412189666</v>
      </c>
      <c r="D3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367" s="26" t="str">
        <f>IF(
  COUNTIF($F$3:$F367, $F367)=1,
  SUMIF($F:$F, $F367, $I:$I),
  ""
)</f>
        <v/>
      </c>
      <c r="H367" t="s">
        <v>3348</v>
      </c>
      <c r="I367" t="s">
        <v>4372</v>
      </c>
      <c r="J367">
        <v>0.23</v>
      </c>
    </row>
    <row r="368" spans="1:10" x14ac:dyDescent="0.25">
      <c r="A368" s="121" t="s">
        <v>3349</v>
      </c>
      <c r="B368" s="26" t="s">
        <v>12</v>
      </c>
      <c r="C368" s="55">
        <v>0.13999711940083534</v>
      </c>
      <c r="D3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368" s="26" t="str">
        <f>IF(
  COUNTIF($F$3:$F368, $F368)=1,
  SUMIF($F:$F, $F368, $I:$I),
  ""
)</f>
        <v/>
      </c>
      <c r="H368" t="s">
        <v>3349</v>
      </c>
      <c r="I368" t="s">
        <v>12</v>
      </c>
      <c r="J368">
        <v>0.14000000000000001</v>
      </c>
    </row>
    <row r="369" spans="1:10" x14ac:dyDescent="0.25">
      <c r="A369" s="121" t="s">
        <v>3349</v>
      </c>
      <c r="B369" s="26" t="s">
        <v>292</v>
      </c>
      <c r="C369" s="55">
        <v>4.9546305631571357E-2</v>
      </c>
      <c r="D3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369" s="26" t="str">
        <f>IF(
  COUNTIF($F$3:$F369, $F369)=1,
  SUMIF($F:$F, $F369, $I:$I),
  ""
)</f>
        <v/>
      </c>
      <c r="H369" t="s">
        <v>3349</v>
      </c>
      <c r="I369" t="s">
        <v>292</v>
      </c>
      <c r="J369">
        <v>0.05</v>
      </c>
    </row>
    <row r="370" spans="1:10" x14ac:dyDescent="0.25">
      <c r="A370" s="121" t="s">
        <v>3349</v>
      </c>
      <c r="B370" s="26" t="s">
        <v>574</v>
      </c>
      <c r="C370" s="55">
        <v>8.6417974938787247E-4</v>
      </c>
      <c r="D3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0" s="26" t="str">
        <f>IF(
  COUNTIF($F$3:$F370, $F370)=1,
  SUMIF($F:$F, $F370, $I:$I),
  ""
)</f>
        <v/>
      </c>
      <c r="H370" t="s">
        <v>3349</v>
      </c>
      <c r="I370" t="s">
        <v>574</v>
      </c>
      <c r="J370">
        <v>0</v>
      </c>
    </row>
    <row r="371" spans="1:10" x14ac:dyDescent="0.25">
      <c r="A371" s="121" t="s">
        <v>3349</v>
      </c>
      <c r="B371" s="26" t="s">
        <v>3457</v>
      </c>
      <c r="C371" s="55">
        <v>4.3208987469393623E-4</v>
      </c>
      <c r="D3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1" s="26" t="str">
        <f>IF(
  COUNTIF($F$3:$F371, $F371)=1,
  SUMIF($F:$F, $F371, $I:$I),
  ""
)</f>
        <v/>
      </c>
      <c r="H371" t="s">
        <v>3349</v>
      </c>
      <c r="I371" t="s">
        <v>3457</v>
      </c>
      <c r="J371">
        <v>0</v>
      </c>
    </row>
    <row r="372" spans="1:10" x14ac:dyDescent="0.25">
      <c r="A372" s="121" t="s">
        <v>3349</v>
      </c>
      <c r="B372" s="26" t="s">
        <v>3477</v>
      </c>
      <c r="C372" s="55">
        <v>2.1604493734696812E-4</v>
      </c>
      <c r="D3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2" s="26" t="str">
        <f>IF(
  COUNTIF($F$3:$F372, $F372)=1,
  SUMIF($F:$F, $F372, $I:$I),
  ""
)</f>
        <v/>
      </c>
      <c r="H372" t="s">
        <v>3349</v>
      </c>
      <c r="I372" t="s">
        <v>3477</v>
      </c>
      <c r="J372">
        <v>0</v>
      </c>
    </row>
    <row r="373" spans="1:10" x14ac:dyDescent="0.25">
      <c r="A373" s="121" t="s">
        <v>3349</v>
      </c>
      <c r="B373" s="26" t="s">
        <v>3670</v>
      </c>
      <c r="C373" s="55">
        <v>6.819818522252627E-2</v>
      </c>
      <c r="D3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73" s="26" t="str">
        <f>IF(
  COUNTIF($F$3:$F373, $F373)=1,
  SUMIF($F:$F, $F373, $I:$I),
  ""
)</f>
        <v/>
      </c>
      <c r="H373" t="s">
        <v>3349</v>
      </c>
      <c r="I373" t="s">
        <v>3670</v>
      </c>
      <c r="J373">
        <v>7.0000000000000007E-2</v>
      </c>
    </row>
    <row r="374" spans="1:10" x14ac:dyDescent="0.25">
      <c r="A374" s="121" t="s">
        <v>3349</v>
      </c>
      <c r="B374" s="26" t="s">
        <v>3713</v>
      </c>
      <c r="C374" s="55">
        <v>0.65022324643525864</v>
      </c>
      <c r="D3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374" s="26" t="str">
        <f>IF(
  COUNTIF($F$3:$F374, $F374)=1,
  SUMIF($F:$F, $F374, $I:$I),
  ""
)</f>
        <v/>
      </c>
      <c r="H374" t="s">
        <v>3349</v>
      </c>
      <c r="I374" t="s">
        <v>3713</v>
      </c>
      <c r="J374">
        <v>0.65</v>
      </c>
    </row>
    <row r="375" spans="1:10" x14ac:dyDescent="0.25">
      <c r="A375" s="121" t="s">
        <v>3349</v>
      </c>
      <c r="B375" s="26" t="s">
        <v>4372</v>
      </c>
      <c r="C375" s="55">
        <v>5.9772432665994519E-3</v>
      </c>
      <c r="D3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75" s="26" t="str">
        <f>IF(
  COUNTIF($F$3:$F375, $F375)=1,
  SUMIF($F:$F, $F375, $I:$I),
  ""
)</f>
        <v/>
      </c>
      <c r="H375" t="s">
        <v>3349</v>
      </c>
      <c r="I375" t="s">
        <v>4376</v>
      </c>
      <c r="J375">
        <v>0.01</v>
      </c>
    </row>
    <row r="376" spans="1:10" x14ac:dyDescent="0.25">
      <c r="A376" s="121" t="s">
        <v>3349</v>
      </c>
      <c r="B376" s="26" t="s">
        <v>3374</v>
      </c>
      <c r="C376" s="55">
        <v>7.4967593259397933E-2</v>
      </c>
      <c r="D3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376" s="26" t="str">
        <f>IF(
  COUNTIF($F$3:$F376, $F376)=1,
  SUMIF($F:$F, $F376, $I:$I),
  ""
)</f>
        <v/>
      </c>
      <c r="H376" t="s">
        <v>3349</v>
      </c>
      <c r="I376" t="s">
        <v>4372</v>
      </c>
      <c r="J376">
        <v>0.01</v>
      </c>
    </row>
    <row r="377" spans="1:10" x14ac:dyDescent="0.25">
      <c r="A377" s="121" t="s">
        <v>3349</v>
      </c>
      <c r="B377" s="26" t="s">
        <v>4376</v>
      </c>
      <c r="C377" s="55">
        <v>9.5779922223822537E-3</v>
      </c>
      <c r="D3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77" s="26" t="str">
        <f>IF(
  COUNTIF($F$3:$F377, $F377)=1,
  SUMIF($F:$F, $F377, $I:$I),
  ""
)</f>
        <v/>
      </c>
      <c r="H377" t="s">
        <v>3349</v>
      </c>
      <c r="I377" t="s">
        <v>3374</v>
      </c>
      <c r="J377">
        <v>7.0000000000000007E-2</v>
      </c>
    </row>
    <row r="378" spans="1:10" x14ac:dyDescent="0.25">
      <c r="A378" s="121" t="s">
        <v>3350</v>
      </c>
      <c r="B378" s="26" t="s">
        <v>276</v>
      </c>
      <c r="C378" s="55">
        <v>2.0935101186322397E-3</v>
      </c>
      <c r="D3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78" s="26" t="str">
        <f>IF(
  COUNTIF($F$3:$F378, $F378)=1,
  SUMIF($F:$F, $F378, $I:$I),
  ""
)</f>
        <v/>
      </c>
      <c r="H378" t="s">
        <v>3350</v>
      </c>
      <c r="I378" t="s">
        <v>276</v>
      </c>
      <c r="J378">
        <v>0</v>
      </c>
    </row>
    <row r="379" spans="1:10" x14ac:dyDescent="0.25">
      <c r="A379" s="121" t="s">
        <v>3350</v>
      </c>
      <c r="B379" s="26" t="s">
        <v>3173</v>
      </c>
      <c r="C379" s="55">
        <v>0.34996510816468934</v>
      </c>
      <c r="D3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379" s="26" t="str">
        <f>IF(
  COUNTIF($F$3:$F379, $F379)=1,
  SUMIF($F:$F, $F379, $I:$I),
  ""
)</f>
        <v/>
      </c>
      <c r="H379" t="s">
        <v>3350</v>
      </c>
      <c r="I379" t="s">
        <v>3173</v>
      </c>
      <c r="J379">
        <v>0.35</v>
      </c>
    </row>
    <row r="380" spans="1:10" x14ac:dyDescent="0.25">
      <c r="A380" s="121" t="s">
        <v>3350</v>
      </c>
      <c r="B380" s="26" t="s">
        <v>3222</v>
      </c>
      <c r="C380" s="55">
        <v>0.43475226796929523</v>
      </c>
      <c r="D3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380" s="26" t="str">
        <f>IF(
  COUNTIF($F$3:$F380, $F380)=1,
  SUMIF($F:$F, $F380, $I:$I),
  ""
)</f>
        <v/>
      </c>
      <c r="H380" t="s">
        <v>3350</v>
      </c>
      <c r="I380" t="s">
        <v>3222</v>
      </c>
      <c r="J380">
        <v>0.43</v>
      </c>
    </row>
    <row r="381" spans="1:10" x14ac:dyDescent="0.25">
      <c r="A381" s="121" t="s">
        <v>3350</v>
      </c>
      <c r="B381" s="26" t="s">
        <v>3323</v>
      </c>
      <c r="C381" s="55">
        <v>8.0251221214235873E-3</v>
      </c>
      <c r="D3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81" s="26" t="str">
        <f>IF(
  COUNTIF($F$3:$F381, $F381)=1,
  SUMIF($F:$F, $F381, $I:$I),
  ""
)</f>
        <v/>
      </c>
      <c r="H381" t="s">
        <v>3350</v>
      </c>
      <c r="I381" t="s">
        <v>3323</v>
      </c>
      <c r="J381">
        <v>0.01</v>
      </c>
    </row>
    <row r="382" spans="1:10" x14ac:dyDescent="0.25">
      <c r="A382" s="121" t="s">
        <v>3350</v>
      </c>
      <c r="B382" s="26" t="s">
        <v>3457</v>
      </c>
      <c r="C382" s="55">
        <v>6.9783670621074664E-4</v>
      </c>
      <c r="D3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2" s="26" t="str">
        <f>IF(
  COUNTIF($F$3:$F382, $F382)=1,
  SUMIF($F:$F, $F382, $I:$I),
  ""
)</f>
        <v/>
      </c>
      <c r="H382" t="s">
        <v>3350</v>
      </c>
      <c r="I382" t="s">
        <v>3457</v>
      </c>
      <c r="J382">
        <v>0</v>
      </c>
    </row>
    <row r="383" spans="1:10" x14ac:dyDescent="0.25">
      <c r="A383" s="121" t="s">
        <v>3350</v>
      </c>
      <c r="B383" s="26" t="s">
        <v>3477</v>
      </c>
      <c r="C383" s="55">
        <v>2.0935101186322397E-3</v>
      </c>
      <c r="D3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3" s="26" t="str">
        <f>IF(
  COUNTIF($F$3:$F383, $F383)=1,
  SUMIF($F:$F, $F383, $I:$I),
  ""
)</f>
        <v/>
      </c>
      <c r="H383" t="s">
        <v>3350</v>
      </c>
      <c r="I383" t="s">
        <v>3477</v>
      </c>
      <c r="J383">
        <v>0</v>
      </c>
    </row>
    <row r="384" spans="1:10" x14ac:dyDescent="0.25">
      <c r="A384" s="121" t="s">
        <v>3350</v>
      </c>
      <c r="B384" s="26" t="s">
        <v>3840</v>
      </c>
      <c r="C384" s="55">
        <v>0.12526168876482902</v>
      </c>
      <c r="D3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384" s="26" t="str">
        <f>IF(
  COUNTIF($F$3:$F384, $F384)=1,
  SUMIF($F:$F, $F384, $I:$I),
  ""
)</f>
        <v/>
      </c>
      <c r="H384" t="s">
        <v>3350</v>
      </c>
      <c r="I384" t="s">
        <v>3840</v>
      </c>
      <c r="J384">
        <v>0.13</v>
      </c>
    </row>
    <row r="385" spans="1:10" x14ac:dyDescent="0.25">
      <c r="A385" s="121" t="s">
        <v>3350</v>
      </c>
      <c r="B385" s="26" t="s">
        <v>3895</v>
      </c>
      <c r="C385" s="55">
        <v>1.0467550593161198E-3</v>
      </c>
      <c r="D3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5" s="26" t="str">
        <f>IF(
  COUNTIF($F$3:$F385, $F385)=1,
  SUMIF($F:$F, $F385, $I:$I),
  ""
)</f>
        <v/>
      </c>
      <c r="H385" t="s">
        <v>3350</v>
      </c>
      <c r="I385" t="s">
        <v>3895</v>
      </c>
      <c r="J385">
        <v>0</v>
      </c>
    </row>
    <row r="386" spans="1:10" x14ac:dyDescent="0.25">
      <c r="A386" s="121" t="s">
        <v>3350</v>
      </c>
      <c r="B386" s="26" t="s">
        <v>3897</v>
      </c>
      <c r="C386" s="55">
        <v>2.0935101186322397E-3</v>
      </c>
      <c r="D3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6" s="26" t="str">
        <f>IF(
  COUNTIF($F$3:$F386, $F386)=1,
  SUMIF($F:$F, $F386, $I:$I),
  ""
)</f>
        <v/>
      </c>
      <c r="H386" t="s">
        <v>3350</v>
      </c>
      <c r="I386" t="s">
        <v>3897</v>
      </c>
      <c r="J386">
        <v>0</v>
      </c>
    </row>
    <row r="387" spans="1:10" x14ac:dyDescent="0.25">
      <c r="A387" s="121" t="s">
        <v>3350</v>
      </c>
      <c r="B387" s="26" t="s">
        <v>4372</v>
      </c>
      <c r="C387" s="55">
        <v>2.5819958129797625E-2</v>
      </c>
      <c r="D3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87" s="26" t="str">
        <f>IF(
  COUNTIF($F$3:$F387, $F387)=1,
  SUMIF($F:$F, $F387, $I:$I),
  ""
)</f>
        <v/>
      </c>
      <c r="H387" t="s">
        <v>3350</v>
      </c>
      <c r="I387" t="s">
        <v>4372</v>
      </c>
      <c r="J387">
        <v>0.03</v>
      </c>
    </row>
    <row r="388" spans="1:10" x14ac:dyDescent="0.25">
      <c r="A388" s="121" t="s">
        <v>3350</v>
      </c>
      <c r="B388" s="26" t="s">
        <v>3374</v>
      </c>
      <c r="C388" s="55">
        <v>4.8150732728541513E-2</v>
      </c>
      <c r="D3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388" s="26" t="str">
        <f>IF(
  COUNTIF($F$3:$F388, $F388)=1,
  SUMIF($F:$F, $F388, $I:$I),
  ""
)</f>
        <v/>
      </c>
      <c r="H388" t="s">
        <v>3350</v>
      </c>
      <c r="I388" t="s">
        <v>3374</v>
      </c>
      <c r="J388">
        <v>0.05</v>
      </c>
    </row>
    <row r="389" spans="1:10" x14ac:dyDescent="0.25">
      <c r="A389" s="121" t="s">
        <v>3638</v>
      </c>
      <c r="B389" s="26" t="s">
        <v>579</v>
      </c>
      <c r="C389" s="55">
        <v>2.8348688873139615E-4</v>
      </c>
      <c r="D3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89" s="26" t="str">
        <f>IF(
  COUNTIF($F$3:$F389, $F389)=1,
  SUMIF($F:$F, $F389, $I:$I),
  ""
)</f>
        <v/>
      </c>
      <c r="H389" t="s">
        <v>3638</v>
      </c>
      <c r="I389" t="s">
        <v>579</v>
      </c>
      <c r="J389">
        <v>0</v>
      </c>
    </row>
    <row r="390" spans="1:10" x14ac:dyDescent="0.25">
      <c r="A390" s="121" t="s">
        <v>3638</v>
      </c>
      <c r="B390" s="26" t="s">
        <v>3457</v>
      </c>
      <c r="C390" s="55">
        <v>2.806520198440822E-2</v>
      </c>
      <c r="D3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390" s="26" t="str">
        <f>IF(
  COUNTIF($F$3:$F390, $F390)=1,
  SUMIF($F:$F, $F390, $I:$I),
  ""
)</f>
        <v/>
      </c>
      <c r="H390" t="s">
        <v>3638</v>
      </c>
      <c r="I390" t="s">
        <v>3457</v>
      </c>
      <c r="J390">
        <v>0.03</v>
      </c>
    </row>
    <row r="391" spans="1:10" x14ac:dyDescent="0.25">
      <c r="A391" s="121" t="s">
        <v>3638</v>
      </c>
      <c r="B391" s="26" t="s">
        <v>3477</v>
      </c>
      <c r="C391" s="55">
        <v>0.24727143869596027</v>
      </c>
      <c r="D3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391" s="26" t="str">
        <f>IF(
  COUNTIF($F$3:$F391, $F391)=1,
  SUMIF($F:$F, $F391, $I:$I),
  ""
)</f>
        <v/>
      </c>
      <c r="H391" t="s">
        <v>3638</v>
      </c>
      <c r="I391" t="s">
        <v>3477</v>
      </c>
      <c r="J391">
        <v>0.25</v>
      </c>
    </row>
    <row r="392" spans="1:10" x14ac:dyDescent="0.25">
      <c r="A392" s="121" t="s">
        <v>3638</v>
      </c>
      <c r="B392" s="26" t="s">
        <v>3978</v>
      </c>
      <c r="C392" s="55">
        <v>0.72437987243090018</v>
      </c>
      <c r="D3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0.72</v>
      </c>
      <c r="E392" s="26" t="str">
        <f>IF(
  COUNTIF($F$3:$F392, $F392)=1,
  SUMIF($F:$F, $F392, $I:$I),
  ""
)</f>
        <v/>
      </c>
      <c r="H392" t="s">
        <v>3638</v>
      </c>
      <c r="I392" t="s">
        <v>3978</v>
      </c>
      <c r="J392">
        <v>0.72</v>
      </c>
    </row>
    <row r="393" spans="1:10" x14ac:dyDescent="0.25">
      <c r="A393" s="121" t="s">
        <v>3639</v>
      </c>
      <c r="B393" s="26" t="s">
        <v>276</v>
      </c>
      <c r="C393" s="55">
        <v>9.5986561881336654E-3</v>
      </c>
      <c r="D3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393" s="26" t="str">
        <f>IF(
  COUNTIF($F$3:$F393, $F393)=1,
  SUMIF($F:$F, $F393, $I:$I),
  ""
)</f>
        <v/>
      </c>
      <c r="H393" t="s">
        <v>3639</v>
      </c>
      <c r="I393" t="s">
        <v>276</v>
      </c>
      <c r="J393">
        <v>0.01</v>
      </c>
    </row>
    <row r="394" spans="1:10" x14ac:dyDescent="0.25">
      <c r="A394" s="121" t="s">
        <v>3639</v>
      </c>
      <c r="B394" s="26" t="s">
        <v>3173</v>
      </c>
      <c r="C394" s="55">
        <v>0.98992141100245978</v>
      </c>
      <c r="D3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94" s="26" t="str">
        <f>IF(
  COUNTIF($F$3:$F394, $F394)=1,
  SUMIF($F:$F, $F394, $I:$I),
  ""
)</f>
        <v/>
      </c>
      <c r="H394" t="s">
        <v>3639</v>
      </c>
      <c r="I394" t="s">
        <v>3173</v>
      </c>
      <c r="J394">
        <v>0.99</v>
      </c>
    </row>
    <row r="395" spans="1:10" x14ac:dyDescent="0.25">
      <c r="A395" s="121" t="s">
        <v>3639</v>
      </c>
      <c r="B395" s="26" t="s">
        <v>3222</v>
      </c>
      <c r="C395" s="55">
        <v>5.9991601175835413E-5</v>
      </c>
      <c r="D3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5" s="26" t="str">
        <f>IF(
  COUNTIF($F$3:$F395, $F395)=1,
  SUMIF($F:$F, $F395, $I:$I),
  ""
)</f>
        <v/>
      </c>
      <c r="H395" t="s">
        <v>3639</v>
      </c>
      <c r="I395" t="s">
        <v>3222</v>
      </c>
      <c r="J395">
        <v>0</v>
      </c>
    </row>
    <row r="396" spans="1:10" x14ac:dyDescent="0.25">
      <c r="A396" s="121" t="s">
        <v>3639</v>
      </c>
      <c r="B396" s="26" t="s">
        <v>3897</v>
      </c>
      <c r="C396" s="55">
        <v>4.1994120823084788E-4</v>
      </c>
      <c r="D3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6" s="26" t="str">
        <f>IF(
  COUNTIF($F$3:$F396, $F396)=1,
  SUMIF($F:$F, $F396, $I:$I),
  ""
)</f>
        <v/>
      </c>
      <c r="H396" t="s">
        <v>3639</v>
      </c>
      <c r="I396" t="s">
        <v>3897</v>
      </c>
      <c r="J396">
        <v>0</v>
      </c>
    </row>
    <row r="397" spans="1:10" x14ac:dyDescent="0.25">
      <c r="A397" s="121" t="s">
        <v>3664</v>
      </c>
      <c r="B397" s="26" t="s">
        <v>3175</v>
      </c>
      <c r="C397" s="55">
        <v>0.99225744011613826</v>
      </c>
      <c r="D3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397" s="26" t="str">
        <f>IF(
  COUNTIF($F$3:$F397, $F397)=1,
  SUMIF($F:$F, $F397, $I:$I),
  ""
)</f>
        <v/>
      </c>
      <c r="H397" t="s">
        <v>3664</v>
      </c>
      <c r="I397" t="s">
        <v>3175</v>
      </c>
      <c r="J397">
        <v>0.99</v>
      </c>
    </row>
    <row r="398" spans="1:10" x14ac:dyDescent="0.25">
      <c r="A398" s="121" t="s">
        <v>3664</v>
      </c>
      <c r="B398" s="26" t="s">
        <v>3457</v>
      </c>
      <c r="C398" s="55">
        <v>3.8712799419308037E-4</v>
      </c>
      <c r="D3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8" s="26" t="str">
        <f>IF(
  COUNTIF($F$3:$F398, $F398)=1,
  SUMIF($F:$F, $F398, $I:$I),
  ""
)</f>
        <v/>
      </c>
      <c r="H398" t="s">
        <v>3664</v>
      </c>
      <c r="I398" t="s">
        <v>3457</v>
      </c>
      <c r="J398">
        <v>0</v>
      </c>
    </row>
    <row r="399" spans="1:10" x14ac:dyDescent="0.25">
      <c r="A399" s="121" t="s">
        <v>3664</v>
      </c>
      <c r="B399" s="26" t="s">
        <v>3477</v>
      </c>
      <c r="C399" s="55">
        <v>1.4517299782240513E-4</v>
      </c>
      <c r="D3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399" s="26" t="str">
        <f>IF(
  COUNTIF($F$3:$F399, $F399)=1,
  SUMIF($F:$F, $F399, $I:$I),
  ""
)</f>
        <v/>
      </c>
      <c r="H399" t="s">
        <v>3664</v>
      </c>
      <c r="I399" t="s">
        <v>3477</v>
      </c>
      <c r="J399">
        <v>0</v>
      </c>
    </row>
    <row r="400" spans="1:10" x14ac:dyDescent="0.25">
      <c r="A400" s="121" t="s">
        <v>3664</v>
      </c>
      <c r="B400" s="26" t="s">
        <v>4280</v>
      </c>
      <c r="C400" s="55">
        <v>7.2102588918461219E-3</v>
      </c>
      <c r="D4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0" s="26" t="str">
        <f>IF(
  COUNTIF($F$3:$F400, $F400)=1,
  SUMIF($F:$F, $F400, $I:$I),
  ""
)</f>
        <v/>
      </c>
      <c r="H400" t="s">
        <v>3664</v>
      </c>
      <c r="I400" t="s">
        <v>4280</v>
      </c>
      <c r="J400">
        <v>0.01</v>
      </c>
    </row>
    <row r="401" spans="1:10" x14ac:dyDescent="0.25">
      <c r="A401" s="121" t="s">
        <v>3665</v>
      </c>
      <c r="B401" s="26" t="s">
        <v>292</v>
      </c>
      <c r="C401" s="55">
        <v>5.3275737940964756E-3</v>
      </c>
      <c r="D4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1" s="26" t="str">
        <f>IF(
  COUNTIF($F$3:$F401, $F401)=1,
  SUMIF($F:$F, $F401, $I:$I),
  ""
)</f>
        <v/>
      </c>
      <c r="H401" t="s">
        <v>3665</v>
      </c>
      <c r="I401" t="s">
        <v>292</v>
      </c>
      <c r="J401">
        <v>0.01</v>
      </c>
    </row>
    <row r="402" spans="1:10" x14ac:dyDescent="0.25">
      <c r="A402" s="121" t="s">
        <v>3665</v>
      </c>
      <c r="B402" s="26" t="s">
        <v>3457</v>
      </c>
      <c r="C402" s="55">
        <v>6.6954643628509732E-3</v>
      </c>
      <c r="D4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02" s="26" t="str">
        <f>IF(
  COUNTIF($F$3:$F402, $F402)=1,
  SUMIF($F:$F, $F402, $I:$I),
  ""
)</f>
        <v/>
      </c>
      <c r="H402" t="s">
        <v>3665</v>
      </c>
      <c r="I402" t="s">
        <v>3457</v>
      </c>
      <c r="J402">
        <v>0.01</v>
      </c>
    </row>
    <row r="403" spans="1:10" x14ac:dyDescent="0.25">
      <c r="A403" s="121" t="s">
        <v>3665</v>
      </c>
      <c r="B403" s="26" t="s">
        <v>3477</v>
      </c>
      <c r="C403" s="55">
        <v>1.2958963282937372E-3</v>
      </c>
      <c r="D4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3" s="26" t="str">
        <f>IF(
  COUNTIF($F$3:$F403, $F403)=1,
  SUMIF($F:$F, $F403, $I:$I),
  ""
)</f>
        <v/>
      </c>
      <c r="H403" t="s">
        <v>3665</v>
      </c>
      <c r="I403" t="s">
        <v>3477</v>
      </c>
      <c r="J403">
        <v>0</v>
      </c>
    </row>
    <row r="404" spans="1:10" x14ac:dyDescent="0.25">
      <c r="A404" s="121" t="s">
        <v>3665</v>
      </c>
      <c r="B404" s="26" t="s">
        <v>3672</v>
      </c>
      <c r="C404" s="55">
        <v>0.98660907127429809</v>
      </c>
      <c r="D4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404" s="26" t="str">
        <f>IF(
  COUNTIF($F$3:$F404, $F404)=1,
  SUMIF($F:$F, $F404, $I:$I),
  ""
)</f>
        <v/>
      </c>
      <c r="H404" t="s">
        <v>3665</v>
      </c>
      <c r="I404" t="s">
        <v>3672</v>
      </c>
      <c r="J404">
        <v>0.99</v>
      </c>
    </row>
    <row r="405" spans="1:10" x14ac:dyDescent="0.25">
      <c r="A405" s="121" t="s">
        <v>3665</v>
      </c>
      <c r="B405" s="26" t="s">
        <v>3971</v>
      </c>
      <c r="C405" s="55">
        <v>7.1994240460763188E-5</v>
      </c>
      <c r="D4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5" s="26" t="str">
        <f>IF(
  COUNTIF($F$3:$F405, $F405)=1,
  SUMIF($F:$F, $F405, $I:$I),
  ""
)</f>
        <v/>
      </c>
      <c r="H405" t="s">
        <v>3665</v>
      </c>
      <c r="I405" t="s">
        <v>3971</v>
      </c>
      <c r="J405">
        <v>0</v>
      </c>
    </row>
    <row r="406" spans="1:10" x14ac:dyDescent="0.25">
      <c r="A406" s="121" t="s">
        <v>3640</v>
      </c>
      <c r="B406" s="26" t="s">
        <v>290</v>
      </c>
      <c r="C406" s="55">
        <v>0.12172923777019336</v>
      </c>
      <c r="D4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406" s="26" t="str">
        <f>IF(
  COUNTIF($F$3:$F406, $F406)=1,
  SUMIF($F:$F, $F406, $I:$I),
  ""
)</f>
        <v/>
      </c>
      <c r="H406" t="s">
        <v>3640</v>
      </c>
      <c r="I406" t="s">
        <v>290</v>
      </c>
      <c r="J406">
        <v>0.12</v>
      </c>
    </row>
    <row r="407" spans="1:10" x14ac:dyDescent="0.25">
      <c r="A407" s="121" t="s">
        <v>3640</v>
      </c>
      <c r="B407" s="26" t="s">
        <v>292</v>
      </c>
      <c r="C407" s="55">
        <v>5.1711655807218941E-5</v>
      </c>
      <c r="D4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07" s="26" t="str">
        <f>IF(
  COUNTIF($F$3:$F407, $F407)=1,
  SUMIF($F:$F, $F407, $I:$I),
  ""
)</f>
        <v/>
      </c>
      <c r="H407" t="s">
        <v>3640</v>
      </c>
      <c r="I407" t="s">
        <v>292</v>
      </c>
      <c r="J407">
        <v>0</v>
      </c>
    </row>
    <row r="408" spans="1:10" x14ac:dyDescent="0.25">
      <c r="A408" s="121" t="s">
        <v>3640</v>
      </c>
      <c r="B408" s="26" t="s">
        <v>576</v>
      </c>
      <c r="C408" s="55">
        <v>0.17654359292584551</v>
      </c>
      <c r="D4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408" s="26" t="str">
        <f>IF(
  COUNTIF($F$3:$F408, $F408)=1,
  SUMIF($F:$F, $F408, $I:$I),
  ""
)</f>
        <v/>
      </c>
      <c r="H408" t="s">
        <v>3640</v>
      </c>
      <c r="I408" t="s">
        <v>576</v>
      </c>
      <c r="J408">
        <v>0.18</v>
      </c>
    </row>
    <row r="409" spans="1:10" x14ac:dyDescent="0.25">
      <c r="A409" s="121" t="s">
        <v>3640</v>
      </c>
      <c r="B409" s="26" t="s">
        <v>3457</v>
      </c>
      <c r="C409" s="55">
        <v>0.20100320612266004</v>
      </c>
      <c r="D4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409" s="26" t="str">
        <f>IF(
  COUNTIF($F$3:$F409, $F409)=1,
  SUMIF($F:$F, $F409, $I:$I),
  ""
)</f>
        <v/>
      </c>
      <c r="H409" t="s">
        <v>3640</v>
      </c>
      <c r="I409" t="s">
        <v>3457</v>
      </c>
      <c r="J409">
        <v>0.2</v>
      </c>
    </row>
    <row r="410" spans="1:10" x14ac:dyDescent="0.25">
      <c r="A410" s="121" t="s">
        <v>3640</v>
      </c>
      <c r="B410" s="26" t="s">
        <v>3477</v>
      </c>
      <c r="C410" s="55">
        <v>0.49343261971248314</v>
      </c>
      <c r="D4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410" s="26" t="str">
        <f>IF(
  COUNTIF($F$3:$F410, $F410)=1,
  SUMIF($F:$F, $F410, $I:$I),
  ""
)</f>
        <v/>
      </c>
      <c r="H410" t="s">
        <v>3640</v>
      </c>
      <c r="I410" t="s">
        <v>3477</v>
      </c>
      <c r="J410">
        <v>0.49</v>
      </c>
    </row>
    <row r="411" spans="1:10" x14ac:dyDescent="0.25">
      <c r="A411" s="121" t="s">
        <v>3640</v>
      </c>
      <c r="B411" s="26" t="s">
        <v>3479</v>
      </c>
      <c r="C411" s="55">
        <v>7.7567483710828413E-4</v>
      </c>
      <c r="D4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1" s="26" t="str">
        <f>IF(
  COUNTIF($F$3:$F411, $F411)=1,
  SUMIF($F:$F, $F411, $I:$I),
  ""
)</f>
        <v/>
      </c>
      <c r="H411" t="s">
        <v>3640</v>
      </c>
      <c r="I411" t="s">
        <v>3479</v>
      </c>
      <c r="J411">
        <v>0</v>
      </c>
    </row>
    <row r="412" spans="1:10" x14ac:dyDescent="0.25">
      <c r="A412" s="121" t="s">
        <v>3640</v>
      </c>
      <c r="B412" s="26" t="s">
        <v>3779</v>
      </c>
      <c r="C412" s="55">
        <v>2.0684662322887578E-3</v>
      </c>
      <c r="D4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2" s="26" t="str">
        <f>IF(
  COUNTIF($F$3:$F412, $F412)=1,
  SUMIF($F:$F, $F412, $I:$I),
  ""
)</f>
        <v/>
      </c>
      <c r="H412" t="s">
        <v>3640</v>
      </c>
      <c r="I412" t="s">
        <v>3738</v>
      </c>
      <c r="J412">
        <v>0</v>
      </c>
    </row>
    <row r="413" spans="1:10" x14ac:dyDescent="0.25">
      <c r="A413" s="121" t="s">
        <v>3640</v>
      </c>
      <c r="B413" s="26" t="s">
        <v>4374</v>
      </c>
      <c r="C413" s="55">
        <v>3.2061226600475744E-3</v>
      </c>
      <c r="D4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3" s="26" t="str">
        <f>IF(
  COUNTIF($F$3:$F413, $F413)=1,
  SUMIF($F:$F, $F413, $I:$I),
  ""
)</f>
        <v/>
      </c>
      <c r="H413" t="s">
        <v>3640</v>
      </c>
      <c r="I413" t="s">
        <v>3779</v>
      </c>
      <c r="J413">
        <v>0</v>
      </c>
    </row>
    <row r="414" spans="1:10" x14ac:dyDescent="0.25">
      <c r="A414" s="121" t="s">
        <v>3640</v>
      </c>
      <c r="B414" s="26" t="s">
        <v>4372</v>
      </c>
      <c r="C414" s="55">
        <v>1.0342331161443789E-3</v>
      </c>
      <c r="D4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4" s="26" t="str">
        <f>IF(
  COUNTIF($F$3:$F414, $F414)=1,
  SUMIF($F:$F, $F414, $I:$I),
  ""
)</f>
        <v/>
      </c>
      <c r="H414" t="s">
        <v>3640</v>
      </c>
      <c r="I414" t="s">
        <v>4374</v>
      </c>
      <c r="J414">
        <v>0</v>
      </c>
    </row>
    <row r="415" spans="1:10" x14ac:dyDescent="0.25">
      <c r="A415" s="121" t="s">
        <v>3640</v>
      </c>
      <c r="B415" s="26" t="s">
        <v>3738</v>
      </c>
      <c r="C415" s="55">
        <v>1.5513496742165683E-4</v>
      </c>
      <c r="D4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5" s="26" t="str">
        <f>IF(
  COUNTIF($F$3:$F415, $F415)=1,
  SUMIF($F:$F, $F415, $I:$I),
  ""
)</f>
        <v/>
      </c>
      <c r="H415" t="s">
        <v>3640</v>
      </c>
      <c r="I415" t="s">
        <v>4372</v>
      </c>
      <c r="J415">
        <v>0</v>
      </c>
    </row>
    <row r="416" spans="1:10" x14ac:dyDescent="0.25">
      <c r="A416" s="121" t="s">
        <v>3641</v>
      </c>
      <c r="B416" s="26" t="s">
        <v>292</v>
      </c>
      <c r="C416" s="55">
        <v>9.3225032305704249E-3</v>
      </c>
      <c r="D4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16" s="26" t="str">
        <f>IF(
  COUNTIF($F$3:$F416, $F416)=1,
  SUMIF($F:$F, $F416, $I:$I),
  ""
)</f>
        <v/>
      </c>
      <c r="H416" t="s">
        <v>3641</v>
      </c>
      <c r="I416" t="s">
        <v>292</v>
      </c>
      <c r="J416">
        <v>0.01</v>
      </c>
    </row>
    <row r="417" spans="1:10" x14ac:dyDescent="0.25">
      <c r="A417" s="121" t="s">
        <v>3641</v>
      </c>
      <c r="B417" s="26" t="s">
        <v>574</v>
      </c>
      <c r="C417" s="55">
        <v>2.0675650729185899E-2</v>
      </c>
      <c r="D4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17" s="26" t="str">
        <f>IF(
  COUNTIF($F$3:$F417, $F417)=1,
  SUMIF($F:$F, $F417, $I:$I),
  ""
)</f>
        <v/>
      </c>
      <c r="H417" t="s">
        <v>3641</v>
      </c>
      <c r="I417" t="s">
        <v>574</v>
      </c>
      <c r="J417">
        <v>0.02</v>
      </c>
    </row>
    <row r="418" spans="1:10" x14ac:dyDescent="0.25">
      <c r="A418" s="121" t="s">
        <v>3641</v>
      </c>
      <c r="B418" s="26" t="s">
        <v>579</v>
      </c>
      <c r="C418" s="55">
        <v>8.307181096547906E-4</v>
      </c>
      <c r="D4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18" s="26" t="str">
        <f>IF(
  COUNTIF($F$3:$F418, $F418)=1,
  SUMIF($F:$F, $F418, $I:$I),
  ""
)</f>
        <v/>
      </c>
      <c r="H418" t="s">
        <v>3641</v>
      </c>
      <c r="I418" t="s">
        <v>579</v>
      </c>
      <c r="J418">
        <v>0</v>
      </c>
    </row>
    <row r="419" spans="1:10" x14ac:dyDescent="0.25">
      <c r="A419" s="121" t="s">
        <v>3641</v>
      </c>
      <c r="B419" s="26" t="s">
        <v>3670</v>
      </c>
      <c r="C419" s="55">
        <v>0.18321949418497324</v>
      </c>
      <c r="D4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419" s="26" t="str">
        <f>IF(
  COUNTIF($F$3:$F419, $F419)=1,
  SUMIF($F:$F, $F419, $I:$I),
  ""
)</f>
        <v/>
      </c>
      <c r="H419" t="s">
        <v>3641</v>
      </c>
      <c r="I419" t="s">
        <v>3670</v>
      </c>
      <c r="J419">
        <v>0.18</v>
      </c>
    </row>
    <row r="420" spans="1:10" x14ac:dyDescent="0.25">
      <c r="A420" s="121" t="s">
        <v>3641</v>
      </c>
      <c r="B420" s="26" t="s">
        <v>3713</v>
      </c>
      <c r="C420" s="55">
        <v>0.78345947941665128</v>
      </c>
      <c r="D4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420" s="26" t="str">
        <f>IF(
  COUNTIF($F$3:$F420, $F420)=1,
  SUMIF($F:$F, $F420, $I:$I),
  ""
)</f>
        <v/>
      </c>
      <c r="H420" t="s">
        <v>3641</v>
      </c>
      <c r="I420" t="s">
        <v>3713</v>
      </c>
      <c r="J420">
        <v>0.78</v>
      </c>
    </row>
    <row r="421" spans="1:10" x14ac:dyDescent="0.25">
      <c r="A421" s="121" t="s">
        <v>3641</v>
      </c>
      <c r="B421" s="26" t="s">
        <v>4372</v>
      </c>
      <c r="C421" s="55">
        <v>2.4921543289643721E-3</v>
      </c>
      <c r="D4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1" s="26" t="str">
        <f>IF(
  COUNTIF($F$3:$F421, $F421)=1,
  SUMIF($F:$F, $F421, $I:$I),
  ""
)</f>
        <v/>
      </c>
      <c r="H421" t="s">
        <v>3641</v>
      </c>
      <c r="I421" t="s">
        <v>4372</v>
      </c>
      <c r="J421">
        <v>0</v>
      </c>
    </row>
    <row r="422" spans="1:10" x14ac:dyDescent="0.25">
      <c r="A422" s="121" t="s">
        <v>3642</v>
      </c>
      <c r="B422" s="26" t="s">
        <v>576</v>
      </c>
      <c r="C422" s="55">
        <v>2.7039206849932408E-3</v>
      </c>
      <c r="D4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2" s="26" t="str">
        <f>IF(
  COUNTIF($F$3:$F422, $F422)=1,
  SUMIF($F:$F, $F422, $I:$I),
  ""
)</f>
        <v/>
      </c>
      <c r="H422" t="s">
        <v>3642</v>
      </c>
      <c r="I422" t="s">
        <v>576</v>
      </c>
      <c r="J422">
        <v>0</v>
      </c>
    </row>
    <row r="423" spans="1:10" x14ac:dyDescent="0.25">
      <c r="A423" s="121" t="s">
        <v>3642</v>
      </c>
      <c r="B423" s="26" t="s">
        <v>3479</v>
      </c>
      <c r="C423" s="55">
        <v>2.5359498545618427E-2</v>
      </c>
      <c r="D4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423" s="26" t="str">
        <f>IF(
  COUNTIF($F$3:$F423, $F423)=1,
  SUMIF($F:$F, $F423, $I:$I),
  ""
)</f>
        <v/>
      </c>
      <c r="H423" t="s">
        <v>3642</v>
      </c>
      <c r="I423" t="s">
        <v>3479</v>
      </c>
      <c r="J423">
        <v>0.03</v>
      </c>
    </row>
    <row r="424" spans="1:10" x14ac:dyDescent="0.25">
      <c r="A424" s="121" t="s">
        <v>3642</v>
      </c>
      <c r="B424" s="26" t="s">
        <v>3779</v>
      </c>
      <c r="C424" s="55">
        <v>0.8865172682207384</v>
      </c>
      <c r="D4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424" s="26" t="str">
        <f>IF(
  COUNTIF($F$3:$F424, $F424)=1,
  SUMIF($F:$F, $F424, $I:$I),
  ""
)</f>
        <v/>
      </c>
      <c r="H424" t="s">
        <v>3642</v>
      </c>
      <c r="I424" t="s">
        <v>3738</v>
      </c>
      <c r="J424">
        <v>0.02</v>
      </c>
    </row>
    <row r="425" spans="1:10" x14ac:dyDescent="0.25">
      <c r="A425" s="121" t="s">
        <v>3642</v>
      </c>
      <c r="B425" s="26" t="s">
        <v>4374</v>
      </c>
      <c r="C425" s="55">
        <v>6.2067270269163033E-2</v>
      </c>
      <c r="D4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425" s="26" t="str">
        <f>IF(
  COUNTIF($F$3:$F425, $F425)=1,
  SUMIF($F:$F, $F425, $I:$I),
  ""
)</f>
        <v/>
      </c>
      <c r="H425" t="s">
        <v>3642</v>
      </c>
      <c r="I425" t="s">
        <v>3779</v>
      </c>
      <c r="J425">
        <v>0.89</v>
      </c>
    </row>
    <row r="426" spans="1:10" x14ac:dyDescent="0.25">
      <c r="A426" s="121" t="s">
        <v>3642</v>
      </c>
      <c r="B426" s="26" t="s">
        <v>3930</v>
      </c>
      <c r="C426" s="55">
        <v>4.0968495227170319E-5</v>
      </c>
      <c r="D4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26" s="26" t="str">
        <f>IF(
  COUNTIF($F$3:$F426, $F426)=1,
  SUMIF($F:$F, $F426, $I:$I),
  ""
)</f>
        <v/>
      </c>
      <c r="H426" t="s">
        <v>3642</v>
      </c>
      <c r="I426" t="s">
        <v>3930</v>
      </c>
      <c r="J426">
        <v>0</v>
      </c>
    </row>
    <row r="427" spans="1:10" x14ac:dyDescent="0.25">
      <c r="A427" s="121" t="s">
        <v>3642</v>
      </c>
      <c r="B427" s="26" t="s">
        <v>3738</v>
      </c>
      <c r="C427" s="55">
        <v>2.3311073784259912E-2</v>
      </c>
      <c r="D4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27" s="26" t="str">
        <f>IF(
  COUNTIF($F$3:$F427, $F427)=1,
  SUMIF($F:$F, $F427, $I:$I),
  ""
)</f>
        <v/>
      </c>
      <c r="H427" t="s">
        <v>3642</v>
      </c>
      <c r="I427" t="s">
        <v>4374</v>
      </c>
      <c r="J427">
        <v>0.06</v>
      </c>
    </row>
    <row r="428" spans="1:10" x14ac:dyDescent="0.25">
      <c r="A428" s="121" t="s">
        <v>3666</v>
      </c>
      <c r="B428" s="26" t="s">
        <v>12</v>
      </c>
      <c r="C428" s="55">
        <v>6.6699202863185316E-3</v>
      </c>
      <c r="D4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28" s="26" t="str">
        <f>IF(
  COUNTIF($F$3:$F428, $F428)=1,
  SUMIF($F:$F, $F428, $I:$I),
  ""
)</f>
        <v/>
      </c>
      <c r="H428" t="s">
        <v>3666</v>
      </c>
      <c r="I428" t="s">
        <v>12</v>
      </c>
      <c r="J428">
        <v>0.01</v>
      </c>
    </row>
    <row r="429" spans="1:10" x14ac:dyDescent="0.25">
      <c r="A429" s="121" t="s">
        <v>3666</v>
      </c>
      <c r="B429" s="26" t="s">
        <v>290</v>
      </c>
      <c r="C429" s="55">
        <v>0.71628436635757287</v>
      </c>
      <c r="D4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0.72</v>
      </c>
      <c r="E429" s="26" t="str">
        <f>IF(
  COUNTIF($F$3:$F429, $F429)=1,
  SUMIF($F:$F, $F429, $I:$I),
  ""
)</f>
        <v/>
      </c>
      <c r="H429" t="s">
        <v>3666</v>
      </c>
      <c r="I429" t="s">
        <v>290</v>
      </c>
      <c r="J429">
        <v>0.72</v>
      </c>
    </row>
    <row r="430" spans="1:10" x14ac:dyDescent="0.25">
      <c r="A430" s="121" t="s">
        <v>3666</v>
      </c>
      <c r="B430" s="26" t="s">
        <v>574</v>
      </c>
      <c r="C430" s="55">
        <v>1.3882110514614179E-2</v>
      </c>
      <c r="D4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0" s="26" t="str">
        <f>IF(
  COUNTIF($F$3:$F430, $F430)=1,
  SUMIF($F:$F, $F430, $I:$I),
  ""
)</f>
        <v/>
      </c>
      <c r="H430" t="s">
        <v>3666</v>
      </c>
      <c r="I430" t="s">
        <v>574</v>
      </c>
      <c r="J430">
        <v>0.01</v>
      </c>
    </row>
    <row r="431" spans="1:10" x14ac:dyDescent="0.25">
      <c r="A431" s="121" t="s">
        <v>3666</v>
      </c>
      <c r="B431" s="26" t="s">
        <v>3457</v>
      </c>
      <c r="C431" s="55">
        <v>5.6396073965620103E-3</v>
      </c>
      <c r="D4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1" s="26" t="str">
        <f>IF(
  COUNTIF($F$3:$F431, $F431)=1,
  SUMIF($F:$F, $F431, $I:$I),
  ""
)</f>
        <v/>
      </c>
      <c r="H431" t="s">
        <v>3666</v>
      </c>
      <c r="I431" t="s">
        <v>3457</v>
      </c>
      <c r="J431">
        <v>0.01</v>
      </c>
    </row>
    <row r="432" spans="1:10" x14ac:dyDescent="0.25">
      <c r="A432" s="121" t="s">
        <v>3666</v>
      </c>
      <c r="B432" s="26" t="s">
        <v>3672</v>
      </c>
      <c r="C432" s="55">
        <v>0.2515047990889866</v>
      </c>
      <c r="D4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432" s="26" t="str">
        <f>IF(
  COUNTIF($F$3:$F432, $F432)=1,
  SUMIF($F:$F, $F432, $I:$I),
  ""
)</f>
        <v/>
      </c>
      <c r="H432" t="s">
        <v>3666</v>
      </c>
      <c r="I432" t="s">
        <v>3672</v>
      </c>
      <c r="J432">
        <v>0.25</v>
      </c>
    </row>
    <row r="433" spans="1:10" x14ac:dyDescent="0.25">
      <c r="A433" s="121" t="s">
        <v>3666</v>
      </c>
      <c r="B433" s="26" t="s">
        <v>3713</v>
      </c>
      <c r="C433" s="55">
        <v>1.626809825931349E-4</v>
      </c>
      <c r="D4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3" s="26" t="str">
        <f>IF(
  COUNTIF($F$3:$F433, $F433)=1,
  SUMIF($F:$F, $F433, $I:$I),
  ""
)</f>
        <v/>
      </c>
      <c r="H433" t="s">
        <v>3666</v>
      </c>
      <c r="I433" t="s">
        <v>3713</v>
      </c>
      <c r="J433">
        <v>0</v>
      </c>
    </row>
    <row r="434" spans="1:10" x14ac:dyDescent="0.25">
      <c r="A434" s="121" t="s">
        <v>3666</v>
      </c>
      <c r="B434" s="26" t="s">
        <v>3777</v>
      </c>
      <c r="C434" s="55">
        <v>1.3556748549427907E-3</v>
      </c>
      <c r="D4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4" s="26" t="str">
        <f>IF(
  COUNTIF($F$3:$F434, $F434)=1,
  SUMIF($F:$F, $F434, $I:$I),
  ""
)</f>
        <v/>
      </c>
      <c r="H434" t="s">
        <v>3666</v>
      </c>
      <c r="I434" t="s">
        <v>3777</v>
      </c>
      <c r="J434">
        <v>0</v>
      </c>
    </row>
    <row r="435" spans="1:10" x14ac:dyDescent="0.25">
      <c r="A435" s="121" t="s">
        <v>3666</v>
      </c>
      <c r="B435" s="26" t="s">
        <v>4372</v>
      </c>
      <c r="C435" s="55">
        <v>3.850116588037526E-3</v>
      </c>
      <c r="D4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5" s="26" t="str">
        <f>IF(
  COUNTIF($F$3:$F435, $F435)=1,
  SUMIF($F:$F, $F435, $I:$I),
  ""
)</f>
        <v/>
      </c>
      <c r="H435" t="s">
        <v>3666</v>
      </c>
      <c r="I435" t="s">
        <v>4376</v>
      </c>
      <c r="J435">
        <v>0</v>
      </c>
    </row>
    <row r="436" spans="1:10" x14ac:dyDescent="0.25">
      <c r="A436" s="121" t="s">
        <v>3666</v>
      </c>
      <c r="B436" s="26" t="s">
        <v>4376</v>
      </c>
      <c r="C436" s="55">
        <v>6.5072393037253961E-4</v>
      </c>
      <c r="D4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36" s="26" t="str">
        <f>IF(
  COUNTIF($F$3:$F436, $F436)=1,
  SUMIF($F:$F, $F436, $I:$I),
  ""
)</f>
        <v/>
      </c>
      <c r="H436" t="s">
        <v>3666</v>
      </c>
      <c r="I436" t="s">
        <v>4372</v>
      </c>
      <c r="J436">
        <v>0</v>
      </c>
    </row>
    <row r="437" spans="1:10" x14ac:dyDescent="0.25">
      <c r="A437" s="121" t="s">
        <v>3643</v>
      </c>
      <c r="B437" s="26" t="s">
        <v>3479</v>
      </c>
      <c r="C437" s="55">
        <v>0.94514007308160775</v>
      </c>
      <c r="D4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0.95</v>
      </c>
      <c r="E437" s="26" t="str">
        <f>IF(
  COUNTIF($F$3:$F437, $F437)=1,
  SUMIF($F:$F, $F437, $I:$I),
  ""
)</f>
        <v/>
      </c>
      <c r="H437" t="s">
        <v>3643</v>
      </c>
      <c r="I437" t="s">
        <v>3479</v>
      </c>
      <c r="J437">
        <v>0.95</v>
      </c>
    </row>
    <row r="438" spans="1:10" x14ac:dyDescent="0.25">
      <c r="A438" s="121" t="s">
        <v>3643</v>
      </c>
      <c r="B438" s="26" t="s">
        <v>4078</v>
      </c>
      <c r="C438" s="55">
        <v>1.076735688185141E-2</v>
      </c>
      <c r="D4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38" s="26" t="str">
        <f>IF(
  COUNTIF($F$3:$F438, $F438)=1,
  SUMIF($F:$F, $F438, $I:$I),
  ""
)</f>
        <v/>
      </c>
      <c r="H438" t="s">
        <v>3643</v>
      </c>
      <c r="I438" t="s">
        <v>4078</v>
      </c>
      <c r="J438">
        <v>0.01</v>
      </c>
    </row>
    <row r="439" spans="1:10" x14ac:dyDescent="0.25">
      <c r="A439" s="121" t="s">
        <v>3643</v>
      </c>
      <c r="B439" s="26" t="s">
        <v>4126</v>
      </c>
      <c r="C439" s="55">
        <v>4.4092570036540844E-2</v>
      </c>
      <c r="D4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439" s="26" t="str">
        <f>IF(
  COUNTIF($F$3:$F439, $F439)=1,
  SUMIF($F:$F, $F439, $I:$I),
  ""
)</f>
        <v/>
      </c>
      <c r="H439" t="s">
        <v>3643</v>
      </c>
      <c r="I439" t="s">
        <v>4126</v>
      </c>
      <c r="J439">
        <v>0.04</v>
      </c>
    </row>
    <row r="440" spans="1:10" x14ac:dyDescent="0.25">
      <c r="A440" s="121" t="s">
        <v>3667</v>
      </c>
      <c r="B440" s="26" t="s">
        <v>292</v>
      </c>
      <c r="C440" s="55">
        <v>3.8200015280006114E-4</v>
      </c>
      <c r="D4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0" s="26" t="str">
        <f>IF(
  COUNTIF($F$3:$F440, $F440)=1,
  SUMIF($F:$F, $F440, $I:$I),
  ""
)</f>
        <v/>
      </c>
      <c r="H440" t="s">
        <v>3667</v>
      </c>
      <c r="I440" t="s">
        <v>292</v>
      </c>
      <c r="J440">
        <v>0</v>
      </c>
    </row>
    <row r="441" spans="1:10" x14ac:dyDescent="0.25">
      <c r="A441" s="121" t="s">
        <v>3667</v>
      </c>
      <c r="B441" s="26" t="s">
        <v>3457</v>
      </c>
      <c r="C441" s="55">
        <v>1.1460004584001836E-3</v>
      </c>
      <c r="D4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1" s="26" t="str">
        <f>IF(
  COUNTIF($F$3:$F441, $F441)=1,
  SUMIF($F:$F, $F441, $I:$I),
  ""
)</f>
        <v/>
      </c>
      <c r="H441" t="s">
        <v>3667</v>
      </c>
      <c r="I441" t="s">
        <v>3457</v>
      </c>
      <c r="J441">
        <v>0</v>
      </c>
    </row>
    <row r="442" spans="1:10" x14ac:dyDescent="0.25">
      <c r="A442" s="121" t="s">
        <v>3667</v>
      </c>
      <c r="B442" s="26" t="s">
        <v>3672</v>
      </c>
      <c r="C442" s="55">
        <v>0.99824279929711968</v>
      </c>
      <c r="D4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442" s="26" t="str">
        <f>IF(
  COUNTIF($F$3:$F442, $F442)=1,
  SUMIF($F:$F, $F442, $I:$I),
  ""
)</f>
        <v/>
      </c>
      <c r="H442" t="s">
        <v>3667</v>
      </c>
      <c r="I442" t="s">
        <v>3672</v>
      </c>
      <c r="J442">
        <v>1</v>
      </c>
    </row>
    <row r="443" spans="1:10" x14ac:dyDescent="0.25">
      <c r="A443" s="121" t="s">
        <v>3667</v>
      </c>
      <c r="B443" s="26" t="s">
        <v>4376</v>
      </c>
      <c r="C443" s="55">
        <v>2.2920009168003671E-4</v>
      </c>
      <c r="D4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3" s="26" t="str">
        <f>IF(
  COUNTIF($F$3:$F443, $F443)=1,
  SUMIF($F:$F, $F443, $I:$I),
  ""
)</f>
        <v/>
      </c>
      <c r="H443" t="s">
        <v>3667</v>
      </c>
      <c r="I443" t="s">
        <v>4376</v>
      </c>
      <c r="J443">
        <v>0</v>
      </c>
    </row>
    <row r="444" spans="1:10" x14ac:dyDescent="0.25">
      <c r="A444" s="121" t="s">
        <v>3645</v>
      </c>
      <c r="B444" s="26" t="s">
        <v>3479</v>
      </c>
      <c r="C444" s="55">
        <v>0.7789502535288475</v>
      </c>
      <c r="D4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444" s="26" t="str">
        <f>IF(
  COUNTIF($F$3:$F444, $F444)=1,
  SUMIF($F:$F, $F444, $I:$I),
  ""
)</f>
        <v/>
      </c>
      <c r="H444" t="s">
        <v>3645</v>
      </c>
      <c r="I444" t="s">
        <v>3479</v>
      </c>
      <c r="J444">
        <v>0.78</v>
      </c>
    </row>
    <row r="445" spans="1:10" x14ac:dyDescent="0.25">
      <c r="A445" s="121" t="s">
        <v>3645</v>
      </c>
      <c r="B445" s="26" t="s">
        <v>3779</v>
      </c>
      <c r="C445" s="55">
        <v>8.5651637659312028E-3</v>
      </c>
      <c r="D4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45" s="26" t="str">
        <f>IF(
  COUNTIF($F$3:$F445, $F445)=1,
  SUMIF($F:$F, $F445, $I:$I),
  ""
)</f>
        <v/>
      </c>
      <c r="H445" t="s">
        <v>3645</v>
      </c>
      <c r="I445" t="s">
        <v>3779</v>
      </c>
      <c r="J445">
        <v>0.01</v>
      </c>
    </row>
    <row r="446" spans="1:10" x14ac:dyDescent="0.25">
      <c r="A446" s="121" t="s">
        <v>3645</v>
      </c>
      <c r="B446" s="26" t="s">
        <v>4374</v>
      </c>
      <c r="C446" s="55">
        <v>1.3704262025489927E-3</v>
      </c>
      <c r="D4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6" s="26" t="str">
        <f>IF(
  COUNTIF($F$3:$F446, $F446)=1,
  SUMIF($F:$F, $F446, $I:$I),
  ""
)</f>
        <v/>
      </c>
      <c r="H446" t="s">
        <v>3645</v>
      </c>
      <c r="I446" t="s">
        <v>4374</v>
      </c>
      <c r="J446">
        <v>0</v>
      </c>
    </row>
    <row r="447" spans="1:10" x14ac:dyDescent="0.25">
      <c r="A447" s="121" t="s">
        <v>3645</v>
      </c>
      <c r="B447" s="26" t="s">
        <v>4126</v>
      </c>
      <c r="C447" s="55">
        <v>0.21111415650267223</v>
      </c>
      <c r="D4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447" s="26" t="str">
        <f>IF(
  COUNTIF($F$3:$F447, $F447)=1,
  SUMIF($F:$F, $F447, $I:$I),
  ""
)</f>
        <v/>
      </c>
      <c r="H447" t="s">
        <v>3645</v>
      </c>
      <c r="I447" t="s">
        <v>4126</v>
      </c>
      <c r="J447">
        <v>0.21</v>
      </c>
    </row>
    <row r="448" spans="1:10" x14ac:dyDescent="0.25">
      <c r="A448" s="121" t="s">
        <v>3646</v>
      </c>
      <c r="B448" s="26" t="s">
        <v>290</v>
      </c>
      <c r="C448" s="55">
        <v>0.50815113679733914</v>
      </c>
      <c r="D4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0.51</v>
      </c>
      <c r="E448" s="26" t="str">
        <f>IF(
  COUNTIF($F$3:$F448, $F448)=1,
  SUMIF($F:$F, $F448, $I:$I),
  ""
)</f>
        <v/>
      </c>
      <c r="H448" t="s">
        <v>3646</v>
      </c>
      <c r="I448" t="s">
        <v>290</v>
      </c>
      <c r="J448">
        <v>0.51</v>
      </c>
    </row>
    <row r="449" spans="1:10" x14ac:dyDescent="0.25">
      <c r="A449" s="121" t="s">
        <v>3646</v>
      </c>
      <c r="B449" s="26" t="s">
        <v>574</v>
      </c>
      <c r="C449" s="55">
        <v>4.1982443705359572E-3</v>
      </c>
      <c r="D4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49" s="26" t="str">
        <f>IF(
  COUNTIF($F$3:$F449, $F449)=1,
  SUMIF($F:$F, $F449, $I:$I),
  ""
)</f>
        <v/>
      </c>
      <c r="H449" t="s">
        <v>3646</v>
      </c>
      <c r="I449" t="s">
        <v>574</v>
      </c>
      <c r="J449">
        <v>0</v>
      </c>
    </row>
    <row r="450" spans="1:10" x14ac:dyDescent="0.25">
      <c r="A450" s="121" t="s">
        <v>3646</v>
      </c>
      <c r="B450" s="26" t="s">
        <v>579</v>
      </c>
      <c r="C450" s="55">
        <v>1.7992475873725531E-3</v>
      </c>
      <c r="D4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0" s="26" t="str">
        <f>IF(
  COUNTIF($F$3:$F450, $F450)=1,
  SUMIF($F:$F, $F450, $I:$I),
  ""
)</f>
        <v/>
      </c>
      <c r="H450" t="s">
        <v>3646</v>
      </c>
      <c r="I450" t="s">
        <v>579</v>
      </c>
      <c r="J450">
        <v>0</v>
      </c>
    </row>
    <row r="451" spans="1:10" x14ac:dyDescent="0.25">
      <c r="A451" s="121" t="s">
        <v>3646</v>
      </c>
      <c r="B451" s="26" t="s">
        <v>3175</v>
      </c>
      <c r="C451" s="55">
        <v>0.23875470257892153</v>
      </c>
      <c r="D4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451" s="26" t="str">
        <f>IF(
  COUNTIF($F$3:$F451, $F451)=1,
  SUMIF($F:$F, $F451, $I:$I),
  ""
)</f>
        <v/>
      </c>
      <c r="H451" t="s">
        <v>3646</v>
      </c>
      <c r="I451" t="s">
        <v>3175</v>
      </c>
      <c r="J451">
        <v>0.24</v>
      </c>
    </row>
    <row r="452" spans="1:10" x14ac:dyDescent="0.25">
      <c r="A452" s="121" t="s">
        <v>3646</v>
      </c>
      <c r="B452" s="26" t="s">
        <v>3457</v>
      </c>
      <c r="C452" s="55">
        <v>5.5613107246060738E-3</v>
      </c>
      <c r="D4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52" s="26" t="str">
        <f>IF(
  COUNTIF($F$3:$F452, $F452)=1,
  SUMIF($F:$F, $F452, $I:$I),
  ""
)</f>
        <v/>
      </c>
      <c r="H452" t="s">
        <v>3646</v>
      </c>
      <c r="I452" t="s">
        <v>3457</v>
      </c>
      <c r="J452">
        <v>0.01</v>
      </c>
    </row>
    <row r="453" spans="1:10" x14ac:dyDescent="0.25">
      <c r="A453" s="121" t="s">
        <v>3646</v>
      </c>
      <c r="B453" s="26" t="s">
        <v>3479</v>
      </c>
      <c r="C453" s="55">
        <v>5.4522654162804645E-5</v>
      </c>
      <c r="D4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3" s="26" t="str">
        <f>IF(
  COUNTIF($F$3:$F453, $F453)=1,
  SUMIF($F:$F, $F453, $I:$I),
  ""
)</f>
        <v/>
      </c>
      <c r="H453" t="s">
        <v>3646</v>
      </c>
      <c r="I453" t="s">
        <v>3479</v>
      </c>
      <c r="J453">
        <v>0</v>
      </c>
    </row>
    <row r="454" spans="1:10" x14ac:dyDescent="0.25">
      <c r="A454" s="121" t="s">
        <v>3646</v>
      </c>
      <c r="B454" s="26" t="s">
        <v>3713</v>
      </c>
      <c r="C454" s="55">
        <v>9.9612889155444098E-2</v>
      </c>
      <c r="D4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454" s="26" t="str">
        <f>IF(
  COUNTIF($F$3:$F454, $F454)=1,
  SUMIF($F:$F, $F454, $I:$I),
  ""
)</f>
        <v/>
      </c>
      <c r="H454" t="s">
        <v>3646</v>
      </c>
      <c r="I454" t="s">
        <v>3713</v>
      </c>
      <c r="J454">
        <v>0.1</v>
      </c>
    </row>
    <row r="455" spans="1:10" x14ac:dyDescent="0.25">
      <c r="A455" s="121" t="s">
        <v>3646</v>
      </c>
      <c r="B455" s="26" t="s">
        <v>4372</v>
      </c>
      <c r="C455" s="55">
        <v>7.0879450411646039E-4</v>
      </c>
      <c r="D4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5" s="7" t="str">
        <f>IF(
  COUNTIF($F$3:$F671, $F455)=1,
  SUMIF($F:$F, $F455, $I:$I),
  ""
)</f>
        <v/>
      </c>
      <c r="H455" t="s">
        <v>3646</v>
      </c>
      <c r="I455" t="s">
        <v>4078</v>
      </c>
      <c r="J455">
        <v>0.14000000000000001</v>
      </c>
    </row>
    <row r="456" spans="1:10" x14ac:dyDescent="0.25">
      <c r="A456" s="121" t="s">
        <v>3646</v>
      </c>
      <c r="B456" s="26" t="s">
        <v>4078</v>
      </c>
      <c r="C456" s="55">
        <v>0.14105010631917561</v>
      </c>
      <c r="D4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456" s="26" t="str">
        <f>IF(
  COUNTIF($F$3:$F456, $F456)=1,
  SUMIF($F:$F, $F456, $I:$I),
  ""
)</f>
        <v/>
      </c>
      <c r="H456" t="s">
        <v>3646</v>
      </c>
      <c r="I456" t="s">
        <v>4372</v>
      </c>
      <c r="J456">
        <v>0</v>
      </c>
    </row>
    <row r="457" spans="1:10" x14ac:dyDescent="0.25">
      <c r="A457" s="121" t="s">
        <v>3646</v>
      </c>
      <c r="B457" s="26" t="s">
        <v>4280</v>
      </c>
      <c r="C457" s="55">
        <v>1.0904530832560929E-4</v>
      </c>
      <c r="D4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7" s="26" t="str">
        <f>IF(
  COUNTIF($F$3:$F457, $F457)=1,
  SUMIF($F:$F, $F457, $I:$I),
  ""
)</f>
        <v/>
      </c>
      <c r="H457" t="s">
        <v>3646</v>
      </c>
      <c r="I457" t="s">
        <v>4280</v>
      </c>
      <c r="J457">
        <v>0</v>
      </c>
    </row>
    <row r="458" spans="1:10" x14ac:dyDescent="0.25">
      <c r="A458" s="121" t="s">
        <v>3783</v>
      </c>
      <c r="B458" s="26" t="s">
        <v>12</v>
      </c>
      <c r="C458" s="55">
        <v>2.4385783088459421E-3</v>
      </c>
      <c r="D4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58" s="26" t="str">
        <f>IF(
  COUNTIF($F$3:$F458, $F458)=1,
  SUMIF($F:$F, $F458, $I:$I),
  ""
)</f>
        <v/>
      </c>
      <c r="H458" t="s">
        <v>3783</v>
      </c>
      <c r="I458" t="s">
        <v>12</v>
      </c>
      <c r="J458">
        <v>0</v>
      </c>
    </row>
    <row r="459" spans="1:10" x14ac:dyDescent="0.25">
      <c r="A459" s="121" t="s">
        <v>3783</v>
      </c>
      <c r="B459" s="26" t="s">
        <v>292</v>
      </c>
      <c r="C459" s="55">
        <v>0.54179113576784732</v>
      </c>
      <c r="D4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0.54</v>
      </c>
      <c r="E459" s="26" t="str">
        <f>IF(
  COUNTIF($F$3:$F459, $F459)=1,
  SUMIF($F:$F, $F459, $I:$I),
  ""
)</f>
        <v/>
      </c>
      <c r="H459" t="s">
        <v>3783</v>
      </c>
      <c r="I459" t="s">
        <v>292</v>
      </c>
      <c r="J459">
        <v>0.54</v>
      </c>
    </row>
    <row r="460" spans="1:10" x14ac:dyDescent="0.25">
      <c r="A460" s="121" t="s">
        <v>3783</v>
      </c>
      <c r="B460" s="26" t="s">
        <v>3457</v>
      </c>
      <c r="C460" s="55">
        <v>3.7797963787112102E-3</v>
      </c>
      <c r="D4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0" s="26" t="str">
        <f>IF(
  COUNTIF($F$3:$F460, $F460)=1,
  SUMIF($F:$F, $F460, $I:$I),
  ""
)</f>
        <v/>
      </c>
      <c r="H460" t="s">
        <v>3783</v>
      </c>
      <c r="I460" t="s">
        <v>3457</v>
      </c>
      <c r="J460">
        <v>0</v>
      </c>
    </row>
    <row r="461" spans="1:10" x14ac:dyDescent="0.25">
      <c r="A461" s="121" t="s">
        <v>3783</v>
      </c>
      <c r="B461" s="26" t="s">
        <v>3672</v>
      </c>
      <c r="C461" s="55">
        <v>0.33768213131744196</v>
      </c>
      <c r="D4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461" s="26" t="str">
        <f>IF(
  COUNTIF($F$3:$F461, $F461)=1,
  SUMIF($F:$F, $F461, $I:$I),
  ""
)</f>
        <v/>
      </c>
      <c r="H461" t="s">
        <v>3783</v>
      </c>
      <c r="I461" t="s">
        <v>3672</v>
      </c>
      <c r="J461">
        <v>0.34</v>
      </c>
    </row>
    <row r="462" spans="1:10" x14ac:dyDescent="0.25">
      <c r="A462" s="121" t="s">
        <v>3783</v>
      </c>
      <c r="B462" s="26" t="s">
        <v>4372</v>
      </c>
      <c r="C462" s="55">
        <v>1.8898981893556053E-3</v>
      </c>
      <c r="D4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2" s="26" t="str">
        <f>IF(
  COUNTIF($F$3:$F462, $F462)=1,
  SUMIF($F:$F, $F462, $I:$I),
  ""
)</f>
        <v/>
      </c>
      <c r="H462" t="s">
        <v>3783</v>
      </c>
      <c r="I462" t="s">
        <v>4257</v>
      </c>
      <c r="J462">
        <v>0</v>
      </c>
    </row>
    <row r="463" spans="1:10" x14ac:dyDescent="0.25">
      <c r="A463" s="121" t="s">
        <v>3783</v>
      </c>
      <c r="B463" s="26" t="s">
        <v>3374</v>
      </c>
      <c r="C463" s="55">
        <v>0.11229653112235564</v>
      </c>
      <c r="D4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463" s="26" t="str">
        <f>IF(
  COUNTIF($F$3:$F463, $F463)=1,
  SUMIF($F:$F, $F463, $I:$I),
  ""
)</f>
        <v/>
      </c>
      <c r="H463" t="s">
        <v>3783</v>
      </c>
      <c r="I463" t="s">
        <v>4372</v>
      </c>
      <c r="J463">
        <v>0</v>
      </c>
    </row>
    <row r="464" spans="1:10" x14ac:dyDescent="0.25">
      <c r="A464" s="121" t="s">
        <v>3783</v>
      </c>
      <c r="B464" s="26" t="s">
        <v>4257</v>
      </c>
      <c r="C464" s="55">
        <v>1.2192891544229712E-4</v>
      </c>
      <c r="D4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4" s="26" t="str">
        <f>IF(
  COUNTIF($F$3:$F464, $F464)=1,
  SUMIF($F:$F, $F464, $I:$I),
  ""
)</f>
        <v/>
      </c>
      <c r="H464" t="s">
        <v>3783</v>
      </c>
      <c r="I464" t="s">
        <v>3374</v>
      </c>
      <c r="J464">
        <v>0.11</v>
      </c>
    </row>
    <row r="465" spans="1:10" x14ac:dyDescent="0.25">
      <c r="A465" s="121" t="s">
        <v>3803</v>
      </c>
      <c r="B465" s="26" t="s">
        <v>127</v>
      </c>
      <c r="C465" s="55">
        <v>6.2535176036520549E-5</v>
      </c>
      <c r="D4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5" s="26" t="str">
        <f>IF(
  COUNTIF($F$3:$F465, $F465)=1,
  SUMIF($F:$F, $F465, $I:$I),
  ""
)</f>
        <v/>
      </c>
      <c r="H465" t="s">
        <v>3803</v>
      </c>
      <c r="I465" t="s">
        <v>127</v>
      </c>
      <c r="J465">
        <v>0</v>
      </c>
    </row>
    <row r="466" spans="1:10" x14ac:dyDescent="0.25">
      <c r="A466" s="121" t="s">
        <v>3803</v>
      </c>
      <c r="B466" s="26" t="s">
        <v>579</v>
      </c>
      <c r="C466" s="55">
        <v>6.2535176036520549E-5</v>
      </c>
      <c r="D4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6" s="26" t="str">
        <f>IF(
  COUNTIF($F$3:$F466, $F466)=1,
  SUMIF($F:$F, $F466, $I:$I),
  ""
)</f>
        <v/>
      </c>
      <c r="H466" t="s">
        <v>3803</v>
      </c>
      <c r="I466" t="s">
        <v>579</v>
      </c>
      <c r="J466">
        <v>0</v>
      </c>
    </row>
    <row r="467" spans="1:10" x14ac:dyDescent="0.25">
      <c r="A467" s="121" t="s">
        <v>3803</v>
      </c>
      <c r="B467" s="26" t="s">
        <v>3457</v>
      </c>
      <c r="C467" s="55">
        <v>5.0028140829216439E-4</v>
      </c>
      <c r="D4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67" s="26" t="str">
        <f>IF(
  COUNTIF($F$3:$F467, $F467)=1,
  SUMIF($F:$F, $F467, $I:$I),
  ""
)</f>
        <v/>
      </c>
      <c r="H467" t="s">
        <v>3803</v>
      </c>
      <c r="I467" t="s">
        <v>3457</v>
      </c>
      <c r="J467">
        <v>0</v>
      </c>
    </row>
    <row r="468" spans="1:10" x14ac:dyDescent="0.25">
      <c r="A468" s="121" t="s">
        <v>3803</v>
      </c>
      <c r="B468" s="26" t="s">
        <v>3670</v>
      </c>
      <c r="C468" s="55">
        <v>8.5673191170033081E-2</v>
      </c>
      <c r="D4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68" s="26" t="str">
        <f>IF(
  COUNTIF($F$3:$F468, $F468)=1,
  SUMIF($F:$F, $F468, $I:$I),
  ""
)</f>
        <v/>
      </c>
      <c r="H468" t="s">
        <v>3803</v>
      </c>
      <c r="I468" t="s">
        <v>3670</v>
      </c>
      <c r="J468">
        <v>0.09</v>
      </c>
    </row>
    <row r="469" spans="1:10" x14ac:dyDescent="0.25">
      <c r="A469" s="121" t="s">
        <v>3803</v>
      </c>
      <c r="B469" s="26" t="s">
        <v>3713</v>
      </c>
      <c r="C469" s="55">
        <v>0.8723657057094617</v>
      </c>
      <c r="D4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469" s="26" t="str">
        <f>IF(
  COUNTIF($F$3:$F469, $F469)=1,
  SUMIF($F:$F, $F469, $I:$I),
  ""
)</f>
        <v/>
      </c>
      <c r="H469" t="s">
        <v>3803</v>
      </c>
      <c r="I469" t="s">
        <v>3713</v>
      </c>
      <c r="J469">
        <v>0.87</v>
      </c>
    </row>
    <row r="470" spans="1:10" x14ac:dyDescent="0.25">
      <c r="A470" s="121" t="s">
        <v>3803</v>
      </c>
      <c r="B470" s="26" t="s">
        <v>3777</v>
      </c>
      <c r="C470" s="55">
        <v>3.7521105621912323E-3</v>
      </c>
      <c r="D4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70" s="26" t="str">
        <f>IF(
  COUNTIF($F$3:$F470, $F470)=1,
  SUMIF($F:$F, $F470, $I:$I),
  ""
)</f>
        <v/>
      </c>
      <c r="H470" t="s">
        <v>3803</v>
      </c>
      <c r="I470" t="s">
        <v>3777</v>
      </c>
      <c r="J470">
        <v>0</v>
      </c>
    </row>
    <row r="471" spans="1:10" x14ac:dyDescent="0.25">
      <c r="A471" s="121" t="s">
        <v>3803</v>
      </c>
      <c r="B471" s="26" t="s">
        <v>3374</v>
      </c>
      <c r="C471" s="55">
        <v>1.5383653304984054E-2</v>
      </c>
      <c r="D4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71" s="26" t="str">
        <f>IF(
  COUNTIF($F$3:$F471, $F471)=1,
  SUMIF($F:$F, $F471, $I:$I),
  ""
)</f>
        <v/>
      </c>
      <c r="H471" t="s">
        <v>3803</v>
      </c>
      <c r="I471" t="s">
        <v>4376</v>
      </c>
      <c r="J471">
        <v>0.02</v>
      </c>
    </row>
    <row r="472" spans="1:10" x14ac:dyDescent="0.25">
      <c r="A472" s="121" t="s">
        <v>3803</v>
      </c>
      <c r="B472" s="26" t="s">
        <v>4376</v>
      </c>
      <c r="C472" s="55">
        <v>2.2199987492964788E-2</v>
      </c>
      <c r="D4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472" s="26" t="str">
        <f>IF(
  COUNTIF($F$3:$F472, $F472)=1,
  SUMIF($F:$F, $F472, $I:$I),
  ""
)</f>
        <v/>
      </c>
      <c r="H472" t="s">
        <v>3803</v>
      </c>
      <c r="I472" t="s">
        <v>3374</v>
      </c>
      <c r="J472">
        <v>0.02</v>
      </c>
    </row>
    <row r="473" spans="1:10" x14ac:dyDescent="0.25">
      <c r="A473" s="121" t="s">
        <v>3873</v>
      </c>
      <c r="B473" s="26" t="s">
        <v>12</v>
      </c>
      <c r="C473" s="55">
        <v>1.3207096825523111E-2</v>
      </c>
      <c r="D4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3" s="26" t="str">
        <f>IF(
  COUNTIF($F$3:$F473, $F473)=1,
  SUMIF($F:$F, $F473, $I:$I),
  ""
)</f>
        <v/>
      </c>
      <c r="H473" t="s">
        <v>3873</v>
      </c>
      <c r="I473" t="s">
        <v>12</v>
      </c>
      <c r="J473">
        <v>0.01</v>
      </c>
    </row>
    <row r="474" spans="1:10" x14ac:dyDescent="0.25">
      <c r="A474" s="121" t="s">
        <v>3873</v>
      </c>
      <c r="B474" s="26" t="s">
        <v>292</v>
      </c>
      <c r="C474" s="55">
        <v>0.96069695282043122</v>
      </c>
      <c r="D4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474" s="26" t="str">
        <f>IF(
  COUNTIF($F$3:$F474, $F474)=1,
  SUMIF($F:$F, $F474, $I:$I),
  ""
)</f>
        <v/>
      </c>
      <c r="H474" t="s">
        <v>3873</v>
      </c>
      <c r="I474" t="s">
        <v>292</v>
      </c>
      <c r="J474">
        <v>0.96</v>
      </c>
    </row>
    <row r="475" spans="1:10" x14ac:dyDescent="0.25">
      <c r="A475" s="121" t="s">
        <v>3873</v>
      </c>
      <c r="B475" s="26" t="s">
        <v>3457</v>
      </c>
      <c r="C475" s="55">
        <v>5.5692576975097466E-4</v>
      </c>
      <c r="D4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75" s="26" t="str">
        <f>IF(
  COUNTIF($F$3:$F475, $F475)=1,
  SUMIF($F:$F, $F475, $I:$I),
  ""
)</f>
        <v/>
      </c>
      <c r="H475" t="s">
        <v>3873</v>
      </c>
      <c r="I475" t="s">
        <v>3457</v>
      </c>
      <c r="J475">
        <v>0</v>
      </c>
    </row>
    <row r="476" spans="1:10" x14ac:dyDescent="0.25">
      <c r="A476" s="121" t="s">
        <v>3873</v>
      </c>
      <c r="B476" s="26" t="s">
        <v>3713</v>
      </c>
      <c r="C476" s="55">
        <v>1.0183785504017821E-2</v>
      </c>
      <c r="D4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6" s="26" t="str">
        <f>IF(
  COUNTIF($F$3:$F476, $F476)=1,
  SUMIF($F:$F, $F476, $I:$I),
  ""
)</f>
        <v/>
      </c>
      <c r="H476" t="s">
        <v>3873</v>
      </c>
      <c r="I476" t="s">
        <v>3713</v>
      </c>
      <c r="J476">
        <v>0.01</v>
      </c>
    </row>
    <row r="477" spans="1:10" x14ac:dyDescent="0.25">
      <c r="A477" s="121" t="s">
        <v>3873</v>
      </c>
      <c r="B477" s="26" t="s">
        <v>4372</v>
      </c>
      <c r="C477" s="55">
        <v>6.046622643010582E-3</v>
      </c>
      <c r="D4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7" s="26" t="str">
        <f>IF(
  COUNTIF($F$3:$F477, $F477)=1,
  SUMIF($F:$F, $F477, $I:$I),
  ""
)</f>
        <v/>
      </c>
      <c r="H477" t="s">
        <v>3873</v>
      </c>
      <c r="I477" t="s">
        <v>4372</v>
      </c>
      <c r="J477">
        <v>0.01</v>
      </c>
    </row>
    <row r="478" spans="1:10" x14ac:dyDescent="0.25">
      <c r="A478" s="121" t="s">
        <v>3873</v>
      </c>
      <c r="B478" s="26" t="s">
        <v>3374</v>
      </c>
      <c r="C478" s="55">
        <v>9.3086164372662896E-3</v>
      </c>
      <c r="D4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78" s="26" t="str">
        <f>IF(
  COUNTIF($F$3:$F478, $F478)=1,
  SUMIF($F:$F, $F478, $I:$I),
  ""
)</f>
        <v/>
      </c>
      <c r="H478" t="s">
        <v>3873</v>
      </c>
      <c r="I478" t="s">
        <v>3374</v>
      </c>
      <c r="J478">
        <v>0.01</v>
      </c>
    </row>
    <row r="479" spans="1:10" x14ac:dyDescent="0.25">
      <c r="A479" s="121" t="s">
        <v>3882</v>
      </c>
      <c r="B479" s="26" t="s">
        <v>12</v>
      </c>
      <c r="C479" s="55">
        <v>0.83755363510001812</v>
      </c>
      <c r="D4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479" s="26" t="str">
        <f>IF(
  COUNTIF($F$3:$F479, $F479)=1,
  SUMIF($F:$F, $F479, $I:$I),
  ""
)</f>
        <v/>
      </c>
      <c r="H479" t="s">
        <v>3882</v>
      </c>
      <c r="I479" t="s">
        <v>12</v>
      </c>
      <c r="J479">
        <v>0.84</v>
      </c>
    </row>
    <row r="480" spans="1:10" x14ac:dyDescent="0.25">
      <c r="A480" s="121" t="s">
        <v>3882</v>
      </c>
      <c r="B480" s="26" t="s">
        <v>292</v>
      </c>
      <c r="C480" s="55">
        <v>1.5108478878346526E-3</v>
      </c>
      <c r="D4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0" s="26" t="str">
        <f>IF(
  COUNTIF($F$3:$F480, $F480)=1,
  SUMIF($F:$F, $F480, $I:$I),
  ""
)</f>
        <v/>
      </c>
      <c r="H480" t="s">
        <v>3882</v>
      </c>
      <c r="I480" t="s">
        <v>292</v>
      </c>
      <c r="J480">
        <v>0</v>
      </c>
    </row>
    <row r="481" spans="1:10" x14ac:dyDescent="0.25">
      <c r="A481" s="121" t="s">
        <v>3882</v>
      </c>
      <c r="B481" s="26" t="s">
        <v>3457</v>
      </c>
      <c r="C481" s="55">
        <v>1.8130174654015831E-4</v>
      </c>
      <c r="D4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1" s="26" t="str">
        <f>IF(
  COUNTIF($F$3:$F481, $F481)=1,
  SUMIF($F:$F, $F481, $I:$I),
  ""
)</f>
        <v/>
      </c>
      <c r="H481" t="s">
        <v>3882</v>
      </c>
      <c r="I481" t="s">
        <v>3457</v>
      </c>
      <c r="J481">
        <v>0</v>
      </c>
    </row>
    <row r="482" spans="1:10" x14ac:dyDescent="0.25">
      <c r="A482" s="121" t="s">
        <v>3882</v>
      </c>
      <c r="B482" s="26" t="s">
        <v>3713</v>
      </c>
      <c r="C482" s="55">
        <v>6.9499002840394015E-3</v>
      </c>
      <c r="D4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482" s="26" t="str">
        <f>IF(
  COUNTIF($F$3:$F482, $F482)=1,
  SUMIF($F:$F, $F482, $I:$I),
  ""
)</f>
        <v/>
      </c>
      <c r="H482" t="s">
        <v>3882</v>
      </c>
      <c r="I482" t="s">
        <v>3713</v>
      </c>
      <c r="J482">
        <v>0.01</v>
      </c>
    </row>
    <row r="483" spans="1:10" x14ac:dyDescent="0.25">
      <c r="A483" s="121" t="s">
        <v>3882</v>
      </c>
      <c r="B483" s="26" t="s">
        <v>4372</v>
      </c>
      <c r="C483" s="55">
        <v>0.11802743699764308</v>
      </c>
      <c r="D4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483" s="26" t="str">
        <f>IF(
  COUNTIF($F$3:$F483, $F483)=1,
  SUMIF($F:$F, $F483, $I:$I),
  ""
)</f>
        <v/>
      </c>
      <c r="H483" t="s">
        <v>3882</v>
      </c>
      <c r="I483" t="s">
        <v>4376</v>
      </c>
      <c r="J483">
        <v>0.04</v>
      </c>
    </row>
    <row r="484" spans="1:10" x14ac:dyDescent="0.25">
      <c r="A484" s="121" t="s">
        <v>3882</v>
      </c>
      <c r="B484" s="26" t="s">
        <v>4376</v>
      </c>
      <c r="C484" s="55">
        <v>3.5776877983924572E-2</v>
      </c>
      <c r="D4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484" s="26" t="str">
        <f>IF(
  COUNTIF($F$3:$F484, $F484)=1,
  SUMIF($F:$F, $F484, $I:$I),
  ""
)</f>
        <v/>
      </c>
      <c r="H484" t="s">
        <v>3882</v>
      </c>
      <c r="I484" t="s">
        <v>4372</v>
      </c>
      <c r="J484">
        <v>0.12</v>
      </c>
    </row>
    <row r="485" spans="1:10" x14ac:dyDescent="0.25">
      <c r="A485" s="121" t="s">
        <v>3908</v>
      </c>
      <c r="B485" s="26" t="s">
        <v>3457</v>
      </c>
      <c r="C485" s="55">
        <v>0.48620285531642882</v>
      </c>
      <c r="D4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485" s="26" t="str">
        <f>IF(
  COUNTIF($F$3:$F485, $F485)=1,
  SUMIF($F:$F, $F485, $I:$I),
  ""
)</f>
        <v/>
      </c>
      <c r="H485" t="s">
        <v>3908</v>
      </c>
      <c r="I485" t="s">
        <v>3457</v>
      </c>
      <c r="J485">
        <v>0.49</v>
      </c>
    </row>
    <row r="486" spans="1:10" x14ac:dyDescent="0.25">
      <c r="A486" s="121" t="s">
        <v>3908</v>
      </c>
      <c r="B486" s="26" t="s">
        <v>3477</v>
      </c>
      <c r="C486" s="55">
        <v>0.42137225655231192</v>
      </c>
      <c r="D4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486" s="26" t="str">
        <f>IF(
  COUNTIF($F$3:$F486, $F486)=1,
  SUMIF($F:$F, $F486, $I:$I),
  ""
)</f>
        <v/>
      </c>
      <c r="H486" t="s">
        <v>3908</v>
      </c>
      <c r="I486" t="s">
        <v>3477</v>
      </c>
      <c r="J486">
        <v>0.42</v>
      </c>
    </row>
    <row r="487" spans="1:10" x14ac:dyDescent="0.25">
      <c r="A487" s="121" t="s">
        <v>3908</v>
      </c>
      <c r="B487" s="26" t="s">
        <v>3713</v>
      </c>
      <c r="C487" s="55">
        <v>1.0654165778819523E-4</v>
      </c>
      <c r="D4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7" s="26" t="str">
        <f>IF(
  COUNTIF($F$3:$F487, $F487)=1,
  SUMIF($F:$F, $F487, $I:$I),
  ""
)</f>
        <v/>
      </c>
      <c r="H487" t="s">
        <v>3908</v>
      </c>
      <c r="I487" t="s">
        <v>3713</v>
      </c>
      <c r="J487">
        <v>0</v>
      </c>
    </row>
    <row r="488" spans="1:10" x14ac:dyDescent="0.25">
      <c r="A488" s="121" t="s">
        <v>3908</v>
      </c>
      <c r="B488" s="26" t="s">
        <v>3777</v>
      </c>
      <c r="C488" s="55">
        <v>5.3270828894097616E-5</v>
      </c>
      <c r="D4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8" s="26" t="str">
        <f>IF(
  COUNTIF($F$3:$F488, $F488)=1,
  SUMIF($F:$F, $F488, $I:$I),
  ""
)</f>
        <v/>
      </c>
      <c r="H488" t="s">
        <v>3908</v>
      </c>
      <c r="I488" t="s">
        <v>3777</v>
      </c>
      <c r="J488">
        <v>0</v>
      </c>
    </row>
    <row r="489" spans="1:10" x14ac:dyDescent="0.25">
      <c r="A489" s="121" t="s">
        <v>3908</v>
      </c>
      <c r="B489" s="26" t="s">
        <v>3971</v>
      </c>
      <c r="C489" s="55">
        <v>2.1308331557639047E-4</v>
      </c>
      <c r="D4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89" s="26" t="str">
        <f>IF(
  COUNTIF($F$3:$F489, $F489)=1,
  SUMIF($F:$F, $F489, $I:$I),
  ""
)</f>
        <v/>
      </c>
      <c r="H489" t="s">
        <v>3908</v>
      </c>
      <c r="I489" t="s">
        <v>3971</v>
      </c>
      <c r="J489">
        <v>0</v>
      </c>
    </row>
    <row r="490" spans="1:10" x14ac:dyDescent="0.25">
      <c r="A490" s="121" t="s">
        <v>3908</v>
      </c>
      <c r="B490" s="26" t="s">
        <v>3374</v>
      </c>
      <c r="C490" s="55">
        <v>9.0826763264436436E-2</v>
      </c>
      <c r="D4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90" s="26" t="str">
        <f>IF(
  COUNTIF($F$3:$F490, $F490)=1,
  SUMIF($F:$F, $F490, $I:$I),
  ""
)</f>
        <v/>
      </c>
      <c r="H490" t="s">
        <v>3908</v>
      </c>
      <c r="I490" t="s">
        <v>4257</v>
      </c>
      <c r="J490">
        <v>0</v>
      </c>
    </row>
    <row r="491" spans="1:10" x14ac:dyDescent="0.25">
      <c r="A491" s="121" t="s">
        <v>3908</v>
      </c>
      <c r="B491" s="26" t="s">
        <v>4257</v>
      </c>
      <c r="C491" s="55">
        <v>3.1962497336458567E-4</v>
      </c>
      <c r="D4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1" s="26" t="str">
        <f>IF(
  COUNTIF($F$3:$F491, $F491)=1,
  SUMIF($F:$F, $F491, $I:$I),
  ""
)</f>
        <v/>
      </c>
      <c r="H491" t="s">
        <v>3908</v>
      </c>
      <c r="I491" t="s">
        <v>4376</v>
      </c>
      <c r="J491">
        <v>0</v>
      </c>
    </row>
    <row r="492" spans="1:10" x14ac:dyDescent="0.25">
      <c r="A492" s="121" t="s">
        <v>3908</v>
      </c>
      <c r="B492" s="26" t="s">
        <v>4376</v>
      </c>
      <c r="C492" s="55">
        <v>9.0560409119965933E-4</v>
      </c>
      <c r="D4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2" s="26" t="str">
        <f>IF(
  COUNTIF($F$3:$F492, $F492)=1,
  SUMIF($F:$F, $F492, $I:$I),
  ""
)</f>
        <v/>
      </c>
      <c r="H492" t="s">
        <v>3908</v>
      </c>
      <c r="I492" t="s">
        <v>3374</v>
      </c>
      <c r="J492">
        <v>0.09</v>
      </c>
    </row>
    <row r="493" spans="1:10" x14ac:dyDescent="0.25">
      <c r="A493" s="121" t="s">
        <v>34</v>
      </c>
      <c r="B493" s="26" t="s">
        <v>3895</v>
      </c>
      <c r="C493" s="55">
        <v>0.80288452625919959</v>
      </c>
      <c r="D4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493" s="26" t="str">
        <f>IF(
  COUNTIF($F$3:$F493, $F493)=1,
  SUMIF($F:$F, $F493, $I:$I),
  ""
)</f>
        <v/>
      </c>
      <c r="H493" t="s">
        <v>34</v>
      </c>
      <c r="I493" t="s">
        <v>3895</v>
      </c>
      <c r="J493">
        <v>0.8</v>
      </c>
    </row>
    <row r="494" spans="1:10" x14ac:dyDescent="0.25">
      <c r="A494" s="121" t="s">
        <v>34</v>
      </c>
      <c r="B494" s="26" t="s">
        <v>4372</v>
      </c>
      <c r="C494" s="55">
        <v>0.19711547374080049</v>
      </c>
      <c r="D4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494" s="26" t="str">
        <f>IF(
  COUNTIF($F$3:$F494, $F494)=1,
  SUMIF($F:$F, $F494, $I:$I),
  ""
)</f>
        <v/>
      </c>
      <c r="H494" t="s">
        <v>34</v>
      </c>
      <c r="I494" t="s">
        <v>4372</v>
      </c>
      <c r="J494">
        <v>0.2</v>
      </c>
    </row>
    <row r="495" spans="1:10" x14ac:dyDescent="0.25">
      <c r="A495" s="121" t="s">
        <v>183</v>
      </c>
      <c r="B495" s="26" t="s">
        <v>12</v>
      </c>
      <c r="C495" s="55">
        <v>3.2460136674259683E-2</v>
      </c>
      <c r="D4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495" s="26" t="str">
        <f>IF(
  COUNTIF($F$3:$F495, $F495)=1,
  SUMIF($F:$F, $F495, $I:$I),
  ""
)</f>
        <v/>
      </c>
      <c r="H495" t="s">
        <v>183</v>
      </c>
      <c r="I495" t="s">
        <v>12</v>
      </c>
      <c r="J495">
        <v>0.03</v>
      </c>
    </row>
    <row r="496" spans="1:10" x14ac:dyDescent="0.25">
      <c r="A496" s="121" t="s">
        <v>183</v>
      </c>
      <c r="B496" s="26" t="s">
        <v>292</v>
      </c>
      <c r="C496" s="55">
        <v>8.6987471526195889E-2</v>
      </c>
      <c r="D4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496" s="26" t="str">
        <f>IF(
  COUNTIF($F$3:$F496, $F496)=1,
  SUMIF($F:$F, $F496, $I:$I),
  ""
)</f>
        <v/>
      </c>
      <c r="H496" t="s">
        <v>183</v>
      </c>
      <c r="I496" t="s">
        <v>292</v>
      </c>
      <c r="J496">
        <v>0.09</v>
      </c>
    </row>
    <row r="497" spans="1:10" x14ac:dyDescent="0.25">
      <c r="A497" s="121" t="s">
        <v>183</v>
      </c>
      <c r="B497" s="26" t="s">
        <v>3173</v>
      </c>
      <c r="C497" s="55">
        <v>4.9829157175398627E-3</v>
      </c>
      <c r="D4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7" s="26" t="str">
        <f>IF(
  COUNTIF($F$3:$F497, $F497)=1,
  SUMIF($F:$F, $F497, $I:$I),
  ""
)</f>
        <v/>
      </c>
      <c r="H497" t="s">
        <v>183</v>
      </c>
      <c r="I497" t="s">
        <v>3173</v>
      </c>
      <c r="J497">
        <v>0</v>
      </c>
    </row>
    <row r="498" spans="1:10" x14ac:dyDescent="0.25">
      <c r="A498" s="121" t="s">
        <v>183</v>
      </c>
      <c r="B498" s="26" t="s">
        <v>3897</v>
      </c>
      <c r="C498" s="55">
        <v>1.2813211845102506E-3</v>
      </c>
      <c r="D4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498" s="26" t="str">
        <f>IF(
  COUNTIF($F$3:$F498, $F498)=1,
  SUMIF($F:$F, $F498, $I:$I),
  ""
)</f>
        <v/>
      </c>
      <c r="H498" t="s">
        <v>183</v>
      </c>
      <c r="I498" t="s">
        <v>3897</v>
      </c>
      <c r="J498">
        <v>0</v>
      </c>
    </row>
    <row r="499" spans="1:10" x14ac:dyDescent="0.25">
      <c r="A499" s="121" t="s">
        <v>183</v>
      </c>
      <c r="B499" s="26" t="s">
        <v>4372</v>
      </c>
      <c r="C499" s="55">
        <v>0.87428815489749434</v>
      </c>
      <c r="D4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499" s="26" t="str">
        <f>IF(
  COUNTIF($F$3:$F499, $F499)=1,
  SUMIF($F:$F, $F499, $I:$I),
  ""
)</f>
        <v/>
      </c>
      <c r="H499" t="s">
        <v>183</v>
      </c>
      <c r="I499" t="s">
        <v>4372</v>
      </c>
      <c r="J499">
        <v>0.87</v>
      </c>
    </row>
    <row r="500" spans="1:10" x14ac:dyDescent="0.25">
      <c r="A500" s="121" t="s">
        <v>184</v>
      </c>
      <c r="B500" s="26" t="s">
        <v>3978</v>
      </c>
      <c r="C500" s="55">
        <v>0.82141798884788408</v>
      </c>
      <c r="D5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500" s="26" t="str">
        <f>IF(
  COUNTIF($F$3:$F500, $F500)=1,
  SUMIF($F:$F, $F500, $I:$I),
  ""
)</f>
        <v/>
      </c>
      <c r="H500" t="s">
        <v>184</v>
      </c>
      <c r="I500" t="s">
        <v>3978</v>
      </c>
      <c r="J500">
        <v>0.82</v>
      </c>
    </row>
    <row r="501" spans="1:10" x14ac:dyDescent="0.25">
      <c r="A501" s="121" t="s">
        <v>184</v>
      </c>
      <c r="B501" s="26" t="s">
        <v>4374</v>
      </c>
      <c r="C501" s="55">
        <v>0.17858201115211594</v>
      </c>
      <c r="D5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501" s="26" t="str">
        <f>IF(
  COUNTIF($F$3:$F501, $F501)=1,
  SUMIF($F:$F, $F501, $I:$I),
  ""
)</f>
        <v/>
      </c>
      <c r="H501" t="s">
        <v>184</v>
      </c>
      <c r="I501" t="s">
        <v>4374</v>
      </c>
      <c r="J501">
        <v>0.18</v>
      </c>
    </row>
    <row r="502" spans="1:10" x14ac:dyDescent="0.25">
      <c r="A502" s="121" t="s">
        <v>36</v>
      </c>
      <c r="B502" s="26" t="s">
        <v>3672</v>
      </c>
      <c r="C502" s="55">
        <v>1</v>
      </c>
      <c r="D5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2" s="26" t="str">
        <f>IF(
  COUNTIF($F$3:$F502, $F502)=1,
  SUMIF($F:$F, $F502, $I:$I),
  ""
)</f>
        <v/>
      </c>
      <c r="H502" t="s">
        <v>36</v>
      </c>
      <c r="I502" t="s">
        <v>3672</v>
      </c>
      <c r="J502">
        <v>1</v>
      </c>
    </row>
    <row r="503" spans="1:10" x14ac:dyDescent="0.25">
      <c r="A503" s="121" t="s">
        <v>37</v>
      </c>
      <c r="B503" s="26" t="s">
        <v>290</v>
      </c>
      <c r="C503" s="55">
        <v>1</v>
      </c>
      <c r="D5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3" s="26" t="str">
        <f>IF(
  COUNTIF($F$3:$F503, $F503)=1,
  SUMIF($F:$F, $F503, $I:$I),
  ""
)</f>
        <v/>
      </c>
      <c r="H503" t="s">
        <v>37</v>
      </c>
      <c r="I503" t="s">
        <v>290</v>
      </c>
      <c r="J503">
        <v>1</v>
      </c>
    </row>
    <row r="504" spans="1:10" x14ac:dyDescent="0.25">
      <c r="A504" s="121" t="s">
        <v>243</v>
      </c>
      <c r="B504" s="26" t="s">
        <v>574</v>
      </c>
      <c r="C504" s="55">
        <v>0.19522531430993081</v>
      </c>
      <c r="D5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04" s="26" t="str">
        <f>IF(
  COUNTIF($F$3:$F504, $F504)=1,
  SUMIF($F:$F, $F504, $I:$I),
  ""
)</f>
        <v/>
      </c>
      <c r="H504" t="s">
        <v>243</v>
      </c>
      <c r="I504" t="s">
        <v>574</v>
      </c>
      <c r="J504">
        <v>0.2</v>
      </c>
    </row>
    <row r="505" spans="1:10" x14ac:dyDescent="0.25">
      <c r="A505" s="121" t="s">
        <v>243</v>
      </c>
      <c r="B505" s="26" t="s">
        <v>3672</v>
      </c>
      <c r="C505" s="55">
        <v>0.30456279135471115</v>
      </c>
      <c r="D5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505" s="26" t="str">
        <f>IF(
  COUNTIF($F$3:$F505, $F505)=1,
  SUMIF($F:$F, $F505, $I:$I),
  ""
)</f>
        <v/>
      </c>
      <c r="H505" t="s">
        <v>243</v>
      </c>
      <c r="I505" t="s">
        <v>3672</v>
      </c>
      <c r="J505">
        <v>0.3</v>
      </c>
    </row>
    <row r="506" spans="1:10" x14ac:dyDescent="0.25">
      <c r="A506" s="121" t="s">
        <v>243</v>
      </c>
      <c r="B506" s="26" t="s">
        <v>3897</v>
      </c>
      <c r="C506" s="55">
        <v>0.50021189433535818</v>
      </c>
      <c r="D5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06" s="26" t="str">
        <f>IF(
  COUNTIF($F$3:$F506, $F506)=1,
  SUMIF($F:$F, $F506, $I:$I),
  ""
)</f>
        <v/>
      </c>
      <c r="H506" t="s">
        <v>243</v>
      </c>
      <c r="I506" t="s">
        <v>3897</v>
      </c>
      <c r="J506">
        <v>0.5</v>
      </c>
    </row>
    <row r="507" spans="1:10" x14ac:dyDescent="0.25">
      <c r="A507" s="121" t="s">
        <v>38</v>
      </c>
      <c r="B507" s="26" t="s">
        <v>3457</v>
      </c>
      <c r="C507" s="55">
        <v>1</v>
      </c>
      <c r="D5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7" s="26" t="str">
        <f>IF(
  COUNTIF($F$3:$F507, $F507)=1,
  SUMIF($F:$F, $F507, $I:$I),
  ""
)</f>
        <v/>
      </c>
      <c r="H507" t="s">
        <v>38</v>
      </c>
      <c r="I507" t="s">
        <v>3457</v>
      </c>
      <c r="J507">
        <v>1</v>
      </c>
    </row>
    <row r="508" spans="1:10" x14ac:dyDescent="0.25">
      <c r="A508" s="121" t="s">
        <v>40</v>
      </c>
      <c r="B508" s="26" t="s">
        <v>3173</v>
      </c>
      <c r="C508" s="55">
        <v>1</v>
      </c>
      <c r="D5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8" s="26" t="str">
        <f>IF(
  COUNTIF($F$3:$F508, $F508)=1,
  SUMIF($F:$F, $F508, $I:$I),
  ""
)</f>
        <v/>
      </c>
      <c r="H508" t="s">
        <v>40</v>
      </c>
      <c r="I508" t="s">
        <v>3173</v>
      </c>
      <c r="J508">
        <v>1</v>
      </c>
    </row>
    <row r="509" spans="1:10" x14ac:dyDescent="0.25">
      <c r="A509" s="121" t="s">
        <v>185</v>
      </c>
      <c r="B509" s="26" t="s">
        <v>4372</v>
      </c>
      <c r="C509" s="55">
        <v>1</v>
      </c>
      <c r="D5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09" s="26" t="str">
        <f>IF(
  COUNTIF($F$3:$F509, $F509)=1,
  SUMIF($F:$F, $F509, $I:$I),
  ""
)</f>
        <v/>
      </c>
      <c r="H509" t="s">
        <v>185</v>
      </c>
      <c r="I509" t="s">
        <v>4372</v>
      </c>
      <c r="J509">
        <v>1</v>
      </c>
    </row>
    <row r="510" spans="1:10" x14ac:dyDescent="0.25">
      <c r="A510" s="121" t="s">
        <v>41</v>
      </c>
      <c r="B510" s="26" t="s">
        <v>3779</v>
      </c>
      <c r="C510" s="55">
        <v>1</v>
      </c>
      <c r="D5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0" s="26" t="str">
        <f>IF(
  COUNTIF($F$3:$F510, $F510)=1,
  SUMIF($F:$F, $F510, $I:$I),
  ""
)</f>
        <v/>
      </c>
      <c r="H510" t="s">
        <v>41</v>
      </c>
      <c r="I510" t="s">
        <v>3779</v>
      </c>
      <c r="J510">
        <v>1</v>
      </c>
    </row>
    <row r="511" spans="1:10" x14ac:dyDescent="0.25">
      <c r="A511" s="121" t="s">
        <v>186</v>
      </c>
      <c r="B511" s="26" t="s">
        <v>3670</v>
      </c>
      <c r="C511" s="55">
        <v>0.40676317915987564</v>
      </c>
      <c r="D5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511" s="26" t="str">
        <f>IF(
  COUNTIF($F$3:$F511, $F511)=1,
  SUMIF($F:$F, $F511, $I:$I),
  ""
)</f>
        <v/>
      </c>
      <c r="H511" t="s">
        <v>186</v>
      </c>
      <c r="I511" t="s">
        <v>3670</v>
      </c>
      <c r="J511">
        <v>0.41</v>
      </c>
    </row>
    <row r="512" spans="1:10" x14ac:dyDescent="0.25">
      <c r="A512" s="121" t="s">
        <v>186</v>
      </c>
      <c r="B512" s="26" t="s">
        <v>3713</v>
      </c>
      <c r="C512" s="55">
        <v>0.5932368208401243</v>
      </c>
      <c r="D5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512" s="26" t="str">
        <f>IF(
  COUNTIF($F$3:$F512, $F512)=1,
  SUMIF($F:$F, $F512, $I:$I),
  ""
)</f>
        <v/>
      </c>
      <c r="H512" t="s">
        <v>186</v>
      </c>
      <c r="I512" t="s">
        <v>3713</v>
      </c>
      <c r="J512">
        <v>0.59</v>
      </c>
    </row>
    <row r="513" spans="1:10" x14ac:dyDescent="0.25">
      <c r="A513" s="121" t="s">
        <v>42</v>
      </c>
      <c r="B513" s="26" t="s">
        <v>12</v>
      </c>
      <c r="C513" s="55">
        <v>0.99987854128078213</v>
      </c>
      <c r="D5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3" s="26" t="str">
        <f>IF(
  COUNTIF($F$3:$F513, $F513)=1,
  SUMIF($F:$F, $F513, $I:$I),
  ""
)</f>
        <v/>
      </c>
      <c r="H513" t="s">
        <v>42</v>
      </c>
      <c r="I513" t="s">
        <v>12</v>
      </c>
      <c r="J513">
        <v>1</v>
      </c>
    </row>
    <row r="514" spans="1:10" x14ac:dyDescent="0.25">
      <c r="A514" s="121" t="s">
        <v>42</v>
      </c>
      <c r="B514" s="26" t="s">
        <v>4372</v>
      </c>
      <c r="C514" s="55">
        <v>1.2145871921780585E-4</v>
      </c>
      <c r="D5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14" s="26" t="str">
        <f>IF(
  COUNTIF($F$3:$F514, $F514)=1,
  SUMIF($F:$F, $F514, $I:$I),
  ""
)</f>
        <v/>
      </c>
      <c r="H514" t="s">
        <v>42</v>
      </c>
      <c r="I514" t="s">
        <v>4372</v>
      </c>
      <c r="J514">
        <v>0</v>
      </c>
    </row>
    <row r="515" spans="1:10" x14ac:dyDescent="0.25">
      <c r="A515" s="121" t="s">
        <v>244</v>
      </c>
      <c r="B515" s="26" t="s">
        <v>3175</v>
      </c>
      <c r="C515" s="55">
        <v>1</v>
      </c>
      <c r="D5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5" s="26" t="str">
        <f>IF(
  COUNTIF($F$3:$F515, $F515)=1,
  SUMIF($F:$F, $F515, $I:$I),
  ""
)</f>
        <v/>
      </c>
      <c r="H515" t="s">
        <v>244</v>
      </c>
      <c r="I515" t="s">
        <v>3175</v>
      </c>
      <c r="J515">
        <v>1</v>
      </c>
    </row>
    <row r="516" spans="1:10" x14ac:dyDescent="0.25">
      <c r="A516" s="121" t="s">
        <v>43</v>
      </c>
      <c r="B516" s="26" t="s">
        <v>4078</v>
      </c>
      <c r="C516" s="55">
        <v>1</v>
      </c>
      <c r="D5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6" s="26" t="str">
        <f>IF(
  COUNTIF($F$3:$F516, $F516)=1,
  SUMIF($F:$F, $F516, $I:$I),
  ""
)</f>
        <v/>
      </c>
      <c r="H516" t="s">
        <v>43</v>
      </c>
      <c r="I516" t="s">
        <v>4078</v>
      </c>
      <c r="J516">
        <v>1</v>
      </c>
    </row>
    <row r="517" spans="1:10" x14ac:dyDescent="0.25">
      <c r="A517" s="121" t="s">
        <v>187</v>
      </c>
      <c r="B517" s="26" t="s">
        <v>4372</v>
      </c>
      <c r="C517" s="55">
        <v>0.99891501885154743</v>
      </c>
      <c r="D5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7" s="26" t="str">
        <f>IF(
  COUNTIF($F$3:$F517, $F517)=1,
  SUMIF($F:$F, $F517, $I:$I),
  ""
)</f>
        <v/>
      </c>
      <c r="H517" t="s">
        <v>187</v>
      </c>
      <c r="I517" t="s">
        <v>4078</v>
      </c>
      <c r="J517">
        <v>0</v>
      </c>
    </row>
    <row r="518" spans="1:10" x14ac:dyDescent="0.25">
      <c r="A518" s="121" t="s">
        <v>187</v>
      </c>
      <c r="B518" s="26" t="s">
        <v>4078</v>
      </c>
      <c r="C518" s="55">
        <v>1.0849811484525457E-3</v>
      </c>
      <c r="D5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18" s="26" t="str">
        <f>IF(
  COUNTIF($F$3:$F518, $F518)=1,
  SUMIF($F:$F, $F518, $I:$I),
  ""
)</f>
        <v/>
      </c>
      <c r="H518" t="s">
        <v>187</v>
      </c>
      <c r="I518" t="s">
        <v>4372</v>
      </c>
      <c r="J518">
        <v>1</v>
      </c>
    </row>
    <row r="519" spans="1:10" x14ac:dyDescent="0.25">
      <c r="A519" s="121" t="s">
        <v>47</v>
      </c>
      <c r="B519" s="26" t="s">
        <v>3672</v>
      </c>
      <c r="C519" s="55">
        <v>1</v>
      </c>
      <c r="D5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19" s="26" t="str">
        <f>IF(
  COUNTIF($F$3:$F519, $F519)=1,
  SUMIF($F:$F, $F519, $I:$I),
  ""
)</f>
        <v/>
      </c>
      <c r="H519" t="s">
        <v>47</v>
      </c>
      <c r="I519" t="s">
        <v>3672</v>
      </c>
      <c r="J519">
        <v>1</v>
      </c>
    </row>
    <row r="520" spans="1:10" x14ac:dyDescent="0.25">
      <c r="A520" s="121" t="s">
        <v>188</v>
      </c>
      <c r="B520" s="26" t="s">
        <v>576</v>
      </c>
      <c r="C520" s="55">
        <v>0.18958581516203105</v>
      </c>
      <c r="D5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20" s="26" t="str">
        <f>IF(
  COUNTIF($F$3:$F520, $F520)=1,
  SUMIF($F:$F, $F520, $I:$I),
  ""
)</f>
        <v/>
      </c>
      <c r="H520" t="s">
        <v>188</v>
      </c>
      <c r="I520" t="s">
        <v>576</v>
      </c>
      <c r="J520">
        <v>0.19</v>
      </c>
    </row>
    <row r="521" spans="1:10" x14ac:dyDescent="0.25">
      <c r="A521" s="121" t="s">
        <v>188</v>
      </c>
      <c r="B521" s="26" t="s">
        <v>3479</v>
      </c>
      <c r="C521" s="55">
        <v>2.4170853403774107E-4</v>
      </c>
      <c r="D5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21" s="26" t="str">
        <f>IF(
  COUNTIF($F$3:$F521, $F521)=1,
  SUMIF($F:$F, $F521, $I:$I),
  ""
)</f>
        <v/>
      </c>
      <c r="H521" t="s">
        <v>188</v>
      </c>
      <c r="I521" t="s">
        <v>3479</v>
      </c>
      <c r="J521">
        <v>0</v>
      </c>
    </row>
    <row r="522" spans="1:10" x14ac:dyDescent="0.25">
      <c r="A522" s="121" t="s">
        <v>188</v>
      </c>
      <c r="B522" s="26" t="s">
        <v>4374</v>
      </c>
      <c r="C522" s="55">
        <v>0.6213808463251671</v>
      </c>
      <c r="D5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522" s="26" t="str">
        <f>IF(
  COUNTIF($F$3:$F522, $F522)=1,
  SUMIF($F:$F, $F522, $I:$I),
  ""
)</f>
        <v/>
      </c>
      <c r="H522" t="s">
        <v>188</v>
      </c>
      <c r="I522" t="s">
        <v>4078</v>
      </c>
      <c r="J522">
        <v>0.19</v>
      </c>
    </row>
    <row r="523" spans="1:10" x14ac:dyDescent="0.25">
      <c r="A523" s="121" t="s">
        <v>188</v>
      </c>
      <c r="B523" s="26" t="s">
        <v>4078</v>
      </c>
      <c r="C523" s="55">
        <v>0.1887916299787642</v>
      </c>
      <c r="D5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23" s="26" t="str">
        <f>IF(
  COUNTIF($F$3:$F523, $F523)=1,
  SUMIF($F:$F, $F523, $I:$I),
  ""
)</f>
        <v/>
      </c>
      <c r="H523" t="s">
        <v>188</v>
      </c>
      <c r="I523" t="s">
        <v>4374</v>
      </c>
      <c r="J523">
        <v>0.62</v>
      </c>
    </row>
    <row r="524" spans="1:10" x14ac:dyDescent="0.25">
      <c r="A524" s="121" t="s">
        <v>3139</v>
      </c>
      <c r="B524" s="26" t="s">
        <v>3779</v>
      </c>
      <c r="C524" s="55">
        <v>0.39380317618329158</v>
      </c>
      <c r="D5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524" s="26" t="str">
        <f>IF(
  COUNTIF($F$3:$F524, $F524)=1,
  SUMIF($F:$F, $F524, $I:$I),
  ""
)</f>
        <v/>
      </c>
      <c r="H524" t="s">
        <v>3139</v>
      </c>
      <c r="I524" t="s">
        <v>3738</v>
      </c>
      <c r="J524">
        <v>0.61</v>
      </c>
    </row>
    <row r="525" spans="1:10" x14ac:dyDescent="0.25">
      <c r="A525" s="121" t="s">
        <v>3139</v>
      </c>
      <c r="B525" s="26" t="s">
        <v>3738</v>
      </c>
      <c r="C525" s="55">
        <v>0.60619682381670836</v>
      </c>
      <c r="D5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0.61</v>
      </c>
      <c r="E525" s="26" t="str">
        <f>IF(
  COUNTIF($F$3:$F525, $F525)=1,
  SUMIF($F:$F, $F525, $I:$I),
  ""
)</f>
        <v/>
      </c>
      <c r="H525" t="s">
        <v>3139</v>
      </c>
      <c r="I525" t="s">
        <v>3779</v>
      </c>
      <c r="J525">
        <v>0.39</v>
      </c>
    </row>
    <row r="526" spans="1:10" x14ac:dyDescent="0.25">
      <c r="A526" s="121" t="s">
        <v>3140</v>
      </c>
      <c r="B526" s="26" t="s">
        <v>4372</v>
      </c>
      <c r="C526" s="55">
        <v>1</v>
      </c>
      <c r="D5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6" s="26" t="str">
        <f>IF(
  COUNTIF($F$3:$F526, $F526)=1,
  SUMIF($F:$F, $F526, $I:$I),
  ""
)</f>
        <v/>
      </c>
      <c r="H526" t="s">
        <v>3140</v>
      </c>
      <c r="I526" t="s">
        <v>4372</v>
      </c>
      <c r="J526">
        <v>1</v>
      </c>
    </row>
    <row r="527" spans="1:10" x14ac:dyDescent="0.25">
      <c r="A527" s="121" t="s">
        <v>3141</v>
      </c>
      <c r="B527" s="26" t="s">
        <v>3173</v>
      </c>
      <c r="C527" s="55">
        <v>1</v>
      </c>
      <c r="D5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7" s="26" t="str">
        <f>IF(
  COUNTIF($F$3:$F527, $F527)=1,
  SUMIF($F:$F, $F527, $I:$I),
  ""
)</f>
        <v/>
      </c>
      <c r="H527" t="s">
        <v>3141</v>
      </c>
      <c r="I527" t="s">
        <v>3173</v>
      </c>
      <c r="J527">
        <v>1</v>
      </c>
    </row>
    <row r="528" spans="1:10" x14ac:dyDescent="0.25">
      <c r="A528" s="121" t="s">
        <v>3459</v>
      </c>
      <c r="B528" s="26" t="s">
        <v>3672</v>
      </c>
      <c r="C528" s="55">
        <v>1</v>
      </c>
      <c r="D5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8" s="26" t="str">
        <f>IF(
  COUNTIF($F$3:$F528, $F528)=1,
  SUMIF($F:$F, $F528, $I:$I),
  ""
)</f>
        <v/>
      </c>
      <c r="H528" t="s">
        <v>3459</v>
      </c>
      <c r="I528" t="s">
        <v>3672</v>
      </c>
      <c r="J528">
        <v>1</v>
      </c>
    </row>
    <row r="529" spans="1:10" x14ac:dyDescent="0.25">
      <c r="A529" s="121" t="s">
        <v>4065</v>
      </c>
      <c r="B529" s="26" t="s">
        <v>292</v>
      </c>
      <c r="C529" s="55">
        <v>1</v>
      </c>
      <c r="D5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29" s="26" t="str">
        <f>IF(
  COUNTIF($F$3:$F529, $F529)=1,
  SUMIF($F:$F, $F529, $I:$I),
  ""
)</f>
        <v/>
      </c>
      <c r="H529" t="s">
        <v>4065</v>
      </c>
      <c r="I529" t="s">
        <v>292</v>
      </c>
      <c r="J529">
        <v>1</v>
      </c>
    </row>
    <row r="530" spans="1:10" x14ac:dyDescent="0.25">
      <c r="A530" s="121" t="s">
        <v>4150</v>
      </c>
      <c r="B530" s="26" t="s">
        <v>3897</v>
      </c>
      <c r="C530" s="55">
        <v>0.10148647203507646</v>
      </c>
      <c r="D5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530" s="26" t="str">
        <f>IF(
  COUNTIF($F$3:$F530, $F530)=1,
  SUMIF($F:$F, $F530, $I:$I),
  ""
)</f>
        <v/>
      </c>
      <c r="H530" t="s">
        <v>4150</v>
      </c>
      <c r="I530" t="s">
        <v>3897</v>
      </c>
      <c r="J530">
        <v>0.1</v>
      </c>
    </row>
    <row r="531" spans="1:10" x14ac:dyDescent="0.25">
      <c r="A531" s="121" t="s">
        <v>4150</v>
      </c>
      <c r="B531" s="26" t="s">
        <v>4372</v>
      </c>
      <c r="C531" s="55">
        <v>0.89851352796492356</v>
      </c>
      <c r="D5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531" s="26" t="str">
        <f>IF(
  COUNTIF($F$3:$F531, $F531)=1,
  SUMIF($F:$F, $F531, $I:$I),
  ""
)</f>
        <v/>
      </c>
      <c r="H531" t="s">
        <v>4150</v>
      </c>
      <c r="I531" t="s">
        <v>4372</v>
      </c>
      <c r="J531">
        <v>0.9</v>
      </c>
    </row>
    <row r="532" spans="1:10" x14ac:dyDescent="0.25">
      <c r="A532" s="121" t="s">
        <v>245</v>
      </c>
      <c r="B532" s="26" t="s">
        <v>4372</v>
      </c>
      <c r="C532" s="55">
        <v>1</v>
      </c>
      <c r="D5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2" s="26" t="str">
        <f>IF(
  COUNTIF($F$3:$F532, $F532)=1,
  SUMIF($F:$F, $F532, $I:$I),
  ""
)</f>
        <v/>
      </c>
      <c r="H532" t="s">
        <v>245</v>
      </c>
      <c r="I532" t="s">
        <v>4372</v>
      </c>
      <c r="J532">
        <v>1</v>
      </c>
    </row>
    <row r="533" spans="1:10" x14ac:dyDescent="0.25">
      <c r="A533" s="121" t="s">
        <v>49</v>
      </c>
      <c r="B533" s="26" t="s">
        <v>3175</v>
      </c>
      <c r="C533" s="55">
        <v>1</v>
      </c>
      <c r="D5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33" s="26" t="str">
        <f>IF(
  COUNTIF($F$3:$F533, $F533)=1,
  SUMIF($F:$F, $F533, $I:$I),
  ""
)</f>
        <v/>
      </c>
      <c r="H533" t="s">
        <v>49</v>
      </c>
      <c r="I533" t="s">
        <v>3175</v>
      </c>
      <c r="J533">
        <v>1</v>
      </c>
    </row>
    <row r="534" spans="1:10" x14ac:dyDescent="0.25">
      <c r="A534" s="121" t="s">
        <v>1248</v>
      </c>
      <c r="B534" s="26" t="s">
        <v>288</v>
      </c>
      <c r="C534" s="55">
        <v>0.62557925259478064</v>
      </c>
      <c r="D5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534" s="26" t="str">
        <f>IF(
  COUNTIF($F$3:$F534, $F534)=1,
  SUMIF($F:$F, $F534, $I:$I),
  ""
)</f>
        <v/>
      </c>
      <c r="H534" t="s">
        <v>1248</v>
      </c>
      <c r="I534" t="s">
        <v>288</v>
      </c>
      <c r="J534">
        <v>0.63</v>
      </c>
    </row>
    <row r="535" spans="1:10" x14ac:dyDescent="0.25">
      <c r="A535" s="121" t="s">
        <v>1248</v>
      </c>
      <c r="B535" s="26" t="s">
        <v>4372</v>
      </c>
      <c r="C535" s="55">
        <v>0.37442074740521936</v>
      </c>
      <c r="D5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535" s="26" t="str">
        <f>IF(
  COUNTIF($F$3:$F535, $F535)=1,
  SUMIF($F:$F, $F535, $I:$I),
  ""
)</f>
        <v/>
      </c>
      <c r="H535" t="s">
        <v>1248</v>
      </c>
      <c r="I535" t="s">
        <v>4372</v>
      </c>
      <c r="J535">
        <v>0.37</v>
      </c>
    </row>
    <row r="536" spans="1:10" x14ac:dyDescent="0.25">
      <c r="A536" s="121" t="s">
        <v>3981</v>
      </c>
      <c r="B536" s="26" t="s">
        <v>3479</v>
      </c>
      <c r="C536" s="55">
        <v>0.50353551453328305</v>
      </c>
      <c r="D5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36" s="26" t="str">
        <f>IF(
  COUNTIF($F$3:$F536, $F536)=1,
  SUMIF($F:$F, $F536, $I:$I),
  ""
)</f>
        <v/>
      </c>
      <c r="H536" t="s">
        <v>3981</v>
      </c>
      <c r="I536" t="s">
        <v>3479</v>
      </c>
      <c r="J536">
        <v>0.5</v>
      </c>
    </row>
    <row r="537" spans="1:10" x14ac:dyDescent="0.25">
      <c r="A537" s="121" t="s">
        <v>3981</v>
      </c>
      <c r="B537" s="26" t="s">
        <v>4126</v>
      </c>
      <c r="C537" s="55">
        <v>0.4964644854667169</v>
      </c>
      <c r="D5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37" s="26" t="str">
        <f>IF(
  COUNTIF($F$3:$F537, $F537)=1,
  SUMIF($F:$F, $F537, $I:$I),
  ""
)</f>
        <v/>
      </c>
      <c r="H537" t="s">
        <v>3981</v>
      </c>
      <c r="I537" t="s">
        <v>4126</v>
      </c>
      <c r="J537">
        <v>0.5</v>
      </c>
    </row>
    <row r="538" spans="1:10" x14ac:dyDescent="0.25">
      <c r="A538" s="121" t="s">
        <v>3982</v>
      </c>
      <c r="B538" s="26" t="s">
        <v>3479</v>
      </c>
      <c r="C538" s="55">
        <v>7.1213200200003039E-3</v>
      </c>
      <c r="D5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38" s="26" t="str">
        <f>IF(
  COUNTIF($F$3:$F538, $F538)=1,
  SUMIF($F:$F, $F538, $I:$I),
  ""
)</f>
        <v/>
      </c>
      <c r="H538" t="s">
        <v>3982</v>
      </c>
      <c r="I538" t="s">
        <v>3479</v>
      </c>
      <c r="J538">
        <v>0.01</v>
      </c>
    </row>
    <row r="539" spans="1:10" x14ac:dyDescent="0.25">
      <c r="A539" s="121" t="s">
        <v>3982</v>
      </c>
      <c r="B539" s="26" t="s">
        <v>4078</v>
      </c>
      <c r="C539" s="55">
        <v>0.92912013818391181</v>
      </c>
      <c r="D5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539" s="26" t="str">
        <f>IF(
  COUNTIF($F$3:$F539, $F539)=1,
  SUMIF($F:$F, $F539, $I:$I),
  ""
)</f>
        <v/>
      </c>
      <c r="H539" t="s">
        <v>3982</v>
      </c>
      <c r="I539" t="s">
        <v>4078</v>
      </c>
      <c r="J539">
        <v>0.93</v>
      </c>
    </row>
    <row r="540" spans="1:10" x14ac:dyDescent="0.25">
      <c r="A540" s="121" t="s">
        <v>3982</v>
      </c>
      <c r="B540" s="26" t="s">
        <v>4126</v>
      </c>
      <c r="C540" s="55">
        <v>6.3758541796087836E-2</v>
      </c>
      <c r="D5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540" s="26" t="str">
        <f>IF(
  COUNTIF($F$3:$F540, $F540)=1,
  SUMIF($F:$F, $F540, $I:$I),
  ""
)</f>
        <v/>
      </c>
      <c r="H540" t="s">
        <v>3982</v>
      </c>
      <c r="I540" t="s">
        <v>4126</v>
      </c>
      <c r="J540">
        <v>0.06</v>
      </c>
    </row>
    <row r="541" spans="1:10" x14ac:dyDescent="0.25">
      <c r="A541" s="121" t="s">
        <v>4293</v>
      </c>
      <c r="B541" s="26" t="s">
        <v>3479</v>
      </c>
      <c r="C541" s="55">
        <v>0.30244837758112098</v>
      </c>
      <c r="D5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541" s="26" t="str">
        <f>IF(
  COUNTIF($F$3:$F541, $F541)=1,
  SUMIF($F:$F, $F541, $I:$I),
  ""
)</f>
        <v/>
      </c>
      <c r="H541" t="s">
        <v>4293</v>
      </c>
      <c r="I541" t="s">
        <v>3479</v>
      </c>
      <c r="J541">
        <v>0.3</v>
      </c>
    </row>
    <row r="542" spans="1:10" x14ac:dyDescent="0.25">
      <c r="A542" s="121" t="s">
        <v>4293</v>
      </c>
      <c r="B542" s="26" t="s">
        <v>4126</v>
      </c>
      <c r="C542" s="55">
        <v>0.69755162241887914</v>
      </c>
      <c r="D5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542" s="26" t="str">
        <f>IF(
  COUNTIF($F$3:$F542, $F542)=1,
  SUMIF($F:$F, $F542, $I:$I),
  ""
)</f>
        <v/>
      </c>
      <c r="H542" t="s">
        <v>4293</v>
      </c>
      <c r="I542" t="s">
        <v>4126</v>
      </c>
      <c r="J542">
        <v>0.7</v>
      </c>
    </row>
    <row r="543" spans="1:10" x14ac:dyDescent="0.25">
      <c r="A543" s="121" t="s">
        <v>3870</v>
      </c>
      <c r="B543" s="26" t="s">
        <v>3479</v>
      </c>
      <c r="C543" s="55">
        <v>0.11359425493716337</v>
      </c>
      <c r="D5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543" s="26" t="str">
        <f>IF(
  COUNTIF($F$3:$F543, $F543)=1,
  SUMIF($F:$F, $F543, $I:$I),
  ""
)</f>
        <v/>
      </c>
      <c r="H543" t="s">
        <v>3870</v>
      </c>
      <c r="I543" t="s">
        <v>3479</v>
      </c>
      <c r="J543">
        <v>0.11</v>
      </c>
    </row>
    <row r="544" spans="1:10" x14ac:dyDescent="0.25">
      <c r="A544" s="121" t="s">
        <v>3870</v>
      </c>
      <c r="B544" s="26" t="s">
        <v>4126</v>
      </c>
      <c r="C544" s="55">
        <v>0.88640574506283654</v>
      </c>
      <c r="D5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544" s="26" t="str">
        <f>IF(
  COUNTIF($F$3:$F544, $F544)=1,
  SUMIF($F:$F, $F544, $I:$I),
  ""
)</f>
        <v/>
      </c>
      <c r="H544" t="s">
        <v>3870</v>
      </c>
      <c r="I544" t="s">
        <v>4126</v>
      </c>
      <c r="J544">
        <v>0.89</v>
      </c>
    </row>
    <row r="545" spans="1:10" x14ac:dyDescent="0.25">
      <c r="A545" s="121" t="s">
        <v>3941</v>
      </c>
      <c r="B545" s="26" t="s">
        <v>3479</v>
      </c>
      <c r="C545" s="55">
        <v>0.24184995914967239</v>
      </c>
      <c r="D5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545" s="26" t="str">
        <f>IF(
  COUNTIF($F$3:$F545, $F545)=1,
  SUMIF($F:$F, $F545, $I:$I),
  ""
)</f>
        <v/>
      </c>
      <c r="H545" t="s">
        <v>3941</v>
      </c>
      <c r="I545" t="s">
        <v>3479</v>
      </c>
      <c r="J545">
        <v>0.24</v>
      </c>
    </row>
    <row r="546" spans="1:10" x14ac:dyDescent="0.25">
      <c r="A546" s="121" t="s">
        <v>3941</v>
      </c>
      <c r="B546" s="26" t="s">
        <v>4126</v>
      </c>
      <c r="C546" s="55">
        <v>0.75815004085032767</v>
      </c>
      <c r="D5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546" s="26" t="str">
        <f>IF(
  COUNTIF($F$3:$F546, $F546)=1,
  SUMIF($F:$F, $F546, $I:$I),
  ""
)</f>
        <v/>
      </c>
      <c r="H546" t="s">
        <v>3941</v>
      </c>
      <c r="I546" t="s">
        <v>4126</v>
      </c>
      <c r="J546">
        <v>0.76</v>
      </c>
    </row>
    <row r="547" spans="1:10" x14ac:dyDescent="0.25">
      <c r="A547" s="121" t="s">
        <v>3910</v>
      </c>
      <c r="B547" s="26" t="s">
        <v>3457</v>
      </c>
      <c r="C547" s="55">
        <v>0.87727279376270795</v>
      </c>
      <c r="D5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547" s="26" t="str">
        <f>IF(
  COUNTIF($F$3:$F547, $F547)=1,
  SUMIF($F:$F, $F547, $I:$I),
  ""
)</f>
        <v/>
      </c>
      <c r="H547" t="s">
        <v>3910</v>
      </c>
      <c r="I547" t="s">
        <v>3457</v>
      </c>
      <c r="J547">
        <v>0.88</v>
      </c>
    </row>
    <row r="548" spans="1:10" x14ac:dyDescent="0.25">
      <c r="A548" s="121" t="s">
        <v>3910</v>
      </c>
      <c r="B548" s="26" t="s">
        <v>3477</v>
      </c>
      <c r="C548" s="55">
        <v>0.12272720623729209</v>
      </c>
      <c r="D5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548" s="26" t="str">
        <f>IF(
  COUNTIF($F$3:$F548, $F548)=1,
  SUMIF($F:$F, $F548, $I:$I),
  ""
)</f>
        <v/>
      </c>
      <c r="H548" t="s">
        <v>3910</v>
      </c>
      <c r="I548" t="s">
        <v>3477</v>
      </c>
      <c r="J548">
        <v>0.12</v>
      </c>
    </row>
    <row r="549" spans="1:10" x14ac:dyDescent="0.25">
      <c r="A549" s="121" t="s">
        <v>3655</v>
      </c>
      <c r="B549" s="26" t="s">
        <v>576</v>
      </c>
      <c r="C549" s="55">
        <v>1</v>
      </c>
      <c r="D5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49" s="26" t="str">
        <f>IF(
  COUNTIF($F$3:$F549, $F549)=1,
  SUMIF($F:$F, $F549, $I:$I),
  ""
)</f>
        <v/>
      </c>
      <c r="H549" t="s">
        <v>3655</v>
      </c>
      <c r="I549" t="s">
        <v>576</v>
      </c>
      <c r="J549">
        <v>1</v>
      </c>
    </row>
    <row r="550" spans="1:10" x14ac:dyDescent="0.25">
      <c r="A550" s="121" t="s">
        <v>3911</v>
      </c>
      <c r="B550" s="26" t="s">
        <v>3479</v>
      </c>
      <c r="C550" s="55">
        <v>0.52940314634727026</v>
      </c>
      <c r="D5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550" s="26" t="str">
        <f>IF(
  COUNTIF($F$3:$F550, $F550)=1,
  SUMIF($F:$F, $F550, $I:$I),
  ""
)</f>
        <v/>
      </c>
      <c r="H550" t="s">
        <v>3911</v>
      </c>
      <c r="I550" t="s">
        <v>3479</v>
      </c>
      <c r="J550">
        <v>0.53</v>
      </c>
    </row>
    <row r="551" spans="1:10" x14ac:dyDescent="0.25">
      <c r="A551" s="121" t="s">
        <v>3911</v>
      </c>
      <c r="B551" s="26" t="s">
        <v>4126</v>
      </c>
      <c r="C551" s="55">
        <v>0.47059685365272974</v>
      </c>
      <c r="D5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551" s="26" t="str">
        <f>IF(
  COUNTIF($F$3:$F551, $F551)=1,
  SUMIF($F:$F, $F551, $I:$I),
  ""
)</f>
        <v/>
      </c>
      <c r="H551" t="s">
        <v>3911</v>
      </c>
      <c r="I551" t="s">
        <v>4126</v>
      </c>
      <c r="J551">
        <v>0.47</v>
      </c>
    </row>
    <row r="552" spans="1:10" x14ac:dyDescent="0.25">
      <c r="A552" s="121" t="s">
        <v>3871</v>
      </c>
      <c r="B552" s="26" t="s">
        <v>4374</v>
      </c>
      <c r="C552" s="55">
        <v>1</v>
      </c>
      <c r="D5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2" s="26" t="str">
        <f>IF(
  COUNTIF($F$3:$F552, $F552)=1,
  SUMIF($F:$F, $F552, $I:$I),
  ""
)</f>
        <v/>
      </c>
      <c r="H552" t="s">
        <v>3871</v>
      </c>
      <c r="I552" t="s">
        <v>4374</v>
      </c>
      <c r="J552">
        <v>1</v>
      </c>
    </row>
    <row r="553" spans="1:10" x14ac:dyDescent="0.25">
      <c r="A553" s="121" t="s">
        <v>3730</v>
      </c>
      <c r="B553" s="26" t="s">
        <v>3457</v>
      </c>
      <c r="C553" s="55">
        <v>6.4266658197294033E-2</v>
      </c>
      <c r="D5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553" s="26" t="str">
        <f>IF(
  COUNTIF($F$3:$F553, $F553)=1,
  SUMIF($F:$F, $F553, $I:$I),
  ""
)</f>
        <v/>
      </c>
      <c r="H553" t="s">
        <v>3730</v>
      </c>
      <c r="I553" t="s">
        <v>3457</v>
      </c>
      <c r="J553">
        <v>0.06</v>
      </c>
    </row>
    <row r="554" spans="1:10" x14ac:dyDescent="0.25">
      <c r="A554" s="121" t="s">
        <v>3730</v>
      </c>
      <c r="B554" s="26" t="s">
        <v>3672</v>
      </c>
      <c r="C554" s="55">
        <v>0.93573334180270595</v>
      </c>
      <c r="D5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554" s="26" t="str">
        <f>IF(
  COUNTIF($F$3:$F554, $F554)=1,
  SUMIF($F:$F, $F554, $I:$I),
  ""
)</f>
        <v/>
      </c>
      <c r="H554" t="s">
        <v>3730</v>
      </c>
      <c r="I554" t="s">
        <v>3672</v>
      </c>
      <c r="J554">
        <v>0.94</v>
      </c>
    </row>
    <row r="555" spans="1:10" x14ac:dyDescent="0.25">
      <c r="A555" s="121" t="s">
        <v>3656</v>
      </c>
      <c r="B555" s="26" t="s">
        <v>3779</v>
      </c>
      <c r="C555" s="55">
        <v>0.81168515106212835</v>
      </c>
      <c r="D5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0.81</v>
      </c>
      <c r="E555" s="26" t="str">
        <f>IF(
  COUNTIF($F$3:$F555, $F555)=1,
  SUMIF($F:$F, $F555, $I:$I),
  ""
)</f>
        <v/>
      </c>
      <c r="H555" t="s">
        <v>3656</v>
      </c>
      <c r="I555" t="s">
        <v>3779</v>
      </c>
      <c r="J555">
        <v>0.81</v>
      </c>
    </row>
    <row r="556" spans="1:10" x14ac:dyDescent="0.25">
      <c r="A556" s="121" t="s">
        <v>3656</v>
      </c>
      <c r="B556" s="26" t="s">
        <v>4374</v>
      </c>
      <c r="C556" s="55">
        <v>0.18831484893787157</v>
      </c>
      <c r="D5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556" s="26" t="str">
        <f>IF(
  COUNTIF($F$3:$F556, $F556)=1,
  SUMIF($F:$F, $F556, $I:$I),
  ""
)</f>
        <v/>
      </c>
      <c r="H556" t="s">
        <v>3656</v>
      </c>
      <c r="I556" t="s">
        <v>4374</v>
      </c>
      <c r="J556">
        <v>0.19</v>
      </c>
    </row>
    <row r="557" spans="1:10" x14ac:dyDescent="0.25">
      <c r="A557" s="121" t="s">
        <v>3912</v>
      </c>
      <c r="B557" s="26" t="s">
        <v>576</v>
      </c>
      <c r="C557" s="55">
        <v>1</v>
      </c>
      <c r="D5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57" s="26" t="str">
        <f>IF(
  COUNTIF($F$3:$F557, $F557)=1,
  SUMIF($F:$F, $F557, $I:$I),
  ""
)</f>
        <v/>
      </c>
      <c r="H557" t="s">
        <v>3912</v>
      </c>
      <c r="I557" t="s">
        <v>576</v>
      </c>
      <c r="J557">
        <v>1</v>
      </c>
    </row>
    <row r="558" spans="1:10" x14ac:dyDescent="0.25">
      <c r="A558" s="121" t="s">
        <v>3731</v>
      </c>
      <c r="B558" s="26" t="s">
        <v>3479</v>
      </c>
      <c r="C558" s="55">
        <v>8.1677169171110037E-2</v>
      </c>
      <c r="D5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558" s="26" t="str">
        <f>IF(
  COUNTIF($F$3:$F558, $F558)=1,
  SUMIF($F:$F, $F558, $I:$I),
  ""
)</f>
        <v/>
      </c>
      <c r="H558" t="s">
        <v>3731</v>
      </c>
      <c r="I558" t="s">
        <v>3479</v>
      </c>
      <c r="J558">
        <v>0.08</v>
      </c>
    </row>
    <row r="559" spans="1:10" x14ac:dyDescent="0.25">
      <c r="A559" s="121" t="s">
        <v>3731</v>
      </c>
      <c r="B559" s="26" t="s">
        <v>4126</v>
      </c>
      <c r="C559" s="55">
        <v>0.91832283082888999</v>
      </c>
      <c r="D5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0.92</v>
      </c>
      <c r="E559" s="26" t="str">
        <f>IF(
  COUNTIF($F$3:$F559, $F559)=1,
  SUMIF($F:$F, $F559, $I:$I),
  ""
)</f>
        <v/>
      </c>
      <c r="H559" t="s">
        <v>3731</v>
      </c>
      <c r="I559" t="s">
        <v>4126</v>
      </c>
      <c r="J559">
        <v>0.92</v>
      </c>
    </row>
    <row r="560" spans="1:10" x14ac:dyDescent="0.25">
      <c r="A560" s="121" t="s">
        <v>4233</v>
      </c>
      <c r="B560" s="26" t="s">
        <v>3479</v>
      </c>
      <c r="C560" s="55">
        <v>0.79937171509696126</v>
      </c>
      <c r="D5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560" s="26" t="str">
        <f>IF(
  COUNTIF($F$3:$F560, $F560)=1,
  SUMIF($F:$F, $F560, $I:$I),
  ""
)</f>
        <v/>
      </c>
      <c r="H560" t="s">
        <v>4233</v>
      </c>
      <c r="I560" t="s">
        <v>3479</v>
      </c>
      <c r="J560">
        <v>0.8</v>
      </c>
    </row>
    <row r="561" spans="1:10" x14ac:dyDescent="0.25">
      <c r="A561" s="121" t="s">
        <v>4233</v>
      </c>
      <c r="B561" s="26" t="s">
        <v>4126</v>
      </c>
      <c r="C561" s="55">
        <v>0.20062828490303877</v>
      </c>
      <c r="D5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61" s="26" t="str">
        <f>IF(
  COUNTIF($F$3:$F561, $F561)=1,
  SUMIF($F:$F, $F561, $I:$I),
  ""
)</f>
        <v/>
      </c>
      <c r="H561" t="s">
        <v>4233</v>
      </c>
      <c r="I561" t="s">
        <v>4126</v>
      </c>
      <c r="J561">
        <v>0.2</v>
      </c>
    </row>
    <row r="562" spans="1:10" x14ac:dyDescent="0.25">
      <c r="A562" s="121" t="s">
        <v>3732</v>
      </c>
      <c r="B562" s="26" t="s">
        <v>3713</v>
      </c>
      <c r="C562" s="55">
        <v>1</v>
      </c>
      <c r="D5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62" s="26" t="str">
        <f>IF(
  COUNTIF($F$3:$F562, $F562)=1,
  SUMIF($F:$F, $F562, $I:$I),
  ""
)</f>
        <v/>
      </c>
      <c r="H562" t="s">
        <v>3732</v>
      </c>
      <c r="I562" t="s">
        <v>3713</v>
      </c>
      <c r="J562">
        <v>1</v>
      </c>
    </row>
    <row r="563" spans="1:10" x14ac:dyDescent="0.25">
      <c r="A563" s="121" t="s">
        <v>3983</v>
      </c>
      <c r="B563" s="26" t="s">
        <v>3978</v>
      </c>
      <c r="C563" s="55">
        <v>0.79667175658862122</v>
      </c>
      <c r="D5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563" s="26" t="str">
        <f>IF(
  COUNTIF($F$3:$F563, $F563)=1,
  SUMIF($F:$F, $F563, $I:$I),
  ""
)</f>
        <v/>
      </c>
      <c r="H563" t="s">
        <v>3983</v>
      </c>
      <c r="I563" t="s">
        <v>3978</v>
      </c>
      <c r="J563">
        <v>0.8</v>
      </c>
    </row>
    <row r="564" spans="1:10" x14ac:dyDescent="0.25">
      <c r="A564" s="121" t="s">
        <v>3983</v>
      </c>
      <c r="B564" s="26" t="s">
        <v>4126</v>
      </c>
      <c r="C564" s="55">
        <v>0.20332824341137881</v>
      </c>
      <c r="D5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564" s="26" t="str">
        <f>IF(
  COUNTIF($F$3:$F564, $F564)=1,
  SUMIF($F:$F, $F564, $I:$I),
  ""
)</f>
        <v/>
      </c>
      <c r="H564" t="s">
        <v>3983</v>
      </c>
      <c r="I564" t="s">
        <v>4126</v>
      </c>
      <c r="J564">
        <v>0.2</v>
      </c>
    </row>
    <row r="565" spans="1:10" x14ac:dyDescent="0.25">
      <c r="A565" s="121" t="s">
        <v>4128</v>
      </c>
      <c r="B565" s="26" t="s">
        <v>3479</v>
      </c>
      <c r="C565" s="55">
        <v>0.57084201130615886</v>
      </c>
      <c r="D5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565" s="26" t="str">
        <f>IF(
  COUNTIF($F$3:$F565, $F565)=1,
  SUMIF($F:$F, $F565, $I:$I),
  ""
)</f>
        <v/>
      </c>
      <c r="H565" t="s">
        <v>4128</v>
      </c>
      <c r="I565" t="s">
        <v>3479</v>
      </c>
      <c r="J565">
        <v>0.56999999999999995</v>
      </c>
    </row>
    <row r="566" spans="1:10" x14ac:dyDescent="0.25">
      <c r="A566" s="121" t="s">
        <v>4128</v>
      </c>
      <c r="B566" s="26" t="s">
        <v>4126</v>
      </c>
      <c r="C566" s="55">
        <v>0.42915798869384109</v>
      </c>
      <c r="D5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0.43</v>
      </c>
      <c r="E566" s="26" t="str">
        <f>IF(
  COUNTIF($F$3:$F566, $F566)=1,
  SUMIF($F:$F, $F566, $I:$I),
  ""
)</f>
        <v/>
      </c>
      <c r="H566" t="s">
        <v>4128</v>
      </c>
      <c r="I566" t="s">
        <v>4126</v>
      </c>
      <c r="J566">
        <v>0.43</v>
      </c>
    </row>
    <row r="567" spans="1:10" x14ac:dyDescent="0.25">
      <c r="A567" s="121" t="s">
        <v>4294</v>
      </c>
      <c r="B567" s="26" t="s">
        <v>3479</v>
      </c>
      <c r="C567" s="55">
        <v>0.49772043267081856</v>
      </c>
      <c r="D5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67" s="26" t="str">
        <f>IF(
  COUNTIF($F$3:$F567, $F567)=1,
  SUMIF($F:$F, $F567, $I:$I),
  ""
)</f>
        <v/>
      </c>
      <c r="H567" t="s">
        <v>4294</v>
      </c>
      <c r="I567" t="s">
        <v>3479</v>
      </c>
      <c r="J567">
        <v>0.5</v>
      </c>
    </row>
    <row r="568" spans="1:10" x14ac:dyDescent="0.25">
      <c r="A568" s="121" t="s">
        <v>4294</v>
      </c>
      <c r="B568" s="26" t="s">
        <v>4126</v>
      </c>
      <c r="C568" s="55">
        <v>0.50227956732918144</v>
      </c>
      <c r="D5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568" s="26" t="str">
        <f>IF(
  COUNTIF($F$3:$F568, $F568)=1,
  SUMIF($F:$F, $F568, $I:$I),
  ""
)</f>
        <v/>
      </c>
      <c r="H568" t="s">
        <v>4294</v>
      </c>
      <c r="I568" t="s">
        <v>4126</v>
      </c>
      <c r="J568">
        <v>0.5</v>
      </c>
    </row>
    <row r="569" spans="1:10" x14ac:dyDescent="0.25">
      <c r="A569" s="121" t="s">
        <v>4295</v>
      </c>
      <c r="B569" s="26" t="s">
        <v>4078</v>
      </c>
      <c r="C569" s="55">
        <v>0.12519102528480133</v>
      </c>
      <c r="D5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569" s="26" t="str">
        <f>IF(
  COUNTIF($F$3:$F569, $F569)=1,
  SUMIF($F:$F, $F569, $I:$I),
  ""
)</f>
        <v/>
      </c>
      <c r="H569" t="s">
        <v>4295</v>
      </c>
      <c r="I569" t="s">
        <v>4078</v>
      </c>
      <c r="J569">
        <v>0.13</v>
      </c>
    </row>
    <row r="570" spans="1:10" x14ac:dyDescent="0.25">
      <c r="A570" s="121" t="s">
        <v>4295</v>
      </c>
      <c r="B570" s="26" t="s">
        <v>4126</v>
      </c>
      <c r="C570" s="55">
        <v>0.8748089747151987</v>
      </c>
      <c r="D5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570" s="26" t="str">
        <f>IF(
  COUNTIF($F$3:$F570, $F570)=1,
  SUMIF($F:$F, $F570, $I:$I),
  ""
)</f>
        <v/>
      </c>
      <c r="H570" t="s">
        <v>4295</v>
      </c>
      <c r="I570" t="s">
        <v>4126</v>
      </c>
      <c r="J570">
        <v>0.87</v>
      </c>
    </row>
    <row r="571" spans="1:10" x14ac:dyDescent="0.25">
      <c r="A571" s="121" t="s">
        <v>3277</v>
      </c>
      <c r="B571" s="26" t="s">
        <v>3457</v>
      </c>
      <c r="C571" s="55">
        <v>1</v>
      </c>
      <c r="D5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1" s="26" t="str">
        <f>IF(
  COUNTIF($F$3:$F571, $F571)=1,
  SUMIF($F:$F, $F571, $I:$I),
  ""
)</f>
        <v/>
      </c>
      <c r="H571" t="s">
        <v>3277</v>
      </c>
      <c r="I571" t="s">
        <v>3457</v>
      </c>
      <c r="J571">
        <v>1</v>
      </c>
    </row>
    <row r="572" spans="1:10" x14ac:dyDescent="0.25">
      <c r="A572" s="121" t="s">
        <v>4415</v>
      </c>
      <c r="B572" s="26" t="s">
        <v>3479</v>
      </c>
      <c r="C572" s="55">
        <v>0.60403360043355403</v>
      </c>
      <c r="D5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572" s="26" t="str">
        <f>IF(
  COUNTIF($F$3:$F572, $F572)=1,
  SUMIF($F:$F, $F572, $I:$I),
  ""
)</f>
        <v/>
      </c>
      <c r="H572" t="s">
        <v>4415</v>
      </c>
      <c r="I572" t="s">
        <v>3479</v>
      </c>
      <c r="J572">
        <v>0.6</v>
      </c>
    </row>
    <row r="573" spans="1:10" x14ac:dyDescent="0.25">
      <c r="A573" s="121" t="s">
        <v>4415</v>
      </c>
      <c r="B573" s="26" t="s">
        <v>4126</v>
      </c>
      <c r="C573" s="55">
        <v>0.39596639956644608</v>
      </c>
      <c r="D5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573" s="26" t="str">
        <f>IF(
  COUNTIF($F$3:$F573, $F573)=1,
  SUMIF($F:$F, $F573, $I:$I),
  ""
)</f>
        <v/>
      </c>
      <c r="H573" t="s">
        <v>4415</v>
      </c>
      <c r="I573" t="s">
        <v>4126</v>
      </c>
      <c r="J573">
        <v>0.4</v>
      </c>
    </row>
    <row r="574" spans="1:10" x14ac:dyDescent="0.25">
      <c r="A574" s="121" t="s">
        <v>3468</v>
      </c>
      <c r="B574" s="26" t="s">
        <v>3779</v>
      </c>
      <c r="C574" s="55">
        <v>1</v>
      </c>
      <c r="D5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4" s="26" t="str">
        <f>IF(
  COUNTIF($F$3:$F574, $F574)=1,
  SUMIF($F:$F, $F574, $I:$I),
  ""
)</f>
        <v/>
      </c>
      <c r="H574" t="s">
        <v>3468</v>
      </c>
      <c r="I574" t="s">
        <v>3779</v>
      </c>
      <c r="J574">
        <v>1</v>
      </c>
    </row>
    <row r="575" spans="1:10" x14ac:dyDescent="0.25">
      <c r="A575" s="121" t="s">
        <v>3146</v>
      </c>
      <c r="B575" s="26" t="s">
        <v>4372</v>
      </c>
      <c r="C575" s="55">
        <v>1</v>
      </c>
      <c r="D5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5" s="26" t="str">
        <f>IF(
  COUNTIF($F$3:$F575, $F575)=1,
  SUMIF($F:$F, $F575, $I:$I),
  ""
)</f>
        <v/>
      </c>
      <c r="H575" t="s">
        <v>3146</v>
      </c>
      <c r="I575" t="s">
        <v>4372</v>
      </c>
      <c r="J575">
        <v>1</v>
      </c>
    </row>
    <row r="576" spans="1:10" x14ac:dyDescent="0.25">
      <c r="A576" s="121" t="s">
        <v>3339</v>
      </c>
      <c r="B576" s="26" t="s">
        <v>3670</v>
      </c>
      <c r="C576" s="55">
        <v>5.6858564321250899E-5</v>
      </c>
      <c r="D5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76" s="26" t="str">
        <f>IF(
  COUNTIF($F$3:$F576, $F576)=1,
  SUMIF($F:$F, $F576, $I:$I),
  ""
)</f>
        <v/>
      </c>
      <c r="H576" t="s">
        <v>3339</v>
      </c>
      <c r="I576" t="s">
        <v>3670</v>
      </c>
      <c r="J576">
        <v>0</v>
      </c>
    </row>
    <row r="577" spans="1:10" x14ac:dyDescent="0.25">
      <c r="A577" s="121" t="s">
        <v>3339</v>
      </c>
      <c r="B577" s="26" t="s">
        <v>3713</v>
      </c>
      <c r="C577" s="55">
        <v>0.99994314143567875</v>
      </c>
      <c r="D5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7" s="26" t="str">
        <f>IF(
  COUNTIF($F$3:$F577, $F577)=1,
  SUMIF($F:$F, $F577, $I:$I),
  ""
)</f>
        <v/>
      </c>
      <c r="H577" t="s">
        <v>3339</v>
      </c>
      <c r="I577" t="s">
        <v>3713</v>
      </c>
      <c r="J577">
        <v>1</v>
      </c>
    </row>
    <row r="578" spans="1:10" x14ac:dyDescent="0.25">
      <c r="A578" s="121" t="s">
        <v>4235</v>
      </c>
      <c r="B578" s="26" t="s">
        <v>3479</v>
      </c>
      <c r="C578" s="55">
        <v>1</v>
      </c>
      <c r="D5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78" s="26" t="str">
        <f>IF(
  COUNTIF($F$3:$F578, $F578)=1,
  SUMIF($F:$F, $F578, $I:$I),
  ""
)</f>
        <v/>
      </c>
      <c r="H578" t="s">
        <v>4235</v>
      </c>
      <c r="I578" t="s">
        <v>3479</v>
      </c>
      <c r="J578">
        <v>1</v>
      </c>
    </row>
    <row r="579" spans="1:10" x14ac:dyDescent="0.25">
      <c r="A579" s="121" t="s">
        <v>3733</v>
      </c>
      <c r="B579" s="26" t="s">
        <v>3175</v>
      </c>
      <c r="C579" s="55">
        <v>0.42364175172867963</v>
      </c>
      <c r="D5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579" s="26" t="str">
        <f>IF(
  COUNTIF($F$3:$F579, $F579)=1,
  SUMIF($F:$F, $F579, $I:$I),
  ""
)</f>
        <v/>
      </c>
      <c r="H579" t="s">
        <v>3733</v>
      </c>
      <c r="I579" t="s">
        <v>3175</v>
      </c>
      <c r="J579">
        <v>0.42</v>
      </c>
    </row>
    <row r="580" spans="1:10" x14ac:dyDescent="0.25">
      <c r="A580" s="121" t="s">
        <v>3733</v>
      </c>
      <c r="B580" s="26" t="s">
        <v>3457</v>
      </c>
      <c r="C580" s="55">
        <v>1.0251344528591812E-2</v>
      </c>
      <c r="D5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580" s="26" t="str">
        <f>IF(
  COUNTIF($F$3:$F580, $F580)=1,
  SUMIF($F:$F, $F580, $I:$I),
  ""
)</f>
        <v/>
      </c>
      <c r="H580" t="s">
        <v>3733</v>
      </c>
      <c r="I580" t="s">
        <v>3457</v>
      </c>
      <c r="J580">
        <v>0.01</v>
      </c>
    </row>
    <row r="581" spans="1:10" x14ac:dyDescent="0.25">
      <c r="A581" s="121" t="s">
        <v>3733</v>
      </c>
      <c r="B581" s="26" t="s">
        <v>3477</v>
      </c>
      <c r="C581" s="55">
        <v>0.15743606629349138</v>
      </c>
      <c r="D5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581" s="26" t="str">
        <f>IF(
  COUNTIF($F$3:$F581, $F581)=1,
  SUMIF($F:$F, $F581, $I:$I),
  ""
)</f>
        <v/>
      </c>
      <c r="H581" t="s">
        <v>3733</v>
      </c>
      <c r="I581" t="s">
        <v>3477</v>
      </c>
      <c r="J581">
        <v>0.16</v>
      </c>
    </row>
    <row r="582" spans="1:10" x14ac:dyDescent="0.25">
      <c r="A582" s="121" t="s">
        <v>3733</v>
      </c>
      <c r="B582" s="26" t="s">
        <v>4372</v>
      </c>
      <c r="C582" s="55">
        <v>0.40867083744923721</v>
      </c>
      <c r="D5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582" s="26" t="str">
        <f>IF(
  COUNTIF($F$3:$F582, $F582)=1,
  SUMIF($F:$F, $F582, $I:$I),
  ""
)</f>
        <v/>
      </c>
      <c r="H582" t="s">
        <v>3733</v>
      </c>
      <c r="I582" t="s">
        <v>4372</v>
      </c>
      <c r="J582">
        <v>0.41</v>
      </c>
    </row>
    <row r="583" spans="1:10" x14ac:dyDescent="0.25">
      <c r="A583" s="121" t="s">
        <v>3394</v>
      </c>
      <c r="B583" s="26" t="s">
        <v>4078</v>
      </c>
      <c r="C583" s="55">
        <v>0.18443756352376678</v>
      </c>
      <c r="D5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583" s="26" t="str">
        <f>IF(
  COUNTIF($F$3:$F583, $F583)=1,
  SUMIF($F:$F, $F583, $I:$I),
  ""
)</f>
        <v/>
      </c>
      <c r="H583" t="s">
        <v>3394</v>
      </c>
      <c r="I583" t="s">
        <v>4078</v>
      </c>
      <c r="J583">
        <v>0.18</v>
      </c>
    </row>
    <row r="584" spans="1:10" x14ac:dyDescent="0.25">
      <c r="A584" s="121" t="s">
        <v>3394</v>
      </c>
      <c r="B584" s="26" t="s">
        <v>4126</v>
      </c>
      <c r="C584" s="55">
        <v>0.81556243647623328</v>
      </c>
      <c r="D5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584" s="26" t="str">
        <f>IF(
  COUNTIF($F$3:$F584, $F584)=1,
  SUMIF($F:$F, $F584, $I:$I),
  ""
)</f>
        <v/>
      </c>
      <c r="H584" t="s">
        <v>3394</v>
      </c>
      <c r="I584" t="s">
        <v>4126</v>
      </c>
      <c r="J584">
        <v>0.82</v>
      </c>
    </row>
    <row r="585" spans="1:10" x14ac:dyDescent="0.25">
      <c r="A585" s="121" t="s">
        <v>4361</v>
      </c>
      <c r="B585" s="26" t="s">
        <v>4126</v>
      </c>
      <c r="C585" s="55">
        <v>1</v>
      </c>
      <c r="D5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5" s="26" t="str">
        <f>IF(
  COUNTIF($F$3:$F585, $F585)=1,
  SUMIF($F:$F, $F585, $I:$I),
  ""
)</f>
        <v/>
      </c>
      <c r="H585" t="s">
        <v>4361</v>
      </c>
      <c r="I585" t="s">
        <v>4126</v>
      </c>
      <c r="J585">
        <v>1</v>
      </c>
    </row>
    <row r="586" spans="1:10" x14ac:dyDescent="0.25">
      <c r="A586" s="121" t="s">
        <v>3469</v>
      </c>
      <c r="B586" s="26" t="s">
        <v>3173</v>
      </c>
      <c r="C586" s="55">
        <v>0.99549781322356568</v>
      </c>
      <c r="D5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6" s="26" t="str">
        <f>IF(
  COUNTIF($F$3:$F586, $F586)=1,
  SUMIF($F:$F, $F586, $I:$I),
  ""
)</f>
        <v/>
      </c>
      <c r="H586" t="s">
        <v>3469</v>
      </c>
      <c r="I586" t="s">
        <v>3173</v>
      </c>
      <c r="J586">
        <v>1</v>
      </c>
    </row>
    <row r="587" spans="1:10" x14ac:dyDescent="0.25">
      <c r="A587" s="121" t="s">
        <v>3469</v>
      </c>
      <c r="B587" s="26" t="s">
        <v>3222</v>
      </c>
      <c r="C587" s="55">
        <v>4.5021867764342676E-3</v>
      </c>
      <c r="D5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587" s="26" t="str">
        <f>IF(
  COUNTIF($F$3:$F587, $F587)=1,
  SUMIF($F:$F, $F587, $I:$I),
  ""
)</f>
        <v/>
      </c>
      <c r="H587" t="s">
        <v>3469</v>
      </c>
      <c r="I587" t="s">
        <v>3222</v>
      </c>
      <c r="J587">
        <v>0</v>
      </c>
    </row>
    <row r="588" spans="1:10" x14ac:dyDescent="0.25">
      <c r="A588" s="121" t="s">
        <v>4234</v>
      </c>
      <c r="B588" s="26" t="s">
        <v>4126</v>
      </c>
      <c r="C588" s="55">
        <v>1</v>
      </c>
      <c r="D5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8" s="26" t="str">
        <f>IF(
  COUNTIF($F$3:$F588, $F588)=1,
  SUMIF($F:$F, $F588, $I:$I),
  ""
)</f>
        <v/>
      </c>
      <c r="H588" t="s">
        <v>4234</v>
      </c>
      <c r="I588" t="s">
        <v>4126</v>
      </c>
      <c r="J588">
        <v>1</v>
      </c>
    </row>
    <row r="589" spans="1:10" x14ac:dyDescent="0.25">
      <c r="A589" s="121" t="s">
        <v>3657</v>
      </c>
      <c r="B589" s="26" t="s">
        <v>4372</v>
      </c>
      <c r="C589" s="55">
        <v>1</v>
      </c>
      <c r="D5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89" s="26" t="str">
        <f>IF(
  COUNTIF($F$3:$F589, $F589)=1,
  SUMIF($F:$F, $F589, $I:$I),
  ""
)</f>
        <v/>
      </c>
      <c r="H589" t="s">
        <v>3657</v>
      </c>
      <c r="I589" t="s">
        <v>4372</v>
      </c>
      <c r="J589">
        <v>1</v>
      </c>
    </row>
    <row r="590" spans="1:10" x14ac:dyDescent="0.25">
      <c r="A590" s="121" t="s">
        <v>1278</v>
      </c>
      <c r="B590" s="26" t="s">
        <v>3713</v>
      </c>
      <c r="C590" s="55">
        <v>1</v>
      </c>
      <c r="D5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0" s="26" t="str">
        <f>IF(
  COUNTIF($F$3:$F590, $F590)=1,
  SUMIF($F:$F, $F590, $I:$I),
  ""
)</f>
        <v/>
      </c>
      <c r="H590" t="s">
        <v>1278</v>
      </c>
      <c r="I590" t="s">
        <v>3713</v>
      </c>
      <c r="J590">
        <v>1</v>
      </c>
    </row>
    <row r="591" spans="1:10" x14ac:dyDescent="0.25">
      <c r="A591" s="121" t="s">
        <v>1280</v>
      </c>
      <c r="B591" s="26" t="s">
        <v>12</v>
      </c>
      <c r="C591" s="55">
        <v>0.60094570975652717</v>
      </c>
      <c r="D5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591" s="26" t="str">
        <f>IF(
  COUNTIF($F$3:$F591, $F591)=1,
  SUMIF($F:$F, $F591, $I:$I),
  ""
)</f>
        <v/>
      </c>
      <c r="H591" t="s">
        <v>1280</v>
      </c>
      <c r="I591" t="s">
        <v>12</v>
      </c>
      <c r="J591">
        <v>0.6</v>
      </c>
    </row>
    <row r="592" spans="1:10" x14ac:dyDescent="0.25">
      <c r="A592" s="121" t="s">
        <v>1280</v>
      </c>
      <c r="B592" s="26" t="s">
        <v>4372</v>
      </c>
      <c r="C592" s="55">
        <v>0.39905429024347283</v>
      </c>
      <c r="D5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592" s="26" t="str">
        <f>IF(
  COUNTIF($F$3:$F592, $F592)=1,
  SUMIF($F:$F, $F592, $I:$I),
  ""
)</f>
        <v/>
      </c>
      <c r="H592" t="s">
        <v>1280</v>
      </c>
      <c r="I592" t="s">
        <v>4372</v>
      </c>
      <c r="J592">
        <v>0.4</v>
      </c>
    </row>
    <row r="593" spans="1:10" x14ac:dyDescent="0.25">
      <c r="A593" s="121" t="s">
        <v>1283</v>
      </c>
      <c r="B593" s="26" t="s">
        <v>3457</v>
      </c>
      <c r="C593" s="55">
        <v>0.84763990955342006</v>
      </c>
      <c r="D5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593" s="26" t="str">
        <f>IF(
  COUNTIF($F$3:$F593, $F593)=1,
  SUMIF($F:$F, $F593, $I:$I),
  ""
)</f>
        <v/>
      </c>
      <c r="H593" t="s">
        <v>1283</v>
      </c>
      <c r="I593" t="s">
        <v>3457</v>
      </c>
      <c r="J593">
        <v>0.85</v>
      </c>
    </row>
    <row r="594" spans="1:10" x14ac:dyDescent="0.25">
      <c r="A594" s="121" t="s">
        <v>1283</v>
      </c>
      <c r="B594" s="26" t="s">
        <v>3477</v>
      </c>
      <c r="C594" s="55">
        <v>0.15236009044658</v>
      </c>
      <c r="D5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594" s="26" t="str">
        <f>IF(
  COUNTIF($F$3:$F594, $F594)=1,
  SUMIF($F:$F, $F594, $I:$I),
  ""
)</f>
        <v/>
      </c>
      <c r="H594" t="s">
        <v>1283</v>
      </c>
      <c r="I594" t="s">
        <v>3477</v>
      </c>
      <c r="J594">
        <v>0.15</v>
      </c>
    </row>
    <row r="595" spans="1:10" x14ac:dyDescent="0.25">
      <c r="A595" s="121" t="s">
        <v>1285</v>
      </c>
      <c r="B595" s="26" t="s">
        <v>3175</v>
      </c>
      <c r="C595" s="55">
        <v>1</v>
      </c>
      <c r="D5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5" s="26" t="str">
        <f>IF(
  COUNTIF($F$3:$F595, $F595)=1,
  SUMIF($F:$F, $F595, $I:$I),
  ""
)</f>
        <v/>
      </c>
      <c r="H595" t="s">
        <v>1285</v>
      </c>
      <c r="I595" t="s">
        <v>3175</v>
      </c>
      <c r="J595">
        <v>1</v>
      </c>
    </row>
    <row r="596" spans="1:10" x14ac:dyDescent="0.25">
      <c r="A596" s="121" t="s">
        <v>1287</v>
      </c>
      <c r="B596" s="26" t="s">
        <v>4126</v>
      </c>
      <c r="C596" s="55">
        <v>1</v>
      </c>
      <c r="D5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6" s="26" t="str">
        <f>IF(
  COUNTIF($F$3:$F596, $F596)=1,
  SUMIF($F:$F, $F596, $I:$I),
  ""
)</f>
        <v/>
      </c>
      <c r="H596" t="s">
        <v>1287</v>
      </c>
      <c r="I596" t="s">
        <v>4126</v>
      </c>
      <c r="J596">
        <v>1</v>
      </c>
    </row>
    <row r="597" spans="1:10" x14ac:dyDescent="0.25">
      <c r="A597" s="121" t="s">
        <v>1289</v>
      </c>
      <c r="B597" s="26" t="s">
        <v>4372</v>
      </c>
      <c r="C597" s="55">
        <v>1</v>
      </c>
      <c r="D5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7" s="26" t="str">
        <f>IF(
  COUNTIF($F$3:$F597, $F597)=1,
  SUMIF($F:$F, $F597, $I:$I),
  ""
)</f>
        <v/>
      </c>
      <c r="H597" t="s">
        <v>1289</v>
      </c>
      <c r="I597" t="s">
        <v>4372</v>
      </c>
      <c r="J597">
        <v>1</v>
      </c>
    </row>
    <row r="598" spans="1:10" x14ac:dyDescent="0.25">
      <c r="A598" s="121" t="s">
        <v>3470</v>
      </c>
      <c r="B598" s="26" t="s">
        <v>3713</v>
      </c>
      <c r="C598" s="55">
        <v>1</v>
      </c>
      <c r="D5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8" s="26" t="str">
        <f>IF(
  COUNTIF($F$3:$F598, $F598)=1,
  SUMIF($F:$F, $F598, $I:$I),
  ""
)</f>
        <v/>
      </c>
      <c r="H598" t="s">
        <v>3470</v>
      </c>
      <c r="I598" t="s">
        <v>3713</v>
      </c>
      <c r="J598">
        <v>1</v>
      </c>
    </row>
    <row r="599" spans="1:10" x14ac:dyDescent="0.25">
      <c r="A599" s="121" t="s">
        <v>3658</v>
      </c>
      <c r="B599" s="26" t="s">
        <v>3479</v>
      </c>
      <c r="C599" s="55">
        <v>1</v>
      </c>
      <c r="D5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599" s="26" t="str">
        <f>IF(
  COUNTIF($F$3:$F599, $F599)=1,
  SUMIF($F:$F, $F599, $I:$I),
  ""
)</f>
        <v/>
      </c>
      <c r="H599" t="s">
        <v>3658</v>
      </c>
      <c r="I599" t="s">
        <v>3479</v>
      </c>
      <c r="J599">
        <v>1</v>
      </c>
    </row>
    <row r="600" spans="1:10" x14ac:dyDescent="0.25">
      <c r="A600" s="121" t="s">
        <v>3180</v>
      </c>
      <c r="B600" s="26" t="s">
        <v>3175</v>
      </c>
      <c r="C600" s="55">
        <v>1</v>
      </c>
      <c r="D6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0" s="26" t="str">
        <f>IF(
  COUNTIF($F$3:$F600, $F600)=1,
  SUMIF($F:$F, $F600, $I:$I),
  ""
)</f>
        <v/>
      </c>
      <c r="H600" t="s">
        <v>3180</v>
      </c>
      <c r="I600" t="s">
        <v>3175</v>
      </c>
      <c r="J600">
        <v>1</v>
      </c>
    </row>
    <row r="601" spans="1:10" x14ac:dyDescent="0.25">
      <c r="A601" s="121" t="s">
        <v>3659</v>
      </c>
      <c r="B601" s="26" t="s">
        <v>3479</v>
      </c>
      <c r="C601" s="55">
        <v>0.96641159129398491</v>
      </c>
      <c r="D6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601" s="26" t="str">
        <f>IF(
  COUNTIF($F$3:$F601, $F601)=1,
  SUMIF($F:$F, $F601, $I:$I),
  ""
)</f>
        <v/>
      </c>
      <c r="H601" t="s">
        <v>3659</v>
      </c>
      <c r="I601" t="s">
        <v>3479</v>
      </c>
      <c r="J601">
        <v>0.97</v>
      </c>
    </row>
    <row r="602" spans="1:10" x14ac:dyDescent="0.25">
      <c r="A602" s="121" t="s">
        <v>3659</v>
      </c>
      <c r="B602" s="26" t="s">
        <v>4126</v>
      </c>
      <c r="C602" s="55">
        <v>3.3588408706015177E-2</v>
      </c>
      <c r="D6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02" s="26" t="str">
        <f>IF(
  COUNTIF($F$3:$F602, $F602)=1,
  SUMIF($F:$F, $F602, $I:$I),
  ""
)</f>
        <v/>
      </c>
      <c r="H602" t="s">
        <v>3659</v>
      </c>
      <c r="I602" t="s">
        <v>4126</v>
      </c>
      <c r="J602">
        <v>0.03</v>
      </c>
    </row>
    <row r="603" spans="1:10" x14ac:dyDescent="0.25">
      <c r="A603" s="121" t="s">
        <v>3295</v>
      </c>
      <c r="B603" s="26" t="s">
        <v>3173</v>
      </c>
      <c r="C603" s="55">
        <v>0.22515387714837506</v>
      </c>
      <c r="D6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603" s="26" t="str">
        <f>IF(
  COUNTIF($F$3:$F603, $F603)=1,
  SUMIF($F:$F, $F603, $I:$I),
  ""
)</f>
        <v/>
      </c>
      <c r="H603" t="s">
        <v>3295</v>
      </c>
      <c r="I603" t="s">
        <v>3173</v>
      </c>
      <c r="J603">
        <v>0.23</v>
      </c>
    </row>
    <row r="604" spans="1:10" x14ac:dyDescent="0.25">
      <c r="A604" s="121" t="s">
        <v>3295</v>
      </c>
      <c r="B604" s="26" t="s">
        <v>4372</v>
      </c>
      <c r="C604" s="55">
        <v>0.77484612285162491</v>
      </c>
      <c r="D6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604" s="26" t="str">
        <f>IF(
  COUNTIF($F$3:$F604, $F604)=1,
  SUMIF($F:$F, $F604, $I:$I),
  ""
)</f>
        <v/>
      </c>
      <c r="H604" t="s">
        <v>3295</v>
      </c>
      <c r="I604" t="s">
        <v>4372</v>
      </c>
      <c r="J604">
        <v>0.77</v>
      </c>
    </row>
    <row r="605" spans="1:10" x14ac:dyDescent="0.25">
      <c r="A605" s="121" t="s">
        <v>3471</v>
      </c>
      <c r="B605" s="26" t="s">
        <v>4372</v>
      </c>
      <c r="C605" s="55">
        <v>1</v>
      </c>
      <c r="D6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5" s="26" t="str">
        <f>IF(
  COUNTIF($F$3:$F605, $F605)=1,
  SUMIF($F:$F, $F605, $I:$I),
  ""
)</f>
        <v/>
      </c>
      <c r="H605" t="s">
        <v>3471</v>
      </c>
      <c r="I605" t="s">
        <v>4372</v>
      </c>
      <c r="J605">
        <v>1</v>
      </c>
    </row>
    <row r="606" spans="1:10" x14ac:dyDescent="0.25">
      <c r="A606" s="121" t="s">
        <v>3472</v>
      </c>
      <c r="B606" s="26" t="s">
        <v>3173</v>
      </c>
      <c r="C606" s="55">
        <v>1</v>
      </c>
      <c r="D6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06" s="26" t="str">
        <f>IF(
  COUNTIF($F$3:$F606, $F606)=1,
  SUMIF($F:$F, $F606, $I:$I),
  ""
)</f>
        <v/>
      </c>
      <c r="H606" t="s">
        <v>3472</v>
      </c>
      <c r="I606" t="s">
        <v>3173</v>
      </c>
      <c r="J606">
        <v>1</v>
      </c>
    </row>
    <row r="607" spans="1:10" x14ac:dyDescent="0.25">
      <c r="A607" s="121" t="s">
        <v>3192</v>
      </c>
      <c r="B607" s="26" t="s">
        <v>12</v>
      </c>
      <c r="C607" s="55">
        <v>0.60114361594016341</v>
      </c>
      <c r="D6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607" s="26" t="str">
        <f>IF(
  COUNTIF($F$3:$F607, $F607)=1,
  SUMIF($F:$F, $F607, $I:$I),
  ""
)</f>
        <v/>
      </c>
      <c r="H607" t="s">
        <v>3192</v>
      </c>
      <c r="I607" t="s">
        <v>12</v>
      </c>
      <c r="J607">
        <v>0.6</v>
      </c>
    </row>
    <row r="608" spans="1:10" x14ac:dyDescent="0.25">
      <c r="A608" s="121" t="s">
        <v>3192</v>
      </c>
      <c r="B608" s="26" t="s">
        <v>4372</v>
      </c>
      <c r="C608" s="55">
        <v>0.39885638405983659</v>
      </c>
      <c r="D6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608" s="26" t="str">
        <f>IF(
  COUNTIF($F$3:$F608, $F608)=1,
  SUMIF($F:$F, $F608, $I:$I),
  ""
)</f>
        <v/>
      </c>
      <c r="H608" t="s">
        <v>3192</v>
      </c>
      <c r="I608" t="s">
        <v>4372</v>
      </c>
      <c r="J608">
        <v>0.4</v>
      </c>
    </row>
    <row r="609" spans="1:10" x14ac:dyDescent="0.25">
      <c r="A609" s="121" t="s">
        <v>3193</v>
      </c>
      <c r="B609" s="26" t="s">
        <v>12</v>
      </c>
      <c r="C609" s="55">
        <v>0.59780886290366653</v>
      </c>
      <c r="D6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</v>
      </c>
      <c r="E609" s="26" t="str">
        <f>IF(
  COUNTIF($F$3:$F609, $F609)=1,
  SUMIF($F:$F, $F609, $I:$I),
  ""
)</f>
        <v/>
      </c>
      <c r="H609" t="s">
        <v>3193</v>
      </c>
      <c r="I609" t="s">
        <v>12</v>
      </c>
      <c r="J609">
        <v>0.6</v>
      </c>
    </row>
    <row r="610" spans="1:10" x14ac:dyDescent="0.25">
      <c r="A610" s="121" t="s">
        <v>3193</v>
      </c>
      <c r="B610" s="26" t="s">
        <v>4372</v>
      </c>
      <c r="C610" s="55">
        <v>0.40219113709633353</v>
      </c>
      <c r="D6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</v>
      </c>
      <c r="E610" s="26" t="str">
        <f>IF(
  COUNTIF($F$3:$F610, $F610)=1,
  SUMIF($F:$F, $F610, $I:$I),
  ""
)</f>
        <v/>
      </c>
      <c r="H610" t="s">
        <v>3193</v>
      </c>
      <c r="I610" t="s">
        <v>4372</v>
      </c>
      <c r="J610">
        <v>0.4</v>
      </c>
    </row>
    <row r="611" spans="1:10" x14ac:dyDescent="0.25">
      <c r="A611" s="121" t="s">
        <v>3326</v>
      </c>
      <c r="B611" s="26" t="s">
        <v>3457</v>
      </c>
      <c r="C611" s="55">
        <v>0.87817244895147295</v>
      </c>
      <c r="D6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611" s="26" t="str">
        <f>IF(
  COUNTIF($F$3:$F611, $F611)=1,
  SUMIF($F:$F, $F611, $I:$I),
  ""
)</f>
        <v/>
      </c>
      <c r="H611" t="s">
        <v>3326</v>
      </c>
      <c r="I611" t="s">
        <v>3457</v>
      </c>
      <c r="J611">
        <v>0.88</v>
      </c>
    </row>
    <row r="612" spans="1:10" x14ac:dyDescent="0.25">
      <c r="A612" s="121" t="s">
        <v>3326</v>
      </c>
      <c r="B612" s="26" t="s">
        <v>3477</v>
      </c>
      <c r="C612" s="55">
        <v>0.12182755104852711</v>
      </c>
      <c r="D6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612" s="26" t="str">
        <f>IF(
  COUNTIF($F$3:$F612, $F612)=1,
  SUMIF($F:$F, $F612, $I:$I),
  ""
)</f>
        <v/>
      </c>
      <c r="H612" t="s">
        <v>3326</v>
      </c>
      <c r="I612" t="s">
        <v>3477</v>
      </c>
      <c r="J612">
        <v>0.12</v>
      </c>
    </row>
    <row r="613" spans="1:10" x14ac:dyDescent="0.25">
      <c r="A613" s="121" t="s">
        <v>3327</v>
      </c>
      <c r="B613" s="26" t="s">
        <v>3175</v>
      </c>
      <c r="C613" s="55">
        <v>1</v>
      </c>
      <c r="D6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3" s="26" t="str">
        <f>IF(
  COUNTIF($F$3:$F613, $F613)=1,
  SUMIF($F:$F, $F613, $I:$I),
  ""
)</f>
        <v/>
      </c>
      <c r="H613" t="s">
        <v>3327</v>
      </c>
      <c r="I613" t="s">
        <v>3175</v>
      </c>
      <c r="J613">
        <v>1</v>
      </c>
    </row>
    <row r="614" spans="1:10" x14ac:dyDescent="0.25">
      <c r="A614" s="121" t="s">
        <v>3848</v>
      </c>
      <c r="B614" s="26" t="s">
        <v>3670</v>
      </c>
      <c r="C614" s="55">
        <v>2.7968116347364005E-5</v>
      </c>
      <c r="D6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14" s="26" t="str">
        <f>IF(
  COUNTIF($F$3:$F614, $F614)=1,
  SUMIF($F:$F, $F614, $I:$I),
  ""
)</f>
        <v/>
      </c>
      <c r="H614" t="s">
        <v>3848</v>
      </c>
      <c r="I614" t="s">
        <v>3670</v>
      </c>
      <c r="J614">
        <v>0</v>
      </c>
    </row>
    <row r="615" spans="1:10" x14ac:dyDescent="0.25">
      <c r="A615" s="121" t="s">
        <v>3848</v>
      </c>
      <c r="B615" s="26" t="s">
        <v>3713</v>
      </c>
      <c r="C615" s="55">
        <v>0.99997203188365269</v>
      </c>
      <c r="D6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15" s="26" t="str">
        <f>IF(
  COUNTIF($F$3:$F615, $F615)=1,
  SUMIF($F:$F, $F615, $I:$I),
  ""
)</f>
        <v/>
      </c>
      <c r="H615" t="s">
        <v>3848</v>
      </c>
      <c r="I615" t="s">
        <v>3713</v>
      </c>
      <c r="J615">
        <v>1</v>
      </c>
    </row>
    <row r="616" spans="1:10" x14ac:dyDescent="0.25">
      <c r="A616" s="121" t="s">
        <v>3849</v>
      </c>
      <c r="B616" s="26" t="s">
        <v>3479</v>
      </c>
      <c r="C616" s="55">
        <v>0.85904881494270913</v>
      </c>
      <c r="D6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16" s="26" t="str">
        <f>IF(
  COUNTIF($F$3:$F616, $F616)=1,
  SUMIF($F:$F, $F616, $I:$I),
  ""
)</f>
        <v/>
      </c>
      <c r="H616" t="s">
        <v>3849</v>
      </c>
      <c r="I616" t="s">
        <v>3479</v>
      </c>
      <c r="J616">
        <v>0.86</v>
      </c>
    </row>
    <row r="617" spans="1:10" x14ac:dyDescent="0.25">
      <c r="A617" s="121" t="s">
        <v>3849</v>
      </c>
      <c r="B617" s="26" t="s">
        <v>4126</v>
      </c>
      <c r="C617" s="55">
        <v>0.14095118505729087</v>
      </c>
      <c r="D6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17" s="26" t="str">
        <f>IF(
  COUNTIF($F$3:$F617, $F617)=1,
  SUMIF($F:$F, $F617, $I:$I),
  ""
)</f>
        <v/>
      </c>
      <c r="H617" t="s">
        <v>3849</v>
      </c>
      <c r="I617" t="s">
        <v>4126</v>
      </c>
      <c r="J617">
        <v>0.14000000000000001</v>
      </c>
    </row>
    <row r="618" spans="1:10" x14ac:dyDescent="0.25">
      <c r="A618" s="121" t="s">
        <v>3850</v>
      </c>
      <c r="B618" s="26" t="s">
        <v>3457</v>
      </c>
      <c r="C618" s="55">
        <v>0.73594386738977224</v>
      </c>
      <c r="D6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618" s="26" t="str">
        <f>IF(
  COUNTIF($F$3:$F618, $F618)=1,
  SUMIF($F:$F, $F618, $I:$I),
  ""
)</f>
        <v/>
      </c>
      <c r="H618" t="s">
        <v>3850</v>
      </c>
      <c r="I618" t="s">
        <v>3457</v>
      </c>
      <c r="J618">
        <v>0.74</v>
      </c>
    </row>
    <row r="619" spans="1:10" x14ac:dyDescent="0.25">
      <c r="A619" s="121" t="s">
        <v>3850</v>
      </c>
      <c r="B619" s="26" t="s">
        <v>3477</v>
      </c>
      <c r="C619" s="55">
        <v>0.26405613261022765</v>
      </c>
      <c r="D6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619" s="26" t="str">
        <f>IF(
  COUNTIF($F$3:$F619, $F619)=1,
  SUMIF($F:$F, $F619, $I:$I),
  ""
)</f>
        <v/>
      </c>
      <c r="H619" t="s">
        <v>3850</v>
      </c>
      <c r="I619" t="s">
        <v>3477</v>
      </c>
      <c r="J619">
        <v>0.26</v>
      </c>
    </row>
    <row r="620" spans="1:10" x14ac:dyDescent="0.25">
      <c r="A620" s="121" t="s">
        <v>3851</v>
      </c>
      <c r="B620" s="26" t="s">
        <v>3978</v>
      </c>
      <c r="C620" s="55">
        <v>1</v>
      </c>
      <c r="D6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0" s="26" t="str">
        <f>IF(
  COUNTIF($F$3:$F620, $F620)=1,
  SUMIF($F:$F, $F620, $I:$I),
  ""
)</f>
        <v/>
      </c>
      <c r="H620" t="s">
        <v>3851</v>
      </c>
      <c r="I620" t="s">
        <v>3978</v>
      </c>
      <c r="J620">
        <v>1</v>
      </c>
    </row>
    <row r="621" spans="1:10" x14ac:dyDescent="0.25">
      <c r="A621" s="121" t="s">
        <v>4296</v>
      </c>
      <c r="B621" s="26" t="s">
        <v>3713</v>
      </c>
      <c r="C621" s="55">
        <v>1</v>
      </c>
      <c r="D6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1" s="26" t="str">
        <f>IF(
  COUNTIF($F$3:$F621, $F621)=1,
  SUMIF($F:$F, $F621, $I:$I),
  ""
)</f>
        <v/>
      </c>
      <c r="H621" t="s">
        <v>4296</v>
      </c>
      <c r="I621" t="s">
        <v>3713</v>
      </c>
      <c r="J621">
        <v>1</v>
      </c>
    </row>
    <row r="622" spans="1:10" x14ac:dyDescent="0.25">
      <c r="A622" s="121" t="s">
        <v>3660</v>
      </c>
      <c r="B622" s="26" t="s">
        <v>3978</v>
      </c>
      <c r="C622" s="55">
        <v>1</v>
      </c>
      <c r="D6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2" s="26" t="str">
        <f>IF(
  COUNTIF($F$3:$F622, $F622)=1,
  SUMIF($F:$F, $F622, $I:$I),
  ""
)</f>
        <v/>
      </c>
      <c r="H622" t="s">
        <v>3660</v>
      </c>
      <c r="I622" t="s">
        <v>3978</v>
      </c>
      <c r="J622">
        <v>1</v>
      </c>
    </row>
    <row r="623" spans="1:10" x14ac:dyDescent="0.25">
      <c r="A623" s="121" t="s">
        <v>4232</v>
      </c>
      <c r="B623" s="26" t="s">
        <v>3457</v>
      </c>
      <c r="C623" s="55">
        <v>0.85773265651438235</v>
      </c>
      <c r="D6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23" s="26" t="str">
        <f>IF(
  COUNTIF($F$3:$F623, $F623)=1,
  SUMIF($F:$F, $F623, $I:$I),
  ""
)</f>
        <v/>
      </c>
      <c r="H623" t="s">
        <v>4232</v>
      </c>
      <c r="I623" t="s">
        <v>3457</v>
      </c>
      <c r="J623">
        <v>0.86</v>
      </c>
    </row>
    <row r="624" spans="1:10" x14ac:dyDescent="0.25">
      <c r="A624" s="121" t="s">
        <v>4232</v>
      </c>
      <c r="B624" s="26" t="s">
        <v>4351</v>
      </c>
      <c r="C624" s="55">
        <v>0.14226734348561759</v>
      </c>
      <c r="D6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24" s="26" t="str">
        <f>IF(
  COUNTIF($F$3:$F624, $F624)=1,
  SUMIF($F:$F, $F624, $I:$I),
  ""
)</f>
        <v/>
      </c>
      <c r="H624" t="s">
        <v>4232</v>
      </c>
      <c r="I624" t="s">
        <v>4351</v>
      </c>
      <c r="J624">
        <v>0.14000000000000001</v>
      </c>
    </row>
    <row r="625" spans="1:10" x14ac:dyDescent="0.25">
      <c r="A625" s="121" t="s">
        <v>4259</v>
      </c>
      <c r="B625" s="26" t="s">
        <v>3173</v>
      </c>
      <c r="C625" s="55">
        <v>8.4672493186730577E-2</v>
      </c>
      <c r="D6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625" s="26" t="str">
        <f>IF(
  COUNTIF($F$3:$F625, $F625)=1,
  SUMIF($F:$F, $F625, $I:$I),
  ""
)</f>
        <v/>
      </c>
      <c r="H625" t="s">
        <v>4259</v>
      </c>
      <c r="I625" t="s">
        <v>3173</v>
      </c>
      <c r="J625">
        <v>0.08</v>
      </c>
    </row>
    <row r="626" spans="1:10" x14ac:dyDescent="0.25">
      <c r="A626" s="121" t="s">
        <v>4259</v>
      </c>
      <c r="B626" s="26" t="s">
        <v>3840</v>
      </c>
      <c r="C626" s="55">
        <v>0.11267737994549384</v>
      </c>
      <c r="D6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626" s="26" t="str">
        <f>IF(
  COUNTIF($F$3:$F626, $F626)=1,
  SUMIF($F:$F, $F626, $I:$I),
  ""
)</f>
        <v/>
      </c>
      <c r="H626" t="s">
        <v>4259</v>
      </c>
      <c r="I626" t="s">
        <v>3840</v>
      </c>
      <c r="J626">
        <v>0.11</v>
      </c>
    </row>
    <row r="627" spans="1:10" x14ac:dyDescent="0.25">
      <c r="A627" s="121" t="s">
        <v>4259</v>
      </c>
      <c r="B627" s="26" t="s">
        <v>4372</v>
      </c>
      <c r="C627" s="55">
        <v>0.80265012686777559</v>
      </c>
      <c r="D6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627" s="26" t="str">
        <f>IF(
  COUNTIF($F$3:$F627, $F627)=1,
  SUMIF($F:$F, $F627, $I:$I),
  ""
)</f>
        <v/>
      </c>
      <c r="H627" t="s">
        <v>4259</v>
      </c>
      <c r="I627" t="s">
        <v>4372</v>
      </c>
      <c r="J627">
        <v>0.8</v>
      </c>
    </row>
    <row r="628" spans="1:10" x14ac:dyDescent="0.25">
      <c r="A628" s="121" t="s">
        <v>3984</v>
      </c>
      <c r="B628" s="26" t="s">
        <v>4078</v>
      </c>
      <c r="C628" s="55">
        <v>1</v>
      </c>
      <c r="D6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8" s="26" t="str">
        <f>IF(
  COUNTIF($F$3:$F628, $F628)=1,
  SUMIF($F:$F, $F628, $I:$I),
  ""
)</f>
        <v/>
      </c>
      <c r="H628" t="s">
        <v>3984</v>
      </c>
      <c r="I628" t="s">
        <v>4078</v>
      </c>
      <c r="J628">
        <v>1</v>
      </c>
    </row>
    <row r="629" spans="1:10" x14ac:dyDescent="0.25">
      <c r="A629" s="121" t="s">
        <v>1301</v>
      </c>
      <c r="B629" s="26" t="s">
        <v>4372</v>
      </c>
      <c r="C629" s="55">
        <v>1</v>
      </c>
      <c r="D6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29" s="26" t="str">
        <f>IF(
  COUNTIF($F$3:$F629, $F629)=1,
  SUMIF($F:$F, $F629, $I:$I),
  ""
)</f>
        <v/>
      </c>
      <c r="H629" t="s">
        <v>1301</v>
      </c>
      <c r="I629" t="s">
        <v>4372</v>
      </c>
      <c r="J629">
        <v>1</v>
      </c>
    </row>
    <row r="630" spans="1:10" x14ac:dyDescent="0.25">
      <c r="A630" s="121" t="s">
        <v>3661</v>
      </c>
      <c r="B630" s="26" t="s">
        <v>4372</v>
      </c>
      <c r="C630" s="55">
        <v>1</v>
      </c>
      <c r="D6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0" s="26" t="str">
        <f>IF(
  COUNTIF($F$3:$F630, $F630)=1,
  SUMIF($F:$F, $F630, $I:$I),
  ""
)</f>
        <v/>
      </c>
      <c r="H630" t="s">
        <v>3661</v>
      </c>
      <c r="I630" t="s">
        <v>4372</v>
      </c>
      <c r="J630">
        <v>1</v>
      </c>
    </row>
    <row r="631" spans="1:10" x14ac:dyDescent="0.25">
      <c r="A631" s="121" t="s">
        <v>3942</v>
      </c>
      <c r="B631" s="26" t="s">
        <v>3479</v>
      </c>
      <c r="C631" s="55">
        <v>1</v>
      </c>
      <c r="D6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1" s="26" t="str">
        <f>IF(
  COUNTIF($F$3:$F631, $F631)=1,
  SUMIF($F:$F, $F631, $I:$I),
  ""
)</f>
        <v/>
      </c>
      <c r="H631" t="s">
        <v>3942</v>
      </c>
      <c r="I631" t="s">
        <v>3479</v>
      </c>
      <c r="J631">
        <v>1</v>
      </c>
    </row>
    <row r="632" spans="1:10" x14ac:dyDescent="0.25">
      <c r="A632" s="121" t="s">
        <v>1303</v>
      </c>
      <c r="B632" s="26" t="s">
        <v>3275</v>
      </c>
      <c r="C632" s="55">
        <v>1</v>
      </c>
      <c r="D6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2" s="26" t="str">
        <f>IF(
  COUNTIF($F$3:$F632, $F632)=1,
  SUMIF($F:$F, $F632, $I:$I),
  ""
)</f>
        <v/>
      </c>
      <c r="H632" t="s">
        <v>1303</v>
      </c>
      <c r="I632" t="s">
        <v>3275</v>
      </c>
      <c r="J632">
        <v>1</v>
      </c>
    </row>
    <row r="633" spans="1:10" x14ac:dyDescent="0.25">
      <c r="A633" s="121" t="s">
        <v>1305</v>
      </c>
      <c r="B633" s="26" t="s">
        <v>3175</v>
      </c>
      <c r="C633" s="55">
        <v>1</v>
      </c>
      <c r="D6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3" s="26" t="str">
        <f>IF(
  COUNTIF($F$3:$F633, $F633)=1,
  SUMIF($F:$F, $F633, $I:$I),
  ""
)</f>
        <v/>
      </c>
      <c r="H633" t="s">
        <v>1305</v>
      </c>
      <c r="I633" t="s">
        <v>3175</v>
      </c>
      <c r="J633">
        <v>1</v>
      </c>
    </row>
    <row r="634" spans="1:10" x14ac:dyDescent="0.25">
      <c r="A634" s="121" t="s">
        <v>1307</v>
      </c>
      <c r="B634" s="26" t="s">
        <v>3175</v>
      </c>
      <c r="C634" s="55">
        <v>1</v>
      </c>
      <c r="D6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4" s="26" t="str">
        <f>IF(
  COUNTIF($F$3:$F634, $F634)=1,
  SUMIF($F:$F, $F634, $I:$I),
  ""
)</f>
        <v/>
      </c>
      <c r="H634" t="s">
        <v>1307</v>
      </c>
      <c r="I634" t="s">
        <v>3175</v>
      </c>
      <c r="J634">
        <v>1</v>
      </c>
    </row>
    <row r="635" spans="1:10" x14ac:dyDescent="0.25">
      <c r="A635" s="121" t="s">
        <v>1309</v>
      </c>
      <c r="B635" s="26" t="s">
        <v>3275</v>
      </c>
      <c r="C635" s="55">
        <v>1</v>
      </c>
      <c r="D6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5" s="26" t="str">
        <f>IF(
  COUNTIF($F$3:$F635, $F635)=1,
  SUMIF($F:$F, $F635, $I:$I),
  ""
)</f>
        <v/>
      </c>
      <c r="H635" t="s">
        <v>1309</v>
      </c>
      <c r="I635" t="s">
        <v>3275</v>
      </c>
      <c r="J635">
        <v>1</v>
      </c>
    </row>
    <row r="636" spans="1:10" x14ac:dyDescent="0.25">
      <c r="A636" s="121" t="s">
        <v>3985</v>
      </c>
      <c r="B636" s="26" t="s">
        <v>3175</v>
      </c>
      <c r="C636" s="55">
        <v>1</v>
      </c>
      <c r="D6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6" s="26" t="str">
        <f>IF(
  COUNTIF($F$3:$F636, $F636)=1,
  SUMIF($F:$F, $F636, $I:$I),
  ""
)</f>
        <v/>
      </c>
      <c r="H636" t="s">
        <v>3985</v>
      </c>
      <c r="I636" t="s">
        <v>3175</v>
      </c>
      <c r="J636">
        <v>1</v>
      </c>
    </row>
    <row r="637" spans="1:10" x14ac:dyDescent="0.25">
      <c r="A637" s="121" t="s">
        <v>3986</v>
      </c>
      <c r="B637" s="26" t="s">
        <v>3175</v>
      </c>
      <c r="C637" s="55">
        <v>1</v>
      </c>
      <c r="D6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7" s="26" t="str">
        <f>IF(
  COUNTIF($F$3:$F637, $F637)=1,
  SUMIF($F:$F, $F637, $I:$I),
  ""
)</f>
        <v/>
      </c>
      <c r="H637" t="s">
        <v>3986</v>
      </c>
      <c r="I637" t="s">
        <v>3175</v>
      </c>
      <c r="J637">
        <v>1</v>
      </c>
    </row>
    <row r="638" spans="1:10" x14ac:dyDescent="0.25">
      <c r="A638" s="121" t="s">
        <v>4082</v>
      </c>
      <c r="B638" s="26" t="s">
        <v>3479</v>
      </c>
      <c r="C638" s="55">
        <v>1</v>
      </c>
      <c r="D6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38" s="26" t="str">
        <f>IF(
  COUNTIF($F$3:$F638, $F638)=1,
  SUMIF($F:$F, $F638, $I:$I),
  ""
)</f>
        <v/>
      </c>
      <c r="H638" t="s">
        <v>4082</v>
      </c>
      <c r="I638" t="s">
        <v>3479</v>
      </c>
      <c r="J638">
        <v>1</v>
      </c>
    </row>
    <row r="639" spans="1:10" x14ac:dyDescent="0.25">
      <c r="A639" s="121" t="s">
        <v>3244</v>
      </c>
      <c r="B639" s="26" t="s">
        <v>3457</v>
      </c>
      <c r="C639" s="55">
        <v>0.6609709753813956</v>
      </c>
      <c r="D6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639" s="26" t="str">
        <f>IF(
  COUNTIF($F$3:$F639, $F639)=1,
  SUMIF($F:$F, $F639, $I:$I),
  ""
)</f>
        <v/>
      </c>
      <c r="H639" t="s">
        <v>3244</v>
      </c>
      <c r="I639" t="s">
        <v>3457</v>
      </c>
      <c r="J639">
        <v>0.66</v>
      </c>
    </row>
    <row r="640" spans="1:10" x14ac:dyDescent="0.25">
      <c r="A640" s="121" t="s">
        <v>3244</v>
      </c>
      <c r="B640" s="26" t="s">
        <v>3477</v>
      </c>
      <c r="C640" s="55">
        <v>0.33902902461860435</v>
      </c>
      <c r="D6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640" s="26" t="str">
        <f>IF(
  COUNTIF($F$3:$F640, $F640)=1,
  SUMIF($F:$F, $F640, $I:$I),
  ""
)</f>
        <v/>
      </c>
      <c r="H640" t="s">
        <v>3244</v>
      </c>
      <c r="I640" t="s">
        <v>3477</v>
      </c>
      <c r="J640">
        <v>0.34</v>
      </c>
    </row>
    <row r="641" spans="1:10" x14ac:dyDescent="0.25">
      <c r="A641" s="121" t="s">
        <v>3245</v>
      </c>
      <c r="B641" s="26" t="s">
        <v>3457</v>
      </c>
      <c r="C641" s="55">
        <v>0.98359414437152959</v>
      </c>
      <c r="D6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41" s="26" t="str">
        <f>IF(
  COUNTIF($F$3:$F641, $F641)=1,
  SUMIF($F:$F, $F641, $I:$I),
  ""
)</f>
        <v/>
      </c>
      <c r="H641" t="s">
        <v>3245</v>
      </c>
      <c r="I641" t="s">
        <v>3457</v>
      </c>
      <c r="J641">
        <v>0.98</v>
      </c>
    </row>
    <row r="642" spans="1:10" x14ac:dyDescent="0.25">
      <c r="A642" s="121" t="s">
        <v>3245</v>
      </c>
      <c r="B642" s="26" t="s">
        <v>3477</v>
      </c>
      <c r="C642" s="55">
        <v>1.6405855628470467E-2</v>
      </c>
      <c r="D6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42" s="26" t="str">
        <f>IF(
  COUNTIF($F$3:$F642, $F642)=1,
  SUMIF($F:$F, $F642, $I:$I),
  ""
)</f>
        <v/>
      </c>
      <c r="H642" t="s">
        <v>3245</v>
      </c>
      <c r="I642" t="s">
        <v>3477</v>
      </c>
      <c r="J642">
        <v>0.02</v>
      </c>
    </row>
    <row r="643" spans="1:10" x14ac:dyDescent="0.25">
      <c r="A643" s="121" t="s">
        <v>3255</v>
      </c>
      <c r="B643" s="26" t="s">
        <v>3173</v>
      </c>
      <c r="C643" s="55">
        <v>0.6346526469831032</v>
      </c>
      <c r="D6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643" s="26" t="str">
        <f>IF(
  COUNTIF($F$3:$F643, $F643)=1,
  SUMIF($F:$F, $F643, $I:$I),
  ""
)</f>
        <v/>
      </c>
      <c r="H643" t="s">
        <v>3255</v>
      </c>
      <c r="I643" t="s">
        <v>3173</v>
      </c>
      <c r="J643">
        <v>0.63</v>
      </c>
    </row>
    <row r="644" spans="1:10" x14ac:dyDescent="0.25">
      <c r="A644" s="121" t="s">
        <v>3255</v>
      </c>
      <c r="B644" s="26" t="s">
        <v>4372</v>
      </c>
      <c r="C644" s="55">
        <v>0.3653473530168968</v>
      </c>
      <c r="D6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644" s="26" t="str">
        <f>IF(
  COUNTIF($F$3:$F644, $F644)=1,
  SUMIF($F:$F, $F644, $I:$I),
  ""
)</f>
        <v/>
      </c>
      <c r="H644" t="s">
        <v>3255</v>
      </c>
      <c r="I644" t="s">
        <v>4372</v>
      </c>
      <c r="J644">
        <v>0.37</v>
      </c>
    </row>
    <row r="645" spans="1:10" x14ac:dyDescent="0.25">
      <c r="A645" s="121" t="s">
        <v>3247</v>
      </c>
      <c r="B645" s="26" t="s">
        <v>3173</v>
      </c>
      <c r="C645" s="55">
        <v>1</v>
      </c>
      <c r="D6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5" s="26" t="str">
        <f>IF(
  COUNTIF($F$3:$F645, $F645)=1,
  SUMIF($F:$F, $F645, $I:$I),
  ""
)</f>
        <v/>
      </c>
      <c r="H645" t="s">
        <v>3247</v>
      </c>
      <c r="I645" t="s">
        <v>3173</v>
      </c>
      <c r="J645">
        <v>1</v>
      </c>
    </row>
    <row r="646" spans="1:10" x14ac:dyDescent="0.25">
      <c r="A646" s="121" t="s">
        <v>3248</v>
      </c>
      <c r="B646" s="26" t="s">
        <v>4351</v>
      </c>
      <c r="C646" s="55">
        <v>1</v>
      </c>
      <c r="D6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6" s="26" t="str">
        <f>IF(
  COUNTIF($F$3:$F646, $F646)=1,
  SUMIF($F:$F, $F646, $I:$I),
  ""
)</f>
        <v/>
      </c>
      <c r="H646" t="s">
        <v>3248</v>
      </c>
      <c r="I646" t="s">
        <v>4351</v>
      </c>
      <c r="J646">
        <v>1</v>
      </c>
    </row>
    <row r="647" spans="1:10" x14ac:dyDescent="0.25">
      <c r="A647" s="121" t="s">
        <v>3250</v>
      </c>
      <c r="B647" s="26" t="s">
        <v>3897</v>
      </c>
      <c r="C647" s="55">
        <v>1</v>
      </c>
      <c r="D6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47" s="26" t="str">
        <f>IF(
  COUNTIF($F$3:$F647, $F647)=1,
  SUMIF($F:$F, $F647, $I:$I),
  ""
)</f>
        <v/>
      </c>
      <c r="H647" t="s">
        <v>3250</v>
      </c>
      <c r="I647" t="s">
        <v>3897</v>
      </c>
      <c r="J647">
        <v>1</v>
      </c>
    </row>
    <row r="648" spans="1:10" x14ac:dyDescent="0.25">
      <c r="A648" s="121" t="s">
        <v>3251</v>
      </c>
      <c r="B648" s="26" t="s">
        <v>3457</v>
      </c>
      <c r="C648" s="55">
        <v>0.99170974211225038</v>
      </c>
      <c r="D6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648" s="26" t="str">
        <f>IF(
  COUNTIF($F$3:$F648, $F648)=1,
  SUMIF($F:$F, $F648, $I:$I),
  ""
)</f>
        <v/>
      </c>
      <c r="H648" t="s">
        <v>3251</v>
      </c>
      <c r="I648" t="s">
        <v>3457</v>
      </c>
      <c r="J648">
        <v>0.99</v>
      </c>
    </row>
    <row r="649" spans="1:10" x14ac:dyDescent="0.25">
      <c r="A649" s="121" t="s">
        <v>3251</v>
      </c>
      <c r="B649" s="26" t="s">
        <v>3477</v>
      </c>
      <c r="C649" s="55">
        <v>8.2902578877496243E-3</v>
      </c>
      <c r="D6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49" s="26" t="str">
        <f>IF(
  COUNTIF($F$3:$F649, $F649)=1,
  SUMIF($F:$F, $F649, $I:$I),
  ""
)</f>
        <v/>
      </c>
      <c r="H649" t="s">
        <v>3251</v>
      </c>
      <c r="I649" t="s">
        <v>3477</v>
      </c>
      <c r="J649">
        <v>0.01</v>
      </c>
    </row>
    <row r="650" spans="1:10" x14ac:dyDescent="0.25">
      <c r="A650" s="121" t="s">
        <v>3378</v>
      </c>
      <c r="B650" s="26" t="s">
        <v>4126</v>
      </c>
      <c r="C650" s="55">
        <v>1</v>
      </c>
      <c r="D6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0" s="26" t="str">
        <f>IF(
  COUNTIF($F$3:$F650, $F650)=1,
  SUMIF($F:$F, $F650, $I:$I),
  ""
)</f>
        <v/>
      </c>
      <c r="H650" t="s">
        <v>3378</v>
      </c>
      <c r="I650" t="s">
        <v>4126</v>
      </c>
      <c r="J650">
        <v>1</v>
      </c>
    </row>
    <row r="651" spans="1:10" x14ac:dyDescent="0.25">
      <c r="A651" s="121" t="s">
        <v>3379</v>
      </c>
      <c r="B651" s="26" t="s">
        <v>3895</v>
      </c>
      <c r="C651" s="55">
        <v>1</v>
      </c>
      <c r="D6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1" s="26" t="str">
        <f>IF(
  COUNTIF($F$3:$F651, $F651)=1,
  SUMIF($F:$F, $F651, $I:$I),
  ""
)</f>
        <v/>
      </c>
      <c r="H651" t="s">
        <v>3379</v>
      </c>
      <c r="I651" t="s">
        <v>3895</v>
      </c>
      <c r="J651">
        <v>1</v>
      </c>
    </row>
    <row r="652" spans="1:10" x14ac:dyDescent="0.25">
      <c r="A652" s="121" t="s">
        <v>3380</v>
      </c>
      <c r="B652" s="26" t="s">
        <v>3481</v>
      </c>
      <c r="C652" s="55">
        <v>0.15059914744720143</v>
      </c>
      <c r="D6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652" s="26" t="str">
        <f>IF(
  COUNTIF($F$3:$F652, $F652)=1,
  SUMIF($F:$F, $F652, $I:$I),
  ""
)</f>
        <v/>
      </c>
      <c r="H652" t="s">
        <v>3380</v>
      </c>
      <c r="I652" t="s">
        <v>3481</v>
      </c>
      <c r="J652">
        <v>0.15</v>
      </c>
    </row>
    <row r="653" spans="1:10" x14ac:dyDescent="0.25">
      <c r="A653" s="121" t="s">
        <v>3380</v>
      </c>
      <c r="B653" s="26" t="s">
        <v>3978</v>
      </c>
      <c r="C653" s="55">
        <v>0.7824462988933476</v>
      </c>
      <c r="D6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653" s="26" t="str">
        <f>IF(
  COUNTIF($F$3:$F653, $F653)=1,
  SUMIF($F:$F, $F653, $I:$I),
  ""
)</f>
        <v/>
      </c>
      <c r="H653" t="s">
        <v>3380</v>
      </c>
      <c r="I653" t="s">
        <v>3978</v>
      </c>
      <c r="J653">
        <v>0.78</v>
      </c>
    </row>
    <row r="654" spans="1:10" x14ac:dyDescent="0.25">
      <c r="A654" s="121" t="s">
        <v>3380</v>
      </c>
      <c r="B654" s="26" t="s">
        <v>4126</v>
      </c>
      <c r="C654" s="55">
        <v>6.695455365945098E-2</v>
      </c>
      <c r="D6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654" s="26" t="str">
        <f>IF(
  COUNTIF($F$3:$F654, $F654)=1,
  SUMIF($F:$F, $F654, $I:$I),
  ""
)</f>
        <v/>
      </c>
      <c r="H654" t="s">
        <v>3380</v>
      </c>
      <c r="I654" t="s">
        <v>4126</v>
      </c>
      <c r="J654">
        <v>7.0000000000000007E-2</v>
      </c>
    </row>
    <row r="655" spans="1:10" x14ac:dyDescent="0.25">
      <c r="A655" s="121" t="s">
        <v>3381</v>
      </c>
      <c r="B655" s="26" t="s">
        <v>3173</v>
      </c>
      <c r="C655" s="55">
        <v>0.51539861176629154</v>
      </c>
      <c r="D6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655" s="26" t="str">
        <f>IF(
  COUNTIF($F$3:$F655, $F655)=1,
  SUMIF($F:$F, $F655, $I:$I),
  ""
)</f>
        <v/>
      </c>
      <c r="H655" t="s">
        <v>3381</v>
      </c>
      <c r="I655" t="s">
        <v>3173</v>
      </c>
      <c r="J655">
        <v>0.52</v>
      </c>
    </row>
    <row r="656" spans="1:10" x14ac:dyDescent="0.25">
      <c r="A656" s="121" t="s">
        <v>3381</v>
      </c>
      <c r="B656" s="26" t="s">
        <v>4372</v>
      </c>
      <c r="C656" s="55">
        <v>0.48460138823370846</v>
      </c>
      <c r="D6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656" s="26" t="str">
        <f>IF(
  COUNTIF($F$3:$F656, $F656)=1,
  SUMIF($F:$F, $F656, $I:$I),
  ""
)</f>
        <v/>
      </c>
      <c r="H656" t="s">
        <v>3381</v>
      </c>
      <c r="I656" t="s">
        <v>4372</v>
      </c>
      <c r="J656">
        <v>0.48</v>
      </c>
    </row>
    <row r="657" spans="1:10" x14ac:dyDescent="0.25">
      <c r="A657" s="121" t="s">
        <v>3383</v>
      </c>
      <c r="B657" s="26" t="s">
        <v>3175</v>
      </c>
      <c r="C657" s="55">
        <v>1</v>
      </c>
      <c r="D6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7" s="26" t="str">
        <f>IF(
  COUNTIF($F$3:$F657, $F657)=1,
  SUMIF($F:$F, $F657, $I:$I),
  ""
)</f>
        <v/>
      </c>
      <c r="H657" t="s">
        <v>3383</v>
      </c>
      <c r="I657" t="s">
        <v>3175</v>
      </c>
      <c r="J657">
        <v>1</v>
      </c>
    </row>
    <row r="658" spans="1:10" x14ac:dyDescent="0.25">
      <c r="A658" s="121" t="s">
        <v>3384</v>
      </c>
      <c r="B658" s="26" t="s">
        <v>3457</v>
      </c>
      <c r="C658" s="55">
        <v>1</v>
      </c>
      <c r="D6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8" s="26" t="str">
        <f>IF(
  COUNTIF($F$3:$F658, $F658)=1,
  SUMIF($F:$F, $F658, $I:$I),
  ""
)</f>
        <v/>
      </c>
      <c r="H658" t="s">
        <v>3384</v>
      </c>
      <c r="I658" t="s">
        <v>3457</v>
      </c>
      <c r="J658">
        <v>1</v>
      </c>
    </row>
    <row r="659" spans="1:10" x14ac:dyDescent="0.25">
      <c r="A659" s="121" t="s">
        <v>3385</v>
      </c>
      <c r="B659" s="26" t="s">
        <v>3175</v>
      </c>
      <c r="C659" s="55">
        <v>1</v>
      </c>
      <c r="D6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59" s="26" t="str">
        <f>IF(
  COUNTIF($F$3:$F659, $F659)=1,
  SUMIF($F:$F, $F659, $I:$I),
  ""
)</f>
        <v/>
      </c>
      <c r="H659" t="s">
        <v>3385</v>
      </c>
      <c r="I659" t="s">
        <v>3175</v>
      </c>
      <c r="J659">
        <v>1</v>
      </c>
    </row>
    <row r="660" spans="1:10" x14ac:dyDescent="0.25">
      <c r="A660" s="121" t="s">
        <v>3763</v>
      </c>
      <c r="B660" s="26" t="s">
        <v>3457</v>
      </c>
      <c r="C660" s="55">
        <v>1</v>
      </c>
      <c r="D6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60" s="26" t="str">
        <f>IF(
  COUNTIF($F$3:$F660, $F660)=1,
  SUMIF($F:$F, $F660, $I:$I),
  ""
)</f>
        <v/>
      </c>
      <c r="H660" t="s">
        <v>3763</v>
      </c>
      <c r="I660" t="s">
        <v>3457</v>
      </c>
      <c r="J660">
        <v>1</v>
      </c>
    </row>
    <row r="661" spans="1:10" x14ac:dyDescent="0.25">
      <c r="A661" s="121" t="s">
        <v>3764</v>
      </c>
      <c r="B661" s="26" t="s">
        <v>3173</v>
      </c>
      <c r="C661" s="55">
        <v>0.24562642442140406</v>
      </c>
      <c r="D6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661" s="26" t="str">
        <f>IF(
  COUNTIF($F$3:$F661, $F661)=1,
  SUMIF($F:$F, $F661, $I:$I),
  ""
)</f>
        <v/>
      </c>
      <c r="H661" t="s">
        <v>3764</v>
      </c>
      <c r="I661" t="s">
        <v>3173</v>
      </c>
      <c r="J661">
        <v>0.25</v>
      </c>
    </row>
    <row r="662" spans="1:10" x14ac:dyDescent="0.25">
      <c r="A662" s="121" t="s">
        <v>3764</v>
      </c>
      <c r="B662" s="26" t="s">
        <v>4372</v>
      </c>
      <c r="C662" s="55">
        <v>0.75437357557859597</v>
      </c>
      <c r="D6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662" s="26" t="str">
        <f>IF(
  COUNTIF($F$3:$F662, $F662)=1,
  SUMIF($F:$F, $F662, $I:$I),
  ""
)</f>
        <v/>
      </c>
      <c r="H662" t="s">
        <v>3764</v>
      </c>
      <c r="I662" t="s">
        <v>4372</v>
      </c>
      <c r="J662">
        <v>0.75</v>
      </c>
    </row>
    <row r="663" spans="1:10" x14ac:dyDescent="0.25">
      <c r="A663" s="121" t="s">
        <v>3766</v>
      </c>
      <c r="B663" s="26" t="s">
        <v>3173</v>
      </c>
      <c r="C663" s="55">
        <v>0.98253563132689048</v>
      </c>
      <c r="D6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663" s="26" t="str">
        <f>IF(
  COUNTIF($F$3:$F663, $F663)=1,
  SUMIF($F:$F, $F663, $I:$I),
  ""
)</f>
        <v/>
      </c>
      <c r="H663" t="s">
        <v>3766</v>
      </c>
      <c r="I663" t="s">
        <v>3173</v>
      </c>
      <c r="J663">
        <v>0.98</v>
      </c>
    </row>
    <row r="664" spans="1:10" x14ac:dyDescent="0.25">
      <c r="A664" s="121" t="s">
        <v>3766</v>
      </c>
      <c r="B664" s="26" t="s">
        <v>4372</v>
      </c>
      <c r="C664" s="55">
        <v>1.7464368673109458E-2</v>
      </c>
      <c r="D6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664" s="26" t="str">
        <f>IF(
  COUNTIF($F$3:$F664, $F664)=1,
  SUMIF($F:$F, $F664, $I:$I),
  ""
)</f>
        <v/>
      </c>
      <c r="H664" t="s">
        <v>3766</v>
      </c>
      <c r="I664" t="s">
        <v>4372</v>
      </c>
      <c r="J664">
        <v>0.02</v>
      </c>
    </row>
    <row r="665" spans="1:10" x14ac:dyDescent="0.25">
      <c r="A665" s="121" t="s">
        <v>4066</v>
      </c>
      <c r="B665" s="26" t="s">
        <v>3897</v>
      </c>
      <c r="C665" s="55">
        <v>1</v>
      </c>
      <c r="D6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65" s="26" t="str">
        <f>IF(
  COUNTIF($F$3:$F665, $F665)=1,
  SUMIF($F:$F, $F665, $I:$I),
  ""
)</f>
        <v/>
      </c>
      <c r="H665" t="s">
        <v>4066</v>
      </c>
      <c r="I665" t="s">
        <v>3897</v>
      </c>
      <c r="J665">
        <v>1</v>
      </c>
    </row>
    <row r="666" spans="1:10" x14ac:dyDescent="0.25">
      <c r="A666" s="121" t="s">
        <v>4067</v>
      </c>
      <c r="B666" s="26" t="s">
        <v>3222</v>
      </c>
      <c r="C666" s="55">
        <v>2.9881873998932197E-2</v>
      </c>
      <c r="D6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66" s="26" t="str">
        <f>IF(
  COUNTIF($F$3:$F666, $F666)=1,
  SUMIF($F:$F, $F666, $I:$I),
  ""
)</f>
        <v/>
      </c>
      <c r="H666" t="s">
        <v>4067</v>
      </c>
      <c r="I666" t="s">
        <v>3222</v>
      </c>
      <c r="J666">
        <v>0.03</v>
      </c>
    </row>
    <row r="667" spans="1:10" x14ac:dyDescent="0.25">
      <c r="A667" s="121" t="s">
        <v>4067</v>
      </c>
      <c r="B667" s="26" t="s">
        <v>4372</v>
      </c>
      <c r="C667" s="55">
        <v>0.97011812600106784</v>
      </c>
      <c r="D6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667" s="26" t="str">
        <f>IF(
  COUNTIF($F$3:$F667, $F667)=1,
  SUMIF($F:$F, $F667, $I:$I),
  ""
)</f>
        <v/>
      </c>
      <c r="H667" t="s">
        <v>4067</v>
      </c>
      <c r="I667" t="s">
        <v>4372</v>
      </c>
      <c r="J667">
        <v>0.97</v>
      </c>
    </row>
    <row r="668" spans="1:10" x14ac:dyDescent="0.25">
      <c r="A668" s="121" t="s">
        <v>4068</v>
      </c>
      <c r="B668" s="26" t="s">
        <v>3457</v>
      </c>
      <c r="C668" s="55">
        <v>0.85709818170987773</v>
      </c>
      <c r="D6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68" s="26" t="str">
        <f>IF(
  COUNTIF($F$3:$F668, $F668)=1,
  SUMIF($F:$F, $F668, $I:$I),
  ""
)</f>
        <v/>
      </c>
      <c r="H668" t="s">
        <v>4068</v>
      </c>
      <c r="I668" t="s">
        <v>3457</v>
      </c>
      <c r="J668">
        <v>0.86</v>
      </c>
    </row>
    <row r="669" spans="1:10" x14ac:dyDescent="0.25">
      <c r="A669" s="121" t="s">
        <v>4068</v>
      </c>
      <c r="B669" s="26" t="s">
        <v>3477</v>
      </c>
      <c r="C669" s="55">
        <v>0.14290181829012227</v>
      </c>
      <c r="D6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69" s="26" t="str">
        <f>IF(
  COUNTIF($F$3:$F669, $F669)=1,
  SUMIF($F:$F, $F669, $I:$I),
  ""
)</f>
        <v/>
      </c>
      <c r="H669" t="s">
        <v>4068</v>
      </c>
      <c r="I669" t="s">
        <v>3477</v>
      </c>
      <c r="J669">
        <v>0.14000000000000001</v>
      </c>
    </row>
    <row r="670" spans="1:10" x14ac:dyDescent="0.25">
      <c r="A670" s="121" t="s">
        <v>4069</v>
      </c>
      <c r="B670" s="26" t="s">
        <v>3457</v>
      </c>
      <c r="C670" s="55">
        <v>0.77732449430562633</v>
      </c>
      <c r="D6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0.78</v>
      </c>
      <c r="E670" s="26" t="str">
        <f>IF(
  COUNTIF($F$3:$F670, $F670)=1,
  SUMIF($F:$F, $F670, $I:$I),
  ""
)</f>
        <v/>
      </c>
      <c r="H670" t="s">
        <v>4069</v>
      </c>
      <c r="I670" t="s">
        <v>3457</v>
      </c>
      <c r="J670">
        <v>0.78</v>
      </c>
    </row>
    <row r="671" spans="1:10" x14ac:dyDescent="0.25">
      <c r="A671" s="121" t="s">
        <v>4069</v>
      </c>
      <c r="B671" s="26" t="s">
        <v>3477</v>
      </c>
      <c r="C671" s="55">
        <v>0.22267550569437364</v>
      </c>
      <c r="D6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671" s="26" t="str">
        <f>IF(
  COUNTIF($F$3:$F671, $F671)=1,
  SUMIF($F:$F, $F671, $I:$I),
  ""
)</f>
        <v/>
      </c>
      <c r="H671" t="s">
        <v>4069</v>
      </c>
      <c r="I671" t="s">
        <v>3477</v>
      </c>
      <c r="J671">
        <v>0.22</v>
      </c>
    </row>
    <row r="672" spans="1:10" x14ac:dyDescent="0.25">
      <c r="A672" s="121" t="s">
        <v>4070</v>
      </c>
      <c r="B672" s="26" t="s">
        <v>4351</v>
      </c>
      <c r="C672" s="55">
        <v>1</v>
      </c>
      <c r="D6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2" s="26" t="str">
        <f>IF(
  COUNTIF($F$3:$F672, $F672)=1,
  SUMIF($F:$F, $F672, $I:$I),
  ""
)</f>
        <v/>
      </c>
      <c r="H672" t="s">
        <v>4070</v>
      </c>
      <c r="I672" t="s">
        <v>4351</v>
      </c>
      <c r="J672">
        <v>1</v>
      </c>
    </row>
    <row r="673" spans="1:10" x14ac:dyDescent="0.25">
      <c r="A673" s="121" t="s">
        <v>4071</v>
      </c>
      <c r="B673" s="26" t="s">
        <v>3457</v>
      </c>
      <c r="C673" s="55">
        <v>1</v>
      </c>
      <c r="D6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3" s="26" t="str">
        <f>IF(
  COUNTIF($F$3:$F673, $F673)=1,
  SUMIF($F:$F, $F673, $I:$I),
  ""
)</f>
        <v/>
      </c>
      <c r="H673" t="s">
        <v>4071</v>
      </c>
      <c r="I673" t="s">
        <v>3457</v>
      </c>
      <c r="J673">
        <v>1</v>
      </c>
    </row>
    <row r="674" spans="1:10" x14ac:dyDescent="0.25">
      <c r="A674" s="121" t="s">
        <v>4072</v>
      </c>
      <c r="B674" s="26" t="s">
        <v>3457</v>
      </c>
      <c r="C674" s="55">
        <v>0.85702576635917915</v>
      </c>
      <c r="D6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674" s="26" t="str">
        <f>IF(
  COUNTIF($F$3:$F674, $F674)=1,
  SUMIF($F:$F, $F674, $I:$I),
  ""
)</f>
        <v/>
      </c>
      <c r="H674" t="s">
        <v>4072</v>
      </c>
      <c r="I674" t="s">
        <v>3457</v>
      </c>
      <c r="J674">
        <v>0.86</v>
      </c>
    </row>
    <row r="675" spans="1:10" x14ac:dyDescent="0.25">
      <c r="A675" s="121" t="s">
        <v>4072</v>
      </c>
      <c r="B675" s="26" t="s">
        <v>3477</v>
      </c>
      <c r="C675" s="55">
        <v>0.14297423364082085</v>
      </c>
      <c r="D6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675" s="26" t="str">
        <f>IF(
  COUNTIF($F$3:$F675, $F675)=1,
  SUMIF($F:$F, $F675, $I:$I),
  ""
)</f>
        <v/>
      </c>
      <c r="H675" t="s">
        <v>4072</v>
      </c>
      <c r="I675" t="s">
        <v>3477</v>
      </c>
      <c r="J675">
        <v>0.14000000000000001</v>
      </c>
    </row>
    <row r="676" spans="1:10" x14ac:dyDescent="0.25">
      <c r="A676" s="121" t="s">
        <v>4080</v>
      </c>
      <c r="B676" s="26" t="s">
        <v>4126</v>
      </c>
      <c r="C676" s="55">
        <v>1</v>
      </c>
      <c r="D6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6" s="26" t="str">
        <f>IF(
  COUNTIF($F$3:$F676, $F676)=1,
  SUMIF($F:$F, $F676, $I:$I),
  ""
)</f>
        <v/>
      </c>
      <c r="H676" t="s">
        <v>4080</v>
      </c>
      <c r="I676" t="s">
        <v>4126</v>
      </c>
      <c r="J676">
        <v>1</v>
      </c>
    </row>
    <row r="677" spans="1:10" x14ac:dyDescent="0.25">
      <c r="A677" s="121" t="s">
        <v>50</v>
      </c>
      <c r="B677" s="26" t="s">
        <v>3457</v>
      </c>
      <c r="C677" s="55">
        <v>1</v>
      </c>
      <c r="D6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77" s="26" t="str">
        <f>IF(
  COUNTIF($F$3:$F677, $F677)=1,
  SUMIF($F:$F, $F677, $I:$I),
  ""
)</f>
        <v/>
      </c>
      <c r="H677" t="s">
        <v>50</v>
      </c>
      <c r="I677" t="s">
        <v>3457</v>
      </c>
      <c r="J677">
        <v>1</v>
      </c>
    </row>
    <row r="678" spans="1:10" x14ac:dyDescent="0.25">
      <c r="A678" s="121" t="s">
        <v>3744</v>
      </c>
      <c r="B678" s="26" t="s">
        <v>276</v>
      </c>
      <c r="C678" s="55">
        <v>0.1043317715499974</v>
      </c>
      <c r="D6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678" s="26" t="str">
        <f>IF(
  COUNTIF($F$3:$F678, $F678)=1,
  SUMIF($F:$F, $F678, $I:$I),
  ""
)</f>
        <v/>
      </c>
      <c r="H678" t="s">
        <v>3744</v>
      </c>
      <c r="I678" t="s">
        <v>276</v>
      </c>
      <c r="J678">
        <v>0.1</v>
      </c>
    </row>
    <row r="679" spans="1:10" x14ac:dyDescent="0.25">
      <c r="A679" s="121" t="s">
        <v>3744</v>
      </c>
      <c r="B679" s="26" t="s">
        <v>4372</v>
      </c>
      <c r="C679" s="55">
        <v>0.8956682284500026</v>
      </c>
      <c r="D6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679" s="26" t="str">
        <f>IF(
  COUNTIF($F$3:$F679, $F679)=1,
  SUMIF($F:$F, $F679, $I:$I),
  ""
)</f>
        <v/>
      </c>
      <c r="H679" t="s">
        <v>3744</v>
      </c>
      <c r="I679" t="s">
        <v>4372</v>
      </c>
      <c r="J679">
        <v>0.9</v>
      </c>
    </row>
    <row r="680" spans="1:10" x14ac:dyDescent="0.25">
      <c r="A680" s="121" t="s">
        <v>3856</v>
      </c>
      <c r="B680" s="26" t="s">
        <v>3457</v>
      </c>
      <c r="C680" s="55">
        <v>1</v>
      </c>
      <c r="D6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0" s="26" t="str">
        <f>IF(
  COUNTIF($F$3:$F680, $F680)=1,
  SUMIF($F:$F, $F680, $I:$I),
  ""
)</f>
        <v/>
      </c>
      <c r="H680" t="s">
        <v>3856</v>
      </c>
      <c r="I680" t="s">
        <v>3457</v>
      </c>
      <c r="J680">
        <v>1</v>
      </c>
    </row>
    <row r="681" spans="1:10" x14ac:dyDescent="0.25">
      <c r="A681" s="121" t="s">
        <v>3995</v>
      </c>
      <c r="B681" s="26" t="s">
        <v>3457</v>
      </c>
      <c r="C681" s="55">
        <v>1</v>
      </c>
      <c r="D6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1" s="26" t="str">
        <f>IF(
  COUNTIF($F$3:$F681, $F681)=1,
  SUMIF($F:$F, $F681, $I:$I),
  ""
)</f>
        <v/>
      </c>
      <c r="H681" t="s">
        <v>3995</v>
      </c>
      <c r="I681" t="s">
        <v>3457</v>
      </c>
      <c r="J681">
        <v>1</v>
      </c>
    </row>
    <row r="682" spans="1:10" x14ac:dyDescent="0.25">
      <c r="A682" s="121" t="s">
        <v>4042</v>
      </c>
      <c r="B682" s="26" t="s">
        <v>3457</v>
      </c>
      <c r="C682" s="55">
        <v>1</v>
      </c>
      <c r="D6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2" s="26" t="str">
        <f>IF(
  COUNTIF($F$3:$F682, $F682)=1,
  SUMIF($F:$F, $F682, $I:$I),
  ""
)</f>
        <v/>
      </c>
      <c r="H682" t="s">
        <v>4042</v>
      </c>
      <c r="I682" t="s">
        <v>3457</v>
      </c>
      <c r="J682">
        <v>1</v>
      </c>
    </row>
    <row r="683" spans="1:10" x14ac:dyDescent="0.25">
      <c r="A683" s="121" t="s">
        <v>4043</v>
      </c>
      <c r="B683" s="26" t="s">
        <v>3457</v>
      </c>
      <c r="C683" s="55">
        <v>1</v>
      </c>
      <c r="D6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683" s="26" t="str">
        <f>IF(
  COUNTIF($F$3:$F683, $F683)=1,
  SUMIF($F:$F, $F683, $I:$I),
  ""
)</f>
        <v/>
      </c>
      <c r="H683" t="s">
        <v>4043</v>
      </c>
      <c r="I683" t="s">
        <v>3457</v>
      </c>
      <c r="J683">
        <v>1</v>
      </c>
    </row>
    <row r="684" spans="1:10" x14ac:dyDescent="0.25">
      <c r="A684" s="121" t="s">
        <v>198</v>
      </c>
      <c r="B684" s="26" t="s">
        <v>3173</v>
      </c>
      <c r="C684" s="55">
        <v>7.339172455451526E-3</v>
      </c>
      <c r="D6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84" s="26" t="str">
        <f>IF(
  COUNTIF($F$3:$F684, $F684)=1,
  SUMIF($F:$F, $F684, $I:$I),
  ""
)</f>
        <v/>
      </c>
      <c r="H684" t="s">
        <v>198</v>
      </c>
      <c r="I684" t="s">
        <v>3173</v>
      </c>
      <c r="J684">
        <v>0.01</v>
      </c>
    </row>
    <row r="685" spans="1:10" x14ac:dyDescent="0.25">
      <c r="A685" s="121" t="s">
        <v>198</v>
      </c>
      <c r="B685" s="26" t="s">
        <v>3222</v>
      </c>
      <c r="C685" s="55">
        <v>3.2316520688613709E-2</v>
      </c>
      <c r="D6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85" s="26" t="str">
        <f>IF(
  COUNTIF($F$3:$F685, $F685)=1,
  SUMIF($F:$F, $F685, $I:$I),
  ""
)</f>
        <v/>
      </c>
      <c r="H685" t="s">
        <v>198</v>
      </c>
      <c r="I685" t="s">
        <v>3222</v>
      </c>
      <c r="J685">
        <v>0.03</v>
      </c>
    </row>
    <row r="686" spans="1:10" x14ac:dyDescent="0.25">
      <c r="A686" s="121" t="s">
        <v>198</v>
      </c>
      <c r="B686" s="26" t="s">
        <v>3670</v>
      </c>
      <c r="C686" s="55">
        <v>3.0806402899426152E-2</v>
      </c>
      <c r="D6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686" s="26" t="str">
        <f>IF(
  COUNTIF($F$3:$F686, $F686)=1,
  SUMIF($F:$F, $F686, $I:$I),
  ""
)</f>
        <v/>
      </c>
      <c r="H686" t="s">
        <v>198</v>
      </c>
      <c r="I686" t="s">
        <v>3670</v>
      </c>
      <c r="J686">
        <v>0.03</v>
      </c>
    </row>
    <row r="687" spans="1:10" x14ac:dyDescent="0.25">
      <c r="A687" s="121" t="s">
        <v>198</v>
      </c>
      <c r="B687" s="26" t="s">
        <v>3713</v>
      </c>
      <c r="C687" s="55">
        <v>1.5101177891875566E-4</v>
      </c>
      <c r="D6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87" s="26" t="str">
        <f>IF(
  COUNTIF($F$3:$F687, $F687)=1,
  SUMIF($F:$F, $F687, $I:$I),
  ""
)</f>
        <v/>
      </c>
      <c r="H687" t="s">
        <v>198</v>
      </c>
      <c r="I687" t="s">
        <v>3713</v>
      </c>
      <c r="J687">
        <v>0</v>
      </c>
    </row>
    <row r="688" spans="1:10" x14ac:dyDescent="0.25">
      <c r="A688" s="121" t="s">
        <v>198</v>
      </c>
      <c r="B688" s="26" t="s">
        <v>3840</v>
      </c>
      <c r="C688" s="55">
        <v>1.011778918755663E-2</v>
      </c>
      <c r="D6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88" s="26" t="str">
        <f>IF(
  COUNTIF($F$3:$F688, $F688)=1,
  SUMIF($F:$F, $F688, $I:$I),
  ""
)</f>
        <v/>
      </c>
      <c r="H688" t="s">
        <v>198</v>
      </c>
      <c r="I688" t="s">
        <v>3840</v>
      </c>
      <c r="J688">
        <v>0.01</v>
      </c>
    </row>
    <row r="689" spans="1:10" x14ac:dyDescent="0.25">
      <c r="A689" s="121" t="s">
        <v>198</v>
      </c>
      <c r="B689" s="26" t="s">
        <v>3895</v>
      </c>
      <c r="C689" s="55">
        <v>4.5303533675626698E-4</v>
      </c>
      <c r="D6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89" s="26" t="str">
        <f>IF(
  COUNTIF($F$3:$F689, $F689)=1,
  SUMIF($F:$F, $F689, $I:$I),
  ""
)</f>
        <v/>
      </c>
      <c r="H689" t="s">
        <v>198</v>
      </c>
      <c r="I689" t="s">
        <v>3895</v>
      </c>
      <c r="J689">
        <v>0</v>
      </c>
    </row>
    <row r="690" spans="1:10" x14ac:dyDescent="0.25">
      <c r="A690" s="121" t="s">
        <v>198</v>
      </c>
      <c r="B690" s="26" t="s">
        <v>3897</v>
      </c>
      <c r="C690" s="55">
        <v>6.0404711567502267E-5</v>
      </c>
      <c r="D6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690" s="26" t="str">
        <f>IF(
  COUNTIF($F$3:$F690, $F690)=1,
  SUMIF($F:$F, $F690, $I:$I),
  ""
)</f>
        <v/>
      </c>
      <c r="H690" t="s">
        <v>198</v>
      </c>
      <c r="I690" t="s">
        <v>3897</v>
      </c>
      <c r="J690">
        <v>0</v>
      </c>
    </row>
    <row r="691" spans="1:10" x14ac:dyDescent="0.25">
      <c r="A691" s="121" t="s">
        <v>198</v>
      </c>
      <c r="B691" s="26" t="s">
        <v>4372</v>
      </c>
      <c r="C691" s="55">
        <v>0.77269707037148894</v>
      </c>
      <c r="D6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691" s="26" t="str">
        <f>IF(
  COUNTIF($F$3:$F691, $F691)=1,
  SUMIF($F:$F, $F691, $I:$I),
  ""
)</f>
        <v/>
      </c>
      <c r="H691" t="s">
        <v>198</v>
      </c>
      <c r="I691" t="s">
        <v>4372</v>
      </c>
      <c r="J691">
        <v>0.77</v>
      </c>
    </row>
    <row r="692" spans="1:10" x14ac:dyDescent="0.25">
      <c r="A692" s="121" t="s">
        <v>198</v>
      </c>
      <c r="B692" s="26" t="s">
        <v>4351</v>
      </c>
      <c r="C692" s="55">
        <v>0.14605859257022044</v>
      </c>
      <c r="D6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692" s="26" t="str">
        <f>IF(
  COUNTIF($F$3:$F692, $F692)=1,
  SUMIF($F:$F, $F692, $I:$I),
  ""
)</f>
        <v/>
      </c>
      <c r="H692" t="s">
        <v>198</v>
      </c>
      <c r="I692" t="s">
        <v>4351</v>
      </c>
      <c r="J692">
        <v>0.15</v>
      </c>
    </row>
    <row r="693" spans="1:10" x14ac:dyDescent="0.25">
      <c r="A693" s="121" t="s">
        <v>227</v>
      </c>
      <c r="B693" s="26" t="s">
        <v>12</v>
      </c>
      <c r="C693" s="55">
        <v>0.10962044090878448</v>
      </c>
      <c r="D6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693" s="26" t="str">
        <f>IF(
  COUNTIF($F$3:$F693, $F693)=1,
  SUMIF($F:$F, $F693, $I:$I),
  ""
)</f>
        <v/>
      </c>
      <c r="H693" t="s">
        <v>227</v>
      </c>
      <c r="I693" t="s">
        <v>12</v>
      </c>
      <c r="J693">
        <v>0.11</v>
      </c>
    </row>
    <row r="694" spans="1:10" x14ac:dyDescent="0.25">
      <c r="A694" s="121" t="s">
        <v>227</v>
      </c>
      <c r="B694" s="26" t="s">
        <v>3457</v>
      </c>
      <c r="C694" s="55">
        <v>0.1210139553697836</v>
      </c>
      <c r="D6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694" s="26" t="str">
        <f>IF(
  COUNTIF($F$3:$F694, $F694)=1,
  SUMIF($F:$F, $F694, $I:$I),
  ""
)</f>
        <v/>
      </c>
      <c r="H694" t="s">
        <v>227</v>
      </c>
      <c r="I694" t="s">
        <v>3457</v>
      </c>
      <c r="J694">
        <v>0.12</v>
      </c>
    </row>
    <row r="695" spans="1:10" x14ac:dyDescent="0.25">
      <c r="A695" s="121" t="s">
        <v>227</v>
      </c>
      <c r="B695" s="26" t="s">
        <v>3477</v>
      </c>
      <c r="C695" s="55">
        <v>0.30499561787905344</v>
      </c>
      <c r="D6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695" s="26" t="str">
        <f>IF(
  COUNTIF($F$3:$F695, $F695)=1,
  SUMIF($F:$F, $F695, $I:$I),
  ""
)</f>
        <v/>
      </c>
      <c r="H695" t="s">
        <v>227</v>
      </c>
      <c r="I695" t="s">
        <v>3477</v>
      </c>
      <c r="J695">
        <v>0.3</v>
      </c>
    </row>
    <row r="696" spans="1:10" x14ac:dyDescent="0.25">
      <c r="A696" s="121" t="s">
        <v>227</v>
      </c>
      <c r="B696" s="26" t="s">
        <v>3670</v>
      </c>
      <c r="C696" s="55">
        <v>9.6406660823838749E-3</v>
      </c>
      <c r="D6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96" s="26" t="str">
        <f>IF(
  COUNTIF($F$3:$F696, $F696)=1,
  SUMIF($F:$F, $F696, $I:$I),
  ""
)</f>
        <v/>
      </c>
      <c r="H696" t="s">
        <v>227</v>
      </c>
      <c r="I696" t="s">
        <v>3670</v>
      </c>
      <c r="J696">
        <v>0.01</v>
      </c>
    </row>
    <row r="697" spans="1:10" x14ac:dyDescent="0.25">
      <c r="A697" s="121" t="s">
        <v>227</v>
      </c>
      <c r="B697" s="26" t="s">
        <v>3672</v>
      </c>
      <c r="C697" s="55">
        <v>6.1417110496865115E-2</v>
      </c>
      <c r="D6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697" s="26" t="str">
        <f>IF(
  COUNTIF($F$3:$F697, $F697)=1,
  SUMIF($F:$F, $F697, $I:$I),
  ""
)</f>
        <v/>
      </c>
      <c r="H697" t="s">
        <v>227</v>
      </c>
      <c r="I697" t="s">
        <v>3672</v>
      </c>
      <c r="J697">
        <v>0.06</v>
      </c>
    </row>
    <row r="698" spans="1:10" x14ac:dyDescent="0.25">
      <c r="A698" s="121" t="s">
        <v>227</v>
      </c>
      <c r="B698" s="26" t="s">
        <v>3713</v>
      </c>
      <c r="C698" s="55">
        <v>6.3102541630148987E-2</v>
      </c>
      <c r="D6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698" s="26" t="str">
        <f>IF(
  COUNTIF($F$3:$F698, $F698)=1,
  SUMIF($F:$F, $F698, $I:$I),
  ""
)</f>
        <v/>
      </c>
      <c r="H698" t="s">
        <v>227</v>
      </c>
      <c r="I698" t="s">
        <v>3713</v>
      </c>
      <c r="J698">
        <v>0.06</v>
      </c>
    </row>
    <row r="699" spans="1:10" x14ac:dyDescent="0.25">
      <c r="A699" s="121" t="s">
        <v>227</v>
      </c>
      <c r="B699" s="26" t="s">
        <v>3895</v>
      </c>
      <c r="C699" s="55">
        <v>1.098901098901099E-2</v>
      </c>
      <c r="D6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699" s="26" t="str">
        <f>IF(
  COUNTIF($F$3:$F699, $F699)=1,
  SUMIF($F:$F, $F699, $I:$I),
  ""
)</f>
        <v/>
      </c>
      <c r="H699" t="s">
        <v>227</v>
      </c>
      <c r="I699" t="s">
        <v>3895</v>
      </c>
      <c r="J699">
        <v>0.01</v>
      </c>
    </row>
    <row r="700" spans="1:10" x14ac:dyDescent="0.25">
      <c r="A700" s="121" t="s">
        <v>227</v>
      </c>
      <c r="B700" s="26" t="s">
        <v>4372</v>
      </c>
      <c r="C700" s="55">
        <v>0.31679363581204073</v>
      </c>
      <c r="D7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700" s="26" t="str">
        <f>IF(
  COUNTIF($F$3:$F700, $F700)=1,
  SUMIF($F:$F, $F700, $I:$I),
  ""
)</f>
        <v/>
      </c>
      <c r="H700" t="s">
        <v>227</v>
      </c>
      <c r="I700" t="s">
        <v>4376</v>
      </c>
      <c r="J700">
        <v>0</v>
      </c>
    </row>
    <row r="701" spans="1:10" x14ac:dyDescent="0.25">
      <c r="A701" s="121" t="s">
        <v>227</v>
      </c>
      <c r="B701" s="26" t="s">
        <v>4376</v>
      </c>
      <c r="C701" s="55">
        <v>2.4270208319288077E-3</v>
      </c>
      <c r="D7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1" s="26" t="str">
        <f>IF(
  COUNTIF($F$3:$F701, $F701)=1,
  SUMIF($F:$F, $F701, $I:$I),
  ""
)</f>
        <v/>
      </c>
      <c r="H701" t="s">
        <v>227</v>
      </c>
      <c r="I701" t="s">
        <v>4372</v>
      </c>
      <c r="J701">
        <v>0.32</v>
      </c>
    </row>
    <row r="702" spans="1:10" x14ac:dyDescent="0.25">
      <c r="A702" s="121" t="s">
        <v>165</v>
      </c>
      <c r="B702" s="26" t="s">
        <v>4372</v>
      </c>
      <c r="C702" s="55">
        <v>1</v>
      </c>
      <c r="D7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02" s="26" t="str">
        <f>IF(
  COUNTIF($F$3:$F702, $F702)=1,
  SUMIF($F:$F, $F702, $I:$I),
  ""
)</f>
        <v/>
      </c>
      <c r="H702" t="s">
        <v>165</v>
      </c>
      <c r="I702" t="s">
        <v>4372</v>
      </c>
      <c r="J702">
        <v>1</v>
      </c>
    </row>
    <row r="703" spans="1:10" x14ac:dyDescent="0.25">
      <c r="A703" s="121" t="s">
        <v>3514</v>
      </c>
      <c r="B703" s="26" t="s">
        <v>12</v>
      </c>
      <c r="C703" s="55">
        <v>5.4188190013167228E-3</v>
      </c>
      <c r="D7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03" s="26" t="str">
        <f>IF(
  COUNTIF($F$3:$F703, $F703)=1,
  SUMIF($F:$F, $F703, $I:$I),
  ""
)</f>
        <v/>
      </c>
      <c r="H703" t="s">
        <v>3514</v>
      </c>
      <c r="I703" t="s">
        <v>12</v>
      </c>
      <c r="J703">
        <v>0.01</v>
      </c>
    </row>
    <row r="704" spans="1:10" x14ac:dyDescent="0.25">
      <c r="A704" s="121" t="s">
        <v>3514</v>
      </c>
      <c r="B704" s="26" t="s">
        <v>3457</v>
      </c>
      <c r="C704" s="55">
        <v>3.7982376177453668E-4</v>
      </c>
      <c r="D7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4" s="26" t="str">
        <f>IF(
  COUNTIF($F$3:$F704, $F704)=1,
  SUMIF($F:$F, $F704, $I:$I),
  ""
)</f>
        <v/>
      </c>
      <c r="H704" t="s">
        <v>3514</v>
      </c>
      <c r="I704" t="s">
        <v>3457</v>
      </c>
      <c r="J704">
        <v>0</v>
      </c>
    </row>
    <row r="705" spans="1:10" x14ac:dyDescent="0.25">
      <c r="A705" s="121" t="s">
        <v>3514</v>
      </c>
      <c r="B705" s="26" t="s">
        <v>3479</v>
      </c>
      <c r="C705" s="55">
        <v>2.0257267294641957E-4</v>
      </c>
      <c r="D7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05" s="26" t="str">
        <f>IF(
  COUNTIF($F$3:$F705, $F705)=1,
  SUMIF($F:$F, $F705, $I:$I),
  ""
)</f>
        <v/>
      </c>
      <c r="H705" t="s">
        <v>3514</v>
      </c>
      <c r="I705" t="s">
        <v>3479</v>
      </c>
      <c r="J705">
        <v>0</v>
      </c>
    </row>
    <row r="706" spans="1:10" x14ac:dyDescent="0.25">
      <c r="A706" s="121" t="s">
        <v>3514</v>
      </c>
      <c r="B706" s="26" t="s">
        <v>4372</v>
      </c>
      <c r="C706" s="55">
        <v>0.9939987845639624</v>
      </c>
      <c r="D7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06" s="26" t="str">
        <f>IF(
  COUNTIF($F$3:$F706, $F706)=1,
  SUMIF($F:$F, $F706, $I:$I),
  ""
)</f>
        <v/>
      </c>
      <c r="H706" t="s">
        <v>3514</v>
      </c>
      <c r="I706" t="s">
        <v>4372</v>
      </c>
      <c r="J706">
        <v>0.99</v>
      </c>
    </row>
    <row r="707" spans="1:10" x14ac:dyDescent="0.25">
      <c r="A707" s="121" t="s">
        <v>3701</v>
      </c>
      <c r="B707" s="26" t="s">
        <v>290</v>
      </c>
      <c r="C707" s="55">
        <v>3.6280592899000347E-2</v>
      </c>
      <c r="D7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07" s="26" t="str">
        <f>IF(
  COUNTIF($F$3:$F707, $F707)=1,
  SUMIF($F:$F, $F707, $I:$I),
  ""
)</f>
        <v/>
      </c>
      <c r="H707" t="s">
        <v>3701</v>
      </c>
      <c r="I707" t="s">
        <v>290</v>
      </c>
      <c r="J707">
        <v>0.04</v>
      </c>
    </row>
    <row r="708" spans="1:10" x14ac:dyDescent="0.25">
      <c r="A708" s="121" t="s">
        <v>3701</v>
      </c>
      <c r="B708" s="26" t="s">
        <v>3173</v>
      </c>
      <c r="C708" s="55">
        <v>0.1333160978972768</v>
      </c>
      <c r="D7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708" s="26" t="str">
        <f>IF(
  COUNTIF($F$3:$F708, $F708)=1,
  SUMIF($F:$F, $F708, $I:$I),
  ""
)</f>
        <v/>
      </c>
      <c r="H708" t="s">
        <v>3701</v>
      </c>
      <c r="I708" t="s">
        <v>3173</v>
      </c>
      <c r="J708">
        <v>0.13</v>
      </c>
    </row>
    <row r="709" spans="1:10" x14ac:dyDescent="0.25">
      <c r="A709" s="121" t="s">
        <v>3701</v>
      </c>
      <c r="B709" s="26" t="s">
        <v>3457</v>
      </c>
      <c r="C709" s="55">
        <v>3.076525336091003E-2</v>
      </c>
      <c r="D7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09" s="26" t="str">
        <f>IF(
  COUNTIF($F$3:$F709, $F709)=1,
  SUMIF($F:$F, $F709, $I:$I),
  ""
)</f>
        <v/>
      </c>
      <c r="H709" t="s">
        <v>3701</v>
      </c>
      <c r="I709" t="s">
        <v>3457</v>
      </c>
      <c r="J709">
        <v>0.03</v>
      </c>
    </row>
    <row r="710" spans="1:10" x14ac:dyDescent="0.25">
      <c r="A710" s="121" t="s">
        <v>3701</v>
      </c>
      <c r="B710" s="26" t="s">
        <v>3670</v>
      </c>
      <c r="C710" s="55">
        <v>0.1011720096518442</v>
      </c>
      <c r="D7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710" s="26" t="str">
        <f>IF(
  COUNTIF($F$3:$F710, $F710)=1,
  SUMIF($F:$F, $F710, $I:$I),
  ""
)</f>
        <v/>
      </c>
      <c r="H710" t="s">
        <v>3701</v>
      </c>
      <c r="I710" t="s">
        <v>3670</v>
      </c>
      <c r="J710">
        <v>0.1</v>
      </c>
    </row>
    <row r="711" spans="1:10" x14ac:dyDescent="0.25">
      <c r="A711" s="121" t="s">
        <v>3701</v>
      </c>
      <c r="B711" s="26" t="s">
        <v>3672</v>
      </c>
      <c r="C711" s="55">
        <v>5.911754567390555E-2</v>
      </c>
      <c r="D7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711" s="26" t="str">
        <f>IF(
  COUNTIF($F$3:$F711, $F711)=1,
  SUMIF($F:$F, $F711, $I:$I),
  ""
)</f>
        <v/>
      </c>
      <c r="H711" t="s">
        <v>3701</v>
      </c>
      <c r="I711" t="s">
        <v>3672</v>
      </c>
      <c r="J711">
        <v>0.06</v>
      </c>
    </row>
    <row r="712" spans="1:10" x14ac:dyDescent="0.25">
      <c r="A712" s="121" t="s">
        <v>3701</v>
      </c>
      <c r="B712" s="26" t="s">
        <v>3713</v>
      </c>
      <c r="C712" s="55">
        <v>6.9286452947259589E-2</v>
      </c>
      <c r="D7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712" s="26" t="str">
        <f>IF(
  COUNTIF($F$3:$F712, $F712)=1,
  SUMIF($F:$F, $F712, $I:$I),
  ""
)</f>
        <v/>
      </c>
      <c r="H712" t="s">
        <v>3701</v>
      </c>
      <c r="I712" t="s">
        <v>3713</v>
      </c>
      <c r="J712">
        <v>7.0000000000000007E-2</v>
      </c>
    </row>
    <row r="713" spans="1:10" x14ac:dyDescent="0.25">
      <c r="A713" s="121" t="s">
        <v>3701</v>
      </c>
      <c r="B713" s="26" t="s">
        <v>3895</v>
      </c>
      <c r="C713" s="55">
        <v>1.8700448121337469E-2</v>
      </c>
      <c r="D7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13" s="26" t="str">
        <f>IF(
  COUNTIF($F$3:$F713, $F713)=1,
  SUMIF($F:$F, $F713, $I:$I),
  ""
)</f>
        <v/>
      </c>
      <c r="H713" t="s">
        <v>3701</v>
      </c>
      <c r="I713" t="s">
        <v>3895</v>
      </c>
      <c r="J713">
        <v>0.02</v>
      </c>
    </row>
    <row r="714" spans="1:10" x14ac:dyDescent="0.25">
      <c r="A714" s="121" t="s">
        <v>3701</v>
      </c>
      <c r="B714" s="26" t="s">
        <v>3897</v>
      </c>
      <c r="C714" s="55">
        <v>2.7404343329886248E-2</v>
      </c>
      <c r="D7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14" s="26" t="str">
        <f>IF(
  COUNTIF($F$3:$F714, $F714)=1,
  SUMIF($F:$F, $F714, $I:$I),
  ""
)</f>
        <v/>
      </c>
      <c r="H714" t="s">
        <v>3701</v>
      </c>
      <c r="I714" t="s">
        <v>3897</v>
      </c>
      <c r="J714">
        <v>0.03</v>
      </c>
    </row>
    <row r="715" spans="1:10" x14ac:dyDescent="0.25">
      <c r="A715" s="121" t="s">
        <v>3701</v>
      </c>
      <c r="B715" s="26" t="s">
        <v>4372</v>
      </c>
      <c r="C715" s="55">
        <v>0.52395725611857979</v>
      </c>
      <c r="D7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715" s="26" t="str">
        <f>IF(
  COUNTIF($F$3:$F715, $F715)=1,
  SUMIF($F:$F, $F715, $I:$I),
  ""
)</f>
        <v/>
      </c>
      <c r="H715" t="s">
        <v>3701</v>
      </c>
      <c r="I715" t="s">
        <v>4372</v>
      </c>
      <c r="J715">
        <v>0.52</v>
      </c>
    </row>
    <row r="716" spans="1:10" x14ac:dyDescent="0.25">
      <c r="A716" s="121" t="s">
        <v>4264</v>
      </c>
      <c r="B716" s="26" t="s">
        <v>12</v>
      </c>
      <c r="C716" s="55">
        <v>2.4398178269355888E-2</v>
      </c>
      <c r="D7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16" s="26" t="str">
        <f>IF(
  COUNTIF($F$3:$F716, $F716)=1,
  SUMIF($F:$F, $F716, $I:$I),
  ""
)</f>
        <v/>
      </c>
      <c r="H716" t="s">
        <v>4264</v>
      </c>
      <c r="I716" t="s">
        <v>12</v>
      </c>
      <c r="J716">
        <v>0.02</v>
      </c>
    </row>
    <row r="717" spans="1:10" x14ac:dyDescent="0.25">
      <c r="A717" s="121" t="s">
        <v>4264</v>
      </c>
      <c r="B717" s="26" t="s">
        <v>290</v>
      </c>
      <c r="C717" s="55">
        <v>3.6271958360442419E-2</v>
      </c>
      <c r="D7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17" s="26" t="str">
        <f>IF(
  COUNTIF($F$3:$F717, $F717)=1,
  SUMIF($F:$F, $F717, $I:$I),
  ""
)</f>
        <v/>
      </c>
      <c r="H717" t="s">
        <v>4264</v>
      </c>
      <c r="I717" t="s">
        <v>290</v>
      </c>
      <c r="J717">
        <v>0.04</v>
      </c>
    </row>
    <row r="718" spans="1:10" x14ac:dyDescent="0.25">
      <c r="A718" s="121" t="s">
        <v>4264</v>
      </c>
      <c r="B718" s="26" t="s">
        <v>292</v>
      </c>
      <c r="C718" s="55">
        <v>4.4892648015614836E-2</v>
      </c>
      <c r="D7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18" s="26" t="str">
        <f>IF(
  COUNTIF($F$3:$F718, $F718)=1,
  SUMIF($F:$F, $F718, $I:$I),
  ""
)</f>
        <v/>
      </c>
      <c r="H718" t="s">
        <v>4264</v>
      </c>
      <c r="I718" t="s">
        <v>292</v>
      </c>
      <c r="J718">
        <v>0.04</v>
      </c>
    </row>
    <row r="719" spans="1:10" x14ac:dyDescent="0.25">
      <c r="A719" s="121" t="s">
        <v>4264</v>
      </c>
      <c r="B719" s="26" t="s">
        <v>3173</v>
      </c>
      <c r="C719" s="55">
        <v>5.2456083279115162E-2</v>
      </c>
      <c r="D7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19" s="26" t="str">
        <f>IF(
  COUNTIF($F$3:$F719, $F719)=1,
  SUMIF($F:$F, $F719, $I:$I),
  ""
)</f>
        <v/>
      </c>
      <c r="H719" t="s">
        <v>4264</v>
      </c>
      <c r="I719" t="s">
        <v>3173</v>
      </c>
      <c r="J719">
        <v>0.05</v>
      </c>
    </row>
    <row r="720" spans="1:10" x14ac:dyDescent="0.25">
      <c r="A720" s="121" t="s">
        <v>4264</v>
      </c>
      <c r="B720" s="26" t="s">
        <v>3175</v>
      </c>
      <c r="C720" s="55">
        <v>0.11426480156148341</v>
      </c>
      <c r="D7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720" s="26" t="str">
        <f>IF(
  COUNTIF($F$3:$F720, $F720)=1,
  SUMIF($F:$F, $F720, $I:$I),
  ""
)</f>
        <v/>
      </c>
      <c r="H720" t="s">
        <v>4264</v>
      </c>
      <c r="I720" t="s">
        <v>3175</v>
      </c>
      <c r="J720">
        <v>0.11</v>
      </c>
    </row>
    <row r="721" spans="1:10" x14ac:dyDescent="0.25">
      <c r="A721" s="121" t="s">
        <v>4264</v>
      </c>
      <c r="B721" s="26" t="s">
        <v>3222</v>
      </c>
      <c r="C721" s="55">
        <v>8.1327260897852966E-5</v>
      </c>
      <c r="D7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1" s="26" t="str">
        <f>IF(
  COUNTIF($F$3:$F721, $F721)=1,
  SUMIF($F:$F, $F721, $I:$I),
  ""
)</f>
        <v/>
      </c>
      <c r="H721" t="s">
        <v>4264</v>
      </c>
      <c r="I721" t="s">
        <v>3222</v>
      </c>
      <c r="J721">
        <v>0</v>
      </c>
    </row>
    <row r="722" spans="1:10" x14ac:dyDescent="0.25">
      <c r="A722" s="121" t="s">
        <v>4264</v>
      </c>
      <c r="B722" s="26" t="s">
        <v>3457</v>
      </c>
      <c r="C722" s="55">
        <v>8.1327260897852966E-5</v>
      </c>
      <c r="D7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2" s="26" t="str">
        <f>IF(
  COUNTIF($F$3:$F722, $F722)=1,
  SUMIF($F:$F, $F722, $I:$I),
  ""
)</f>
        <v/>
      </c>
      <c r="H722" t="s">
        <v>4264</v>
      </c>
      <c r="I722" t="s">
        <v>3457</v>
      </c>
      <c r="J722">
        <v>0</v>
      </c>
    </row>
    <row r="723" spans="1:10" x14ac:dyDescent="0.25">
      <c r="A723" s="121" t="s">
        <v>4264</v>
      </c>
      <c r="B723" s="26" t="s">
        <v>3670</v>
      </c>
      <c r="C723" s="55">
        <v>1.8379960962914773E-2</v>
      </c>
      <c r="D7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23" s="26" t="str">
        <f>IF(
  COUNTIF($F$3:$F723, $F723)=1,
  SUMIF($F:$F, $F723, $I:$I),
  ""
)</f>
        <v/>
      </c>
      <c r="H723" t="s">
        <v>4264</v>
      </c>
      <c r="I723" t="s">
        <v>3670</v>
      </c>
      <c r="J723">
        <v>0.02</v>
      </c>
    </row>
    <row r="724" spans="1:10" x14ac:dyDescent="0.25">
      <c r="A724" s="121" t="s">
        <v>4264</v>
      </c>
      <c r="B724" s="26" t="s">
        <v>3672</v>
      </c>
      <c r="C724" s="55">
        <v>2.4398178269355891E-4</v>
      </c>
      <c r="D7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4" s="26" t="str">
        <f>IF(
  COUNTIF($F$3:$F724, $F724)=1,
  SUMIF($F:$F, $F724, $I:$I),
  ""
)</f>
        <v/>
      </c>
      <c r="H724" t="s">
        <v>4264</v>
      </c>
      <c r="I724" t="s">
        <v>3672</v>
      </c>
      <c r="J724">
        <v>0</v>
      </c>
    </row>
    <row r="725" spans="1:10" x14ac:dyDescent="0.25">
      <c r="A725" s="121" t="s">
        <v>4264</v>
      </c>
      <c r="B725" s="26" t="s">
        <v>3713</v>
      </c>
      <c r="C725" s="55">
        <v>7.2381262199089141E-3</v>
      </c>
      <c r="D7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25" s="26" t="str">
        <f>IF(
  COUNTIF($F$3:$F725, $F725)=1,
  SUMIF($F:$F, $F725, $I:$I),
  ""
)</f>
        <v/>
      </c>
      <c r="H725" t="s">
        <v>4264</v>
      </c>
      <c r="I725" t="s">
        <v>3713</v>
      </c>
      <c r="J725">
        <v>0.01</v>
      </c>
    </row>
    <row r="726" spans="1:10" x14ac:dyDescent="0.25">
      <c r="A726" s="121" t="s">
        <v>4264</v>
      </c>
      <c r="B726" s="26" t="s">
        <v>3897</v>
      </c>
      <c r="C726" s="55">
        <v>4.0663630448926477E-3</v>
      </c>
      <c r="D7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26" s="26" t="str">
        <f>IF(
  COUNTIF($F$3:$F726, $F726)=1,
  SUMIF($F:$F, $F726, $I:$I),
  ""
)</f>
        <v/>
      </c>
      <c r="H726" t="s">
        <v>4264</v>
      </c>
      <c r="I726" t="s">
        <v>3897</v>
      </c>
      <c r="J726">
        <v>0</v>
      </c>
    </row>
    <row r="727" spans="1:10" x14ac:dyDescent="0.25">
      <c r="A727" s="121" t="s">
        <v>4264</v>
      </c>
      <c r="B727" s="26" t="s">
        <v>4372</v>
      </c>
      <c r="C727" s="55">
        <v>0.69762524398178261</v>
      </c>
      <c r="D7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727" s="26" t="str">
        <f>IF(
  COUNTIF($F$3:$F727, $F727)=1,
  SUMIF($F:$F, $F727, $I:$I),
  ""
)</f>
        <v/>
      </c>
      <c r="H727" t="s">
        <v>4264</v>
      </c>
      <c r="I727" t="s">
        <v>4372</v>
      </c>
      <c r="J727">
        <v>0.7</v>
      </c>
    </row>
    <row r="728" spans="1:10" x14ac:dyDescent="0.25">
      <c r="A728" s="121" t="s">
        <v>1385</v>
      </c>
      <c r="B728" s="26" t="s">
        <v>3374</v>
      </c>
      <c r="C728" s="55">
        <v>1</v>
      </c>
      <c r="D7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28" s="26" t="str">
        <f>IF(
  COUNTIF($F$3:$F728, $F728)=1,
  SUMIF($F:$F, $F728, $I:$I),
  ""
)</f>
        <v/>
      </c>
      <c r="H728" t="s">
        <v>1385</v>
      </c>
      <c r="I728" t="s">
        <v>3374</v>
      </c>
      <c r="J728">
        <v>1</v>
      </c>
    </row>
    <row r="729" spans="1:10" x14ac:dyDescent="0.25">
      <c r="A729" s="121" t="s">
        <v>3351</v>
      </c>
      <c r="B729" s="26" t="s">
        <v>3175</v>
      </c>
      <c r="C729" s="55">
        <v>0.88027697693574947</v>
      </c>
      <c r="D7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729" s="26" t="str">
        <f>IF(
  COUNTIF($F$3:$F729, $F729)=1,
  SUMIF($F:$F, $F729, $I:$I),
  ""
)</f>
        <v/>
      </c>
      <c r="H729" t="s">
        <v>3351</v>
      </c>
      <c r="I729" t="s">
        <v>3175</v>
      </c>
      <c r="J729">
        <v>0.88</v>
      </c>
    </row>
    <row r="730" spans="1:10" x14ac:dyDescent="0.25">
      <c r="A730" s="121" t="s">
        <v>3351</v>
      </c>
      <c r="B730" s="26" t="s">
        <v>4078</v>
      </c>
      <c r="C730" s="55">
        <v>0.11972302306425041</v>
      </c>
      <c r="D7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730" s="26" t="str">
        <f>IF(
  COUNTIF($F$3:$F730, $F730)=1,
  SUMIF($F:$F, $F730, $I:$I),
  ""
)</f>
        <v/>
      </c>
      <c r="H730" t="s">
        <v>3351</v>
      </c>
      <c r="I730" t="s">
        <v>4078</v>
      </c>
      <c r="J730">
        <v>0.12</v>
      </c>
    </row>
    <row r="731" spans="1:10" x14ac:dyDescent="0.25">
      <c r="A731" s="121" t="s">
        <v>252</v>
      </c>
      <c r="B731" s="26" t="s">
        <v>127</v>
      </c>
      <c r="C731" s="55">
        <v>3.3059802821890304E-3</v>
      </c>
      <c r="D7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1" s="26" t="str">
        <f>IF(
  COUNTIF($F$3:$F731, $F731)=1,
  SUMIF($F:$F, $F731, $I:$I),
  ""
)</f>
        <v/>
      </c>
      <c r="H731" t="s">
        <v>252</v>
      </c>
      <c r="I731" t="s">
        <v>127</v>
      </c>
      <c r="J731">
        <v>0</v>
      </c>
    </row>
    <row r="732" spans="1:10" x14ac:dyDescent="0.25">
      <c r="A732" s="121" t="s">
        <v>252</v>
      </c>
      <c r="B732" s="26" t="s">
        <v>288</v>
      </c>
      <c r="C732" s="55">
        <v>3.8491056142629432E-2</v>
      </c>
      <c r="D7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32" s="26" t="str">
        <f>IF(
  COUNTIF($F$3:$F732, $F732)=1,
  SUMIF($F:$F, $F732, $I:$I),
  ""
)</f>
        <v/>
      </c>
      <c r="H732" t="s">
        <v>252</v>
      </c>
      <c r="I732" t="s">
        <v>288</v>
      </c>
      <c r="J732">
        <v>0.04</v>
      </c>
    </row>
    <row r="733" spans="1:10" x14ac:dyDescent="0.25">
      <c r="A733" s="121" t="s">
        <v>252</v>
      </c>
      <c r="B733" s="26" t="s">
        <v>292</v>
      </c>
      <c r="C733" s="55">
        <v>0.68764389869531861</v>
      </c>
      <c r="D7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733" s="26" t="str">
        <f>IF(
  COUNTIF($F$3:$F733, $F733)=1,
  SUMIF($F:$F, $F733, $I:$I),
  ""
)</f>
        <v/>
      </c>
      <c r="H733" t="s">
        <v>252</v>
      </c>
      <c r="I733" t="s">
        <v>292</v>
      </c>
      <c r="J733">
        <v>0.69</v>
      </c>
    </row>
    <row r="734" spans="1:10" x14ac:dyDescent="0.25">
      <c r="A734" s="121" t="s">
        <v>252</v>
      </c>
      <c r="B734" s="26" t="s">
        <v>3171</v>
      </c>
      <c r="C734" s="55">
        <v>4.510301670700749E-2</v>
      </c>
      <c r="D7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34" s="26" t="str">
        <f>IF(
  COUNTIF($F$3:$F734, $F734)=1,
  SUMIF($F:$F, $F734, $I:$I),
  ""
)</f>
        <v/>
      </c>
      <c r="H734" t="s">
        <v>252</v>
      </c>
      <c r="I734" t="s">
        <v>3171</v>
      </c>
      <c r="J734">
        <v>0.05</v>
      </c>
    </row>
    <row r="735" spans="1:10" x14ac:dyDescent="0.25">
      <c r="A735" s="121" t="s">
        <v>252</v>
      </c>
      <c r="B735" s="26" t="s">
        <v>3457</v>
      </c>
      <c r="C735" s="55">
        <v>1.7710608654584095E-4</v>
      </c>
      <c r="D7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5" s="26" t="str">
        <f>IF(
  COUNTIF($F$3:$F735, $F735)=1,
  SUMIF($F:$F, $F735, $I:$I),
  ""
)</f>
        <v/>
      </c>
      <c r="H735" t="s">
        <v>252</v>
      </c>
      <c r="I735" t="s">
        <v>3457</v>
      </c>
      <c r="J735">
        <v>0</v>
      </c>
    </row>
    <row r="736" spans="1:10" x14ac:dyDescent="0.25">
      <c r="A736" s="121" t="s">
        <v>252</v>
      </c>
      <c r="B736" s="26" t="s">
        <v>3672</v>
      </c>
      <c r="C736" s="55">
        <v>7.084243461833638E-4</v>
      </c>
      <c r="D7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6" s="26" t="str">
        <f>IF(
  COUNTIF($F$3:$F736, $F736)=1,
  SUMIF($F:$F, $F736, $I:$I),
  ""
)</f>
        <v/>
      </c>
      <c r="H736" t="s">
        <v>252</v>
      </c>
      <c r="I736" t="s">
        <v>3672</v>
      </c>
      <c r="J736">
        <v>0</v>
      </c>
    </row>
    <row r="737" spans="1:10" x14ac:dyDescent="0.25">
      <c r="A737" s="121" t="s">
        <v>252</v>
      </c>
      <c r="B737" s="26" t="s">
        <v>3971</v>
      </c>
      <c r="C737" s="55">
        <v>1.7710608654584095E-4</v>
      </c>
      <c r="D7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7" s="26" t="str">
        <f>IF(
  COUNTIF($F$3:$F737, $F737)=1,
  SUMIF($F:$F, $F737, $I:$I),
  ""
)</f>
        <v/>
      </c>
      <c r="H737" t="s">
        <v>252</v>
      </c>
      <c r="I737" t="s">
        <v>3971</v>
      </c>
      <c r="J737">
        <v>0</v>
      </c>
    </row>
    <row r="738" spans="1:10" x14ac:dyDescent="0.25">
      <c r="A738" s="121" t="s">
        <v>252</v>
      </c>
      <c r="B738" s="26" t="s">
        <v>3374</v>
      </c>
      <c r="C738" s="55">
        <v>0.22433437629139855</v>
      </c>
      <c r="D7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738" s="26" t="str">
        <f>IF(
  COUNTIF($F$3:$F738, $F738)=1,
  SUMIF($F:$F, $F738, $I:$I),
  ""
)</f>
        <v/>
      </c>
      <c r="H738" t="s">
        <v>252</v>
      </c>
      <c r="I738" t="s">
        <v>4376</v>
      </c>
      <c r="J738">
        <v>0</v>
      </c>
    </row>
    <row r="739" spans="1:10" x14ac:dyDescent="0.25">
      <c r="A739" s="121" t="s">
        <v>252</v>
      </c>
      <c r="B739" s="26" t="s">
        <v>4376</v>
      </c>
      <c r="C739" s="55">
        <v>5.9035362181946983E-5</v>
      </c>
      <c r="D7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39" s="26" t="str">
        <f>IF(
  COUNTIF($F$3:$F739, $F739)=1,
  SUMIF($F:$F, $F739, $I:$I),
  ""
)</f>
        <v/>
      </c>
      <c r="H739" t="s">
        <v>252</v>
      </c>
      <c r="I739" t="s">
        <v>3374</v>
      </c>
      <c r="J739">
        <v>0.22</v>
      </c>
    </row>
    <row r="740" spans="1:10" x14ac:dyDescent="0.25">
      <c r="A740" s="121" t="s">
        <v>207</v>
      </c>
      <c r="B740" s="26" t="s">
        <v>276</v>
      </c>
      <c r="C740" s="55">
        <v>4.8737467508354999E-4</v>
      </c>
      <c r="D7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0" s="26" t="str">
        <f>IF(
  COUNTIF($F$3:$F740, $F740)=1,
  SUMIF($F:$F, $F740, $I:$I),
  ""
)</f>
        <v/>
      </c>
      <c r="H740" t="s">
        <v>207</v>
      </c>
      <c r="I740" t="s">
        <v>276</v>
      </c>
      <c r="J740">
        <v>0</v>
      </c>
    </row>
    <row r="741" spans="1:10" x14ac:dyDescent="0.25">
      <c r="A741" s="121" t="s">
        <v>207</v>
      </c>
      <c r="B741" s="26" t="s">
        <v>3173</v>
      </c>
      <c r="C741" s="55">
        <v>5.5699962866691429E-4</v>
      </c>
      <c r="D7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1" s="26" t="str">
        <f>IF(
  COUNTIF($F$3:$F741, $F741)=1,
  SUMIF($F:$F, $F741, $I:$I),
  ""
)</f>
        <v/>
      </c>
      <c r="H741" t="s">
        <v>207</v>
      </c>
      <c r="I741" t="s">
        <v>3173</v>
      </c>
      <c r="J741">
        <v>0</v>
      </c>
    </row>
    <row r="742" spans="1:10" x14ac:dyDescent="0.25">
      <c r="A742" s="121" t="s">
        <v>207</v>
      </c>
      <c r="B742" s="26" t="s">
        <v>3670</v>
      </c>
      <c r="C742" s="55">
        <v>4.1774972150018563E-4</v>
      </c>
      <c r="D7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2" s="26" t="str">
        <f>IF(
  COUNTIF($F$3:$F742, $F742)=1,
  SUMIF($F:$F, $F742, $I:$I),
  ""
)</f>
        <v/>
      </c>
      <c r="H742" t="s">
        <v>207</v>
      </c>
      <c r="I742" t="s">
        <v>3670</v>
      </c>
      <c r="J742">
        <v>0</v>
      </c>
    </row>
    <row r="743" spans="1:10" x14ac:dyDescent="0.25">
      <c r="A743" s="121" t="s">
        <v>207</v>
      </c>
      <c r="B743" s="26" t="s">
        <v>3713</v>
      </c>
      <c r="C743" s="55">
        <v>4.6416635722242857E-5</v>
      </c>
      <c r="D7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43" s="26" t="str">
        <f>IF(
  COUNTIF($F$3:$F743, $F743)=1,
  SUMIF($F:$F, $F743, $I:$I),
  ""
)</f>
        <v/>
      </c>
      <c r="H743" t="s">
        <v>207</v>
      </c>
      <c r="I743" t="s">
        <v>3713</v>
      </c>
      <c r="J743">
        <v>0</v>
      </c>
    </row>
    <row r="744" spans="1:10" x14ac:dyDescent="0.25">
      <c r="A744" s="121" t="s">
        <v>207</v>
      </c>
      <c r="B744" s="26" t="s">
        <v>4372</v>
      </c>
      <c r="C744" s="55">
        <v>5.4539546973635354E-3</v>
      </c>
      <c r="D7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44" s="26" t="str">
        <f>IF(
  COUNTIF($F$3:$F744, $F744)=1,
  SUMIF($F:$F, $F744, $I:$I),
  ""
)</f>
        <v/>
      </c>
      <c r="H744" t="s">
        <v>207</v>
      </c>
      <c r="I744" t="s">
        <v>4372</v>
      </c>
      <c r="J744">
        <v>0.01</v>
      </c>
    </row>
    <row r="745" spans="1:10" x14ac:dyDescent="0.25">
      <c r="A745" s="121" t="s">
        <v>207</v>
      </c>
      <c r="B745" s="26" t="s">
        <v>3374</v>
      </c>
      <c r="C745" s="55">
        <v>0.99303750464166363</v>
      </c>
      <c r="D7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745" s="26" t="str">
        <f>IF(
  COUNTIF($F$3:$F745, $F745)=1,
  SUMIF($F:$F, $F745, $I:$I),
  ""
)</f>
        <v/>
      </c>
      <c r="H745" t="s">
        <v>207</v>
      </c>
      <c r="I745" t="s">
        <v>3374</v>
      </c>
      <c r="J745">
        <v>0.99</v>
      </c>
    </row>
    <row r="746" spans="1:10" x14ac:dyDescent="0.25">
      <c r="A746" s="121" t="s">
        <v>208</v>
      </c>
      <c r="B746" s="26" t="s">
        <v>3479</v>
      </c>
      <c r="C746" s="55">
        <v>0.14390243902439026</v>
      </c>
      <c r="D7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746" s="26" t="str">
        <f>IF(
  COUNTIF($F$3:$F746, $F746)=1,
  SUMIF($F:$F, $F746, $I:$I),
  ""
)</f>
        <v/>
      </c>
      <c r="H746" t="s">
        <v>208</v>
      </c>
      <c r="I746" t="s">
        <v>3479</v>
      </c>
      <c r="J746">
        <v>0.14000000000000001</v>
      </c>
    </row>
    <row r="747" spans="1:10" x14ac:dyDescent="0.25">
      <c r="A747" s="121" t="s">
        <v>208</v>
      </c>
      <c r="B747" s="26" t="s">
        <v>4126</v>
      </c>
      <c r="C747" s="55">
        <v>0.85609756097560974</v>
      </c>
      <c r="D7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0.86</v>
      </c>
      <c r="E747" s="26" t="str">
        <f>IF(
  COUNTIF($F$3:$F747, $F747)=1,
  SUMIF($F:$F, $F747, $I:$I),
  ""
)</f>
        <v/>
      </c>
      <c r="H747" t="s">
        <v>208</v>
      </c>
      <c r="I747" t="s">
        <v>4126</v>
      </c>
      <c r="J747">
        <v>0.86</v>
      </c>
    </row>
    <row r="748" spans="1:10" x14ac:dyDescent="0.25">
      <c r="A748" s="121" t="s">
        <v>107</v>
      </c>
      <c r="B748" s="26" t="s">
        <v>4372</v>
      </c>
      <c r="C748" s="55">
        <v>1</v>
      </c>
      <c r="D7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48" s="26" t="str">
        <f>IF(
  COUNTIF($F$3:$F748, $F748)=1,
  SUMIF($F:$F, $F748, $I:$I),
  ""
)</f>
        <v/>
      </c>
      <c r="H748" t="s">
        <v>107</v>
      </c>
      <c r="I748" t="s">
        <v>4372</v>
      </c>
      <c r="J748">
        <v>1</v>
      </c>
    </row>
    <row r="749" spans="1:10" x14ac:dyDescent="0.25">
      <c r="A749" s="121" t="s">
        <v>112</v>
      </c>
      <c r="B749" s="26" t="s">
        <v>12</v>
      </c>
      <c r="C749" s="55">
        <v>0.63032140691328087</v>
      </c>
      <c r="D7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749" s="26" t="str">
        <f>IF(
  COUNTIF($F$3:$F749, $F749)=1,
  SUMIF($F:$F, $F749, $I:$I),
  ""
)</f>
        <v/>
      </c>
      <c r="H749" t="s">
        <v>112</v>
      </c>
      <c r="I749" t="s">
        <v>12</v>
      </c>
      <c r="J749">
        <v>0.63</v>
      </c>
    </row>
    <row r="750" spans="1:10" x14ac:dyDescent="0.25">
      <c r="A750" s="121" t="s">
        <v>112</v>
      </c>
      <c r="B750" s="26" t="s">
        <v>4372</v>
      </c>
      <c r="C750" s="55">
        <v>0.36950340273566473</v>
      </c>
      <c r="D7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750" s="26" t="str">
        <f>IF(
  COUNTIF($F$3:$F750, $F750)=1,
  SUMIF($F:$F, $F750, $I:$I),
  ""
)</f>
        <v/>
      </c>
      <c r="H750" t="s">
        <v>112</v>
      </c>
      <c r="I750" t="s">
        <v>4376</v>
      </c>
      <c r="J750">
        <v>0</v>
      </c>
    </row>
    <row r="751" spans="1:10" x14ac:dyDescent="0.25">
      <c r="A751" s="121" t="s">
        <v>112</v>
      </c>
      <c r="B751" s="26" t="s">
        <v>4376</v>
      </c>
      <c r="C751" s="55">
        <v>1.7519035105451115E-4</v>
      </c>
      <c r="D7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1" s="26" t="str">
        <f>IF(
  COUNTIF($F$3:$F751, $F751)=1,
  SUMIF($F:$F, $F751, $I:$I),
  ""
)</f>
        <v/>
      </c>
      <c r="H751" t="s">
        <v>112</v>
      </c>
      <c r="I751" t="s">
        <v>4372</v>
      </c>
      <c r="J751">
        <v>0.37</v>
      </c>
    </row>
    <row r="752" spans="1:10" x14ac:dyDescent="0.25">
      <c r="A752" s="121" t="s">
        <v>119</v>
      </c>
      <c r="B752" s="26" t="s">
        <v>276</v>
      </c>
      <c r="C752" s="55">
        <v>1.3451478595067791E-2</v>
      </c>
      <c r="D7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52" s="26" t="str">
        <f>IF(
  COUNTIF($F$3:$F752, $F752)=1,
  SUMIF($F:$F, $F752, $I:$I),
  ""
)</f>
        <v/>
      </c>
      <c r="H752" t="s">
        <v>119</v>
      </c>
      <c r="I752" t="s">
        <v>276</v>
      </c>
      <c r="J752">
        <v>0.01</v>
      </c>
    </row>
    <row r="753" spans="1:10" x14ac:dyDescent="0.25">
      <c r="A753" s="121" t="s">
        <v>119</v>
      </c>
      <c r="B753" s="26" t="s">
        <v>292</v>
      </c>
      <c r="C753" s="55">
        <v>4.2703106651008864E-4</v>
      </c>
      <c r="D7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3" s="26" t="str">
        <f>IF(
  COUNTIF($F$3:$F753, $F753)=1,
  SUMIF($F:$F, $F753, $I:$I),
  ""
)</f>
        <v/>
      </c>
      <c r="H753" t="s">
        <v>119</v>
      </c>
      <c r="I753" t="s">
        <v>292</v>
      </c>
      <c r="J753">
        <v>0</v>
      </c>
    </row>
    <row r="754" spans="1:10" x14ac:dyDescent="0.25">
      <c r="A754" s="121" t="s">
        <v>119</v>
      </c>
      <c r="B754" s="26" t="s">
        <v>579</v>
      </c>
      <c r="C754" s="55">
        <v>2.1351553325504432E-4</v>
      </c>
      <c r="D7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54" s="26" t="str">
        <f>IF(
  COUNTIF($F$3:$F754, $F754)=1,
  SUMIF($F:$F, $F754, $I:$I),
  ""
)</f>
        <v/>
      </c>
      <c r="H754" t="s">
        <v>119</v>
      </c>
      <c r="I754" t="s">
        <v>579</v>
      </c>
      <c r="J754">
        <v>0</v>
      </c>
    </row>
    <row r="755" spans="1:10" x14ac:dyDescent="0.25">
      <c r="A755" s="121" t="s">
        <v>119</v>
      </c>
      <c r="B755" s="26" t="s">
        <v>3173</v>
      </c>
      <c r="C755" s="55">
        <v>8.2203480303192061E-3</v>
      </c>
      <c r="D7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55" s="26" t="str">
        <f>IF(
  COUNTIF($F$3:$F755, $F755)=1,
  SUMIF($F:$F, $F755, $I:$I),
  ""
)</f>
        <v/>
      </c>
      <c r="H755" t="s">
        <v>119</v>
      </c>
      <c r="I755" t="s">
        <v>3173</v>
      </c>
      <c r="J755">
        <v>0.01</v>
      </c>
    </row>
    <row r="756" spans="1:10" x14ac:dyDescent="0.25">
      <c r="A756" s="121" t="s">
        <v>119</v>
      </c>
      <c r="B756" s="26" t="s">
        <v>3222</v>
      </c>
      <c r="C756" s="55">
        <v>3.8753069285790538E-2</v>
      </c>
      <c r="D7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756" s="26" t="str">
        <f>IF(
  COUNTIF($F$3:$F756, $F756)=1,
  SUMIF($F:$F, $F756, $I:$I),
  ""
)</f>
        <v/>
      </c>
      <c r="H756" t="s">
        <v>119</v>
      </c>
      <c r="I756" t="s">
        <v>3222</v>
      </c>
      <c r="J756">
        <v>0.04</v>
      </c>
    </row>
    <row r="757" spans="1:10" x14ac:dyDescent="0.25">
      <c r="A757" s="121" t="s">
        <v>119</v>
      </c>
      <c r="B757" s="26" t="s">
        <v>3457</v>
      </c>
      <c r="C757" s="55">
        <v>0.33468559837728196</v>
      </c>
      <c r="D7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757" s="26" t="str">
        <f>IF(
  COUNTIF($F$3:$F757, $F757)=1,
  SUMIF($F:$F, $F757, $I:$I),
  ""
)</f>
        <v/>
      </c>
      <c r="H757" t="s">
        <v>119</v>
      </c>
      <c r="I757" t="s">
        <v>3457</v>
      </c>
      <c r="J757">
        <v>0.33</v>
      </c>
    </row>
    <row r="758" spans="1:10" x14ac:dyDescent="0.25">
      <c r="A758" s="121" t="s">
        <v>119</v>
      </c>
      <c r="B758" s="26" t="s">
        <v>3477</v>
      </c>
      <c r="C758" s="55">
        <v>7.985480943738657E-2</v>
      </c>
      <c r="D7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758" s="26" t="str">
        <f>IF(
  COUNTIF($F$3:$F758, $F758)=1,
  SUMIF($F:$F, $F758, $I:$I),
  ""
)</f>
        <v/>
      </c>
      <c r="H758" t="s">
        <v>119</v>
      </c>
      <c r="I758" t="s">
        <v>3477</v>
      </c>
      <c r="J758">
        <v>0.08</v>
      </c>
    </row>
    <row r="759" spans="1:10" x14ac:dyDescent="0.25">
      <c r="A759" s="121" t="s">
        <v>119</v>
      </c>
      <c r="B759" s="26" t="s">
        <v>3479</v>
      </c>
      <c r="C759" s="55">
        <v>0.11689975445713686</v>
      </c>
      <c r="D7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759" s="26" t="str">
        <f>IF(
  COUNTIF($F$3:$F759, $F759)=1,
  SUMIF($F:$F, $F759, $I:$I),
  ""
)</f>
        <v/>
      </c>
      <c r="H759" t="s">
        <v>119</v>
      </c>
      <c r="I759" t="s">
        <v>3479</v>
      </c>
      <c r="J759">
        <v>0.12</v>
      </c>
    </row>
    <row r="760" spans="1:10" x14ac:dyDescent="0.25">
      <c r="A760" s="121" t="s">
        <v>119</v>
      </c>
      <c r="B760" s="26" t="s">
        <v>3670</v>
      </c>
      <c r="C760" s="55">
        <v>5.1564001281093196E-2</v>
      </c>
      <c r="D7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0" s="26" t="str">
        <f>IF(
  COUNTIF($F$3:$F760, $F760)=1,
  SUMIF($F:$F, $F760, $I:$I),
  ""
)</f>
        <v/>
      </c>
      <c r="H760" t="s">
        <v>119</v>
      </c>
      <c r="I760" t="s">
        <v>3670</v>
      </c>
      <c r="J760">
        <v>0.05</v>
      </c>
    </row>
    <row r="761" spans="1:10" x14ac:dyDescent="0.25">
      <c r="A761" s="121" t="s">
        <v>119</v>
      </c>
      <c r="B761" s="26" t="s">
        <v>3713</v>
      </c>
      <c r="C761" s="55">
        <v>9.0957617166648894E-2</v>
      </c>
      <c r="D7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761" s="26" t="str">
        <f>IF(
  COUNTIF($F$3:$F761, $F761)=1,
  SUMIF($F:$F, $F761, $I:$I),
  ""
)</f>
        <v/>
      </c>
      <c r="H761" t="s">
        <v>119</v>
      </c>
      <c r="I761" t="s">
        <v>3713</v>
      </c>
      <c r="J761">
        <v>0.09</v>
      </c>
    </row>
    <row r="762" spans="1:10" x14ac:dyDescent="0.25">
      <c r="A762" s="121" t="s">
        <v>119</v>
      </c>
      <c r="B762" s="26" t="s">
        <v>3840</v>
      </c>
      <c r="C762" s="55">
        <v>1.7508273726913631E-2</v>
      </c>
      <c r="D7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62" s="26" t="str">
        <f>IF(
  COUNTIF($F$3:$F762, $F762)=1,
  SUMIF($F:$F, $F762, $I:$I),
  ""
)</f>
        <v/>
      </c>
      <c r="H762" t="s">
        <v>119</v>
      </c>
      <c r="I762" t="s">
        <v>3840</v>
      </c>
      <c r="J762">
        <v>0.02</v>
      </c>
    </row>
    <row r="763" spans="1:10" x14ac:dyDescent="0.25">
      <c r="A763" s="121" t="s">
        <v>119</v>
      </c>
      <c r="B763" s="26" t="s">
        <v>3897</v>
      </c>
      <c r="C763" s="55">
        <v>1.0675776662752216E-4</v>
      </c>
      <c r="D7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63" s="26" t="str">
        <f>IF(
  COUNTIF($F$3:$F763, $F763)=1,
  SUMIF($F:$F, $F763, $I:$I),
  ""
)</f>
        <v/>
      </c>
      <c r="H763" t="s">
        <v>119</v>
      </c>
      <c r="I763" t="s">
        <v>3897</v>
      </c>
      <c r="J763">
        <v>0</v>
      </c>
    </row>
    <row r="764" spans="1:10" x14ac:dyDescent="0.25">
      <c r="A764" s="121" t="s">
        <v>119</v>
      </c>
      <c r="B764" s="26" t="s">
        <v>3987</v>
      </c>
      <c r="C764" s="55">
        <v>6.5122237642788504E-3</v>
      </c>
      <c r="D7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64" s="26" t="str">
        <f>IF(
  COUNTIF($F$3:$F764, $F764)=1,
  SUMIF($F:$F, $F764, $I:$I),
  ""
)</f>
        <v/>
      </c>
      <c r="H764" t="s">
        <v>119</v>
      </c>
      <c r="I764" t="s">
        <v>3987</v>
      </c>
      <c r="J764">
        <v>0.01</v>
      </c>
    </row>
    <row r="765" spans="1:10" x14ac:dyDescent="0.25">
      <c r="A765" s="121" t="s">
        <v>119</v>
      </c>
      <c r="B765" s="26" t="s">
        <v>4374</v>
      </c>
      <c r="C765" s="55">
        <v>1.6013664994128322E-3</v>
      </c>
      <c r="D7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65" s="26" t="str">
        <f>IF(
  COUNTIF($F$3:$F765, $F765)=1,
  SUMIF($F:$F, $F765, $I:$I),
  ""
)</f>
        <v/>
      </c>
      <c r="H765" t="s">
        <v>119</v>
      </c>
      <c r="I765" t="s">
        <v>4374</v>
      </c>
      <c r="J765">
        <v>0</v>
      </c>
    </row>
    <row r="766" spans="1:10" x14ac:dyDescent="0.25">
      <c r="A766" s="121" t="s">
        <v>119</v>
      </c>
      <c r="B766" s="26" t="s">
        <v>4372</v>
      </c>
      <c r="C766" s="55">
        <v>2.3486708658054873E-2</v>
      </c>
      <c r="D7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766" s="26" t="str">
        <f>IF(
  COUNTIF($F$3:$F766, $F766)=1,
  SUMIF($F:$F, $F766, $I:$I),
  ""
)</f>
        <v/>
      </c>
      <c r="H766" t="s">
        <v>119</v>
      </c>
      <c r="I766" t="s">
        <v>4372</v>
      </c>
      <c r="J766">
        <v>0.02</v>
      </c>
    </row>
    <row r="767" spans="1:10" x14ac:dyDescent="0.25">
      <c r="A767" s="121" t="s">
        <v>119</v>
      </c>
      <c r="B767" s="26" t="s">
        <v>4351</v>
      </c>
      <c r="C767" s="55">
        <v>4.6332870716344621E-2</v>
      </c>
      <c r="D7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7" s="26" t="str">
        <f>IF(
  COUNTIF($F$3:$F767, $F767)=1,
  SUMIF($F:$F, $F767, $I:$I),
  ""
)</f>
        <v/>
      </c>
      <c r="H767" t="s">
        <v>119</v>
      </c>
      <c r="I767" t="s">
        <v>4126</v>
      </c>
      <c r="J767">
        <v>0.17</v>
      </c>
    </row>
    <row r="768" spans="1:10" x14ac:dyDescent="0.25">
      <c r="A768" s="121" t="s">
        <v>119</v>
      </c>
      <c r="B768" s="26" t="s">
        <v>4126</v>
      </c>
      <c r="C768" s="55">
        <v>0.16942457563787766</v>
      </c>
      <c r="D7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768" s="26" t="str">
        <f>IF(
  COUNTIF($F$3:$F768, $F768)=1,
  SUMIF($F:$F, $F768, $I:$I),
  ""
)</f>
        <v/>
      </c>
      <c r="H768" t="s">
        <v>119</v>
      </c>
      <c r="I768" t="s">
        <v>4351</v>
      </c>
      <c r="J768">
        <v>0.05</v>
      </c>
    </row>
    <row r="769" spans="1:10" x14ac:dyDescent="0.25">
      <c r="A769" s="121" t="s">
        <v>237</v>
      </c>
      <c r="B769" s="26" t="s">
        <v>276</v>
      </c>
      <c r="C769" s="55">
        <v>4.5000978282136575E-2</v>
      </c>
      <c r="D7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769" s="26" t="str">
        <f>IF(
  COUNTIF($F$3:$F769, $F769)=1,
  SUMIF($F:$F, $F769, $I:$I),
  ""
)</f>
        <v/>
      </c>
      <c r="H769" t="s">
        <v>237</v>
      </c>
      <c r="I769" t="s">
        <v>276</v>
      </c>
      <c r="J769">
        <v>0.05</v>
      </c>
    </row>
    <row r="770" spans="1:10" x14ac:dyDescent="0.25">
      <c r="A770" s="121" t="s">
        <v>237</v>
      </c>
      <c r="B770" s="26" t="s">
        <v>3173</v>
      </c>
      <c r="C770" s="55">
        <v>0.32537663862257876</v>
      </c>
      <c r="D7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770" s="26" t="str">
        <f>IF(
  COUNTIF($F$3:$F770, $F770)=1,
  SUMIF($F:$F, $F770, $I:$I),
  ""
)</f>
        <v/>
      </c>
      <c r="H770" t="s">
        <v>237</v>
      </c>
      <c r="I770" t="s">
        <v>3173</v>
      </c>
      <c r="J770">
        <v>0.33</v>
      </c>
    </row>
    <row r="771" spans="1:10" x14ac:dyDescent="0.25">
      <c r="A771" s="121" t="s">
        <v>237</v>
      </c>
      <c r="B771" s="26" t="s">
        <v>3222</v>
      </c>
      <c r="C771" s="55">
        <v>9.3328115828604966E-2</v>
      </c>
      <c r="D7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771" s="26" t="str">
        <f>IF(
  COUNTIF($F$3:$F771, $F771)=1,
  SUMIF($F:$F, $F771, $I:$I),
  ""
)</f>
        <v/>
      </c>
      <c r="H771" t="s">
        <v>237</v>
      </c>
      <c r="I771" t="s">
        <v>3222</v>
      </c>
      <c r="J771">
        <v>0.09</v>
      </c>
    </row>
    <row r="772" spans="1:10" x14ac:dyDescent="0.25">
      <c r="A772" s="121" t="s">
        <v>237</v>
      </c>
      <c r="B772" s="26" t="s">
        <v>3672</v>
      </c>
      <c r="C772" s="55">
        <v>5.0870671101545693E-3</v>
      </c>
      <c r="D7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2" s="26" t="str">
        <f>IF(
  COUNTIF($F$3:$F772, $F772)=1,
  SUMIF($F:$F, $F772, $I:$I),
  ""
)</f>
        <v/>
      </c>
      <c r="H772" t="s">
        <v>237</v>
      </c>
      <c r="I772" t="s">
        <v>3672</v>
      </c>
      <c r="J772">
        <v>0.01</v>
      </c>
    </row>
    <row r="773" spans="1:10" x14ac:dyDescent="0.25">
      <c r="A773" s="121" t="s">
        <v>237</v>
      </c>
      <c r="B773" s="26" t="s">
        <v>3713</v>
      </c>
      <c r="C773" s="55">
        <v>5.869692819409118E-3</v>
      </c>
      <c r="D7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3" s="26" t="str">
        <f>IF(
  COUNTIF($F$3:$F773, $F773)=1,
  SUMIF($F:$F, $F773, $I:$I),
  ""
)</f>
        <v/>
      </c>
      <c r="H773" t="s">
        <v>237</v>
      </c>
      <c r="I773" t="s">
        <v>3713</v>
      </c>
      <c r="J773">
        <v>0.01</v>
      </c>
    </row>
    <row r="774" spans="1:10" x14ac:dyDescent="0.25">
      <c r="A774" s="121" t="s">
        <v>237</v>
      </c>
      <c r="B774" s="26" t="s">
        <v>3840</v>
      </c>
      <c r="C774" s="55">
        <v>9.7828213656818625E-4</v>
      </c>
      <c r="D7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74" s="26" t="str">
        <f>IF(
  COUNTIF($F$3:$F774, $F774)=1,
  SUMIF($F:$F, $F774, $I:$I),
  ""
)</f>
        <v/>
      </c>
      <c r="H774" t="s">
        <v>237</v>
      </c>
      <c r="I774" t="s">
        <v>3840</v>
      </c>
      <c r="J774">
        <v>0</v>
      </c>
    </row>
    <row r="775" spans="1:10" x14ac:dyDescent="0.25">
      <c r="A775" s="121" t="s">
        <v>237</v>
      </c>
      <c r="B775" s="26" t="s">
        <v>3895</v>
      </c>
      <c r="C775" s="55">
        <v>2.6022304832713755E-2</v>
      </c>
      <c r="D7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75" s="26" t="str">
        <f>IF(
  COUNTIF($F$3:$F775, $F775)=1,
  SUMIF($F:$F, $F775, $I:$I),
  ""
)</f>
        <v/>
      </c>
      <c r="H775" t="s">
        <v>237</v>
      </c>
      <c r="I775" t="s">
        <v>3895</v>
      </c>
      <c r="J775">
        <v>0.03</v>
      </c>
    </row>
    <row r="776" spans="1:10" x14ac:dyDescent="0.25">
      <c r="A776" s="121" t="s">
        <v>237</v>
      </c>
      <c r="B776" s="26" t="s">
        <v>3897</v>
      </c>
      <c r="C776" s="55">
        <v>0.26922324398356479</v>
      </c>
      <c r="D7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776" s="26" t="str">
        <f>IF(
  COUNTIF($F$3:$F776, $F776)=1,
  SUMIF($F:$F, $F776, $I:$I),
  ""
)</f>
        <v/>
      </c>
      <c r="H776" t="s">
        <v>237</v>
      </c>
      <c r="I776" t="s">
        <v>3897</v>
      </c>
      <c r="J776">
        <v>0.27</v>
      </c>
    </row>
    <row r="777" spans="1:10" x14ac:dyDescent="0.25">
      <c r="A777" s="121" t="s">
        <v>237</v>
      </c>
      <c r="B777" s="26" t="s">
        <v>4372</v>
      </c>
      <c r="C777" s="55">
        <v>0.14948151046761887</v>
      </c>
      <c r="D7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777" s="26" t="str">
        <f>IF(
  COUNTIF($F$3:$F777, $F777)=1,
  SUMIF($F:$F, $F777, $I:$I),
  ""
)</f>
        <v/>
      </c>
      <c r="H777" t="s">
        <v>237</v>
      </c>
      <c r="I777" t="s">
        <v>4372</v>
      </c>
      <c r="J777">
        <v>0.15</v>
      </c>
    </row>
    <row r="778" spans="1:10" x14ac:dyDescent="0.25">
      <c r="A778" s="121" t="s">
        <v>237</v>
      </c>
      <c r="B778" s="26" t="s">
        <v>3374</v>
      </c>
      <c r="C778" s="55">
        <v>7.3175503815300344E-2</v>
      </c>
      <c r="D7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778" s="26" t="str">
        <f>IF(
  COUNTIF($F$3:$F778, $F778)=1,
  SUMIF($F:$F, $F778, $I:$I),
  ""
)</f>
        <v/>
      </c>
      <c r="H778" t="s">
        <v>237</v>
      </c>
      <c r="I778" t="s">
        <v>3374</v>
      </c>
      <c r="J778">
        <v>7.0000000000000007E-2</v>
      </c>
    </row>
    <row r="779" spans="1:10" x14ac:dyDescent="0.25">
      <c r="A779" s="121" t="s">
        <v>237</v>
      </c>
      <c r="B779" s="26" t="s">
        <v>4351</v>
      </c>
      <c r="C779" s="55">
        <v>6.4566621013500301E-3</v>
      </c>
      <c r="D7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79" s="26" t="str">
        <f>IF(
  COUNTIF($F$3:$F779, $F779)=1,
  SUMIF($F:$F, $F779, $I:$I),
  ""
)</f>
        <v/>
      </c>
      <c r="H779" t="s">
        <v>237</v>
      </c>
      <c r="I779" t="s">
        <v>4351</v>
      </c>
      <c r="J779">
        <v>0.01</v>
      </c>
    </row>
    <row r="780" spans="1:10" x14ac:dyDescent="0.25">
      <c r="A780" s="121" t="s">
        <v>218</v>
      </c>
      <c r="B780" s="26" t="s">
        <v>3479</v>
      </c>
      <c r="C780" s="55">
        <v>0.16589532302366711</v>
      </c>
      <c r="D7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780" s="26" t="str">
        <f>IF(
  COUNTIF($F$3:$F780, $F780)=1,
  SUMIF($F:$F, $F780, $I:$I),
  ""
)</f>
        <v/>
      </c>
      <c r="H780" t="s">
        <v>218</v>
      </c>
      <c r="I780" t="s">
        <v>3479</v>
      </c>
      <c r="J780">
        <v>0.17</v>
      </c>
    </row>
    <row r="781" spans="1:10" x14ac:dyDescent="0.25">
      <c r="A781" s="121" t="s">
        <v>218</v>
      </c>
      <c r="B781" s="26" t="s">
        <v>3978</v>
      </c>
      <c r="C781" s="55">
        <v>3.1154757873349134E-2</v>
      </c>
      <c r="D7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81" s="26" t="str">
        <f>IF(
  COUNTIF($F$3:$F781, $F781)=1,
  SUMIF($F:$F, $F781, $I:$I),
  ""
)</f>
        <v/>
      </c>
      <c r="H781" t="s">
        <v>218</v>
      </c>
      <c r="I781" t="s">
        <v>3978</v>
      </c>
      <c r="J781">
        <v>0.03</v>
      </c>
    </row>
    <row r="782" spans="1:10" x14ac:dyDescent="0.25">
      <c r="A782" s="121" t="s">
        <v>218</v>
      </c>
      <c r="B782" s="26" t="s">
        <v>4374</v>
      </c>
      <c r="C782" s="55">
        <v>2.7843624186326523E-3</v>
      </c>
      <c r="D7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2" s="26" t="str">
        <f>IF(
  COUNTIF($F$3:$F782, $F782)=1,
  SUMIF($F:$F, $F782, $I:$I),
  ""
)</f>
        <v/>
      </c>
      <c r="H782" t="s">
        <v>218</v>
      </c>
      <c r="I782" t="s">
        <v>4078</v>
      </c>
      <c r="J782">
        <v>0.06</v>
      </c>
    </row>
    <row r="783" spans="1:10" x14ac:dyDescent="0.25">
      <c r="A783" s="121" t="s">
        <v>218</v>
      </c>
      <c r="B783" s="26" t="s">
        <v>4412</v>
      </c>
      <c r="C783" s="55">
        <v>7.9015690258494177E-4</v>
      </c>
      <c r="D7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3" s="26" t="str">
        <f>IF(
  COUNTIF($F$3:$F783, $F783)=1,
  SUMIF($F:$F, $F783, $I:$I),
  ""
)</f>
        <v/>
      </c>
      <c r="H783" t="s">
        <v>218</v>
      </c>
      <c r="I783" t="s">
        <v>4374</v>
      </c>
      <c r="J783">
        <v>0</v>
      </c>
    </row>
    <row r="784" spans="1:10" x14ac:dyDescent="0.25">
      <c r="A784" s="121" t="s">
        <v>218</v>
      </c>
      <c r="B784" s="26" t="s">
        <v>4078</v>
      </c>
      <c r="C784" s="55">
        <v>6.0616322384016263E-2</v>
      </c>
      <c r="D7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784" s="26" t="str">
        <f>IF(
  COUNTIF($F$3:$F784, $F784)=1,
  SUMIF($F:$F, $F784, $I:$I),
  ""
)</f>
        <v/>
      </c>
      <c r="H784" t="s">
        <v>218</v>
      </c>
      <c r="I784" t="s">
        <v>4126</v>
      </c>
      <c r="J784">
        <v>0.74</v>
      </c>
    </row>
    <row r="785" spans="1:10" x14ac:dyDescent="0.25">
      <c r="A785" s="121" t="s">
        <v>218</v>
      </c>
      <c r="B785" s="26" t="s">
        <v>4126</v>
      </c>
      <c r="C785" s="55">
        <v>0.73875907739774982</v>
      </c>
      <c r="D7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0.74</v>
      </c>
      <c r="E785" s="26" t="str">
        <f>IF(
  COUNTIF($F$3:$F785, $F785)=1,
  SUMIF($F:$F, $F785, $I:$I),
  ""
)</f>
        <v/>
      </c>
      <c r="H785" t="s">
        <v>218</v>
      </c>
      <c r="I785" t="s">
        <v>4412</v>
      </c>
      <c r="J785">
        <v>0</v>
      </c>
    </row>
    <row r="786" spans="1:10" x14ac:dyDescent="0.25">
      <c r="A786" s="121" t="s">
        <v>238</v>
      </c>
      <c r="B786" s="26" t="s">
        <v>3175</v>
      </c>
      <c r="C786" s="55">
        <v>0.99972466328614373</v>
      </c>
      <c r="D7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786" s="26" t="str">
        <f>IF(
  COUNTIF($F$3:$F786, $F786)=1,
  SUMIF($F:$F, $F786, $I:$I),
  ""
)</f>
        <v/>
      </c>
      <c r="H786" t="s">
        <v>238</v>
      </c>
      <c r="I786" t="s">
        <v>3175</v>
      </c>
      <c r="J786">
        <v>1</v>
      </c>
    </row>
    <row r="787" spans="1:10" x14ac:dyDescent="0.25">
      <c r="A787" s="121" t="s">
        <v>238</v>
      </c>
      <c r="B787" s="26" t="s">
        <v>4280</v>
      </c>
      <c r="C787" s="55">
        <v>2.7533671385632024E-4</v>
      </c>
      <c r="D7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7" s="26" t="str">
        <f>IF(
  COUNTIF($F$3:$F787, $F787)=1,
  SUMIF($F:$F, $F787, $I:$I),
  ""
)</f>
        <v/>
      </c>
      <c r="H787" t="s">
        <v>238</v>
      </c>
      <c r="I787" t="s">
        <v>4280</v>
      </c>
      <c r="J787">
        <v>0</v>
      </c>
    </row>
    <row r="788" spans="1:10" x14ac:dyDescent="0.25">
      <c r="A788" s="121" t="s">
        <v>123</v>
      </c>
      <c r="B788" s="26" t="s">
        <v>292</v>
      </c>
      <c r="C788" s="55">
        <v>3.3137820194187624E-5</v>
      </c>
      <c r="D7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8" s="26" t="str">
        <f>IF(
  COUNTIF($F$3:$F788, $F788)=1,
  SUMIF($F:$F, $F788, $I:$I),
  ""
)</f>
        <v/>
      </c>
      <c r="H788" t="s">
        <v>123</v>
      </c>
      <c r="I788" t="s">
        <v>292</v>
      </c>
      <c r="J788">
        <v>0</v>
      </c>
    </row>
    <row r="789" spans="1:10" x14ac:dyDescent="0.25">
      <c r="A789" s="121" t="s">
        <v>123</v>
      </c>
      <c r="B789" s="26" t="s">
        <v>579</v>
      </c>
      <c r="C789" s="55">
        <v>1.491201908738443E-4</v>
      </c>
      <c r="D7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89" s="26" t="str">
        <f>IF(
  COUNTIF($F$3:$F789, $F789)=1,
  SUMIF($F:$F, $F789, $I:$I),
  ""
)</f>
        <v/>
      </c>
      <c r="H789" t="s">
        <v>123</v>
      </c>
      <c r="I789" t="s">
        <v>579</v>
      </c>
      <c r="J789">
        <v>0</v>
      </c>
    </row>
    <row r="790" spans="1:10" x14ac:dyDescent="0.25">
      <c r="A790" s="121" t="s">
        <v>123</v>
      </c>
      <c r="B790" s="26" t="s">
        <v>3173</v>
      </c>
      <c r="C790" s="55">
        <v>1.4746329986413489E-3</v>
      </c>
      <c r="D7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0" s="26" t="str">
        <f>IF(
  COUNTIF($F$3:$F790, $F790)=1,
  SUMIF($F:$F, $F790, $I:$I),
  ""
)</f>
        <v/>
      </c>
      <c r="H790" t="s">
        <v>123</v>
      </c>
      <c r="I790" t="s">
        <v>3173</v>
      </c>
      <c r="J790">
        <v>0</v>
      </c>
    </row>
    <row r="791" spans="1:10" x14ac:dyDescent="0.25">
      <c r="A791" s="121" t="s">
        <v>123</v>
      </c>
      <c r="B791" s="26" t="s">
        <v>3222</v>
      </c>
      <c r="C791" s="55">
        <v>4.8878284786426736E-3</v>
      </c>
      <c r="D7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1" s="26" t="str">
        <f>IF(
  COUNTIF($F$3:$F791, $F791)=1,
  SUMIF($F:$F, $F791, $I:$I),
  ""
)</f>
        <v/>
      </c>
      <c r="H791" t="s">
        <v>123</v>
      </c>
      <c r="I791" t="s">
        <v>3222</v>
      </c>
      <c r="J791">
        <v>0</v>
      </c>
    </row>
    <row r="792" spans="1:10" x14ac:dyDescent="0.25">
      <c r="A792" s="121" t="s">
        <v>123</v>
      </c>
      <c r="B792" s="26" t="s">
        <v>3479</v>
      </c>
      <c r="C792" s="55">
        <v>3.3137820194187624E-5</v>
      </c>
      <c r="D7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2" s="26" t="str">
        <f>IF(
  COUNTIF($F$3:$F792, $F792)=1,
  SUMIF($F:$F, $F792, $I:$I),
  ""
)</f>
        <v/>
      </c>
      <c r="H792" t="s">
        <v>123</v>
      </c>
      <c r="I792" t="s">
        <v>3479</v>
      </c>
      <c r="J792">
        <v>0</v>
      </c>
    </row>
    <row r="793" spans="1:10" x14ac:dyDescent="0.25">
      <c r="A793" s="121" t="s">
        <v>123</v>
      </c>
      <c r="B793" s="26" t="s">
        <v>3670</v>
      </c>
      <c r="C793" s="55">
        <v>9.7922258673824418E-3</v>
      </c>
      <c r="D7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793" s="26" t="str">
        <f>IF(
  COUNTIF($F$3:$F793, $F793)=1,
  SUMIF($F:$F, $F793, $I:$I),
  ""
)</f>
        <v/>
      </c>
      <c r="H793" t="s">
        <v>123</v>
      </c>
      <c r="I793" t="s">
        <v>3670</v>
      </c>
      <c r="J793">
        <v>0.01</v>
      </c>
    </row>
    <row r="794" spans="1:10" x14ac:dyDescent="0.25">
      <c r="A794" s="121" t="s">
        <v>123</v>
      </c>
      <c r="B794" s="26" t="s">
        <v>3713</v>
      </c>
      <c r="C794" s="55">
        <v>3.3303509295158559E-2</v>
      </c>
      <c r="D7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794" s="26" t="str">
        <f>IF(
  COUNTIF($F$3:$F794, $F794)=1,
  SUMIF($F:$F, $F794, $I:$I),
  ""
)</f>
        <v/>
      </c>
      <c r="H794" t="s">
        <v>123</v>
      </c>
      <c r="I794" t="s">
        <v>3713</v>
      </c>
      <c r="J794">
        <v>0.03</v>
      </c>
    </row>
    <row r="795" spans="1:10" x14ac:dyDescent="0.25">
      <c r="A795" s="121" t="s">
        <v>123</v>
      </c>
      <c r="B795" s="26" t="s">
        <v>3895</v>
      </c>
      <c r="C795" s="55">
        <v>6.7932531398084614E-4</v>
      </c>
      <c r="D7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5" s="26" t="str">
        <f>IF(
  COUNTIF($F$3:$F795, $F795)=1,
  SUMIF($F:$F, $F795, $I:$I),
  ""
)</f>
        <v/>
      </c>
      <c r="H795" t="s">
        <v>123</v>
      </c>
      <c r="I795" t="s">
        <v>3895</v>
      </c>
      <c r="J795">
        <v>0</v>
      </c>
    </row>
    <row r="796" spans="1:10" x14ac:dyDescent="0.25">
      <c r="A796" s="121" t="s">
        <v>123</v>
      </c>
      <c r="B796" s="26" t="s">
        <v>4372</v>
      </c>
      <c r="C796" s="55">
        <v>2.7835768963117599E-3</v>
      </c>
      <c r="D7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6" s="26" t="str">
        <f>IF(
  COUNTIF($F$3:$F796, $F796)=1,
  SUMIF($F:$F, $F796, $I:$I),
  ""
)</f>
        <v/>
      </c>
      <c r="H796" t="s">
        <v>123</v>
      </c>
      <c r="I796" t="s">
        <v>4372</v>
      </c>
      <c r="J796">
        <v>0</v>
      </c>
    </row>
    <row r="797" spans="1:10" x14ac:dyDescent="0.25">
      <c r="A797" s="121" t="s">
        <v>123</v>
      </c>
      <c r="B797" s="26" t="s">
        <v>3374</v>
      </c>
      <c r="C797" s="55">
        <v>0.94598535308347409</v>
      </c>
      <c r="D7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0.95</v>
      </c>
      <c r="E797" s="26" t="str">
        <f>IF(
  COUNTIF($F$3:$F797, $F797)=1,
  SUMIF($F:$F, $F797, $I:$I),
  ""
)</f>
        <v/>
      </c>
      <c r="H797" t="s">
        <v>123</v>
      </c>
      <c r="I797" t="s">
        <v>4126</v>
      </c>
      <c r="J797">
        <v>0</v>
      </c>
    </row>
    <row r="798" spans="1:10" x14ac:dyDescent="0.25">
      <c r="A798" s="121" t="s">
        <v>123</v>
      </c>
      <c r="B798" s="26" t="s">
        <v>4126</v>
      </c>
      <c r="C798" s="55">
        <v>4.8049839281572048E-4</v>
      </c>
      <c r="D7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8" s="26" t="str">
        <f>IF(
  COUNTIF($F$3:$F798, $F798)=1,
  SUMIF($F:$F, $F798, $I:$I),
  ""
)</f>
        <v/>
      </c>
      <c r="H798" t="s">
        <v>123</v>
      </c>
      <c r="I798" t="s">
        <v>4373</v>
      </c>
      <c r="J798">
        <v>0</v>
      </c>
    </row>
    <row r="799" spans="1:10" x14ac:dyDescent="0.25">
      <c r="A799" s="121" t="s">
        <v>123</v>
      </c>
      <c r="B799" s="26" t="s">
        <v>4373</v>
      </c>
      <c r="C799" s="55">
        <v>3.9765384233025143E-4</v>
      </c>
      <c r="D7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799" s="26" t="str">
        <f>IF(
  COUNTIF($F$3:$F799, $F799)=1,
  SUMIF($F:$F, $F799, $I:$I),
  ""
)</f>
        <v/>
      </c>
      <c r="H799" t="s">
        <v>123</v>
      </c>
      <c r="I799" t="s">
        <v>3374</v>
      </c>
      <c r="J799">
        <v>0.95</v>
      </c>
    </row>
    <row r="800" spans="1:10" x14ac:dyDescent="0.25">
      <c r="A800" s="121" t="s">
        <v>124</v>
      </c>
      <c r="B800" s="26" t="s">
        <v>276</v>
      </c>
      <c r="C800" s="55">
        <v>2.4563318777292561E-2</v>
      </c>
      <c r="D8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00" s="26" t="str">
        <f>IF(
  COUNTIF($F$3:$F800, $F800)=1,
  SUMIF($F:$F, $F800, $I:$I),
  ""
)</f>
        <v/>
      </c>
      <c r="H800" t="s">
        <v>124</v>
      </c>
      <c r="I800" t="s">
        <v>276</v>
      </c>
      <c r="J800">
        <v>0.02</v>
      </c>
    </row>
    <row r="801" spans="1:10" x14ac:dyDescent="0.25">
      <c r="A801" s="121" t="s">
        <v>124</v>
      </c>
      <c r="B801" s="26" t="s">
        <v>3173</v>
      </c>
      <c r="C801" s="55">
        <v>1.2736535662299847E-2</v>
      </c>
      <c r="D8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1" s="26" t="str">
        <f>IF(
  COUNTIF($F$3:$F801, $F801)=1,
  SUMIF($F:$F, $F801, $I:$I),
  ""
)</f>
        <v/>
      </c>
      <c r="H801" t="s">
        <v>124</v>
      </c>
      <c r="I801" t="s">
        <v>3173</v>
      </c>
      <c r="J801">
        <v>0.01</v>
      </c>
    </row>
    <row r="802" spans="1:10" x14ac:dyDescent="0.25">
      <c r="A802" s="121" t="s">
        <v>124</v>
      </c>
      <c r="B802" s="26" t="s">
        <v>3222</v>
      </c>
      <c r="C802" s="55">
        <v>7.2416302765647728E-2</v>
      </c>
      <c r="D8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02" s="26" t="str">
        <f>IF(
  COUNTIF($F$3:$F802, $F802)=1,
  SUMIF($F:$F, $F802, $I:$I),
  ""
)</f>
        <v/>
      </c>
      <c r="H802" t="s">
        <v>124</v>
      </c>
      <c r="I802" t="s">
        <v>3222</v>
      </c>
      <c r="J802">
        <v>7.0000000000000007E-2</v>
      </c>
    </row>
    <row r="803" spans="1:10" x14ac:dyDescent="0.25">
      <c r="A803" s="121" t="s">
        <v>124</v>
      </c>
      <c r="B803" s="26" t="s">
        <v>3457</v>
      </c>
      <c r="C803" s="55">
        <v>5.2765647743813655E-3</v>
      </c>
      <c r="D8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3" s="26" t="str">
        <f>IF(
  COUNTIF($F$3:$F803, $F803)=1,
  SUMIF($F:$F, $F803, $I:$I),
  ""
)</f>
        <v/>
      </c>
      <c r="H803" t="s">
        <v>124</v>
      </c>
      <c r="I803" t="s">
        <v>3457</v>
      </c>
      <c r="J803">
        <v>0.01</v>
      </c>
    </row>
    <row r="804" spans="1:10" x14ac:dyDescent="0.25">
      <c r="A804" s="121" t="s">
        <v>124</v>
      </c>
      <c r="B804" s="26" t="s">
        <v>3477</v>
      </c>
      <c r="C804" s="55">
        <v>2.5473071324599696E-3</v>
      </c>
      <c r="D8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04" s="26" t="str">
        <f>IF(
  COUNTIF($F$3:$F804, $F804)=1,
  SUMIF($F:$F, $F804, $I:$I),
  ""
)</f>
        <v/>
      </c>
      <c r="H804" t="s">
        <v>124</v>
      </c>
      <c r="I804" t="s">
        <v>3477</v>
      </c>
      <c r="J804">
        <v>0</v>
      </c>
    </row>
    <row r="805" spans="1:10" x14ac:dyDescent="0.25">
      <c r="A805" s="121" t="s">
        <v>124</v>
      </c>
      <c r="B805" s="26" t="s">
        <v>3479</v>
      </c>
      <c r="C805" s="55">
        <v>7.2780203784570557E-4</v>
      </c>
      <c r="D8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05" s="26" t="str">
        <f>IF(
  COUNTIF($F$3:$F805, $F805)=1,
  SUMIF($F:$F, $F805, $I:$I),
  ""
)</f>
        <v/>
      </c>
      <c r="H805" t="s">
        <v>124</v>
      </c>
      <c r="I805" t="s">
        <v>3479</v>
      </c>
      <c r="J805">
        <v>0</v>
      </c>
    </row>
    <row r="806" spans="1:10" x14ac:dyDescent="0.25">
      <c r="A806" s="121" t="s">
        <v>124</v>
      </c>
      <c r="B806" s="26" t="s">
        <v>3670</v>
      </c>
      <c r="C806" s="55">
        <v>0.29894468704512356</v>
      </c>
      <c r="D8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806" s="26" t="str">
        <f>IF(
  COUNTIF($F$3:$F806, $F806)=1,
  SUMIF($F:$F, $F806, $I:$I),
  ""
)</f>
        <v/>
      </c>
      <c r="H806" t="s">
        <v>124</v>
      </c>
      <c r="I806" t="s">
        <v>3670</v>
      </c>
      <c r="J806">
        <v>0.3</v>
      </c>
    </row>
    <row r="807" spans="1:10" x14ac:dyDescent="0.25">
      <c r="A807" s="121" t="s">
        <v>124</v>
      </c>
      <c r="B807" s="26" t="s">
        <v>3672</v>
      </c>
      <c r="C807" s="55">
        <v>5.6404657933042182E-3</v>
      </c>
      <c r="D8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07" s="26" t="str">
        <f>IF(
  COUNTIF($F$3:$F807, $F807)=1,
  SUMIF($F:$F, $F807, $I:$I),
  ""
)</f>
        <v/>
      </c>
      <c r="H807" t="s">
        <v>124</v>
      </c>
      <c r="I807" t="s">
        <v>3672</v>
      </c>
      <c r="J807">
        <v>0.01</v>
      </c>
    </row>
    <row r="808" spans="1:10" x14ac:dyDescent="0.25">
      <c r="A808" s="121" t="s">
        <v>124</v>
      </c>
      <c r="B808" s="26" t="s">
        <v>3713</v>
      </c>
      <c r="C808" s="55">
        <v>0.30331149927219792</v>
      </c>
      <c r="D8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808" s="26" t="str">
        <f>IF(
  COUNTIF($F$3:$F808, $F808)=1,
  SUMIF($F:$F, $F808, $I:$I),
  ""
)</f>
        <v/>
      </c>
      <c r="H808" t="s">
        <v>124</v>
      </c>
      <c r="I808" t="s">
        <v>3713</v>
      </c>
      <c r="J808">
        <v>0.3</v>
      </c>
    </row>
    <row r="809" spans="1:10" x14ac:dyDescent="0.25">
      <c r="A809" s="121" t="s">
        <v>124</v>
      </c>
      <c r="B809" s="26" t="s">
        <v>3840</v>
      </c>
      <c r="C809" s="55">
        <v>8.6062590975254677E-2</v>
      </c>
      <c r="D8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09" s="26" t="str">
        <f>IF(
  COUNTIF($F$3:$F809, $F809)=1,
  SUMIF($F:$F, $F809, $I:$I),
  ""
)</f>
        <v/>
      </c>
      <c r="H809" t="s">
        <v>124</v>
      </c>
      <c r="I809" t="s">
        <v>3840</v>
      </c>
      <c r="J809">
        <v>0.09</v>
      </c>
    </row>
    <row r="810" spans="1:10" x14ac:dyDescent="0.25">
      <c r="A810" s="121" t="s">
        <v>124</v>
      </c>
      <c r="B810" s="26" t="s">
        <v>3897</v>
      </c>
      <c r="C810" s="55">
        <v>1.8195050946142639E-4</v>
      </c>
      <c r="D8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0" s="26" t="str">
        <f>IF(
  COUNTIF($F$3:$F810, $F810)=1,
  SUMIF($F:$F, $F810, $I:$I),
  ""
)</f>
        <v/>
      </c>
      <c r="H810" t="s">
        <v>124</v>
      </c>
      <c r="I810" t="s">
        <v>3897</v>
      </c>
      <c r="J810">
        <v>0</v>
      </c>
    </row>
    <row r="811" spans="1:10" x14ac:dyDescent="0.25">
      <c r="A811" s="121" t="s">
        <v>124</v>
      </c>
      <c r="B811" s="26" t="s">
        <v>4372</v>
      </c>
      <c r="C811" s="55">
        <v>6.9505094614264878E-2</v>
      </c>
      <c r="D8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11" s="26" t="str">
        <f>IF(
  COUNTIF($F$3:$F811, $F811)=1,
  SUMIF($F:$F, $F811, $I:$I),
  ""
)</f>
        <v/>
      </c>
      <c r="H811" t="s">
        <v>124</v>
      </c>
      <c r="I811" t="s">
        <v>4376</v>
      </c>
      <c r="J811">
        <v>0.01</v>
      </c>
    </row>
    <row r="812" spans="1:10" x14ac:dyDescent="0.25">
      <c r="A812" s="121" t="s">
        <v>124</v>
      </c>
      <c r="B812" s="26" t="s">
        <v>3374</v>
      </c>
      <c r="C812" s="55">
        <v>1.8922852983988346E-2</v>
      </c>
      <c r="D8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12" s="26" t="str">
        <f>IF(
  COUNTIF($F$3:$F812, $F812)=1,
  SUMIF($F:$F, $F812, $I:$I),
  ""
)</f>
        <v/>
      </c>
      <c r="H812" t="s">
        <v>124</v>
      </c>
      <c r="I812" t="s">
        <v>4372</v>
      </c>
      <c r="J812">
        <v>7.0000000000000007E-2</v>
      </c>
    </row>
    <row r="813" spans="1:10" x14ac:dyDescent="0.25">
      <c r="A813" s="121" t="s">
        <v>124</v>
      </c>
      <c r="B813" s="26" t="s">
        <v>4351</v>
      </c>
      <c r="C813" s="55">
        <v>8.82459970887918E-2</v>
      </c>
      <c r="D8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13" s="26" t="str">
        <f>IF(
  COUNTIF($F$3:$F813, $F813)=1,
  SUMIF($F:$F, $F813, $I:$I),
  ""
)</f>
        <v/>
      </c>
      <c r="H813" t="s">
        <v>124</v>
      </c>
      <c r="I813" t="s">
        <v>4126</v>
      </c>
      <c r="J813">
        <v>0</v>
      </c>
    </row>
    <row r="814" spans="1:10" x14ac:dyDescent="0.25">
      <c r="A814" s="121" t="s">
        <v>124</v>
      </c>
      <c r="B814" s="26" t="s">
        <v>4126</v>
      </c>
      <c r="C814" s="55">
        <v>3.0931586608442486E-3</v>
      </c>
      <c r="D8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4" s="26" t="str">
        <f>IF(
  COUNTIF($F$3:$F814, $F814)=1,
  SUMIF($F:$F, $F814, $I:$I),
  ""
)</f>
        <v/>
      </c>
      <c r="H814" t="s">
        <v>124</v>
      </c>
      <c r="I814" t="s">
        <v>3374</v>
      </c>
      <c r="J814">
        <v>0.02</v>
      </c>
    </row>
    <row r="815" spans="1:10" x14ac:dyDescent="0.25">
      <c r="A815" s="121" t="s">
        <v>124</v>
      </c>
      <c r="B815" s="26" t="s">
        <v>4376</v>
      </c>
      <c r="C815" s="55">
        <v>7.8238719068413325E-3</v>
      </c>
      <c r="D8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15" s="26" t="str">
        <f>IF(
  COUNTIF($F$3:$F815, $F815)=1,
  SUMIF($F:$F, $F815, $I:$I),
  ""
)</f>
        <v/>
      </c>
      <c r="H815" t="s">
        <v>124</v>
      </c>
      <c r="I815" t="s">
        <v>4351</v>
      </c>
      <c r="J815">
        <v>0.09</v>
      </c>
    </row>
    <row r="816" spans="1:10" x14ac:dyDescent="0.25">
      <c r="A816" s="121" t="s">
        <v>125</v>
      </c>
      <c r="B816" s="26" t="s">
        <v>292</v>
      </c>
      <c r="C816" s="55">
        <v>5.5413942147844298E-5</v>
      </c>
      <c r="D8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6" s="26" t="str">
        <f>IF(
  COUNTIF($F$3:$F816, $F816)=1,
  SUMIF($F:$F, $F816, $I:$I),
  ""
)</f>
        <v/>
      </c>
      <c r="H816" t="s">
        <v>125</v>
      </c>
      <c r="I816" t="s">
        <v>292</v>
      </c>
      <c r="J816">
        <v>0</v>
      </c>
    </row>
    <row r="817" spans="1:10" x14ac:dyDescent="0.25">
      <c r="A817" s="121" t="s">
        <v>125</v>
      </c>
      <c r="B817" s="26" t="s">
        <v>3457</v>
      </c>
      <c r="C817" s="55">
        <v>0.51607004322287586</v>
      </c>
      <c r="D8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817" s="26" t="str">
        <f>IF(
  COUNTIF($F$3:$F817, $F817)=1,
  SUMIF($F:$F, $F817, $I:$I),
  ""
)</f>
        <v/>
      </c>
      <c r="H817" t="s">
        <v>125</v>
      </c>
      <c r="I817" t="s">
        <v>3457</v>
      </c>
      <c r="J817">
        <v>0.52</v>
      </c>
    </row>
    <row r="818" spans="1:10" x14ac:dyDescent="0.25">
      <c r="A818" s="121" t="s">
        <v>125</v>
      </c>
      <c r="B818" s="26" t="s">
        <v>3477</v>
      </c>
      <c r="C818" s="55">
        <v>0.48287709187631522</v>
      </c>
      <c r="D8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818" s="26" t="str">
        <f>IF(
  COUNTIF($F$3:$F818, $F818)=1,
  SUMIF($F:$F, $F818, $I:$I),
  ""
)</f>
        <v/>
      </c>
      <c r="H818" t="s">
        <v>125</v>
      </c>
      <c r="I818" t="s">
        <v>3477</v>
      </c>
      <c r="J818">
        <v>0.48</v>
      </c>
    </row>
    <row r="819" spans="1:10" x14ac:dyDescent="0.25">
      <c r="A819" s="121" t="s">
        <v>125</v>
      </c>
      <c r="B819" s="26" t="s">
        <v>3777</v>
      </c>
      <c r="C819" s="55">
        <v>5.5413942147844301E-4</v>
      </c>
      <c r="D8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19" s="26" t="str">
        <f>IF(
  COUNTIF($F$3:$F819, $F819)=1,
  SUMIF($F:$F, $F819, $I:$I),
  ""
)</f>
        <v/>
      </c>
      <c r="H819" t="s">
        <v>125</v>
      </c>
      <c r="I819" t="s">
        <v>3777</v>
      </c>
      <c r="J819">
        <v>0</v>
      </c>
    </row>
    <row r="820" spans="1:10" x14ac:dyDescent="0.25">
      <c r="A820" s="121" t="s">
        <v>125</v>
      </c>
      <c r="B820" s="26" t="s">
        <v>4351</v>
      </c>
      <c r="C820" s="55">
        <v>4.4331153718275439E-4</v>
      </c>
      <c r="D8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0" s="26" t="str">
        <f>IF(
  COUNTIF($F$3:$F820, $F820)=1,
  SUMIF($F:$F, $F820, $I:$I),
  ""
)</f>
        <v/>
      </c>
      <c r="H820" t="s">
        <v>125</v>
      </c>
      <c r="I820" t="s">
        <v>4351</v>
      </c>
      <c r="J820">
        <v>0</v>
      </c>
    </row>
    <row r="821" spans="1:10" x14ac:dyDescent="0.25">
      <c r="A821" s="121" t="s">
        <v>219</v>
      </c>
      <c r="B821" s="26" t="s">
        <v>292</v>
      </c>
      <c r="C821" s="55">
        <v>1.1001100110011001E-4</v>
      </c>
      <c r="D8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1" s="26" t="str">
        <f>IF(
  COUNTIF($F$3:$F821, $F821)=1,
  SUMIF($F:$F, $F821, $I:$I),
  ""
)</f>
        <v/>
      </c>
      <c r="H821" t="s">
        <v>219</v>
      </c>
      <c r="I821" t="s">
        <v>292</v>
      </c>
      <c r="J821">
        <v>0</v>
      </c>
    </row>
    <row r="822" spans="1:10" x14ac:dyDescent="0.25">
      <c r="A822" s="121" t="s">
        <v>219</v>
      </c>
      <c r="B822" s="26" t="s">
        <v>3222</v>
      </c>
      <c r="C822" s="55">
        <v>5.5005500550055004E-5</v>
      </c>
      <c r="D8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2" s="26" t="str">
        <f>IF(
  COUNTIF($F$3:$F822, $F822)=1,
  SUMIF($F:$F, $F822, $I:$I),
  ""
)</f>
        <v/>
      </c>
      <c r="H822" t="s">
        <v>219</v>
      </c>
      <c r="I822" t="s">
        <v>3222</v>
      </c>
      <c r="J822">
        <v>0</v>
      </c>
    </row>
    <row r="823" spans="1:10" x14ac:dyDescent="0.25">
      <c r="A823" s="121" t="s">
        <v>219</v>
      </c>
      <c r="B823" s="26" t="s">
        <v>3457</v>
      </c>
      <c r="C823" s="55">
        <v>0.54625962596259658</v>
      </c>
      <c r="D8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823" s="26" t="str">
        <f>IF(
  COUNTIF($F$3:$F823, $F823)=1,
  SUMIF($F:$F, $F823, $I:$I),
  ""
)</f>
        <v/>
      </c>
      <c r="H823" t="s">
        <v>219</v>
      </c>
      <c r="I823" t="s">
        <v>3457</v>
      </c>
      <c r="J823">
        <v>0.55000000000000004</v>
      </c>
    </row>
    <row r="824" spans="1:10" x14ac:dyDescent="0.25">
      <c r="A824" s="121" t="s">
        <v>219</v>
      </c>
      <c r="B824" s="26" t="s">
        <v>3477</v>
      </c>
      <c r="C824" s="55">
        <v>0.43888888888888861</v>
      </c>
      <c r="D8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824" s="26" t="str">
        <f>IF(
  COUNTIF($F$3:$F824, $F824)=1,
  SUMIF($F:$F, $F824, $I:$I),
  ""
)</f>
        <v/>
      </c>
      <c r="H824" t="s">
        <v>219</v>
      </c>
      <c r="I824" t="s">
        <v>3477</v>
      </c>
      <c r="J824">
        <v>0.44</v>
      </c>
    </row>
    <row r="825" spans="1:10" x14ac:dyDescent="0.25">
      <c r="A825" s="121" t="s">
        <v>219</v>
      </c>
      <c r="B825" s="26" t="s">
        <v>3672</v>
      </c>
      <c r="C825" s="55">
        <v>4.9504950495049495E-4</v>
      </c>
      <c r="D8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5" s="26" t="str">
        <f>IF(
  COUNTIF($F$3:$F825, $F825)=1,
  SUMIF($F:$F, $F825, $I:$I),
  ""
)</f>
        <v/>
      </c>
      <c r="H825" t="s">
        <v>219</v>
      </c>
      <c r="I825" t="s">
        <v>3672</v>
      </c>
      <c r="J825">
        <v>0</v>
      </c>
    </row>
    <row r="826" spans="1:10" x14ac:dyDescent="0.25">
      <c r="A826" s="121" t="s">
        <v>219</v>
      </c>
      <c r="B826" s="26" t="s">
        <v>3971</v>
      </c>
      <c r="C826" s="55">
        <v>1.4191419141914189E-2</v>
      </c>
      <c r="D8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26" s="26" t="str">
        <f>IF(
  COUNTIF($F$3:$F826, $F826)=1,
  SUMIF($F:$F, $F826, $I:$I),
  ""
)</f>
        <v/>
      </c>
      <c r="H826" t="s">
        <v>219</v>
      </c>
      <c r="I826" t="s">
        <v>3971</v>
      </c>
      <c r="J826">
        <v>0.01</v>
      </c>
    </row>
    <row r="827" spans="1:10" x14ac:dyDescent="0.25">
      <c r="A827" s="121" t="s">
        <v>126</v>
      </c>
      <c r="B827" s="26" t="s">
        <v>3173</v>
      </c>
      <c r="C827" s="55">
        <v>1.9419570611716474E-3</v>
      </c>
      <c r="D8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7" s="26" t="str">
        <f>IF(
  COUNTIF($F$3:$F827, $F827)=1,
  SUMIF($F:$F, $F827, $I:$I),
  ""
)</f>
        <v/>
      </c>
      <c r="H827" t="s">
        <v>126</v>
      </c>
      <c r="I827" t="s">
        <v>3173</v>
      </c>
      <c r="J827">
        <v>0</v>
      </c>
    </row>
    <row r="828" spans="1:10" x14ac:dyDescent="0.25">
      <c r="A828" s="121" t="s">
        <v>126</v>
      </c>
      <c r="B828" s="26" t="s">
        <v>3895</v>
      </c>
      <c r="C828" s="55">
        <v>4.9897507821771499E-4</v>
      </c>
      <c r="D8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8" s="26" t="str">
        <f>IF(
  COUNTIF($F$3:$F828, $F828)=1,
  SUMIF($F:$F, $F828, $I:$I),
  ""
)</f>
        <v/>
      </c>
      <c r="H828" t="s">
        <v>126</v>
      </c>
      <c r="I828" t="s">
        <v>3895</v>
      </c>
      <c r="J828">
        <v>0</v>
      </c>
    </row>
    <row r="829" spans="1:10" x14ac:dyDescent="0.25">
      <c r="A829" s="121" t="s">
        <v>126</v>
      </c>
      <c r="B829" s="26" t="s">
        <v>3897</v>
      </c>
      <c r="C829" s="55">
        <v>1.348581292480311E-5</v>
      </c>
      <c r="D8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29" s="26" t="str">
        <f>IF(
  COUNTIF($F$3:$F829, $F829)=1,
  SUMIF($F:$F, $F829, $I:$I),
  ""
)</f>
        <v/>
      </c>
      <c r="H829" t="s">
        <v>126</v>
      </c>
      <c r="I829" t="s">
        <v>3897</v>
      </c>
      <c r="J829">
        <v>0</v>
      </c>
    </row>
    <row r="830" spans="1:10" x14ac:dyDescent="0.25">
      <c r="A830" s="121" t="s">
        <v>126</v>
      </c>
      <c r="B830" s="26" t="s">
        <v>3374</v>
      </c>
      <c r="C830" s="55">
        <v>0.99754558204768584</v>
      </c>
      <c r="D8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30" s="26" t="str">
        <f>IF(
  COUNTIF($F$3:$F830, $F830)=1,
  SUMIF($F:$F, $F830, $I:$I),
  ""
)</f>
        <v/>
      </c>
      <c r="H830" t="s">
        <v>126</v>
      </c>
      <c r="I830" t="s">
        <v>3374</v>
      </c>
      <c r="J830">
        <v>1</v>
      </c>
    </row>
    <row r="831" spans="1:10" x14ac:dyDescent="0.25">
      <c r="A831" s="121" t="s">
        <v>130</v>
      </c>
      <c r="B831" s="26" t="s">
        <v>292</v>
      </c>
      <c r="C831" s="55">
        <v>6.2355802207395396E-4</v>
      </c>
      <c r="D8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1" s="26" t="str">
        <f>IF(
  COUNTIF($F$3:$F831, $F831)=1,
  SUMIF($F:$F, $F831, $I:$I),
  ""
)</f>
        <v/>
      </c>
      <c r="H831" t="s">
        <v>130</v>
      </c>
      <c r="I831" t="s">
        <v>292</v>
      </c>
      <c r="J831">
        <v>0</v>
      </c>
    </row>
    <row r="832" spans="1:10" x14ac:dyDescent="0.25">
      <c r="A832" s="121" t="s">
        <v>130</v>
      </c>
      <c r="B832" s="26" t="s">
        <v>3173</v>
      </c>
      <c r="C832" s="55">
        <v>6.235580220739541E-5</v>
      </c>
      <c r="D8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2" s="26" t="str">
        <f>IF(
  COUNTIF($F$3:$F832, $F832)=1,
  SUMIF($F:$F, $F832, $I:$I),
  ""
)</f>
        <v/>
      </c>
      <c r="H832" t="s">
        <v>130</v>
      </c>
      <c r="I832" t="s">
        <v>3173</v>
      </c>
      <c r="J832">
        <v>0</v>
      </c>
    </row>
    <row r="833" spans="1:10" x14ac:dyDescent="0.25">
      <c r="A833" s="121" t="s">
        <v>130</v>
      </c>
      <c r="B833" s="26" t="s">
        <v>3457</v>
      </c>
      <c r="C833" s="55">
        <v>7.7944752759244245E-4</v>
      </c>
      <c r="D8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3" s="26" t="str">
        <f>IF(
  COUNTIF($F$3:$F833, $F833)=1,
  SUMIF($F:$F, $F833, $I:$I),
  ""
)</f>
        <v/>
      </c>
      <c r="H833" t="s">
        <v>130</v>
      </c>
      <c r="I833" t="s">
        <v>3457</v>
      </c>
      <c r="J833">
        <v>0</v>
      </c>
    </row>
    <row r="834" spans="1:10" x14ac:dyDescent="0.25">
      <c r="A834" s="121" t="s">
        <v>130</v>
      </c>
      <c r="B834" s="26" t="s">
        <v>3670</v>
      </c>
      <c r="C834" s="55">
        <v>1.0288707364220241E-3</v>
      </c>
      <c r="D8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4" s="26" t="str">
        <f>IF(
  COUNTIF($F$3:$F834, $F834)=1,
  SUMIF($F:$F, $F834, $I:$I),
  ""
)</f>
        <v/>
      </c>
      <c r="H834" t="s">
        <v>130</v>
      </c>
      <c r="I834" t="s">
        <v>3670</v>
      </c>
      <c r="J834">
        <v>0</v>
      </c>
    </row>
    <row r="835" spans="1:10" x14ac:dyDescent="0.25">
      <c r="A835" s="121" t="s">
        <v>130</v>
      </c>
      <c r="B835" s="26" t="s">
        <v>3672</v>
      </c>
      <c r="C835" s="55">
        <v>1.8394961651181648E-2</v>
      </c>
      <c r="D8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35" s="26" t="str">
        <f>IF(
  COUNTIF($F$3:$F835, $F835)=1,
  SUMIF($F:$F, $F835, $I:$I),
  ""
)</f>
        <v/>
      </c>
      <c r="H835" t="s">
        <v>130</v>
      </c>
      <c r="I835" t="s">
        <v>3672</v>
      </c>
      <c r="J835">
        <v>0.02</v>
      </c>
    </row>
    <row r="836" spans="1:10" x14ac:dyDescent="0.25">
      <c r="A836" s="121" t="s">
        <v>130</v>
      </c>
      <c r="B836" s="26" t="s">
        <v>3713</v>
      </c>
      <c r="C836" s="55">
        <v>1.4871858826463802E-2</v>
      </c>
      <c r="D8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36" s="26" t="str">
        <f>IF(
  COUNTIF($F$3:$F836, $F836)=1,
  SUMIF($F:$F, $F836, $I:$I),
  ""
)</f>
        <v/>
      </c>
      <c r="H836" t="s">
        <v>130</v>
      </c>
      <c r="I836" t="s">
        <v>3713</v>
      </c>
      <c r="J836">
        <v>0.01</v>
      </c>
    </row>
    <row r="837" spans="1:10" x14ac:dyDescent="0.25">
      <c r="A837" s="121" t="s">
        <v>130</v>
      </c>
      <c r="B837" s="26" t="s">
        <v>3897</v>
      </c>
      <c r="C837" s="55">
        <v>3.1177901103697705E-5</v>
      </c>
      <c r="D8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7" s="26" t="str">
        <f>IF(
  COUNTIF($F$3:$F837, $F837)=1,
  SUMIF($F:$F, $F837, $I:$I),
  ""
)</f>
        <v/>
      </c>
      <c r="H837" t="s">
        <v>130</v>
      </c>
      <c r="I837" t="s">
        <v>3897</v>
      </c>
      <c r="J837">
        <v>0</v>
      </c>
    </row>
    <row r="838" spans="1:10" x14ac:dyDescent="0.25">
      <c r="A838" s="121" t="s">
        <v>130</v>
      </c>
      <c r="B838" s="26" t="s">
        <v>3971</v>
      </c>
      <c r="C838" s="55">
        <v>3.1177901103697705E-5</v>
      </c>
      <c r="D8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8" s="26" t="str">
        <f>IF(
  COUNTIF($F$3:$F838, $F838)=1,
  SUMIF($F:$F, $F838, $I:$I),
  ""
)</f>
        <v/>
      </c>
      <c r="H838" t="s">
        <v>130</v>
      </c>
      <c r="I838" t="s">
        <v>3971</v>
      </c>
      <c r="J838">
        <v>0</v>
      </c>
    </row>
    <row r="839" spans="1:10" x14ac:dyDescent="0.25">
      <c r="A839" s="121" t="s">
        <v>130</v>
      </c>
      <c r="B839" s="26" t="s">
        <v>3987</v>
      </c>
      <c r="C839" s="55">
        <v>1.9018519673255599E-3</v>
      </c>
      <c r="D8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39" s="26" t="str">
        <f>IF(
  COUNTIF($F$3:$F839, $F839)=1,
  SUMIF($F:$F, $F839, $I:$I),
  ""
)</f>
        <v/>
      </c>
      <c r="H839" t="s">
        <v>130</v>
      </c>
      <c r="I839" t="s">
        <v>4257</v>
      </c>
      <c r="J839">
        <v>0</v>
      </c>
    </row>
    <row r="840" spans="1:10" x14ac:dyDescent="0.25">
      <c r="A840" s="121" t="s">
        <v>130</v>
      </c>
      <c r="B840" s="26" t="s">
        <v>4351</v>
      </c>
      <c r="C840" s="55">
        <v>0.96224356176342218</v>
      </c>
      <c r="D8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840" s="26" t="str">
        <f>IF(
  COUNTIF($F$3:$F840, $F840)=1,
  SUMIF($F:$F, $F840, $I:$I),
  ""
)</f>
        <v/>
      </c>
      <c r="H840" t="s">
        <v>130</v>
      </c>
      <c r="I840" t="s">
        <v>3987</v>
      </c>
      <c r="J840">
        <v>0</v>
      </c>
    </row>
    <row r="841" spans="1:10" x14ac:dyDescent="0.25">
      <c r="A841" s="121" t="s">
        <v>130</v>
      </c>
      <c r="B841" s="26" t="s">
        <v>4257</v>
      </c>
      <c r="C841" s="55">
        <v>3.1177901103697705E-5</v>
      </c>
      <c r="D8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1" s="26" t="str">
        <f>IF(
  COUNTIF($F$3:$F841, $F841)=1,
  SUMIF($F:$F, $F841, $I:$I),
  ""
)</f>
        <v/>
      </c>
      <c r="H841" t="s">
        <v>130</v>
      </c>
      <c r="I841" t="s">
        <v>4351</v>
      </c>
      <c r="J841">
        <v>0.96</v>
      </c>
    </row>
    <row r="842" spans="1:10" x14ac:dyDescent="0.25">
      <c r="A842" s="121" t="s">
        <v>220</v>
      </c>
      <c r="B842" s="26" t="s">
        <v>127</v>
      </c>
      <c r="C842" s="55">
        <v>1.293784840668941E-2</v>
      </c>
      <c r="D8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42" s="26" t="str">
        <f>IF(
  COUNTIF($F$3:$F842, $F842)=1,
  SUMIF($F:$F, $F842, $I:$I),
  ""
)</f>
        <v/>
      </c>
      <c r="H842" t="s">
        <v>220</v>
      </c>
      <c r="I842" t="s">
        <v>127</v>
      </c>
      <c r="J842">
        <v>0.01</v>
      </c>
    </row>
    <row r="843" spans="1:10" x14ac:dyDescent="0.25">
      <c r="A843" s="121" t="s">
        <v>220</v>
      </c>
      <c r="B843" s="26" t="s">
        <v>288</v>
      </c>
      <c r="C843" s="55">
        <v>4.0893585156835013E-2</v>
      </c>
      <c r="D8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43" s="26" t="str">
        <f>IF(
  COUNTIF($F$3:$F843, $F843)=1,
  SUMIF($F:$F, $F843, $I:$I),
  ""
)</f>
        <v/>
      </c>
      <c r="H843" t="s">
        <v>220</v>
      </c>
      <c r="I843" t="s">
        <v>288</v>
      </c>
      <c r="J843">
        <v>0.04</v>
      </c>
    </row>
    <row r="844" spans="1:10" x14ac:dyDescent="0.25">
      <c r="A844" s="121" t="s">
        <v>220</v>
      </c>
      <c r="B844" s="26" t="s">
        <v>292</v>
      </c>
      <c r="C844" s="55">
        <v>8.8609701306265106E-3</v>
      </c>
      <c r="D8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44" s="26" t="str">
        <f>IF(
  COUNTIF($F$3:$F844, $F844)=1,
  SUMIF($F:$F, $F844, $I:$I),
  ""
)</f>
        <v/>
      </c>
      <c r="H844" t="s">
        <v>220</v>
      </c>
      <c r="I844" t="s">
        <v>292</v>
      </c>
      <c r="J844">
        <v>0.01</v>
      </c>
    </row>
    <row r="845" spans="1:10" x14ac:dyDescent="0.25">
      <c r="A845" s="121" t="s">
        <v>220</v>
      </c>
      <c r="B845" s="26" t="s">
        <v>574</v>
      </c>
      <c r="C845" s="55">
        <v>6.6561277976537163E-4</v>
      </c>
      <c r="D8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5" s="26" t="str">
        <f>IF(
  COUNTIF($F$3:$F845, $F845)=1,
  SUMIF($F:$F, $F845, $I:$I),
  ""
)</f>
        <v/>
      </c>
      <c r="H845" t="s">
        <v>220</v>
      </c>
      <c r="I845" t="s">
        <v>574</v>
      </c>
      <c r="J845">
        <v>0</v>
      </c>
    </row>
    <row r="846" spans="1:10" x14ac:dyDescent="0.25">
      <c r="A846" s="121" t="s">
        <v>220</v>
      </c>
      <c r="B846" s="26" t="s">
        <v>576</v>
      </c>
      <c r="C846" s="55">
        <v>4.2432814710042441E-3</v>
      </c>
      <c r="D8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6" s="26" t="str">
        <f>IF(
  COUNTIF($F$3:$F846, $F846)=1,
  SUMIF($F:$F, $F846, $I:$I),
  ""
)</f>
        <v/>
      </c>
      <c r="H846" t="s">
        <v>220</v>
      </c>
      <c r="I846" t="s">
        <v>576</v>
      </c>
      <c r="J846">
        <v>0</v>
      </c>
    </row>
    <row r="847" spans="1:10" x14ac:dyDescent="0.25">
      <c r="A847" s="121" t="s">
        <v>220</v>
      </c>
      <c r="B847" s="26" t="s">
        <v>3171</v>
      </c>
      <c r="C847" s="55">
        <v>2.9578167900823703E-2</v>
      </c>
      <c r="D8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47" s="26" t="str">
        <f>IF(
  COUNTIF($F$3:$F847, $F847)=1,
  SUMIF($F:$F, $F847, $I:$I),
  ""
)</f>
        <v/>
      </c>
      <c r="H847" t="s">
        <v>220</v>
      </c>
      <c r="I847" t="s">
        <v>3171</v>
      </c>
      <c r="J847">
        <v>0.03</v>
      </c>
    </row>
    <row r="848" spans="1:10" x14ac:dyDescent="0.25">
      <c r="A848" s="121" t="s">
        <v>220</v>
      </c>
      <c r="B848" s="26" t="s">
        <v>3173</v>
      </c>
      <c r="C848" s="55">
        <v>1.3312255595307433E-3</v>
      </c>
      <c r="D8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48" s="26" t="str">
        <f>IF(
  COUNTIF($F$3:$F848, $F848)=1,
  SUMIF($F:$F, $F848, $I:$I),
  ""
)</f>
        <v/>
      </c>
      <c r="H848" t="s">
        <v>220</v>
      </c>
      <c r="I848" t="s">
        <v>3173</v>
      </c>
      <c r="J848">
        <v>0</v>
      </c>
    </row>
    <row r="849" spans="1:10" x14ac:dyDescent="0.25">
      <c r="A849" s="121" t="s">
        <v>220</v>
      </c>
      <c r="B849" s="26" t="s">
        <v>3457</v>
      </c>
      <c r="C849" s="55">
        <v>6.5895665196771785E-2</v>
      </c>
      <c r="D8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49" s="26" t="str">
        <f>IF(
  COUNTIF($F$3:$F849, $F849)=1,
  SUMIF($F:$F, $F849, $I:$I),
  ""
)</f>
        <v/>
      </c>
      <c r="H849" t="s">
        <v>220</v>
      </c>
      <c r="I849" t="s">
        <v>3457</v>
      </c>
      <c r="J849">
        <v>7.0000000000000007E-2</v>
      </c>
    </row>
    <row r="850" spans="1:10" x14ac:dyDescent="0.25">
      <c r="A850" s="121" t="s">
        <v>220</v>
      </c>
      <c r="B850" s="26" t="s">
        <v>3477</v>
      </c>
      <c r="C850" s="55">
        <v>3.8314335635244202E-2</v>
      </c>
      <c r="D8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0" s="26" t="str">
        <f>IF(
  COUNTIF($F$3:$F850, $F850)=1,
  SUMIF($F:$F, $F850, $I:$I),
  ""
)</f>
        <v/>
      </c>
      <c r="H850" t="s">
        <v>220</v>
      </c>
      <c r="I850" t="s">
        <v>3477</v>
      </c>
      <c r="J850">
        <v>0.04</v>
      </c>
    </row>
    <row r="851" spans="1:10" x14ac:dyDescent="0.25">
      <c r="A851" s="121" t="s">
        <v>220</v>
      </c>
      <c r="B851" s="26" t="s">
        <v>3479</v>
      </c>
      <c r="C851" s="55">
        <v>0.12871287128712874</v>
      </c>
      <c r="D8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851" s="26" t="str">
        <f>IF(
  COUNTIF($F$3:$F851, $F851)=1,
  SUMIF($F:$F, $F851, $I:$I),
  ""
)</f>
        <v/>
      </c>
      <c r="H851" t="s">
        <v>220</v>
      </c>
      <c r="I851" t="s">
        <v>3479</v>
      </c>
      <c r="J851">
        <v>0.13</v>
      </c>
    </row>
    <row r="852" spans="1:10" x14ac:dyDescent="0.25">
      <c r="A852" s="121" t="s">
        <v>220</v>
      </c>
      <c r="B852" s="26" t="s">
        <v>3672</v>
      </c>
      <c r="C852" s="55">
        <v>4.4554455445544566E-2</v>
      </c>
      <c r="D8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2" s="26" t="str">
        <f>IF(
  COUNTIF($F$3:$F852, $F852)=1,
  SUMIF($F:$F, $F852, $I:$I),
  ""
)</f>
        <v/>
      </c>
      <c r="H852" t="s">
        <v>220</v>
      </c>
      <c r="I852" t="s">
        <v>3672</v>
      </c>
      <c r="J852">
        <v>0.04</v>
      </c>
    </row>
    <row r="853" spans="1:10" x14ac:dyDescent="0.25">
      <c r="A853" s="121" t="s">
        <v>220</v>
      </c>
      <c r="B853" s="26" t="s">
        <v>3713</v>
      </c>
      <c r="C853" s="55">
        <v>2.0051584990431824E-2</v>
      </c>
      <c r="D8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53" s="26" t="str">
        <f>IF(
  COUNTIF($F$3:$F853, $F853)=1,
  SUMIF($F:$F, $F853, $I:$I),
  ""
)</f>
        <v/>
      </c>
      <c r="H853" t="s">
        <v>220</v>
      </c>
      <c r="I853" t="s">
        <v>3713</v>
      </c>
      <c r="J853">
        <v>0.02</v>
      </c>
    </row>
    <row r="854" spans="1:10" x14ac:dyDescent="0.25">
      <c r="A854" s="121" t="s">
        <v>220</v>
      </c>
      <c r="B854" s="26" t="s">
        <v>3779</v>
      </c>
      <c r="C854" s="55">
        <v>1.9552375405607792E-3</v>
      </c>
      <c r="D8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54" s="26" t="str">
        <f>IF(
  COUNTIF($F$3:$F854, $F854)=1,
  SUMIF($F:$F, $F854, $I:$I),
  ""
)</f>
        <v/>
      </c>
      <c r="H854" t="s">
        <v>220</v>
      </c>
      <c r="I854" t="s">
        <v>3738</v>
      </c>
      <c r="J854">
        <v>0</v>
      </c>
    </row>
    <row r="855" spans="1:10" x14ac:dyDescent="0.25">
      <c r="A855" s="121" t="s">
        <v>220</v>
      </c>
      <c r="B855" s="26" t="s">
        <v>3971</v>
      </c>
      <c r="C855" s="55">
        <v>4.1600798735335727E-5</v>
      </c>
      <c r="D8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55" s="26" t="str">
        <f>IF(
  COUNTIF($F$3:$F855, $F855)=1,
  SUMIF($F:$F, $F855, $I:$I),
  ""
)</f>
        <v/>
      </c>
      <c r="H855" t="s">
        <v>220</v>
      </c>
      <c r="I855" t="s">
        <v>3779</v>
      </c>
      <c r="J855">
        <v>0</v>
      </c>
    </row>
    <row r="856" spans="1:10" x14ac:dyDescent="0.25">
      <c r="A856" s="121" t="s">
        <v>220</v>
      </c>
      <c r="B856" s="26" t="s">
        <v>3987</v>
      </c>
      <c r="C856" s="55">
        <v>5.3665030368583088E-3</v>
      </c>
      <c r="D8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56" s="26" t="str">
        <f>IF(
  COUNTIF($F$3:$F856, $F856)=1,
  SUMIF($F:$F, $F856, $I:$I),
  ""
)</f>
        <v/>
      </c>
      <c r="H856" t="s">
        <v>220</v>
      </c>
      <c r="I856" t="s">
        <v>3971</v>
      </c>
      <c r="J856">
        <v>0</v>
      </c>
    </row>
    <row r="857" spans="1:10" x14ac:dyDescent="0.25">
      <c r="A857" s="121" t="s">
        <v>220</v>
      </c>
      <c r="B857" s="26" t="s">
        <v>4374</v>
      </c>
      <c r="C857" s="55">
        <v>3.9728762792245617E-2</v>
      </c>
      <c r="D8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57" s="26" t="str">
        <f>IF(
  COUNTIF($F$3:$F857, $F857)=1,
  SUMIF($F:$F, $F857, $I:$I),
  ""
)</f>
        <v/>
      </c>
      <c r="H857" t="s">
        <v>220</v>
      </c>
      <c r="I857" t="s">
        <v>3987</v>
      </c>
      <c r="J857">
        <v>0.01</v>
      </c>
    </row>
    <row r="858" spans="1:10" x14ac:dyDescent="0.25">
      <c r="A858" s="121" t="s">
        <v>220</v>
      </c>
      <c r="B858" s="26" t="s">
        <v>4372</v>
      </c>
      <c r="C858" s="55">
        <v>0.26017139529078964</v>
      </c>
      <c r="D8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858" s="26" t="str">
        <f>IF(
  COUNTIF($F$3:$F858, $F858)=1,
  SUMIF($F:$F, $F858, $I:$I),
  ""
)</f>
        <v/>
      </c>
      <c r="H858" t="s">
        <v>220</v>
      </c>
      <c r="I858" t="s">
        <v>4374</v>
      </c>
      <c r="J858">
        <v>0.04</v>
      </c>
    </row>
    <row r="859" spans="1:10" x14ac:dyDescent="0.25">
      <c r="A859" s="121" t="s">
        <v>220</v>
      </c>
      <c r="B859" s="26" t="s">
        <v>4351</v>
      </c>
      <c r="C859" s="55">
        <v>0.23221565854064405</v>
      </c>
      <c r="D8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859" s="26" t="str">
        <f>IF(
  COUNTIF($F$3:$F859, $F859)=1,
  SUMIF($F:$F, $F859, $I:$I),
  ""
)</f>
        <v/>
      </c>
      <c r="H859" t="s">
        <v>220</v>
      </c>
      <c r="I859" t="s">
        <v>4372</v>
      </c>
      <c r="J859">
        <v>0.26</v>
      </c>
    </row>
    <row r="860" spans="1:10" x14ac:dyDescent="0.25">
      <c r="A860" s="121" t="s">
        <v>220</v>
      </c>
      <c r="B860" s="26" t="s">
        <v>4126</v>
      </c>
      <c r="C860" s="55">
        <v>6.4398036442299703E-2</v>
      </c>
      <c r="D8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860" s="26" t="str">
        <f>IF(
  COUNTIF($F$3:$F860, $F860)=1,
  SUMIF($F:$F, $F860, $I:$I),
  ""
)</f>
        <v/>
      </c>
      <c r="H860" t="s">
        <v>220</v>
      </c>
      <c r="I860" t="s">
        <v>4126</v>
      </c>
      <c r="J860">
        <v>0.06</v>
      </c>
    </row>
    <row r="861" spans="1:10" x14ac:dyDescent="0.25">
      <c r="A861" s="121" t="s">
        <v>220</v>
      </c>
      <c r="B861" s="26" t="s">
        <v>3738</v>
      </c>
      <c r="C861" s="55">
        <v>8.3201597470671453E-5</v>
      </c>
      <c r="D8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1" s="26" t="str">
        <f>IF(
  COUNTIF($F$3:$F861, $F861)=1,
  SUMIF($F:$F, $F861, $I:$I),
  ""
)</f>
        <v/>
      </c>
      <c r="H861" t="s">
        <v>220</v>
      </c>
      <c r="I861" t="s">
        <v>4351</v>
      </c>
      <c r="J861">
        <v>0.23</v>
      </c>
    </row>
    <row r="862" spans="1:10" x14ac:dyDescent="0.25">
      <c r="A862" s="121" t="s">
        <v>253</v>
      </c>
      <c r="B862" s="26" t="s">
        <v>276</v>
      </c>
      <c r="C862" s="55">
        <v>5.9101654846335843E-3</v>
      </c>
      <c r="D8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62" s="26" t="str">
        <f>IF(
  COUNTIF($F$3:$F862, $F862)=1,
  SUMIF($F:$F, $F862, $I:$I),
  ""
)</f>
        <v/>
      </c>
      <c r="H862" t="s">
        <v>253</v>
      </c>
      <c r="I862" t="s">
        <v>276</v>
      </c>
      <c r="J862">
        <v>0.01</v>
      </c>
    </row>
    <row r="863" spans="1:10" x14ac:dyDescent="0.25">
      <c r="A863" s="121" t="s">
        <v>253</v>
      </c>
      <c r="B863" s="26" t="s">
        <v>579</v>
      </c>
      <c r="C863" s="55">
        <v>7.725430597771042E-3</v>
      </c>
      <c r="D8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63" s="26" t="str">
        <f>IF(
  COUNTIF($F$3:$F863, $F863)=1,
  SUMIF($F:$F, $F863, $I:$I),
  ""
)</f>
        <v/>
      </c>
      <c r="H863" t="s">
        <v>253</v>
      </c>
      <c r="I863" t="s">
        <v>579</v>
      </c>
      <c r="J863">
        <v>0.01</v>
      </c>
    </row>
    <row r="864" spans="1:10" x14ac:dyDescent="0.25">
      <c r="A864" s="121" t="s">
        <v>253</v>
      </c>
      <c r="B864" s="26" t="s">
        <v>3173</v>
      </c>
      <c r="C864" s="55">
        <v>5.3402566700439184E-2</v>
      </c>
      <c r="D8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864" s="26" t="str">
        <f>IF(
  COUNTIF($F$3:$F864, $F864)=1,
  SUMIF($F:$F, $F864, $I:$I),
  ""
)</f>
        <v/>
      </c>
      <c r="H864" t="s">
        <v>253</v>
      </c>
      <c r="I864" t="s">
        <v>3173</v>
      </c>
      <c r="J864">
        <v>0.05</v>
      </c>
    </row>
    <row r="865" spans="1:10" x14ac:dyDescent="0.25">
      <c r="A865" s="121" t="s">
        <v>253</v>
      </c>
      <c r="B865" s="26" t="s">
        <v>3457</v>
      </c>
      <c r="C865" s="55">
        <v>0.58713272543059625</v>
      </c>
      <c r="D8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865" s="26" t="str">
        <f>IF(
  COUNTIF($F$3:$F865, $F865)=1,
  SUMIF($F:$F, $F865, $I:$I),
  ""
)</f>
        <v/>
      </c>
      <c r="H865" t="s">
        <v>253</v>
      </c>
      <c r="I865" t="s">
        <v>3457</v>
      </c>
      <c r="J865">
        <v>0.59</v>
      </c>
    </row>
    <row r="866" spans="1:10" x14ac:dyDescent="0.25">
      <c r="A866" s="121" t="s">
        <v>253</v>
      </c>
      <c r="B866" s="26" t="s">
        <v>3477</v>
      </c>
      <c r="C866" s="55">
        <v>0.33810368118878897</v>
      </c>
      <c r="D8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866" s="26" t="str">
        <f>IF(
  COUNTIF($F$3:$F866, $F866)=1,
  SUMIF($F:$F, $F866, $I:$I),
  ""
)</f>
        <v/>
      </c>
      <c r="H866" t="s">
        <v>253</v>
      </c>
      <c r="I866" t="s">
        <v>3477</v>
      </c>
      <c r="J866">
        <v>0.34</v>
      </c>
    </row>
    <row r="867" spans="1:10" x14ac:dyDescent="0.25">
      <c r="A867" s="121" t="s">
        <v>253</v>
      </c>
      <c r="B867" s="26" t="s">
        <v>3672</v>
      </c>
      <c r="C867" s="55">
        <v>3.3772374197906193E-3</v>
      </c>
      <c r="D8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7" s="26" t="str">
        <f>IF(
  COUNTIF($F$3:$F867, $F867)=1,
  SUMIF($F:$F, $F867, $I:$I),
  ""
)</f>
        <v/>
      </c>
      <c r="H867" t="s">
        <v>253</v>
      </c>
      <c r="I867" t="s">
        <v>3672</v>
      </c>
      <c r="J867">
        <v>0</v>
      </c>
    </row>
    <row r="868" spans="1:10" x14ac:dyDescent="0.25">
      <c r="A868" s="121" t="s">
        <v>253</v>
      </c>
      <c r="B868" s="26" t="s">
        <v>3713</v>
      </c>
      <c r="C868" s="55">
        <v>1.1398176291793341E-3</v>
      </c>
      <c r="D8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8" s="26" t="str">
        <f>IF(
  COUNTIF($F$3:$F868, $F868)=1,
  SUMIF($F:$F, $F868, $I:$I),
  ""
)</f>
        <v/>
      </c>
      <c r="H868" t="s">
        <v>253</v>
      </c>
      <c r="I868" t="s">
        <v>3713</v>
      </c>
      <c r="J868">
        <v>0</v>
      </c>
    </row>
    <row r="869" spans="1:10" x14ac:dyDescent="0.25">
      <c r="A869" s="121" t="s">
        <v>253</v>
      </c>
      <c r="B869" s="26" t="s">
        <v>3777</v>
      </c>
      <c r="C869" s="55">
        <v>4.2215467747382741E-4</v>
      </c>
      <c r="D8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69" s="26" t="str">
        <f>IF(
  COUNTIF($F$3:$F869, $F869)=1,
  SUMIF($F:$F, $F869, $I:$I),
  ""
)</f>
        <v/>
      </c>
      <c r="H869" t="s">
        <v>253</v>
      </c>
      <c r="I869" t="s">
        <v>3777</v>
      </c>
      <c r="J869">
        <v>0</v>
      </c>
    </row>
    <row r="870" spans="1:10" x14ac:dyDescent="0.25">
      <c r="A870" s="121" t="s">
        <v>253</v>
      </c>
      <c r="B870" s="26" t="s">
        <v>3897</v>
      </c>
      <c r="C870" s="55">
        <v>3.3772374197906196E-4</v>
      </c>
      <c r="D8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70" s="26" t="str">
        <f>IF(
  COUNTIF($F$3:$F870, $F870)=1,
  SUMIF($F:$F, $F870, $I:$I),
  ""
)</f>
        <v/>
      </c>
      <c r="H870" t="s">
        <v>253</v>
      </c>
      <c r="I870" t="s">
        <v>3897</v>
      </c>
      <c r="J870">
        <v>0</v>
      </c>
    </row>
    <row r="871" spans="1:10" x14ac:dyDescent="0.25">
      <c r="A871" s="121" t="s">
        <v>253</v>
      </c>
      <c r="B871" s="26" t="s">
        <v>4351</v>
      </c>
      <c r="C871" s="55">
        <v>2.4484971293481988E-3</v>
      </c>
      <c r="D8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71" s="26" t="str">
        <f>IF(
  COUNTIF($F$3:$F871, $F871)=1,
  SUMIF($F:$F, $F871, $I:$I),
  ""
)</f>
        <v/>
      </c>
      <c r="H871" t="s">
        <v>253</v>
      </c>
      <c r="I871" t="s">
        <v>4351</v>
      </c>
      <c r="J871">
        <v>0</v>
      </c>
    </row>
    <row r="872" spans="1:10" x14ac:dyDescent="0.25">
      <c r="A872" s="121" t="s">
        <v>133</v>
      </c>
      <c r="B872" s="26" t="s">
        <v>12</v>
      </c>
      <c r="C872" s="55">
        <v>1.516122143924835E-2</v>
      </c>
      <c r="D8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2" s="26" t="str">
        <f>IF(
  COUNTIF($F$3:$F872, $F872)=1,
  SUMIF($F:$F, $F872, $I:$I),
  ""
)</f>
        <v/>
      </c>
      <c r="H872" t="s">
        <v>133</v>
      </c>
      <c r="I872" t="s">
        <v>12</v>
      </c>
      <c r="J872">
        <v>0.02</v>
      </c>
    </row>
    <row r="873" spans="1:10" x14ac:dyDescent="0.25">
      <c r="A873" s="121" t="s">
        <v>133</v>
      </c>
      <c r="B873" s="26" t="s">
        <v>127</v>
      </c>
      <c r="C873" s="55">
        <v>3.5554131966688031E-2</v>
      </c>
      <c r="D8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73" s="26" t="str">
        <f>IF(
  COUNTIF($F$3:$F873, $F873)=1,
  SUMIF($F:$F, $F873, $I:$I),
  ""
)</f>
        <v/>
      </c>
      <c r="H873" t="s">
        <v>133</v>
      </c>
      <c r="I873" t="s">
        <v>127</v>
      </c>
      <c r="J873">
        <v>0.04</v>
      </c>
    </row>
    <row r="874" spans="1:10" x14ac:dyDescent="0.25">
      <c r="A874" s="121" t="s">
        <v>133</v>
      </c>
      <c r="B874" s="26" t="s">
        <v>288</v>
      </c>
      <c r="C874" s="55">
        <v>8.8298099508861874E-2</v>
      </c>
      <c r="D8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74" s="26" t="str">
        <f>IF(
  COUNTIF($F$3:$F874, $F874)=1,
  SUMIF($F:$F, $F874, $I:$I),
  ""
)</f>
        <v/>
      </c>
      <c r="H874" t="s">
        <v>133</v>
      </c>
      <c r="I874" t="s">
        <v>288</v>
      </c>
      <c r="J874">
        <v>0.09</v>
      </c>
    </row>
    <row r="875" spans="1:10" x14ac:dyDescent="0.25">
      <c r="A875" s="121" t="s">
        <v>133</v>
      </c>
      <c r="B875" s="26" t="s">
        <v>292</v>
      </c>
      <c r="C875" s="55">
        <v>3.000213538330131E-2</v>
      </c>
      <c r="D8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75" s="26" t="str">
        <f>IF(
  COUNTIF($F$3:$F875, $F875)=1,
  SUMIF($F:$F, $F875, $I:$I),
  ""
)</f>
        <v/>
      </c>
      <c r="H875" t="s">
        <v>133</v>
      </c>
      <c r="I875" t="s">
        <v>292</v>
      </c>
      <c r="J875">
        <v>0.03</v>
      </c>
    </row>
    <row r="876" spans="1:10" x14ac:dyDescent="0.25">
      <c r="A876" s="121" t="s">
        <v>133</v>
      </c>
      <c r="B876" s="26" t="s">
        <v>574</v>
      </c>
      <c r="C876" s="55">
        <v>1.4093529788597056E-2</v>
      </c>
      <c r="D8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76" s="26" t="str">
        <f>IF(
  COUNTIF($F$3:$F876, $F876)=1,
  SUMIF($F:$F, $F876, $I:$I),
  ""
)</f>
        <v/>
      </c>
      <c r="H876" t="s">
        <v>133</v>
      </c>
      <c r="I876" t="s">
        <v>574</v>
      </c>
      <c r="J876">
        <v>0.01</v>
      </c>
    </row>
    <row r="877" spans="1:10" x14ac:dyDescent="0.25">
      <c r="A877" s="121" t="s">
        <v>133</v>
      </c>
      <c r="B877" s="26" t="s">
        <v>3171</v>
      </c>
      <c r="C877" s="55">
        <v>8.9045483664317748E-2</v>
      </c>
      <c r="D8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877" s="26" t="str">
        <f>IF(
  COUNTIF($F$3:$F877, $F877)=1,
  SUMIF($F:$F, $F877, $I:$I),
  ""
)</f>
        <v/>
      </c>
      <c r="H877" t="s">
        <v>133</v>
      </c>
      <c r="I877" t="s">
        <v>3171</v>
      </c>
      <c r="J877">
        <v>0.09</v>
      </c>
    </row>
    <row r="878" spans="1:10" x14ac:dyDescent="0.25">
      <c r="A878" s="121" t="s">
        <v>133</v>
      </c>
      <c r="B878" s="26" t="s">
        <v>3173</v>
      </c>
      <c r="C878" s="55">
        <v>2.3702754644458691E-2</v>
      </c>
      <c r="D8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8" s="26" t="str">
        <f>IF(
  COUNTIF($F$3:$F878, $F878)=1,
  SUMIF($F:$F, $F878, $I:$I),
  ""
)</f>
        <v/>
      </c>
      <c r="H878" t="s">
        <v>133</v>
      </c>
      <c r="I878" t="s">
        <v>3173</v>
      </c>
      <c r="J878">
        <v>0.02</v>
      </c>
    </row>
    <row r="879" spans="1:10" x14ac:dyDescent="0.25">
      <c r="A879" s="121" t="s">
        <v>133</v>
      </c>
      <c r="B879" s="26" t="s">
        <v>3457</v>
      </c>
      <c r="C879" s="55">
        <v>1.7510143070681199E-2</v>
      </c>
      <c r="D8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879" s="26" t="str">
        <f>IF(
  COUNTIF($F$3:$F879, $F879)=1,
  SUMIF($F:$F, $F879, $I:$I),
  ""
)</f>
        <v/>
      </c>
      <c r="H879" t="s">
        <v>133</v>
      </c>
      <c r="I879" t="s">
        <v>3457</v>
      </c>
      <c r="J879">
        <v>0.02</v>
      </c>
    </row>
    <row r="880" spans="1:10" x14ac:dyDescent="0.25">
      <c r="A880" s="121" t="s">
        <v>133</v>
      </c>
      <c r="B880" s="26" t="s">
        <v>3477</v>
      </c>
      <c r="C880" s="55">
        <v>2.1353833013025843E-3</v>
      </c>
      <c r="D8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80" s="26" t="str">
        <f>IF(
  COUNTIF($F$3:$F880, $F880)=1,
  SUMIF($F:$F, $F880, $I:$I),
  ""
)</f>
        <v/>
      </c>
      <c r="H880" t="s">
        <v>133</v>
      </c>
      <c r="I880" t="s">
        <v>3477</v>
      </c>
      <c r="J880">
        <v>0</v>
      </c>
    </row>
    <row r="881" spans="1:10" x14ac:dyDescent="0.25">
      <c r="A881" s="121" t="s">
        <v>133</v>
      </c>
      <c r="B881" s="26" t="s">
        <v>3672</v>
      </c>
      <c r="C881" s="55">
        <v>0.2541106128550073</v>
      </c>
      <c r="D8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881" s="26" t="str">
        <f>IF(
  COUNTIF($F$3:$F881, $F881)=1,
  SUMIF($F:$F, $F881, $I:$I),
  ""
)</f>
        <v/>
      </c>
      <c r="H881" t="s">
        <v>133</v>
      </c>
      <c r="I881" t="s">
        <v>3672</v>
      </c>
      <c r="J881">
        <v>0.25</v>
      </c>
    </row>
    <row r="882" spans="1:10" x14ac:dyDescent="0.25">
      <c r="A882" s="121" t="s">
        <v>133</v>
      </c>
      <c r="B882" s="26" t="s">
        <v>3713</v>
      </c>
      <c r="C882" s="55">
        <v>5.9043348281016456E-2</v>
      </c>
      <c r="D8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882" s="26" t="str">
        <f>IF(
  COUNTIF($F$3:$F882, $F882)=1,
  SUMIF($F:$F, $F882, $I:$I),
  ""
)</f>
        <v/>
      </c>
      <c r="H882" t="s">
        <v>133</v>
      </c>
      <c r="I882" t="s">
        <v>3713</v>
      </c>
      <c r="J882">
        <v>0.06</v>
      </c>
    </row>
    <row r="883" spans="1:10" x14ac:dyDescent="0.25">
      <c r="A883" s="121" t="s">
        <v>133</v>
      </c>
      <c r="B883" s="26" t="s">
        <v>3971</v>
      </c>
      <c r="C883" s="55">
        <v>1.0676916506512923E-4</v>
      </c>
      <c r="D8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83" s="26" t="str">
        <f>IF(
  COUNTIF($F$3:$F883, $F883)=1,
  SUMIF($F:$F, $F883, $I:$I),
  ""
)</f>
        <v/>
      </c>
      <c r="H883" t="s">
        <v>133</v>
      </c>
      <c r="I883" t="s">
        <v>3971</v>
      </c>
      <c r="J883">
        <v>0</v>
      </c>
    </row>
    <row r="884" spans="1:10" x14ac:dyDescent="0.25">
      <c r="A884" s="121" t="s">
        <v>133</v>
      </c>
      <c r="B884" s="26" t="s">
        <v>3987</v>
      </c>
      <c r="C884" s="55">
        <v>3.5127055306427506E-2</v>
      </c>
      <c r="D8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84" s="26" t="str">
        <f>IF(
  COUNTIF($F$3:$F884, $F884)=1,
  SUMIF($F:$F, $F884, $I:$I),
  ""
)</f>
        <v/>
      </c>
      <c r="H884" t="s">
        <v>133</v>
      </c>
      <c r="I884" t="s">
        <v>3987</v>
      </c>
      <c r="J884">
        <v>0.04</v>
      </c>
    </row>
    <row r="885" spans="1:10" x14ac:dyDescent="0.25">
      <c r="A885" s="121" t="s">
        <v>133</v>
      </c>
      <c r="B885" s="26" t="s">
        <v>4372</v>
      </c>
      <c r="C885" s="55">
        <v>2.6158445440956662E-2</v>
      </c>
      <c r="D8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885" s="26" t="str">
        <f>IF(
  COUNTIF($F$3:$F885, $F885)=1,
  SUMIF($F:$F, $F885, $I:$I),
  ""
)</f>
        <v/>
      </c>
      <c r="H885" t="s">
        <v>133</v>
      </c>
      <c r="I885" t="s">
        <v>4372</v>
      </c>
      <c r="J885">
        <v>0.03</v>
      </c>
    </row>
    <row r="886" spans="1:10" x14ac:dyDescent="0.25">
      <c r="A886" s="121" t="s">
        <v>133</v>
      </c>
      <c r="B886" s="26" t="s">
        <v>4351</v>
      </c>
      <c r="C886" s="55">
        <v>0.30995088618407013</v>
      </c>
      <c r="D8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886" s="26" t="str">
        <f>IF(
  COUNTIF($F$3:$F886, $F886)=1,
  SUMIF($F:$F, $F886, $I:$I),
  ""
)</f>
        <v/>
      </c>
      <c r="H886" t="s">
        <v>133</v>
      </c>
      <c r="I886" t="s">
        <v>4351</v>
      </c>
      <c r="J886">
        <v>0.31</v>
      </c>
    </row>
    <row r="887" spans="1:10" x14ac:dyDescent="0.25">
      <c r="A887" s="121" t="s">
        <v>134</v>
      </c>
      <c r="B887" s="26" t="s">
        <v>3175</v>
      </c>
      <c r="C887" s="55">
        <v>0.33308589607635208</v>
      </c>
      <c r="D8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887" s="26" t="str">
        <f>IF(
  COUNTIF($F$3:$F887, $F887)=1,
  SUMIF($F:$F, $F887, $I:$I),
  ""
)</f>
        <v/>
      </c>
      <c r="H887" t="s">
        <v>134</v>
      </c>
      <c r="I887" t="s">
        <v>3175</v>
      </c>
      <c r="J887">
        <v>0.33</v>
      </c>
    </row>
    <row r="888" spans="1:10" x14ac:dyDescent="0.25">
      <c r="A888" s="121" t="s">
        <v>134</v>
      </c>
      <c r="B888" s="26" t="s">
        <v>3457</v>
      </c>
      <c r="C888" s="55">
        <v>6.6967126193001048E-2</v>
      </c>
      <c r="D8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888" s="26" t="str">
        <f>IF(
  COUNTIF($F$3:$F888, $F888)=1,
  SUMIF($F:$F, $F888, $I:$I),
  ""
)</f>
        <v/>
      </c>
      <c r="H888" t="s">
        <v>134</v>
      </c>
      <c r="I888" t="s">
        <v>3457</v>
      </c>
      <c r="J888">
        <v>7.0000000000000007E-2</v>
      </c>
    </row>
    <row r="889" spans="1:10" x14ac:dyDescent="0.25">
      <c r="A889" s="121" t="s">
        <v>134</v>
      </c>
      <c r="B889" s="26" t="s">
        <v>3477</v>
      </c>
      <c r="C889" s="55">
        <v>0.25551431601272523</v>
      </c>
      <c r="D8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889" s="26" t="str">
        <f>IF(
  COUNTIF($F$3:$F889, $F889)=1,
  SUMIF($F:$F, $F889, $I:$I),
  ""
)</f>
        <v/>
      </c>
      <c r="H889" t="s">
        <v>134</v>
      </c>
      <c r="I889" t="s">
        <v>3477</v>
      </c>
      <c r="J889">
        <v>0.26</v>
      </c>
    </row>
    <row r="890" spans="1:10" x14ac:dyDescent="0.25">
      <c r="A890" s="121" t="s">
        <v>134</v>
      </c>
      <c r="B890" s="26" t="s">
        <v>4372</v>
      </c>
      <c r="C890" s="55">
        <v>0.33536585365853666</v>
      </c>
      <c r="D8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890" s="26" t="str">
        <f>IF(
  COUNTIF($F$3:$F890, $F890)=1,
  SUMIF($F:$F, $F890, $I:$I),
  ""
)</f>
        <v/>
      </c>
      <c r="H890" t="s">
        <v>134</v>
      </c>
      <c r="I890" t="s">
        <v>4372</v>
      </c>
      <c r="J890">
        <v>0.34</v>
      </c>
    </row>
    <row r="891" spans="1:10" x14ac:dyDescent="0.25">
      <c r="A891" s="121" t="s">
        <v>134</v>
      </c>
      <c r="B891" s="26" t="s">
        <v>4280</v>
      </c>
      <c r="C891" s="55">
        <v>9.0668080593849371E-3</v>
      </c>
      <c r="D8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1" s="26" t="str">
        <f>IF(
  COUNTIF($F$3:$F891, $F891)=1,
  SUMIF($F:$F, $F891, $I:$I),
  ""
)</f>
        <v/>
      </c>
      <c r="H891" t="s">
        <v>134</v>
      </c>
      <c r="I891" t="s">
        <v>4280</v>
      </c>
      <c r="J891">
        <v>0.01</v>
      </c>
    </row>
    <row r="892" spans="1:10" x14ac:dyDescent="0.25">
      <c r="A892" s="121" t="s">
        <v>135</v>
      </c>
      <c r="B892" s="26" t="s">
        <v>3374</v>
      </c>
      <c r="C892" s="55">
        <v>0.99913097454996902</v>
      </c>
      <c r="D8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892" s="26" t="str">
        <f>IF(
  COUNTIF($F$3:$F892, $F892)=1,
  SUMIF($F:$F, $F892, $I:$I),
  ""
)</f>
        <v/>
      </c>
      <c r="H892" t="s">
        <v>135</v>
      </c>
      <c r="I892" t="s">
        <v>4376</v>
      </c>
      <c r="J892">
        <v>0</v>
      </c>
    </row>
    <row r="893" spans="1:10" x14ac:dyDescent="0.25">
      <c r="A893" s="121" t="s">
        <v>135</v>
      </c>
      <c r="B893" s="26" t="s">
        <v>4376</v>
      </c>
      <c r="C893" s="55">
        <v>8.6902545003103668E-4</v>
      </c>
      <c r="D8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93" s="26" t="str">
        <f>IF(
  COUNTIF($F$3:$F893, $F893)=1,
  SUMIF($F:$F, $F893, $I:$I),
  ""
)</f>
        <v/>
      </c>
      <c r="H893" t="s">
        <v>135</v>
      </c>
      <c r="I893" t="s">
        <v>3374</v>
      </c>
      <c r="J893">
        <v>1</v>
      </c>
    </row>
    <row r="894" spans="1:10" x14ac:dyDescent="0.25">
      <c r="A894" s="121" t="s">
        <v>254</v>
      </c>
      <c r="B894" s="26" t="s">
        <v>3175</v>
      </c>
      <c r="C894" s="55">
        <v>0.99352360870547474</v>
      </c>
      <c r="D8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894" s="26" t="str">
        <f>IF(
  COUNTIF($F$3:$F894, $F894)=1,
  SUMIF($F:$F, $F894, $I:$I),
  ""
)</f>
        <v/>
      </c>
      <c r="H894" t="s">
        <v>254</v>
      </c>
      <c r="I894" t="s">
        <v>3175</v>
      </c>
      <c r="J894">
        <v>0.99</v>
      </c>
    </row>
    <row r="895" spans="1:10" x14ac:dyDescent="0.25">
      <c r="A895" s="121" t="s">
        <v>254</v>
      </c>
      <c r="B895" s="26" t="s">
        <v>4280</v>
      </c>
      <c r="C895" s="55">
        <v>6.4763912945251913E-3</v>
      </c>
      <c r="D8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5" s="26" t="str">
        <f>IF(
  COUNTIF($F$3:$F895, $F895)=1,
  SUMIF($F:$F, $F895, $I:$I),
  ""
)</f>
        <v/>
      </c>
      <c r="H895" t="s">
        <v>254</v>
      </c>
      <c r="I895" t="s">
        <v>4280</v>
      </c>
      <c r="J895">
        <v>0.01</v>
      </c>
    </row>
    <row r="896" spans="1:10" x14ac:dyDescent="0.25">
      <c r="A896" s="121" t="s">
        <v>255</v>
      </c>
      <c r="B896" s="26" t="s">
        <v>276</v>
      </c>
      <c r="C896" s="55">
        <v>1.2534784025671237E-4</v>
      </c>
      <c r="D8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896" s="26" t="str">
        <f>IF(
  COUNTIF($F$3:$F896, $F896)=1,
  SUMIF($F:$F, $F896, $I:$I),
  ""
)</f>
        <v/>
      </c>
      <c r="H896" t="s">
        <v>255</v>
      </c>
      <c r="I896" t="s">
        <v>276</v>
      </c>
      <c r="J896">
        <v>0</v>
      </c>
    </row>
    <row r="897" spans="1:10" x14ac:dyDescent="0.25">
      <c r="A897" s="121" t="s">
        <v>255</v>
      </c>
      <c r="B897" s="26" t="s">
        <v>3457</v>
      </c>
      <c r="C897" s="55">
        <v>9.3258793150994019E-3</v>
      </c>
      <c r="D8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7" s="26" t="str">
        <f>IF(
  COUNTIF($F$3:$F897, $F897)=1,
  SUMIF($F:$F, $F897, $I:$I),
  ""
)</f>
        <v/>
      </c>
      <c r="H897" t="s">
        <v>255</v>
      </c>
      <c r="I897" t="s">
        <v>3457</v>
      </c>
      <c r="J897">
        <v>0.01</v>
      </c>
    </row>
    <row r="898" spans="1:10" x14ac:dyDescent="0.25">
      <c r="A898" s="121" t="s">
        <v>255</v>
      </c>
      <c r="B898" s="26" t="s">
        <v>3477</v>
      </c>
      <c r="C898" s="55">
        <v>4.2141943894306706E-2</v>
      </c>
      <c r="D8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898" s="26" t="str">
        <f>IF(
  COUNTIF($F$3:$F898, $F898)=1,
  SUMIF($F:$F, $F898, $I:$I),
  ""
)</f>
        <v/>
      </c>
      <c r="H898" t="s">
        <v>255</v>
      </c>
      <c r="I898" t="s">
        <v>3477</v>
      </c>
      <c r="J898">
        <v>0.04</v>
      </c>
    </row>
    <row r="899" spans="1:10" x14ac:dyDescent="0.25">
      <c r="A899" s="121" t="s">
        <v>255</v>
      </c>
      <c r="B899" s="26" t="s">
        <v>4372</v>
      </c>
      <c r="C899" s="55">
        <v>1.2309157913209155E-2</v>
      </c>
      <c r="D8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899" s="26" t="str">
        <f>IF(
  COUNTIF($F$3:$F899, $F899)=1,
  SUMIF($F:$F, $F899, $I:$I),
  ""
)</f>
        <v/>
      </c>
      <c r="H899" t="s">
        <v>255</v>
      </c>
      <c r="I899" t="s">
        <v>4372</v>
      </c>
      <c r="J899">
        <v>0.01</v>
      </c>
    </row>
    <row r="900" spans="1:10" x14ac:dyDescent="0.25">
      <c r="A900" s="121" t="s">
        <v>255</v>
      </c>
      <c r="B900" s="26" t="s">
        <v>3374</v>
      </c>
      <c r="C900" s="55">
        <v>0.93609767103712804</v>
      </c>
      <c r="D9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0.94</v>
      </c>
      <c r="E900" s="26" t="str">
        <f>IF(
  COUNTIF($F$3:$F900, $F900)=1,
  SUMIF($F:$F, $F900, $I:$I),
  ""
)</f>
        <v/>
      </c>
      <c r="H900" t="s">
        <v>255</v>
      </c>
      <c r="I900" t="s">
        <v>3374</v>
      </c>
      <c r="J900">
        <v>0.94</v>
      </c>
    </row>
    <row r="901" spans="1:10" x14ac:dyDescent="0.25">
      <c r="A901" s="121" t="s">
        <v>222</v>
      </c>
      <c r="B901" s="26" t="s">
        <v>3713</v>
      </c>
      <c r="C901" s="55">
        <v>2.4317094917727163E-4</v>
      </c>
      <c r="D9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01" s="26" t="str">
        <f>IF(
  COUNTIF($F$3:$F901, $F901)=1,
  SUMIF($F:$F, $F901, $I:$I),
  ""
)</f>
        <v/>
      </c>
      <c r="H901" t="s">
        <v>222</v>
      </c>
      <c r="I901" t="s">
        <v>3713</v>
      </c>
      <c r="J901">
        <v>0</v>
      </c>
    </row>
    <row r="902" spans="1:10" x14ac:dyDescent="0.25">
      <c r="A902" s="121" t="s">
        <v>222</v>
      </c>
      <c r="B902" s="26" t="s">
        <v>4372</v>
      </c>
      <c r="C902" s="55">
        <v>0.11107508578530706</v>
      </c>
      <c r="D9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902" s="26" t="str">
        <f>IF(
  COUNTIF($F$3:$F902, $F902)=1,
  SUMIF($F:$F, $F902, $I:$I),
  ""
)</f>
        <v/>
      </c>
      <c r="H902" t="s">
        <v>222</v>
      </c>
      <c r="I902" t="s">
        <v>4372</v>
      </c>
      <c r="J902">
        <v>0.11</v>
      </c>
    </row>
    <row r="903" spans="1:10" x14ac:dyDescent="0.25">
      <c r="A903" s="121" t="s">
        <v>222</v>
      </c>
      <c r="B903" s="26" t="s">
        <v>4351</v>
      </c>
      <c r="C903" s="55">
        <v>0.88868174326551563</v>
      </c>
      <c r="D9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903" s="26" t="str">
        <f>IF(
  COUNTIF($F$3:$F903, $F903)=1,
  SUMIF($F:$F, $F903, $I:$I),
  ""
)</f>
        <v/>
      </c>
      <c r="H903" t="s">
        <v>222</v>
      </c>
      <c r="I903" t="s">
        <v>4351</v>
      </c>
      <c r="J903">
        <v>0.89</v>
      </c>
    </row>
    <row r="904" spans="1:10" x14ac:dyDescent="0.25">
      <c r="A904" s="121" t="s">
        <v>138</v>
      </c>
      <c r="B904" s="26" t="s">
        <v>3479</v>
      </c>
      <c r="C904" s="55">
        <v>0.37389461375429389</v>
      </c>
      <c r="D9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904" s="26" t="str">
        <f>IF(
  COUNTIF($F$3:$F904, $F904)=1,
  SUMIF($F:$F, $F904, $I:$I),
  ""
)</f>
        <v/>
      </c>
      <c r="H904" t="s">
        <v>138</v>
      </c>
      <c r="I904" t="s">
        <v>3479</v>
      </c>
      <c r="J904">
        <v>0.37</v>
      </c>
    </row>
    <row r="905" spans="1:10" x14ac:dyDescent="0.25">
      <c r="A905" s="121" t="s">
        <v>138</v>
      </c>
      <c r="B905" s="26" t="s">
        <v>3481</v>
      </c>
      <c r="C905" s="55">
        <v>6.6213549660162199E-2</v>
      </c>
      <c r="D9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905" s="26" t="str">
        <f>IF(
  COUNTIF($F$3:$F905, $F905)=1,
  SUMIF($F:$F, $F905, $I:$I),
  ""
)</f>
        <v/>
      </c>
      <c r="H905" t="s">
        <v>138</v>
      </c>
      <c r="I905" t="s">
        <v>3481</v>
      </c>
      <c r="J905">
        <v>7.0000000000000007E-2</v>
      </c>
    </row>
    <row r="906" spans="1:10" x14ac:dyDescent="0.25">
      <c r="A906" s="121" t="s">
        <v>138</v>
      </c>
      <c r="B906" s="26" t="s">
        <v>3779</v>
      </c>
      <c r="C906" s="55">
        <v>5.2035372359862581E-2</v>
      </c>
      <c r="D9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06" s="26" t="str">
        <f>IF(
  COUNTIF($F$3:$F906, $F906)=1,
  SUMIF($F:$F, $F906, $I:$I),
  ""
)</f>
        <v/>
      </c>
      <c r="H906" t="s">
        <v>138</v>
      </c>
      <c r="I906" t="s">
        <v>3738</v>
      </c>
      <c r="J906">
        <v>0</v>
      </c>
    </row>
    <row r="907" spans="1:10" x14ac:dyDescent="0.25">
      <c r="A907" s="121" t="s">
        <v>138</v>
      </c>
      <c r="B907" s="26" t="s">
        <v>3978</v>
      </c>
      <c r="C907" s="55">
        <v>4.4361616604545767E-2</v>
      </c>
      <c r="D9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07" s="26" t="str">
        <f>IF(
  COUNTIF($F$3:$F907, $F907)=1,
  SUMIF($F:$F, $F907, $I:$I),
  ""
)</f>
        <v/>
      </c>
      <c r="H907" t="s">
        <v>138</v>
      </c>
      <c r="I907" t="s">
        <v>3779</v>
      </c>
      <c r="J907">
        <v>0.05</v>
      </c>
    </row>
    <row r="908" spans="1:10" x14ac:dyDescent="0.25">
      <c r="A908" s="121" t="s">
        <v>138</v>
      </c>
      <c r="B908" s="26" t="s">
        <v>4374</v>
      </c>
      <c r="C908" s="55">
        <v>5.1158371702112089E-4</v>
      </c>
      <c r="D9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08" s="26" t="str">
        <f>IF(
  COUNTIF($F$3:$F908, $F908)=1,
  SUMIF($F:$F, $F908, $I:$I),
  ""
)</f>
        <v/>
      </c>
      <c r="H908" t="s">
        <v>138</v>
      </c>
      <c r="I908" t="s">
        <v>3978</v>
      </c>
      <c r="J908">
        <v>0.04</v>
      </c>
    </row>
    <row r="909" spans="1:10" x14ac:dyDescent="0.25">
      <c r="A909" s="121" t="s">
        <v>138</v>
      </c>
      <c r="B909" s="26" t="s">
        <v>4078</v>
      </c>
      <c r="C909" s="55">
        <v>1.5566761675071249E-2</v>
      </c>
      <c r="D9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09" s="26" t="str">
        <f>IF(
  COUNTIF($F$3:$F909, $F909)=1,
  SUMIF($F:$F, $F909, $I:$I),
  ""
)</f>
        <v/>
      </c>
      <c r="H909" t="s">
        <v>138</v>
      </c>
      <c r="I909" t="s">
        <v>4078</v>
      </c>
      <c r="J909">
        <v>0.02</v>
      </c>
    </row>
    <row r="910" spans="1:10" x14ac:dyDescent="0.25">
      <c r="A910" s="121" t="s">
        <v>138</v>
      </c>
      <c r="B910" s="26" t="s">
        <v>4126</v>
      </c>
      <c r="C910" s="55">
        <v>0.44734341884089734</v>
      </c>
      <c r="D9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910" s="26" t="str">
        <f>IF(
  COUNTIF($F$3:$F910, $F910)=1,
  SUMIF($F:$F, $F910, $I:$I),
  ""
)</f>
        <v/>
      </c>
      <c r="H910" t="s">
        <v>138</v>
      </c>
      <c r="I910" t="s">
        <v>4374</v>
      </c>
      <c r="J910">
        <v>0</v>
      </c>
    </row>
    <row r="911" spans="1:10" x14ac:dyDescent="0.25">
      <c r="A911" s="121" t="s">
        <v>138</v>
      </c>
      <c r="B911" s="26" t="s">
        <v>3738</v>
      </c>
      <c r="C911" s="55">
        <v>7.3083388145874414E-5</v>
      </c>
      <c r="D9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1" s="26" t="str">
        <f>IF(
  COUNTIF($F$3:$F911, $F911)=1,
  SUMIF($F:$F, $F911, $I:$I),
  ""
)</f>
        <v/>
      </c>
      <c r="H911" t="s">
        <v>138</v>
      </c>
      <c r="I911" t="s">
        <v>4126</v>
      </c>
      <c r="J911">
        <v>0.45</v>
      </c>
    </row>
    <row r="912" spans="1:10" x14ac:dyDescent="0.25">
      <c r="A912" s="121" t="s">
        <v>141</v>
      </c>
      <c r="B912" s="26" t="s">
        <v>12</v>
      </c>
      <c r="C912" s="55">
        <v>1.1177680407761794E-3</v>
      </c>
      <c r="D9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2" s="26" t="str">
        <f>IF(
  COUNTIF($F$3:$F912, $F912)=1,
  SUMIF($F:$F, $F912, $I:$I),
  ""
)</f>
        <v/>
      </c>
      <c r="H912" t="s">
        <v>141</v>
      </c>
      <c r="I912" t="s">
        <v>12</v>
      </c>
      <c r="J912">
        <v>0</v>
      </c>
    </row>
    <row r="913" spans="1:10" x14ac:dyDescent="0.25">
      <c r="A913" s="121" t="s">
        <v>141</v>
      </c>
      <c r="B913" s="26" t="s">
        <v>292</v>
      </c>
      <c r="C913" s="55">
        <v>3.3533041223285387E-4</v>
      </c>
      <c r="D9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3" s="26" t="str">
        <f>IF(
  COUNTIF($F$3:$F913, $F913)=1,
  SUMIF($F:$F, $F913, $I:$I),
  ""
)</f>
        <v/>
      </c>
      <c r="H913" t="s">
        <v>141</v>
      </c>
      <c r="I913" t="s">
        <v>292</v>
      </c>
      <c r="J913">
        <v>0</v>
      </c>
    </row>
    <row r="914" spans="1:10" x14ac:dyDescent="0.25">
      <c r="A914" s="121" t="s">
        <v>141</v>
      </c>
      <c r="B914" s="26" t="s">
        <v>3457</v>
      </c>
      <c r="C914" s="55">
        <v>0.8492578020209246</v>
      </c>
      <c r="D9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914" s="26" t="str">
        <f>IF(
  COUNTIF($F$3:$F914, $F914)=1,
  SUMIF($F:$F, $F914, $I:$I),
  ""
)</f>
        <v/>
      </c>
      <c r="H914" t="s">
        <v>141</v>
      </c>
      <c r="I914" t="s">
        <v>3457</v>
      </c>
      <c r="J914">
        <v>0.85</v>
      </c>
    </row>
    <row r="915" spans="1:10" x14ac:dyDescent="0.25">
      <c r="A915" s="121" t="s">
        <v>141</v>
      </c>
      <c r="B915" s="26" t="s">
        <v>3477</v>
      </c>
      <c r="C915" s="55">
        <v>0.11352052222122881</v>
      </c>
      <c r="D9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915" s="26" t="str">
        <f>IF(
  COUNTIF($F$3:$F915, $F915)=1,
  SUMIF($F:$F, $F915, $I:$I),
  ""
)</f>
        <v/>
      </c>
      <c r="H915" t="s">
        <v>141</v>
      </c>
      <c r="I915" t="s">
        <v>3477</v>
      </c>
      <c r="J915">
        <v>0.11</v>
      </c>
    </row>
    <row r="916" spans="1:10" x14ac:dyDescent="0.25">
      <c r="A916" s="121" t="s">
        <v>141</v>
      </c>
      <c r="B916" s="26" t="s">
        <v>3672</v>
      </c>
      <c r="C916" s="55">
        <v>9.2104086559957193E-3</v>
      </c>
      <c r="D9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16" s="26" t="str">
        <f>IF(
  COUNTIF($F$3:$F916, $F916)=1,
  SUMIF($F:$F, $F916, $I:$I),
  ""
)</f>
        <v/>
      </c>
      <c r="H916" t="s">
        <v>141</v>
      </c>
      <c r="I916" t="s">
        <v>3672</v>
      </c>
      <c r="J916">
        <v>0.01</v>
      </c>
    </row>
    <row r="917" spans="1:10" x14ac:dyDescent="0.25">
      <c r="A917" s="121" t="s">
        <v>141</v>
      </c>
      <c r="B917" s="26" t="s">
        <v>3713</v>
      </c>
      <c r="C917" s="55">
        <v>7.1537154609675486E-4</v>
      </c>
      <c r="D9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7" s="26" t="str">
        <f>IF(
  COUNTIF($F$3:$F917, $F917)=1,
  SUMIF($F:$F, $F917, $I:$I),
  ""
)</f>
        <v/>
      </c>
      <c r="H917" t="s">
        <v>141</v>
      </c>
      <c r="I917" t="s">
        <v>3713</v>
      </c>
      <c r="J917">
        <v>0</v>
      </c>
    </row>
    <row r="918" spans="1:10" x14ac:dyDescent="0.25">
      <c r="A918" s="121" t="s">
        <v>141</v>
      </c>
      <c r="B918" s="26" t="s">
        <v>3777</v>
      </c>
      <c r="C918" s="55">
        <v>1.3413216489314154E-4</v>
      </c>
      <c r="D9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8" s="26" t="str">
        <f>IF(
  COUNTIF($F$3:$F918, $F918)=1,
  SUMIF($F:$F, $F918, $I:$I),
  ""
)</f>
        <v/>
      </c>
      <c r="H918" t="s">
        <v>141</v>
      </c>
      <c r="I918" t="s">
        <v>3777</v>
      </c>
      <c r="J918">
        <v>0</v>
      </c>
    </row>
    <row r="919" spans="1:10" x14ac:dyDescent="0.25">
      <c r="A919" s="121" t="s">
        <v>141</v>
      </c>
      <c r="B919" s="26" t="s">
        <v>3971</v>
      </c>
      <c r="C919" s="55">
        <v>3.7557006170079628E-3</v>
      </c>
      <c r="D9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19" s="26" t="str">
        <f>IF(
  COUNTIF($F$3:$F919, $F919)=1,
  SUMIF($F:$F, $F919, $I:$I),
  ""
)</f>
        <v/>
      </c>
      <c r="H919" t="s">
        <v>141</v>
      </c>
      <c r="I919" t="s">
        <v>3971</v>
      </c>
      <c r="J919">
        <v>0</v>
      </c>
    </row>
    <row r="920" spans="1:10" x14ac:dyDescent="0.25">
      <c r="A920" s="121" t="s">
        <v>141</v>
      </c>
      <c r="B920" s="26" t="s">
        <v>3987</v>
      </c>
      <c r="C920" s="55">
        <v>8.2491281409282063E-3</v>
      </c>
      <c r="D9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0" s="26" t="str">
        <f>IF(
  COUNTIF($F$3:$F920, $F920)=1,
  SUMIF($F:$F, $F920, $I:$I),
  ""
)</f>
        <v/>
      </c>
      <c r="H920" t="s">
        <v>141</v>
      </c>
      <c r="I920" t="s">
        <v>3987</v>
      </c>
      <c r="J920">
        <v>0.01</v>
      </c>
    </row>
    <row r="921" spans="1:10" x14ac:dyDescent="0.25">
      <c r="A921" s="121" t="s">
        <v>141</v>
      </c>
      <c r="B921" s="26" t="s">
        <v>4372</v>
      </c>
      <c r="C921" s="55">
        <v>2.9732629884646374E-3</v>
      </c>
      <c r="D9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1" s="26" t="str">
        <f>IF(
  COUNTIF($F$3:$F921, $F921)=1,
  SUMIF($F:$F, $F921, $I:$I),
  ""
)</f>
        <v/>
      </c>
      <c r="H921" t="s">
        <v>141</v>
      </c>
      <c r="I921" t="s">
        <v>4372</v>
      </c>
      <c r="J921">
        <v>0</v>
      </c>
    </row>
    <row r="922" spans="1:10" x14ac:dyDescent="0.25">
      <c r="A922" s="121" t="s">
        <v>141</v>
      </c>
      <c r="B922" s="26" t="s">
        <v>3374</v>
      </c>
      <c r="C922" s="55">
        <v>8.9421443262094371E-5</v>
      </c>
      <c r="D9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2" s="26" t="str">
        <f>IF(
  COUNTIF($F$3:$F922, $F922)=1,
  SUMIF($F:$F, $F922, $I:$I),
  ""
)</f>
        <v/>
      </c>
      <c r="H922" t="s">
        <v>141</v>
      </c>
      <c r="I922" t="s">
        <v>3374</v>
      </c>
      <c r="J922">
        <v>0</v>
      </c>
    </row>
    <row r="923" spans="1:10" x14ac:dyDescent="0.25">
      <c r="A923" s="121" t="s">
        <v>141</v>
      </c>
      <c r="B923" s="26" t="s">
        <v>4351</v>
      </c>
      <c r="C923" s="55">
        <v>1.0641151748189229E-2</v>
      </c>
      <c r="D9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3" s="26" t="str">
        <f>IF(
  COUNTIF($F$3:$F923, $F923)=1,
  SUMIF($F:$F, $F923, $I:$I),
  ""
)</f>
        <v/>
      </c>
      <c r="H923" t="s">
        <v>141</v>
      </c>
      <c r="I923" t="s">
        <v>4351</v>
      </c>
      <c r="J923">
        <v>0.01</v>
      </c>
    </row>
    <row r="924" spans="1:10" x14ac:dyDescent="0.25">
      <c r="A924" s="121" t="s">
        <v>223</v>
      </c>
      <c r="B924" s="26" t="s">
        <v>4372</v>
      </c>
      <c r="C924" s="55">
        <v>1</v>
      </c>
      <c r="D9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24" s="26" t="str">
        <f>IF(
  COUNTIF($F$3:$F924, $F924)=1,
  SUMIF($F:$F, $F924, $I:$I),
  ""
)</f>
        <v/>
      </c>
      <c r="H924" t="s">
        <v>223</v>
      </c>
      <c r="I924" t="s">
        <v>4372</v>
      </c>
      <c r="J924">
        <v>1</v>
      </c>
    </row>
    <row r="925" spans="1:10" x14ac:dyDescent="0.25">
      <c r="A925" s="121" t="s">
        <v>224</v>
      </c>
      <c r="B925" s="26" t="s">
        <v>3175</v>
      </c>
      <c r="C925" s="55">
        <v>0.99963781238681626</v>
      </c>
      <c r="D9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925" s="26" t="str">
        <f>IF(
  COUNTIF($F$3:$F925, $F925)=1,
  SUMIF($F:$F, $F925, $I:$I),
  ""
)</f>
        <v/>
      </c>
      <c r="H925" t="s">
        <v>224</v>
      </c>
      <c r="I925" t="s">
        <v>3175</v>
      </c>
      <c r="J925">
        <v>1</v>
      </c>
    </row>
    <row r="926" spans="1:10" x14ac:dyDescent="0.25">
      <c r="A926" s="121" t="s">
        <v>224</v>
      </c>
      <c r="B926" s="26" t="s">
        <v>4280</v>
      </c>
      <c r="C926" s="55">
        <v>3.6218761318362929E-4</v>
      </c>
      <c r="D9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6" s="26" t="str">
        <f>IF(
  COUNTIF($F$3:$F926, $F926)=1,
  SUMIF($F:$F, $F926, $I:$I),
  ""
)</f>
        <v/>
      </c>
      <c r="H926" t="s">
        <v>224</v>
      </c>
      <c r="I926" t="s">
        <v>4280</v>
      </c>
      <c r="J926">
        <v>0</v>
      </c>
    </row>
    <row r="927" spans="1:10" x14ac:dyDescent="0.25">
      <c r="A927" s="121" t="s">
        <v>143</v>
      </c>
      <c r="B927" s="26" t="s">
        <v>576</v>
      </c>
      <c r="C927" s="55">
        <v>2.957014349301211E-4</v>
      </c>
      <c r="D9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27" s="26" t="str">
        <f>IF(
  COUNTIF($F$3:$F927, $F927)=1,
  SUMIF($F:$F, $F927, $I:$I),
  ""
)</f>
        <v/>
      </c>
      <c r="H927" t="s">
        <v>143</v>
      </c>
      <c r="I927" t="s">
        <v>576</v>
      </c>
      <c r="J927">
        <v>0</v>
      </c>
    </row>
    <row r="928" spans="1:10" x14ac:dyDescent="0.25">
      <c r="A928" s="121" t="s">
        <v>143</v>
      </c>
      <c r="B928" s="26" t="s">
        <v>3479</v>
      </c>
      <c r="C928" s="55">
        <v>2.3749494194913925E-2</v>
      </c>
      <c r="D9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28" s="26" t="str">
        <f>IF(
  COUNTIF($F$3:$F928, $F928)=1,
  SUMIF($F:$F, $F928, $I:$I),
  ""
)</f>
        <v/>
      </c>
      <c r="H928" t="s">
        <v>143</v>
      </c>
      <c r="I928" t="s">
        <v>3479</v>
      </c>
      <c r="J928">
        <v>0.02</v>
      </c>
    </row>
    <row r="929" spans="1:10" x14ac:dyDescent="0.25">
      <c r="A929" s="121" t="s">
        <v>143</v>
      </c>
      <c r="B929" s="26" t="s">
        <v>3481</v>
      </c>
      <c r="C929" s="55">
        <v>1.0925389858997105E-2</v>
      </c>
      <c r="D9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29" s="26" t="str">
        <f>IF(
  COUNTIF($F$3:$F929, $F929)=1,
  SUMIF($F:$F, $F929, $I:$I),
  ""
)</f>
        <v/>
      </c>
      <c r="H929" t="s">
        <v>143</v>
      </c>
      <c r="I929" t="s">
        <v>3481</v>
      </c>
      <c r="J929">
        <v>0.01</v>
      </c>
    </row>
    <row r="930" spans="1:10" x14ac:dyDescent="0.25">
      <c r="A930" s="121" t="s">
        <v>143</v>
      </c>
      <c r="B930" s="26" t="s">
        <v>3779</v>
      </c>
      <c r="C930" s="55">
        <v>1.6201325987487157E-2</v>
      </c>
      <c r="D9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30" s="26" t="str">
        <f>IF(
  COUNTIF($F$3:$F930, $F930)=1,
  SUMIF($F:$F, $F930, $I:$I),
  ""
)</f>
        <v/>
      </c>
      <c r="H930" t="s">
        <v>143</v>
      </c>
      <c r="I930" t="s">
        <v>3738</v>
      </c>
      <c r="J930">
        <v>0</v>
      </c>
    </row>
    <row r="931" spans="1:10" x14ac:dyDescent="0.25">
      <c r="A931" s="121" t="s">
        <v>143</v>
      </c>
      <c r="B931" s="26" t="s">
        <v>3978</v>
      </c>
      <c r="C931" s="55">
        <v>9.7737105861113692E-3</v>
      </c>
      <c r="D9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31" s="26" t="str">
        <f>IF(
  COUNTIF($F$3:$F931, $F931)=1,
  SUMIF($F:$F, $F931, $I:$I),
  ""
)</f>
        <v/>
      </c>
      <c r="H931" t="s">
        <v>143</v>
      </c>
      <c r="I931" t="s">
        <v>3779</v>
      </c>
      <c r="J931">
        <v>0.02</v>
      </c>
    </row>
    <row r="932" spans="1:10" x14ac:dyDescent="0.25">
      <c r="A932" s="121" t="s">
        <v>143</v>
      </c>
      <c r="B932" s="26" t="s">
        <v>4374</v>
      </c>
      <c r="C932" s="55">
        <v>3.8752451209263235E-3</v>
      </c>
      <c r="D9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2" s="26" t="str">
        <f>IF(
  COUNTIF($F$3:$F932, $F932)=1,
  SUMIF($F:$F, $F932, $I:$I),
  ""
)</f>
        <v/>
      </c>
      <c r="H932" t="s">
        <v>143</v>
      </c>
      <c r="I932" t="s">
        <v>3978</v>
      </c>
      <c r="J932">
        <v>0.01</v>
      </c>
    </row>
    <row r="933" spans="1:10" x14ac:dyDescent="0.25">
      <c r="A933" s="121" t="s">
        <v>143</v>
      </c>
      <c r="B933" s="26" t="s">
        <v>4413</v>
      </c>
      <c r="C933" s="55">
        <v>1.2450586733899835E-4</v>
      </c>
      <c r="D9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3" s="26" t="str">
        <f>IF(
  COUNTIF($F$3:$F933, $F933)=1,
  SUMIF($F:$F, $F933, $I:$I),
  ""
)</f>
        <v/>
      </c>
      <c r="H933" t="s">
        <v>143</v>
      </c>
      <c r="I933" t="s">
        <v>4374</v>
      </c>
      <c r="J933">
        <v>0</v>
      </c>
    </row>
    <row r="934" spans="1:10" x14ac:dyDescent="0.25">
      <c r="A934" s="121" t="s">
        <v>143</v>
      </c>
      <c r="B934" s="26" t="s">
        <v>4126</v>
      </c>
      <c r="C934" s="55">
        <v>0.93493012108195594</v>
      </c>
      <c r="D9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934" s="26" t="str">
        <f>IF(
  COUNTIF($F$3:$F934, $F934)=1,
  SUMIF($F:$F, $F934, $I:$I),
  ""
)</f>
        <v/>
      </c>
      <c r="H934" t="s">
        <v>143</v>
      </c>
      <c r="I934" t="s">
        <v>4126</v>
      </c>
      <c r="J934">
        <v>0.93</v>
      </c>
    </row>
    <row r="935" spans="1:10" x14ac:dyDescent="0.25">
      <c r="A935" s="121" t="s">
        <v>143</v>
      </c>
      <c r="B935" s="26" t="s">
        <v>3738</v>
      </c>
      <c r="C935" s="55">
        <v>1.2450586733899835E-4</v>
      </c>
      <c r="D9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35" s="26" t="str">
        <f>IF(
  COUNTIF($F$3:$F935, $F935)=1,
  SUMIF($F:$F, $F935, $I:$I),
  ""
)</f>
        <v/>
      </c>
      <c r="H935" t="s">
        <v>143</v>
      </c>
      <c r="I935" t="s">
        <v>4413</v>
      </c>
      <c r="J935">
        <v>0</v>
      </c>
    </row>
    <row r="936" spans="1:10" x14ac:dyDescent="0.25">
      <c r="A936" s="121" t="s">
        <v>256</v>
      </c>
      <c r="B936" s="26" t="s">
        <v>12</v>
      </c>
      <c r="C936" s="55">
        <v>2.5250308312953322E-2</v>
      </c>
      <c r="D9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936" s="26" t="str">
        <f>IF(
  COUNTIF($F$3:$F936, $F936)=1,
  SUMIF($F:$F, $F936, $I:$I),
  ""
)</f>
        <v/>
      </c>
      <c r="H936" t="s">
        <v>256</v>
      </c>
      <c r="I936" t="s">
        <v>12</v>
      </c>
      <c r="J936">
        <v>0.03</v>
      </c>
    </row>
    <row r="937" spans="1:10" x14ac:dyDescent="0.25">
      <c r="A937" s="121" t="s">
        <v>256</v>
      </c>
      <c r="B937" s="26" t="s">
        <v>292</v>
      </c>
      <c r="C937" s="55">
        <v>6.8560439790138162E-3</v>
      </c>
      <c r="D9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37" s="26" t="str">
        <f>IF(
  COUNTIF($F$3:$F937, $F937)=1,
  SUMIF($F:$F, $F937, $I:$I),
  ""
)</f>
        <v/>
      </c>
      <c r="H937" t="s">
        <v>256</v>
      </c>
      <c r="I937" t="s">
        <v>292</v>
      </c>
      <c r="J937">
        <v>0.01</v>
      </c>
    </row>
    <row r="938" spans="1:10" x14ac:dyDescent="0.25">
      <c r="A938" s="121" t="s">
        <v>256</v>
      </c>
      <c r="B938" s="26" t="s">
        <v>3670</v>
      </c>
      <c r="C938" s="55">
        <v>1.7077402228214293E-2</v>
      </c>
      <c r="D9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38" s="26" t="str">
        <f>IF(
  COUNTIF($F$3:$F938, $F938)=1,
  SUMIF($F:$F, $F938, $I:$I),
  ""
)</f>
        <v/>
      </c>
      <c r="H938" t="s">
        <v>256</v>
      </c>
      <c r="I938" t="s">
        <v>3670</v>
      </c>
      <c r="J938">
        <v>0.02</v>
      </c>
    </row>
    <row r="939" spans="1:10" x14ac:dyDescent="0.25">
      <c r="A939" s="121" t="s">
        <v>256</v>
      </c>
      <c r="B939" s="26" t="s">
        <v>3713</v>
      </c>
      <c r="C939" s="55">
        <v>0.9326728120231601</v>
      </c>
      <c r="D9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939" s="26" t="str">
        <f>IF(
  COUNTIF($F$3:$F939, $F939)=1,
  SUMIF($F:$F, $F939, $I:$I),
  ""
)</f>
        <v/>
      </c>
      <c r="H939" t="s">
        <v>256</v>
      </c>
      <c r="I939" t="s">
        <v>3713</v>
      </c>
      <c r="J939">
        <v>0.93</v>
      </c>
    </row>
    <row r="940" spans="1:10" x14ac:dyDescent="0.25">
      <c r="A940" s="121" t="s">
        <v>256</v>
      </c>
      <c r="B940" s="26" t="s">
        <v>3895</v>
      </c>
      <c r="C940" s="55">
        <v>6.0617462009573378E-4</v>
      </c>
      <c r="D9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0" s="26" t="str">
        <f>IF(
  COUNTIF($F$3:$F940, $F940)=1,
  SUMIF($F:$F, $F940, $I:$I),
  ""
)</f>
        <v/>
      </c>
      <c r="H940" t="s">
        <v>256</v>
      </c>
      <c r="I940" t="s">
        <v>3895</v>
      </c>
      <c r="J940">
        <v>0</v>
      </c>
    </row>
    <row r="941" spans="1:10" x14ac:dyDescent="0.25">
      <c r="A941" s="121" t="s">
        <v>256</v>
      </c>
      <c r="B941" s="26" t="s">
        <v>3971</v>
      </c>
      <c r="C941" s="55">
        <v>2.0902573106749443E-5</v>
      </c>
      <c r="D9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1" s="26" t="str">
        <f>IF(
  COUNTIF($F$3:$F941, $F941)=1,
  SUMIF($F:$F, $F941, $I:$I),
  ""
)</f>
        <v/>
      </c>
      <c r="H941" t="s">
        <v>256</v>
      </c>
      <c r="I941" t="s">
        <v>3971</v>
      </c>
      <c r="J941">
        <v>0</v>
      </c>
    </row>
    <row r="942" spans="1:10" x14ac:dyDescent="0.25">
      <c r="A942" s="121" t="s">
        <v>256</v>
      </c>
      <c r="B942" s="26" t="s">
        <v>4372</v>
      </c>
      <c r="C942" s="55">
        <v>1.4088334273949125E-2</v>
      </c>
      <c r="D9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42" s="26" t="str">
        <f>IF(
  COUNTIF($F$3:$F942, $F942)=1,
  SUMIF($F:$F, $F942, $I:$I),
  ""
)</f>
        <v/>
      </c>
      <c r="H942" t="s">
        <v>256</v>
      </c>
      <c r="I942" t="s">
        <v>4376</v>
      </c>
      <c r="J942">
        <v>0</v>
      </c>
    </row>
    <row r="943" spans="1:10" x14ac:dyDescent="0.25">
      <c r="A943" s="121" t="s">
        <v>256</v>
      </c>
      <c r="B943" s="26" t="s">
        <v>4376</v>
      </c>
      <c r="C943" s="55">
        <v>3.428021989506909E-3</v>
      </c>
      <c r="D9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3" s="26" t="str">
        <f>IF(
  COUNTIF($F$3:$F943, $F943)=1,
  SUMIF($F:$F, $F943, $I:$I),
  ""
)</f>
        <v/>
      </c>
      <c r="H943" t="s">
        <v>256</v>
      </c>
      <c r="I943" t="s">
        <v>4372</v>
      </c>
      <c r="J943">
        <v>0.01</v>
      </c>
    </row>
    <row r="944" spans="1:10" x14ac:dyDescent="0.25">
      <c r="A944" s="121" t="s">
        <v>146</v>
      </c>
      <c r="B944" s="26" t="s">
        <v>292</v>
      </c>
      <c r="C944" s="55">
        <v>3.3576412570169465E-3</v>
      </c>
      <c r="D9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4" s="26" t="str">
        <f>IF(
  COUNTIF($F$3:$F944, $F944)=1,
  SUMIF($F:$F, $F944, $I:$I),
  ""
)</f>
        <v/>
      </c>
      <c r="H944" t="s">
        <v>146</v>
      </c>
      <c r="I944" t="s">
        <v>292</v>
      </c>
      <c r="J944">
        <v>0</v>
      </c>
    </row>
    <row r="945" spans="1:10" x14ac:dyDescent="0.25">
      <c r="A945" s="121" t="s">
        <v>146</v>
      </c>
      <c r="B945" s="26" t="s">
        <v>579</v>
      </c>
      <c r="C945" s="55">
        <v>4.4069041498347424E-3</v>
      </c>
      <c r="D9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5" s="26" t="str">
        <f>IF(
  COUNTIF($F$3:$F945, $F945)=1,
  SUMIF($F:$F, $F945, $I:$I),
  ""
)</f>
        <v/>
      </c>
      <c r="H945" t="s">
        <v>146</v>
      </c>
      <c r="I945" t="s">
        <v>579</v>
      </c>
      <c r="J945">
        <v>0</v>
      </c>
    </row>
    <row r="946" spans="1:10" x14ac:dyDescent="0.25">
      <c r="A946" s="121" t="s">
        <v>146</v>
      </c>
      <c r="B946" s="26" t="s">
        <v>3457</v>
      </c>
      <c r="C946" s="55">
        <v>5.8234090551387676E-3</v>
      </c>
      <c r="D9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46" s="26" t="str">
        <f>IF(
  COUNTIF($F$3:$F946, $F946)=1,
  SUMIF($F:$F, $F946, $I:$I),
  ""
)</f>
        <v/>
      </c>
      <c r="H946" t="s">
        <v>146</v>
      </c>
      <c r="I946" t="s">
        <v>3457</v>
      </c>
      <c r="J946">
        <v>0.01</v>
      </c>
    </row>
    <row r="947" spans="1:10" x14ac:dyDescent="0.25">
      <c r="A947" s="121" t="s">
        <v>146</v>
      </c>
      <c r="B947" s="26" t="s">
        <v>3477</v>
      </c>
      <c r="C947" s="55">
        <v>4.186558942343005E-2</v>
      </c>
      <c r="D9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47" s="26" t="str">
        <f>IF(
  COUNTIF($F$3:$F947, $F947)=1,
  SUMIF($F:$F, $F947, $I:$I),
  ""
)</f>
        <v/>
      </c>
      <c r="H947" t="s">
        <v>146</v>
      </c>
      <c r="I947" t="s">
        <v>3477</v>
      </c>
      <c r="J947">
        <v>0.04</v>
      </c>
    </row>
    <row r="948" spans="1:10" x14ac:dyDescent="0.25">
      <c r="A948" s="121" t="s">
        <v>146</v>
      </c>
      <c r="B948" s="26" t="s">
        <v>3670</v>
      </c>
      <c r="C948" s="55">
        <v>0.12554430512564926</v>
      </c>
      <c r="D9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948" s="26" t="str">
        <f>IF(
  COUNTIF($F$3:$F948, $F948)=1,
  SUMIF($F:$F, $F948, $I:$I),
  ""
)</f>
        <v/>
      </c>
      <c r="H948" t="s">
        <v>146</v>
      </c>
      <c r="I948" t="s">
        <v>3670</v>
      </c>
      <c r="J948">
        <v>0.13</v>
      </c>
    </row>
    <row r="949" spans="1:10" x14ac:dyDescent="0.25">
      <c r="A949" s="121" t="s">
        <v>146</v>
      </c>
      <c r="B949" s="26" t="s">
        <v>3672</v>
      </c>
      <c r="C949" s="55">
        <v>2.6231572320444891E-4</v>
      </c>
      <c r="D9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49" s="26" t="str">
        <f>IF(
  COUNTIF($F$3:$F949, $F949)=1,
  SUMIF($F:$F, $F949, $I:$I),
  ""
)</f>
        <v/>
      </c>
      <c r="H949" t="s">
        <v>146</v>
      </c>
      <c r="I949" t="s">
        <v>3672</v>
      </c>
      <c r="J949">
        <v>0</v>
      </c>
    </row>
    <row r="950" spans="1:10" x14ac:dyDescent="0.25">
      <c r="A950" s="121" t="s">
        <v>146</v>
      </c>
      <c r="B950" s="26" t="s">
        <v>3713</v>
      </c>
      <c r="C950" s="55">
        <v>0.818687372121085</v>
      </c>
      <c r="D9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950" s="26" t="str">
        <f>IF(
  COUNTIF($F$3:$F950, $F950)=1,
  SUMIF($F:$F, $F950, $I:$I),
  ""
)</f>
        <v/>
      </c>
      <c r="H950" t="s">
        <v>146</v>
      </c>
      <c r="I950" t="s">
        <v>3713</v>
      </c>
      <c r="J950">
        <v>0.82</v>
      </c>
    </row>
    <row r="951" spans="1:10" x14ac:dyDescent="0.25">
      <c r="A951" s="121" t="s">
        <v>146</v>
      </c>
      <c r="B951" s="26" t="s">
        <v>3971</v>
      </c>
      <c r="C951" s="55">
        <v>5.246314464088979E-5</v>
      </c>
      <c r="D9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1" s="26" t="str">
        <f>IF(
  COUNTIF($F$3:$F951, $F951)=1,
  SUMIF($F:$F, $F951, $I:$I),
  ""
)</f>
        <v/>
      </c>
      <c r="H951" t="s">
        <v>146</v>
      </c>
      <c r="I951" t="s">
        <v>3971</v>
      </c>
      <c r="J951">
        <v>0</v>
      </c>
    </row>
    <row r="952" spans="1:10" x14ac:dyDescent="0.25">
      <c r="A952" s="121" t="s">
        <v>147</v>
      </c>
      <c r="B952" s="26" t="s">
        <v>292</v>
      </c>
      <c r="C952" s="55">
        <v>6.5061808718282384E-5</v>
      </c>
      <c r="D9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2" s="26" t="str">
        <f>IF(
  COUNTIF($F$3:$F952, $F952)=1,
  SUMIF($F:$F, $F952, $I:$I),
  ""
)</f>
        <v/>
      </c>
      <c r="H952" t="s">
        <v>147</v>
      </c>
      <c r="I952" t="s">
        <v>292</v>
      </c>
      <c r="J952">
        <v>0</v>
      </c>
    </row>
    <row r="953" spans="1:10" x14ac:dyDescent="0.25">
      <c r="A953" s="121" t="s">
        <v>147</v>
      </c>
      <c r="B953" s="26" t="s">
        <v>3173</v>
      </c>
      <c r="C953" s="55">
        <v>7.0917371502927798E-3</v>
      </c>
      <c r="D9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53" s="26" t="str">
        <f>IF(
  COUNTIF($F$3:$F953, $F953)=1,
  SUMIF($F:$F, $F953, $I:$I),
  ""
)</f>
        <v/>
      </c>
      <c r="H953" t="s">
        <v>147</v>
      </c>
      <c r="I953" t="s">
        <v>3173</v>
      </c>
      <c r="J953">
        <v>0.01</v>
      </c>
    </row>
    <row r="954" spans="1:10" x14ac:dyDescent="0.25">
      <c r="A954" s="121" t="s">
        <v>147</v>
      </c>
      <c r="B954" s="26" t="s">
        <v>3222</v>
      </c>
      <c r="C954" s="55">
        <v>1.6070266753415746E-2</v>
      </c>
      <c r="D9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54" s="26" t="str">
        <f>IF(
  COUNTIF($F$3:$F954, $F954)=1,
  SUMIF($F:$F, $F954, $I:$I),
  ""
)</f>
        <v/>
      </c>
      <c r="H954" t="s">
        <v>147</v>
      </c>
      <c r="I954" t="s">
        <v>3222</v>
      </c>
      <c r="J954">
        <v>0.02</v>
      </c>
    </row>
    <row r="955" spans="1:10" x14ac:dyDescent="0.25">
      <c r="A955" s="121" t="s">
        <v>147</v>
      </c>
      <c r="B955" s="26" t="s">
        <v>3457</v>
      </c>
      <c r="C955" s="55">
        <v>0.35679895901106057</v>
      </c>
      <c r="D9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955" s="26" t="str">
        <f>IF(
  COUNTIF($F$3:$F955, $F955)=1,
  SUMIF($F:$F, $F955, $I:$I),
  ""
)</f>
        <v/>
      </c>
      <c r="H955" t="s">
        <v>147</v>
      </c>
      <c r="I955" t="s">
        <v>3457</v>
      </c>
      <c r="J955">
        <v>0.36</v>
      </c>
    </row>
    <row r="956" spans="1:10" x14ac:dyDescent="0.25">
      <c r="A956" s="121" t="s">
        <v>147</v>
      </c>
      <c r="B956" s="26" t="s">
        <v>3477</v>
      </c>
      <c r="C956" s="55">
        <v>0.55009759271307723</v>
      </c>
      <c r="D9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956" s="26" t="str">
        <f>IF(
  COUNTIF($F$3:$F956, $F956)=1,
  SUMIF($F:$F, $F956, $I:$I),
  ""
)</f>
        <v/>
      </c>
      <c r="H956" t="s">
        <v>147</v>
      </c>
      <c r="I956" t="s">
        <v>3477</v>
      </c>
      <c r="J956">
        <v>0.55000000000000004</v>
      </c>
    </row>
    <row r="957" spans="1:10" x14ac:dyDescent="0.25">
      <c r="A957" s="121" t="s">
        <v>147</v>
      </c>
      <c r="B957" s="26" t="s">
        <v>3713</v>
      </c>
      <c r="C957" s="55">
        <v>3.6434612882238131E-3</v>
      </c>
      <c r="D9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7" s="26" t="str">
        <f>IF(
  COUNTIF($F$3:$F957, $F957)=1,
  SUMIF($F:$F, $F957, $I:$I),
  ""
)</f>
        <v/>
      </c>
      <c r="H957" t="s">
        <v>147</v>
      </c>
      <c r="I957" t="s">
        <v>3713</v>
      </c>
      <c r="J957">
        <v>0</v>
      </c>
    </row>
    <row r="958" spans="1:10" x14ac:dyDescent="0.25">
      <c r="A958" s="121" t="s">
        <v>147</v>
      </c>
      <c r="B958" s="26" t="s">
        <v>3840</v>
      </c>
      <c r="C958" s="55">
        <v>4.5998698763825639E-2</v>
      </c>
      <c r="D9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58" s="26" t="str">
        <f>IF(
  COUNTIF($F$3:$F958, $F958)=1,
  SUMIF($F:$F, $F958, $I:$I),
  ""
)</f>
        <v/>
      </c>
      <c r="H958" t="s">
        <v>147</v>
      </c>
      <c r="I958" t="s">
        <v>3840</v>
      </c>
      <c r="J958">
        <v>0.05</v>
      </c>
    </row>
    <row r="959" spans="1:10" x14ac:dyDescent="0.25">
      <c r="A959" s="121" t="s">
        <v>147</v>
      </c>
      <c r="B959" s="26" t="s">
        <v>3897</v>
      </c>
      <c r="C959" s="55">
        <v>1.3012361743656477E-4</v>
      </c>
      <c r="D9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59" s="26" t="str">
        <f>IF(
  COUNTIF($F$3:$F959, $F959)=1,
  SUMIF($F:$F, $F959, $I:$I),
  ""
)</f>
        <v/>
      </c>
      <c r="H959" t="s">
        <v>147</v>
      </c>
      <c r="I959" t="s">
        <v>3897</v>
      </c>
      <c r="J959">
        <v>0</v>
      </c>
    </row>
    <row r="960" spans="1:10" x14ac:dyDescent="0.25">
      <c r="A960" s="121" t="s">
        <v>147</v>
      </c>
      <c r="B960" s="26" t="s">
        <v>4372</v>
      </c>
      <c r="C960" s="55">
        <v>2.0104098893949256E-2</v>
      </c>
      <c r="D9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60" s="26" t="str">
        <f>IF(
  COUNTIF($F$3:$F960, $F960)=1,
  SUMIF($F:$F, $F960, $I:$I),
  ""
)</f>
        <v/>
      </c>
      <c r="H960" t="s">
        <v>147</v>
      </c>
      <c r="I960" t="s">
        <v>4372</v>
      </c>
      <c r="J960">
        <v>0.02</v>
      </c>
    </row>
    <row r="961" spans="1:10" x14ac:dyDescent="0.25">
      <c r="A961" s="121" t="s">
        <v>149</v>
      </c>
      <c r="B961" s="26" t="s">
        <v>12</v>
      </c>
      <c r="C961" s="55">
        <v>6.7634992792992513E-3</v>
      </c>
      <c r="D9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1" s="26" t="str">
        <f>IF(
  COUNTIF($F$3:$F961, $F961)=1,
  SUMIF($F:$F, $F961, $I:$I),
  ""
)</f>
        <v/>
      </c>
      <c r="H961" t="s">
        <v>149</v>
      </c>
      <c r="I961" t="s">
        <v>12</v>
      </c>
      <c r="J961">
        <v>0.01</v>
      </c>
    </row>
    <row r="962" spans="1:10" x14ac:dyDescent="0.25">
      <c r="A962" s="121" t="s">
        <v>149</v>
      </c>
      <c r="B962" s="26" t="s">
        <v>292</v>
      </c>
      <c r="C962" s="55">
        <v>5.2112207561813891E-3</v>
      </c>
      <c r="D9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2" s="26" t="str">
        <f>IF(
  COUNTIF($F$3:$F962, $F962)=1,
  SUMIF($F:$F, $F962, $I:$I),
  ""
)</f>
        <v/>
      </c>
      <c r="H962" t="s">
        <v>149</v>
      </c>
      <c r="I962" t="s">
        <v>292</v>
      </c>
      <c r="J962">
        <v>0.01</v>
      </c>
    </row>
    <row r="963" spans="1:10" x14ac:dyDescent="0.25">
      <c r="A963" s="121" t="s">
        <v>149</v>
      </c>
      <c r="B963" s="26" t="s">
        <v>574</v>
      </c>
      <c r="C963" s="55">
        <v>9.6352145470672945E-2</v>
      </c>
      <c r="D9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963" s="26" t="str">
        <f>IF(
  COUNTIF($F$3:$F963, $F963)=1,
  SUMIF($F:$F, $F963, $I:$I),
  ""
)</f>
        <v/>
      </c>
      <c r="H963" t="s">
        <v>149</v>
      </c>
      <c r="I963" t="s">
        <v>574</v>
      </c>
      <c r="J963">
        <v>0.1</v>
      </c>
    </row>
    <row r="964" spans="1:10" x14ac:dyDescent="0.25">
      <c r="A964" s="121" t="s">
        <v>149</v>
      </c>
      <c r="B964" s="26" t="s">
        <v>3457</v>
      </c>
      <c r="C964" s="55">
        <v>1.2529105222308452E-2</v>
      </c>
      <c r="D9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64" s="26" t="str">
        <f>IF(
  COUNTIF($F$3:$F964, $F964)=1,
  SUMIF($F:$F, $F964, $I:$I),
  ""
)</f>
        <v/>
      </c>
      <c r="H964" t="s">
        <v>149</v>
      </c>
      <c r="I964" t="s">
        <v>3457</v>
      </c>
      <c r="J964">
        <v>0.01</v>
      </c>
    </row>
    <row r="965" spans="1:10" x14ac:dyDescent="0.25">
      <c r="A965" s="121" t="s">
        <v>149</v>
      </c>
      <c r="B965" s="26" t="s">
        <v>3477</v>
      </c>
      <c r="C965" s="55">
        <v>1.1087703736556149E-3</v>
      </c>
      <c r="D9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65" s="26" t="str">
        <f>IF(
  COUNTIF($F$3:$F965, $F965)=1,
  SUMIF($F:$F, $F965, $I:$I),
  ""
)</f>
        <v/>
      </c>
      <c r="H965" t="s">
        <v>149</v>
      </c>
      <c r="I965" t="s">
        <v>3477</v>
      </c>
      <c r="J965">
        <v>0</v>
      </c>
    </row>
    <row r="966" spans="1:10" x14ac:dyDescent="0.25">
      <c r="A966" s="121" t="s">
        <v>149</v>
      </c>
      <c r="B966" s="26" t="s">
        <v>3672</v>
      </c>
      <c r="C966" s="55">
        <v>0.76361015633662299</v>
      </c>
      <c r="D9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966" s="26" t="str">
        <f>IF(
  COUNTIF($F$3:$F966, $F966)=1,
  SUMIF($F:$F, $F966, $I:$I),
  ""
)</f>
        <v/>
      </c>
      <c r="H966" t="s">
        <v>149</v>
      </c>
      <c r="I966" t="s">
        <v>3672</v>
      </c>
      <c r="J966">
        <v>0.76</v>
      </c>
    </row>
    <row r="967" spans="1:10" x14ac:dyDescent="0.25">
      <c r="A967" s="121" t="s">
        <v>149</v>
      </c>
      <c r="B967" s="26" t="s">
        <v>3713</v>
      </c>
      <c r="C967" s="55">
        <v>1.9403481538973262E-2</v>
      </c>
      <c r="D9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67" s="26" t="str">
        <f>IF(
  COUNTIF($F$3:$F967, $F967)=1,
  SUMIF($F:$F, $F967, $I:$I),
  ""
)</f>
        <v/>
      </c>
      <c r="H967" t="s">
        <v>149</v>
      </c>
      <c r="I967" t="s">
        <v>3713</v>
      </c>
      <c r="J967">
        <v>0.02</v>
      </c>
    </row>
    <row r="968" spans="1:10" x14ac:dyDescent="0.25">
      <c r="A968" s="121" t="s">
        <v>149</v>
      </c>
      <c r="B968" s="26" t="s">
        <v>3987</v>
      </c>
      <c r="C968" s="55">
        <v>2.1066637099456686E-3</v>
      </c>
      <c r="D9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68" s="26" t="str">
        <f>IF(
  COUNTIF($F$3:$F968, $F968)=1,
  SUMIF($F:$F, $F968, $I:$I),
  ""
)</f>
        <v/>
      </c>
      <c r="H968" t="s">
        <v>149</v>
      </c>
      <c r="I968" t="s">
        <v>3987</v>
      </c>
      <c r="J968">
        <v>0</v>
      </c>
    </row>
    <row r="969" spans="1:10" x14ac:dyDescent="0.25">
      <c r="A969" s="121" t="s">
        <v>149</v>
      </c>
      <c r="B969" s="26" t="s">
        <v>4372</v>
      </c>
      <c r="C969" s="55">
        <v>5.2223084599179473E-2</v>
      </c>
      <c r="D9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69" s="26" t="str">
        <f>IF(
  COUNTIF($F$3:$F969, $F969)=1,
  SUMIF($F:$F, $F969, $I:$I),
  ""
)</f>
        <v/>
      </c>
      <c r="H969" t="s">
        <v>149</v>
      </c>
      <c r="I969" t="s">
        <v>4372</v>
      </c>
      <c r="J969">
        <v>0.05</v>
      </c>
    </row>
    <row r="970" spans="1:10" x14ac:dyDescent="0.25">
      <c r="A970" s="121" t="s">
        <v>149</v>
      </c>
      <c r="B970" s="26" t="s">
        <v>3374</v>
      </c>
      <c r="C970" s="55">
        <v>4.0691872713161069E-2</v>
      </c>
      <c r="D9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70" s="26" t="str">
        <f>IF(
  COUNTIF($F$3:$F970, $F970)=1,
  SUMIF($F:$F, $F970, $I:$I),
  ""
)</f>
        <v/>
      </c>
      <c r="H970" t="s">
        <v>149</v>
      </c>
      <c r="I970" t="s">
        <v>3374</v>
      </c>
      <c r="J970">
        <v>0.04</v>
      </c>
    </row>
    <row r="971" spans="1:10" x14ac:dyDescent="0.25">
      <c r="A971" s="121" t="s">
        <v>151</v>
      </c>
      <c r="B971" s="26" t="s">
        <v>3173</v>
      </c>
      <c r="C971" s="55">
        <v>3.3646003262642742E-2</v>
      </c>
      <c r="D9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971" s="26" t="str">
        <f>IF(
  COUNTIF($F$3:$F971, $F971)=1,
  SUMIF($F:$F, $F971, $I:$I),
  ""
)</f>
        <v/>
      </c>
      <c r="H971" t="s">
        <v>151</v>
      </c>
      <c r="I971" t="s">
        <v>3173</v>
      </c>
      <c r="J971">
        <v>0.03</v>
      </c>
    </row>
    <row r="972" spans="1:10" x14ac:dyDescent="0.25">
      <c r="A972" s="121" t="s">
        <v>151</v>
      </c>
      <c r="B972" s="26" t="s">
        <v>3222</v>
      </c>
      <c r="C972" s="55">
        <v>0.13886623164763459</v>
      </c>
      <c r="D9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972" s="26" t="str">
        <f>IF(
  COUNTIF($F$3:$F972, $F972)=1,
  SUMIF($F:$F, $F972, $I:$I),
  ""
)</f>
        <v/>
      </c>
      <c r="H972" t="s">
        <v>151</v>
      </c>
      <c r="I972" t="s">
        <v>3222</v>
      </c>
      <c r="J972">
        <v>0.14000000000000001</v>
      </c>
    </row>
    <row r="973" spans="1:10" x14ac:dyDescent="0.25">
      <c r="A973" s="121" t="s">
        <v>151</v>
      </c>
      <c r="B973" s="26" t="s">
        <v>3457</v>
      </c>
      <c r="C973" s="55">
        <v>3.8947797716150083E-2</v>
      </c>
      <c r="D9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973" s="26" t="str">
        <f>IF(
  COUNTIF($F$3:$F973, $F973)=1,
  SUMIF($F:$F, $F973, $I:$I),
  ""
)</f>
        <v/>
      </c>
      <c r="H973" t="s">
        <v>151</v>
      </c>
      <c r="I973" t="s">
        <v>3457</v>
      </c>
      <c r="J973">
        <v>0.04</v>
      </c>
    </row>
    <row r="974" spans="1:10" x14ac:dyDescent="0.25">
      <c r="A974" s="121" t="s">
        <v>151</v>
      </c>
      <c r="B974" s="26" t="s">
        <v>3477</v>
      </c>
      <c r="C974" s="55">
        <v>1.4274061990212073E-3</v>
      </c>
      <c r="D9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4" s="26" t="str">
        <f>IF(
  COUNTIF($F$3:$F974, $F974)=1,
  SUMIF($F:$F, $F974, $I:$I),
  ""
)</f>
        <v/>
      </c>
      <c r="H974" t="s">
        <v>151</v>
      </c>
      <c r="I974" t="s">
        <v>3477</v>
      </c>
      <c r="J974">
        <v>0</v>
      </c>
    </row>
    <row r="975" spans="1:10" x14ac:dyDescent="0.25">
      <c r="A975" s="121" t="s">
        <v>151</v>
      </c>
      <c r="B975" s="26" t="s">
        <v>3479</v>
      </c>
      <c r="C975" s="55">
        <v>4.6900489396411085E-3</v>
      </c>
      <c r="D9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5" s="26" t="str">
        <f>IF(
  COUNTIF($F$3:$F975, $F975)=1,
  SUMIF($F:$F, $F975, $I:$I),
  ""
)</f>
        <v/>
      </c>
      <c r="H975" t="s">
        <v>151</v>
      </c>
      <c r="I975" t="s">
        <v>3479</v>
      </c>
      <c r="J975">
        <v>0</v>
      </c>
    </row>
    <row r="976" spans="1:10" x14ac:dyDescent="0.25">
      <c r="A976" s="121" t="s">
        <v>151</v>
      </c>
      <c r="B976" s="26" t="s">
        <v>3670</v>
      </c>
      <c r="C976" s="55">
        <v>4.0783034257748778E-4</v>
      </c>
      <c r="D9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6" s="26" t="str">
        <f>IF(
  COUNTIF($F$3:$F976, $F976)=1,
  SUMIF($F:$F, $F976, $I:$I),
  ""
)</f>
        <v/>
      </c>
      <c r="H976" t="s">
        <v>151</v>
      </c>
      <c r="I976" t="s">
        <v>3670</v>
      </c>
      <c r="J976">
        <v>0</v>
      </c>
    </row>
    <row r="977" spans="1:10" x14ac:dyDescent="0.25">
      <c r="A977" s="121" t="s">
        <v>151</v>
      </c>
      <c r="B977" s="26" t="s">
        <v>3713</v>
      </c>
      <c r="C977" s="55">
        <v>6.1174551386623159E-4</v>
      </c>
      <c r="D9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7" s="26" t="str">
        <f>IF(
  COUNTIF($F$3:$F977, $F977)=1,
  SUMIF($F:$F, $F977, $I:$I),
  ""
)</f>
        <v/>
      </c>
      <c r="H977" t="s">
        <v>151</v>
      </c>
      <c r="I977" t="s">
        <v>3713</v>
      </c>
      <c r="J977">
        <v>0</v>
      </c>
    </row>
    <row r="978" spans="1:10" x14ac:dyDescent="0.25">
      <c r="A978" s="121" t="s">
        <v>151</v>
      </c>
      <c r="B978" s="26" t="s">
        <v>3840</v>
      </c>
      <c r="C978" s="55">
        <v>6.933115823817293E-2</v>
      </c>
      <c r="D9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978" s="26" t="str">
        <f>IF(
  COUNTIF($F$3:$F978, $F978)=1,
  SUMIF($F:$F, $F978, $I:$I),
  ""
)</f>
        <v/>
      </c>
      <c r="H978" t="s">
        <v>151</v>
      </c>
      <c r="I978" t="s">
        <v>3840</v>
      </c>
      <c r="J978">
        <v>7.0000000000000007E-2</v>
      </c>
    </row>
    <row r="979" spans="1:10" x14ac:dyDescent="0.25">
      <c r="A979" s="121" t="s">
        <v>151</v>
      </c>
      <c r="B979" s="26" t="s">
        <v>3897</v>
      </c>
      <c r="C979" s="55">
        <v>8.1566068515497557E-4</v>
      </c>
      <c r="D9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79" s="26" t="str">
        <f>IF(
  COUNTIF($F$3:$F979, $F979)=1,
  SUMIF($F:$F, $F979, $I:$I),
  ""
)</f>
        <v/>
      </c>
      <c r="H979" t="s">
        <v>151</v>
      </c>
      <c r="I979" t="s">
        <v>3897</v>
      </c>
      <c r="J979">
        <v>0</v>
      </c>
    </row>
    <row r="980" spans="1:10" x14ac:dyDescent="0.25">
      <c r="A980" s="121" t="s">
        <v>151</v>
      </c>
      <c r="B980" s="26" t="s">
        <v>4372</v>
      </c>
      <c r="C980" s="55">
        <v>0.68087275693311589</v>
      </c>
      <c r="D9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0.68</v>
      </c>
      <c r="E980" s="26" t="str">
        <f>IF(
  COUNTIF($F$3:$F980, $F980)=1,
  SUMIF($F:$F, $F980, $I:$I),
  ""
)</f>
        <v/>
      </c>
      <c r="H980" t="s">
        <v>151</v>
      </c>
      <c r="I980" t="s">
        <v>4372</v>
      </c>
      <c r="J980">
        <v>0.68</v>
      </c>
    </row>
    <row r="981" spans="1:10" x14ac:dyDescent="0.25">
      <c r="A981" s="121" t="s">
        <v>151</v>
      </c>
      <c r="B981" s="26" t="s">
        <v>4351</v>
      </c>
      <c r="C981" s="55">
        <v>2.4877650897226752E-2</v>
      </c>
      <c r="D9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81" s="26" t="str">
        <f>IF(
  COUNTIF($F$3:$F981, $F981)=1,
  SUMIF($F:$F, $F981, $I:$I),
  ""
)</f>
        <v/>
      </c>
      <c r="H981" t="s">
        <v>151</v>
      </c>
      <c r="I981" t="s">
        <v>4126</v>
      </c>
      <c r="J981">
        <v>0.01</v>
      </c>
    </row>
    <row r="982" spans="1:10" x14ac:dyDescent="0.25">
      <c r="A982" s="121" t="s">
        <v>151</v>
      </c>
      <c r="B982" s="26" t="s">
        <v>4126</v>
      </c>
      <c r="C982" s="55">
        <v>5.5057096247960848E-3</v>
      </c>
      <c r="D9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2" s="26" t="str">
        <f>IF(
  COUNTIF($F$3:$F982, $F982)=1,
  SUMIF($F:$F, $F982, $I:$I),
  ""
)</f>
        <v/>
      </c>
      <c r="H982" t="s">
        <v>151</v>
      </c>
      <c r="I982" t="s">
        <v>4351</v>
      </c>
      <c r="J982">
        <v>0.02</v>
      </c>
    </row>
    <row r="983" spans="1:10" x14ac:dyDescent="0.25">
      <c r="A983" s="121" t="s">
        <v>152</v>
      </c>
      <c r="B983" s="26" t="s">
        <v>12</v>
      </c>
      <c r="C983" s="55">
        <v>1.1527563111798042E-2</v>
      </c>
      <c r="D9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3" s="26" t="str">
        <f>IF(
  COUNTIF($F$3:$F983, $F983)=1,
  SUMIF($F:$F, $F983, $I:$I),
  ""
)</f>
        <v/>
      </c>
      <c r="H983" t="s">
        <v>152</v>
      </c>
      <c r="I983" t="s">
        <v>12</v>
      </c>
      <c r="J983">
        <v>0.01</v>
      </c>
    </row>
    <row r="984" spans="1:10" x14ac:dyDescent="0.25">
      <c r="A984" s="121" t="s">
        <v>152</v>
      </c>
      <c r="B984" s="26" t="s">
        <v>3173</v>
      </c>
      <c r="C984" s="55">
        <v>7.3415765069551782E-3</v>
      </c>
      <c r="D9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984" s="26" t="str">
        <f>IF(
  COUNTIF($F$3:$F984, $F984)=1,
  SUMIF($F:$F, $F984, $I:$I),
  ""
)</f>
        <v/>
      </c>
      <c r="H984" t="s">
        <v>152</v>
      </c>
      <c r="I984" t="s">
        <v>3173</v>
      </c>
      <c r="J984">
        <v>0.01</v>
      </c>
    </row>
    <row r="985" spans="1:10" x14ac:dyDescent="0.25">
      <c r="A985" s="121" t="s">
        <v>152</v>
      </c>
      <c r="B985" s="26" t="s">
        <v>3222</v>
      </c>
      <c r="C985" s="55">
        <v>3.2199896960329727E-4</v>
      </c>
      <c r="D9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5" s="26" t="str">
        <f>IF(
  COUNTIF($F$3:$F985, $F985)=1,
  SUMIF($F:$F, $F985, $I:$I),
  ""
)</f>
        <v/>
      </c>
      <c r="H985" t="s">
        <v>152</v>
      </c>
      <c r="I985" t="s">
        <v>3222</v>
      </c>
      <c r="J985">
        <v>0</v>
      </c>
    </row>
    <row r="986" spans="1:10" x14ac:dyDescent="0.25">
      <c r="A986" s="121" t="s">
        <v>152</v>
      </c>
      <c r="B986" s="26" t="s">
        <v>3670</v>
      </c>
      <c r="C986" s="55">
        <v>4.1215868109222053E-3</v>
      </c>
      <c r="D9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6" s="26" t="str">
        <f>IF(
  COUNTIF($F$3:$F986, $F986)=1,
  SUMIF($F:$F, $F986, $I:$I),
  ""
)</f>
        <v/>
      </c>
      <c r="H986" t="s">
        <v>152</v>
      </c>
      <c r="I986" t="s">
        <v>3670</v>
      </c>
      <c r="J986">
        <v>0</v>
      </c>
    </row>
    <row r="987" spans="1:10" x14ac:dyDescent="0.25">
      <c r="A987" s="121" t="s">
        <v>152</v>
      </c>
      <c r="B987" s="26" t="s">
        <v>3895</v>
      </c>
      <c r="C987" s="55">
        <v>2.2539927872230808E-3</v>
      </c>
      <c r="D9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7" s="26" t="str">
        <f>IF(
  COUNTIF($F$3:$F987, $F987)=1,
  SUMIF($F:$F, $F987, $I:$I),
  ""
)</f>
        <v/>
      </c>
      <c r="H987" t="s">
        <v>152</v>
      </c>
      <c r="I987" t="s">
        <v>3895</v>
      </c>
      <c r="J987">
        <v>0</v>
      </c>
    </row>
    <row r="988" spans="1:10" x14ac:dyDescent="0.25">
      <c r="A988" s="121" t="s">
        <v>152</v>
      </c>
      <c r="B988" s="26" t="s">
        <v>4372</v>
      </c>
      <c r="C988" s="55">
        <v>0.97179289026275129</v>
      </c>
      <c r="D9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988" s="26" t="str">
        <f>IF(
  COUNTIF($F$3:$F988, $F988)=1,
  SUMIF($F:$F, $F988, $I:$I),
  ""
)</f>
        <v/>
      </c>
      <c r="H988" t="s">
        <v>152</v>
      </c>
      <c r="I988" t="s">
        <v>4372</v>
      </c>
      <c r="J988">
        <v>0.97</v>
      </c>
    </row>
    <row r="989" spans="1:10" x14ac:dyDescent="0.25">
      <c r="A989" s="121" t="s">
        <v>152</v>
      </c>
      <c r="B989" s="26" t="s">
        <v>3374</v>
      </c>
      <c r="C989" s="55">
        <v>2.6403915507470376E-3</v>
      </c>
      <c r="D9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89" s="26" t="str">
        <f>IF(
  COUNTIF($F$3:$F989, $F989)=1,
  SUMIF($F:$F, $F989, $I:$I),
  ""
)</f>
        <v/>
      </c>
      <c r="H989" t="s">
        <v>152</v>
      </c>
      <c r="I989" t="s">
        <v>3374</v>
      </c>
      <c r="J989">
        <v>0</v>
      </c>
    </row>
    <row r="990" spans="1:10" x14ac:dyDescent="0.25">
      <c r="A990" s="121" t="s">
        <v>153</v>
      </c>
      <c r="B990" s="26" t="s">
        <v>3457</v>
      </c>
      <c r="C990" s="55">
        <v>1.7126546146527116E-2</v>
      </c>
      <c r="D9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990" s="26" t="str">
        <f>IF(
  COUNTIF($F$3:$F990, $F990)=1,
  SUMIF($F:$F, $F990, $I:$I),
  ""
)</f>
        <v/>
      </c>
      <c r="H990" t="s">
        <v>153</v>
      </c>
      <c r="I990" t="s">
        <v>3457</v>
      </c>
      <c r="J990">
        <v>0.02</v>
      </c>
    </row>
    <row r="991" spans="1:10" x14ac:dyDescent="0.25">
      <c r="A991" s="121" t="s">
        <v>153</v>
      </c>
      <c r="B991" s="26" t="s">
        <v>3672</v>
      </c>
      <c r="C991" s="55">
        <v>0.98287345385347291</v>
      </c>
      <c r="D9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0.98</v>
      </c>
      <c r="E991" s="26" t="str">
        <f>IF(
  COUNTIF($F$3:$F991, $F991)=1,
  SUMIF($F:$F, $F991, $I:$I),
  ""
)</f>
        <v/>
      </c>
      <c r="H991" t="s">
        <v>153</v>
      </c>
      <c r="I991" t="s">
        <v>3672</v>
      </c>
      <c r="J991">
        <v>0.98</v>
      </c>
    </row>
    <row r="992" spans="1:10" x14ac:dyDescent="0.25">
      <c r="A992" s="121" t="s">
        <v>469</v>
      </c>
      <c r="B992" s="26" t="s">
        <v>290</v>
      </c>
      <c r="C992" s="55">
        <v>8.6805925610146009E-2</v>
      </c>
      <c r="D9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992" s="26" t="str">
        <f>IF(
  COUNTIF($F$3:$F992, $F992)=1,
  SUMIF($F:$F, $F992, $I:$I),
  ""
)</f>
        <v/>
      </c>
      <c r="H992" t="s">
        <v>469</v>
      </c>
      <c r="I992" t="s">
        <v>290</v>
      </c>
      <c r="J992">
        <v>0.09</v>
      </c>
    </row>
    <row r="993" spans="1:10" x14ac:dyDescent="0.25">
      <c r="A993" s="121" t="s">
        <v>469</v>
      </c>
      <c r="B993" s="26" t="s">
        <v>3457</v>
      </c>
      <c r="C993" s="55">
        <v>0.36470212085686887</v>
      </c>
      <c r="D9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993" s="26" t="str">
        <f>IF(
  COUNTIF($F$3:$F993, $F993)=1,
  SUMIF($F:$F, $F993, $I:$I),
  ""
)</f>
        <v/>
      </c>
      <c r="H993" t="s">
        <v>469</v>
      </c>
      <c r="I993" t="s">
        <v>3457</v>
      </c>
      <c r="J993">
        <v>0.36</v>
      </c>
    </row>
    <row r="994" spans="1:10" x14ac:dyDescent="0.25">
      <c r="A994" s="121" t="s">
        <v>469</v>
      </c>
      <c r="B994" s="26" t="s">
        <v>3477</v>
      </c>
      <c r="C994" s="55">
        <v>0.49557710753490353</v>
      </c>
      <c r="D9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</v>
      </c>
      <c r="E994" s="26" t="str">
        <f>IF(
  COUNTIF($F$3:$F994, $F994)=1,
  SUMIF($F:$F, $F994, $I:$I),
  ""
)</f>
        <v/>
      </c>
      <c r="H994" t="s">
        <v>469</v>
      </c>
      <c r="I994" t="s">
        <v>3477</v>
      </c>
      <c r="J994">
        <v>0.5</v>
      </c>
    </row>
    <row r="995" spans="1:10" x14ac:dyDescent="0.25">
      <c r="A995" s="121" t="s">
        <v>469</v>
      </c>
      <c r="B995" s="26" t="s">
        <v>3672</v>
      </c>
      <c r="C995" s="55">
        <v>1.5986358307577535E-4</v>
      </c>
      <c r="D9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5" s="26" t="str">
        <f>IF(
  COUNTIF($F$3:$F995, $F995)=1,
  SUMIF($F:$F, $F995, $I:$I),
  ""
)</f>
        <v/>
      </c>
      <c r="H995" t="s">
        <v>469</v>
      </c>
      <c r="I995" t="s">
        <v>3672</v>
      </c>
      <c r="J995">
        <v>0</v>
      </c>
    </row>
    <row r="996" spans="1:10" x14ac:dyDescent="0.25">
      <c r="A996" s="121" t="s">
        <v>469</v>
      </c>
      <c r="B996" s="26" t="s">
        <v>3971</v>
      </c>
      <c r="C996" s="55">
        <v>1.1723329425556857E-3</v>
      </c>
      <c r="D9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6" s="26" t="str">
        <f>IF(
  COUNTIF($F$3:$F996, $F996)=1,
  SUMIF($F:$F, $F996, $I:$I),
  ""
)</f>
        <v/>
      </c>
      <c r="H996" t="s">
        <v>469</v>
      </c>
      <c r="I996" t="s">
        <v>3971</v>
      </c>
      <c r="J996">
        <v>0</v>
      </c>
    </row>
    <row r="997" spans="1:10" x14ac:dyDescent="0.25">
      <c r="A997" s="121" t="s">
        <v>469</v>
      </c>
      <c r="B997" s="26" t="s">
        <v>3374</v>
      </c>
      <c r="C997" s="55">
        <v>5.083661941809655E-2</v>
      </c>
      <c r="D9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997" s="26" t="str">
        <f>IF(
  COUNTIF($F$3:$F997, $F997)=1,
  SUMIF($F:$F, $F997, $I:$I),
  ""
)</f>
        <v/>
      </c>
      <c r="H997" t="s">
        <v>469</v>
      </c>
      <c r="I997" t="s">
        <v>4257</v>
      </c>
      <c r="J997">
        <v>0</v>
      </c>
    </row>
    <row r="998" spans="1:10" x14ac:dyDescent="0.25">
      <c r="A998" s="121" t="s">
        <v>469</v>
      </c>
      <c r="B998" s="26" t="s">
        <v>4257</v>
      </c>
      <c r="C998" s="55">
        <v>7.4603005435361824E-4</v>
      </c>
      <c r="D9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998" s="26" t="str">
        <f>IF(
  COUNTIF($F$3:$F998, $F998)=1,
  SUMIF($F:$F, $F998, $I:$I),
  ""
)</f>
        <v/>
      </c>
      <c r="H998" t="s">
        <v>469</v>
      </c>
      <c r="I998" t="s">
        <v>3374</v>
      </c>
      <c r="J998">
        <v>0.05</v>
      </c>
    </row>
    <row r="999" spans="1:10" x14ac:dyDescent="0.25">
      <c r="A999" s="121" t="s">
        <v>3102</v>
      </c>
      <c r="B999" s="26" t="s">
        <v>290</v>
      </c>
      <c r="C999" s="55">
        <v>0.89160234229438384</v>
      </c>
      <c r="D9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0.89</v>
      </c>
      <c r="E999" s="26" t="str">
        <f>IF(
  COUNTIF($F$3:$F999, $F999)=1,
  SUMIF($F:$F, $F999, $I:$I),
  ""
)</f>
        <v/>
      </c>
      <c r="H999" t="s">
        <v>3102</v>
      </c>
      <c r="I999" t="s">
        <v>290</v>
      </c>
      <c r="J999">
        <v>0.89</v>
      </c>
    </row>
    <row r="1000" spans="1:10" x14ac:dyDescent="0.25">
      <c r="A1000" s="121" t="s">
        <v>3102</v>
      </c>
      <c r="B1000" s="26" t="s">
        <v>579</v>
      </c>
      <c r="C1000" s="55">
        <v>9.382486026084642E-3</v>
      </c>
      <c r="D10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00" s="26" t="str">
        <f>IF(
  COUNTIF($F$3:$F1000, $F1000)=1,
  SUMIF($F:$F, $F1000, $I:$I),
  ""
)</f>
        <v/>
      </c>
      <c r="H1000" t="s">
        <v>3102</v>
      </c>
      <c r="I1000" t="s">
        <v>579</v>
      </c>
      <c r="J1000">
        <v>0.01</v>
      </c>
    </row>
    <row r="1001" spans="1:10" x14ac:dyDescent="0.25">
      <c r="A1001" s="121" t="s">
        <v>3102</v>
      </c>
      <c r="B1001" s="26" t="s">
        <v>3175</v>
      </c>
      <c r="C1001" s="55">
        <v>1.3707745541655578E-2</v>
      </c>
      <c r="D10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01" s="26" t="str">
        <f>IF(
  COUNTIF($F$3:$F1001, $F1001)=1,
  SUMIF($F:$F, $F1001, $I:$I),
  ""
)</f>
        <v/>
      </c>
      <c r="H1001" t="s">
        <v>3102</v>
      </c>
      <c r="I1001" t="s">
        <v>3175</v>
      </c>
      <c r="J1001">
        <v>0.01</v>
      </c>
    </row>
    <row r="1002" spans="1:10" x14ac:dyDescent="0.25">
      <c r="A1002" s="121" t="s">
        <v>3102</v>
      </c>
      <c r="B1002" s="26" t="s">
        <v>3457</v>
      </c>
      <c r="C1002" s="55">
        <v>1.7966462603140809E-3</v>
      </c>
      <c r="D10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2" s="26" t="str">
        <f>IF(
  COUNTIF($F$3:$F1002, $F1002)=1,
  SUMIF($F:$F, $F1002, $I:$I),
  ""
)</f>
        <v/>
      </c>
      <c r="H1002" t="s">
        <v>3102</v>
      </c>
      <c r="I1002" t="s">
        <v>3457</v>
      </c>
      <c r="J1002">
        <v>0</v>
      </c>
    </row>
    <row r="1003" spans="1:10" x14ac:dyDescent="0.25">
      <c r="A1003" s="121" t="s">
        <v>3102</v>
      </c>
      <c r="B1003" s="26" t="s">
        <v>3477</v>
      </c>
      <c r="C1003" s="55">
        <v>4.4583444237423489E-3</v>
      </c>
      <c r="D10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3" s="26" t="str">
        <f>IF(
  COUNTIF($F$3:$F1003, $F1003)=1,
  SUMIF($F:$F, $F1003, $I:$I),
  ""
)</f>
        <v/>
      </c>
      <c r="H1003" t="s">
        <v>3102</v>
      </c>
      <c r="I1003" t="s">
        <v>3477</v>
      </c>
      <c r="J1003">
        <v>0</v>
      </c>
    </row>
    <row r="1004" spans="1:10" x14ac:dyDescent="0.25">
      <c r="A1004" s="121" t="s">
        <v>3102</v>
      </c>
      <c r="B1004" s="26" t="s">
        <v>3672</v>
      </c>
      <c r="C1004" s="55">
        <v>2.3955283470854408E-3</v>
      </c>
      <c r="D10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4" s="26" t="str">
        <f>IF(
  COUNTIF($F$3:$F1004, $F1004)=1,
  SUMIF($F:$F, $F1004, $I:$I),
  ""
)</f>
        <v/>
      </c>
      <c r="H1004" t="s">
        <v>3102</v>
      </c>
      <c r="I1004" t="s">
        <v>3672</v>
      </c>
      <c r="J1004">
        <v>0</v>
      </c>
    </row>
    <row r="1005" spans="1:10" x14ac:dyDescent="0.25">
      <c r="A1005" s="121" t="s">
        <v>3102</v>
      </c>
      <c r="B1005" s="26" t="s">
        <v>3713</v>
      </c>
      <c r="C1005" s="55">
        <v>5.5097151982965137E-2</v>
      </c>
      <c r="D10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05" s="26" t="str">
        <f>IF(
  COUNTIF($F$3:$F1005, $F1005)=1,
  SUMIF($F:$F, $F1005, $I:$I),
  ""
)</f>
        <v/>
      </c>
      <c r="H1005" t="s">
        <v>3102</v>
      </c>
      <c r="I1005" t="s">
        <v>3713</v>
      </c>
      <c r="J1005">
        <v>0.06</v>
      </c>
    </row>
    <row r="1006" spans="1:10" x14ac:dyDescent="0.25">
      <c r="A1006" s="121" t="s">
        <v>3102</v>
      </c>
      <c r="B1006" s="26" t="s">
        <v>3374</v>
      </c>
      <c r="C1006" s="55">
        <v>2.1493212669683261E-2</v>
      </c>
      <c r="D10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006" s="26" t="str">
        <f>IF(
  COUNTIF($F$3:$F1006, $F1006)=1,
  SUMIF($F:$F, $F1006, $I:$I),
  ""
)</f>
        <v/>
      </c>
      <c r="H1006" t="s">
        <v>3102</v>
      </c>
      <c r="I1006" t="s">
        <v>3374</v>
      </c>
      <c r="J1006">
        <v>0.02</v>
      </c>
    </row>
    <row r="1007" spans="1:10" x14ac:dyDescent="0.25">
      <c r="A1007" s="121" t="s">
        <v>3102</v>
      </c>
      <c r="B1007" s="26" t="s">
        <v>4280</v>
      </c>
      <c r="C1007" s="55">
        <v>6.65424540857067E-5</v>
      </c>
      <c r="D10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07" s="26" t="str">
        <f>IF(
  COUNTIF($F$3:$F1007, $F1007)=1,
  SUMIF($F:$F, $F1007, $I:$I),
  ""
)</f>
        <v/>
      </c>
      <c r="H1007" t="s">
        <v>3102</v>
      </c>
      <c r="I1007" t="s">
        <v>4280</v>
      </c>
      <c r="J1007">
        <v>0</v>
      </c>
    </row>
    <row r="1008" spans="1:10" x14ac:dyDescent="0.25">
      <c r="A1008" s="121" t="s">
        <v>3103</v>
      </c>
      <c r="B1008" s="26" t="s">
        <v>290</v>
      </c>
      <c r="C1008" s="55">
        <v>0.22649552630346184</v>
      </c>
      <c r="D10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008" s="26" t="str">
        <f>IF(
  COUNTIF($F$3:$F1008, $F1008)=1,
  SUMIF($F:$F, $F1008, $I:$I),
  ""
)</f>
        <v/>
      </c>
      <c r="H1008" t="s">
        <v>3103</v>
      </c>
      <c r="I1008" t="s">
        <v>290</v>
      </c>
      <c r="J1008">
        <v>0.23</v>
      </c>
    </row>
    <row r="1009" spans="1:10" x14ac:dyDescent="0.25">
      <c r="A1009" s="121" t="s">
        <v>3103</v>
      </c>
      <c r="B1009" s="26" t="s">
        <v>576</v>
      </c>
      <c r="C1009" s="55">
        <v>0.23141425024593623</v>
      </c>
      <c r="D10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009" s="26" t="str">
        <f>IF(
  COUNTIF($F$3:$F1009, $F1009)=1,
  SUMIF($F:$F, $F1009, $I:$I),
  ""
)</f>
        <v/>
      </c>
      <c r="H1009" t="s">
        <v>3103</v>
      </c>
      <c r="I1009" t="s">
        <v>576</v>
      </c>
      <c r="J1009">
        <v>0.23</v>
      </c>
    </row>
    <row r="1010" spans="1:10" x14ac:dyDescent="0.25">
      <c r="A1010" s="121" t="s">
        <v>3103</v>
      </c>
      <c r="B1010" s="26" t="s">
        <v>3457</v>
      </c>
      <c r="C1010" s="55">
        <v>5.6776127793132562E-2</v>
      </c>
      <c r="D10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10" s="26" t="str">
        <f>IF(
  COUNTIF($F$3:$F1010, $F1010)=1,
  SUMIF($F:$F, $F1010, $I:$I),
  ""
)</f>
        <v/>
      </c>
      <c r="H1010" t="s">
        <v>3103</v>
      </c>
      <c r="I1010" t="s">
        <v>3457</v>
      </c>
      <c r="J1010">
        <v>0.06</v>
      </c>
    </row>
    <row r="1011" spans="1:10" x14ac:dyDescent="0.25">
      <c r="A1011" s="121" t="s">
        <v>3103</v>
      </c>
      <c r="B1011" s="26" t="s">
        <v>3477</v>
      </c>
      <c r="C1011" s="55">
        <v>0.40811355225558638</v>
      </c>
      <c r="D10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1011" s="26" t="str">
        <f>IF(
  COUNTIF($F$3:$F1011, $F1011)=1,
  SUMIF($F:$F, $F1011, $I:$I),
  ""
)</f>
        <v/>
      </c>
      <c r="H1011" t="s">
        <v>3103</v>
      </c>
      <c r="I1011" t="s">
        <v>3477</v>
      </c>
      <c r="J1011">
        <v>0.41</v>
      </c>
    </row>
    <row r="1012" spans="1:10" x14ac:dyDescent="0.25">
      <c r="A1012" s="121" t="s">
        <v>3103</v>
      </c>
      <c r="B1012" s="26" t="s">
        <v>3779</v>
      </c>
      <c r="C1012" s="55">
        <v>4.2160490935494455E-3</v>
      </c>
      <c r="D10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2" s="26" t="str">
        <f>IF(
  COUNTIF($F$3:$F1012, $F1012)=1,
  SUMIF($F:$F, $F1012, $I:$I),
  ""
)</f>
        <v/>
      </c>
      <c r="H1012" t="s">
        <v>3103</v>
      </c>
      <c r="I1012" t="s">
        <v>3738</v>
      </c>
      <c r="J1012">
        <v>0</v>
      </c>
    </row>
    <row r="1013" spans="1:10" x14ac:dyDescent="0.25">
      <c r="A1013" s="121" t="s">
        <v>3103</v>
      </c>
      <c r="B1013" s="26" t="s">
        <v>4372</v>
      </c>
      <c r="C1013" s="55">
        <v>7.2281819459408828E-2</v>
      </c>
      <c r="D10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013" s="26" t="str">
        <f>IF(
  COUNTIF($F$3:$F1013, $F1013)=1,
  SUMIF($F:$F, $F1013, $I:$I),
  ""
)</f>
        <v/>
      </c>
      <c r="H1013" t="s">
        <v>3103</v>
      </c>
      <c r="I1013" t="s">
        <v>3779</v>
      </c>
      <c r="J1013">
        <v>0</v>
      </c>
    </row>
    <row r="1014" spans="1:10" x14ac:dyDescent="0.25">
      <c r="A1014" s="121" t="s">
        <v>3103</v>
      </c>
      <c r="B1014" s="26" t="s">
        <v>3738</v>
      </c>
      <c r="C1014" s="55">
        <v>7.0267484892490761E-4</v>
      </c>
      <c r="D10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4" s="26" t="str">
        <f>IF(
  COUNTIF($F$3:$F1014, $F1014)=1,
  SUMIF($F:$F, $F1014, $I:$I),
  ""
)</f>
        <v/>
      </c>
      <c r="H1014" t="s">
        <v>3103</v>
      </c>
      <c r="I1014" t="s">
        <v>4372</v>
      </c>
      <c r="J1014">
        <v>7.0000000000000007E-2</v>
      </c>
    </row>
    <row r="1015" spans="1:10" x14ac:dyDescent="0.25">
      <c r="A1015" s="121" t="s">
        <v>3131</v>
      </c>
      <c r="B1015" s="26" t="s">
        <v>12</v>
      </c>
      <c r="C1015" s="55">
        <v>4.0762999738698739E-3</v>
      </c>
      <c r="D10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5" s="26" t="str">
        <f>IF(
  COUNTIF($F$3:$F1015, $F1015)=1,
  SUMIF($F:$F, $F1015, $I:$I),
  ""
)</f>
        <v/>
      </c>
      <c r="H1015" t="s">
        <v>3131</v>
      </c>
      <c r="I1015" t="s">
        <v>12</v>
      </c>
      <c r="J1015">
        <v>0</v>
      </c>
    </row>
    <row r="1016" spans="1:10" x14ac:dyDescent="0.25">
      <c r="A1016" s="121" t="s">
        <v>3131</v>
      </c>
      <c r="B1016" s="26" t="s">
        <v>292</v>
      </c>
      <c r="C1016" s="55">
        <v>2.0904102430101918E-4</v>
      </c>
      <c r="D10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6" s="26" t="str">
        <f>IF(
  COUNTIF($F$3:$F1016, $F1016)=1,
  SUMIF($F:$F, $F1016, $I:$I),
  ""
)</f>
        <v/>
      </c>
      <c r="H1016" t="s">
        <v>3131</v>
      </c>
      <c r="I1016" t="s">
        <v>292</v>
      </c>
      <c r="J1016">
        <v>0</v>
      </c>
    </row>
    <row r="1017" spans="1:10" x14ac:dyDescent="0.25">
      <c r="A1017" s="121" t="s">
        <v>3131</v>
      </c>
      <c r="B1017" s="26" t="s">
        <v>574</v>
      </c>
      <c r="C1017" s="55">
        <v>8.5811340475568376E-2</v>
      </c>
      <c r="D10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017" s="26" t="str">
        <f>IF(
  COUNTIF($F$3:$F1017, $F1017)=1,
  SUMIF($F:$F, $F1017, $I:$I),
  ""
)</f>
        <v/>
      </c>
      <c r="H1017" t="s">
        <v>3131</v>
      </c>
      <c r="I1017" t="s">
        <v>574</v>
      </c>
      <c r="J1017">
        <v>0.09</v>
      </c>
    </row>
    <row r="1018" spans="1:10" x14ac:dyDescent="0.25">
      <c r="A1018" s="121" t="s">
        <v>3131</v>
      </c>
      <c r="B1018" s="26" t="s">
        <v>3457</v>
      </c>
      <c r="C1018" s="55">
        <v>5.555265220799583E-2</v>
      </c>
      <c r="D10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18" s="26" t="str">
        <f>IF(
  COUNTIF($F$3:$F1018, $F1018)=1,
  SUMIF($F:$F, $F1018, $I:$I),
  ""
)</f>
        <v/>
      </c>
      <c r="H1018" t="s">
        <v>3131</v>
      </c>
      <c r="I1018" t="s">
        <v>3457</v>
      </c>
      <c r="J1018">
        <v>0.06</v>
      </c>
    </row>
    <row r="1019" spans="1:10" x14ac:dyDescent="0.25">
      <c r="A1019" s="121" t="s">
        <v>3131</v>
      </c>
      <c r="B1019" s="26" t="s">
        <v>3477</v>
      </c>
      <c r="C1019" s="55">
        <v>2.6130128037627398E-4</v>
      </c>
      <c r="D10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19" s="26" t="str">
        <f>IF(
  COUNTIF($F$3:$F1019, $F1019)=1,
  SUMIF($F:$F, $F1019, $I:$I),
  ""
)</f>
        <v/>
      </c>
      <c r="H1019" t="s">
        <v>3131</v>
      </c>
      <c r="I1019" t="s">
        <v>3477</v>
      </c>
      <c r="J1019">
        <v>0</v>
      </c>
    </row>
    <row r="1020" spans="1:10" x14ac:dyDescent="0.25">
      <c r="A1020" s="121" t="s">
        <v>3131</v>
      </c>
      <c r="B1020" s="26" t="s">
        <v>3672</v>
      </c>
      <c r="C1020" s="55">
        <v>0.85408936503788868</v>
      </c>
      <c r="D10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020" s="26" t="str">
        <f>IF(
  COUNTIF($F$3:$F1020, $F1020)=1,
  SUMIF($F:$F, $F1020, $I:$I),
  ""
)</f>
        <v/>
      </c>
      <c r="H1020" t="s">
        <v>3131</v>
      </c>
      <c r="I1020" t="s">
        <v>3672</v>
      </c>
      <c r="J1020">
        <v>0.85</v>
      </c>
    </row>
    <row r="1021" spans="1:10" x14ac:dyDescent="0.25">
      <c r="A1021" s="121" t="s">
        <v>3104</v>
      </c>
      <c r="B1021" s="26" t="s">
        <v>3319</v>
      </c>
      <c r="C1021" s="55">
        <v>2.5864298646435005E-4</v>
      </c>
      <c r="D10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1" s="26" t="str">
        <f>IF(
  COUNTIF($F$3:$F1021, $F1021)=1,
  SUMIF($F:$F, $F1021, $I:$I),
  ""
)</f>
        <v/>
      </c>
      <c r="H1021" t="s">
        <v>3104</v>
      </c>
      <c r="I1021" t="s">
        <v>3319</v>
      </c>
      <c r="J1021">
        <v>0</v>
      </c>
    </row>
    <row r="1022" spans="1:10" x14ac:dyDescent="0.25">
      <c r="A1022" s="121" t="s">
        <v>3104</v>
      </c>
      <c r="B1022" s="26" t="s">
        <v>3479</v>
      </c>
      <c r="C1022" s="55">
        <v>0.22338132597637722</v>
      </c>
      <c r="D10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022" s="26" t="str">
        <f>IF(
  COUNTIF($F$3:$F1022, $F1022)=1,
  SUMIF($F:$F, $F1022, $I:$I),
  ""
)</f>
        <v/>
      </c>
      <c r="H1022" t="s">
        <v>3104</v>
      </c>
      <c r="I1022" t="s">
        <v>3479</v>
      </c>
      <c r="J1022">
        <v>0.22</v>
      </c>
    </row>
    <row r="1023" spans="1:10" x14ac:dyDescent="0.25">
      <c r="A1023" s="121" t="s">
        <v>3104</v>
      </c>
      <c r="B1023" s="26" t="s">
        <v>4078</v>
      </c>
      <c r="C1023" s="55">
        <v>0.69635313389085296</v>
      </c>
      <c r="D10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023" s="26" t="str">
        <f>IF(
  COUNTIF($F$3:$F1023, $F1023)=1,
  SUMIF($F:$F, $F1023, $I:$I),
  ""
)</f>
        <v/>
      </c>
      <c r="H1023" t="s">
        <v>3104</v>
      </c>
      <c r="I1023" t="s">
        <v>4078</v>
      </c>
      <c r="J1023">
        <v>0.7</v>
      </c>
    </row>
    <row r="1024" spans="1:10" x14ac:dyDescent="0.25">
      <c r="A1024" s="121" t="s">
        <v>3104</v>
      </c>
      <c r="B1024" s="26" t="s">
        <v>4126</v>
      </c>
      <c r="C1024" s="55">
        <v>8.0006897146305628E-2</v>
      </c>
      <c r="D10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024" s="26" t="str">
        <f>IF(
  COUNTIF($F$3:$F1024, $F1024)=1,
  SUMIF($F:$F, $F1024, $I:$I),
  ""
)</f>
        <v/>
      </c>
      <c r="H1024" t="s">
        <v>3104</v>
      </c>
      <c r="I1024" t="s">
        <v>4126</v>
      </c>
      <c r="J1024">
        <v>0.08</v>
      </c>
    </row>
    <row r="1025" spans="1:10" x14ac:dyDescent="0.25">
      <c r="A1025" s="121" t="s">
        <v>3229</v>
      </c>
      <c r="B1025" s="26" t="s">
        <v>576</v>
      </c>
      <c r="C1025" s="55">
        <v>1.3748066678123385E-3</v>
      </c>
      <c r="D10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5" s="26" t="str">
        <f>IF(
  COUNTIF($F$3:$F1025, $F1025)=1,
  SUMIF($F:$F, $F1025, $I:$I),
  ""
)</f>
        <v/>
      </c>
      <c r="H1025" t="s">
        <v>3229</v>
      </c>
      <c r="I1025" t="s">
        <v>576</v>
      </c>
      <c r="J1025">
        <v>0</v>
      </c>
    </row>
    <row r="1026" spans="1:10" x14ac:dyDescent="0.25">
      <c r="A1026" s="121" t="s">
        <v>3229</v>
      </c>
      <c r="B1026" s="26" t="s">
        <v>3479</v>
      </c>
      <c r="C1026" s="55">
        <v>0.16867159305722632</v>
      </c>
      <c r="D10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026" s="26" t="str">
        <f>IF(
  COUNTIF($F$3:$F1026, $F1026)=1,
  SUMIF($F:$F, $F1026, $I:$I),
  ""
)</f>
        <v/>
      </c>
      <c r="H1026" t="s">
        <v>3229</v>
      </c>
      <c r="I1026" t="s">
        <v>3479</v>
      </c>
      <c r="J1026">
        <v>0.17</v>
      </c>
    </row>
    <row r="1027" spans="1:10" x14ac:dyDescent="0.25">
      <c r="A1027" s="121" t="s">
        <v>3229</v>
      </c>
      <c r="B1027" s="26" t="s">
        <v>3779</v>
      </c>
      <c r="C1027" s="55">
        <v>3.866643753222202E-3</v>
      </c>
      <c r="D10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27" s="26" t="str">
        <f>IF(
  COUNTIF($F$3:$F1027, $F1027)=1,
  SUMIF($F:$F, $F1027, $I:$I),
  ""
)</f>
        <v/>
      </c>
      <c r="H1027" t="s">
        <v>3229</v>
      </c>
      <c r="I1027" t="s">
        <v>3738</v>
      </c>
      <c r="J1027">
        <v>0.01</v>
      </c>
    </row>
    <row r="1028" spans="1:10" x14ac:dyDescent="0.25">
      <c r="A1028" s="121" t="s">
        <v>3229</v>
      </c>
      <c r="B1028" s="26" t="s">
        <v>4374</v>
      </c>
      <c r="C1028" s="55">
        <v>1.3146588760955487E-2</v>
      </c>
      <c r="D10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28" s="26" t="str">
        <f>IF(
  COUNTIF($F$3:$F1028, $F1028)=1,
  SUMIF($F:$F, $F1028, $I:$I),
  ""
)</f>
        <v/>
      </c>
      <c r="H1028" t="s">
        <v>3229</v>
      </c>
      <c r="I1028" t="s">
        <v>3779</v>
      </c>
      <c r="J1028">
        <v>0</v>
      </c>
    </row>
    <row r="1029" spans="1:10" x14ac:dyDescent="0.25">
      <c r="A1029" s="121" t="s">
        <v>3229</v>
      </c>
      <c r="B1029" s="26" t="s">
        <v>4126</v>
      </c>
      <c r="C1029" s="55">
        <v>0.80125451108437873</v>
      </c>
      <c r="D10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1029" s="26" t="str">
        <f>IF(
  COUNTIF($F$3:$F1029, $F1029)=1,
  SUMIF($F:$F, $F1029, $I:$I),
  ""
)</f>
        <v/>
      </c>
      <c r="H1029" t="s">
        <v>3229</v>
      </c>
      <c r="I1029" t="s">
        <v>4374</v>
      </c>
      <c r="J1029">
        <v>0.01</v>
      </c>
    </row>
    <row r="1030" spans="1:10" x14ac:dyDescent="0.25">
      <c r="A1030" s="121" t="s">
        <v>3229</v>
      </c>
      <c r="B1030" s="26" t="s">
        <v>3738</v>
      </c>
      <c r="C1030" s="55">
        <v>1.1685856676404876E-2</v>
      </c>
      <c r="D10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30" s="26" t="str">
        <f>IF(
  COUNTIF($F$3:$F1030, $F1030)=1,
  SUMIF($F:$F, $F1030, $I:$I),
  ""
)</f>
        <v/>
      </c>
      <c r="H1030" t="s">
        <v>3229</v>
      </c>
      <c r="I1030" t="s">
        <v>4126</v>
      </c>
      <c r="J1030">
        <v>0.8</v>
      </c>
    </row>
    <row r="1031" spans="1:10" x14ac:dyDescent="0.25">
      <c r="A1031" s="121" t="s">
        <v>3269</v>
      </c>
      <c r="B1031" s="26" t="s">
        <v>3479</v>
      </c>
      <c r="C1031" s="55">
        <v>3.6485611722473971E-2</v>
      </c>
      <c r="D10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31" s="26" t="str">
        <f>IF(
  COUNTIF($F$3:$F1031, $F1031)=1,
  SUMIF($F:$F, $F1031, $I:$I),
  ""
)</f>
        <v/>
      </c>
      <c r="H1031" t="s">
        <v>3269</v>
      </c>
      <c r="I1031" t="s">
        <v>3479</v>
      </c>
      <c r="J1031">
        <v>0.04</v>
      </c>
    </row>
    <row r="1032" spans="1:10" x14ac:dyDescent="0.25">
      <c r="A1032" s="121" t="s">
        <v>3269</v>
      </c>
      <c r="B1032" s="26" t="s">
        <v>3978</v>
      </c>
      <c r="C1032" s="55">
        <v>3.6014829635732361E-2</v>
      </c>
      <c r="D10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32" s="26" t="str">
        <f>IF(
  COUNTIF($F$3:$F1032, $F1032)=1,
  SUMIF($F:$F, $F1032, $I:$I),
  ""
)</f>
        <v/>
      </c>
      <c r="H1032" t="s">
        <v>3269</v>
      </c>
      <c r="I1032" t="s">
        <v>3978</v>
      </c>
      <c r="J1032">
        <v>0.04</v>
      </c>
    </row>
    <row r="1033" spans="1:10" x14ac:dyDescent="0.25">
      <c r="A1033" s="121" t="s">
        <v>3269</v>
      </c>
      <c r="B1033" s="26" t="s">
        <v>4078</v>
      </c>
      <c r="C1033" s="55">
        <v>0.37132937091743656</v>
      </c>
      <c r="D10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033" s="26" t="str">
        <f>IF(
  COUNTIF($F$3:$F1033, $F1033)=1,
  SUMIF($F:$F, $F1033, $I:$I),
  ""
)</f>
        <v/>
      </c>
      <c r="H1033" t="s">
        <v>3269</v>
      </c>
      <c r="I1033" t="s">
        <v>4078</v>
      </c>
      <c r="J1033">
        <v>0.37</v>
      </c>
    </row>
    <row r="1034" spans="1:10" x14ac:dyDescent="0.25">
      <c r="A1034" s="121" t="s">
        <v>3269</v>
      </c>
      <c r="B1034" s="26" t="s">
        <v>4126</v>
      </c>
      <c r="C1034" s="55">
        <v>0.55617018772435711</v>
      </c>
      <c r="D10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0.56000000000000005</v>
      </c>
      <c r="E1034" s="26" t="str">
        <f>IF(
  COUNTIF($F$3:$F1034, $F1034)=1,
  SUMIF($F:$F, $F1034, $I:$I),
  ""
)</f>
        <v/>
      </c>
      <c r="H1034" t="s">
        <v>3269</v>
      </c>
      <c r="I1034" t="s">
        <v>4126</v>
      </c>
      <c r="J1034">
        <v>0.56000000000000005</v>
      </c>
    </row>
    <row r="1035" spans="1:10" x14ac:dyDescent="0.25">
      <c r="A1035" s="121" t="s">
        <v>3270</v>
      </c>
      <c r="B1035" s="26" t="s">
        <v>276</v>
      </c>
      <c r="C1035" s="55">
        <v>4.6285582041194175E-4</v>
      </c>
      <c r="D10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5" s="26" t="str">
        <f>IF(
  COUNTIF($F$3:$F1035, $F1035)=1,
  SUMIF($F:$F, $F1035, $I:$I),
  ""
)</f>
        <v/>
      </c>
      <c r="H1035" t="s">
        <v>3270</v>
      </c>
      <c r="I1035" t="s">
        <v>276</v>
      </c>
      <c r="J1035">
        <v>0</v>
      </c>
    </row>
    <row r="1036" spans="1:10" x14ac:dyDescent="0.25">
      <c r="A1036" s="121" t="s">
        <v>3270</v>
      </c>
      <c r="B1036" s="26" t="s">
        <v>3173</v>
      </c>
      <c r="C1036" s="55">
        <v>0.69790943454447274</v>
      </c>
      <c r="D10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036" s="26" t="str">
        <f>IF(
  COUNTIF($F$3:$F1036, $F1036)=1,
  SUMIF($F:$F, $F1036, $I:$I),
  ""
)</f>
        <v/>
      </c>
      <c r="H1036" t="s">
        <v>3270</v>
      </c>
      <c r="I1036" t="s">
        <v>3173</v>
      </c>
      <c r="J1036">
        <v>0.7</v>
      </c>
    </row>
    <row r="1037" spans="1:10" x14ac:dyDescent="0.25">
      <c r="A1037" s="121" t="s">
        <v>3270</v>
      </c>
      <c r="B1037" s="26" t="s">
        <v>3895</v>
      </c>
      <c r="C1037" s="55">
        <v>0.24099359716115099</v>
      </c>
      <c r="D10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37" s="26" t="str">
        <f>IF(
  COUNTIF($F$3:$F1037, $F1037)=1,
  SUMIF($F:$F, $F1037, $I:$I),
  ""
)</f>
        <v/>
      </c>
      <c r="H1037" t="s">
        <v>3270</v>
      </c>
      <c r="I1037" t="s">
        <v>3895</v>
      </c>
      <c r="J1037">
        <v>0.24</v>
      </c>
    </row>
    <row r="1038" spans="1:10" x14ac:dyDescent="0.25">
      <c r="A1038" s="121" t="s">
        <v>3270</v>
      </c>
      <c r="B1038" s="26" t="s">
        <v>3897</v>
      </c>
      <c r="C1038" s="55">
        <v>1.5428527347064727E-4</v>
      </c>
      <c r="D10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8" s="26" t="str">
        <f>IF(
  COUNTIF($F$3:$F1038, $F1038)=1,
  SUMIF($F:$F, $F1038, $I:$I),
  ""
)</f>
        <v/>
      </c>
      <c r="H1038" t="s">
        <v>3270</v>
      </c>
      <c r="I1038" t="s">
        <v>3897</v>
      </c>
      <c r="J1038">
        <v>0</v>
      </c>
    </row>
    <row r="1039" spans="1:10" x14ac:dyDescent="0.25">
      <c r="A1039" s="121" t="s">
        <v>3270</v>
      </c>
      <c r="B1039" s="26" t="s">
        <v>4372</v>
      </c>
      <c r="C1039" s="55">
        <v>1.851423281647767E-3</v>
      </c>
      <c r="D10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39" s="26" t="str">
        <f>IF(
  COUNTIF($F$3:$F1039, $F1039)=1,
  SUMIF($F:$F, $F1039, $I:$I),
  ""
)</f>
        <v/>
      </c>
      <c r="H1039" t="s">
        <v>3270</v>
      </c>
      <c r="I1039" t="s">
        <v>4372</v>
      </c>
      <c r="J1039">
        <v>0</v>
      </c>
    </row>
    <row r="1040" spans="1:10" x14ac:dyDescent="0.25">
      <c r="A1040" s="121" t="s">
        <v>3270</v>
      </c>
      <c r="B1040" s="26" t="s">
        <v>3374</v>
      </c>
      <c r="C1040" s="55">
        <v>5.8628403918845953E-2</v>
      </c>
      <c r="D10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40" s="26" t="str">
        <f>IF(
  COUNTIF($F$3:$F1040, $F1040)=1,
  SUMIF($F:$F, $F1040, $I:$I),
  ""
)</f>
        <v/>
      </c>
      <c r="H1040" t="s">
        <v>3270</v>
      </c>
      <c r="I1040" t="s">
        <v>3374</v>
      </c>
      <c r="J1040">
        <v>0.06</v>
      </c>
    </row>
    <row r="1041" spans="1:10" x14ac:dyDescent="0.25">
      <c r="A1041" s="121" t="s">
        <v>3278</v>
      </c>
      <c r="B1041" s="26" t="s">
        <v>3457</v>
      </c>
      <c r="C1041" s="55">
        <v>1.7035775127768313E-4</v>
      </c>
      <c r="D10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1" s="26" t="str">
        <f>IF(
  COUNTIF($F$3:$F1041, $F1041)=1,
  SUMIF($F:$F, $F1041, $I:$I),
  ""
)</f>
        <v/>
      </c>
      <c r="H1041" t="s">
        <v>3278</v>
      </c>
      <c r="I1041" t="s">
        <v>3457</v>
      </c>
      <c r="J1041">
        <v>0</v>
      </c>
    </row>
    <row r="1042" spans="1:10" x14ac:dyDescent="0.25">
      <c r="A1042" s="121" t="s">
        <v>3278</v>
      </c>
      <c r="B1042" s="26" t="s">
        <v>3477</v>
      </c>
      <c r="C1042" s="55">
        <v>1.7035775127768313E-4</v>
      </c>
      <c r="D10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2" s="26" t="str">
        <f>IF(
  COUNTIF($F$3:$F1042, $F1042)=1,
  SUMIF($F:$F, $F1042, $I:$I),
  ""
)</f>
        <v/>
      </c>
      <c r="H1042" t="s">
        <v>3278</v>
      </c>
      <c r="I1042" t="s">
        <v>3477</v>
      </c>
      <c r="J1042">
        <v>0</v>
      </c>
    </row>
    <row r="1043" spans="1:10" x14ac:dyDescent="0.25">
      <c r="A1043" s="121" t="s">
        <v>3278</v>
      </c>
      <c r="B1043" s="26" t="s">
        <v>3479</v>
      </c>
      <c r="C1043" s="55">
        <v>1.2492901760363427E-3</v>
      </c>
      <c r="D10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3" s="26" t="str">
        <f>IF(
  COUNTIF($F$3:$F1043, $F1043)=1,
  SUMIF($F:$F, $F1043, $I:$I),
  ""
)</f>
        <v/>
      </c>
      <c r="H1043" t="s">
        <v>3278</v>
      </c>
      <c r="I1043" t="s">
        <v>3479</v>
      </c>
      <c r="J1043">
        <v>0</v>
      </c>
    </row>
    <row r="1044" spans="1:10" x14ac:dyDescent="0.25">
      <c r="A1044" s="121" t="s">
        <v>3278</v>
      </c>
      <c r="B1044" s="26" t="s">
        <v>3978</v>
      </c>
      <c r="C1044" s="55">
        <v>0.70636002271436693</v>
      </c>
      <c r="D10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0.71</v>
      </c>
      <c r="E1044" s="26" t="str">
        <f>IF(
  COUNTIF($F$3:$F1044, $F1044)=1,
  SUMIF($F:$F, $F1044, $I:$I),
  ""
)</f>
        <v/>
      </c>
      <c r="H1044" t="s">
        <v>3278</v>
      </c>
      <c r="I1044" t="s">
        <v>3978</v>
      </c>
      <c r="J1044">
        <v>0.71</v>
      </c>
    </row>
    <row r="1045" spans="1:10" x14ac:dyDescent="0.25">
      <c r="A1045" s="121" t="s">
        <v>3278</v>
      </c>
      <c r="B1045" s="26" t="s">
        <v>4374</v>
      </c>
      <c r="C1045" s="55">
        <v>1.8171493469619534E-3</v>
      </c>
      <c r="D10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5" s="26" t="str">
        <f>IF(
  COUNTIF($F$3:$F1045, $F1045)=1,
  SUMIF($F:$F, $F1045, $I:$I),
  ""
)</f>
        <v/>
      </c>
      <c r="H1045" t="s">
        <v>3278</v>
      </c>
      <c r="I1045" t="s">
        <v>4376</v>
      </c>
      <c r="J1045">
        <v>0</v>
      </c>
    </row>
    <row r="1046" spans="1:10" x14ac:dyDescent="0.25">
      <c r="A1046" s="121" t="s">
        <v>3278</v>
      </c>
      <c r="B1046" s="26" t="s">
        <v>3374</v>
      </c>
      <c r="C1046" s="55">
        <v>2.731402612152186E-2</v>
      </c>
      <c r="D10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46" s="26" t="str">
        <f>IF(
  COUNTIF($F$3:$F1046, $F1046)=1,
  SUMIF($F:$F, $F1046, $I:$I),
  ""
)</f>
        <v/>
      </c>
      <c r="H1046" t="s">
        <v>3278</v>
      </c>
      <c r="I1046" t="s">
        <v>4374</v>
      </c>
      <c r="J1046">
        <v>0</v>
      </c>
    </row>
    <row r="1047" spans="1:10" x14ac:dyDescent="0.25">
      <c r="A1047" s="121" t="s">
        <v>3278</v>
      </c>
      <c r="B1047" s="26" t="s">
        <v>4126</v>
      </c>
      <c r="C1047" s="55">
        <v>0.26166950596252131</v>
      </c>
      <c r="D10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047" s="26" t="str">
        <f>IF(
  COUNTIF($F$3:$F1047, $F1047)=1,
  SUMIF($F:$F, $F1047, $I:$I),
  ""
)</f>
        <v/>
      </c>
      <c r="H1047" t="s">
        <v>3278</v>
      </c>
      <c r="I1047" t="s">
        <v>4126</v>
      </c>
      <c r="J1047">
        <v>0.26</v>
      </c>
    </row>
    <row r="1048" spans="1:10" x14ac:dyDescent="0.25">
      <c r="A1048" s="121" t="s">
        <v>3278</v>
      </c>
      <c r="B1048" s="26" t="s">
        <v>4376</v>
      </c>
      <c r="C1048" s="55">
        <v>1.2492901760363427E-3</v>
      </c>
      <c r="D10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48" s="26" t="str">
        <f>IF(
  COUNTIF($F$3:$F1048, $F1048)=1,
  SUMIF($F:$F, $F1048, $I:$I),
  ""
)</f>
        <v/>
      </c>
      <c r="H1048" t="s">
        <v>3278</v>
      </c>
      <c r="I1048" t="s">
        <v>3374</v>
      </c>
      <c r="J1048">
        <v>0.03</v>
      </c>
    </row>
    <row r="1049" spans="1:10" x14ac:dyDescent="0.25">
      <c r="A1049" s="121" t="s">
        <v>3279</v>
      </c>
      <c r="B1049" s="26" t="s">
        <v>12</v>
      </c>
      <c r="C1049" s="55">
        <v>1.0872501350621287E-2</v>
      </c>
      <c r="D10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49" s="26" t="str">
        <f>IF(
  COUNTIF($F$3:$F1049, $F1049)=1,
  SUMIF($F:$F, $F1049, $I:$I),
  ""
)</f>
        <v/>
      </c>
      <c r="H1049" t="s">
        <v>3279</v>
      </c>
      <c r="I1049" t="s">
        <v>12</v>
      </c>
      <c r="J1049">
        <v>0.01</v>
      </c>
    </row>
    <row r="1050" spans="1:10" x14ac:dyDescent="0.25">
      <c r="A1050" s="121" t="s">
        <v>3279</v>
      </c>
      <c r="B1050" s="26" t="s">
        <v>3222</v>
      </c>
      <c r="C1050" s="55">
        <v>7.5634792004321992E-3</v>
      </c>
      <c r="D10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0" s="26" t="str">
        <f>IF(
  COUNTIF($F$3:$F1050, $F1050)=1,
  SUMIF($F:$F, $F1050, $I:$I),
  ""
)</f>
        <v/>
      </c>
      <c r="H1050" t="s">
        <v>3279</v>
      </c>
      <c r="I1050" t="s">
        <v>3222</v>
      </c>
      <c r="J1050">
        <v>0.01</v>
      </c>
    </row>
    <row r="1051" spans="1:10" x14ac:dyDescent="0.25">
      <c r="A1051" s="121" t="s">
        <v>3279</v>
      </c>
      <c r="B1051" s="26" t="s">
        <v>3319</v>
      </c>
      <c r="C1051" s="55">
        <v>2.0259319286871961E-3</v>
      </c>
      <c r="D10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1" s="26" t="str">
        <f>IF(
  COUNTIF($F$3:$F1051, $F1051)=1,
  SUMIF($F:$F, $F1051, $I:$I),
  ""
)</f>
        <v/>
      </c>
      <c r="H1051" t="s">
        <v>3279</v>
      </c>
      <c r="I1051" t="s">
        <v>3319</v>
      </c>
      <c r="J1051">
        <v>0</v>
      </c>
    </row>
    <row r="1052" spans="1:10" x14ac:dyDescent="0.25">
      <c r="A1052" s="121" t="s">
        <v>3279</v>
      </c>
      <c r="B1052" s="26" t="s">
        <v>3457</v>
      </c>
      <c r="C1052" s="55">
        <v>1.262830902215019E-2</v>
      </c>
      <c r="D10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2" s="26" t="str">
        <f>IF(
  COUNTIF($F$3:$F1052, $F1052)=1,
  SUMIF($F:$F, $F1052, $I:$I),
  ""
)</f>
        <v/>
      </c>
      <c r="H1052" t="s">
        <v>3279</v>
      </c>
      <c r="I1052" t="s">
        <v>3457</v>
      </c>
      <c r="J1052">
        <v>0.01</v>
      </c>
    </row>
    <row r="1053" spans="1:10" x14ac:dyDescent="0.25">
      <c r="A1053" s="121" t="s">
        <v>3279</v>
      </c>
      <c r="B1053" s="26" t="s">
        <v>3479</v>
      </c>
      <c r="C1053" s="55">
        <v>2.0259319286871963E-4</v>
      </c>
      <c r="D10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3" s="26" t="str">
        <f>IF(
  COUNTIF($F$3:$F1053, $F1053)=1,
  SUMIF($F:$F, $F1053, $I:$I),
  ""
)</f>
        <v/>
      </c>
      <c r="H1053" t="s">
        <v>3279</v>
      </c>
      <c r="I1053" t="s">
        <v>3479</v>
      </c>
      <c r="J1053">
        <v>0</v>
      </c>
    </row>
    <row r="1054" spans="1:10" x14ac:dyDescent="0.25">
      <c r="A1054" s="121" t="s">
        <v>3279</v>
      </c>
      <c r="B1054" s="26" t="s">
        <v>3978</v>
      </c>
      <c r="C1054" s="55">
        <v>6.8206374932468939E-3</v>
      </c>
      <c r="D10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4" s="26" t="str">
        <f>IF(
  COUNTIF($F$3:$F1054, $F1054)=1,
  SUMIF($F:$F, $F1054, $I:$I),
  ""
)</f>
        <v/>
      </c>
      <c r="H1054" t="s">
        <v>3279</v>
      </c>
      <c r="I1054" t="s">
        <v>3978</v>
      </c>
      <c r="J1054">
        <v>0.01</v>
      </c>
    </row>
    <row r="1055" spans="1:10" x14ac:dyDescent="0.25">
      <c r="A1055" s="121" t="s">
        <v>3279</v>
      </c>
      <c r="B1055" s="26" t="s">
        <v>4372</v>
      </c>
      <c r="C1055" s="55">
        <v>0.88188816855753649</v>
      </c>
      <c r="D10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0.88</v>
      </c>
      <c r="E1055" s="26" t="str">
        <f>IF(
  COUNTIF($F$3:$F1055, $F1055)=1,
  SUMIF($F:$F, $F1055, $I:$I),
  ""
)</f>
        <v/>
      </c>
      <c r="H1055" t="s">
        <v>3279</v>
      </c>
      <c r="I1055" t="s">
        <v>4078</v>
      </c>
      <c r="J1055">
        <v>0.01</v>
      </c>
    </row>
    <row r="1056" spans="1:10" x14ac:dyDescent="0.25">
      <c r="A1056" s="121" t="s">
        <v>3279</v>
      </c>
      <c r="B1056" s="26" t="s">
        <v>3374</v>
      </c>
      <c r="C1056" s="55">
        <v>1.5667206915180983E-2</v>
      </c>
      <c r="D10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056" s="26" t="str">
        <f>IF(
  COUNTIF($F$3:$F1056, $F1056)=1,
  SUMIF($F:$F, $F1056, $I:$I),
  ""
)</f>
        <v/>
      </c>
      <c r="H1056" t="s">
        <v>3279</v>
      </c>
      <c r="I1056" t="s">
        <v>4372</v>
      </c>
      <c r="J1056">
        <v>0.88</v>
      </c>
    </row>
    <row r="1057" spans="1:10" x14ac:dyDescent="0.25">
      <c r="A1057" s="121" t="s">
        <v>3279</v>
      </c>
      <c r="B1057" s="26" t="s">
        <v>4078</v>
      </c>
      <c r="C1057" s="55">
        <v>8.9141004862236632E-3</v>
      </c>
      <c r="D10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57" s="26" t="str">
        <f>IF(
  COUNTIF($F$3:$F1057, $F1057)=1,
  SUMIF($F:$F, $F1057, $I:$I),
  ""
)</f>
        <v/>
      </c>
      <c r="H1057" t="s">
        <v>3279</v>
      </c>
      <c r="I1057" t="s">
        <v>4126</v>
      </c>
      <c r="J1057">
        <v>0.05</v>
      </c>
    </row>
    <row r="1058" spans="1:10" x14ac:dyDescent="0.25">
      <c r="A1058" s="121" t="s">
        <v>3279</v>
      </c>
      <c r="B1058" s="26" t="s">
        <v>4126</v>
      </c>
      <c r="C1058" s="55">
        <v>5.3417071853052403E-2</v>
      </c>
      <c r="D10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58" s="26" t="str">
        <f>IF(
  COUNTIF($F$3:$F1058, $F1058)=1,
  SUMIF($F:$F, $F1058, $I:$I),
  ""
)</f>
        <v/>
      </c>
      <c r="H1058" t="s">
        <v>3279</v>
      </c>
      <c r="I1058" t="s">
        <v>3374</v>
      </c>
      <c r="J1058">
        <v>0.02</v>
      </c>
    </row>
    <row r="1059" spans="1:10" x14ac:dyDescent="0.25">
      <c r="A1059" s="121" t="s">
        <v>3280</v>
      </c>
      <c r="B1059" s="26" t="s">
        <v>3222</v>
      </c>
      <c r="C1059" s="55">
        <v>6.5015278590468769E-5</v>
      </c>
      <c r="D10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59" s="26" t="str">
        <f>IF(
  COUNTIF($F$3:$F1059, $F1059)=1,
  SUMIF($F:$F, $F1059, $I:$I),
  ""
)</f>
        <v/>
      </c>
      <c r="H1059" t="s">
        <v>3280</v>
      </c>
      <c r="I1059" t="s">
        <v>3222</v>
      </c>
      <c r="J1059">
        <v>0</v>
      </c>
    </row>
    <row r="1060" spans="1:10" x14ac:dyDescent="0.25">
      <c r="A1060" s="121" t="s">
        <v>3280</v>
      </c>
      <c r="B1060" s="26" t="s">
        <v>4372</v>
      </c>
      <c r="C1060" s="55">
        <v>0.12001820427800536</v>
      </c>
      <c r="D10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060" s="26" t="str">
        <f>IF(
  COUNTIF($F$3:$F1060, $F1060)=1,
  SUMIF($F:$F, $F1060, $I:$I),
  ""
)</f>
        <v/>
      </c>
      <c r="H1060" t="s">
        <v>3280</v>
      </c>
      <c r="I1060" t="s">
        <v>4376</v>
      </c>
      <c r="J1060">
        <v>0.04</v>
      </c>
    </row>
    <row r="1061" spans="1:10" x14ac:dyDescent="0.25">
      <c r="A1061" s="121" t="s">
        <v>3280</v>
      </c>
      <c r="B1061" s="26" t="s">
        <v>3374</v>
      </c>
      <c r="C1061" s="55">
        <v>0.83876210909563753</v>
      </c>
      <c r="D10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1061" s="26" t="str">
        <f>IF(
  COUNTIF($F$3:$F1061, $F1061)=1,
  SUMIF($F:$F, $F1061, $I:$I),
  ""
)</f>
        <v/>
      </c>
      <c r="H1061" t="s">
        <v>3280</v>
      </c>
      <c r="I1061" t="s">
        <v>4372</v>
      </c>
      <c r="J1061">
        <v>0.12</v>
      </c>
    </row>
    <row r="1062" spans="1:10" x14ac:dyDescent="0.25">
      <c r="A1062" s="121" t="s">
        <v>3280</v>
      </c>
      <c r="B1062" s="26" t="s">
        <v>4376</v>
      </c>
      <c r="C1062" s="55">
        <v>4.1154671347766736E-2</v>
      </c>
      <c r="D10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62" s="26" t="str">
        <f>IF(
  COUNTIF($F$3:$F1062, $F1062)=1,
  SUMIF($F:$F, $F1062, $I:$I),
  ""
)</f>
        <v/>
      </c>
      <c r="H1062" t="s">
        <v>3280</v>
      </c>
      <c r="I1062" t="s">
        <v>3374</v>
      </c>
      <c r="J1062">
        <v>0.84</v>
      </c>
    </row>
    <row r="1063" spans="1:10" x14ac:dyDescent="0.25">
      <c r="A1063" s="121" t="s">
        <v>3285</v>
      </c>
      <c r="B1063" s="26" t="s">
        <v>276</v>
      </c>
      <c r="C1063" s="55">
        <v>3.8650700310060931E-2</v>
      </c>
      <c r="D10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63" s="26" t="str">
        <f>IF(
  COUNTIF($F$3:$F1063, $F1063)=1,
  SUMIF($F:$F, $F1063, $I:$I),
  ""
)</f>
        <v/>
      </c>
      <c r="H1063" t="s">
        <v>3285</v>
      </c>
      <c r="I1063" t="s">
        <v>276</v>
      </c>
      <c r="J1063">
        <v>0.04</v>
      </c>
    </row>
    <row r="1064" spans="1:10" x14ac:dyDescent="0.25">
      <c r="A1064" s="121" t="s">
        <v>3285</v>
      </c>
      <c r="B1064" s="26" t="s">
        <v>3173</v>
      </c>
      <c r="C1064" s="55">
        <v>4.5279589436544455E-2</v>
      </c>
      <c r="D10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64" s="26" t="str">
        <f>IF(
  COUNTIF($F$3:$F1064, $F1064)=1,
  SUMIF($F:$F, $F1064, $I:$I),
  ""
)</f>
        <v/>
      </c>
      <c r="H1064" t="s">
        <v>3285</v>
      </c>
      <c r="I1064" t="s">
        <v>3173</v>
      </c>
      <c r="J1064">
        <v>0.05</v>
      </c>
    </row>
    <row r="1065" spans="1:10" x14ac:dyDescent="0.25">
      <c r="A1065" s="121" t="s">
        <v>3285</v>
      </c>
      <c r="B1065" s="26" t="s">
        <v>3222</v>
      </c>
      <c r="C1065" s="55">
        <v>6.6823479097615724E-3</v>
      </c>
      <c r="D10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65" s="26" t="str">
        <f>IF(
  COUNTIF($F$3:$F1065, $F1065)=1,
  SUMIF($F:$F, $F1065, $I:$I),
  ""
)</f>
        <v/>
      </c>
      <c r="H1065" t="s">
        <v>3285</v>
      </c>
      <c r="I1065" t="s">
        <v>3222</v>
      </c>
      <c r="J1065">
        <v>0.01</v>
      </c>
    </row>
    <row r="1066" spans="1:10" x14ac:dyDescent="0.25">
      <c r="A1066" s="121" t="s">
        <v>3285</v>
      </c>
      <c r="B1066" s="26" t="s">
        <v>3457</v>
      </c>
      <c r="C1066" s="55">
        <v>2.886774297016999E-3</v>
      </c>
      <c r="D10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66" s="26" t="str">
        <f>IF(
  COUNTIF($F$3:$F1066, $F1066)=1,
  SUMIF($F:$F, $F1066, $I:$I),
  ""
)</f>
        <v/>
      </c>
      <c r="H1066" t="s">
        <v>3285</v>
      </c>
      <c r="I1066" t="s">
        <v>3457</v>
      </c>
      <c r="J1066">
        <v>0</v>
      </c>
    </row>
    <row r="1067" spans="1:10" x14ac:dyDescent="0.25">
      <c r="A1067" s="121" t="s">
        <v>3285</v>
      </c>
      <c r="B1067" s="26" t="s">
        <v>3477</v>
      </c>
      <c r="C1067" s="55">
        <v>0.24414626323104882</v>
      </c>
      <c r="D10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067" s="26" t="str">
        <f>IF(
  COUNTIF($F$3:$F1067, $F1067)=1,
  SUMIF($F:$F, $F1067, $I:$I),
  ""
)</f>
        <v/>
      </c>
      <c r="H1067" t="s">
        <v>3285</v>
      </c>
      <c r="I1067" t="s">
        <v>3477</v>
      </c>
      <c r="J1067">
        <v>0.24</v>
      </c>
    </row>
    <row r="1068" spans="1:10" x14ac:dyDescent="0.25">
      <c r="A1068" s="121" t="s">
        <v>3285</v>
      </c>
      <c r="B1068" s="26" t="s">
        <v>3840</v>
      </c>
      <c r="C1068" s="55">
        <v>5.3458783278092589E-5</v>
      </c>
      <c r="D10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68" s="26" t="str">
        <f>IF(
  COUNTIF($F$3:$F1068, $F1068)=1,
  SUMIF($F:$F, $F1068, $I:$I),
  ""
)</f>
        <v/>
      </c>
      <c r="H1068" t="s">
        <v>3285</v>
      </c>
      <c r="I1068" t="s">
        <v>3840</v>
      </c>
      <c r="J1068">
        <v>0</v>
      </c>
    </row>
    <row r="1069" spans="1:10" x14ac:dyDescent="0.25">
      <c r="A1069" s="121" t="s">
        <v>3285</v>
      </c>
      <c r="B1069" s="26" t="s">
        <v>3895</v>
      </c>
      <c r="C1069" s="55">
        <v>0.63038597241526795</v>
      </c>
      <c r="D10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069" s="26" t="str">
        <f>IF(
  COUNTIF($F$3:$F1069, $F1069)=1,
  SUMIF($F:$F, $F1069, $I:$I),
  ""
)</f>
        <v/>
      </c>
      <c r="H1069" t="s">
        <v>3285</v>
      </c>
      <c r="I1069" t="s">
        <v>3895</v>
      </c>
      <c r="J1069">
        <v>0.63</v>
      </c>
    </row>
    <row r="1070" spans="1:10" x14ac:dyDescent="0.25">
      <c r="A1070" s="121" t="s">
        <v>3285</v>
      </c>
      <c r="B1070" s="26" t="s">
        <v>3897</v>
      </c>
      <c r="C1070" s="55">
        <v>5.3458783278092589E-5</v>
      </c>
      <c r="D10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0" s="26" t="str">
        <f>IF(
  COUNTIF($F$3:$F1070, $F1070)=1,
  SUMIF($F:$F, $F1070, $I:$I),
  ""
)</f>
        <v/>
      </c>
      <c r="H1070" t="s">
        <v>3285</v>
      </c>
      <c r="I1070" t="s">
        <v>3897</v>
      </c>
      <c r="J1070">
        <v>0</v>
      </c>
    </row>
    <row r="1071" spans="1:10" x14ac:dyDescent="0.25">
      <c r="A1071" s="121" t="s">
        <v>3285</v>
      </c>
      <c r="B1071" s="26" t="s">
        <v>4372</v>
      </c>
      <c r="C1071" s="55">
        <v>3.186143483374318E-2</v>
      </c>
      <c r="D10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71" s="26" t="str">
        <f>IF(
  COUNTIF($F$3:$F1071, $F1071)=1,
  SUMIF($F:$F, $F1071, $I:$I),
  ""
)</f>
        <v/>
      </c>
      <c r="H1071" t="s">
        <v>3285</v>
      </c>
      <c r="I1071" t="s">
        <v>4372</v>
      </c>
      <c r="J1071">
        <v>0.03</v>
      </c>
    </row>
    <row r="1072" spans="1:10" x14ac:dyDescent="0.25">
      <c r="A1072" s="121" t="s">
        <v>3286</v>
      </c>
      <c r="B1072" s="26" t="s">
        <v>127</v>
      </c>
      <c r="C1072" s="55">
        <v>6.2952470884482207E-5</v>
      </c>
      <c r="D10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2" s="26" t="str">
        <f>IF(
  COUNTIF($F$3:$F1072, $F1072)=1,
  SUMIF($F:$F, $F1072, $I:$I),
  ""
)</f>
        <v/>
      </c>
      <c r="H1072" t="s">
        <v>3286</v>
      </c>
      <c r="I1072" t="s">
        <v>127</v>
      </c>
      <c r="J1072">
        <v>0</v>
      </c>
    </row>
    <row r="1073" spans="1:10" x14ac:dyDescent="0.25">
      <c r="A1073" s="121" t="s">
        <v>3286</v>
      </c>
      <c r="B1073" s="26" t="s">
        <v>3374</v>
      </c>
      <c r="C1073" s="55">
        <v>0.99993704752911561</v>
      </c>
      <c r="D10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073" s="26" t="str">
        <f>IF(
  COUNTIF($F$3:$F1073, $F1073)=1,
  SUMIF($F:$F, $F1073, $I:$I),
  ""
)</f>
        <v/>
      </c>
      <c r="H1073" t="s">
        <v>3286</v>
      </c>
      <c r="I1073" t="s">
        <v>3374</v>
      </c>
      <c r="J1073">
        <v>1</v>
      </c>
    </row>
    <row r="1074" spans="1:10" x14ac:dyDescent="0.25">
      <c r="A1074" s="121" t="s">
        <v>3287</v>
      </c>
      <c r="B1074" s="26" t="s">
        <v>292</v>
      </c>
      <c r="C1074" s="55">
        <v>7.3475385745775182E-4</v>
      </c>
      <c r="D10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4" s="26" t="str">
        <f>IF(
  COUNTIF($F$3:$F1074, $F1074)=1,
  SUMIF($F:$F, $F1074, $I:$I),
  ""
)</f>
        <v/>
      </c>
      <c r="H1074" t="s">
        <v>3287</v>
      </c>
      <c r="I1074" t="s">
        <v>292</v>
      </c>
      <c r="J1074">
        <v>0</v>
      </c>
    </row>
    <row r="1075" spans="1:10" x14ac:dyDescent="0.25">
      <c r="A1075" s="121" t="s">
        <v>3287</v>
      </c>
      <c r="B1075" s="26" t="s">
        <v>3457</v>
      </c>
      <c r="C1075" s="55">
        <v>0.68913788880724969</v>
      </c>
      <c r="D10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0.69</v>
      </c>
      <c r="E1075" s="26" t="str">
        <f>IF(
  COUNTIF($F$3:$F1075, $F1075)=1,
  SUMIF($F:$F, $F1075, $I:$I),
  ""
)</f>
        <v/>
      </c>
      <c r="H1075" t="s">
        <v>3287</v>
      </c>
      <c r="I1075" t="s">
        <v>3457</v>
      </c>
      <c r="J1075">
        <v>0.69</v>
      </c>
    </row>
    <row r="1076" spans="1:10" x14ac:dyDescent="0.25">
      <c r="A1076" s="121" t="s">
        <v>3287</v>
      </c>
      <c r="B1076" s="26" t="s">
        <v>3477</v>
      </c>
      <c r="C1076" s="55">
        <v>0.22458976242958612</v>
      </c>
      <c r="D10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076" s="26" t="str">
        <f>IF(
  COUNTIF($F$3:$F1076, $F1076)=1,
  SUMIF($F:$F, $F1076, $I:$I),
  ""
)</f>
        <v/>
      </c>
      <c r="H1076" t="s">
        <v>3287</v>
      </c>
      <c r="I1076" t="s">
        <v>3477</v>
      </c>
      <c r="J1076">
        <v>0.22</v>
      </c>
    </row>
    <row r="1077" spans="1:10" x14ac:dyDescent="0.25">
      <c r="A1077" s="121" t="s">
        <v>3287</v>
      </c>
      <c r="B1077" s="26" t="s">
        <v>3672</v>
      </c>
      <c r="C1077" s="55">
        <v>6.1229488121479318E-4</v>
      </c>
      <c r="D10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77" s="26" t="str">
        <f>IF(
  COUNTIF($F$3:$F1077, $F1077)=1,
  SUMIF($F:$F, $F1077, $I:$I),
  ""
)</f>
        <v/>
      </c>
      <c r="H1077" t="s">
        <v>3287</v>
      </c>
      <c r="I1077" t="s">
        <v>3672</v>
      </c>
      <c r="J1077">
        <v>0</v>
      </c>
    </row>
    <row r="1078" spans="1:10" x14ac:dyDescent="0.25">
      <c r="A1078" s="121" t="s">
        <v>3287</v>
      </c>
      <c r="B1078" s="26" t="s">
        <v>3971</v>
      </c>
      <c r="C1078" s="55">
        <v>6.3678667646338491E-3</v>
      </c>
      <c r="D10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78" s="26" t="str">
        <f>IF(
  COUNTIF($F$3:$F1078, $F1078)=1,
  SUMIF($F:$F, $F1078, $I:$I),
  ""
)</f>
        <v/>
      </c>
      <c r="H1078" t="s">
        <v>3287</v>
      </c>
      <c r="I1078" t="s">
        <v>3971</v>
      </c>
      <c r="J1078">
        <v>0.01</v>
      </c>
    </row>
    <row r="1079" spans="1:10" x14ac:dyDescent="0.25">
      <c r="A1079" s="121" t="s">
        <v>3287</v>
      </c>
      <c r="B1079" s="26" t="s">
        <v>3374</v>
      </c>
      <c r="C1079" s="55">
        <v>7.7087925544942468E-2</v>
      </c>
      <c r="D10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079" s="26" t="str">
        <f>IF(
  COUNTIF($F$3:$F1079, $F1079)=1,
  SUMIF($F:$F, $F1079, $I:$I),
  ""
)</f>
        <v/>
      </c>
      <c r="H1079" t="s">
        <v>3287</v>
      </c>
      <c r="I1079" t="s">
        <v>4376</v>
      </c>
      <c r="J1079">
        <v>0</v>
      </c>
    </row>
    <row r="1080" spans="1:10" x14ac:dyDescent="0.25">
      <c r="A1080" s="121" t="s">
        <v>3287</v>
      </c>
      <c r="B1080" s="26" t="s">
        <v>4376</v>
      </c>
      <c r="C1080" s="55">
        <v>1.4695077149155036E-3</v>
      </c>
      <c r="D10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0" s="26" t="str">
        <f>IF(
  COUNTIF($F$3:$F1080, $F1080)=1,
  SUMIF($F:$F, $F1080, $I:$I),
  ""
)</f>
        <v/>
      </c>
      <c r="H1080" t="s">
        <v>3287</v>
      </c>
      <c r="I1080" t="s">
        <v>3374</v>
      </c>
      <c r="J1080">
        <v>0.08</v>
      </c>
    </row>
    <row r="1081" spans="1:10" x14ac:dyDescent="0.25">
      <c r="A1081" s="121" t="s">
        <v>3288</v>
      </c>
      <c r="B1081" s="26" t="s">
        <v>3173</v>
      </c>
      <c r="C1081" s="55">
        <v>0.7676252019386105</v>
      </c>
      <c r="D10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1081" s="26" t="str">
        <f>IF(
  COUNTIF($F$3:$F1081, $F1081)=1,
  SUMIF($F:$F, $F1081, $I:$I),
  ""
)</f>
        <v/>
      </c>
      <c r="H1081" t="s">
        <v>3288</v>
      </c>
      <c r="I1081" t="s">
        <v>3173</v>
      </c>
      <c r="J1081">
        <v>0.77</v>
      </c>
    </row>
    <row r="1082" spans="1:10" x14ac:dyDescent="0.25">
      <c r="A1082" s="121" t="s">
        <v>3288</v>
      </c>
      <c r="B1082" s="26" t="s">
        <v>3222</v>
      </c>
      <c r="C1082" s="55">
        <v>1.2794830371567055E-2</v>
      </c>
      <c r="D10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082" s="26" t="str">
        <f>IF(
  COUNTIF($F$3:$F1082, $F1082)=1,
  SUMIF($F:$F, $F1082, $I:$I),
  ""
)</f>
        <v/>
      </c>
      <c r="H1082" t="s">
        <v>3288</v>
      </c>
      <c r="I1082" t="s">
        <v>3222</v>
      </c>
      <c r="J1082">
        <v>0.01</v>
      </c>
    </row>
    <row r="1083" spans="1:10" x14ac:dyDescent="0.25">
      <c r="A1083" s="121" t="s">
        <v>3288</v>
      </c>
      <c r="B1083" s="26" t="s">
        <v>3895</v>
      </c>
      <c r="C1083" s="55">
        <v>4.0387722132471764E-2</v>
      </c>
      <c r="D10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83" s="26" t="str">
        <f>IF(
  COUNTIF($F$3:$F1083, $F1083)=1,
  SUMIF($F:$F, $F1083, $I:$I),
  ""
)</f>
        <v/>
      </c>
      <c r="H1083" t="s">
        <v>3288</v>
      </c>
      <c r="I1083" t="s">
        <v>3895</v>
      </c>
      <c r="J1083">
        <v>0.04</v>
      </c>
    </row>
    <row r="1084" spans="1:10" x14ac:dyDescent="0.25">
      <c r="A1084" s="121" t="s">
        <v>3288</v>
      </c>
      <c r="B1084" s="26" t="s">
        <v>3897</v>
      </c>
      <c r="C1084" s="55">
        <v>5.1696284329563855E-4</v>
      </c>
      <c r="D10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4" s="26" t="str">
        <f>IF(
  COUNTIF($F$3:$F1084, $F1084)=1,
  SUMIF($F:$F, $F1084, $I:$I),
  ""
)</f>
        <v/>
      </c>
      <c r="H1084" t="s">
        <v>3288</v>
      </c>
      <c r="I1084" t="s">
        <v>3897</v>
      </c>
      <c r="J1084">
        <v>0</v>
      </c>
    </row>
    <row r="1085" spans="1:10" x14ac:dyDescent="0.25">
      <c r="A1085" s="121" t="s">
        <v>3288</v>
      </c>
      <c r="B1085" s="26" t="s">
        <v>4372</v>
      </c>
      <c r="C1085" s="55">
        <v>1.6155088852988703E-3</v>
      </c>
      <c r="D10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5" s="26" t="str">
        <f>IF(
  COUNTIF($F$3:$F1085, $F1085)=1,
  SUMIF($F:$F, $F1085, $I:$I),
  ""
)</f>
        <v/>
      </c>
      <c r="H1085" t="s">
        <v>3288</v>
      </c>
      <c r="I1085" t="s">
        <v>4372</v>
      </c>
      <c r="J1085">
        <v>0</v>
      </c>
    </row>
    <row r="1086" spans="1:10" x14ac:dyDescent="0.25">
      <c r="A1086" s="121" t="s">
        <v>3288</v>
      </c>
      <c r="B1086" s="26" t="s">
        <v>3374</v>
      </c>
      <c r="C1086" s="55">
        <v>0.17705977382875623</v>
      </c>
      <c r="D10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086" s="26" t="str">
        <f>IF(
  COUNTIF($F$3:$F1086, $F1086)=1,
  SUMIF($F:$F, $F1086, $I:$I),
  ""
)</f>
        <v/>
      </c>
      <c r="H1086" t="s">
        <v>3288</v>
      </c>
      <c r="I1086" t="s">
        <v>3374</v>
      </c>
      <c r="J1086">
        <v>0.18</v>
      </c>
    </row>
    <row r="1087" spans="1:10" x14ac:dyDescent="0.25">
      <c r="A1087" s="121" t="s">
        <v>3289</v>
      </c>
      <c r="B1087" s="26" t="s">
        <v>3479</v>
      </c>
      <c r="C1087" s="55">
        <v>0.43601840526530405</v>
      </c>
      <c r="D10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0.44</v>
      </c>
      <c r="E1087" s="26" t="str">
        <f>IF(
  COUNTIF($F$3:$F1087, $F1087)=1,
  SUMIF($F:$F, $F1087, $I:$I),
  ""
)</f>
        <v/>
      </c>
      <c r="H1087" t="s">
        <v>3289</v>
      </c>
      <c r="I1087" t="s">
        <v>3479</v>
      </c>
      <c r="J1087">
        <v>0.44</v>
      </c>
    </row>
    <row r="1088" spans="1:10" x14ac:dyDescent="0.25">
      <c r="A1088" s="121" t="s">
        <v>3289</v>
      </c>
      <c r="B1088" s="26" t="s">
        <v>3978</v>
      </c>
      <c r="C1088" s="55">
        <v>2.5802318131516091E-2</v>
      </c>
      <c r="D10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088" s="26" t="str">
        <f>IF(
  COUNTIF($F$3:$F1088, $F1088)=1,
  SUMIF($F:$F, $F1088, $I:$I),
  ""
)</f>
        <v/>
      </c>
      <c r="H1088" t="s">
        <v>3289</v>
      </c>
      <c r="I1088" t="s">
        <v>3978</v>
      </c>
      <c r="J1088">
        <v>0.03</v>
      </c>
    </row>
    <row r="1089" spans="1:10" x14ac:dyDescent="0.25">
      <c r="A1089" s="121" t="s">
        <v>3289</v>
      </c>
      <c r="B1089" s="26" t="s">
        <v>4078</v>
      </c>
      <c r="C1089" s="55">
        <v>3.5529151377482653E-3</v>
      </c>
      <c r="D10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89" s="26" t="str">
        <f>IF(
  COUNTIF($F$3:$F1089, $F1089)=1,
  SUMIF($F:$F, $F1089, $I:$I),
  ""
)</f>
        <v/>
      </c>
      <c r="H1089" t="s">
        <v>3289</v>
      </c>
      <c r="I1089" t="s">
        <v>4078</v>
      </c>
      <c r="J1089">
        <v>0</v>
      </c>
    </row>
    <row r="1090" spans="1:10" x14ac:dyDescent="0.25">
      <c r="A1090" s="121" t="s">
        <v>3289</v>
      </c>
      <c r="B1090" s="26" t="s">
        <v>4126</v>
      </c>
      <c r="C1090" s="55">
        <v>0.53462636146543163</v>
      </c>
      <c r="D10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090" s="26" t="str">
        <f>IF(
  COUNTIF($F$3:$F1090, $F1090)=1,
  SUMIF($F:$F, $F1090, $I:$I),
  ""
)</f>
        <v/>
      </c>
      <c r="H1090" t="s">
        <v>3289</v>
      </c>
      <c r="I1090" t="s">
        <v>4126</v>
      </c>
      <c r="J1090">
        <v>0.53</v>
      </c>
    </row>
    <row r="1091" spans="1:10" x14ac:dyDescent="0.25">
      <c r="A1091" s="121" t="s">
        <v>3290</v>
      </c>
      <c r="B1091" s="26" t="s">
        <v>290</v>
      </c>
      <c r="C1091" s="55">
        <v>0.26573858507150672</v>
      </c>
      <c r="D10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091" s="26" t="str">
        <f>IF(
  COUNTIF($F$3:$F1091, $F1091)=1,
  SUMIF($F:$F, $F1091, $I:$I),
  ""
)</f>
        <v/>
      </c>
      <c r="H1091" t="s">
        <v>3290</v>
      </c>
      <c r="I1091" t="s">
        <v>290</v>
      </c>
      <c r="J1091">
        <v>0.27</v>
      </c>
    </row>
    <row r="1092" spans="1:10" x14ac:dyDescent="0.25">
      <c r="A1092" s="121" t="s">
        <v>3290</v>
      </c>
      <c r="B1092" s="26" t="s">
        <v>3222</v>
      </c>
      <c r="C1092" s="55">
        <v>9.5025419299662651E-5</v>
      </c>
      <c r="D10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92" s="26" t="str">
        <f>IF(
  COUNTIF($F$3:$F1092, $F1092)=1,
  SUMIF($F:$F, $F1092, $I:$I),
  ""
)</f>
        <v/>
      </c>
      <c r="H1092" t="s">
        <v>3290</v>
      </c>
      <c r="I1092" t="s">
        <v>3222</v>
      </c>
      <c r="J1092">
        <v>0</v>
      </c>
    </row>
    <row r="1093" spans="1:10" x14ac:dyDescent="0.25">
      <c r="A1093" s="121" t="s">
        <v>3290</v>
      </c>
      <c r="B1093" s="26" t="s">
        <v>3457</v>
      </c>
      <c r="C1093" s="55">
        <v>0.15436879365230197</v>
      </c>
      <c r="D10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093" s="26" t="str">
        <f>IF(
  COUNTIF($F$3:$F1093, $F1093)=1,
  SUMIF($F:$F, $F1093, $I:$I),
  ""
)</f>
        <v/>
      </c>
      <c r="H1093" t="s">
        <v>3290</v>
      </c>
      <c r="I1093" t="s">
        <v>3457</v>
      </c>
      <c r="J1093">
        <v>0.15</v>
      </c>
    </row>
    <row r="1094" spans="1:10" x14ac:dyDescent="0.25">
      <c r="A1094" s="121" t="s">
        <v>3290</v>
      </c>
      <c r="B1094" s="26" t="s">
        <v>3477</v>
      </c>
      <c r="C1094" s="55">
        <v>0.49341948971349825</v>
      </c>
      <c r="D10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094" s="26" t="str">
        <f>IF(
  COUNTIF($F$3:$F1094, $F1094)=1,
  SUMIF($F:$F, $F1094, $I:$I),
  ""
)</f>
        <v/>
      </c>
      <c r="H1094" t="s">
        <v>3290</v>
      </c>
      <c r="I1094" t="s">
        <v>3477</v>
      </c>
      <c r="J1094">
        <v>0.49</v>
      </c>
    </row>
    <row r="1095" spans="1:10" x14ac:dyDescent="0.25">
      <c r="A1095" s="121" t="s">
        <v>3290</v>
      </c>
      <c r="B1095" s="26" t="s">
        <v>3840</v>
      </c>
      <c r="C1095" s="55">
        <v>1.4253812894949396E-4</v>
      </c>
      <c r="D10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095" s="26" t="str">
        <f>IF(
  COUNTIF($F$3:$F1095, $F1095)=1,
  SUMIF($F:$F, $F1095, $I:$I),
  ""
)</f>
        <v/>
      </c>
      <c r="H1095" t="s">
        <v>3290</v>
      </c>
      <c r="I1095" t="s">
        <v>3840</v>
      </c>
      <c r="J1095">
        <v>0</v>
      </c>
    </row>
    <row r="1096" spans="1:10" x14ac:dyDescent="0.25">
      <c r="A1096" s="121" t="s">
        <v>3290</v>
      </c>
      <c r="B1096" s="26" t="s">
        <v>4372</v>
      </c>
      <c r="C1096" s="55">
        <v>4.8320425713878457E-2</v>
      </c>
      <c r="D10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096" s="26" t="str">
        <f>IF(
  COUNTIF($F$3:$F1096, $F1096)=1,
  SUMIF($F:$F, $F1096, $I:$I),
  ""
)</f>
        <v/>
      </c>
      <c r="H1096" t="s">
        <v>3290</v>
      </c>
      <c r="I1096" t="s">
        <v>4372</v>
      </c>
      <c r="J1096">
        <v>0.05</v>
      </c>
    </row>
    <row r="1097" spans="1:10" x14ac:dyDescent="0.25">
      <c r="A1097" s="121" t="s">
        <v>3290</v>
      </c>
      <c r="B1097" s="26" t="s">
        <v>3374</v>
      </c>
      <c r="C1097" s="55">
        <v>3.7915142300565391E-2</v>
      </c>
      <c r="D10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097" s="26" t="str">
        <f>IF(
  COUNTIF($F$3:$F1097, $F1097)=1,
  SUMIF($F:$F, $F1097, $I:$I),
  ""
)</f>
        <v/>
      </c>
      <c r="H1097" t="s">
        <v>3290</v>
      </c>
      <c r="I1097" t="s">
        <v>3374</v>
      </c>
      <c r="J1097">
        <v>0.04</v>
      </c>
    </row>
    <row r="1098" spans="1:10" x14ac:dyDescent="0.25">
      <c r="A1098" s="121" t="s">
        <v>3301</v>
      </c>
      <c r="B1098" s="26" t="s">
        <v>290</v>
      </c>
      <c r="C1098" s="55">
        <v>0.54952188788490242</v>
      </c>
      <c r="D10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0.55000000000000004</v>
      </c>
      <c r="E1098" s="26" t="str">
        <f>IF(
  COUNTIF($F$3:$F1098, $F1098)=1,
  SUMIF($F:$F, $F1098, $I:$I),
  ""
)</f>
        <v/>
      </c>
      <c r="H1098" t="s">
        <v>3301</v>
      </c>
      <c r="I1098" t="s">
        <v>290</v>
      </c>
      <c r="J1098">
        <v>0.55000000000000004</v>
      </c>
    </row>
    <row r="1099" spans="1:10" x14ac:dyDescent="0.25">
      <c r="A1099" s="121" t="s">
        <v>3301</v>
      </c>
      <c r="B1099" s="26" t="s">
        <v>3457</v>
      </c>
      <c r="C1099" s="55">
        <v>5.9829809632423826E-2</v>
      </c>
      <c r="D10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099" s="26" t="str">
        <f>IF(
  COUNTIF($F$3:$F1099, $F1099)=1,
  SUMIF($F:$F, $F1099, $I:$I),
  ""
)</f>
        <v/>
      </c>
      <c r="H1099" t="s">
        <v>3301</v>
      </c>
      <c r="I1099" t="s">
        <v>3457</v>
      </c>
      <c r="J1099">
        <v>0.06</v>
      </c>
    </row>
    <row r="1100" spans="1:10" x14ac:dyDescent="0.25">
      <c r="A1100" s="121" t="s">
        <v>3301</v>
      </c>
      <c r="B1100" s="26" t="s">
        <v>3477</v>
      </c>
      <c r="C1100" s="55">
        <v>0.24493376611983506</v>
      </c>
      <c r="D11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100" s="26" t="str">
        <f>IF(
  COUNTIF($F$3:$F1100, $F1100)=1,
  SUMIF($F:$F, $F1100, $I:$I),
  ""
)</f>
        <v/>
      </c>
      <c r="H1100" t="s">
        <v>3301</v>
      </c>
      <c r="I1100" t="s">
        <v>3477</v>
      </c>
      <c r="J1100">
        <v>0.24</v>
      </c>
    </row>
    <row r="1101" spans="1:10" x14ac:dyDescent="0.25">
      <c r="A1101" s="121" t="s">
        <v>3301</v>
      </c>
      <c r="B1101" s="26" t="s">
        <v>4372</v>
      </c>
      <c r="C1101" s="55">
        <v>0.14571453636283885</v>
      </c>
      <c r="D11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101" s="26" t="str">
        <f>IF(
  COUNTIF($F$3:$F1101, $F1101)=1,
  SUMIF($F:$F, $F1101, $I:$I),
  ""
)</f>
        <v/>
      </c>
      <c r="H1101" t="s">
        <v>3301</v>
      </c>
      <c r="I1101" t="s">
        <v>4372</v>
      </c>
      <c r="J1101">
        <v>0.15</v>
      </c>
    </row>
    <row r="1102" spans="1:10" x14ac:dyDescent="0.25">
      <c r="A1102" s="121" t="s">
        <v>3953</v>
      </c>
      <c r="B1102" s="26" t="s">
        <v>12</v>
      </c>
      <c r="C1102" s="55">
        <v>2.5321490123293121E-2</v>
      </c>
      <c r="D11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02" s="26" t="str">
        <f>IF(
  COUNTIF($F$3:$F1102, $F1102)=1,
  SUMIF($F:$F, $F1102, $I:$I),
  ""
)</f>
        <v/>
      </c>
      <c r="H1102" t="s">
        <v>3953</v>
      </c>
      <c r="I1102" t="s">
        <v>12</v>
      </c>
      <c r="J1102">
        <v>0.03</v>
      </c>
    </row>
    <row r="1103" spans="1:10" x14ac:dyDescent="0.25">
      <c r="A1103" s="121" t="s">
        <v>3953</v>
      </c>
      <c r="B1103" s="26" t="s">
        <v>3173</v>
      </c>
      <c r="C1103" s="55">
        <v>8.7896062574572442E-2</v>
      </c>
      <c r="D11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103" s="26" t="str">
        <f>IF(
  COUNTIF($F$3:$F1103, $F1103)=1,
  SUMIF($F:$F, $F1103, $I:$I),
  ""
)</f>
        <v/>
      </c>
      <c r="H1103" t="s">
        <v>3953</v>
      </c>
      <c r="I1103" t="s">
        <v>3173</v>
      </c>
      <c r="J1103">
        <v>0.09</v>
      </c>
    </row>
    <row r="1104" spans="1:10" x14ac:dyDescent="0.25">
      <c r="A1104" s="121" t="s">
        <v>3953</v>
      </c>
      <c r="B1104" s="26" t="s">
        <v>3457</v>
      </c>
      <c r="C1104" s="55">
        <v>9.0149807768792264E-3</v>
      </c>
      <c r="D11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04" s="26" t="str">
        <f>IF(
  COUNTIF($F$3:$F1104, $F1104)=1,
  SUMIF($F:$F, $F1104, $I:$I),
  ""
)</f>
        <v/>
      </c>
      <c r="H1104" t="s">
        <v>3953</v>
      </c>
      <c r="I1104" t="s">
        <v>3457</v>
      </c>
      <c r="J1104">
        <v>0.01</v>
      </c>
    </row>
    <row r="1105" spans="1:10" x14ac:dyDescent="0.25">
      <c r="A1105" s="121" t="s">
        <v>3953</v>
      </c>
      <c r="B1105" s="26" t="s">
        <v>3477</v>
      </c>
      <c r="C1105" s="55">
        <v>3.4999337133766406E-2</v>
      </c>
      <c r="D11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05" s="26" t="str">
        <f>IF(
  COUNTIF($F$3:$F1105, $F1105)=1,
  SUMIF($F:$F, $F1105, $I:$I),
  ""
)</f>
        <v/>
      </c>
      <c r="H1105" t="s">
        <v>3953</v>
      </c>
      <c r="I1105" t="s">
        <v>3477</v>
      </c>
      <c r="J1105">
        <v>0.03</v>
      </c>
    </row>
    <row r="1106" spans="1:10" x14ac:dyDescent="0.25">
      <c r="A1106" s="121" t="s">
        <v>3953</v>
      </c>
      <c r="B1106" s="26" t="s">
        <v>3670</v>
      </c>
      <c r="C1106" s="55">
        <v>4.5472623624552559E-2</v>
      </c>
      <c r="D11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06" s="26" t="str">
        <f>IF(
  COUNTIF($F$3:$F1106, $F1106)=1,
  SUMIF($F:$F, $F1106, $I:$I),
  ""
)</f>
        <v/>
      </c>
      <c r="H1106" t="s">
        <v>3953</v>
      </c>
      <c r="I1106" t="s">
        <v>3670</v>
      </c>
      <c r="J1106">
        <v>0.05</v>
      </c>
    </row>
    <row r="1107" spans="1:10" x14ac:dyDescent="0.25">
      <c r="A1107" s="121" t="s">
        <v>3953</v>
      </c>
      <c r="B1107" s="26" t="s">
        <v>3672</v>
      </c>
      <c r="C1107" s="55">
        <v>1.5378496619382207E-2</v>
      </c>
      <c r="D11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07" s="26" t="str">
        <f>IF(
  COUNTIF($F$3:$F1107, $F1107)=1,
  SUMIF($F:$F, $F1107, $I:$I),
  ""
)</f>
        <v/>
      </c>
      <c r="H1107" t="s">
        <v>3953</v>
      </c>
      <c r="I1107" t="s">
        <v>3672</v>
      </c>
      <c r="J1107">
        <v>0.02</v>
      </c>
    </row>
    <row r="1108" spans="1:10" x14ac:dyDescent="0.25">
      <c r="A1108" s="121" t="s">
        <v>3953</v>
      </c>
      <c r="B1108" s="26" t="s">
        <v>3713</v>
      </c>
      <c r="C1108" s="55">
        <v>0.17406867294180031</v>
      </c>
      <c r="D11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108" s="26" t="str">
        <f>IF(
  COUNTIF($F$3:$F1108, $F1108)=1,
  SUMIF($F:$F, $F1108, $I:$I),
  ""
)</f>
        <v/>
      </c>
      <c r="H1108" t="s">
        <v>3953</v>
      </c>
      <c r="I1108" t="s">
        <v>3713</v>
      </c>
      <c r="J1108">
        <v>0.17</v>
      </c>
    </row>
    <row r="1109" spans="1:10" x14ac:dyDescent="0.25">
      <c r="A1109" s="121" t="s">
        <v>3953</v>
      </c>
      <c r="B1109" s="26" t="s">
        <v>3779</v>
      </c>
      <c r="C1109" s="55">
        <v>1.1268725971099031E-2</v>
      </c>
      <c r="D11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09" s="26" t="str">
        <f>IF(
  COUNTIF($F$3:$F1109, $F1109)=1,
  SUMIF($F:$F, $F1109, $I:$I),
  ""
)</f>
        <v/>
      </c>
      <c r="H1109" t="s">
        <v>3953</v>
      </c>
      <c r="I1109" t="s">
        <v>3779</v>
      </c>
      <c r="J1109">
        <v>0.01</v>
      </c>
    </row>
    <row r="1110" spans="1:10" x14ac:dyDescent="0.25">
      <c r="A1110" s="121" t="s">
        <v>3953</v>
      </c>
      <c r="B1110" s="26" t="s">
        <v>3895</v>
      </c>
      <c r="C1110" s="55">
        <v>6.2309425957841709E-3</v>
      </c>
      <c r="D11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10" s="26" t="str">
        <f>IF(
  COUNTIF($F$3:$F1110, $F1110)=1,
  SUMIF($F:$F, $F1110, $I:$I),
  ""
)</f>
        <v/>
      </c>
      <c r="H1110" t="s">
        <v>3953</v>
      </c>
      <c r="I1110" t="s">
        <v>3895</v>
      </c>
      <c r="J1110">
        <v>0.01</v>
      </c>
    </row>
    <row r="1111" spans="1:10" x14ac:dyDescent="0.25">
      <c r="A1111" s="121" t="s">
        <v>3953</v>
      </c>
      <c r="B1111" s="26" t="s">
        <v>3897</v>
      </c>
      <c r="C1111" s="55">
        <v>6.6286623359406067E-4</v>
      </c>
      <c r="D11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1" s="26" t="str">
        <f>IF(
  COUNTIF($F$3:$F1111, $F1111)=1,
  SUMIF($F:$F, $F1111, $I:$I),
  ""
)</f>
        <v/>
      </c>
      <c r="H1111" t="s">
        <v>3953</v>
      </c>
      <c r="I1111" t="s">
        <v>3897</v>
      </c>
      <c r="J1111">
        <v>0</v>
      </c>
    </row>
    <row r="1112" spans="1:10" x14ac:dyDescent="0.25">
      <c r="A1112" s="121" t="s">
        <v>3953</v>
      </c>
      <c r="B1112" s="26" t="s">
        <v>3978</v>
      </c>
      <c r="C1112" s="55">
        <v>3.1817579212514912E-3</v>
      </c>
      <c r="D11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2" s="26" t="str">
        <f>IF(
  COUNTIF($F$3:$F1112, $F1112)=1,
  SUMIF($F:$F, $F1112, $I:$I),
  ""
)</f>
        <v/>
      </c>
      <c r="H1112" t="s">
        <v>3953</v>
      </c>
      <c r="I1112" t="s">
        <v>3978</v>
      </c>
      <c r="J1112">
        <v>0</v>
      </c>
    </row>
    <row r="1113" spans="1:10" x14ac:dyDescent="0.25">
      <c r="A1113" s="121" t="s">
        <v>3953</v>
      </c>
      <c r="B1113" s="26" t="s">
        <v>3971</v>
      </c>
      <c r="C1113" s="55">
        <v>6.6286623359406067E-4</v>
      </c>
      <c r="D11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3" s="26" t="str">
        <f>IF(
  COUNTIF($F$3:$F1113, $F1113)=1,
  SUMIF($F:$F, $F1113, $I:$I),
  ""
)</f>
        <v/>
      </c>
      <c r="H1113" t="s">
        <v>3953</v>
      </c>
      <c r="I1113" t="s">
        <v>3971</v>
      </c>
      <c r="J1113">
        <v>0</v>
      </c>
    </row>
    <row r="1114" spans="1:10" x14ac:dyDescent="0.25">
      <c r="A1114" s="121" t="s">
        <v>3953</v>
      </c>
      <c r="B1114" s="26" t="s">
        <v>3374</v>
      </c>
      <c r="C1114" s="55">
        <v>0.58544345751027438</v>
      </c>
      <c r="D11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114" s="26" t="str">
        <f>IF(
  COUNTIF($F$3:$F1114, $F1114)=1,
  SUMIF($F:$F, $F1114, $I:$I),
  ""
)</f>
        <v/>
      </c>
      <c r="H1114" t="s">
        <v>3953</v>
      </c>
      <c r="I1114" t="s">
        <v>4257</v>
      </c>
      <c r="J1114">
        <v>0</v>
      </c>
    </row>
    <row r="1115" spans="1:10" x14ac:dyDescent="0.25">
      <c r="A1115" s="121" t="s">
        <v>3953</v>
      </c>
      <c r="B1115" s="26" t="s">
        <v>4257</v>
      </c>
      <c r="C1115" s="55">
        <v>1.3257324671881213E-4</v>
      </c>
      <c r="D11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5" s="26" t="str">
        <f>IF(
  COUNTIF($F$3:$F1115, $F1115)=1,
  SUMIF($F:$F, $F1115, $I:$I),
  ""
)</f>
        <v/>
      </c>
      <c r="H1115" t="s">
        <v>3953</v>
      </c>
      <c r="I1115" t="s">
        <v>4376</v>
      </c>
      <c r="J1115">
        <v>0</v>
      </c>
    </row>
    <row r="1116" spans="1:10" x14ac:dyDescent="0.25">
      <c r="A1116" s="121" t="s">
        <v>3953</v>
      </c>
      <c r="B1116" s="26" t="s">
        <v>4376</v>
      </c>
      <c r="C1116" s="55">
        <v>2.6514649343762427E-4</v>
      </c>
      <c r="D11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6" s="26" t="str">
        <f>IF(
  COUNTIF($F$3:$F1116, $F1116)=1,
  SUMIF($F:$F, $F1116, $I:$I),
  ""
)</f>
        <v/>
      </c>
      <c r="H1116" t="s">
        <v>3953</v>
      </c>
      <c r="I1116" t="s">
        <v>3374</v>
      </c>
      <c r="J1116">
        <v>0.59</v>
      </c>
    </row>
    <row r="1117" spans="1:10" x14ac:dyDescent="0.25">
      <c r="A1117" s="121" t="s">
        <v>3954</v>
      </c>
      <c r="B1117" s="26" t="s">
        <v>292</v>
      </c>
      <c r="C1117" s="55">
        <v>2.5025025025025014E-4</v>
      </c>
      <c r="D11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17" s="26" t="str">
        <f>IF(
  COUNTIF($F$3:$F1117, $F1117)=1,
  SUMIF($F:$F, $F1117, $I:$I),
  ""
)</f>
        <v/>
      </c>
      <c r="H1117" t="s">
        <v>3954</v>
      </c>
      <c r="I1117" t="s">
        <v>292</v>
      </c>
      <c r="J1117">
        <v>0</v>
      </c>
    </row>
    <row r="1118" spans="1:10" x14ac:dyDescent="0.25">
      <c r="A1118" s="121" t="s">
        <v>3954</v>
      </c>
      <c r="B1118" s="26" t="s">
        <v>3457</v>
      </c>
      <c r="C1118" s="55">
        <v>0.59296796796796813</v>
      </c>
      <c r="D11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0.59</v>
      </c>
      <c r="E1118" s="26" t="str">
        <f>IF(
  COUNTIF($F$3:$F1118, $F1118)=1,
  SUMIF($F:$F, $F1118, $I:$I),
  ""
)</f>
        <v/>
      </c>
      <c r="H1118" t="s">
        <v>3954</v>
      </c>
      <c r="I1118" t="s">
        <v>3457</v>
      </c>
      <c r="J1118">
        <v>0.59</v>
      </c>
    </row>
    <row r="1119" spans="1:10" x14ac:dyDescent="0.25">
      <c r="A1119" s="121" t="s">
        <v>3954</v>
      </c>
      <c r="B1119" s="26" t="s">
        <v>3477</v>
      </c>
      <c r="C1119" s="55">
        <v>0.25312812812812802</v>
      </c>
      <c r="D11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1119" s="26" t="str">
        <f>IF(
  COUNTIF($F$3:$F1119, $F1119)=1,
  SUMIF($F:$F, $F1119, $I:$I),
  ""
)</f>
        <v/>
      </c>
      <c r="H1119" t="s">
        <v>3954</v>
      </c>
      <c r="I1119" t="s">
        <v>3477</v>
      </c>
      <c r="J1119">
        <v>0.25</v>
      </c>
    </row>
    <row r="1120" spans="1:10" x14ac:dyDescent="0.25">
      <c r="A1120" s="121" t="s">
        <v>3954</v>
      </c>
      <c r="B1120" s="26" t="s">
        <v>3479</v>
      </c>
      <c r="C1120" s="55">
        <v>0.10573073073073067</v>
      </c>
      <c r="D11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20" s="26" t="str">
        <f>IF(
  COUNTIF($F$3:$F1120, $F1120)=1,
  SUMIF($F:$F, $F1120, $I:$I),
  ""
)</f>
        <v/>
      </c>
      <c r="H1120" t="s">
        <v>3954</v>
      </c>
      <c r="I1120" t="s">
        <v>3479</v>
      </c>
      <c r="J1120">
        <v>0.11</v>
      </c>
    </row>
    <row r="1121" spans="1:10" x14ac:dyDescent="0.25">
      <c r="A1121" s="121" t="s">
        <v>3954</v>
      </c>
      <c r="B1121" s="26" t="s">
        <v>3672</v>
      </c>
      <c r="C1121" s="55">
        <v>1.3763763763763757E-3</v>
      </c>
      <c r="D11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1" s="26" t="str">
        <f>IF(
  COUNTIF($F$3:$F1121, $F1121)=1,
  SUMIF($F:$F, $F1121, $I:$I),
  ""
)</f>
        <v/>
      </c>
      <c r="H1121" t="s">
        <v>3954</v>
      </c>
      <c r="I1121" t="s">
        <v>3672</v>
      </c>
      <c r="J1121">
        <v>0</v>
      </c>
    </row>
    <row r="1122" spans="1:10" x14ac:dyDescent="0.25">
      <c r="A1122" s="121" t="s">
        <v>3954</v>
      </c>
      <c r="B1122" s="26" t="s">
        <v>3971</v>
      </c>
      <c r="C1122" s="55">
        <v>3.0467967967967954E-2</v>
      </c>
      <c r="D11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22" s="26" t="str">
        <f>IF(
  COUNTIF($F$3:$F1122, $F1122)=1,
  SUMIF($F:$F, $F1122, $I:$I),
  ""
)</f>
        <v/>
      </c>
      <c r="H1122" t="s">
        <v>3954</v>
      </c>
      <c r="I1122" t="s">
        <v>3971</v>
      </c>
      <c r="J1122">
        <v>0.03</v>
      </c>
    </row>
    <row r="1123" spans="1:10" x14ac:dyDescent="0.25">
      <c r="A1123" s="121" t="s">
        <v>3954</v>
      </c>
      <c r="B1123" s="26" t="s">
        <v>3374</v>
      </c>
      <c r="C1123" s="55">
        <v>1.4014014014014009E-2</v>
      </c>
      <c r="D11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23" s="26" t="str">
        <f>IF(
  COUNTIF($F$3:$F1123, $F1123)=1,
  SUMIF($F:$F, $F1123, $I:$I),
  ""
)</f>
        <v/>
      </c>
      <c r="H1123" t="s">
        <v>3954</v>
      </c>
      <c r="I1123" t="s">
        <v>4126</v>
      </c>
      <c r="J1123">
        <v>0</v>
      </c>
    </row>
    <row r="1124" spans="1:10" x14ac:dyDescent="0.25">
      <c r="A1124" s="121" t="s">
        <v>3954</v>
      </c>
      <c r="B1124" s="26" t="s">
        <v>4126</v>
      </c>
      <c r="C1124" s="55">
        <v>2.0645645645645636E-3</v>
      </c>
      <c r="D11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4" s="26" t="str">
        <f>IF(
  COUNTIF($F$3:$F1124, $F1124)=1,
  SUMIF($F:$F, $F1124, $I:$I),
  ""
)</f>
        <v/>
      </c>
      <c r="H1124" t="s">
        <v>3954</v>
      </c>
      <c r="I1124" t="s">
        <v>3374</v>
      </c>
      <c r="J1124">
        <v>0.01</v>
      </c>
    </row>
    <row r="1125" spans="1:10" x14ac:dyDescent="0.25">
      <c r="A1125" s="121" t="s">
        <v>3955</v>
      </c>
      <c r="B1125" s="26" t="s">
        <v>3374</v>
      </c>
      <c r="C1125" s="55">
        <v>1</v>
      </c>
      <c r="D11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25" s="26" t="str">
        <f>IF(
  COUNTIF($F$3:$F1125, $F1125)=1,
  SUMIF($F:$F, $F1125, $I:$I),
  ""
)</f>
        <v/>
      </c>
      <c r="H1125" t="s">
        <v>3955</v>
      </c>
      <c r="I1125" t="s">
        <v>3374</v>
      </c>
      <c r="J1125">
        <v>1</v>
      </c>
    </row>
    <row r="1126" spans="1:10" x14ac:dyDescent="0.25">
      <c r="A1126" s="121" t="s">
        <v>4094</v>
      </c>
      <c r="B1126" s="26" t="s">
        <v>292</v>
      </c>
      <c r="C1126" s="55">
        <v>2.5233409033560412E-4</v>
      </c>
      <c r="D11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26" s="26" t="str">
        <f>IF(
  COUNTIF($F$3:$F1126, $F1126)=1,
  SUMIF($F:$F, $F1126, $I:$I),
  ""
)</f>
        <v/>
      </c>
      <c r="H1126" t="s">
        <v>4094</v>
      </c>
      <c r="I1126" t="s">
        <v>292</v>
      </c>
      <c r="J1126">
        <v>0</v>
      </c>
    </row>
    <row r="1127" spans="1:10" x14ac:dyDescent="0.25">
      <c r="A1127" s="121" t="s">
        <v>4094</v>
      </c>
      <c r="B1127" s="26" t="s">
        <v>3457</v>
      </c>
      <c r="C1127" s="55">
        <v>0.48614685844057587</v>
      </c>
      <c r="D11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127" s="26" t="str">
        <f>IF(
  COUNTIF($F$3:$F1127, $F1127)=1,
  SUMIF($F:$F, $F1127, $I:$I),
  ""
)</f>
        <v/>
      </c>
      <c r="H1127" t="s">
        <v>4094</v>
      </c>
      <c r="I1127" t="s">
        <v>3457</v>
      </c>
      <c r="J1127">
        <v>0.49</v>
      </c>
    </row>
    <row r="1128" spans="1:10" x14ac:dyDescent="0.25">
      <c r="A1128" s="121" t="s">
        <v>4094</v>
      </c>
      <c r="B1128" s="26" t="s">
        <v>3477</v>
      </c>
      <c r="C1128" s="55">
        <v>0.22705021448397655</v>
      </c>
      <c r="D11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128" s="26" t="str">
        <f>IF(
  COUNTIF($F$3:$F1128, $F1128)=1,
  SUMIF($F:$F, $F1128, $I:$I),
  ""
)</f>
        <v/>
      </c>
      <c r="H1128" t="s">
        <v>4094</v>
      </c>
      <c r="I1128" t="s">
        <v>3477</v>
      </c>
      <c r="J1128">
        <v>0.23</v>
      </c>
    </row>
    <row r="1129" spans="1:10" x14ac:dyDescent="0.25">
      <c r="A1129" s="121" t="s">
        <v>4094</v>
      </c>
      <c r="B1129" s="26" t="s">
        <v>3672</v>
      </c>
      <c r="C1129" s="55">
        <v>0.10623265203128934</v>
      </c>
      <c r="D11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29" s="26" t="str">
        <f>IF(
  COUNTIF($F$3:$F1129, $F1129)=1,
  SUMIF($F:$F, $F1129, $I:$I),
  ""
)</f>
        <v/>
      </c>
      <c r="H1129" t="s">
        <v>4094</v>
      </c>
      <c r="I1129" t="s">
        <v>3672</v>
      </c>
      <c r="J1129">
        <v>0.11</v>
      </c>
    </row>
    <row r="1130" spans="1:10" x14ac:dyDescent="0.25">
      <c r="A1130" s="121" t="s">
        <v>4094</v>
      </c>
      <c r="B1130" s="26" t="s">
        <v>3971</v>
      </c>
      <c r="C1130" s="55">
        <v>2.5182942215493293E-2</v>
      </c>
      <c r="D11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30" s="26" t="str">
        <f>IF(
  COUNTIF($F$3:$F1130, $F1130)=1,
  SUMIF($F:$F, $F1130, $I:$I),
  ""
)</f>
        <v/>
      </c>
      <c r="H1130" t="s">
        <v>4094</v>
      </c>
      <c r="I1130" t="s">
        <v>3971</v>
      </c>
      <c r="J1130">
        <v>0.03</v>
      </c>
    </row>
    <row r="1131" spans="1:10" x14ac:dyDescent="0.25">
      <c r="A1131" s="121" t="s">
        <v>4094</v>
      </c>
      <c r="B1131" s="26" t="s">
        <v>3374</v>
      </c>
      <c r="C1131" s="55">
        <v>0.15513499873832942</v>
      </c>
      <c r="D11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131" s="26" t="str">
        <f>IF(
  COUNTIF($F$3:$F1131, $F1131)=1,
  SUMIF($F:$F, $F1131, $I:$I),
  ""
)</f>
        <v/>
      </c>
      <c r="H1131" t="s">
        <v>4094</v>
      </c>
      <c r="I1131" t="s">
        <v>3374</v>
      </c>
      <c r="J1131">
        <v>0.16</v>
      </c>
    </row>
    <row r="1132" spans="1:10" x14ac:dyDescent="0.25">
      <c r="A1132" s="121" t="s">
        <v>4095</v>
      </c>
      <c r="B1132" s="26" t="s">
        <v>3374</v>
      </c>
      <c r="C1132" s="55">
        <v>1</v>
      </c>
      <c r="D11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132" s="26" t="str">
        <f>IF(
  COUNTIF($F$3:$F1132, $F1132)=1,
  SUMIF($F:$F, $F1132, $I:$I),
  ""
)</f>
        <v/>
      </c>
      <c r="H1132" t="s">
        <v>4095</v>
      </c>
      <c r="I1132" t="s">
        <v>3374</v>
      </c>
      <c r="J1132">
        <v>1</v>
      </c>
    </row>
    <row r="1133" spans="1:10" x14ac:dyDescent="0.25">
      <c r="A1133" s="121" t="s">
        <v>4096</v>
      </c>
      <c r="B1133" s="26" t="s">
        <v>12</v>
      </c>
      <c r="C1133" s="55">
        <v>2.7628093889852955E-3</v>
      </c>
      <c r="D11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3" s="26" t="str">
        <f>IF(
  COUNTIF($F$3:$F1133, $F1133)=1,
  SUMIF($F:$F, $F1133, $I:$I),
  ""
)</f>
        <v/>
      </c>
      <c r="H1133" t="s">
        <v>4096</v>
      </c>
      <c r="I1133" t="s">
        <v>12</v>
      </c>
      <c r="J1133">
        <v>0</v>
      </c>
    </row>
    <row r="1134" spans="1:10" x14ac:dyDescent="0.25">
      <c r="A1134" s="121" t="s">
        <v>4096</v>
      </c>
      <c r="B1134" s="26" t="s">
        <v>292</v>
      </c>
      <c r="C1134" s="55">
        <v>6.4846104667092893E-3</v>
      </c>
      <c r="D11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4" s="26" t="str">
        <f>IF(
  COUNTIF($F$3:$F1134, $F1134)=1,
  SUMIF($F:$F, $F1134, $I:$I),
  ""
)</f>
        <v/>
      </c>
      <c r="H1134" t="s">
        <v>4096</v>
      </c>
      <c r="I1134" t="s">
        <v>292</v>
      </c>
      <c r="J1134">
        <v>0.01</v>
      </c>
    </row>
    <row r="1135" spans="1:10" x14ac:dyDescent="0.25">
      <c r="A1135" s="121" t="s">
        <v>4096</v>
      </c>
      <c r="B1135" s="26" t="s">
        <v>3173</v>
      </c>
      <c r="C1135" s="55">
        <v>1.6782354552927207E-2</v>
      </c>
      <c r="D11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35" s="26" t="str">
        <f>IF(
  COUNTIF($F$3:$F1135, $F1135)=1,
  SUMIF($F:$F, $F1135, $I:$I),
  ""
)</f>
        <v/>
      </c>
      <c r="H1135" t="s">
        <v>4096</v>
      </c>
      <c r="I1135" t="s">
        <v>3173</v>
      </c>
      <c r="J1135">
        <v>0.02</v>
      </c>
    </row>
    <row r="1136" spans="1:10" x14ac:dyDescent="0.25">
      <c r="A1136" s="121" t="s">
        <v>4096</v>
      </c>
      <c r="B1136" s="26" t="s">
        <v>3457</v>
      </c>
      <c r="C1136" s="55">
        <v>3.9729655676317482E-3</v>
      </c>
      <c r="D11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6" s="26" t="str">
        <f>IF(
  COUNTIF($F$3:$F1136, $F1136)=1,
  SUMIF($F:$F, $F1136, $I:$I),
  ""
)</f>
        <v/>
      </c>
      <c r="H1136" t="s">
        <v>4096</v>
      </c>
      <c r="I1136" t="s">
        <v>3457</v>
      </c>
      <c r="J1136">
        <v>0</v>
      </c>
    </row>
    <row r="1137" spans="1:10" x14ac:dyDescent="0.25">
      <c r="A1137" s="121" t="s">
        <v>4096</v>
      </c>
      <c r="B1137" s="26" t="s">
        <v>3477</v>
      </c>
      <c r="C1137" s="55">
        <v>1.1416567723079735E-4</v>
      </c>
      <c r="D11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37" s="26" t="str">
        <f>IF(
  COUNTIF($F$3:$F1137, $F1137)=1,
  SUMIF($F:$F, $F1137, $I:$I),
  ""
)</f>
        <v/>
      </c>
      <c r="H1137" t="s">
        <v>4096</v>
      </c>
      <c r="I1137" t="s">
        <v>3477</v>
      </c>
      <c r="J1137">
        <v>0</v>
      </c>
    </row>
    <row r="1138" spans="1:10" x14ac:dyDescent="0.25">
      <c r="A1138" s="121" t="s">
        <v>4096</v>
      </c>
      <c r="B1138" s="26" t="s">
        <v>3672</v>
      </c>
      <c r="C1138" s="55">
        <v>1.1804731025664445E-2</v>
      </c>
      <c r="D11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8" s="26" t="str">
        <f>IF(
  COUNTIF($F$3:$F1138, $F1138)=1,
  SUMIF($F:$F, $F1138, $I:$I),
  ""
)</f>
        <v/>
      </c>
      <c r="H1138" t="s">
        <v>4096</v>
      </c>
      <c r="I1138" t="s">
        <v>3672</v>
      </c>
      <c r="J1138">
        <v>0.01</v>
      </c>
    </row>
    <row r="1139" spans="1:10" x14ac:dyDescent="0.25">
      <c r="A1139" s="121" t="s">
        <v>4096</v>
      </c>
      <c r="B1139" s="26" t="s">
        <v>3713</v>
      </c>
      <c r="C1139" s="55">
        <v>8.9277559594483531E-3</v>
      </c>
      <c r="D11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39" s="26" t="str">
        <f>IF(
  COUNTIF($F$3:$F1139, $F1139)=1,
  SUMIF($F:$F, $F1139, $I:$I),
  ""
)</f>
        <v/>
      </c>
      <c r="H1139" t="s">
        <v>4096</v>
      </c>
      <c r="I1139" t="s">
        <v>3713</v>
      </c>
      <c r="J1139">
        <v>0.01</v>
      </c>
    </row>
    <row r="1140" spans="1:10" x14ac:dyDescent="0.25">
      <c r="A1140" s="121" t="s">
        <v>4096</v>
      </c>
      <c r="B1140" s="26" t="s">
        <v>3895</v>
      </c>
      <c r="C1140" s="55">
        <v>1.8335007763266055E-2</v>
      </c>
      <c r="D11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40" s="26" t="str">
        <f>IF(
  COUNTIF($F$3:$F1140, $F1140)=1,
  SUMIF($F:$F, $F1140, $I:$I),
  ""
)</f>
        <v/>
      </c>
      <c r="H1140" t="s">
        <v>4096</v>
      </c>
      <c r="I1140" t="s">
        <v>3895</v>
      </c>
      <c r="J1140">
        <v>0.02</v>
      </c>
    </row>
    <row r="1141" spans="1:10" x14ac:dyDescent="0.25">
      <c r="A1141" s="121" t="s">
        <v>4096</v>
      </c>
      <c r="B1141" s="26" t="s">
        <v>3897</v>
      </c>
      <c r="C1141" s="55">
        <v>4.5666270892318938E-5</v>
      </c>
      <c r="D11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1" s="26" t="str">
        <f>IF(
  COUNTIF($F$3:$F1141, $F1141)=1,
  SUMIF($F:$F, $F1141, $I:$I),
  ""
)</f>
        <v/>
      </c>
      <c r="H1141" t="s">
        <v>4096</v>
      </c>
      <c r="I1141" t="s">
        <v>3897</v>
      </c>
      <c r="J1141">
        <v>0</v>
      </c>
    </row>
    <row r="1142" spans="1:10" x14ac:dyDescent="0.25">
      <c r="A1142" s="121" t="s">
        <v>4096</v>
      </c>
      <c r="B1142" s="26" t="s">
        <v>3987</v>
      </c>
      <c r="C1142" s="55">
        <v>9.8182482418485715E-4</v>
      </c>
      <c r="D11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2" s="26" t="str">
        <f>IF(
  COUNTIF($F$3:$F1142, $F1142)=1,
  SUMIF($F:$F, $F1142, $I:$I),
  ""
)</f>
        <v/>
      </c>
      <c r="H1142" t="s">
        <v>4096</v>
      </c>
      <c r="I1142" t="s">
        <v>4376</v>
      </c>
      <c r="J1142">
        <v>0</v>
      </c>
    </row>
    <row r="1143" spans="1:10" x14ac:dyDescent="0.25">
      <c r="A1143" s="121" t="s">
        <v>4096</v>
      </c>
      <c r="B1143" s="26" t="s">
        <v>3374</v>
      </c>
      <c r="C1143" s="55">
        <v>0.92951411087770575</v>
      </c>
      <c r="D11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0.93</v>
      </c>
      <c r="E1143" s="26" t="str">
        <f>IF(
  COUNTIF($F$3:$F1143, $F1143)=1,
  SUMIF($F:$F, $F1143, $I:$I),
  ""
)</f>
        <v/>
      </c>
      <c r="H1143" t="s">
        <v>4096</v>
      </c>
      <c r="I1143" t="s">
        <v>3987</v>
      </c>
      <c r="J1143">
        <v>0</v>
      </c>
    </row>
    <row r="1144" spans="1:10" x14ac:dyDescent="0.25">
      <c r="A1144" s="121" t="s">
        <v>4096</v>
      </c>
      <c r="B1144" s="26" t="s">
        <v>4376</v>
      </c>
      <c r="C1144" s="55">
        <v>2.7399762535391362E-4</v>
      </c>
      <c r="D11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44" s="26" t="str">
        <f>IF(
  COUNTIF($F$3:$F1144, $F1144)=1,
  SUMIF($F:$F, $F1144, $I:$I),
  ""
)</f>
        <v/>
      </c>
      <c r="H1144" t="s">
        <v>4096</v>
      </c>
      <c r="I1144" t="s">
        <v>3374</v>
      </c>
      <c r="J1144">
        <v>0.93</v>
      </c>
    </row>
    <row r="1145" spans="1:10" x14ac:dyDescent="0.25">
      <c r="A1145" s="121" t="s">
        <v>4097</v>
      </c>
      <c r="B1145" s="26" t="s">
        <v>12</v>
      </c>
      <c r="C1145" s="55">
        <v>0.18075988230779072</v>
      </c>
      <c r="D11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145" s="26" t="str">
        <f>IF(
  COUNTIF($F$3:$F1145, $F1145)=1,
  SUMIF($F:$F, $F1145, $I:$I),
  ""
)</f>
        <v/>
      </c>
      <c r="H1145" t="s">
        <v>4097</v>
      </c>
      <c r="I1145" t="s">
        <v>12</v>
      </c>
      <c r="J1145">
        <v>0.18</v>
      </c>
    </row>
    <row r="1146" spans="1:10" x14ac:dyDescent="0.25">
      <c r="A1146" s="121" t="s">
        <v>4097</v>
      </c>
      <c r="B1146" s="26" t="s">
        <v>292</v>
      </c>
      <c r="C1146" s="55">
        <v>0.19879749264423696</v>
      </c>
      <c r="D11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146" s="26" t="str">
        <f>IF(
  COUNTIF($F$3:$F1146, $F1146)=1,
  SUMIF($F:$F, $F1146, $I:$I),
  ""
)</f>
        <v/>
      </c>
      <c r="H1146" t="s">
        <v>4097</v>
      </c>
      <c r="I1146" t="s">
        <v>292</v>
      </c>
      <c r="J1146">
        <v>0.2</v>
      </c>
    </row>
    <row r="1147" spans="1:10" x14ac:dyDescent="0.25">
      <c r="A1147" s="121" t="s">
        <v>4097</v>
      </c>
      <c r="B1147" s="26" t="s">
        <v>3173</v>
      </c>
      <c r="C1147" s="55">
        <v>6.6137904566969427E-2</v>
      </c>
      <c r="D11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47" s="26" t="str">
        <f>IF(
  COUNTIF($F$3:$F1147, $F1147)=1,
  SUMIF($F:$F, $F1147, $I:$I),
  ""
)</f>
        <v/>
      </c>
      <c r="H1147" t="s">
        <v>4097</v>
      </c>
      <c r="I1147" t="s">
        <v>3173</v>
      </c>
      <c r="J1147">
        <v>7.0000000000000007E-2</v>
      </c>
    </row>
    <row r="1148" spans="1:10" x14ac:dyDescent="0.25">
      <c r="A1148" s="121" t="s">
        <v>4097</v>
      </c>
      <c r="B1148" s="26" t="s">
        <v>3457</v>
      </c>
      <c r="C1148" s="55">
        <v>4.3622873225022389E-2</v>
      </c>
      <c r="D11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148" s="26" t="str">
        <f>IF(
  COUNTIF($F$3:$F1148, $F1148)=1,
  SUMIF($F:$F, $F1148, $I:$I),
  ""
)</f>
        <v/>
      </c>
      <c r="H1148" t="s">
        <v>4097</v>
      </c>
      <c r="I1148" t="s">
        <v>3457</v>
      </c>
      <c r="J1148">
        <v>0.04</v>
      </c>
    </row>
    <row r="1149" spans="1:10" x14ac:dyDescent="0.25">
      <c r="A1149" s="121" t="s">
        <v>4097</v>
      </c>
      <c r="B1149" s="26" t="s">
        <v>3477</v>
      </c>
      <c r="C1149" s="55">
        <v>2.4945631316361773E-2</v>
      </c>
      <c r="D11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49" s="26" t="str">
        <f>IF(
  COUNTIF($F$3:$F1149, $F1149)=1,
  SUMIF($F:$F, $F1149, $I:$I),
  ""
)</f>
        <v/>
      </c>
      <c r="H1149" t="s">
        <v>4097</v>
      </c>
      <c r="I1149" t="s">
        <v>3477</v>
      </c>
      <c r="J1149">
        <v>0.02</v>
      </c>
    </row>
    <row r="1150" spans="1:10" x14ac:dyDescent="0.25">
      <c r="A1150" s="121" t="s">
        <v>4097</v>
      </c>
      <c r="B1150" s="26" t="s">
        <v>3672</v>
      </c>
      <c r="C1150" s="55">
        <v>0.12485608289625177</v>
      </c>
      <c r="D11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150" s="26" t="str">
        <f>IF(
  COUNTIF($F$3:$F1150, $F1150)=1,
  SUMIF($F:$F, $F1150, $I:$I),
  ""
)</f>
        <v/>
      </c>
      <c r="H1150" t="s">
        <v>4097</v>
      </c>
      <c r="I1150" t="s">
        <v>3672</v>
      </c>
      <c r="J1150">
        <v>0.12</v>
      </c>
    </row>
    <row r="1151" spans="1:10" x14ac:dyDescent="0.25">
      <c r="A1151" s="121" t="s">
        <v>4097</v>
      </c>
      <c r="B1151" s="26" t="s">
        <v>3713</v>
      </c>
      <c r="C1151" s="55">
        <v>0.17244467186900345</v>
      </c>
      <c r="D11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0.17</v>
      </c>
      <c r="E1151" s="26" t="str">
        <f>IF(
  COUNTIF($F$3:$F1151, $F1151)=1,
  SUMIF($F:$F, $F1151, $I:$I),
  ""
)</f>
        <v/>
      </c>
      <c r="H1151" t="s">
        <v>4097</v>
      </c>
      <c r="I1151" t="s">
        <v>3713</v>
      </c>
      <c r="J1151">
        <v>0.17</v>
      </c>
    </row>
    <row r="1152" spans="1:10" x14ac:dyDescent="0.25">
      <c r="A1152" s="121" t="s">
        <v>4097</v>
      </c>
      <c r="B1152" s="26" t="s">
        <v>3895</v>
      </c>
      <c r="C1152" s="55">
        <v>3.1981578610720228E-2</v>
      </c>
      <c r="D11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52" s="26" t="str">
        <f>IF(
  COUNTIF($F$3:$F1152, $F1152)=1,
  SUMIF($F:$F, $F1152, $I:$I),
  ""
)</f>
        <v/>
      </c>
      <c r="H1152" t="s">
        <v>4097</v>
      </c>
      <c r="I1152" t="s">
        <v>3895</v>
      </c>
      <c r="J1152">
        <v>0.03</v>
      </c>
    </row>
    <row r="1153" spans="1:10" x14ac:dyDescent="0.25">
      <c r="A1153" s="121" t="s">
        <v>4097</v>
      </c>
      <c r="B1153" s="26" t="s">
        <v>3897</v>
      </c>
      <c r="C1153" s="55">
        <v>1.2792631444288091E-4</v>
      </c>
      <c r="D11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3" s="26" t="str">
        <f>IF(
  COUNTIF($F$3:$F1153, $F1153)=1,
  SUMIF($F:$F, $F1153, $I:$I),
  ""
)</f>
        <v/>
      </c>
      <c r="H1153" t="s">
        <v>4097</v>
      </c>
      <c r="I1153" t="s">
        <v>3897</v>
      </c>
      <c r="J1153">
        <v>0</v>
      </c>
    </row>
    <row r="1154" spans="1:10" x14ac:dyDescent="0.25">
      <c r="A1154" s="121" t="s">
        <v>4097</v>
      </c>
      <c r="B1154" s="26" t="s">
        <v>3971</v>
      </c>
      <c r="C1154" s="55">
        <v>2.5585262888576181E-4</v>
      </c>
      <c r="D11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4" s="26" t="str">
        <f>IF(
  COUNTIF($F$3:$F1154, $F1154)=1,
  SUMIF($F:$F, $F1154, $I:$I),
  ""
)</f>
        <v/>
      </c>
      <c r="H1154" t="s">
        <v>4097</v>
      </c>
      <c r="I1154" t="s">
        <v>3971</v>
      </c>
      <c r="J1154">
        <v>0</v>
      </c>
    </row>
    <row r="1155" spans="1:10" x14ac:dyDescent="0.25">
      <c r="A1155" s="121" t="s">
        <v>4097</v>
      </c>
      <c r="B1155" s="26" t="s">
        <v>3987</v>
      </c>
      <c r="C1155" s="55">
        <v>5.1170525777152363E-3</v>
      </c>
      <c r="D11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5" s="26" t="str">
        <f>IF(
  COUNTIF($F$3:$F1155, $F1155)=1,
  SUMIF($F:$F, $F1155, $I:$I),
  ""
)</f>
        <v/>
      </c>
      <c r="H1155" t="s">
        <v>4097</v>
      </c>
      <c r="I1155" t="s">
        <v>4376</v>
      </c>
      <c r="J1155">
        <v>0.01</v>
      </c>
    </row>
    <row r="1156" spans="1:10" x14ac:dyDescent="0.25">
      <c r="A1156" s="121" t="s">
        <v>4097</v>
      </c>
      <c r="B1156" s="26" t="s">
        <v>3374</v>
      </c>
      <c r="C1156" s="55">
        <v>0.13291544070615327</v>
      </c>
      <c r="D11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156" s="26" t="str">
        <f>IF(
  COUNTIF($F$3:$F1156, $F1156)=1,
  SUMIF($F:$F, $F1156, $I:$I),
  ""
)</f>
        <v/>
      </c>
      <c r="H1156" t="s">
        <v>4097</v>
      </c>
      <c r="I1156" t="s">
        <v>3987</v>
      </c>
      <c r="J1156">
        <v>0.01</v>
      </c>
    </row>
    <row r="1157" spans="1:10" x14ac:dyDescent="0.25">
      <c r="A1157" s="121" t="s">
        <v>4097</v>
      </c>
      <c r="B1157" s="26" t="s">
        <v>4376</v>
      </c>
      <c r="C1157" s="55">
        <v>9.5944735832160684E-3</v>
      </c>
      <c r="D11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7" s="26" t="str">
        <f>IF(
  COUNTIF($F$3:$F1157, $F1157)=1,
  SUMIF($F:$F, $F1157, $I:$I),
  ""
)</f>
        <v/>
      </c>
      <c r="H1157" t="s">
        <v>4097</v>
      </c>
      <c r="I1157" t="s">
        <v>4373</v>
      </c>
      <c r="J1157">
        <v>0.01</v>
      </c>
    </row>
    <row r="1158" spans="1:10" x14ac:dyDescent="0.25">
      <c r="A1158" s="121" t="s">
        <v>4097</v>
      </c>
      <c r="B1158" s="26" t="s">
        <v>4373</v>
      </c>
      <c r="C1158" s="55">
        <v>8.4431367532301401E-3</v>
      </c>
      <c r="D11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58" s="26" t="str">
        <f>IF(
  COUNTIF($F$3:$F1158, $F1158)=1,
  SUMIF($F:$F, $F1158, $I:$I),
  ""
)</f>
        <v/>
      </c>
      <c r="H1158" t="s">
        <v>4097</v>
      </c>
      <c r="I1158" t="s">
        <v>3374</v>
      </c>
      <c r="J1158">
        <v>0.13</v>
      </c>
    </row>
    <row r="1159" spans="1:10" x14ac:dyDescent="0.25">
      <c r="A1159" s="121" t="s">
        <v>4098</v>
      </c>
      <c r="B1159" s="26" t="s">
        <v>276</v>
      </c>
      <c r="C1159" s="55">
        <v>1.5941335883947077E-4</v>
      </c>
      <c r="D11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59" s="26" t="str">
        <f>IF(
  COUNTIF($F$3:$F1159, $F1159)=1,
  SUMIF($F:$F, $F1159, $I:$I),
  ""
)</f>
        <v/>
      </c>
      <c r="H1159" t="s">
        <v>4098</v>
      </c>
      <c r="I1159" t="s">
        <v>276</v>
      </c>
      <c r="J1159">
        <v>0</v>
      </c>
    </row>
    <row r="1160" spans="1:10" x14ac:dyDescent="0.25">
      <c r="A1160" s="121" t="s">
        <v>4098</v>
      </c>
      <c r="B1160" s="26" t="s">
        <v>12</v>
      </c>
      <c r="C1160" s="55">
        <v>2.1786492374727674E-2</v>
      </c>
      <c r="D11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60" s="26" t="str">
        <f>IF(
  COUNTIF($F$3:$F1160, $F1160)=1,
  SUMIF($F:$F, $F1160, $I:$I),
  ""
)</f>
        <v/>
      </c>
      <c r="H1160" t="s">
        <v>4098</v>
      </c>
      <c r="I1160" t="s">
        <v>12</v>
      </c>
      <c r="J1160">
        <v>0.02</v>
      </c>
    </row>
    <row r="1161" spans="1:10" x14ac:dyDescent="0.25">
      <c r="A1161" s="121" t="s">
        <v>4098</v>
      </c>
      <c r="B1161" s="26" t="s">
        <v>292</v>
      </c>
      <c r="C1161" s="55">
        <v>5.8345289335246298E-2</v>
      </c>
      <c r="D11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161" s="26" t="str">
        <f>IF(
  COUNTIF($F$3:$F1161, $F1161)=1,
  SUMIF($F:$F, $F1161, $I:$I),
  ""
)</f>
        <v/>
      </c>
      <c r="H1161" t="s">
        <v>4098</v>
      </c>
      <c r="I1161" t="s">
        <v>292</v>
      </c>
      <c r="J1161">
        <v>0.06</v>
      </c>
    </row>
    <row r="1162" spans="1:10" x14ac:dyDescent="0.25">
      <c r="A1162" s="121" t="s">
        <v>4098</v>
      </c>
      <c r="B1162" s="26" t="s">
        <v>3173</v>
      </c>
      <c r="C1162" s="55">
        <v>4.5804771773207936E-2</v>
      </c>
      <c r="D11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62" s="26" t="str">
        <f>IF(
  COUNTIF($F$3:$F1162, $F1162)=1,
  SUMIF($F:$F, $F1162, $I:$I),
  ""
)</f>
        <v/>
      </c>
      <c r="H1162" t="s">
        <v>4098</v>
      </c>
      <c r="I1162" t="s">
        <v>3173</v>
      </c>
      <c r="J1162">
        <v>0.05</v>
      </c>
    </row>
    <row r="1163" spans="1:10" x14ac:dyDescent="0.25">
      <c r="A1163" s="121" t="s">
        <v>4098</v>
      </c>
      <c r="B1163" s="26" t="s">
        <v>3222</v>
      </c>
      <c r="C1163" s="55">
        <v>1.6472713746745313E-3</v>
      </c>
      <c r="D11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3" s="26" t="str">
        <f>IF(
  COUNTIF($F$3:$F1163, $F1163)=1,
  SUMIF($F:$F, $F1163, $I:$I),
  ""
)</f>
        <v/>
      </c>
      <c r="H1163" t="s">
        <v>4098</v>
      </c>
      <c r="I1163" t="s">
        <v>3222</v>
      </c>
      <c r="J1163">
        <v>0</v>
      </c>
    </row>
    <row r="1164" spans="1:10" x14ac:dyDescent="0.25">
      <c r="A1164" s="121" t="s">
        <v>4098</v>
      </c>
      <c r="B1164" s="26" t="s">
        <v>3457</v>
      </c>
      <c r="C1164" s="55">
        <v>0.12455497103990644</v>
      </c>
      <c r="D11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164" s="26" t="str">
        <f>IF(
  COUNTIF($F$3:$F1164, $F1164)=1,
  SUMIF($F:$F, $F1164, $I:$I),
  ""
)</f>
        <v/>
      </c>
      <c r="H1164" t="s">
        <v>4098</v>
      </c>
      <c r="I1164" t="s">
        <v>3457</v>
      </c>
      <c r="J1164">
        <v>0.12</v>
      </c>
    </row>
    <row r="1165" spans="1:10" x14ac:dyDescent="0.25">
      <c r="A1165" s="121" t="s">
        <v>4098</v>
      </c>
      <c r="B1165" s="26" t="s">
        <v>3477</v>
      </c>
      <c r="C1165" s="55">
        <v>7.9706679419735396E-4</v>
      </c>
      <c r="D11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5" s="26" t="str">
        <f>IF(
  COUNTIF($F$3:$F1165, $F1165)=1,
  SUMIF($F:$F, $F1165, $I:$I),
  ""
)</f>
        <v/>
      </c>
      <c r="H1165" t="s">
        <v>4098</v>
      </c>
      <c r="I1165" t="s">
        <v>3477</v>
      </c>
      <c r="J1165">
        <v>0</v>
      </c>
    </row>
    <row r="1166" spans="1:10" x14ac:dyDescent="0.25">
      <c r="A1166" s="121" t="s">
        <v>4098</v>
      </c>
      <c r="B1166" s="26" t="s">
        <v>3670</v>
      </c>
      <c r="C1166" s="55">
        <v>5.3137786279823595E-5</v>
      </c>
      <c r="D11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66" s="26" t="str">
        <f>IF(
  COUNTIF($F$3:$F1166, $F1166)=1,
  SUMIF($F:$F, $F1166, $I:$I),
  ""
)</f>
        <v/>
      </c>
      <c r="H1166" t="s">
        <v>4098</v>
      </c>
      <c r="I1166" t="s">
        <v>3670</v>
      </c>
      <c r="J1166">
        <v>0</v>
      </c>
    </row>
    <row r="1167" spans="1:10" x14ac:dyDescent="0.25">
      <c r="A1167" s="121" t="s">
        <v>4098</v>
      </c>
      <c r="B1167" s="26" t="s">
        <v>3672</v>
      </c>
      <c r="C1167" s="55">
        <v>0.11020776874435413</v>
      </c>
      <c r="D11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0.11</v>
      </c>
      <c r="E1167" s="26" t="str">
        <f>IF(
  COUNTIF($F$3:$F1167, $F1167)=1,
  SUMIF($F:$F, $F1167, $I:$I),
  ""
)</f>
        <v/>
      </c>
      <c r="H1167" t="s">
        <v>4098</v>
      </c>
      <c r="I1167" t="s">
        <v>3672</v>
      </c>
      <c r="J1167">
        <v>0.11</v>
      </c>
    </row>
    <row r="1168" spans="1:10" x14ac:dyDescent="0.25">
      <c r="A1168" s="121" t="s">
        <v>4098</v>
      </c>
      <c r="B1168" s="26" t="s">
        <v>3713</v>
      </c>
      <c r="C1168" s="55">
        <v>6.0470800786439266E-2</v>
      </c>
      <c r="D11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168" s="26" t="str">
        <f>IF(
  COUNTIF($F$3:$F1168, $F1168)=1,
  SUMIF($F:$F, $F1168, $I:$I),
  ""
)</f>
        <v/>
      </c>
      <c r="H1168" t="s">
        <v>4098</v>
      </c>
      <c r="I1168" t="s">
        <v>3713</v>
      </c>
      <c r="J1168">
        <v>0.06</v>
      </c>
    </row>
    <row r="1169" spans="1:10" x14ac:dyDescent="0.25">
      <c r="A1169" s="121" t="s">
        <v>4098</v>
      </c>
      <c r="B1169" s="26" t="s">
        <v>3895</v>
      </c>
      <c r="C1169" s="55">
        <v>4.5857909559487757E-2</v>
      </c>
      <c r="D11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169" s="26" t="str">
        <f>IF(
  COUNTIF($F$3:$F1169, $F1169)=1,
  SUMIF($F:$F, $F1169, $I:$I),
  ""
)</f>
        <v/>
      </c>
      <c r="H1169" t="s">
        <v>4098</v>
      </c>
      <c r="I1169" t="s">
        <v>3895</v>
      </c>
      <c r="J1169">
        <v>0.05</v>
      </c>
    </row>
    <row r="1170" spans="1:10" x14ac:dyDescent="0.25">
      <c r="A1170" s="121" t="s">
        <v>4098</v>
      </c>
      <c r="B1170" s="26" t="s">
        <v>3897</v>
      </c>
      <c r="C1170" s="55">
        <v>6.9079122163770673E-4</v>
      </c>
      <c r="D11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0" s="26" t="str">
        <f>IF(
  COUNTIF($F$3:$F1170, $F1170)=1,
  SUMIF($F:$F, $F1170, $I:$I),
  ""
)</f>
        <v/>
      </c>
      <c r="H1170" t="s">
        <v>4098</v>
      </c>
      <c r="I1170" t="s">
        <v>3897</v>
      </c>
      <c r="J1170">
        <v>0</v>
      </c>
    </row>
    <row r="1171" spans="1:10" x14ac:dyDescent="0.25">
      <c r="A1171" s="121" t="s">
        <v>4098</v>
      </c>
      <c r="B1171" s="26" t="s">
        <v>3971</v>
      </c>
      <c r="C1171" s="55">
        <v>6.9079122163770673E-4</v>
      </c>
      <c r="D11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1" s="26" t="str">
        <f>IF(
  COUNTIF($F$3:$F1171, $F1171)=1,
  SUMIF($F:$F, $F1171, $I:$I),
  ""
)</f>
        <v/>
      </c>
      <c r="H1171" t="s">
        <v>4098</v>
      </c>
      <c r="I1171" t="s">
        <v>3971</v>
      </c>
      <c r="J1171">
        <v>0</v>
      </c>
    </row>
    <row r="1172" spans="1:10" x14ac:dyDescent="0.25">
      <c r="A1172" s="121" t="s">
        <v>4098</v>
      </c>
      <c r="B1172" s="26" t="s">
        <v>3987</v>
      </c>
      <c r="C1172" s="55">
        <v>2.8481853445985444E-2</v>
      </c>
      <c r="D11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172" s="26" t="str">
        <f>IF(
  COUNTIF($F$3:$F1172, $F1172)=1,
  SUMIF($F:$F, $F1172, $I:$I),
  ""
)</f>
        <v/>
      </c>
      <c r="H1172" t="s">
        <v>4098</v>
      </c>
      <c r="I1172" t="s">
        <v>4257</v>
      </c>
      <c r="J1172">
        <v>0</v>
      </c>
    </row>
    <row r="1173" spans="1:10" x14ac:dyDescent="0.25">
      <c r="A1173" s="121" t="s">
        <v>4098</v>
      </c>
      <c r="B1173" s="26" t="s">
        <v>4372</v>
      </c>
      <c r="C1173" s="55">
        <v>4.2510229023858875E-3</v>
      </c>
      <c r="D11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3" s="26" t="str">
        <f>IF(
  COUNTIF($F$3:$F1173, $F1173)=1,
  SUMIF($F:$F, $F1173, $I:$I),
  ""
)</f>
        <v/>
      </c>
      <c r="H1173" t="s">
        <v>4098</v>
      </c>
      <c r="I1173" t="s">
        <v>4376</v>
      </c>
      <c r="J1173">
        <v>0</v>
      </c>
    </row>
    <row r="1174" spans="1:10" x14ac:dyDescent="0.25">
      <c r="A1174" s="121" t="s">
        <v>4098</v>
      </c>
      <c r="B1174" s="26" t="s">
        <v>3374</v>
      </c>
      <c r="C1174" s="55">
        <v>0.49051490514905155</v>
      </c>
      <c r="D11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0.49</v>
      </c>
      <c r="E1174" s="26" t="str">
        <f>IF(
  COUNTIF($F$3:$F1174, $F1174)=1,
  SUMIF($F:$F, $F1174, $I:$I),
  ""
)</f>
        <v/>
      </c>
      <c r="H1174" t="s">
        <v>4098</v>
      </c>
      <c r="I1174" t="s">
        <v>3987</v>
      </c>
      <c r="J1174">
        <v>0.03</v>
      </c>
    </row>
    <row r="1175" spans="1:10" x14ac:dyDescent="0.25">
      <c r="A1175" s="121" t="s">
        <v>4098</v>
      </c>
      <c r="B1175" s="26" t="s">
        <v>4257</v>
      </c>
      <c r="C1175" s="55">
        <v>5.3137786279823595E-5</v>
      </c>
      <c r="D11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5" s="26" t="str">
        <f>IF(
  COUNTIF($F$3:$F1175, $F1175)=1,
  SUMIF($F:$F, $F1175, $I:$I),
  ""
)</f>
        <v/>
      </c>
      <c r="H1175" t="s">
        <v>4098</v>
      </c>
      <c r="I1175" t="s">
        <v>4372</v>
      </c>
      <c r="J1175">
        <v>0</v>
      </c>
    </row>
    <row r="1176" spans="1:10" x14ac:dyDescent="0.25">
      <c r="A1176" s="121" t="s">
        <v>4098</v>
      </c>
      <c r="B1176" s="26" t="s">
        <v>4376</v>
      </c>
      <c r="C1176" s="55">
        <v>2.0192358786332966E-3</v>
      </c>
      <c r="D11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6" s="26" t="str">
        <f>IF(
  COUNTIF($F$3:$F1176, $F1176)=1,
  SUMIF($F:$F, $F1176, $I:$I),
  ""
)</f>
        <v/>
      </c>
      <c r="H1176" t="s">
        <v>4098</v>
      </c>
      <c r="I1176" t="s">
        <v>4373</v>
      </c>
      <c r="J1176">
        <v>0</v>
      </c>
    </row>
    <row r="1177" spans="1:10" x14ac:dyDescent="0.25">
      <c r="A1177" s="121" t="s">
        <v>4098</v>
      </c>
      <c r="B1177" s="26" t="s">
        <v>4373</v>
      </c>
      <c r="C1177" s="55">
        <v>3.6133694670280039E-3</v>
      </c>
      <c r="D11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7" s="26" t="str">
        <f>IF(
  COUNTIF($F$3:$F1177, $F1177)=1,
  SUMIF($F:$F, $F1177, $I:$I),
  ""
)</f>
        <v/>
      </c>
      <c r="H1177" t="s">
        <v>4098</v>
      </c>
      <c r="I1177" t="s">
        <v>3374</v>
      </c>
      <c r="J1177">
        <v>0.49</v>
      </c>
    </row>
    <row r="1178" spans="1:10" x14ac:dyDescent="0.25">
      <c r="A1178" s="121" t="s">
        <v>4129</v>
      </c>
      <c r="B1178" s="26" t="s">
        <v>290</v>
      </c>
      <c r="C1178" s="55">
        <v>0.23152965660770031</v>
      </c>
      <c r="D11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178" s="26" t="str">
        <f>IF(
  COUNTIF($F$3:$F1178, $F1178)=1,
  SUMIF($F:$F, $F1178, $I:$I),
  ""
)</f>
        <v/>
      </c>
      <c r="H1178" t="s">
        <v>4129</v>
      </c>
      <c r="I1178" t="s">
        <v>290</v>
      </c>
      <c r="J1178">
        <v>0.23</v>
      </c>
    </row>
    <row r="1179" spans="1:10" x14ac:dyDescent="0.25">
      <c r="A1179" s="121" t="s">
        <v>4129</v>
      </c>
      <c r="B1179" s="26" t="s">
        <v>3457</v>
      </c>
      <c r="C1179" s="55">
        <v>8.1760071354244099E-4</v>
      </c>
      <c r="D11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79" s="26" t="str">
        <f>IF(
  COUNTIF($F$3:$F1179, $F1179)=1,
  SUMIF($F:$F, $F1179, $I:$I),
  ""
)</f>
        <v/>
      </c>
      <c r="H1179" t="s">
        <v>4129</v>
      </c>
      <c r="I1179" t="s">
        <v>3457</v>
      </c>
      <c r="J1179">
        <v>0</v>
      </c>
    </row>
    <row r="1180" spans="1:10" x14ac:dyDescent="0.25">
      <c r="A1180" s="121" t="s">
        <v>4129</v>
      </c>
      <c r="B1180" s="26" t="s">
        <v>3672</v>
      </c>
      <c r="C1180" s="55">
        <v>8.9192805113720835E-4</v>
      </c>
      <c r="D11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0" s="26" t="str">
        <f>IF(
  COUNTIF($F$3:$F1180, $F1180)=1,
  SUMIF($F:$F, $F1180, $I:$I),
  ""
)</f>
        <v/>
      </c>
      <c r="H1180" t="s">
        <v>4129</v>
      </c>
      <c r="I1180" t="s">
        <v>3672</v>
      </c>
      <c r="J1180">
        <v>0</v>
      </c>
    </row>
    <row r="1181" spans="1:10" x14ac:dyDescent="0.25">
      <c r="A1181" s="121" t="s">
        <v>4129</v>
      </c>
      <c r="B1181" s="26" t="s">
        <v>3713</v>
      </c>
      <c r="C1181" s="55">
        <v>3.7906942173331348E-3</v>
      </c>
      <c r="D11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1" s="26" t="str">
        <f>IF(
  COUNTIF($F$3:$F1181, $F1181)=1,
  SUMIF($F:$F, $F1181, $I:$I),
  ""
)</f>
        <v/>
      </c>
      <c r="H1181" t="s">
        <v>4129</v>
      </c>
      <c r="I1181" t="s">
        <v>3713</v>
      </c>
      <c r="J1181">
        <v>0</v>
      </c>
    </row>
    <row r="1182" spans="1:10" x14ac:dyDescent="0.25">
      <c r="A1182" s="121" t="s">
        <v>4129</v>
      </c>
      <c r="B1182" s="26" t="s">
        <v>4372</v>
      </c>
      <c r="C1182" s="55">
        <v>0.13423517169614985</v>
      </c>
      <c r="D11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182" s="26" t="str">
        <f>IF(
  COUNTIF($F$3:$F1182, $F1182)=1,
  SUMIF($F:$F, $F1182, $I:$I),
  ""
)</f>
        <v/>
      </c>
      <c r="H1182" t="s">
        <v>4129</v>
      </c>
      <c r="I1182" t="s">
        <v>4078</v>
      </c>
      <c r="J1182">
        <v>0.63</v>
      </c>
    </row>
    <row r="1183" spans="1:10" x14ac:dyDescent="0.25">
      <c r="A1183" s="121" t="s">
        <v>4129</v>
      </c>
      <c r="B1183" s="26" t="s">
        <v>4078</v>
      </c>
      <c r="C1183" s="55">
        <v>0.62873494871413715</v>
      </c>
      <c r="D11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183" s="26" t="str">
        <f>IF(
  COUNTIF($F$3:$F1183, $F1183)=1,
  SUMIF($F:$F, $F1183, $I:$I),
  ""
)</f>
        <v/>
      </c>
      <c r="H1183" t="s">
        <v>4129</v>
      </c>
      <c r="I1183" t="s">
        <v>4372</v>
      </c>
      <c r="J1183">
        <v>0.13</v>
      </c>
    </row>
    <row r="1184" spans="1:10" x14ac:dyDescent="0.25">
      <c r="A1184" s="121" t="s">
        <v>4130</v>
      </c>
      <c r="B1184" s="26" t="s">
        <v>576</v>
      </c>
      <c r="C1184" s="55">
        <v>6.4184223419892217E-3</v>
      </c>
      <c r="D11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84" s="26" t="str">
        <f>IF(
  COUNTIF($F$3:$F1184, $F1184)=1,
  SUMIF($F:$F, $F1184, $I:$I),
  ""
)</f>
        <v/>
      </c>
      <c r="H1184" t="s">
        <v>4130</v>
      </c>
      <c r="I1184" t="s">
        <v>576</v>
      </c>
      <c r="J1184">
        <v>0.01</v>
      </c>
    </row>
    <row r="1185" spans="1:10" x14ac:dyDescent="0.25">
      <c r="A1185" s="121" t="s">
        <v>4130</v>
      </c>
      <c r="B1185" s="26" t="s">
        <v>3479</v>
      </c>
      <c r="C1185" s="55">
        <v>0.26844683978441947</v>
      </c>
      <c r="D11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185" s="26" t="str">
        <f>IF(
  COUNTIF($F$3:$F1185, $F1185)=1,
  SUMIF($F:$F, $F1185, $I:$I),
  ""
)</f>
        <v/>
      </c>
      <c r="H1185" t="s">
        <v>4130</v>
      </c>
      <c r="I1185" t="s">
        <v>3479</v>
      </c>
      <c r="J1185">
        <v>0.27</v>
      </c>
    </row>
    <row r="1186" spans="1:10" x14ac:dyDescent="0.25">
      <c r="A1186" s="121" t="s">
        <v>4130</v>
      </c>
      <c r="B1186" s="26" t="s">
        <v>3779</v>
      </c>
      <c r="C1186" s="55">
        <v>1.6070553650171487E-2</v>
      </c>
      <c r="D11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86" s="26" t="str">
        <f>IF(
  COUNTIF($F$3:$F1186, $F1186)=1,
  SUMIF($F:$F, $F1186, $I:$I),
  ""
)</f>
        <v/>
      </c>
      <c r="H1186" t="s">
        <v>4130</v>
      </c>
      <c r="I1186" t="s">
        <v>3738</v>
      </c>
      <c r="J1186">
        <v>0.01</v>
      </c>
    </row>
    <row r="1187" spans="1:10" x14ac:dyDescent="0.25">
      <c r="A1187" s="121" t="s">
        <v>4130</v>
      </c>
      <c r="B1187" s="26" t="s">
        <v>3978</v>
      </c>
      <c r="C1187" s="55">
        <v>6.570308672219502E-2</v>
      </c>
      <c r="D11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87" s="26" t="str">
        <f>IF(
  COUNTIF($F$3:$F1187, $F1187)=1,
  SUMIF($F:$F, $F1187, $I:$I),
  ""
)</f>
        <v/>
      </c>
      <c r="H1187" t="s">
        <v>4130</v>
      </c>
      <c r="I1187" t="s">
        <v>3779</v>
      </c>
      <c r="J1187">
        <v>0.02</v>
      </c>
    </row>
    <row r="1188" spans="1:10" x14ac:dyDescent="0.25">
      <c r="A1188" s="121" t="s">
        <v>4130</v>
      </c>
      <c r="B1188" s="26" t="s">
        <v>4374</v>
      </c>
      <c r="C1188" s="55">
        <v>2.7437530622243999E-3</v>
      </c>
      <c r="D11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88" s="26" t="str">
        <f>IF(
  COUNTIF($F$3:$F1188, $F1188)=1,
  SUMIF($F:$F, $F1188, $I:$I),
  ""
)</f>
        <v/>
      </c>
      <c r="H1188" t="s">
        <v>4130</v>
      </c>
      <c r="I1188" t="s">
        <v>3978</v>
      </c>
      <c r="J1188">
        <v>7.0000000000000007E-2</v>
      </c>
    </row>
    <row r="1189" spans="1:10" x14ac:dyDescent="0.25">
      <c r="A1189" s="121" t="s">
        <v>4130</v>
      </c>
      <c r="B1189" s="26" t="s">
        <v>4078</v>
      </c>
      <c r="C1189" s="55">
        <v>0.35154336109750123</v>
      </c>
      <c r="D11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89" s="26" t="str">
        <f>IF(
  COUNTIF($F$3:$F1189, $F1189)=1,
  SUMIF($F:$F, $F1189, $I:$I),
  ""
)</f>
        <v/>
      </c>
      <c r="H1189" t="s">
        <v>4130</v>
      </c>
      <c r="I1189" t="s">
        <v>4078</v>
      </c>
      <c r="J1189">
        <v>0.35</v>
      </c>
    </row>
    <row r="1190" spans="1:10" x14ac:dyDescent="0.25">
      <c r="A1190" s="121" t="s">
        <v>4130</v>
      </c>
      <c r="B1190" s="26" t="s">
        <v>4126</v>
      </c>
      <c r="C1190" s="55">
        <v>0.28049975502204799</v>
      </c>
      <c r="D11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0.28000000000000003</v>
      </c>
      <c r="E1190" s="26" t="str">
        <f>IF(
  COUNTIF($F$3:$F1190, $F1190)=1,
  SUMIF($F:$F, $F1190, $I:$I),
  ""
)</f>
        <v/>
      </c>
      <c r="H1190" t="s">
        <v>4130</v>
      </c>
      <c r="I1190" t="s">
        <v>4374</v>
      </c>
      <c r="J1190">
        <v>0</v>
      </c>
    </row>
    <row r="1191" spans="1:10" x14ac:dyDescent="0.25">
      <c r="A1191" s="121" t="s">
        <v>4130</v>
      </c>
      <c r="B1191" s="26" t="s">
        <v>3738</v>
      </c>
      <c r="C1191" s="55">
        <v>8.5742283194512499E-3</v>
      </c>
      <c r="D11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191" s="26" t="str">
        <f>IF(
  COUNTIF($F$3:$F1191, $F1191)=1,
  SUMIF($F:$F, $F1191, $I:$I),
  ""
)</f>
        <v/>
      </c>
      <c r="H1191" t="s">
        <v>4130</v>
      </c>
      <c r="I1191" t="s">
        <v>4126</v>
      </c>
      <c r="J1191">
        <v>0.28000000000000003</v>
      </c>
    </row>
    <row r="1192" spans="1:10" x14ac:dyDescent="0.25">
      <c r="A1192" s="121" t="s">
        <v>4131</v>
      </c>
      <c r="B1192" s="26" t="s">
        <v>276</v>
      </c>
      <c r="C1192" s="55">
        <v>6.6418950301904311E-2</v>
      </c>
      <c r="D11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192" s="26" t="str">
        <f>IF(
  COUNTIF($F$3:$F1192, $F1192)=1,
  SUMIF($F:$F, $F1192, $I:$I),
  ""
)</f>
        <v/>
      </c>
      <c r="H1192" t="s">
        <v>4131</v>
      </c>
      <c r="I1192" t="s">
        <v>276</v>
      </c>
      <c r="J1192">
        <v>7.0000000000000007E-2</v>
      </c>
    </row>
    <row r="1193" spans="1:10" x14ac:dyDescent="0.25">
      <c r="A1193" s="121" t="s">
        <v>4131</v>
      </c>
      <c r="B1193" s="26" t="s">
        <v>3173</v>
      </c>
      <c r="C1193" s="55">
        <v>0.51861190365602816</v>
      </c>
      <c r="D11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193" s="26" t="str">
        <f>IF(
  COUNTIF($F$3:$F1193, $F1193)=1,
  SUMIF($F:$F, $F1193, $I:$I),
  ""
)</f>
        <v/>
      </c>
      <c r="H1193" t="s">
        <v>4131</v>
      </c>
      <c r="I1193" t="s">
        <v>3173</v>
      </c>
      <c r="J1193">
        <v>0.52</v>
      </c>
    </row>
    <row r="1194" spans="1:10" x14ac:dyDescent="0.25">
      <c r="A1194" s="121" t="s">
        <v>4131</v>
      </c>
      <c r="B1194" s="26" t="s">
        <v>3222</v>
      </c>
      <c r="C1194" s="55">
        <v>3.8152743679915058E-2</v>
      </c>
      <c r="D11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194" s="26" t="str">
        <f>IF(
  COUNTIF($F$3:$F1194, $F1194)=1,
  SUMIF($F:$F, $F1194, $I:$I),
  ""
)</f>
        <v/>
      </c>
      <c r="H1194" t="s">
        <v>4131</v>
      </c>
      <c r="I1194" t="s">
        <v>3222</v>
      </c>
      <c r="J1194">
        <v>0.04</v>
      </c>
    </row>
    <row r="1195" spans="1:10" x14ac:dyDescent="0.25">
      <c r="A1195" s="121" t="s">
        <v>4131</v>
      </c>
      <c r="B1195" s="26" t="s">
        <v>3895</v>
      </c>
      <c r="C1195" s="55">
        <v>0.35339393537256986</v>
      </c>
      <c r="D11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195" s="26" t="str">
        <f>IF(
  COUNTIF($F$3:$F1195, $F1195)=1,
  SUMIF($F:$F, $F1195, $I:$I),
  ""
)</f>
        <v/>
      </c>
      <c r="H1195" t="s">
        <v>4131</v>
      </c>
      <c r="I1195" t="s">
        <v>3895</v>
      </c>
      <c r="J1195">
        <v>0.35</v>
      </c>
    </row>
    <row r="1196" spans="1:10" x14ac:dyDescent="0.25">
      <c r="A1196" s="121" t="s">
        <v>4131</v>
      </c>
      <c r="B1196" s="26" t="s">
        <v>3897</v>
      </c>
      <c r="C1196" s="55">
        <v>9.952889655630015E-4</v>
      </c>
      <c r="D11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96" s="26" t="str">
        <f>IF(
  COUNTIF($F$3:$F1196, $F1196)=1,
  SUMIF($F:$F, $F1196, $I:$I),
  ""
)</f>
        <v/>
      </c>
      <c r="H1196" t="s">
        <v>4131</v>
      </c>
      <c r="I1196" t="s">
        <v>3897</v>
      </c>
      <c r="J1196">
        <v>0</v>
      </c>
    </row>
    <row r="1197" spans="1:10" x14ac:dyDescent="0.25">
      <c r="A1197" s="121" t="s">
        <v>4131</v>
      </c>
      <c r="B1197" s="26" t="s">
        <v>4372</v>
      </c>
      <c r="C1197" s="55">
        <v>2.2427178024019633E-2</v>
      </c>
      <c r="D11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197" s="26" t="str">
        <f>IF(
  COUNTIF($F$3:$F1197, $F1197)=1,
  SUMIF($F:$F, $F1197, $I:$I),
  ""
)</f>
        <v/>
      </c>
      <c r="H1197" t="s">
        <v>4131</v>
      </c>
      <c r="I1197" t="s">
        <v>4372</v>
      </c>
      <c r="J1197">
        <v>0.02</v>
      </c>
    </row>
    <row r="1198" spans="1:10" x14ac:dyDescent="0.25">
      <c r="A1198" s="121" t="s">
        <v>4138</v>
      </c>
      <c r="B1198" s="26" t="s">
        <v>292</v>
      </c>
      <c r="C1198" s="55">
        <v>0.27308848797250868</v>
      </c>
      <c r="D11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198" s="26" t="str">
        <f>IF(
  COUNTIF($F$3:$F1198, $F1198)=1,
  SUMIF($F:$F, $F1198, $I:$I),
  ""
)</f>
        <v/>
      </c>
      <c r="H1198" t="s">
        <v>4138</v>
      </c>
      <c r="I1198" t="s">
        <v>292</v>
      </c>
      <c r="J1198">
        <v>0.27</v>
      </c>
    </row>
    <row r="1199" spans="1:10" x14ac:dyDescent="0.25">
      <c r="A1199" s="121" t="s">
        <v>4138</v>
      </c>
      <c r="B1199" s="26" t="s">
        <v>3222</v>
      </c>
      <c r="C1199" s="55">
        <v>1.127577319587629E-3</v>
      </c>
      <c r="D11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199" s="26" t="str">
        <f>IF(
  COUNTIF($F$3:$F1199, $F1199)=1,
  SUMIF($F:$F, $F1199, $I:$I),
  ""
)</f>
        <v/>
      </c>
      <c r="H1199" t="s">
        <v>4138</v>
      </c>
      <c r="I1199" t="s">
        <v>3222</v>
      </c>
      <c r="J1199">
        <v>0</v>
      </c>
    </row>
    <row r="1200" spans="1:10" x14ac:dyDescent="0.25">
      <c r="A1200" s="121" t="s">
        <v>4138</v>
      </c>
      <c r="B1200" s="26" t="s">
        <v>3670</v>
      </c>
      <c r="C1200" s="55">
        <v>4.9344931271477675E-2</v>
      </c>
      <c r="D12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200" s="26" t="str">
        <f>IF(
  COUNTIF($F$3:$F1200, $F1200)=1,
  SUMIF($F:$F, $F1200, $I:$I),
  ""
)</f>
        <v/>
      </c>
      <c r="H1200" t="s">
        <v>4138</v>
      </c>
      <c r="I1200" t="s">
        <v>3670</v>
      </c>
      <c r="J1200">
        <v>0.05</v>
      </c>
    </row>
    <row r="1201" spans="1:10" x14ac:dyDescent="0.25">
      <c r="A1201" s="121" t="s">
        <v>4138</v>
      </c>
      <c r="B1201" s="26" t="s">
        <v>3713</v>
      </c>
      <c r="C1201" s="55">
        <v>0.65990120274914088</v>
      </c>
      <c r="D12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1201" s="26" t="str">
        <f>IF(
  COUNTIF($F$3:$F1201, $F1201)=1,
  SUMIF($F:$F, $F1201, $I:$I),
  ""
)</f>
        <v/>
      </c>
      <c r="H1201" t="s">
        <v>4138</v>
      </c>
      <c r="I1201" t="s">
        <v>3713</v>
      </c>
      <c r="J1201">
        <v>0.66</v>
      </c>
    </row>
    <row r="1202" spans="1:10" x14ac:dyDescent="0.25">
      <c r="A1202" s="121" t="s">
        <v>4138</v>
      </c>
      <c r="B1202" s="26" t="s">
        <v>3840</v>
      </c>
      <c r="C1202" s="55">
        <v>4.2955326460481112E-3</v>
      </c>
      <c r="D12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2" s="26" t="str">
        <f>IF(
  COUNTIF($F$3:$F1202, $F1202)=1,
  SUMIF($F:$F, $F1202, $I:$I),
  ""
)</f>
        <v/>
      </c>
      <c r="H1202" t="s">
        <v>4138</v>
      </c>
      <c r="I1202" t="s">
        <v>3840</v>
      </c>
      <c r="J1202">
        <v>0</v>
      </c>
    </row>
    <row r="1203" spans="1:10" x14ac:dyDescent="0.25">
      <c r="A1203" s="121" t="s">
        <v>4138</v>
      </c>
      <c r="B1203" s="26" t="s">
        <v>3374</v>
      </c>
      <c r="C1203" s="55">
        <v>1.2188573883161514E-2</v>
      </c>
      <c r="D12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03" s="26" t="str">
        <f>IF(
  COUNTIF($F$3:$F1203, $F1203)=1,
  SUMIF($F:$F, $F1203, $I:$I),
  ""
)</f>
        <v/>
      </c>
      <c r="H1203" t="s">
        <v>4138</v>
      </c>
      <c r="I1203" t="s">
        <v>4376</v>
      </c>
      <c r="J1203">
        <v>0</v>
      </c>
    </row>
    <row r="1204" spans="1:10" x14ac:dyDescent="0.25">
      <c r="A1204" s="121" t="s">
        <v>4138</v>
      </c>
      <c r="B1204" s="26" t="s">
        <v>4376</v>
      </c>
      <c r="C1204" s="55">
        <v>5.3694158075601387E-5</v>
      </c>
      <c r="D12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4" s="26" t="str">
        <f>IF(
  COUNTIF($F$3:$F1204, $F1204)=1,
  SUMIF($F:$F, $F1204, $I:$I),
  ""
)</f>
        <v/>
      </c>
      <c r="H1204" t="s">
        <v>4138</v>
      </c>
      <c r="I1204" t="s">
        <v>3374</v>
      </c>
      <c r="J1204">
        <v>0.01</v>
      </c>
    </row>
    <row r="1205" spans="1:10" x14ac:dyDescent="0.25">
      <c r="A1205" s="121" t="s">
        <v>4353</v>
      </c>
      <c r="B1205" s="26" t="s">
        <v>3222</v>
      </c>
      <c r="C1205" s="55">
        <v>0.19912052324104645</v>
      </c>
      <c r="D12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205" s="26" t="str">
        <f>IF(
  COUNTIF($F$3:$F1205, $F1205)=1,
  SUMIF($F:$F, $F1205, $I:$I),
  ""
)</f>
        <v/>
      </c>
      <c r="H1205" t="s">
        <v>4353</v>
      </c>
      <c r="I1205" t="s">
        <v>3222</v>
      </c>
      <c r="J1205">
        <v>0.2</v>
      </c>
    </row>
    <row r="1206" spans="1:10" x14ac:dyDescent="0.25">
      <c r="A1206" s="121" t="s">
        <v>4353</v>
      </c>
      <c r="B1206" s="26" t="s">
        <v>3457</v>
      </c>
      <c r="C1206" s="55">
        <v>7.9375158750317503E-5</v>
      </c>
      <c r="D12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6" s="26" t="str">
        <f>IF(
  COUNTIF($F$3:$F1206, $F1206)=1,
  SUMIF($F:$F, $F1206, $I:$I),
  ""
)</f>
        <v/>
      </c>
      <c r="H1206" t="s">
        <v>4353</v>
      </c>
      <c r="I1206" t="s">
        <v>3457</v>
      </c>
      <c r="J1206">
        <v>0</v>
      </c>
    </row>
    <row r="1207" spans="1:10" x14ac:dyDescent="0.25">
      <c r="A1207" s="121" t="s">
        <v>4353</v>
      </c>
      <c r="B1207" s="26" t="s">
        <v>3895</v>
      </c>
      <c r="C1207" s="55">
        <v>2.063754127508255E-4</v>
      </c>
      <c r="D12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07" s="26" t="str">
        <f>IF(
  COUNTIF($F$3:$F1207, $F1207)=1,
  SUMIF($F:$F, $F1207, $I:$I),
  ""
)</f>
        <v/>
      </c>
      <c r="H1207" t="s">
        <v>4353</v>
      </c>
      <c r="I1207" t="s">
        <v>3895</v>
      </c>
      <c r="J1207">
        <v>0</v>
      </c>
    </row>
    <row r="1208" spans="1:10" x14ac:dyDescent="0.25">
      <c r="A1208" s="121" t="s">
        <v>4353</v>
      </c>
      <c r="B1208" s="26" t="s">
        <v>4372</v>
      </c>
      <c r="C1208" s="55">
        <v>0.80059372618745239</v>
      </c>
      <c r="D12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</v>
      </c>
      <c r="E1208" s="26" t="str">
        <f>IF(
  COUNTIF($F$3:$F1208, $F1208)=1,
  SUMIF($F:$F, $F1208, $I:$I),
  ""
)</f>
        <v/>
      </c>
      <c r="H1208" t="s">
        <v>4353</v>
      </c>
      <c r="I1208" t="s">
        <v>4372</v>
      </c>
      <c r="J1208">
        <v>0.8</v>
      </c>
    </row>
    <row r="1209" spans="1:10" x14ac:dyDescent="0.25">
      <c r="A1209" s="121" t="s">
        <v>4354</v>
      </c>
      <c r="B1209" s="26" t="s">
        <v>4372</v>
      </c>
      <c r="C1209" s="55">
        <v>1</v>
      </c>
      <c r="D12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09" s="26" t="str">
        <f>IF(
  COUNTIF($F$3:$F1209, $F1209)=1,
  SUMIF($F:$F, $F1209, $I:$I),
  ""
)</f>
        <v/>
      </c>
      <c r="H1209" t="s">
        <v>4354</v>
      </c>
      <c r="I1209" t="s">
        <v>4372</v>
      </c>
      <c r="J1209">
        <v>1</v>
      </c>
    </row>
    <row r="1210" spans="1:10" x14ac:dyDescent="0.25">
      <c r="A1210" s="121" t="s">
        <v>104</v>
      </c>
      <c r="B1210" s="26" t="s">
        <v>290</v>
      </c>
      <c r="C1210" s="55">
        <v>6.7162480078925401E-3</v>
      </c>
      <c r="D12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0" s="26" t="str">
        <f>IF(
  COUNTIF($F$3:$F1210, $F1210)=1,
  SUMIF($F:$F, $F1210, $I:$I),
  ""
)</f>
        <v/>
      </c>
      <c r="H1210" t="s">
        <v>104</v>
      </c>
      <c r="I1210" t="s">
        <v>290</v>
      </c>
      <c r="J1210">
        <v>0.01</v>
      </c>
    </row>
    <row r="1211" spans="1:10" x14ac:dyDescent="0.25">
      <c r="A1211" s="121" t="s">
        <v>104</v>
      </c>
      <c r="B1211" s="26" t="s">
        <v>292</v>
      </c>
      <c r="C1211" s="55">
        <v>0.83133490172269853</v>
      </c>
      <c r="D12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0.83</v>
      </c>
      <c r="E1211" s="26" t="str">
        <f>IF(
  COUNTIF($F$3:$F1211, $F1211)=1,
  SUMIF($F:$F, $F1211, $I:$I),
  ""
)</f>
        <v/>
      </c>
      <c r="H1211" t="s">
        <v>104</v>
      </c>
      <c r="I1211" t="s">
        <v>292</v>
      </c>
      <c r="J1211">
        <v>0.83</v>
      </c>
    </row>
    <row r="1212" spans="1:10" x14ac:dyDescent="0.25">
      <c r="A1212" s="121" t="s">
        <v>104</v>
      </c>
      <c r="B1212" s="26" t="s">
        <v>574</v>
      </c>
      <c r="C1212" s="55">
        <v>3.2404948015481515E-2</v>
      </c>
      <c r="D12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12" s="26" t="str">
        <f>IF(
  COUNTIF($F$3:$F1212, $F1212)=1,
  SUMIF($F:$F, $F1212, $I:$I),
  ""
)</f>
        <v/>
      </c>
      <c r="H1212" t="s">
        <v>104</v>
      </c>
      <c r="I1212" t="s">
        <v>574</v>
      </c>
      <c r="J1212">
        <v>0.03</v>
      </c>
    </row>
    <row r="1213" spans="1:10" x14ac:dyDescent="0.25">
      <c r="A1213" s="121" t="s">
        <v>104</v>
      </c>
      <c r="B1213" s="26" t="s">
        <v>3173</v>
      </c>
      <c r="C1213" s="55">
        <v>1.081429763982697E-2</v>
      </c>
      <c r="D12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3" s="26" t="str">
        <f>IF(
  COUNTIF($F$3:$F1213, $F1213)=1,
  SUMIF($F:$F, $F1213, $I:$I),
  ""
)</f>
        <v/>
      </c>
      <c r="H1213" t="s">
        <v>104</v>
      </c>
      <c r="I1213" t="s">
        <v>3173</v>
      </c>
      <c r="J1213">
        <v>0.01</v>
      </c>
    </row>
    <row r="1214" spans="1:10" x14ac:dyDescent="0.25">
      <c r="A1214" s="121" t="s">
        <v>104</v>
      </c>
      <c r="B1214" s="26" t="s">
        <v>3457</v>
      </c>
      <c r="C1214" s="55">
        <v>5.3122865599150029E-4</v>
      </c>
      <c r="D12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4" s="26" t="str">
        <f>IF(
  COUNTIF($F$3:$F1214, $F1214)=1,
  SUMIF($F:$F, $F1214, $I:$I),
  ""
)</f>
        <v/>
      </c>
      <c r="H1214" t="s">
        <v>104</v>
      </c>
      <c r="I1214" t="s">
        <v>3457</v>
      </c>
      <c r="J1214">
        <v>0</v>
      </c>
    </row>
    <row r="1215" spans="1:10" x14ac:dyDescent="0.25">
      <c r="A1215" s="121" t="s">
        <v>104</v>
      </c>
      <c r="B1215" s="26" t="s">
        <v>3477</v>
      </c>
      <c r="C1215" s="55">
        <v>1.5177961599757153E-4</v>
      </c>
      <c r="D12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5" s="26" t="str">
        <f>IF(
  COUNTIF($F$3:$F1215, $F1215)=1,
  SUMIF($F:$F, $F1215, $I:$I),
  ""
)</f>
        <v/>
      </c>
      <c r="H1215" t="s">
        <v>104</v>
      </c>
      <c r="I1215" t="s">
        <v>3477</v>
      </c>
      <c r="J1215">
        <v>0</v>
      </c>
    </row>
    <row r="1216" spans="1:10" x14ac:dyDescent="0.25">
      <c r="A1216" s="121" t="s">
        <v>104</v>
      </c>
      <c r="B1216" s="26" t="s">
        <v>3713</v>
      </c>
      <c r="C1216" s="55">
        <v>5.8511041967063825E-2</v>
      </c>
      <c r="D12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216" s="26" t="str">
        <f>IF(
  COUNTIF($F$3:$F1216, $F1216)=1,
  SUMIF($F:$F, $F1216, $I:$I),
  ""
)</f>
        <v/>
      </c>
      <c r="H1216" t="s">
        <v>104</v>
      </c>
      <c r="I1216" t="s">
        <v>3713</v>
      </c>
      <c r="J1216">
        <v>0.06</v>
      </c>
    </row>
    <row r="1217" spans="1:10" x14ac:dyDescent="0.25">
      <c r="A1217" s="121" t="s">
        <v>104</v>
      </c>
      <c r="B1217" s="26" t="s">
        <v>3895</v>
      </c>
      <c r="C1217" s="55">
        <v>1.4532898231767474E-2</v>
      </c>
      <c r="D12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17" s="26" t="str">
        <f>IF(
  COUNTIF($F$3:$F1217, $F1217)=1,
  SUMIF($F:$F, $F1217, $I:$I),
  ""
)</f>
        <v/>
      </c>
      <c r="H1217" t="s">
        <v>104</v>
      </c>
      <c r="I1217" t="s">
        <v>3895</v>
      </c>
      <c r="J1217">
        <v>0.01</v>
      </c>
    </row>
    <row r="1218" spans="1:10" x14ac:dyDescent="0.25">
      <c r="A1218" s="121" t="s">
        <v>104</v>
      </c>
      <c r="B1218" s="26" t="s">
        <v>3897</v>
      </c>
      <c r="C1218" s="55">
        <v>1.1383471199817863E-4</v>
      </c>
      <c r="D12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18" s="26" t="str">
        <f>IF(
  COUNTIF($F$3:$F1218, $F1218)=1,
  SUMIF($F:$F, $F1218, $I:$I),
  ""
)</f>
        <v/>
      </c>
      <c r="H1218" t="s">
        <v>104</v>
      </c>
      <c r="I1218" t="s">
        <v>3897</v>
      </c>
      <c r="J1218">
        <v>0</v>
      </c>
    </row>
    <row r="1219" spans="1:10" x14ac:dyDescent="0.25">
      <c r="A1219" s="121" t="s">
        <v>104</v>
      </c>
      <c r="B1219" s="26" t="s">
        <v>3987</v>
      </c>
      <c r="C1219" s="55">
        <v>3.4036578887455406E-2</v>
      </c>
      <c r="D12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19" s="26" t="str">
        <f>IF(
  COUNTIF($F$3:$F1219, $F1219)=1,
  SUMIF($F:$F, $F1219, $I:$I),
  ""
)</f>
        <v/>
      </c>
      <c r="H1219" t="s">
        <v>104</v>
      </c>
      <c r="I1219" t="s">
        <v>3987</v>
      </c>
      <c r="J1219">
        <v>0.03</v>
      </c>
    </row>
    <row r="1220" spans="1:10" x14ac:dyDescent="0.25">
      <c r="A1220" s="121" t="s">
        <v>104</v>
      </c>
      <c r="B1220" s="26" t="s">
        <v>4372</v>
      </c>
      <c r="C1220" s="55">
        <v>3.0355923199514301E-3</v>
      </c>
      <c r="D12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0" s="26" t="str">
        <f>IF(
  COUNTIF($F$3:$F1220, $F1220)=1,
  SUMIF($F:$F, $F1220, $I:$I),
  ""
)</f>
        <v/>
      </c>
      <c r="H1220" t="s">
        <v>104</v>
      </c>
      <c r="I1220" t="s">
        <v>4372</v>
      </c>
      <c r="J1220">
        <v>0</v>
      </c>
    </row>
    <row r="1221" spans="1:10" x14ac:dyDescent="0.25">
      <c r="A1221" s="121" t="s">
        <v>104</v>
      </c>
      <c r="B1221" s="26" t="s">
        <v>3374</v>
      </c>
      <c r="C1221" s="55">
        <v>7.8166502238749321E-3</v>
      </c>
      <c r="D12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21" s="26" t="str">
        <f>IF(
  COUNTIF($F$3:$F1221, $F1221)=1,
  SUMIF($F:$F, $F1221, $I:$I),
  ""
)</f>
        <v/>
      </c>
      <c r="H1221" t="s">
        <v>104</v>
      </c>
      <c r="I1221" t="s">
        <v>3374</v>
      </c>
      <c r="J1221">
        <v>0.01</v>
      </c>
    </row>
    <row r="1222" spans="1:10" x14ac:dyDescent="0.25">
      <c r="A1222" s="121" t="s">
        <v>105</v>
      </c>
      <c r="B1222" s="26" t="s">
        <v>3173</v>
      </c>
      <c r="C1222" s="55">
        <v>1.3938753959873286E-3</v>
      </c>
      <c r="D12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2" s="26" t="str">
        <f>IF(
  COUNTIF($F$3:$F1222, $F1222)=1,
  SUMIF($F:$F, $F1222, $I:$I),
  ""
)</f>
        <v/>
      </c>
      <c r="H1222" t="s">
        <v>105</v>
      </c>
      <c r="I1222" t="s">
        <v>3173</v>
      </c>
      <c r="J1222">
        <v>0</v>
      </c>
    </row>
    <row r="1223" spans="1:10" x14ac:dyDescent="0.25">
      <c r="A1223" s="121" t="s">
        <v>105</v>
      </c>
      <c r="B1223" s="26" t="s">
        <v>3222</v>
      </c>
      <c r="C1223" s="55">
        <v>1.9007391763463573E-4</v>
      </c>
      <c r="D12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3" s="26" t="str">
        <f>IF(
  COUNTIF($F$3:$F1223, $F1223)=1,
  SUMIF($F:$F, $F1223, $I:$I),
  ""
)</f>
        <v/>
      </c>
      <c r="H1223" t="s">
        <v>105</v>
      </c>
      <c r="I1223" t="s">
        <v>3222</v>
      </c>
      <c r="J1223">
        <v>0</v>
      </c>
    </row>
    <row r="1224" spans="1:10" x14ac:dyDescent="0.25">
      <c r="A1224" s="121" t="s">
        <v>105</v>
      </c>
      <c r="B1224" s="26" t="s">
        <v>3457</v>
      </c>
      <c r="C1224" s="55">
        <v>2.111932418162619E-4</v>
      </c>
      <c r="D12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4" s="26" t="str">
        <f>IF(
  COUNTIF($F$3:$F1224, $F1224)=1,
  SUMIF($F:$F, $F1224, $I:$I),
  ""
)</f>
        <v/>
      </c>
      <c r="H1224" t="s">
        <v>105</v>
      </c>
      <c r="I1224" t="s">
        <v>3457</v>
      </c>
      <c r="J1224">
        <v>0</v>
      </c>
    </row>
    <row r="1225" spans="1:10" x14ac:dyDescent="0.25">
      <c r="A1225" s="121" t="s">
        <v>105</v>
      </c>
      <c r="B1225" s="26" t="s">
        <v>3479</v>
      </c>
      <c r="C1225" s="55">
        <v>1.8057022175290392E-2</v>
      </c>
      <c r="D12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225" s="26" t="str">
        <f>IF(
  COUNTIF($F$3:$F1225, $F1225)=1,
  SUMIF($F:$F, $F1225, $I:$I),
  ""
)</f>
        <v/>
      </c>
      <c r="H1225" t="s">
        <v>105</v>
      </c>
      <c r="I1225" t="s">
        <v>3479</v>
      </c>
      <c r="J1225">
        <v>0.02</v>
      </c>
    </row>
    <row r="1226" spans="1:10" x14ac:dyDescent="0.25">
      <c r="A1226" s="121" t="s">
        <v>105</v>
      </c>
      <c r="B1226" s="26" t="s">
        <v>3713</v>
      </c>
      <c r="C1226" s="55">
        <v>1.900739176346357E-3</v>
      </c>
      <c r="D12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6" s="26" t="str">
        <f>IF(
  COUNTIF($F$3:$F1226, $F1226)=1,
  SUMIF($F:$F, $F1226, $I:$I),
  ""
)</f>
        <v/>
      </c>
      <c r="H1226" t="s">
        <v>105</v>
      </c>
      <c r="I1226" t="s">
        <v>3713</v>
      </c>
      <c r="J1226">
        <v>0</v>
      </c>
    </row>
    <row r="1227" spans="1:10" x14ac:dyDescent="0.25">
      <c r="A1227" s="121" t="s">
        <v>105</v>
      </c>
      <c r="B1227" s="26" t="s">
        <v>3840</v>
      </c>
      <c r="C1227" s="55">
        <v>2.9989440337909192E-3</v>
      </c>
      <c r="D12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7" s="26" t="str">
        <f>IF(
  COUNTIF($F$3:$F1227, $F1227)=1,
  SUMIF($F:$F, $F1227, $I:$I),
  ""
)</f>
        <v/>
      </c>
      <c r="H1227" t="s">
        <v>105</v>
      </c>
      <c r="I1227" t="s">
        <v>3840</v>
      </c>
      <c r="J1227">
        <v>0</v>
      </c>
    </row>
    <row r="1228" spans="1:10" x14ac:dyDescent="0.25">
      <c r="A1228" s="121" t="s">
        <v>105</v>
      </c>
      <c r="B1228" s="26" t="s">
        <v>3897</v>
      </c>
      <c r="C1228" s="55">
        <v>2.111932418162619E-5</v>
      </c>
      <c r="D12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28" s="26" t="str">
        <f>IF(
  COUNTIF($F$3:$F1228, $F1228)=1,
  SUMIF($F:$F, $F1228, $I:$I),
  ""
)</f>
        <v/>
      </c>
      <c r="H1228" t="s">
        <v>105</v>
      </c>
      <c r="I1228" t="s">
        <v>3897</v>
      </c>
      <c r="J1228">
        <v>0</v>
      </c>
    </row>
    <row r="1229" spans="1:10" x14ac:dyDescent="0.25">
      <c r="A1229" s="121" t="s">
        <v>105</v>
      </c>
      <c r="B1229" s="26" t="s">
        <v>4372</v>
      </c>
      <c r="C1229" s="55">
        <v>0.89577613516367482</v>
      </c>
      <c r="D12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1229" s="26" t="str">
        <f>IF(
  COUNTIF($F$3:$F1229, $F1229)=1,
  SUMIF($F:$F, $F1229, $I:$I),
  ""
)</f>
        <v/>
      </c>
      <c r="H1229" t="s">
        <v>105</v>
      </c>
      <c r="I1229" t="s">
        <v>4372</v>
      </c>
      <c r="J1229">
        <v>0.9</v>
      </c>
    </row>
    <row r="1230" spans="1:10" x14ac:dyDescent="0.25">
      <c r="A1230" s="121" t="s">
        <v>105</v>
      </c>
      <c r="B1230" s="26" t="s">
        <v>4351</v>
      </c>
      <c r="C1230" s="55">
        <v>1.9429778247096097E-3</v>
      </c>
      <c r="D12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30" s="26" t="str">
        <f>IF(
  COUNTIF($F$3:$F1230, $F1230)=1,
  SUMIF($F:$F, $F1230, $I:$I),
  ""
)</f>
        <v/>
      </c>
      <c r="H1230" t="s">
        <v>105</v>
      </c>
      <c r="I1230" t="s">
        <v>4126</v>
      </c>
      <c r="J1230">
        <v>0.08</v>
      </c>
    </row>
    <row r="1231" spans="1:10" x14ac:dyDescent="0.25">
      <c r="A1231" s="121" t="s">
        <v>105</v>
      </c>
      <c r="B1231" s="26" t="s">
        <v>4126</v>
      </c>
      <c r="C1231" s="55">
        <v>7.7507919746568121E-2</v>
      </c>
      <c r="D12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231" s="26" t="str">
        <f>IF(
  COUNTIF($F$3:$F1231, $F1231)=1,
  SUMIF($F:$F, $F1231, $I:$I),
  ""
)</f>
        <v/>
      </c>
      <c r="H1231" t="s">
        <v>105</v>
      </c>
      <c r="I1231" t="s">
        <v>4351</v>
      </c>
      <c r="J1231">
        <v>0</v>
      </c>
    </row>
    <row r="1232" spans="1:10" x14ac:dyDescent="0.25">
      <c r="A1232" s="121" t="s">
        <v>62</v>
      </c>
      <c r="B1232" s="26" t="s">
        <v>4372</v>
      </c>
      <c r="C1232" s="55">
        <v>1</v>
      </c>
      <c r="D12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2" s="26" t="str">
        <f>IF(
  COUNTIF($F$3:$F1232, $F1232)=1,
  SUMIF($F:$F, $F1232, $I:$I),
  ""
)</f>
        <v/>
      </c>
      <c r="H1232" t="s">
        <v>62</v>
      </c>
      <c r="I1232" t="s">
        <v>4372</v>
      </c>
      <c r="J1232">
        <v>1</v>
      </c>
    </row>
    <row r="1233" spans="1:10" x14ac:dyDescent="0.25">
      <c r="A1233" s="121" t="s">
        <v>63</v>
      </c>
      <c r="B1233" s="26" t="s">
        <v>3175</v>
      </c>
      <c r="C1233" s="55">
        <v>1</v>
      </c>
      <c r="D12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3" s="26" t="str">
        <f>IF(
  COUNTIF($F$3:$F1233, $F1233)=1,
  SUMIF($F:$F, $F1233, $I:$I),
  ""
)</f>
        <v/>
      </c>
      <c r="H1233" t="s">
        <v>63</v>
      </c>
      <c r="I1233" t="s">
        <v>3175</v>
      </c>
      <c r="J1233">
        <v>1</v>
      </c>
    </row>
    <row r="1234" spans="1:10" x14ac:dyDescent="0.25">
      <c r="A1234" s="121" t="s">
        <v>64</v>
      </c>
      <c r="B1234" s="26" t="s">
        <v>3978</v>
      </c>
      <c r="C1234" s="55">
        <v>1</v>
      </c>
      <c r="D12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4" s="26" t="str">
        <f>IF(
  COUNTIF($F$3:$F1234, $F1234)=1,
  SUMIF($F:$F, $F1234, $I:$I),
  ""
)</f>
        <v/>
      </c>
      <c r="H1234" t="s">
        <v>64</v>
      </c>
      <c r="I1234" t="s">
        <v>3978</v>
      </c>
      <c r="J1234">
        <v>1</v>
      </c>
    </row>
    <row r="1235" spans="1:10" x14ac:dyDescent="0.25">
      <c r="A1235" s="121" t="s">
        <v>248</v>
      </c>
      <c r="B1235" s="26" t="s">
        <v>4372</v>
      </c>
      <c r="C1235" s="55">
        <v>1</v>
      </c>
      <c r="D12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5" s="26" t="str">
        <f>IF(
  COUNTIF($F$3:$F1235, $F1235)=1,
  SUMIF($F:$F, $F1235, $I:$I),
  ""
)</f>
        <v/>
      </c>
      <c r="H1235" t="s">
        <v>248</v>
      </c>
      <c r="I1235" t="s">
        <v>4372</v>
      </c>
      <c r="J1235">
        <v>1</v>
      </c>
    </row>
    <row r="1236" spans="1:10" x14ac:dyDescent="0.25">
      <c r="A1236" s="121" t="s">
        <v>307</v>
      </c>
      <c r="B1236" s="26" t="s">
        <v>3175</v>
      </c>
      <c r="C1236" s="55">
        <v>1</v>
      </c>
      <c r="D12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6" s="26" t="str">
        <f>IF(
  COUNTIF($F$3:$F1236, $F1236)=1,
  SUMIF($F:$F, $F1236, $I:$I),
  ""
)</f>
        <v/>
      </c>
      <c r="H1236" t="s">
        <v>307</v>
      </c>
      <c r="I1236" t="s">
        <v>3175</v>
      </c>
      <c r="J1236">
        <v>1</v>
      </c>
    </row>
    <row r="1237" spans="1:10" x14ac:dyDescent="0.25">
      <c r="A1237" s="121" t="s">
        <v>65</v>
      </c>
      <c r="B1237" s="26" t="s">
        <v>4372</v>
      </c>
      <c r="C1237" s="55">
        <v>1</v>
      </c>
      <c r="D12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37" s="26" t="str">
        <f>IF(
  COUNTIF($F$3:$F1237, $F1237)=1,
  SUMIF($F:$F, $F1237, $I:$I),
  ""
)</f>
        <v/>
      </c>
      <c r="H1237" t="s">
        <v>65</v>
      </c>
      <c r="I1237" t="s">
        <v>4372</v>
      </c>
      <c r="J1237">
        <v>1</v>
      </c>
    </row>
    <row r="1238" spans="1:10" x14ac:dyDescent="0.25">
      <c r="A1238" s="121" t="s">
        <v>66</v>
      </c>
      <c r="B1238" s="26" t="s">
        <v>290</v>
      </c>
      <c r="C1238" s="55">
        <v>0.38367830510836992</v>
      </c>
      <c r="D12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0.38</v>
      </c>
      <c r="E1238" s="26" t="str">
        <f>IF(
  COUNTIF($F$3:$F1238, $F1238)=1,
  SUMIF($F:$F, $F1238, $I:$I),
  ""
)</f>
        <v/>
      </c>
      <c r="H1238" t="s">
        <v>66</v>
      </c>
      <c r="I1238" t="s">
        <v>290</v>
      </c>
      <c r="J1238">
        <v>0.38</v>
      </c>
    </row>
    <row r="1239" spans="1:10" x14ac:dyDescent="0.25">
      <c r="A1239" s="121" t="s">
        <v>66</v>
      </c>
      <c r="B1239" s="26" t="s">
        <v>4372</v>
      </c>
      <c r="C1239" s="55">
        <v>0.61632169489163002</v>
      </c>
      <c r="D12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1239" s="26" t="str">
        <f>IF(
  COUNTIF($F$3:$F1239, $F1239)=1,
  SUMIF($F:$F, $F1239, $I:$I),
  ""
)</f>
        <v/>
      </c>
      <c r="H1239" t="s">
        <v>66</v>
      </c>
      <c r="I1239" t="s">
        <v>4372</v>
      </c>
      <c r="J1239">
        <v>0.62</v>
      </c>
    </row>
    <row r="1240" spans="1:10" x14ac:dyDescent="0.25">
      <c r="A1240" s="121" t="s">
        <v>67</v>
      </c>
      <c r="B1240" s="26" t="s">
        <v>3713</v>
      </c>
      <c r="C1240" s="55">
        <v>1</v>
      </c>
      <c r="D12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0" s="26" t="str">
        <f>IF(
  COUNTIF($F$3:$F1240, $F1240)=1,
  SUMIF($F:$F, $F1240, $I:$I),
  ""
)</f>
        <v/>
      </c>
      <c r="H1240" t="s">
        <v>67</v>
      </c>
      <c r="I1240" t="s">
        <v>3713</v>
      </c>
      <c r="J1240">
        <v>1</v>
      </c>
    </row>
    <row r="1241" spans="1:10" x14ac:dyDescent="0.25">
      <c r="A1241" s="121" t="s">
        <v>249</v>
      </c>
      <c r="B1241" s="26" t="s">
        <v>3175</v>
      </c>
      <c r="C1241" s="55">
        <v>1</v>
      </c>
      <c r="D12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1" s="26" t="str">
        <f>IF(
  COUNTIF($F$3:$F1241, $F1241)=1,
  SUMIF($F:$F, $F1241, $I:$I),
  ""
)</f>
        <v/>
      </c>
      <c r="H1241" t="s">
        <v>249</v>
      </c>
      <c r="I1241" t="s">
        <v>3175</v>
      </c>
      <c r="J1241">
        <v>1</v>
      </c>
    </row>
    <row r="1242" spans="1:10" x14ac:dyDescent="0.25">
      <c r="A1242" s="121" t="s">
        <v>68</v>
      </c>
      <c r="B1242" s="26" t="s">
        <v>3713</v>
      </c>
      <c r="C1242" s="55">
        <v>1</v>
      </c>
      <c r="D12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2" s="26" t="str">
        <f>IF(
  COUNTIF($F$3:$F1242, $F1242)=1,
  SUMIF($F:$F, $F1242, $I:$I),
  ""
)</f>
        <v/>
      </c>
      <c r="H1242" t="s">
        <v>68</v>
      </c>
      <c r="I1242" t="s">
        <v>3713</v>
      </c>
      <c r="J1242">
        <v>1</v>
      </c>
    </row>
    <row r="1243" spans="1:10" x14ac:dyDescent="0.25">
      <c r="A1243" s="121" t="s">
        <v>302</v>
      </c>
      <c r="B1243" s="26" t="s">
        <v>3173</v>
      </c>
      <c r="C1243" s="55">
        <v>1</v>
      </c>
      <c r="D12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3" s="26" t="str">
        <f>IF(
  COUNTIF($F$3:$F1243, $F1243)=1,
  SUMIF($F:$F, $F1243, $I:$I),
  ""
)</f>
        <v/>
      </c>
      <c r="H1243" t="s">
        <v>302</v>
      </c>
      <c r="I1243" t="s">
        <v>3173</v>
      </c>
      <c r="J1243">
        <v>1</v>
      </c>
    </row>
    <row r="1244" spans="1:10" x14ac:dyDescent="0.25">
      <c r="A1244" s="121" t="s">
        <v>308</v>
      </c>
      <c r="B1244" s="26" t="s">
        <v>290</v>
      </c>
      <c r="C1244" s="55">
        <v>1</v>
      </c>
      <c r="D12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4" s="26" t="str">
        <f>IF(
  COUNTIF($F$3:$F1244, $F1244)=1,
  SUMIF($F:$F, $F1244, $I:$I),
  ""
)</f>
        <v/>
      </c>
      <c r="H1244" t="s">
        <v>308</v>
      </c>
      <c r="I1244" t="s">
        <v>290</v>
      </c>
      <c r="J1244">
        <v>1</v>
      </c>
    </row>
    <row r="1245" spans="1:10" x14ac:dyDescent="0.25">
      <c r="A1245" s="121" t="s">
        <v>303</v>
      </c>
      <c r="B1245" s="26" t="s">
        <v>3713</v>
      </c>
      <c r="C1245" s="55">
        <v>1</v>
      </c>
      <c r="D12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5" s="26" t="str">
        <f>IF(
  COUNTIF($F$3:$F1245, $F1245)=1,
  SUMIF($F:$F, $F1245, $I:$I),
  ""
)</f>
        <v/>
      </c>
      <c r="H1245" t="s">
        <v>303</v>
      </c>
      <c r="I1245" t="s">
        <v>3713</v>
      </c>
      <c r="J1245">
        <v>1</v>
      </c>
    </row>
    <row r="1246" spans="1:10" x14ac:dyDescent="0.25">
      <c r="A1246" s="121" t="s">
        <v>309</v>
      </c>
      <c r="B1246" s="26" t="s">
        <v>4372</v>
      </c>
      <c r="C1246" s="55">
        <v>1</v>
      </c>
      <c r="D12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6" s="26" t="str">
        <f>IF(
  COUNTIF($F$3:$F1246, $F1246)=1,
  SUMIF($F:$F, $F1246, $I:$I),
  ""
)</f>
        <v/>
      </c>
      <c r="H1246" t="s">
        <v>309</v>
      </c>
      <c r="I1246" t="s">
        <v>4372</v>
      </c>
      <c r="J1246">
        <v>1</v>
      </c>
    </row>
    <row r="1247" spans="1:10" x14ac:dyDescent="0.25">
      <c r="A1247" s="121" t="s">
        <v>3745</v>
      </c>
      <c r="B1247" s="26" t="s">
        <v>3713</v>
      </c>
      <c r="C1247" s="55">
        <v>1</v>
      </c>
      <c r="D12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7" s="26" t="str">
        <f>IF(
  COUNTIF($F$3:$F1247, $F1247)=1,
  SUMIF($F:$F, $F1247, $I:$I),
  ""
)</f>
        <v/>
      </c>
      <c r="H1247" t="s">
        <v>3745</v>
      </c>
      <c r="I1247" t="s">
        <v>3713</v>
      </c>
      <c r="J1247">
        <v>1</v>
      </c>
    </row>
    <row r="1248" spans="1:10" x14ac:dyDescent="0.25">
      <c r="A1248" s="121" t="s">
        <v>3746</v>
      </c>
      <c r="B1248" s="26" t="s">
        <v>3173</v>
      </c>
      <c r="C1248" s="55">
        <v>1</v>
      </c>
      <c r="D12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8" s="26" t="str">
        <f>IF(
  COUNTIF($F$3:$F1248, $F1248)=1,
  SUMIF($F:$F, $F1248, $I:$I),
  ""
)</f>
        <v/>
      </c>
      <c r="H1248" t="s">
        <v>3746</v>
      </c>
      <c r="I1248" t="s">
        <v>3173</v>
      </c>
      <c r="J1248">
        <v>1</v>
      </c>
    </row>
    <row r="1249" spans="1:10" x14ac:dyDescent="0.25">
      <c r="A1249" s="121" t="s">
        <v>29</v>
      </c>
      <c r="B1249" s="26" t="s">
        <v>3173</v>
      </c>
      <c r="C1249" s="55">
        <v>1</v>
      </c>
      <c r="D12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49" s="26" t="str">
        <f>IF(
  COUNTIF($F$3:$F1249, $F1249)=1,
  SUMIF($F:$F, $F1249, $I:$I),
  ""
)</f>
        <v/>
      </c>
      <c r="H1249" t="s">
        <v>29</v>
      </c>
      <c r="I1249" t="s">
        <v>3173</v>
      </c>
      <c r="J1249">
        <v>1</v>
      </c>
    </row>
    <row r="1250" spans="1:10" x14ac:dyDescent="0.25">
      <c r="A1250" s="121" t="s">
        <v>30</v>
      </c>
      <c r="B1250" s="26" t="s">
        <v>12</v>
      </c>
      <c r="C1250" s="55">
        <v>0.33854083715812178</v>
      </c>
      <c r="D12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1250" s="26" t="str">
        <f>IF(
  COUNTIF($F$3:$F1250, $F1250)=1,
  SUMIF($F:$F, $F1250, $I:$I),
  ""
)</f>
        <v/>
      </c>
      <c r="H1250" t="s">
        <v>30</v>
      </c>
      <c r="I1250" t="s">
        <v>12</v>
      </c>
      <c r="J1250">
        <v>0.34</v>
      </c>
    </row>
    <row r="1251" spans="1:10" x14ac:dyDescent="0.25">
      <c r="A1251" s="121" t="s">
        <v>30</v>
      </c>
      <c r="B1251" s="26" t="s">
        <v>3713</v>
      </c>
      <c r="C1251" s="55">
        <v>0.57221248932196267</v>
      </c>
      <c r="D12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1251" s="26" t="str">
        <f>IF(
  COUNTIF($F$3:$F1251, $F1251)=1,
  SUMIF($F:$F, $F1251, $I:$I),
  ""
)</f>
        <v/>
      </c>
      <c r="H1251" t="s">
        <v>30</v>
      </c>
      <c r="I1251" t="s">
        <v>3713</v>
      </c>
      <c r="J1251">
        <v>0.56999999999999995</v>
      </c>
    </row>
    <row r="1252" spans="1:10" x14ac:dyDescent="0.25">
      <c r="A1252" s="121" t="s">
        <v>30</v>
      </c>
      <c r="B1252" s="26" t="s">
        <v>4372</v>
      </c>
      <c r="C1252" s="55">
        <v>8.9246673519915443E-2</v>
      </c>
      <c r="D12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0.09</v>
      </c>
      <c r="E1252" s="26" t="str">
        <f>IF(
  COUNTIF($F$3:$F1252, $F1252)=1,
  SUMIF($F:$F, $F1252, $I:$I),
  ""
)</f>
        <v/>
      </c>
      <c r="H1252" t="s">
        <v>30</v>
      </c>
      <c r="I1252" t="s">
        <v>4372</v>
      </c>
      <c r="J1252">
        <v>0.09</v>
      </c>
    </row>
    <row r="1253" spans="1:10" x14ac:dyDescent="0.25">
      <c r="A1253" s="121" t="s">
        <v>178</v>
      </c>
      <c r="B1253" s="26" t="s">
        <v>4372</v>
      </c>
      <c r="C1253" s="55">
        <v>1</v>
      </c>
      <c r="D12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3" s="26" t="str">
        <f>IF(
  COUNTIF($F$3:$F1253, $F1253)=1,
  SUMIF($F:$F, $F1253, $I:$I),
  ""
)</f>
        <v/>
      </c>
      <c r="H1253" t="s">
        <v>178</v>
      </c>
      <c r="I1253" t="s">
        <v>4372</v>
      </c>
      <c r="J1253">
        <v>1</v>
      </c>
    </row>
    <row r="1254" spans="1:10" x14ac:dyDescent="0.25">
      <c r="A1254" s="121" t="s">
        <v>3913</v>
      </c>
      <c r="B1254" s="26" t="s">
        <v>290</v>
      </c>
      <c r="C1254" s="55">
        <v>1</v>
      </c>
      <c r="D12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4" s="26" t="str">
        <f>IF(
  COUNTIF($F$3:$F1254, $F1254)=1,
  SUMIF($F:$F, $F1254, $I:$I),
  ""
)</f>
        <v/>
      </c>
      <c r="H1254" t="s">
        <v>3913</v>
      </c>
      <c r="I1254" t="s">
        <v>290</v>
      </c>
      <c r="J1254">
        <v>1</v>
      </c>
    </row>
    <row r="1255" spans="1:10" x14ac:dyDescent="0.25">
      <c r="A1255" s="121" t="s">
        <v>4132</v>
      </c>
      <c r="B1255" s="26" t="s">
        <v>4351</v>
      </c>
      <c r="C1255" s="55">
        <v>1</v>
      </c>
      <c r="D12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55" s="26" t="str">
        <f>IF(
  COUNTIF($F$3:$F1255, $F1255)=1,
  SUMIF($F:$F, $F1255, $I:$I),
  ""
)</f>
        <v/>
      </c>
      <c r="H1255" t="s">
        <v>4132</v>
      </c>
      <c r="I1255" t="s">
        <v>4351</v>
      </c>
      <c r="J1255">
        <v>1</v>
      </c>
    </row>
    <row r="1256" spans="1:10" x14ac:dyDescent="0.25">
      <c r="A1256" s="121" t="s">
        <v>226</v>
      </c>
      <c r="B1256" s="26" t="s">
        <v>3319</v>
      </c>
      <c r="C1256" s="55">
        <v>1.6909505960600852E-4</v>
      </c>
      <c r="D12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56" s="26" t="str">
        <f>IF(
  COUNTIF($F$3:$F1256, $F1256)=1,
  SUMIF($F:$F, $F1256, $I:$I),
  ""
)</f>
        <v/>
      </c>
      <c r="H1256" t="s">
        <v>226</v>
      </c>
      <c r="I1256" t="s">
        <v>3319</v>
      </c>
      <c r="J1256">
        <v>0</v>
      </c>
    </row>
    <row r="1257" spans="1:10" x14ac:dyDescent="0.25">
      <c r="A1257" s="121" t="s">
        <v>226</v>
      </c>
      <c r="B1257" s="26" t="s">
        <v>3479</v>
      </c>
      <c r="C1257" s="55">
        <v>5.3969506524251046E-3</v>
      </c>
      <c r="D12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7" s="26" t="str">
        <f>IF(
  COUNTIF($F$3:$F1257, $F1257)=1,
  SUMIF($F:$F, $F1257, $I:$I),
  ""
)</f>
        <v/>
      </c>
      <c r="H1257" t="s">
        <v>226</v>
      </c>
      <c r="I1257" t="s">
        <v>3479</v>
      </c>
      <c r="J1257">
        <v>0.01</v>
      </c>
    </row>
    <row r="1258" spans="1:10" x14ac:dyDescent="0.25">
      <c r="A1258" s="121" t="s">
        <v>226</v>
      </c>
      <c r="B1258" s="26" t="s">
        <v>3779</v>
      </c>
      <c r="C1258" s="55">
        <v>8.1588366259899084E-3</v>
      </c>
      <c r="D12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58" s="26" t="str">
        <f>IF(
  COUNTIF($F$3:$F1258, $F1258)=1,
  SUMIF($F:$F, $F1258, $I:$I),
  ""
)</f>
        <v/>
      </c>
      <c r="H1258" t="s">
        <v>226</v>
      </c>
      <c r="I1258" t="s">
        <v>3779</v>
      </c>
      <c r="J1258">
        <v>0.01</v>
      </c>
    </row>
    <row r="1259" spans="1:10" x14ac:dyDescent="0.25">
      <c r="A1259" s="121" t="s">
        <v>226</v>
      </c>
      <c r="B1259" s="26" t="s">
        <v>4374</v>
      </c>
      <c r="C1259" s="55">
        <v>4.1991939802158785E-3</v>
      </c>
      <c r="D12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59" s="26" t="str">
        <f>IF(
  COUNTIF($F$3:$F1259, $F1259)=1,
  SUMIF($F:$F, $F1259, $I:$I),
  ""
)</f>
        <v/>
      </c>
      <c r="H1259" t="s">
        <v>226</v>
      </c>
      <c r="I1259" t="s">
        <v>4078</v>
      </c>
      <c r="J1259">
        <v>0</v>
      </c>
    </row>
    <row r="1260" spans="1:10" x14ac:dyDescent="0.25">
      <c r="A1260" s="121" t="s">
        <v>226</v>
      </c>
      <c r="B1260" s="26" t="s">
        <v>4372</v>
      </c>
      <c r="C1260" s="55">
        <v>0.73399937998478137</v>
      </c>
      <c r="D12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260" s="26" t="str">
        <f>IF(
  COUNTIF($F$3:$F1260, $F1260)=1,
  SUMIF($F:$F, $F1260, $I:$I),
  ""
)</f>
        <v/>
      </c>
      <c r="H1260" t="s">
        <v>226</v>
      </c>
      <c r="I1260" t="s">
        <v>4374</v>
      </c>
      <c r="J1260">
        <v>0</v>
      </c>
    </row>
    <row r="1261" spans="1:10" x14ac:dyDescent="0.25">
      <c r="A1261" s="121" t="s">
        <v>226</v>
      </c>
      <c r="B1261" s="26" t="s">
        <v>4078</v>
      </c>
      <c r="C1261" s="55">
        <v>2.5646084040244622E-3</v>
      </c>
      <c r="D12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1" s="26" t="str">
        <f>IF(
  COUNTIF($F$3:$F1261, $F1261)=1,
  SUMIF($F:$F, $F1261, $I:$I),
  ""
)</f>
        <v/>
      </c>
      <c r="H1261" t="s">
        <v>226</v>
      </c>
      <c r="I1261" t="s">
        <v>4372</v>
      </c>
      <c r="J1261">
        <v>0.73</v>
      </c>
    </row>
    <row r="1262" spans="1:10" x14ac:dyDescent="0.25">
      <c r="A1262" s="121" t="s">
        <v>226</v>
      </c>
      <c r="B1262" s="26" t="s">
        <v>4126</v>
      </c>
      <c r="C1262" s="55">
        <v>0.24551193529295723</v>
      </c>
      <c r="D12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0.25</v>
      </c>
      <c r="E1262" s="26" t="str">
        <f>IF(
  COUNTIF($F$3:$F1262, $F1262)=1,
  SUMIF($F:$F, $F1262, $I:$I),
  ""
)</f>
        <v/>
      </c>
      <c r="H1262" t="s">
        <v>226</v>
      </c>
      <c r="I1262" t="s">
        <v>4126</v>
      </c>
      <c r="J1262">
        <v>0.25</v>
      </c>
    </row>
    <row r="1263" spans="1:10" x14ac:dyDescent="0.25">
      <c r="A1263" s="121" t="s">
        <v>167</v>
      </c>
      <c r="B1263" s="26" t="s">
        <v>290</v>
      </c>
      <c r="C1263" s="55">
        <v>7.9387436297984569E-4</v>
      </c>
      <c r="D12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3" s="26" t="str">
        <f>IF(
  COUNTIF($F$3:$F1263, $F1263)=1,
  SUMIF($F:$F, $F1263, $I:$I),
  ""
)</f>
        <v/>
      </c>
      <c r="H1263" t="s">
        <v>167</v>
      </c>
      <c r="I1263" t="s">
        <v>290</v>
      </c>
      <c r="J1263">
        <v>0</v>
      </c>
    </row>
    <row r="1264" spans="1:10" x14ac:dyDescent="0.25">
      <c r="A1264" s="121" t="s">
        <v>167</v>
      </c>
      <c r="B1264" s="26" t="s">
        <v>576</v>
      </c>
      <c r="C1264" s="55">
        <v>2.6889292939639938E-3</v>
      </c>
      <c r="D12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4" s="26" t="str">
        <f>IF(
  COUNTIF($F$3:$F1264, $F1264)=1,
  SUMIF($F:$F, $F1264, $I:$I),
  ""
)</f>
        <v/>
      </c>
      <c r="H1264" t="s">
        <v>167</v>
      </c>
      <c r="I1264" t="s">
        <v>576</v>
      </c>
      <c r="J1264">
        <v>0</v>
      </c>
    </row>
    <row r="1265" spans="1:10" x14ac:dyDescent="0.25">
      <c r="A1265" s="121" t="s">
        <v>167</v>
      </c>
      <c r="B1265" s="26" t="s">
        <v>3175</v>
      </c>
      <c r="C1265" s="55">
        <v>5.5315116904402148E-3</v>
      </c>
      <c r="D12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65" s="26" t="str">
        <f>IF(
  COUNTIF($F$3:$F1265, $F1265)=1,
  SUMIF($F:$F, $F1265, $I:$I),
  ""
)</f>
        <v/>
      </c>
      <c r="H1265" t="s">
        <v>167</v>
      </c>
      <c r="I1265" t="s">
        <v>3175</v>
      </c>
      <c r="J1265">
        <v>0.01</v>
      </c>
    </row>
    <row r="1266" spans="1:10" x14ac:dyDescent="0.25">
      <c r="A1266" s="121" t="s">
        <v>167</v>
      </c>
      <c r="B1266" s="26" t="s">
        <v>3319</v>
      </c>
      <c r="C1266" s="55">
        <v>6.9143896130502685E-4</v>
      </c>
      <c r="D12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6" s="26" t="str">
        <f>IF(
  COUNTIF($F$3:$F1266, $F1266)=1,
  SUMIF($F:$F, $F1266, $I:$I),
  ""
)</f>
        <v/>
      </c>
      <c r="H1266" t="s">
        <v>167</v>
      </c>
      <c r="I1266" t="s">
        <v>3319</v>
      </c>
      <c r="J1266">
        <v>0</v>
      </c>
    </row>
    <row r="1267" spans="1:10" x14ac:dyDescent="0.25">
      <c r="A1267" s="121" t="s">
        <v>167</v>
      </c>
      <c r="B1267" s="26" t="s">
        <v>3479</v>
      </c>
      <c r="C1267" s="55">
        <v>5.7619913442085577E-3</v>
      </c>
      <c r="D12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67" s="26" t="str">
        <f>IF(
  COUNTIF($F$3:$F1267, $F1267)=1,
  SUMIF($F:$F, $F1267, $I:$I),
  ""
)</f>
        <v/>
      </c>
      <c r="H1267" t="s">
        <v>167</v>
      </c>
      <c r="I1267" t="s">
        <v>3479</v>
      </c>
      <c r="J1267">
        <v>0.01</v>
      </c>
    </row>
    <row r="1268" spans="1:10" x14ac:dyDescent="0.25">
      <c r="A1268" s="121" t="s">
        <v>167</v>
      </c>
      <c r="B1268" s="26" t="s">
        <v>3978</v>
      </c>
      <c r="C1268" s="55">
        <v>2.0999257343337851E-3</v>
      </c>
      <c r="D12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68" s="26" t="str">
        <f>IF(
  COUNTIF($F$3:$F1268, $F1268)=1,
  SUMIF($F:$F, $F1268, $I:$I),
  ""
)</f>
        <v/>
      </c>
      <c r="H1268" t="s">
        <v>167</v>
      </c>
      <c r="I1268" t="s">
        <v>3978</v>
      </c>
      <c r="J1268">
        <v>0</v>
      </c>
    </row>
    <row r="1269" spans="1:10" x14ac:dyDescent="0.25">
      <c r="A1269" s="121" t="s">
        <v>167</v>
      </c>
      <c r="B1269" s="26" t="s">
        <v>4372</v>
      </c>
      <c r="C1269" s="55">
        <v>0.84586032932981636</v>
      </c>
      <c r="D12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269" s="26" t="str">
        <f>IF(
  COUNTIF($F$3:$F1269, $F1269)=1,
  SUMIF($F:$F, $F1269, $I:$I),
  ""
)</f>
        <v/>
      </c>
      <c r="H1269" t="s">
        <v>167</v>
      </c>
      <c r="I1269" t="s">
        <v>4078</v>
      </c>
      <c r="J1269">
        <v>0.01</v>
      </c>
    </row>
    <row r="1270" spans="1:10" x14ac:dyDescent="0.25">
      <c r="A1270" s="121" t="s">
        <v>167</v>
      </c>
      <c r="B1270" s="26" t="s">
        <v>4078</v>
      </c>
      <c r="C1270" s="55">
        <v>8.7326179927783021E-3</v>
      </c>
      <c r="D12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70" s="26" t="str">
        <f>IF(
  COUNTIF($F$3:$F1270, $F1270)=1,
  SUMIF($F:$F, $F1270, $I:$I),
  ""
)</f>
        <v/>
      </c>
      <c r="H1270" t="s">
        <v>167</v>
      </c>
      <c r="I1270" t="s">
        <v>4372</v>
      </c>
      <c r="J1270">
        <v>0.85</v>
      </c>
    </row>
    <row r="1271" spans="1:10" x14ac:dyDescent="0.25">
      <c r="A1271" s="121" t="s">
        <v>167</v>
      </c>
      <c r="B1271" s="26" t="s">
        <v>4126</v>
      </c>
      <c r="C1271" s="55">
        <v>0.12783938129017386</v>
      </c>
      <c r="D12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271" s="26" t="str">
        <f>IF(
  COUNTIF($F$3:$F1271, $F1271)=1,
  SUMIF($F:$F, $F1271, $I:$I),
  ""
)</f>
        <v/>
      </c>
      <c r="H1271" t="s">
        <v>167</v>
      </c>
      <c r="I1271" t="s">
        <v>4126</v>
      </c>
      <c r="J1271">
        <v>0.13</v>
      </c>
    </row>
    <row r="1272" spans="1:10" x14ac:dyDescent="0.25">
      <c r="A1272" s="121" t="s">
        <v>4044</v>
      </c>
      <c r="B1272" s="26" t="s">
        <v>276</v>
      </c>
      <c r="C1272" s="55">
        <v>2.5857100577890623E-3</v>
      </c>
      <c r="D12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2" s="26" t="str">
        <f>IF(
  COUNTIF($F$3:$F1272, $F1272)=1,
  SUMIF($F:$F, $F1272, $I:$I),
  ""
)</f>
        <v/>
      </c>
      <c r="H1272" t="s">
        <v>4044</v>
      </c>
      <c r="I1272" t="s">
        <v>276</v>
      </c>
      <c r="J1272">
        <v>0</v>
      </c>
    </row>
    <row r="1273" spans="1:10" x14ac:dyDescent="0.25">
      <c r="A1273" s="121" t="s">
        <v>4044</v>
      </c>
      <c r="B1273" s="26" t="s">
        <v>12</v>
      </c>
      <c r="C1273" s="55">
        <v>2.107509462764217E-2</v>
      </c>
      <c r="D12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273" s="26" t="str">
        <f>IF(
  COUNTIF($F$3:$F1273, $F1273)=1,
  SUMIF($F:$F, $F1273, $I:$I),
  ""
)</f>
        <v/>
      </c>
      <c r="H1273" t="s">
        <v>4044</v>
      </c>
      <c r="I1273" t="s">
        <v>12</v>
      </c>
      <c r="J1273">
        <v>0.02</v>
      </c>
    </row>
    <row r="1274" spans="1:10" x14ac:dyDescent="0.25">
      <c r="A1274" s="121" t="s">
        <v>4044</v>
      </c>
      <c r="B1274" s="26" t="s">
        <v>290</v>
      </c>
      <c r="C1274" s="55">
        <v>9.8132369663078852E-4</v>
      </c>
      <c r="D12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4" s="26" t="str">
        <f>IF(
  COUNTIF($F$3:$F1274, $F1274)=1,
  SUMIF($F:$F, $F1274, $I:$I),
  ""
)</f>
        <v/>
      </c>
      <c r="H1274" t="s">
        <v>4044</v>
      </c>
      <c r="I1274" t="s">
        <v>290</v>
      </c>
      <c r="J1274">
        <v>0</v>
      </c>
    </row>
    <row r="1275" spans="1:10" x14ac:dyDescent="0.25">
      <c r="A1275" s="121" t="s">
        <v>4044</v>
      </c>
      <c r="B1275" s="26" t="s">
        <v>292</v>
      </c>
      <c r="C1275" s="55">
        <v>4.9845013162198794E-4</v>
      </c>
      <c r="D12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5" s="26" t="str">
        <f>IF(
  COUNTIF($F$3:$F1275, $F1275)=1,
  SUMIF($F:$F, $F1275, $I:$I),
  ""
)</f>
        <v/>
      </c>
      <c r="H1275" t="s">
        <v>4044</v>
      </c>
      <c r="I1275" t="s">
        <v>292</v>
      </c>
      <c r="J1275">
        <v>0</v>
      </c>
    </row>
    <row r="1276" spans="1:10" x14ac:dyDescent="0.25">
      <c r="A1276" s="121" t="s">
        <v>4044</v>
      </c>
      <c r="B1276" s="26" t="s">
        <v>574</v>
      </c>
      <c r="C1276" s="55">
        <v>1.9159176934220158E-3</v>
      </c>
      <c r="D12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6" s="26" t="str">
        <f>IF(
  COUNTIF($F$3:$F1276, $F1276)=1,
  SUMIF($F:$F, $F1276, $I:$I),
  ""
)</f>
        <v/>
      </c>
      <c r="H1276" t="s">
        <v>4044</v>
      </c>
      <c r="I1276" t="s">
        <v>574</v>
      </c>
      <c r="J1276">
        <v>0</v>
      </c>
    </row>
    <row r="1277" spans="1:10" x14ac:dyDescent="0.25">
      <c r="A1277" s="121" t="s">
        <v>4044</v>
      </c>
      <c r="B1277" s="26" t="s">
        <v>3222</v>
      </c>
      <c r="C1277" s="55">
        <v>2.2118724590725713E-3</v>
      </c>
      <c r="D12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77" s="26" t="str">
        <f>IF(
  COUNTIF($F$3:$F1277, $F1277)=1,
  SUMIF($F:$F, $F1277, $I:$I),
  ""
)</f>
        <v/>
      </c>
      <c r="H1277" t="s">
        <v>4044</v>
      </c>
      <c r="I1277" t="s">
        <v>3222</v>
      </c>
      <c r="J1277">
        <v>0</v>
      </c>
    </row>
    <row r="1278" spans="1:10" x14ac:dyDescent="0.25">
      <c r="A1278" s="121" t="s">
        <v>4044</v>
      </c>
      <c r="B1278" s="26" t="s">
        <v>3457</v>
      </c>
      <c r="C1278" s="55">
        <v>3.3287122852380877E-2</v>
      </c>
      <c r="D12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278" s="26" t="str">
        <f>IF(
  COUNTIF($F$3:$F1278, $F1278)=1,
  SUMIF($F:$F, $F1278, $I:$I),
  ""
)</f>
        <v/>
      </c>
      <c r="H1278" t="s">
        <v>4044</v>
      </c>
      <c r="I1278" t="s">
        <v>3457</v>
      </c>
      <c r="J1278">
        <v>0.03</v>
      </c>
    </row>
    <row r="1279" spans="1:10" x14ac:dyDescent="0.25">
      <c r="A1279" s="121" t="s">
        <v>4044</v>
      </c>
      <c r="B1279" s="26" t="s">
        <v>3477</v>
      </c>
      <c r="C1279" s="55">
        <v>4.9580211529774612E-2</v>
      </c>
      <c r="D12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279" s="26" t="str">
        <f>IF(
  COUNTIF($F$3:$F1279, $F1279)=1,
  SUMIF($F:$F, $F1279, $I:$I),
  ""
)</f>
        <v/>
      </c>
      <c r="H1279" t="s">
        <v>4044</v>
      </c>
      <c r="I1279" t="s">
        <v>3477</v>
      </c>
      <c r="J1279">
        <v>0.05</v>
      </c>
    </row>
    <row r="1280" spans="1:10" x14ac:dyDescent="0.25">
      <c r="A1280" s="121" t="s">
        <v>4044</v>
      </c>
      <c r="B1280" s="26" t="s">
        <v>3670</v>
      </c>
      <c r="C1280" s="55">
        <v>2.2274490256857585E-3</v>
      </c>
      <c r="D12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0" s="26" t="str">
        <f>IF(
  COUNTIF($F$3:$F1280, $F1280)=1,
  SUMIF($F:$F, $F1280, $I:$I),
  ""
)</f>
        <v/>
      </c>
      <c r="H1280" t="s">
        <v>4044</v>
      </c>
      <c r="I1280" t="s">
        <v>3670</v>
      </c>
      <c r="J1280">
        <v>0</v>
      </c>
    </row>
    <row r="1281" spans="1:10" x14ac:dyDescent="0.25">
      <c r="A1281" s="121" t="s">
        <v>4044</v>
      </c>
      <c r="B1281" s="26" t="s">
        <v>3672</v>
      </c>
      <c r="C1281" s="55">
        <v>6.6979236436704619E-4</v>
      </c>
      <c r="D12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1" s="26" t="str">
        <f>IF(
  COUNTIF($F$3:$F1281, $F1281)=1,
  SUMIF($F:$F, $F1281, $I:$I),
  ""
)</f>
        <v/>
      </c>
      <c r="H1281" t="s">
        <v>4044</v>
      </c>
      <c r="I1281" t="s">
        <v>3672</v>
      </c>
      <c r="J1281">
        <v>0</v>
      </c>
    </row>
    <row r="1282" spans="1:10" x14ac:dyDescent="0.25">
      <c r="A1282" s="121" t="s">
        <v>4044</v>
      </c>
      <c r="B1282" s="26" t="s">
        <v>3713</v>
      </c>
      <c r="C1282" s="55">
        <v>1.1339740494400225E-2</v>
      </c>
      <c r="D12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2" s="26" t="str">
        <f>IF(
  COUNTIF($F$3:$F1282, $F1282)=1,
  SUMIF($F:$F, $F1282, $I:$I),
  ""
)</f>
        <v/>
      </c>
      <c r="H1282" t="s">
        <v>4044</v>
      </c>
      <c r="I1282" t="s">
        <v>3713</v>
      </c>
      <c r="J1282">
        <v>0.01</v>
      </c>
    </row>
    <row r="1283" spans="1:10" x14ac:dyDescent="0.25">
      <c r="A1283" s="121" t="s">
        <v>4044</v>
      </c>
      <c r="B1283" s="26" t="s">
        <v>3895</v>
      </c>
      <c r="C1283" s="55">
        <v>5.872365613171544E-3</v>
      </c>
      <c r="D12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3" s="26" t="str">
        <f>IF(
  COUNTIF($F$3:$F1283, $F1283)=1,
  SUMIF($F:$F, $F1283, $I:$I),
  ""
)</f>
        <v/>
      </c>
      <c r="H1283" t="s">
        <v>4044</v>
      </c>
      <c r="I1283" t="s">
        <v>3895</v>
      </c>
      <c r="J1283">
        <v>0.01</v>
      </c>
    </row>
    <row r="1284" spans="1:10" x14ac:dyDescent="0.25">
      <c r="A1284" s="121" t="s">
        <v>4044</v>
      </c>
      <c r="B1284" s="26" t="s">
        <v>3897</v>
      </c>
      <c r="C1284" s="55">
        <v>7.1652206420660751E-4</v>
      </c>
      <c r="D12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4" s="26" t="str">
        <f>IF(
  COUNTIF($F$3:$F1284, $F1284)=1,
  SUMIF($F:$F, $F1284, $I:$I),
  ""
)</f>
        <v/>
      </c>
      <c r="H1284" t="s">
        <v>4044</v>
      </c>
      <c r="I1284" t="s">
        <v>3897</v>
      </c>
      <c r="J1284">
        <v>0</v>
      </c>
    </row>
    <row r="1285" spans="1:10" x14ac:dyDescent="0.25">
      <c r="A1285" s="121" t="s">
        <v>4044</v>
      </c>
      <c r="B1285" s="26" t="s">
        <v>4372</v>
      </c>
      <c r="C1285" s="55">
        <v>0.86639978815869401</v>
      </c>
      <c r="D12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285" s="26" t="str">
        <f>IF(
  COUNTIF($F$3:$F1285, $F1285)=1,
  SUMIF($F:$F, $F1285, $I:$I),
  ""
)</f>
        <v/>
      </c>
      <c r="H1285" t="s">
        <v>4044</v>
      </c>
      <c r="I1285" t="s">
        <v>4376</v>
      </c>
      <c r="J1285">
        <v>0</v>
      </c>
    </row>
    <row r="1286" spans="1:10" x14ac:dyDescent="0.25">
      <c r="A1286" s="121" t="s">
        <v>4044</v>
      </c>
      <c r="B1286" s="26" t="s">
        <v>4376</v>
      </c>
      <c r="C1286" s="55">
        <v>6.3863923114067191E-4</v>
      </c>
      <c r="D12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6" s="26" t="str">
        <f>IF(
  COUNTIF($F$3:$F1286, $F1286)=1,
  SUMIF($F:$F, $F1286, $I:$I),
  ""
)</f>
        <v/>
      </c>
      <c r="H1286" t="s">
        <v>4044</v>
      </c>
      <c r="I1286" t="s">
        <v>4372</v>
      </c>
      <c r="J1286">
        <v>0.87</v>
      </c>
    </row>
    <row r="1287" spans="1:10" x14ac:dyDescent="0.25">
      <c r="A1287" s="121" t="s">
        <v>4395</v>
      </c>
      <c r="B1287" s="26" t="s">
        <v>4372</v>
      </c>
      <c r="C1287" s="55">
        <v>1</v>
      </c>
      <c r="D12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87" s="26" t="str">
        <f>IF(
  COUNTIF($F$3:$F1287, $F1287)=1,
  SUMIF($F:$F, $F1287, $I:$I),
  ""
)</f>
        <v/>
      </c>
      <c r="H1287" t="s">
        <v>4395</v>
      </c>
      <c r="I1287" t="s">
        <v>4372</v>
      </c>
      <c r="J1287">
        <v>1</v>
      </c>
    </row>
    <row r="1288" spans="1:10" x14ac:dyDescent="0.25">
      <c r="A1288" s="121" t="s">
        <v>4396</v>
      </c>
      <c r="B1288" s="26" t="s">
        <v>12</v>
      </c>
      <c r="C1288" s="55">
        <v>1.1566552392308839E-2</v>
      </c>
      <c r="D12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288" s="26" t="str">
        <f>IF(
  COUNTIF($F$3:$F1288, $F1288)=1,
  SUMIF($F:$F, $F1288, $I:$I),
  ""
)</f>
        <v/>
      </c>
      <c r="H1288" t="s">
        <v>4396</v>
      </c>
      <c r="I1288" t="s">
        <v>12</v>
      </c>
      <c r="J1288">
        <v>0.01</v>
      </c>
    </row>
    <row r="1289" spans="1:10" x14ac:dyDescent="0.25">
      <c r="A1289" s="121" t="s">
        <v>4396</v>
      </c>
      <c r="B1289" s="26" t="s">
        <v>3457</v>
      </c>
      <c r="C1289" s="55">
        <v>8.048889551348934E-4</v>
      </c>
      <c r="D12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89" s="26" t="str">
        <f>IF(
  COUNTIF($F$3:$F1289, $F1289)=1,
  SUMIF($F:$F, $F1289, $I:$I),
  ""
)</f>
        <v/>
      </c>
      <c r="H1289" t="s">
        <v>4396</v>
      </c>
      <c r="I1289" t="s">
        <v>3457</v>
      </c>
      <c r="J1289">
        <v>0</v>
      </c>
    </row>
    <row r="1290" spans="1:10" x14ac:dyDescent="0.25">
      <c r="A1290" s="121" t="s">
        <v>4396</v>
      </c>
      <c r="B1290" s="26" t="s">
        <v>3477</v>
      </c>
      <c r="C1290" s="55">
        <v>2.9810702042033088E-4</v>
      </c>
      <c r="D12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0" s="26" t="str">
        <f>IF(
  COUNTIF($F$3:$F1290, $F1290)=1,
  SUMIF($F:$F, $F1290, $I:$I),
  ""
)</f>
        <v/>
      </c>
      <c r="H1290" t="s">
        <v>4396</v>
      </c>
      <c r="I1290" t="s">
        <v>3477</v>
      </c>
      <c r="J1290">
        <v>0</v>
      </c>
    </row>
    <row r="1291" spans="1:10" x14ac:dyDescent="0.25">
      <c r="A1291" s="121" t="s">
        <v>4396</v>
      </c>
      <c r="B1291" s="26" t="s">
        <v>4372</v>
      </c>
      <c r="C1291" s="55">
        <v>0.98658518408108509</v>
      </c>
      <c r="D12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291" s="26" t="str">
        <f>IF(
  COUNTIF($F$3:$F1291, $F1291)=1,
  SUMIF($F:$F, $F1291, $I:$I),
  ""
)</f>
        <v/>
      </c>
      <c r="H1291" t="s">
        <v>4396</v>
      </c>
      <c r="I1291" t="s">
        <v>4376</v>
      </c>
      <c r="J1291">
        <v>0</v>
      </c>
    </row>
    <row r="1292" spans="1:10" x14ac:dyDescent="0.25">
      <c r="A1292" s="121" t="s">
        <v>4396</v>
      </c>
      <c r="B1292" s="26" t="s">
        <v>4376</v>
      </c>
      <c r="C1292" s="55">
        <v>7.4526755105082723E-4</v>
      </c>
      <c r="D12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2" s="26" t="str">
        <f>IF(
  COUNTIF($F$3:$F1292, $F1292)=1,
  SUMIF($F:$F, $F1292, $I:$I),
  ""
)</f>
        <v/>
      </c>
      <c r="H1292" t="s">
        <v>4396</v>
      </c>
      <c r="I1292" t="s">
        <v>4372</v>
      </c>
      <c r="J1292">
        <v>0.99</v>
      </c>
    </row>
    <row r="1293" spans="1:10" x14ac:dyDescent="0.25">
      <c r="A1293" s="121" t="s">
        <v>3352</v>
      </c>
      <c r="B1293" s="26" t="s">
        <v>3175</v>
      </c>
      <c r="C1293" s="55">
        <v>1</v>
      </c>
      <c r="D12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293" s="26" t="str">
        <f>IF(
  COUNTIF($F$3:$F1293, $F1293)=1,
  SUMIF($F:$F, $F1293, $I:$I),
  ""
)</f>
        <v/>
      </c>
      <c r="H1293" t="s">
        <v>3352</v>
      </c>
      <c r="I1293" t="s">
        <v>3175</v>
      </c>
      <c r="J1293">
        <v>1</v>
      </c>
    </row>
    <row r="1294" spans="1:10" x14ac:dyDescent="0.25">
      <c r="A1294" s="121" t="s">
        <v>4263</v>
      </c>
      <c r="B1294" s="26" t="s">
        <v>3457</v>
      </c>
      <c r="C1294" s="55">
        <v>0.52554864878233776</v>
      </c>
      <c r="D12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294" s="26" t="str">
        <f>IF(
  COUNTIF($F$3:$F1294, $F1294)=1,
  SUMIF($F:$F, $F1294, $I:$I),
  ""
)</f>
        <v/>
      </c>
      <c r="H1294" t="s">
        <v>4263</v>
      </c>
      <c r="I1294" t="s">
        <v>3457</v>
      </c>
      <c r="J1294">
        <v>0.53</v>
      </c>
    </row>
    <row r="1295" spans="1:10" x14ac:dyDescent="0.25">
      <c r="A1295" s="121" t="s">
        <v>4263</v>
      </c>
      <c r="B1295" s="26" t="s">
        <v>3477</v>
      </c>
      <c r="C1295" s="55">
        <v>9.9061814704282006E-2</v>
      </c>
      <c r="D12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295" s="26" t="str">
        <f>IF(
  COUNTIF($F$3:$F1295, $F1295)=1,
  SUMIF($F:$F, $F1295, $I:$I),
  ""
)</f>
        <v/>
      </c>
      <c r="H1295" t="s">
        <v>4263</v>
      </c>
      <c r="I1295" t="s">
        <v>3477</v>
      </c>
      <c r="J1295">
        <v>0.1</v>
      </c>
    </row>
    <row r="1296" spans="1:10" x14ac:dyDescent="0.25">
      <c r="A1296" s="121" t="s">
        <v>4263</v>
      </c>
      <c r="B1296" s="26" t="s">
        <v>3713</v>
      </c>
      <c r="C1296" s="55">
        <v>0.11650645517650744</v>
      </c>
      <c r="D12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296" s="26" t="str">
        <f>IF(
  COUNTIF($F$3:$F1296, $F1296)=1,
  SUMIF($F:$F, $F1296, $I:$I),
  ""
)</f>
        <v/>
      </c>
      <c r="H1296" t="s">
        <v>4263</v>
      </c>
      <c r="I1296" t="s">
        <v>3713</v>
      </c>
      <c r="J1296">
        <v>0.12</v>
      </c>
    </row>
    <row r="1297" spans="1:10" x14ac:dyDescent="0.25">
      <c r="A1297" s="121" t="s">
        <v>4263</v>
      </c>
      <c r="B1297" s="26" t="s">
        <v>4372</v>
      </c>
      <c r="C1297" s="55">
        <v>0.25888308133687277</v>
      </c>
      <c r="D12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0.26</v>
      </c>
      <c r="E1297" s="26" t="str">
        <f>IF(
  COUNTIF($F$3:$F1297, $F1297)=1,
  SUMIF($F:$F, $F1297, $I:$I),
  ""
)</f>
        <v/>
      </c>
      <c r="H1297" t="s">
        <v>4263</v>
      </c>
      <c r="I1297" t="s">
        <v>4372</v>
      </c>
      <c r="J1297">
        <v>0.26</v>
      </c>
    </row>
    <row r="1298" spans="1:10" x14ac:dyDescent="0.25">
      <c r="A1298" s="121" t="s">
        <v>154</v>
      </c>
      <c r="B1298" s="26" t="s">
        <v>3222</v>
      </c>
      <c r="C1298" s="55">
        <v>2.033140185015757E-5</v>
      </c>
      <c r="D12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298" s="26" t="str">
        <f>IF(
  COUNTIF($F$3:$F1298, $F1298)=1,
  SUMIF($F:$F, $F1298, $I:$I),
  ""
)</f>
        <v/>
      </c>
      <c r="H1298" t="s">
        <v>154</v>
      </c>
      <c r="I1298" t="s">
        <v>3222</v>
      </c>
      <c r="J1298">
        <v>0</v>
      </c>
    </row>
    <row r="1299" spans="1:10" x14ac:dyDescent="0.25">
      <c r="A1299" s="121" t="s">
        <v>154</v>
      </c>
      <c r="B1299" s="26" t="s">
        <v>3457</v>
      </c>
      <c r="C1299" s="55">
        <v>0.23456338314526787</v>
      </c>
      <c r="D12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299" s="26" t="str">
        <f>IF(
  COUNTIF($F$3:$F1299, $F1299)=1,
  SUMIF($F:$F, $F1299, $I:$I),
  ""
)</f>
        <v/>
      </c>
      <c r="H1299" t="s">
        <v>154</v>
      </c>
      <c r="I1299" t="s">
        <v>3457</v>
      </c>
      <c r="J1299">
        <v>0.23</v>
      </c>
    </row>
    <row r="1300" spans="1:10" x14ac:dyDescent="0.25">
      <c r="A1300" s="121" t="s">
        <v>154</v>
      </c>
      <c r="B1300" s="26" t="s">
        <v>3477</v>
      </c>
      <c r="C1300" s="55">
        <v>0.11934532886042495</v>
      </c>
      <c r="D13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0.12</v>
      </c>
      <c r="E1300" s="26" t="str">
        <f>IF(
  COUNTIF($F$3:$F1300, $F1300)=1,
  SUMIF($F:$F, $F1300, $I:$I),
  ""
)</f>
        <v/>
      </c>
      <c r="H1300" t="s">
        <v>154</v>
      </c>
      <c r="I1300" t="s">
        <v>3477</v>
      </c>
      <c r="J1300">
        <v>0.12</v>
      </c>
    </row>
    <row r="1301" spans="1:10" x14ac:dyDescent="0.25">
      <c r="A1301" s="121" t="s">
        <v>154</v>
      </c>
      <c r="B1301" s="26" t="s">
        <v>3840</v>
      </c>
      <c r="C1301" s="55">
        <v>0.22500762427569382</v>
      </c>
      <c r="D13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301" s="26" t="str">
        <f>IF(
  COUNTIF($F$3:$F1301, $F1301)=1,
  SUMIF($F:$F, $F1301, $I:$I),
  ""
)</f>
        <v/>
      </c>
      <c r="H1301" t="s">
        <v>154</v>
      </c>
      <c r="I1301" t="s">
        <v>3840</v>
      </c>
      <c r="J1301">
        <v>0.23</v>
      </c>
    </row>
    <row r="1302" spans="1:10" x14ac:dyDescent="0.25">
      <c r="A1302" s="121" t="s">
        <v>154</v>
      </c>
      <c r="B1302" s="26" t="s">
        <v>3895</v>
      </c>
      <c r="C1302" s="55">
        <v>2.033140185015757E-5</v>
      </c>
      <c r="D13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02" s="26" t="str">
        <f>IF(
  COUNTIF($F$3:$F1302, $F1302)=1,
  SUMIF($F:$F, $F1302, $I:$I),
  ""
)</f>
        <v/>
      </c>
      <c r="H1302" t="s">
        <v>154</v>
      </c>
      <c r="I1302" t="s">
        <v>3895</v>
      </c>
      <c r="J1302">
        <v>0</v>
      </c>
    </row>
    <row r="1303" spans="1:10" x14ac:dyDescent="0.25">
      <c r="A1303" s="121" t="s">
        <v>154</v>
      </c>
      <c r="B1303" s="26" t="s">
        <v>4372</v>
      </c>
      <c r="C1303" s="55">
        <v>0.41986377960760402</v>
      </c>
      <c r="D13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0.42</v>
      </c>
      <c r="E1303" s="26" t="str">
        <f>IF(
  COUNTIF($F$3:$F1303, $F1303)=1,
  SUMIF($F:$F, $F1303, $I:$I),
  ""
)</f>
        <v/>
      </c>
      <c r="H1303" t="s">
        <v>154</v>
      </c>
      <c r="I1303" t="s">
        <v>4372</v>
      </c>
      <c r="J1303">
        <v>0.42</v>
      </c>
    </row>
    <row r="1304" spans="1:10" x14ac:dyDescent="0.25">
      <c r="A1304" s="121" t="s">
        <v>154</v>
      </c>
      <c r="B1304" s="26" t="s">
        <v>4351</v>
      </c>
      <c r="C1304" s="55">
        <v>1.1792213073091391E-3</v>
      </c>
      <c r="D13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04" s="26" t="str">
        <f>IF(
  COUNTIF($F$3:$F1304, $F1304)=1,
  SUMIF($F:$F, $F1304, $I:$I),
  ""
)</f>
        <v/>
      </c>
      <c r="H1304" t="s">
        <v>154</v>
      </c>
      <c r="I1304" t="s">
        <v>4351</v>
      </c>
      <c r="J1304">
        <v>0</v>
      </c>
    </row>
    <row r="1305" spans="1:10" x14ac:dyDescent="0.25">
      <c r="A1305" s="121" t="s">
        <v>155</v>
      </c>
      <c r="B1305" s="26" t="s">
        <v>576</v>
      </c>
      <c r="C1305" s="55">
        <v>0.12605405405405404</v>
      </c>
      <c r="D13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305" s="26" t="str">
        <f>IF(
  COUNTIF($F$3:$F1305, $F1305)=1,
  SUMIF($F:$F, $F1305, $I:$I),
  ""
)</f>
        <v/>
      </c>
      <c r="H1305" t="s">
        <v>155</v>
      </c>
      <c r="I1305" t="s">
        <v>576</v>
      </c>
      <c r="J1305">
        <v>0.13</v>
      </c>
    </row>
    <row r="1306" spans="1:10" x14ac:dyDescent="0.25">
      <c r="A1306" s="121" t="s">
        <v>155</v>
      </c>
      <c r="B1306" s="26" t="s">
        <v>4374</v>
      </c>
      <c r="C1306" s="55">
        <v>0.87394594594594588</v>
      </c>
      <c r="D13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306" s="26" t="str">
        <f>IF(
  COUNTIF($F$3:$F1306, $F1306)=1,
  SUMIF($F:$F, $F1306, $I:$I),
  ""
)</f>
        <v/>
      </c>
      <c r="H1306" t="s">
        <v>155</v>
      </c>
      <c r="I1306" t="s">
        <v>4374</v>
      </c>
      <c r="J1306">
        <v>0.87</v>
      </c>
    </row>
    <row r="1307" spans="1:10" x14ac:dyDescent="0.25">
      <c r="A1307" s="121" t="s">
        <v>229</v>
      </c>
      <c r="B1307" s="26" t="s">
        <v>3479</v>
      </c>
      <c r="C1307" s="55">
        <v>0.14809012641673938</v>
      </c>
      <c r="D13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307" s="26" t="str">
        <f>IF(
  COUNTIF($F$3:$F1307, $F1307)=1,
  SUMIF($F:$F, $F1307, $I:$I),
  ""
)</f>
        <v/>
      </c>
      <c r="H1307" t="s">
        <v>229</v>
      </c>
      <c r="I1307" t="s">
        <v>3479</v>
      </c>
      <c r="J1307">
        <v>0.15</v>
      </c>
    </row>
    <row r="1308" spans="1:10" x14ac:dyDescent="0.25">
      <c r="A1308" s="121" t="s">
        <v>229</v>
      </c>
      <c r="B1308" s="26" t="s">
        <v>4078</v>
      </c>
      <c r="C1308" s="55">
        <v>0.44634099825632084</v>
      </c>
      <c r="D13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1308" s="26" t="str">
        <f>IF(
  COUNTIF($F$3:$F1308, $F1308)=1,
  SUMIF($F:$F, $F1308, $I:$I),
  ""
)</f>
        <v/>
      </c>
      <c r="H1308" t="s">
        <v>229</v>
      </c>
      <c r="I1308" t="s">
        <v>4078</v>
      </c>
      <c r="J1308">
        <v>0.45</v>
      </c>
    </row>
    <row r="1309" spans="1:10" x14ac:dyDescent="0.25">
      <c r="A1309" s="121" t="s">
        <v>229</v>
      </c>
      <c r="B1309" s="26" t="s">
        <v>4126</v>
      </c>
      <c r="C1309" s="55">
        <v>0.4055688753269398</v>
      </c>
      <c r="D13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0.41</v>
      </c>
      <c r="E1309" s="26" t="str">
        <f>IF(
  COUNTIF($F$3:$F1309, $F1309)=1,
  SUMIF($F:$F, $F1309, $I:$I),
  ""
)</f>
        <v/>
      </c>
      <c r="H1309" t="s">
        <v>229</v>
      </c>
      <c r="I1309" t="s">
        <v>4126</v>
      </c>
      <c r="J1309">
        <v>0.41</v>
      </c>
    </row>
    <row r="1310" spans="1:10" x14ac:dyDescent="0.25">
      <c r="A1310" s="121" t="s">
        <v>258</v>
      </c>
      <c r="B1310" s="26" t="s">
        <v>3175</v>
      </c>
      <c r="C1310" s="55">
        <v>1</v>
      </c>
      <c r="D13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10" s="26" t="str">
        <f>IF(
  COUNTIF($F$3:$F1310, $F1310)=1,
  SUMIF($F:$F, $F1310, $I:$I),
  ""
)</f>
        <v/>
      </c>
      <c r="H1310" t="s">
        <v>258</v>
      </c>
      <c r="I1310" t="s">
        <v>3175</v>
      </c>
      <c r="J1310">
        <v>1</v>
      </c>
    </row>
    <row r="1311" spans="1:10" x14ac:dyDescent="0.25">
      <c r="A1311" s="121" t="s">
        <v>158</v>
      </c>
      <c r="B1311" s="26" t="s">
        <v>3479</v>
      </c>
      <c r="C1311" s="55">
        <v>3.7000330360092502E-2</v>
      </c>
      <c r="D13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11" s="26" t="str">
        <f>IF(
  COUNTIF($F$3:$F1311, $F1311)=1,
  SUMIF($F:$F, $F1311, $I:$I),
  ""
)</f>
        <v/>
      </c>
      <c r="H1311" t="s">
        <v>158</v>
      </c>
      <c r="I1311" t="s">
        <v>3479</v>
      </c>
      <c r="J1311">
        <v>0.04</v>
      </c>
    </row>
    <row r="1312" spans="1:10" x14ac:dyDescent="0.25">
      <c r="A1312" s="121" t="s">
        <v>158</v>
      </c>
      <c r="B1312" s="26" t="s">
        <v>3481</v>
      </c>
      <c r="C1312" s="55">
        <v>1.1658958264508315E-2</v>
      </c>
      <c r="D13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12" s="26" t="str">
        <f>IF(
  COUNTIF($F$3:$F1312, $F1312)=1,
  SUMIF($F:$F, $F1312, $I:$I),
  ""
)</f>
        <v/>
      </c>
      <c r="H1312" t="s">
        <v>158</v>
      </c>
      <c r="I1312" t="s">
        <v>3481</v>
      </c>
      <c r="J1312">
        <v>0.01</v>
      </c>
    </row>
    <row r="1313" spans="1:10" x14ac:dyDescent="0.25">
      <c r="A1313" s="121" t="s">
        <v>158</v>
      </c>
      <c r="B1313" s="26" t="s">
        <v>3779</v>
      </c>
      <c r="C1313" s="55">
        <v>3.0640898579451594E-2</v>
      </c>
      <c r="D13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313" s="26" t="str">
        <f>IF(
  COUNTIF($F$3:$F1313, $F1313)=1,
  SUMIF($F:$F, $F1313, $I:$I),
  ""
)</f>
        <v/>
      </c>
      <c r="H1313" t="s">
        <v>158</v>
      </c>
      <c r="I1313" t="s">
        <v>3738</v>
      </c>
      <c r="J1313">
        <v>0</v>
      </c>
    </row>
    <row r="1314" spans="1:10" x14ac:dyDescent="0.25">
      <c r="A1314" s="121" t="s">
        <v>158</v>
      </c>
      <c r="B1314" s="26" t="s">
        <v>4374</v>
      </c>
      <c r="C1314" s="55">
        <v>0.19224204382777224</v>
      </c>
      <c r="D13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314" s="26" t="str">
        <f>IF(
  COUNTIF($F$3:$F1314, $F1314)=1,
  SUMIF($F:$F, $F1314, $I:$I),
  ""
)</f>
        <v/>
      </c>
      <c r="H1314" t="s">
        <v>158</v>
      </c>
      <c r="I1314" t="s">
        <v>3779</v>
      </c>
      <c r="J1314">
        <v>0.03</v>
      </c>
    </row>
    <row r="1315" spans="1:10" x14ac:dyDescent="0.25">
      <c r="A1315" s="121" t="s">
        <v>158</v>
      </c>
      <c r="B1315" s="26" t="s">
        <v>4126</v>
      </c>
      <c r="C1315" s="55">
        <v>0.72836141394119591</v>
      </c>
      <c r="D13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315" s="26" t="str">
        <f>IF(
  COUNTIF($F$3:$F1315, $F1315)=1,
  SUMIF($F:$F, $F1315, $I:$I),
  ""
)</f>
        <v/>
      </c>
      <c r="H1315" t="s">
        <v>158</v>
      </c>
      <c r="I1315" t="s">
        <v>4374</v>
      </c>
      <c r="J1315">
        <v>0.19</v>
      </c>
    </row>
    <row r="1316" spans="1:10" x14ac:dyDescent="0.25">
      <c r="A1316" s="121" t="s">
        <v>158</v>
      </c>
      <c r="B1316" s="26" t="s">
        <v>3738</v>
      </c>
      <c r="C1316" s="55">
        <v>9.6355026979407554E-5</v>
      </c>
      <c r="D13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16" s="26" t="str">
        <f>IF(
  COUNTIF($F$3:$F1316, $F1316)=1,
  SUMIF($F:$F, $F1316, $I:$I),
  ""
)</f>
        <v/>
      </c>
      <c r="H1316" t="s">
        <v>158</v>
      </c>
      <c r="I1316" t="s">
        <v>4126</v>
      </c>
      <c r="J1316">
        <v>0.73</v>
      </c>
    </row>
    <row r="1317" spans="1:10" x14ac:dyDescent="0.25">
      <c r="A1317" s="121" t="s">
        <v>230</v>
      </c>
      <c r="B1317" s="26" t="s">
        <v>3479</v>
      </c>
      <c r="C1317" s="55">
        <v>0.22081639014437718</v>
      </c>
      <c r="D13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0.22</v>
      </c>
      <c r="E1317" s="26" t="str">
        <f>IF(
  COUNTIF($F$3:$F1317, $F1317)=1,
  SUMIF($F:$F, $F1317, $I:$I),
  ""
)</f>
        <v/>
      </c>
      <c r="H1317" t="s">
        <v>230</v>
      </c>
      <c r="I1317" t="s">
        <v>3479</v>
      </c>
      <c r="J1317">
        <v>0.22</v>
      </c>
    </row>
    <row r="1318" spans="1:10" x14ac:dyDescent="0.25">
      <c r="A1318" s="121" t="s">
        <v>230</v>
      </c>
      <c r="B1318" s="26" t="s">
        <v>3779</v>
      </c>
      <c r="C1318" s="55">
        <v>0.39344564247155678</v>
      </c>
      <c r="D13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0.39</v>
      </c>
      <c r="E1318" s="26" t="str">
        <f>IF(
  COUNTIF($F$3:$F1318, $F1318)=1,
  SUMIF($F:$F, $F1318, $I:$I),
  ""
)</f>
        <v/>
      </c>
      <c r="H1318" t="s">
        <v>230</v>
      </c>
      <c r="I1318" t="s">
        <v>3779</v>
      </c>
      <c r="J1318">
        <v>0.39</v>
      </c>
    </row>
    <row r="1319" spans="1:10" x14ac:dyDescent="0.25">
      <c r="A1319" s="121" t="s">
        <v>230</v>
      </c>
      <c r="B1319" s="26" t="s">
        <v>4374</v>
      </c>
      <c r="C1319" s="55">
        <v>7.3421272616500666E-2</v>
      </c>
      <c r="D13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7.0000000000000007E-2</v>
      </c>
      <c r="E1319" s="26" t="str">
        <f>IF(
  COUNTIF($F$3:$F1319, $F1319)=1,
  SUMIF($F:$F, $F1319, $I:$I),
  ""
)</f>
        <v/>
      </c>
      <c r="H1319" t="s">
        <v>230</v>
      </c>
      <c r="I1319" t="s">
        <v>4374</v>
      </c>
      <c r="J1319">
        <v>7.0000000000000007E-2</v>
      </c>
    </row>
    <row r="1320" spans="1:10" x14ac:dyDescent="0.25">
      <c r="A1320" s="121" t="s">
        <v>230</v>
      </c>
      <c r="B1320" s="26" t="s">
        <v>4126</v>
      </c>
      <c r="C1320" s="55">
        <v>0.31231669476756541</v>
      </c>
      <c r="D13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1320" s="26" t="str">
        <f>IF(
  COUNTIF($F$3:$F1320, $F1320)=1,
  SUMIF($F:$F, $F1320, $I:$I),
  ""
)</f>
        <v/>
      </c>
      <c r="H1320" t="s">
        <v>230</v>
      </c>
      <c r="I1320" t="s">
        <v>4126</v>
      </c>
      <c r="J1320">
        <v>0.31</v>
      </c>
    </row>
    <row r="1321" spans="1:10" x14ac:dyDescent="0.25">
      <c r="A1321" s="121" t="s">
        <v>231</v>
      </c>
      <c r="B1321" s="26" t="s">
        <v>3479</v>
      </c>
      <c r="C1321" s="55">
        <v>0.37209524720283066</v>
      </c>
      <c r="D13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1" s="26" t="str">
        <f>IF(
  COUNTIF($F$3:$F1321, $F1321)=1,
  SUMIF($F:$F, $F1321, $I:$I),
  ""
)</f>
        <v/>
      </c>
      <c r="H1321" t="s">
        <v>231</v>
      </c>
      <c r="I1321" t="s">
        <v>3479</v>
      </c>
      <c r="J1321">
        <v>0.37</v>
      </c>
    </row>
    <row r="1322" spans="1:10" x14ac:dyDescent="0.25">
      <c r="A1322" s="121" t="s">
        <v>231</v>
      </c>
      <c r="B1322" s="26" t="s">
        <v>4126</v>
      </c>
      <c r="C1322" s="55">
        <v>0.6279047527971694</v>
      </c>
      <c r="D13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0.63</v>
      </c>
      <c r="E1322" s="26" t="str">
        <f>IF(
  COUNTIF($F$3:$F1322, $F1322)=1,
  SUMIF($F:$F, $F1322, $I:$I),
  ""
)</f>
        <v/>
      </c>
      <c r="H1322" t="s">
        <v>231</v>
      </c>
      <c r="I1322" t="s">
        <v>4126</v>
      </c>
      <c r="J1322">
        <v>0.63</v>
      </c>
    </row>
    <row r="1323" spans="1:10" x14ac:dyDescent="0.25">
      <c r="A1323" s="121" t="s">
        <v>1710</v>
      </c>
      <c r="B1323" s="26" t="s">
        <v>3457</v>
      </c>
      <c r="C1323" s="55">
        <v>0.60787566824066552</v>
      </c>
      <c r="D13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0.61</v>
      </c>
      <c r="E1323" s="26" t="str">
        <f>IF(
  COUNTIF($F$3:$F1323, $F1323)=1,
  SUMIF($F:$F, $F1323, $I:$I),
  ""
)</f>
        <v/>
      </c>
      <c r="H1323" t="s">
        <v>1710</v>
      </c>
      <c r="I1323" t="s">
        <v>3457</v>
      </c>
      <c r="J1323">
        <v>0.61</v>
      </c>
    </row>
    <row r="1324" spans="1:10" x14ac:dyDescent="0.25">
      <c r="A1324" s="121" t="s">
        <v>1710</v>
      </c>
      <c r="B1324" s="26" t="s">
        <v>3477</v>
      </c>
      <c r="C1324" s="55">
        <v>0.37225790899164818</v>
      </c>
      <c r="D13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4" s="26" t="str">
        <f>IF(
  COUNTIF($F$3:$F1324, $F1324)=1,
  SUMIF($F:$F, $F1324, $I:$I),
  ""
)</f>
        <v/>
      </c>
      <c r="H1324" t="s">
        <v>1710</v>
      </c>
      <c r="I1324" t="s">
        <v>3477</v>
      </c>
      <c r="J1324">
        <v>0.37</v>
      </c>
    </row>
    <row r="1325" spans="1:10" x14ac:dyDescent="0.25">
      <c r="A1325" s="121" t="s">
        <v>1710</v>
      </c>
      <c r="B1325" s="26" t="s">
        <v>3713</v>
      </c>
      <c r="C1325" s="55">
        <v>1.9767161554714214E-2</v>
      </c>
      <c r="D13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0.02</v>
      </c>
      <c r="E1325" s="26" t="str">
        <f>IF(
  COUNTIF($F$3:$F1325, $F1325)=1,
  SUMIF($F:$F, $F1325, $I:$I),
  ""
)</f>
        <v/>
      </c>
      <c r="H1325" t="s">
        <v>1710</v>
      </c>
      <c r="I1325" t="s">
        <v>3713</v>
      </c>
      <c r="J1325">
        <v>0.02</v>
      </c>
    </row>
    <row r="1326" spans="1:10" x14ac:dyDescent="0.25">
      <c r="A1326" s="121" t="s">
        <v>1710</v>
      </c>
      <c r="B1326" s="26" t="s">
        <v>3777</v>
      </c>
      <c r="C1326" s="55">
        <v>9.9261212972022596E-5</v>
      </c>
      <c r="D13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26" s="26" t="str">
        <f>IF(
  COUNTIF($F$3:$F1326, $F1326)=1,
  SUMIF($F:$F, $F1326, $I:$I),
  ""
)</f>
        <v/>
      </c>
      <c r="H1326" t="s">
        <v>1710</v>
      </c>
      <c r="I1326" t="s">
        <v>3777</v>
      </c>
      <c r="J1326">
        <v>0</v>
      </c>
    </row>
    <row r="1327" spans="1:10" x14ac:dyDescent="0.25">
      <c r="A1327" s="121" t="s">
        <v>1712</v>
      </c>
      <c r="B1327" s="26" t="s">
        <v>3457</v>
      </c>
      <c r="C1327" s="55">
        <v>0.62496822482700143</v>
      </c>
      <c r="D13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0.62</v>
      </c>
      <c r="E1327" s="26" t="str">
        <f>IF(
  COUNTIF($F$3:$F1327, $F1327)=1,
  SUMIF($F:$F, $F1327, $I:$I),
  ""
)</f>
        <v/>
      </c>
      <c r="H1327" t="s">
        <v>1712</v>
      </c>
      <c r="I1327" t="s">
        <v>3457</v>
      </c>
      <c r="J1327">
        <v>0.62</v>
      </c>
    </row>
    <row r="1328" spans="1:10" x14ac:dyDescent="0.25">
      <c r="A1328" s="121" t="s">
        <v>1712</v>
      </c>
      <c r="B1328" s="26" t="s">
        <v>3477</v>
      </c>
      <c r="C1328" s="55">
        <v>0.36815421550628485</v>
      </c>
      <c r="D13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0.37</v>
      </c>
      <c r="E1328" s="26" t="str">
        <f>IF(
  COUNTIF($F$3:$F1328, $F1328)=1,
  SUMIF($F:$F, $F1328, $I:$I),
  ""
)</f>
        <v/>
      </c>
      <c r="H1328" t="s">
        <v>1712</v>
      </c>
      <c r="I1328" t="s">
        <v>3477</v>
      </c>
      <c r="J1328">
        <v>0.37</v>
      </c>
    </row>
    <row r="1329" spans="1:10" x14ac:dyDescent="0.25">
      <c r="A1329" s="121" t="s">
        <v>1712</v>
      </c>
      <c r="B1329" s="26" t="s">
        <v>3672</v>
      </c>
      <c r="C1329" s="55">
        <v>9.8856093772066179E-5</v>
      </c>
      <c r="D13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29" s="26" t="str">
        <f>IF(
  COUNTIF($F$3:$F1329, $F1329)=1,
  SUMIF($F:$F, $F1329, $I:$I),
  ""
)</f>
        <v/>
      </c>
      <c r="H1329" t="s">
        <v>1712</v>
      </c>
      <c r="I1329" t="s">
        <v>3672</v>
      </c>
      <c r="J1329">
        <v>0</v>
      </c>
    </row>
    <row r="1330" spans="1:10" x14ac:dyDescent="0.25">
      <c r="A1330" s="121" t="s">
        <v>1712</v>
      </c>
      <c r="B1330" s="26" t="s">
        <v>3971</v>
      </c>
      <c r="C1330" s="55">
        <v>6.5386244880666633E-3</v>
      </c>
      <c r="D13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0" s="26" t="str">
        <f>IF(
  COUNTIF($F$3:$F1330, $F1330)=1,
  SUMIF($F:$F, $F1330, $I:$I),
  ""
)</f>
        <v/>
      </c>
      <c r="H1330" t="s">
        <v>1712</v>
      </c>
      <c r="I1330" t="s">
        <v>3971</v>
      </c>
      <c r="J1330">
        <v>0.01</v>
      </c>
    </row>
    <row r="1331" spans="1:10" x14ac:dyDescent="0.25">
      <c r="A1331" s="121" t="s">
        <v>1712</v>
      </c>
      <c r="B1331" s="26" t="s">
        <v>4351</v>
      </c>
      <c r="C1331" s="55">
        <v>2.4007908487501788E-4</v>
      </c>
      <c r="D13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1" s="26" t="str">
        <f>IF(
  COUNTIF($F$3:$F1331, $F1331)=1,
  SUMIF($F:$F, $F1331, $I:$I),
  ""
)</f>
        <v/>
      </c>
      <c r="H1331" t="s">
        <v>1712</v>
      </c>
      <c r="I1331" t="s">
        <v>4351</v>
      </c>
      <c r="J1331">
        <v>0</v>
      </c>
    </row>
    <row r="1332" spans="1:10" x14ac:dyDescent="0.25">
      <c r="A1332" s="121" t="s">
        <v>3674</v>
      </c>
      <c r="B1332" s="26" t="s">
        <v>574</v>
      </c>
      <c r="C1332" s="55">
        <v>3.9994901048471905E-3</v>
      </c>
      <c r="D13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2" s="26" t="str">
        <f>IF(
  COUNTIF($F$3:$F1332, $F1332)=1,
  SUMIF($F:$F, $F1332, $I:$I),
  ""
)</f>
        <v/>
      </c>
      <c r="H1332" t="s">
        <v>3674</v>
      </c>
      <c r="I1332" t="s">
        <v>574</v>
      </c>
      <c r="J1332">
        <v>0</v>
      </c>
    </row>
    <row r="1333" spans="1:10" x14ac:dyDescent="0.25">
      <c r="A1333" s="121" t="s">
        <v>3674</v>
      </c>
      <c r="B1333" s="26" t="s">
        <v>579</v>
      </c>
      <c r="C1333" s="55">
        <v>6.3736894101150445E-5</v>
      </c>
      <c r="D13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3" s="26" t="str">
        <f>IF(
  COUNTIF($F$3:$F1333, $F1333)=1,
  SUMIF($F:$F, $F1333, $I:$I),
  ""
)</f>
        <v/>
      </c>
      <c r="H1333" t="s">
        <v>3674</v>
      </c>
      <c r="I1333" t="s">
        <v>579</v>
      </c>
      <c r="J1333">
        <v>0</v>
      </c>
    </row>
    <row r="1334" spans="1:10" x14ac:dyDescent="0.25">
      <c r="A1334" s="121" t="s">
        <v>3674</v>
      </c>
      <c r="B1334" s="26" t="s">
        <v>3173</v>
      </c>
      <c r="C1334" s="55">
        <v>9.4171261034449762E-3</v>
      </c>
      <c r="D13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4" s="26" t="str">
        <f>IF(
  COUNTIF($F$3:$F1334, $F1334)=1,
  SUMIF($F:$F, $F1334, $I:$I),
  ""
)</f>
        <v/>
      </c>
      <c r="H1334" t="s">
        <v>3674</v>
      </c>
      <c r="I1334" t="s">
        <v>3173</v>
      </c>
      <c r="J1334">
        <v>0.01</v>
      </c>
    </row>
    <row r="1335" spans="1:10" x14ac:dyDescent="0.25">
      <c r="A1335" s="121" t="s">
        <v>3674</v>
      </c>
      <c r="B1335" s="26" t="s">
        <v>3175</v>
      </c>
      <c r="C1335" s="55">
        <v>1.2269352114471462E-3</v>
      </c>
      <c r="D13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5" s="26" t="str">
        <f>IF(
  COUNTIF($F$3:$F1335, $F1335)=1,
  SUMIF($F:$F, $F1335, $I:$I),
  ""
)</f>
        <v/>
      </c>
      <c r="H1335" t="s">
        <v>3674</v>
      </c>
      <c r="I1335" t="s">
        <v>3175</v>
      </c>
      <c r="J1335">
        <v>0</v>
      </c>
    </row>
    <row r="1336" spans="1:10" x14ac:dyDescent="0.25">
      <c r="A1336" s="121" t="s">
        <v>3674</v>
      </c>
      <c r="B1336" s="26" t="s">
        <v>3457</v>
      </c>
      <c r="C1336" s="55">
        <v>0.20864272284011598</v>
      </c>
      <c r="D13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336" s="26" t="str">
        <f>IF(
  COUNTIF($F$3:$F1336, $F1336)=1,
  SUMIF($F:$F, $F1336, $I:$I),
  ""
)</f>
        <v/>
      </c>
      <c r="H1336" t="s">
        <v>3674</v>
      </c>
      <c r="I1336" t="s">
        <v>3457</v>
      </c>
      <c r="J1336">
        <v>0.21</v>
      </c>
    </row>
    <row r="1337" spans="1:10" x14ac:dyDescent="0.25">
      <c r="A1337" s="121" t="s">
        <v>3674</v>
      </c>
      <c r="B1337" s="26" t="s">
        <v>3477</v>
      </c>
      <c r="C1337" s="55">
        <v>0.15135918926670705</v>
      </c>
      <c r="D13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337" s="26" t="str">
        <f>IF(
  COUNTIF($F$3:$F1337, $F1337)=1,
  SUMIF($F:$F, $F1337, $I:$I),
  ""
)</f>
        <v/>
      </c>
      <c r="H1337" t="s">
        <v>3674</v>
      </c>
      <c r="I1337" t="s">
        <v>3477</v>
      </c>
      <c r="J1337">
        <v>0.15</v>
      </c>
    </row>
    <row r="1338" spans="1:10" x14ac:dyDescent="0.25">
      <c r="A1338" s="121" t="s">
        <v>3674</v>
      </c>
      <c r="B1338" s="26" t="s">
        <v>3670</v>
      </c>
      <c r="C1338" s="55">
        <v>1.7527645877816371E-4</v>
      </c>
      <c r="D13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38" s="26" t="str">
        <f>IF(
  COUNTIF($F$3:$F1338, $F1338)=1,
  SUMIF($F:$F, $F1338, $I:$I),
  ""
)</f>
        <v/>
      </c>
      <c r="H1338" t="s">
        <v>3674</v>
      </c>
      <c r="I1338" t="s">
        <v>3670</v>
      </c>
      <c r="J1338">
        <v>0</v>
      </c>
    </row>
    <row r="1339" spans="1:10" x14ac:dyDescent="0.25">
      <c r="A1339" s="121" t="s">
        <v>3674</v>
      </c>
      <c r="B1339" s="26" t="s">
        <v>3713</v>
      </c>
      <c r="C1339" s="55">
        <v>1.2428694349724337E-2</v>
      </c>
      <c r="D13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39" s="26" t="str">
        <f>IF(
  COUNTIF($F$3:$F1339, $F1339)=1,
  SUMIF($F:$F, $F1339, $I:$I),
  ""
)</f>
        <v/>
      </c>
      <c r="H1339" t="s">
        <v>3674</v>
      </c>
      <c r="I1339" t="s">
        <v>3713</v>
      </c>
      <c r="J1339">
        <v>0.01</v>
      </c>
    </row>
    <row r="1340" spans="1:10" x14ac:dyDescent="0.25">
      <c r="A1340" s="121" t="s">
        <v>3674</v>
      </c>
      <c r="B1340" s="26" t="s">
        <v>3895</v>
      </c>
      <c r="C1340" s="55">
        <v>7.1704005863794244E-4</v>
      </c>
      <c r="D13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0" s="26" t="str">
        <f>IF(
  COUNTIF($F$3:$F1340, $F1340)=1,
  SUMIF($F:$F, $F1340, $I:$I),
  ""
)</f>
        <v/>
      </c>
      <c r="H1340" t="s">
        <v>3674</v>
      </c>
      <c r="I1340" t="s">
        <v>3895</v>
      </c>
      <c r="J1340">
        <v>0</v>
      </c>
    </row>
    <row r="1341" spans="1:10" x14ac:dyDescent="0.25">
      <c r="A1341" s="121" t="s">
        <v>3674</v>
      </c>
      <c r="B1341" s="26" t="s">
        <v>3987</v>
      </c>
      <c r="C1341" s="55">
        <v>2.214857070014978E-3</v>
      </c>
      <c r="D13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1" s="26" t="str">
        <f>IF(
  COUNTIF($F$3:$F1341, $F1341)=1,
  SUMIF($F:$F, $F1341, $I:$I),
  ""
)</f>
        <v/>
      </c>
      <c r="H1341" t="s">
        <v>3674</v>
      </c>
      <c r="I1341" t="s">
        <v>3987</v>
      </c>
      <c r="J1341">
        <v>0</v>
      </c>
    </row>
    <row r="1342" spans="1:10" x14ac:dyDescent="0.25">
      <c r="A1342" s="121" t="s">
        <v>3674</v>
      </c>
      <c r="B1342" s="26" t="s">
        <v>4372</v>
      </c>
      <c r="C1342" s="55">
        <v>0.53100799898020967</v>
      </c>
      <c r="D13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342" s="26" t="str">
        <f>IF(
  COUNTIF($F$3:$F1342, $F1342)=1,
  SUMIF($F:$F, $F1342, $I:$I),
  ""
)</f>
        <v/>
      </c>
      <c r="H1342" t="s">
        <v>3674</v>
      </c>
      <c r="I1342" t="s">
        <v>4372</v>
      </c>
      <c r="J1342">
        <v>0.53</v>
      </c>
    </row>
    <row r="1343" spans="1:10" x14ac:dyDescent="0.25">
      <c r="A1343" s="121" t="s">
        <v>3674</v>
      </c>
      <c r="B1343" s="26" t="s">
        <v>4351</v>
      </c>
      <c r="C1343" s="55">
        <v>7.8730998438446095E-2</v>
      </c>
      <c r="D13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0.08</v>
      </c>
      <c r="E1343" s="26" t="str">
        <f>IF(
  COUNTIF($F$3:$F1343, $F1343)=1,
  SUMIF($F:$F, $F1343, $I:$I),
  ""
)</f>
        <v/>
      </c>
      <c r="H1343" t="s">
        <v>3674</v>
      </c>
      <c r="I1343" t="s">
        <v>4351</v>
      </c>
      <c r="J1343">
        <v>0.08</v>
      </c>
    </row>
    <row r="1344" spans="1:10" x14ac:dyDescent="0.25">
      <c r="A1344" s="121" t="s">
        <v>3674</v>
      </c>
      <c r="B1344" s="26" t="s">
        <v>4280</v>
      </c>
      <c r="C1344" s="55">
        <v>1.5934223525287611E-5</v>
      </c>
      <c r="D13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4" s="26" t="str">
        <f>IF(
  COUNTIF($F$3:$F1344, $F1344)=1,
  SUMIF($F:$F, $F1344, $I:$I),
  ""
)</f>
        <v/>
      </c>
      <c r="H1344" t="s">
        <v>3674</v>
      </c>
      <c r="I1344" t="s">
        <v>4280</v>
      </c>
      <c r="J1344">
        <v>0</v>
      </c>
    </row>
    <row r="1345" spans="1:10" x14ac:dyDescent="0.25">
      <c r="A1345" s="121" t="s">
        <v>3675</v>
      </c>
      <c r="B1345" s="26" t="s">
        <v>3175</v>
      </c>
      <c r="C1345" s="55">
        <v>0.99898466056421631</v>
      </c>
      <c r="D13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45" s="26" t="str">
        <f>IF(
  COUNTIF($F$3:$F1345, $F1345)=1,
  SUMIF($F:$F, $F1345, $I:$I),
  ""
)</f>
        <v/>
      </c>
      <c r="H1345" t="s">
        <v>3675</v>
      </c>
      <c r="I1345" t="s">
        <v>3175</v>
      </c>
      <c r="J1345">
        <v>1</v>
      </c>
    </row>
    <row r="1346" spans="1:10" x14ac:dyDescent="0.25">
      <c r="A1346" s="121" t="s">
        <v>3675</v>
      </c>
      <c r="B1346" s="26" t="s">
        <v>4280</v>
      </c>
      <c r="C1346" s="55">
        <v>1.0153394357836859E-3</v>
      </c>
      <c r="D13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6" s="26" t="str">
        <f>IF(
  COUNTIF($F$3:$F1346, $F1346)=1,
  SUMIF($F:$F, $F1346, $I:$I),
  ""
)</f>
        <v/>
      </c>
      <c r="H1346" t="s">
        <v>3675</v>
      </c>
      <c r="I1346" t="s">
        <v>4280</v>
      </c>
      <c r="J1346">
        <v>0</v>
      </c>
    </row>
    <row r="1347" spans="1:10" x14ac:dyDescent="0.25">
      <c r="A1347" s="121" t="s">
        <v>3676</v>
      </c>
      <c r="B1347" s="26" t="s">
        <v>3457</v>
      </c>
      <c r="C1347" s="55">
        <v>0.65786673515814176</v>
      </c>
      <c r="D13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0.66</v>
      </c>
      <c r="E1347" s="26" t="str">
        <f>IF(
  COUNTIF($F$3:$F1347, $F1347)=1,
  SUMIF($F:$F, $F1347, $I:$I),
  ""
)</f>
        <v/>
      </c>
      <c r="H1347" t="s">
        <v>3676</v>
      </c>
      <c r="I1347" t="s">
        <v>3457</v>
      </c>
      <c r="J1347">
        <v>0.66</v>
      </c>
    </row>
    <row r="1348" spans="1:10" x14ac:dyDescent="0.25">
      <c r="A1348" s="121" t="s">
        <v>3676</v>
      </c>
      <c r="B1348" s="26" t="s">
        <v>3477</v>
      </c>
      <c r="C1348" s="55">
        <v>0.34213326484185813</v>
      </c>
      <c r="D13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0.34</v>
      </c>
      <c r="E1348" s="26" t="str">
        <f>IF(
  COUNTIF($F$3:$F1348, $F1348)=1,
  SUMIF($F:$F, $F1348, $I:$I),
  ""
)</f>
        <v/>
      </c>
      <c r="H1348" t="s">
        <v>3676</v>
      </c>
      <c r="I1348" t="s">
        <v>3477</v>
      </c>
      <c r="J1348">
        <v>0.34</v>
      </c>
    </row>
    <row r="1349" spans="1:10" x14ac:dyDescent="0.25">
      <c r="A1349" s="121" t="s">
        <v>4002</v>
      </c>
      <c r="B1349" s="26" t="s">
        <v>12</v>
      </c>
      <c r="C1349" s="55">
        <v>7.9780993351583887E-4</v>
      </c>
      <c r="D13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49" s="26" t="str">
        <f>IF(
  COUNTIF($F$3:$F1349, $F1349)=1,
  SUMIF($F:$F, $F1349, $I:$I),
  ""
)</f>
        <v/>
      </c>
      <c r="H1349" t="s">
        <v>4002</v>
      </c>
      <c r="I1349" t="s">
        <v>12</v>
      </c>
      <c r="J1349">
        <v>0</v>
      </c>
    </row>
    <row r="1350" spans="1:10" x14ac:dyDescent="0.25">
      <c r="A1350" s="121" t="s">
        <v>4002</v>
      </c>
      <c r="B1350" s="26" t="s">
        <v>574</v>
      </c>
      <c r="C1350" s="55">
        <v>1.0950332420805631E-4</v>
      </c>
      <c r="D13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0" s="26" t="str">
        <f>IF(
  COUNTIF($F$3:$F1350, $F1350)=1,
  SUMIF($F:$F, $F1350, $I:$I),
  ""
)</f>
        <v/>
      </c>
      <c r="H1350" t="s">
        <v>4002</v>
      </c>
      <c r="I1350" t="s">
        <v>574</v>
      </c>
      <c r="J1350">
        <v>0</v>
      </c>
    </row>
    <row r="1351" spans="1:10" x14ac:dyDescent="0.25">
      <c r="A1351" s="121" t="s">
        <v>4002</v>
      </c>
      <c r="B1351" s="26" t="s">
        <v>3222</v>
      </c>
      <c r="C1351" s="55">
        <v>1.7364098552991787E-3</v>
      </c>
      <c r="D13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1" s="26" t="str">
        <f>IF(
  COUNTIF($F$3:$F1351, $F1351)=1,
  SUMIF($F:$F, $F1351, $I:$I),
  ""
)</f>
        <v/>
      </c>
      <c r="H1351" t="s">
        <v>4002</v>
      </c>
      <c r="I1351" t="s">
        <v>3222</v>
      </c>
      <c r="J1351">
        <v>0</v>
      </c>
    </row>
    <row r="1352" spans="1:10" x14ac:dyDescent="0.25">
      <c r="A1352" s="121" t="s">
        <v>4002</v>
      </c>
      <c r="B1352" s="26" t="s">
        <v>3457</v>
      </c>
      <c r="C1352" s="55">
        <v>0.13960109503324217</v>
      </c>
      <c r="D13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0.14000000000000001</v>
      </c>
      <c r="E1352" s="26" t="str">
        <f>IF(
  COUNTIF($F$3:$F1352, $F1352)=1,
  SUMIF($F:$F, $F1352, $I:$I),
  ""
)</f>
        <v/>
      </c>
      <c r="H1352" t="s">
        <v>4002</v>
      </c>
      <c r="I1352" t="s">
        <v>3457</v>
      </c>
      <c r="J1352">
        <v>0.14000000000000001</v>
      </c>
    </row>
    <row r="1353" spans="1:10" x14ac:dyDescent="0.25">
      <c r="A1353" s="121" t="s">
        <v>4002</v>
      </c>
      <c r="B1353" s="26" t="s">
        <v>3477</v>
      </c>
      <c r="C1353" s="55">
        <v>0.1576222135314822</v>
      </c>
      <c r="D13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353" s="26" t="str">
        <f>IF(
  COUNTIF($F$3:$F1353, $F1353)=1,
  SUMIF($F:$F, $F1353, $I:$I),
  ""
)</f>
        <v/>
      </c>
      <c r="H1353" t="s">
        <v>4002</v>
      </c>
      <c r="I1353" t="s">
        <v>3477</v>
      </c>
      <c r="J1353">
        <v>0.16</v>
      </c>
    </row>
    <row r="1354" spans="1:10" x14ac:dyDescent="0.25">
      <c r="A1354" s="121" t="s">
        <v>4002</v>
      </c>
      <c r="B1354" s="26" t="s">
        <v>3670</v>
      </c>
      <c r="C1354" s="55">
        <v>9.2452092295658966E-3</v>
      </c>
      <c r="D13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54" s="26" t="str">
        <f>IF(
  COUNTIF($F$3:$F1354, $F1354)=1,
  SUMIF($F:$F, $F1354, $I:$I),
  ""
)</f>
        <v/>
      </c>
      <c r="H1354" t="s">
        <v>4002</v>
      </c>
      <c r="I1354" t="s">
        <v>3670</v>
      </c>
      <c r="J1354">
        <v>0.01</v>
      </c>
    </row>
    <row r="1355" spans="1:10" x14ac:dyDescent="0.25">
      <c r="A1355" s="121" t="s">
        <v>4002</v>
      </c>
      <c r="B1355" s="26" t="s">
        <v>3672</v>
      </c>
      <c r="C1355" s="55">
        <v>1.329683222526398E-3</v>
      </c>
      <c r="D13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5" s="26" t="str">
        <f>IF(
  COUNTIF($F$3:$F1355, $F1355)=1,
  SUMIF($F:$F, $F1355, $I:$I),
  ""
)</f>
        <v/>
      </c>
      <c r="H1355" t="s">
        <v>4002</v>
      </c>
      <c r="I1355" t="s">
        <v>3672</v>
      </c>
      <c r="J1355">
        <v>0</v>
      </c>
    </row>
    <row r="1356" spans="1:10" x14ac:dyDescent="0.25">
      <c r="A1356" s="121" t="s">
        <v>4002</v>
      </c>
      <c r="B1356" s="26" t="s">
        <v>3713</v>
      </c>
      <c r="C1356" s="55">
        <v>4.7242862729761446E-3</v>
      </c>
      <c r="D13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56" s="26" t="str">
        <f>IF(
  COUNTIF($F$3:$F1356, $F1356)=1,
  SUMIF($F:$F, $F1356, $I:$I),
  ""
)</f>
        <v/>
      </c>
      <c r="H1356" t="s">
        <v>4002</v>
      </c>
      <c r="I1356" t="s">
        <v>3713</v>
      </c>
      <c r="J1356">
        <v>0</v>
      </c>
    </row>
    <row r="1357" spans="1:10" x14ac:dyDescent="0.25">
      <c r="A1357" s="121" t="s">
        <v>4002</v>
      </c>
      <c r="B1357" s="26" t="s">
        <v>3840</v>
      </c>
      <c r="C1357" s="55">
        <v>3.5932733672272191E-2</v>
      </c>
      <c r="D13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57" s="26" t="str">
        <f>IF(
  COUNTIF($F$3:$F1357, $F1357)=1,
  SUMIF($F:$F, $F1357, $I:$I),
  ""
)</f>
        <v/>
      </c>
      <c r="H1357" t="s">
        <v>4002</v>
      </c>
      <c r="I1357" t="s">
        <v>3840</v>
      </c>
      <c r="J1357">
        <v>0.04</v>
      </c>
    </row>
    <row r="1358" spans="1:10" x14ac:dyDescent="0.25">
      <c r="A1358" s="121" t="s">
        <v>4002</v>
      </c>
      <c r="B1358" s="26" t="s">
        <v>4372</v>
      </c>
      <c r="C1358" s="55">
        <v>0.20226828314430972</v>
      </c>
      <c r="D13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</v>
      </c>
      <c r="E1358" s="26" t="str">
        <f>IF(
  COUNTIF($F$3:$F1358, $F1358)=1,
  SUMIF($F:$F, $F1358, $I:$I),
  ""
)</f>
        <v/>
      </c>
      <c r="H1358" t="s">
        <v>4002</v>
      </c>
      <c r="I1358" t="s">
        <v>4372</v>
      </c>
      <c r="J1358">
        <v>0.2</v>
      </c>
    </row>
    <row r="1359" spans="1:10" x14ac:dyDescent="0.25">
      <c r="A1359" s="121" t="s">
        <v>4002</v>
      </c>
      <c r="B1359" s="26" t="s">
        <v>4351</v>
      </c>
      <c r="C1359" s="55">
        <v>0.44663277278060221</v>
      </c>
      <c r="D135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0.45</v>
      </c>
      <c r="E1359" s="26" t="str">
        <f>IF(
  COUNTIF($F$3:$F1359, $F1359)=1,
  SUMIF($F:$F, $F1359, $I:$I),
  ""
)</f>
        <v/>
      </c>
      <c r="H1359" t="s">
        <v>4002</v>
      </c>
      <c r="I1359" t="s">
        <v>4351</v>
      </c>
      <c r="J1359">
        <v>0.45</v>
      </c>
    </row>
    <row r="1360" spans="1:10" x14ac:dyDescent="0.25">
      <c r="A1360" s="121" t="s">
        <v>72</v>
      </c>
      <c r="B1360" s="26" t="s">
        <v>4372</v>
      </c>
      <c r="C1360" s="55">
        <v>1</v>
      </c>
      <c r="D136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0" s="26" t="str">
        <f>IF(
  COUNTIF($F$3:$F1360, $F1360)=1,
  SUMIF($F:$F, $F1360, $I:$I),
  ""
)</f>
        <v/>
      </c>
      <c r="H1360" t="s">
        <v>72</v>
      </c>
      <c r="I1360" t="s">
        <v>4372</v>
      </c>
      <c r="J1360">
        <v>1</v>
      </c>
    </row>
    <row r="1361" spans="1:10" x14ac:dyDescent="0.25">
      <c r="A1361" s="121" t="s">
        <v>75</v>
      </c>
      <c r="B1361" s="26" t="s">
        <v>3670</v>
      </c>
      <c r="C1361" s="55">
        <v>9.9053145522329869E-3</v>
      </c>
      <c r="D136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361" s="26" t="str">
        <f>IF(
  COUNTIF($F$3:$F1361, $F1361)=1,
  SUMIF($F:$F, $F1361, $I:$I),
  ""
)</f>
        <v/>
      </c>
      <c r="H1361" t="s">
        <v>75</v>
      </c>
      <c r="I1361" t="s">
        <v>3670</v>
      </c>
      <c r="J1361">
        <v>0.01</v>
      </c>
    </row>
    <row r="1362" spans="1:10" x14ac:dyDescent="0.25">
      <c r="A1362" s="121" t="s">
        <v>75</v>
      </c>
      <c r="B1362" s="26" t="s">
        <v>3713</v>
      </c>
      <c r="C1362" s="55">
        <v>0.99009468544776702</v>
      </c>
      <c r="D136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362" s="26" t="str">
        <f>IF(
  COUNTIF($F$3:$F1362, $F1362)=1,
  SUMIF($F:$F, $F1362, $I:$I),
  ""
)</f>
        <v/>
      </c>
      <c r="H1362" t="s">
        <v>75</v>
      </c>
      <c r="I1362" t="s">
        <v>3713</v>
      </c>
      <c r="J1362">
        <v>0.99</v>
      </c>
    </row>
    <row r="1363" spans="1:10" x14ac:dyDescent="0.25">
      <c r="A1363" s="121" t="s">
        <v>76</v>
      </c>
      <c r="B1363" s="26" t="s">
        <v>3895</v>
      </c>
      <c r="C1363" s="55">
        <v>1</v>
      </c>
      <c r="D136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3" s="26" t="str">
        <f>IF(
  COUNTIF($F$3:$F1363, $F1363)=1,
  SUMIF($F:$F, $F1363, $I:$I),
  ""
)</f>
        <v/>
      </c>
      <c r="H1363" t="s">
        <v>76</v>
      </c>
      <c r="I1363" t="s">
        <v>3895</v>
      </c>
      <c r="J1363">
        <v>1</v>
      </c>
    </row>
    <row r="1364" spans="1:10" x14ac:dyDescent="0.25">
      <c r="A1364" s="121" t="s">
        <v>77</v>
      </c>
      <c r="B1364" s="26" t="s">
        <v>3175</v>
      </c>
      <c r="C1364" s="55">
        <v>1</v>
      </c>
      <c r="D136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4" s="26" t="str">
        <f>IF(
  COUNTIF($F$3:$F1364, $F1364)=1,
  SUMIF($F:$F, $F1364, $I:$I),
  ""
)</f>
        <v/>
      </c>
      <c r="H1364" t="s">
        <v>77</v>
      </c>
      <c r="I1364" t="s">
        <v>3175</v>
      </c>
      <c r="J1364">
        <v>1</v>
      </c>
    </row>
    <row r="1365" spans="1:10" x14ac:dyDescent="0.25">
      <c r="A1365" s="121" t="s">
        <v>78</v>
      </c>
      <c r="B1365" s="26" t="s">
        <v>290</v>
      </c>
      <c r="C1365" s="55">
        <v>1</v>
      </c>
      <c r="D136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65" s="26" t="str">
        <f>IF(
  COUNTIF($F$3:$F1365, $F1365)=1,
  SUMIF($F:$F, $F1365, $I:$I),
  ""
)</f>
        <v/>
      </c>
      <c r="H1365" t="s">
        <v>78</v>
      </c>
      <c r="I1365" t="s">
        <v>290</v>
      </c>
      <c r="J1365">
        <v>1</v>
      </c>
    </row>
    <row r="1366" spans="1:10" x14ac:dyDescent="0.25">
      <c r="A1366" s="121" t="s">
        <v>196</v>
      </c>
      <c r="B1366" s="26" t="s">
        <v>3457</v>
      </c>
      <c r="C1366" s="55">
        <v>0.73225841388460189</v>
      </c>
      <c r="D136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0.73</v>
      </c>
      <c r="E1366" s="26" t="str">
        <f>IF(
  COUNTIF($F$3:$F1366, $F1366)=1,
  SUMIF($F:$F, $F1366, $I:$I),
  ""
)</f>
        <v/>
      </c>
      <c r="H1366" t="s">
        <v>196</v>
      </c>
      <c r="I1366" t="s">
        <v>3457</v>
      </c>
      <c r="J1366">
        <v>0.73</v>
      </c>
    </row>
    <row r="1367" spans="1:10" x14ac:dyDescent="0.25">
      <c r="A1367" s="121" t="s">
        <v>196</v>
      </c>
      <c r="B1367" s="26" t="s">
        <v>3477</v>
      </c>
      <c r="C1367" s="55">
        <v>0.26774158611539817</v>
      </c>
      <c r="D136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0.27</v>
      </c>
      <c r="E1367" s="26" t="str">
        <f>IF(
  COUNTIF($F$3:$F1367, $F1367)=1,
  SUMIF($F:$F, $F1367, $I:$I),
  ""
)</f>
        <v/>
      </c>
      <c r="H1367" t="s">
        <v>196</v>
      </c>
      <c r="I1367" t="s">
        <v>3477</v>
      </c>
      <c r="J1367">
        <v>0.27</v>
      </c>
    </row>
    <row r="1368" spans="1:10" x14ac:dyDescent="0.25">
      <c r="A1368" s="121" t="s">
        <v>79</v>
      </c>
      <c r="B1368" s="26" t="s">
        <v>3672</v>
      </c>
      <c r="C1368" s="55">
        <v>0.84308828513834133</v>
      </c>
      <c r="D136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0.84</v>
      </c>
      <c r="E1368" s="26" t="str">
        <f>IF(
  COUNTIF($F$3:$F1368, $F1368)=1,
  SUMIF($F:$F, $F1368, $I:$I),
  ""
)</f>
        <v/>
      </c>
      <c r="H1368" t="s">
        <v>79</v>
      </c>
      <c r="I1368" t="s">
        <v>3672</v>
      </c>
      <c r="J1368">
        <v>0.84</v>
      </c>
    </row>
    <row r="1369" spans="1:10" x14ac:dyDescent="0.25">
      <c r="A1369" s="121" t="s">
        <v>79</v>
      </c>
      <c r="B1369" s="26" t="s">
        <v>4372</v>
      </c>
      <c r="C1369" s="55">
        <v>0.15691171486165867</v>
      </c>
      <c r="D136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0.16</v>
      </c>
      <c r="E1369" s="26" t="str">
        <f>IF(
  COUNTIF($F$3:$F1369, $F1369)=1,
  SUMIF($F:$F, $F1369, $I:$I),
  ""
)</f>
        <v/>
      </c>
      <c r="H1369" t="s">
        <v>79</v>
      </c>
      <c r="I1369" t="s">
        <v>4372</v>
      </c>
      <c r="J1369">
        <v>0.16</v>
      </c>
    </row>
    <row r="1370" spans="1:10" x14ac:dyDescent="0.25">
      <c r="A1370" s="121" t="s">
        <v>80</v>
      </c>
      <c r="B1370" s="26" t="s">
        <v>3672</v>
      </c>
      <c r="C1370" s="55">
        <v>1</v>
      </c>
      <c r="D137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0" s="26" t="str">
        <f>IF(
  COUNTIF($F$3:$F1370, $F1370)=1,
  SUMIF($F:$F, $F1370, $I:$I),
  ""
)</f>
        <v/>
      </c>
      <c r="H1370" t="s">
        <v>80</v>
      </c>
      <c r="I1370" t="s">
        <v>3672</v>
      </c>
      <c r="J1370">
        <v>1</v>
      </c>
    </row>
    <row r="1371" spans="1:10" x14ac:dyDescent="0.25">
      <c r="A1371" s="121" t="s">
        <v>81</v>
      </c>
      <c r="B1371" s="26" t="s">
        <v>3670</v>
      </c>
      <c r="C1371" s="55">
        <v>0.34553196076317777</v>
      </c>
      <c r="D137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0.35</v>
      </c>
      <c r="E1371" s="26" t="str">
        <f>IF(
  COUNTIF($F$3:$F1371, $F1371)=1,
  SUMIF($F:$F, $F1371, $I:$I),
  ""
)</f>
        <v/>
      </c>
      <c r="H1371" t="s">
        <v>81</v>
      </c>
      <c r="I1371" t="s">
        <v>3670</v>
      </c>
      <c r="J1371">
        <v>0.35</v>
      </c>
    </row>
    <row r="1372" spans="1:10" x14ac:dyDescent="0.25">
      <c r="A1372" s="121" t="s">
        <v>81</v>
      </c>
      <c r="B1372" s="26" t="s">
        <v>4372</v>
      </c>
      <c r="C1372" s="55">
        <v>0.65446803923682229</v>
      </c>
      <c r="D137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0.65</v>
      </c>
      <c r="E1372" s="26" t="str">
        <f>IF(
  COUNTIF($F$3:$F1372, $F1372)=1,
  SUMIF($F:$F, $F1372, $I:$I),
  ""
)</f>
        <v/>
      </c>
      <c r="H1372" t="s">
        <v>81</v>
      </c>
      <c r="I1372" t="s">
        <v>4372</v>
      </c>
      <c r="J1372">
        <v>0.65</v>
      </c>
    </row>
    <row r="1373" spans="1:10" x14ac:dyDescent="0.25">
      <c r="A1373" s="121" t="s">
        <v>82</v>
      </c>
      <c r="B1373" s="26" t="s">
        <v>3173</v>
      </c>
      <c r="C1373" s="55">
        <v>1</v>
      </c>
      <c r="D137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3" s="26" t="str">
        <f>IF(
  COUNTIF($F$3:$F1373, $F1373)=1,
  SUMIF($F:$F, $F1373, $I:$I),
  ""
)</f>
        <v/>
      </c>
      <c r="H1373" t="s">
        <v>82</v>
      </c>
      <c r="I1373" t="s">
        <v>3173</v>
      </c>
      <c r="J1373">
        <v>1</v>
      </c>
    </row>
    <row r="1374" spans="1:10" x14ac:dyDescent="0.25">
      <c r="A1374" s="121" t="s">
        <v>83</v>
      </c>
      <c r="B1374" s="26" t="s">
        <v>12</v>
      </c>
      <c r="C1374" s="55">
        <v>0.81902308076243413</v>
      </c>
      <c r="D137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1374" s="26" t="str">
        <f>IF(
  COUNTIF($F$3:$F1374, $F1374)=1,
  SUMIF($F:$F, $F1374, $I:$I),
  ""
)</f>
        <v/>
      </c>
      <c r="H1374" t="s">
        <v>83</v>
      </c>
      <c r="I1374" t="s">
        <v>12</v>
      </c>
      <c r="J1374">
        <v>0.82</v>
      </c>
    </row>
    <row r="1375" spans="1:10" x14ac:dyDescent="0.25">
      <c r="A1375" s="121" t="s">
        <v>83</v>
      </c>
      <c r="B1375" s="26" t="s">
        <v>4372</v>
      </c>
      <c r="C1375" s="55">
        <v>0.18085551253861404</v>
      </c>
      <c r="D137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375" s="26" t="str">
        <f>IF(
  COUNTIF($F$3:$F1375, $F1375)=1,
  SUMIF($F:$F, $F1375, $I:$I),
  ""
)</f>
        <v/>
      </c>
      <c r="H1375" t="s">
        <v>83</v>
      </c>
      <c r="I1375" t="s">
        <v>4376</v>
      </c>
      <c r="J1375">
        <v>0</v>
      </c>
    </row>
    <row r="1376" spans="1:10" x14ac:dyDescent="0.25">
      <c r="A1376" s="121" t="s">
        <v>83</v>
      </c>
      <c r="B1376" s="26" t="s">
        <v>4376</v>
      </c>
      <c r="C1376" s="55">
        <v>1.2140669895185548E-4</v>
      </c>
      <c r="D137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76" s="26" t="str">
        <f>IF(
  COUNTIF($F$3:$F1376, $F1376)=1,
  SUMIF($F:$F, $F1376, $I:$I),
  ""
)</f>
        <v/>
      </c>
      <c r="H1376" t="s">
        <v>83</v>
      </c>
      <c r="I1376" t="s">
        <v>4372</v>
      </c>
      <c r="J1376">
        <v>0.18</v>
      </c>
    </row>
    <row r="1377" spans="1:10" x14ac:dyDescent="0.25">
      <c r="A1377" s="121" t="s">
        <v>3063</v>
      </c>
      <c r="B1377" s="26" t="s">
        <v>574</v>
      </c>
      <c r="C1377" s="55">
        <v>0.21159369479915319</v>
      </c>
      <c r="D137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377" s="26" t="str">
        <f>IF(
  COUNTIF($F$3:$F1377, $F1377)=1,
  SUMIF($F:$F, $F1377, $I:$I),
  ""
)</f>
        <v/>
      </c>
      <c r="H1377" t="s">
        <v>3063</v>
      </c>
      <c r="I1377" t="s">
        <v>574</v>
      </c>
      <c r="J1377">
        <v>0.21</v>
      </c>
    </row>
    <row r="1378" spans="1:10" x14ac:dyDescent="0.25">
      <c r="A1378" s="121" t="s">
        <v>3063</v>
      </c>
      <c r="B1378" s="26" t="s">
        <v>4372</v>
      </c>
      <c r="C1378" s="55">
        <v>0.78840630520084676</v>
      </c>
      <c r="D137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378" s="26" t="str">
        <f>IF(
  COUNTIF($F$3:$F1378, $F1378)=1,
  SUMIF($F:$F, $F1378, $I:$I),
  ""
)</f>
        <v/>
      </c>
      <c r="H1378" t="s">
        <v>3063</v>
      </c>
      <c r="I1378" t="s">
        <v>4372</v>
      </c>
      <c r="J1378">
        <v>0.79</v>
      </c>
    </row>
    <row r="1379" spans="1:10" x14ac:dyDescent="0.25">
      <c r="A1379" s="121" t="s">
        <v>3064</v>
      </c>
      <c r="B1379" s="26" t="s">
        <v>3897</v>
      </c>
      <c r="C1379" s="55">
        <v>1</v>
      </c>
      <c r="D137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79" s="26" t="str">
        <f>IF(
  COUNTIF($F$3:$F1379, $F1379)=1,
  SUMIF($F:$F, $F1379, $I:$I),
  ""
)</f>
        <v/>
      </c>
      <c r="H1379" t="s">
        <v>3064</v>
      </c>
      <c r="I1379" t="s">
        <v>3897</v>
      </c>
      <c r="J1379">
        <v>1</v>
      </c>
    </row>
    <row r="1380" spans="1:10" x14ac:dyDescent="0.25">
      <c r="A1380" s="121" t="s">
        <v>3070</v>
      </c>
      <c r="B1380" s="26" t="s">
        <v>3457</v>
      </c>
      <c r="C1380" s="55">
        <v>0.56867348650008387</v>
      </c>
      <c r="D138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0.56999999999999995</v>
      </c>
      <c r="E1380" s="26" t="str">
        <f>IF(
  COUNTIF($F$3:$F1380, $F1380)=1,
  SUMIF($F:$F, $F1380, $I:$I),
  ""
)</f>
        <v/>
      </c>
      <c r="H1380" t="s">
        <v>3070</v>
      </c>
      <c r="I1380" t="s">
        <v>3457</v>
      </c>
      <c r="J1380">
        <v>0.56999999999999995</v>
      </c>
    </row>
    <row r="1381" spans="1:10" x14ac:dyDescent="0.25">
      <c r="A1381" s="121" t="s">
        <v>3070</v>
      </c>
      <c r="B1381" s="26" t="s">
        <v>3477</v>
      </c>
      <c r="C1381" s="55">
        <v>0.24365066055490339</v>
      </c>
      <c r="D138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381" s="26" t="str">
        <f>IF(
  COUNTIF($F$3:$F1381, $F1381)=1,
  SUMIF($F:$F, $F1381, $I:$I),
  ""
)</f>
        <v/>
      </c>
      <c r="H1381" t="s">
        <v>3070</v>
      </c>
      <c r="I1381" t="s">
        <v>3477</v>
      </c>
      <c r="J1381">
        <v>0.24</v>
      </c>
    </row>
    <row r="1382" spans="1:10" x14ac:dyDescent="0.25">
      <c r="A1382" s="121" t="s">
        <v>3070</v>
      </c>
      <c r="B1382" s="26" t="s">
        <v>4372</v>
      </c>
      <c r="C1382" s="55">
        <v>0.18767585294501277</v>
      </c>
      <c r="D138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0.19</v>
      </c>
      <c r="E1382" s="26" t="str">
        <f>IF(
  COUNTIF($F$3:$F1382, $F1382)=1,
  SUMIF($F:$F, $F1382, $I:$I),
  ""
)</f>
        <v/>
      </c>
      <c r="H1382" t="s">
        <v>3070</v>
      </c>
      <c r="I1382" t="s">
        <v>4372</v>
      </c>
      <c r="J1382">
        <v>0.19</v>
      </c>
    </row>
    <row r="1383" spans="1:10" x14ac:dyDescent="0.25">
      <c r="A1383" s="121" t="s">
        <v>3071</v>
      </c>
      <c r="B1383" s="26" t="s">
        <v>3222</v>
      </c>
      <c r="C1383" s="55">
        <v>2.6644019250303912E-4</v>
      </c>
      <c r="D138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383" s="26" t="str">
        <f>IF(
  COUNTIF($F$3:$F1383, $F1383)=1,
  SUMIF($F:$F, $F1383, $I:$I),
  ""
)</f>
        <v/>
      </c>
      <c r="H1383" t="s">
        <v>3071</v>
      </c>
      <c r="I1383" t="s">
        <v>3222</v>
      </c>
      <c r="J1383">
        <v>0</v>
      </c>
    </row>
    <row r="1384" spans="1:10" x14ac:dyDescent="0.25">
      <c r="A1384" s="121" t="s">
        <v>3071</v>
      </c>
      <c r="B1384" s="26" t="s">
        <v>3457</v>
      </c>
      <c r="C1384" s="55">
        <v>4.4945129972856407E-2</v>
      </c>
      <c r="D138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384" s="26" t="str">
        <f>IF(
  COUNTIF($F$3:$F1384, $F1384)=1,
  SUMIF($F:$F, $F1384, $I:$I),
  ""
)</f>
        <v/>
      </c>
      <c r="H1384" t="s">
        <v>3071</v>
      </c>
      <c r="I1384" t="s">
        <v>3457</v>
      </c>
      <c r="J1384">
        <v>0.04</v>
      </c>
    </row>
    <row r="1385" spans="1:10" x14ac:dyDescent="0.25">
      <c r="A1385" s="121" t="s">
        <v>3071</v>
      </c>
      <c r="B1385" s="26" t="s">
        <v>3477</v>
      </c>
      <c r="C1385" s="55">
        <v>5.6568583370801492E-2</v>
      </c>
      <c r="D138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0.06</v>
      </c>
      <c r="E1385" s="26" t="str">
        <f>IF(
  COUNTIF($F$3:$F1385, $F1385)=1,
  SUMIF($F:$F, $F1385, $I:$I),
  ""
)</f>
        <v/>
      </c>
      <c r="H1385" t="s">
        <v>3071</v>
      </c>
      <c r="I1385" t="s">
        <v>3477</v>
      </c>
      <c r="J1385">
        <v>0.06</v>
      </c>
    </row>
    <row r="1386" spans="1:10" x14ac:dyDescent="0.25">
      <c r="A1386" s="121" t="s">
        <v>3071</v>
      </c>
      <c r="B1386" s="26" t="s">
        <v>4372</v>
      </c>
      <c r="C1386" s="55">
        <v>0.89821984646383901</v>
      </c>
      <c r="D138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</v>
      </c>
      <c r="E1386" s="26" t="str">
        <f>IF(
  COUNTIF($F$3:$F1386, $F1386)=1,
  SUMIF($F:$F, $F1386, $I:$I),
  ""
)</f>
        <v/>
      </c>
      <c r="H1386" t="s">
        <v>3071</v>
      </c>
      <c r="I1386" t="s">
        <v>4372</v>
      </c>
      <c r="J1386">
        <v>0.9</v>
      </c>
    </row>
    <row r="1387" spans="1:10" x14ac:dyDescent="0.25">
      <c r="A1387" s="121" t="s">
        <v>3072</v>
      </c>
      <c r="B1387" s="26" t="s">
        <v>3672</v>
      </c>
      <c r="C1387" s="55">
        <v>1</v>
      </c>
      <c r="D138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7" s="26" t="str">
        <f>IF(
  COUNTIF($F$3:$F1387, $F1387)=1,
  SUMIF($F:$F, $F1387, $I:$I),
  ""
)</f>
        <v/>
      </c>
      <c r="H1387" t="s">
        <v>3072</v>
      </c>
      <c r="I1387" t="s">
        <v>3672</v>
      </c>
      <c r="J1387">
        <v>1</v>
      </c>
    </row>
    <row r="1388" spans="1:10" x14ac:dyDescent="0.25">
      <c r="A1388" s="121" t="s">
        <v>3105</v>
      </c>
      <c r="B1388" s="26" t="s">
        <v>3672</v>
      </c>
      <c r="C1388" s="55">
        <v>1</v>
      </c>
      <c r="D138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8" s="26" t="str">
        <f>IF(
  COUNTIF($F$3:$F1388, $F1388)=1,
  SUMIF($F:$F, $F1388, $I:$I),
  ""
)</f>
        <v/>
      </c>
      <c r="H1388" t="s">
        <v>3105</v>
      </c>
      <c r="I1388" t="s">
        <v>3672</v>
      </c>
      <c r="J1388">
        <v>1</v>
      </c>
    </row>
    <row r="1389" spans="1:10" x14ac:dyDescent="0.25">
      <c r="A1389" s="121" t="s">
        <v>3106</v>
      </c>
      <c r="B1389" s="26" t="s">
        <v>3175</v>
      </c>
      <c r="C1389" s="55">
        <v>1</v>
      </c>
      <c r="D138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89" s="26" t="str">
        <f>IF(
  COUNTIF($F$3:$F1389, $F1389)=1,
  SUMIF($F:$F, $F1389, $I:$I),
  ""
)</f>
        <v/>
      </c>
      <c r="H1389" t="s">
        <v>3106</v>
      </c>
      <c r="I1389" t="s">
        <v>3175</v>
      </c>
      <c r="J1389">
        <v>1</v>
      </c>
    </row>
    <row r="1390" spans="1:10" x14ac:dyDescent="0.25">
      <c r="A1390" s="121" t="s">
        <v>3303</v>
      </c>
      <c r="B1390" s="26" t="s">
        <v>576</v>
      </c>
      <c r="C1390" s="55">
        <v>0.3600458540313336</v>
      </c>
      <c r="D139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0.36</v>
      </c>
      <c r="E1390" s="26" t="str">
        <f>IF(
  COUNTIF($F$3:$F1390, $F1390)=1,
  SUMIF($F:$F, $F1390, $I:$I),
  ""
)</f>
        <v/>
      </c>
      <c r="H1390" t="s">
        <v>3303</v>
      </c>
      <c r="I1390" t="s">
        <v>576</v>
      </c>
      <c r="J1390">
        <v>0.36</v>
      </c>
    </row>
    <row r="1391" spans="1:10" x14ac:dyDescent="0.25">
      <c r="A1391" s="121" t="s">
        <v>3303</v>
      </c>
      <c r="B1391" s="26" t="s">
        <v>3779</v>
      </c>
      <c r="C1391" s="55">
        <v>0.63995414596866651</v>
      </c>
      <c r="D139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0.64</v>
      </c>
      <c r="E1391" s="26" t="str">
        <f>IF(
  COUNTIF($F$3:$F1391, $F1391)=1,
  SUMIF($F:$F, $F1391, $I:$I),
  ""
)</f>
        <v/>
      </c>
      <c r="H1391" t="s">
        <v>3303</v>
      </c>
      <c r="I1391" t="s">
        <v>3779</v>
      </c>
      <c r="J1391">
        <v>0.64</v>
      </c>
    </row>
    <row r="1392" spans="1:10" x14ac:dyDescent="0.25">
      <c r="A1392" s="121" t="s">
        <v>4356</v>
      </c>
      <c r="B1392" s="26" t="s">
        <v>3479</v>
      </c>
      <c r="C1392" s="55">
        <v>2.8835501535150194E-2</v>
      </c>
      <c r="D139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392" s="26" t="str">
        <f>IF(
  COUNTIF($F$3:$F1392, $F1392)=1,
  SUMIF($F:$F, $F1392, $I:$I),
  ""
)</f>
        <v/>
      </c>
      <c r="H1392" t="s">
        <v>4356</v>
      </c>
      <c r="I1392" t="s">
        <v>3479</v>
      </c>
      <c r="J1392">
        <v>0.03</v>
      </c>
    </row>
    <row r="1393" spans="1:10" x14ac:dyDescent="0.25">
      <c r="A1393" s="121" t="s">
        <v>4356</v>
      </c>
      <c r="B1393" s="26" t="s">
        <v>4078</v>
      </c>
      <c r="C1393" s="55">
        <v>0.22615769315987719</v>
      </c>
      <c r="D139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393" s="26" t="str">
        <f>IF(
  COUNTIF($F$3:$F1393, $F1393)=1,
  SUMIF($F:$F, $F1393, $I:$I),
  ""
)</f>
        <v/>
      </c>
      <c r="H1393" t="s">
        <v>4356</v>
      </c>
      <c r="I1393" t="s">
        <v>4078</v>
      </c>
      <c r="J1393">
        <v>0.23</v>
      </c>
    </row>
    <row r="1394" spans="1:10" x14ac:dyDescent="0.25">
      <c r="A1394" s="121" t="s">
        <v>4356</v>
      </c>
      <c r="B1394" s="26" t="s">
        <v>4126</v>
      </c>
      <c r="C1394" s="55">
        <v>0.74500680530497276</v>
      </c>
      <c r="D139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0.75</v>
      </c>
      <c r="E1394" s="26" t="str">
        <f>IF(
  COUNTIF($F$3:$F1394, $F1394)=1,
  SUMIF($F:$F, $F1394, $I:$I),
  ""
)</f>
        <v/>
      </c>
      <c r="H1394" t="s">
        <v>4356</v>
      </c>
      <c r="I1394" t="s">
        <v>4126</v>
      </c>
      <c r="J1394">
        <v>0.75</v>
      </c>
    </row>
    <row r="1395" spans="1:10" x14ac:dyDescent="0.25">
      <c r="A1395" s="121" t="s">
        <v>4357</v>
      </c>
      <c r="B1395" s="26" t="s">
        <v>3173</v>
      </c>
      <c r="C1395" s="55">
        <v>1</v>
      </c>
      <c r="D139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5" s="26" t="str">
        <f>IF(
  COUNTIF($F$3:$F1395, $F1395)=1,
  SUMIF($F:$F, $F1395, $I:$I),
  ""
)</f>
        <v/>
      </c>
      <c r="H1395" t="s">
        <v>4357</v>
      </c>
      <c r="I1395" t="s">
        <v>3173</v>
      </c>
      <c r="J1395">
        <v>1</v>
      </c>
    </row>
    <row r="1396" spans="1:10" x14ac:dyDescent="0.25">
      <c r="A1396" s="121" t="s">
        <v>4358</v>
      </c>
      <c r="B1396" s="26" t="s">
        <v>3173</v>
      </c>
      <c r="C1396" s="55">
        <v>0.76003348101539825</v>
      </c>
      <c r="D139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0.76</v>
      </c>
      <c r="E1396" s="26" t="str">
        <f>IF(
  COUNTIF($F$3:$F1396, $F1396)=1,
  SUMIF($F:$F, $F1396, $I:$I),
  ""
)</f>
        <v/>
      </c>
      <c r="H1396" t="s">
        <v>4358</v>
      </c>
      <c r="I1396" t="s">
        <v>3173</v>
      </c>
      <c r="J1396">
        <v>0.76</v>
      </c>
    </row>
    <row r="1397" spans="1:10" x14ac:dyDescent="0.25">
      <c r="A1397" s="121" t="s">
        <v>4358</v>
      </c>
      <c r="B1397" s="26" t="s">
        <v>3222</v>
      </c>
      <c r="C1397" s="55">
        <v>0.23996651898460167</v>
      </c>
      <c r="D139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0.24</v>
      </c>
      <c r="E1397" s="26" t="str">
        <f>IF(
  COUNTIF($F$3:$F1397, $F1397)=1,
  SUMIF($F:$F, $F1397, $I:$I),
  ""
)</f>
        <v/>
      </c>
      <c r="H1397" t="s">
        <v>4358</v>
      </c>
      <c r="I1397" t="s">
        <v>3222</v>
      </c>
      <c r="J1397">
        <v>0.24</v>
      </c>
    </row>
    <row r="1398" spans="1:10" x14ac:dyDescent="0.25">
      <c r="A1398" s="121" t="s">
        <v>3734</v>
      </c>
      <c r="B1398" s="26" t="s">
        <v>4351</v>
      </c>
      <c r="C1398" s="55">
        <v>1</v>
      </c>
      <c r="D139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8" s="26" t="str">
        <f>IF(
  COUNTIF($F$3:$F1398, $F1398)=1,
  SUMIF($F:$F, $F1398, $I:$I),
  ""
)</f>
        <v/>
      </c>
      <c r="H1398" t="s">
        <v>3734</v>
      </c>
      <c r="I1398" t="s">
        <v>4351</v>
      </c>
      <c r="J1398">
        <v>1</v>
      </c>
    </row>
    <row r="1399" spans="1:10" x14ac:dyDescent="0.25">
      <c r="A1399" s="121" t="s">
        <v>4414</v>
      </c>
      <c r="B1399" s="26" t="s">
        <v>3713</v>
      </c>
      <c r="C1399" s="55">
        <v>1</v>
      </c>
      <c r="D139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399" s="26" t="str">
        <f>IF(
  COUNTIF($F$3:$F1399, $F1399)=1,
  SUMIF($F:$F, $F1399, $I:$I),
  ""
)</f>
        <v/>
      </c>
      <c r="H1399" t="s">
        <v>4414</v>
      </c>
      <c r="I1399" t="s">
        <v>3713</v>
      </c>
      <c r="J1399">
        <v>1</v>
      </c>
    </row>
    <row r="1400" spans="1:10" x14ac:dyDescent="0.25">
      <c r="A1400" s="121" t="s">
        <v>4274</v>
      </c>
      <c r="B1400" s="26" t="s">
        <v>3457</v>
      </c>
      <c r="C1400" s="55">
        <v>1</v>
      </c>
      <c r="D140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0" s="26" t="str">
        <f>IF(
  COUNTIF($F$3:$F1400, $F1400)=1,
  SUMIF($F:$F, $F1400, $I:$I),
  ""
)</f>
        <v/>
      </c>
      <c r="H1400" t="s">
        <v>4274</v>
      </c>
      <c r="I1400" t="s">
        <v>3457</v>
      </c>
      <c r="J1400">
        <v>1</v>
      </c>
    </row>
    <row r="1401" spans="1:10" x14ac:dyDescent="0.25">
      <c r="A1401" s="121" t="s">
        <v>3735</v>
      </c>
      <c r="B1401" s="26" t="s">
        <v>3173</v>
      </c>
      <c r="C1401" s="55">
        <v>0.21325557892436703</v>
      </c>
      <c r="D140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01" s="26" t="str">
        <f>IF(
  COUNTIF($F$3:$F1401, $F1401)=1,
  SUMIF($F:$F, $F1401, $I:$I),
  ""
)</f>
        <v/>
      </c>
      <c r="H1401" t="s">
        <v>3735</v>
      </c>
      <c r="I1401" t="s">
        <v>3173</v>
      </c>
      <c r="J1401">
        <v>0.21</v>
      </c>
    </row>
    <row r="1402" spans="1:10" x14ac:dyDescent="0.25">
      <c r="A1402" s="121" t="s">
        <v>3735</v>
      </c>
      <c r="B1402" s="26" t="s">
        <v>4372</v>
      </c>
      <c r="C1402" s="55">
        <v>0.78674442107563292</v>
      </c>
      <c r="D140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402" s="26" t="str">
        <f>IF(
  COUNTIF($F$3:$F1402, $F1402)=1,
  SUMIF($F:$F, $F1402, $I:$I),
  ""
)</f>
        <v/>
      </c>
      <c r="H1402" t="s">
        <v>3735</v>
      </c>
      <c r="I1402" t="s">
        <v>4372</v>
      </c>
      <c r="J1402">
        <v>0.79</v>
      </c>
    </row>
    <row r="1403" spans="1:10" x14ac:dyDescent="0.25">
      <c r="A1403" s="121" t="s">
        <v>1794</v>
      </c>
      <c r="B1403" s="26" t="s">
        <v>3173</v>
      </c>
      <c r="C1403" s="55">
        <v>0.99173019173019161</v>
      </c>
      <c r="D140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0.99</v>
      </c>
      <c r="E1403" s="26" t="str">
        <f>IF(
  COUNTIF($F$3:$F1403, $F1403)=1,
  SUMIF($F:$F, $F1403, $I:$I),
  ""
)</f>
        <v/>
      </c>
      <c r="H1403" t="s">
        <v>1794</v>
      </c>
      <c r="I1403" t="s">
        <v>3173</v>
      </c>
      <c r="J1403">
        <v>0.99</v>
      </c>
    </row>
    <row r="1404" spans="1:10" x14ac:dyDescent="0.25">
      <c r="A1404" s="121" t="s">
        <v>1794</v>
      </c>
      <c r="B1404" s="26" t="s">
        <v>3897</v>
      </c>
      <c r="C1404" s="55">
        <v>1.3860013860013859E-4</v>
      </c>
      <c r="D140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04" s="26" t="str">
        <f>IF(
  COUNTIF($F$3:$F1404, $F1404)=1,
  SUMIF($F:$F, $F1404, $I:$I),
  ""
)</f>
        <v/>
      </c>
      <c r="H1404" t="s">
        <v>1794</v>
      </c>
      <c r="I1404" t="s">
        <v>3897</v>
      </c>
      <c r="J1404">
        <v>0</v>
      </c>
    </row>
    <row r="1405" spans="1:10" x14ac:dyDescent="0.25">
      <c r="A1405" s="121" t="s">
        <v>1794</v>
      </c>
      <c r="B1405" s="26" t="s">
        <v>3374</v>
      </c>
      <c r="C1405" s="55">
        <v>8.1312081312081303E-3</v>
      </c>
      <c r="D140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05" s="26" t="str">
        <f>IF(
  COUNTIF($F$3:$F1405, $F1405)=1,
  SUMIF($F:$F, $F1405, $I:$I),
  ""
)</f>
        <v/>
      </c>
      <c r="H1405" t="s">
        <v>1794</v>
      </c>
      <c r="I1405" t="s">
        <v>3374</v>
      </c>
      <c r="J1405">
        <v>0.01</v>
      </c>
    </row>
    <row r="1406" spans="1:10" x14ac:dyDescent="0.25">
      <c r="A1406" s="121" t="s">
        <v>1800</v>
      </c>
      <c r="B1406" s="26" t="s">
        <v>4372</v>
      </c>
      <c r="C1406" s="55">
        <v>1</v>
      </c>
      <c r="D140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6" s="26" t="str">
        <f>IF(
  COUNTIF($F$3:$F1406, $F1406)=1,
  SUMIF($F:$F, $F1406, $I:$I),
  ""
)</f>
        <v/>
      </c>
      <c r="H1406" t="s">
        <v>1800</v>
      </c>
      <c r="I1406" t="s">
        <v>4372</v>
      </c>
      <c r="J1406">
        <v>1</v>
      </c>
    </row>
    <row r="1407" spans="1:10" x14ac:dyDescent="0.25">
      <c r="A1407" s="121" t="s">
        <v>60</v>
      </c>
      <c r="B1407" s="26" t="s">
        <v>4372</v>
      </c>
      <c r="C1407" s="55">
        <v>1</v>
      </c>
      <c r="D140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7" s="26" t="str">
        <f>IF(
  COUNTIF($F$3:$F1407, $F1407)=1,
  SUMIF($F:$F, $F1407, $I:$I),
  ""
)</f>
        <v/>
      </c>
      <c r="H1407" t="s">
        <v>60</v>
      </c>
      <c r="I1407" t="s">
        <v>4372</v>
      </c>
      <c r="J1407">
        <v>1</v>
      </c>
    </row>
    <row r="1408" spans="1:10" x14ac:dyDescent="0.25">
      <c r="A1408" s="121" t="s">
        <v>3547</v>
      </c>
      <c r="B1408" s="26" t="s">
        <v>3175</v>
      </c>
      <c r="C1408" s="55">
        <v>1</v>
      </c>
      <c r="D140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08" s="26" t="str">
        <f>IF(
  COUNTIF($F$3:$F1408, $F1408)=1,
  SUMIF($F:$F, $F1408, $I:$I),
  ""
)</f>
        <v/>
      </c>
      <c r="H1408" t="s">
        <v>3547</v>
      </c>
      <c r="I1408" t="s">
        <v>3175</v>
      </c>
      <c r="J1408">
        <v>1</v>
      </c>
    </row>
    <row r="1409" spans="1:10" x14ac:dyDescent="0.25">
      <c r="A1409" s="121" t="s">
        <v>55</v>
      </c>
      <c r="B1409" s="26" t="s">
        <v>3479</v>
      </c>
      <c r="C1409" s="55">
        <v>0.13114240575288735</v>
      </c>
      <c r="D140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0.13</v>
      </c>
      <c r="E1409" s="26" t="str">
        <f>IF(
  COUNTIF($F$3:$F1409, $F1409)=1,
  SUMIF($F:$F, $F1409, $I:$I),
  ""
)</f>
        <v/>
      </c>
      <c r="H1409" t="s">
        <v>55</v>
      </c>
      <c r="I1409" t="s">
        <v>3479</v>
      </c>
      <c r="J1409">
        <v>0.13</v>
      </c>
    </row>
    <row r="1410" spans="1:10" x14ac:dyDescent="0.25">
      <c r="A1410" s="121" t="s">
        <v>55</v>
      </c>
      <c r="B1410" s="26" t="s">
        <v>4126</v>
      </c>
      <c r="C1410" s="55">
        <v>0.86885759424711262</v>
      </c>
      <c r="D141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0.87</v>
      </c>
      <c r="E1410" s="26" t="str">
        <f>IF(
  COUNTIF($F$3:$F1410, $F1410)=1,
  SUMIF($F:$F, $F1410, $I:$I),
  ""
)</f>
        <v/>
      </c>
      <c r="H1410" t="s">
        <v>55</v>
      </c>
      <c r="I1410" t="s">
        <v>4126</v>
      </c>
      <c r="J1410">
        <v>0.87</v>
      </c>
    </row>
    <row r="1411" spans="1:10" x14ac:dyDescent="0.25">
      <c r="A1411" s="121" t="s">
        <v>56</v>
      </c>
      <c r="B1411" s="26" t="s">
        <v>4372</v>
      </c>
      <c r="C1411" s="55">
        <v>1</v>
      </c>
      <c r="D141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11" s="26" t="str">
        <f>IF(
  COUNTIF($F$3:$F1411, $F1411)=1,
  SUMIF($F:$F, $F1411, $I:$I),
  ""
)</f>
        <v/>
      </c>
      <c r="H1411" t="s">
        <v>56</v>
      </c>
      <c r="I1411" t="s">
        <v>4372</v>
      </c>
      <c r="J1411">
        <v>1</v>
      </c>
    </row>
    <row r="1412" spans="1:10" x14ac:dyDescent="0.25">
      <c r="A1412" s="121" t="s">
        <v>57</v>
      </c>
      <c r="B1412" s="26" t="s">
        <v>3895</v>
      </c>
      <c r="C1412" s="55">
        <v>0.70364291097898002</v>
      </c>
      <c r="D141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</v>
      </c>
      <c r="E1412" s="26" t="str">
        <f>IF(
  COUNTIF($F$3:$F1412, $F1412)=1,
  SUMIF($F:$F, $F1412, $I:$I),
  ""
)</f>
        <v/>
      </c>
      <c r="H1412" t="s">
        <v>57</v>
      </c>
      <c r="I1412" t="s">
        <v>3895</v>
      </c>
      <c r="J1412">
        <v>0.7</v>
      </c>
    </row>
    <row r="1413" spans="1:10" x14ac:dyDescent="0.25">
      <c r="A1413" s="121" t="s">
        <v>57</v>
      </c>
      <c r="B1413" s="26" t="s">
        <v>4372</v>
      </c>
      <c r="C1413" s="55">
        <v>0.29635708902102004</v>
      </c>
      <c r="D141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</v>
      </c>
      <c r="E1413" s="26" t="str">
        <f>IF(
  COUNTIF($F$3:$F1413, $F1413)=1,
  SUMIF($F:$F, $F1413, $I:$I),
  ""
)</f>
        <v/>
      </c>
      <c r="H1413" t="s">
        <v>57</v>
      </c>
      <c r="I1413" t="s">
        <v>4372</v>
      </c>
      <c r="J1413">
        <v>0.3</v>
      </c>
    </row>
    <row r="1414" spans="1:10" x14ac:dyDescent="0.25">
      <c r="A1414" s="121" t="s">
        <v>58</v>
      </c>
      <c r="B1414" s="26" t="s">
        <v>12</v>
      </c>
      <c r="C1414" s="55">
        <v>0.85389142526227901</v>
      </c>
      <c r="D141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0.85</v>
      </c>
      <c r="E1414" s="26" t="str">
        <f>IF(
  COUNTIF($F$3:$F1414, $F1414)=1,
  SUMIF($F:$F, $F1414, $I:$I),
  ""
)</f>
        <v/>
      </c>
      <c r="H1414" t="s">
        <v>58</v>
      </c>
      <c r="I1414" t="s">
        <v>12</v>
      </c>
      <c r="J1414">
        <v>0.85</v>
      </c>
    </row>
    <row r="1415" spans="1:10" x14ac:dyDescent="0.25">
      <c r="A1415" s="121" t="s">
        <v>58</v>
      </c>
      <c r="B1415" s="26" t="s">
        <v>4372</v>
      </c>
      <c r="C1415" s="55">
        <v>0.14610857473772104</v>
      </c>
      <c r="D141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0.15</v>
      </c>
      <c r="E1415" s="26" t="str">
        <f>IF(
  COUNTIF($F$3:$F1415, $F1415)=1,
  SUMIF($F:$F, $F1415, $I:$I),
  ""
)</f>
        <v/>
      </c>
      <c r="H1415" t="s">
        <v>58</v>
      </c>
      <c r="I1415" t="s">
        <v>4372</v>
      </c>
      <c r="J1415">
        <v>0.15</v>
      </c>
    </row>
    <row r="1416" spans="1:10" x14ac:dyDescent="0.25">
      <c r="A1416" s="121" t="s">
        <v>193</v>
      </c>
      <c r="B1416" s="26" t="s">
        <v>3978</v>
      </c>
      <c r="C1416" s="55">
        <v>0.533254752130499</v>
      </c>
      <c r="D141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416" s="26" t="str">
        <f>IF(
  COUNTIF($F$3:$F1416, $F1416)=1,
  SUMIF($F:$F, $F1416, $I:$I),
  ""
)</f>
        <v/>
      </c>
      <c r="H1416" t="s">
        <v>193</v>
      </c>
      <c r="I1416" t="s">
        <v>3978</v>
      </c>
      <c r="J1416">
        <v>0.53</v>
      </c>
    </row>
    <row r="1417" spans="1:10" x14ac:dyDescent="0.25">
      <c r="A1417" s="121" t="s">
        <v>193</v>
      </c>
      <c r="B1417" s="26" t="s">
        <v>4372</v>
      </c>
      <c r="C1417" s="55">
        <v>0.46674524786950106</v>
      </c>
      <c r="D141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1417" s="26" t="str">
        <f>IF(
  COUNTIF($F$3:$F1417, $F1417)=1,
  SUMIF($F:$F, $F1417, $I:$I),
  ""
)</f>
        <v/>
      </c>
      <c r="H1417" t="s">
        <v>193</v>
      </c>
      <c r="I1417" t="s">
        <v>4372</v>
      </c>
      <c r="J1417">
        <v>0.47</v>
      </c>
    </row>
    <row r="1418" spans="1:10" x14ac:dyDescent="0.25">
      <c r="A1418" s="121" t="s">
        <v>3517</v>
      </c>
      <c r="B1418" s="26" t="s">
        <v>3222</v>
      </c>
      <c r="C1418" s="55">
        <v>0.32731022150438394</v>
      </c>
      <c r="D141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0.33</v>
      </c>
      <c r="E1418" s="26" t="str">
        <f>IF(
  COUNTIF($F$3:$F1418, $F1418)=1,
  SUMIF($F:$F, $F1418, $I:$I),
  ""
)</f>
        <v/>
      </c>
      <c r="H1418" t="s">
        <v>3517</v>
      </c>
      <c r="I1418" t="s">
        <v>3222</v>
      </c>
      <c r="J1418">
        <v>0.33</v>
      </c>
    </row>
    <row r="1419" spans="1:10" x14ac:dyDescent="0.25">
      <c r="A1419" s="121" t="s">
        <v>3517</v>
      </c>
      <c r="B1419" s="26" t="s">
        <v>4372</v>
      </c>
      <c r="C1419" s="55">
        <v>0.67268977849561606</v>
      </c>
      <c r="D141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0.67</v>
      </c>
      <c r="E1419" s="26" t="str">
        <f>IF(
  COUNTIF($F$3:$F1419, $F1419)=1,
  SUMIF($F:$F, $F1419, $I:$I),
  ""
)</f>
        <v/>
      </c>
      <c r="H1419" t="s">
        <v>3517</v>
      </c>
      <c r="I1419" t="s">
        <v>4372</v>
      </c>
      <c r="J1419">
        <v>0.67</v>
      </c>
    </row>
    <row r="1420" spans="1:10" x14ac:dyDescent="0.25">
      <c r="A1420" s="121" t="s">
        <v>4045</v>
      </c>
      <c r="B1420" s="26" t="s">
        <v>3479</v>
      </c>
      <c r="C1420" s="55">
        <v>3.3763698478193355E-2</v>
      </c>
      <c r="D142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0.03</v>
      </c>
      <c r="E1420" s="26" t="str">
        <f>IF(
  COUNTIF($F$3:$F1420, $F1420)=1,
  SUMIF($F:$F, $F1420, $I:$I),
  ""
)</f>
        <v/>
      </c>
      <c r="H1420" t="s">
        <v>4045</v>
      </c>
      <c r="I1420" t="s">
        <v>3479</v>
      </c>
      <c r="J1420">
        <v>0.03</v>
      </c>
    </row>
    <row r="1421" spans="1:10" x14ac:dyDescent="0.25">
      <c r="A1421" s="121" t="s">
        <v>4045</v>
      </c>
      <c r="B1421" s="26" t="s">
        <v>4126</v>
      </c>
      <c r="C1421" s="55">
        <v>0.96623630152180673</v>
      </c>
      <c r="D142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0.97</v>
      </c>
      <c r="E1421" s="26" t="str">
        <f>IF(
  COUNTIF($F$3:$F1421, $F1421)=1,
  SUMIF($F:$F, $F1421, $I:$I),
  ""
)</f>
        <v/>
      </c>
      <c r="H1421" t="s">
        <v>4045</v>
      </c>
      <c r="I1421" t="s">
        <v>4126</v>
      </c>
      <c r="J1421">
        <v>0.97</v>
      </c>
    </row>
    <row r="1422" spans="1:10" x14ac:dyDescent="0.25">
      <c r="A1422" s="121" t="s">
        <v>4256</v>
      </c>
      <c r="B1422" s="26" t="s">
        <v>3173</v>
      </c>
      <c r="C1422" s="55">
        <v>1</v>
      </c>
      <c r="D142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2" s="26" t="str">
        <f>IF(
  COUNTIF($F$3:$F1422, $F1422)=1,
  SUMIF($F:$F, $F1422, $I:$I),
  ""
)</f>
        <v/>
      </c>
      <c r="H1422" t="s">
        <v>4256</v>
      </c>
      <c r="I1422" t="s">
        <v>3173</v>
      </c>
      <c r="J1422">
        <v>1</v>
      </c>
    </row>
    <row r="1423" spans="1:10" x14ac:dyDescent="0.25">
      <c r="A1423" s="121" t="s">
        <v>3927</v>
      </c>
      <c r="B1423" s="26" t="s">
        <v>3457</v>
      </c>
      <c r="C1423" s="55">
        <v>1</v>
      </c>
      <c r="D142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3" s="26" t="str">
        <f>IF(
  COUNTIF($F$3:$F1423, $F1423)=1,
  SUMIF($F:$F, $F1423, $I:$I),
  ""
)</f>
        <v/>
      </c>
      <c r="H1423" t="s">
        <v>3927</v>
      </c>
      <c r="I1423" t="s">
        <v>3457</v>
      </c>
      <c r="J1423">
        <v>1</v>
      </c>
    </row>
    <row r="1424" spans="1:10" x14ac:dyDescent="0.25">
      <c r="A1424" s="121" t="s">
        <v>52</v>
      </c>
      <c r="B1424" s="26" t="s">
        <v>3670</v>
      </c>
      <c r="C1424" s="55">
        <v>0.4691238549713847</v>
      </c>
      <c r="D142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0.47</v>
      </c>
      <c r="E1424" s="26" t="str">
        <f>IF(
  COUNTIF($F$3:$F1424, $F1424)=1,
  SUMIF($F:$F, $F1424, $I:$I),
  ""
)</f>
        <v/>
      </c>
      <c r="H1424" t="s">
        <v>52</v>
      </c>
      <c r="I1424" t="s">
        <v>3670</v>
      </c>
      <c r="J1424">
        <v>0.47</v>
      </c>
    </row>
    <row r="1425" spans="1:10" x14ac:dyDescent="0.25">
      <c r="A1425" s="121" t="s">
        <v>52</v>
      </c>
      <c r="B1425" s="26" t="s">
        <v>3713</v>
      </c>
      <c r="C1425" s="55">
        <v>0.3172208966679459</v>
      </c>
      <c r="D142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0.32</v>
      </c>
      <c r="E1425" s="26" t="str">
        <f>IF(
  COUNTIF($F$3:$F1425, $F1425)=1,
  SUMIF($F:$F, $F1425, $I:$I),
  ""
)</f>
        <v/>
      </c>
      <c r="H1425" t="s">
        <v>52</v>
      </c>
      <c r="I1425" t="s">
        <v>3713</v>
      </c>
      <c r="J1425">
        <v>0.32</v>
      </c>
    </row>
    <row r="1426" spans="1:10" x14ac:dyDescent="0.25">
      <c r="A1426" s="121" t="s">
        <v>52</v>
      </c>
      <c r="B1426" s="26" t="s">
        <v>4372</v>
      </c>
      <c r="C1426" s="55">
        <v>0.21365524836066943</v>
      </c>
      <c r="D142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26" s="26" t="str">
        <f>IF(
  COUNTIF($F$3:$F1426, $F1426)=1,
  SUMIF($F:$F, $F1426, $I:$I),
  ""
)</f>
        <v/>
      </c>
      <c r="H1426" t="s">
        <v>52</v>
      </c>
      <c r="I1426" t="s">
        <v>4372</v>
      </c>
      <c r="J1426">
        <v>0.21</v>
      </c>
    </row>
    <row r="1427" spans="1:10" x14ac:dyDescent="0.25">
      <c r="A1427" s="121" t="s">
        <v>53</v>
      </c>
      <c r="B1427" s="26" t="s">
        <v>3173</v>
      </c>
      <c r="C1427" s="55">
        <v>1</v>
      </c>
      <c r="D142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7" s="26" t="str">
        <f>IF(
  COUNTIF($F$3:$F1427, $F1427)=1,
  SUMIF($F:$F, $F1427, $I:$I),
  ""
)</f>
        <v/>
      </c>
      <c r="H1427" t="s">
        <v>53</v>
      </c>
      <c r="I1427" t="s">
        <v>3173</v>
      </c>
      <c r="J1427">
        <v>1</v>
      </c>
    </row>
    <row r="1428" spans="1:10" x14ac:dyDescent="0.25">
      <c r="A1428" s="121" t="s">
        <v>190</v>
      </c>
      <c r="B1428" s="26" t="s">
        <v>292</v>
      </c>
      <c r="C1428" s="55">
        <v>1</v>
      </c>
      <c r="D142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28" s="26" t="str">
        <f>IF(
  COUNTIF($F$3:$F1428, $F1428)=1,
  SUMIF($F:$F, $F1428, $I:$I),
  ""
)</f>
        <v/>
      </c>
      <c r="H1428" t="s">
        <v>190</v>
      </c>
      <c r="I1428" t="s">
        <v>292</v>
      </c>
      <c r="J1428">
        <v>1</v>
      </c>
    </row>
    <row r="1429" spans="1:10" x14ac:dyDescent="0.25">
      <c r="A1429" s="121" t="s">
        <v>191</v>
      </c>
      <c r="B1429" s="26" t="s">
        <v>12</v>
      </c>
      <c r="C1429" s="55">
        <v>0.82480354760011321</v>
      </c>
      <c r="D142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0.82</v>
      </c>
      <c r="E1429" s="26" t="str">
        <f>IF(
  COUNTIF($F$3:$F1429, $F1429)=1,
  SUMIF($F:$F, $F1429, $I:$I),
  ""
)</f>
        <v/>
      </c>
      <c r="H1429" t="s">
        <v>191</v>
      </c>
      <c r="I1429" t="s">
        <v>12</v>
      </c>
      <c r="J1429">
        <v>0.82</v>
      </c>
    </row>
    <row r="1430" spans="1:10" x14ac:dyDescent="0.25">
      <c r="A1430" s="121" t="s">
        <v>191</v>
      </c>
      <c r="B1430" s="26" t="s">
        <v>3713</v>
      </c>
      <c r="C1430" s="55">
        <v>0.17507514388537695</v>
      </c>
      <c r="D143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0.18</v>
      </c>
      <c r="E1430" s="26" t="str">
        <f>IF(
  COUNTIF($F$3:$F1430, $F1430)=1,
  SUMIF($F:$F, $F1430, $I:$I),
  ""
)</f>
        <v/>
      </c>
      <c r="H1430" t="s">
        <v>191</v>
      </c>
      <c r="I1430" t="s">
        <v>3713</v>
      </c>
      <c r="J1430">
        <v>0.18</v>
      </c>
    </row>
    <row r="1431" spans="1:10" x14ac:dyDescent="0.25">
      <c r="A1431" s="121" t="s">
        <v>191</v>
      </c>
      <c r="B1431" s="26" t="s">
        <v>4376</v>
      </c>
      <c r="C1431" s="55">
        <v>1.2130851450984621E-4</v>
      </c>
      <c r="D143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31" s="26" t="str">
        <f>IF(
  COUNTIF($F$3:$F1431, $F1431)=1,
  SUMIF($F:$F, $F1431, $I:$I),
  ""
)</f>
        <v/>
      </c>
      <c r="H1431" t="s">
        <v>191</v>
      </c>
      <c r="I1431" t="s">
        <v>4376</v>
      </c>
      <c r="J1431">
        <v>0</v>
      </c>
    </row>
    <row r="1432" spans="1:10" x14ac:dyDescent="0.25">
      <c r="A1432" s="121" t="s">
        <v>251</v>
      </c>
      <c r="B1432" s="26" t="s">
        <v>3175</v>
      </c>
      <c r="C1432" s="55">
        <v>0.9989177781986418</v>
      </c>
      <c r="D143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2" s="26" t="str">
        <f>IF(
  COUNTIF($F$3:$F1432, $F1432)=1,
  SUMIF($F:$F, $F1432, $I:$I),
  ""
)</f>
        <v/>
      </c>
      <c r="H1432" t="s">
        <v>251</v>
      </c>
      <c r="I1432" t="s">
        <v>3175</v>
      </c>
      <c r="J1432">
        <v>1</v>
      </c>
    </row>
    <row r="1433" spans="1:10" x14ac:dyDescent="0.25">
      <c r="A1433" s="121" t="s">
        <v>251</v>
      </c>
      <c r="B1433" s="26" t="s">
        <v>4280</v>
      </c>
      <c r="C1433" s="55">
        <v>1.0822218013581883E-3</v>
      </c>
      <c r="D143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</v>
      </c>
      <c r="E1433" s="26" t="str">
        <f>IF(
  COUNTIF($F$3:$F1433, $F1433)=1,
  SUMIF($F:$F, $F1433, $I:$I),
  ""
)</f>
        <v/>
      </c>
      <c r="H1433" t="s">
        <v>251</v>
      </c>
      <c r="I1433" t="s">
        <v>4280</v>
      </c>
      <c r="J1433">
        <v>0</v>
      </c>
    </row>
    <row r="1434" spans="1:10" x14ac:dyDescent="0.25">
      <c r="A1434" s="121" t="s">
        <v>3749</v>
      </c>
      <c r="B1434" s="26" t="s">
        <v>3978</v>
      </c>
      <c r="C1434" s="55">
        <v>0.23353375239136373</v>
      </c>
      <c r="D143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0.23</v>
      </c>
      <c r="E1434" s="26" t="str">
        <f>IF(
  COUNTIF($F$3:$F1434, $F1434)=1,
  SUMIF($F:$F, $F1434, $I:$I),
  ""
)</f>
        <v/>
      </c>
      <c r="H1434" t="s">
        <v>3749</v>
      </c>
      <c r="I1434" t="s">
        <v>3978</v>
      </c>
      <c r="J1434">
        <v>0.23</v>
      </c>
    </row>
    <row r="1435" spans="1:10" x14ac:dyDescent="0.25">
      <c r="A1435" s="121" t="s">
        <v>3749</v>
      </c>
      <c r="B1435" s="26" t="s">
        <v>4078</v>
      </c>
      <c r="C1435" s="55">
        <v>0.76646624760863624</v>
      </c>
      <c r="D143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0.77</v>
      </c>
      <c r="E1435" s="26" t="str">
        <f>IF(
  COUNTIF($F$3:$F1435, $F1435)=1,
  SUMIF($F:$F, $F1435, $I:$I),
  ""
)</f>
        <v/>
      </c>
      <c r="H1435" t="s">
        <v>3749</v>
      </c>
      <c r="I1435" t="s">
        <v>4078</v>
      </c>
      <c r="J1435">
        <v>0.77</v>
      </c>
    </row>
    <row r="1436" spans="1:10" x14ac:dyDescent="0.25">
      <c r="A1436" s="121" t="s">
        <v>4390</v>
      </c>
      <c r="B1436" s="26" t="s">
        <v>4372</v>
      </c>
      <c r="C1436" s="55">
        <v>1</v>
      </c>
      <c r="D143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6" s="26" t="str">
        <f>IF(
  COUNTIF($F$3:$F1436, $F1436)=1,
  SUMIF($F:$F, $F1436, $I:$I),
  ""
)</f>
        <v/>
      </c>
      <c r="H1436" t="s">
        <v>4390</v>
      </c>
      <c r="I1436" t="s">
        <v>4372</v>
      </c>
      <c r="J1436">
        <v>1</v>
      </c>
    </row>
    <row r="1437" spans="1:10" x14ac:dyDescent="0.25">
      <c r="A1437" s="121" t="s">
        <v>4391</v>
      </c>
      <c r="B1437" s="26" t="s">
        <v>4372</v>
      </c>
      <c r="C1437" s="55">
        <v>1</v>
      </c>
      <c r="D143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7" s="26" t="str">
        <f>IF(
  COUNTIF($F$3:$F1437, $F1437)=1,
  SUMIF($F:$F, $F1437, $I:$I),
  ""
)</f>
        <v/>
      </c>
      <c r="H1437" t="s">
        <v>4391</v>
      </c>
      <c r="I1437" t="s">
        <v>4372</v>
      </c>
      <c r="J1437">
        <v>1</v>
      </c>
    </row>
    <row r="1438" spans="1:10" x14ac:dyDescent="0.25">
      <c r="A1438" s="121" t="s">
        <v>4392</v>
      </c>
      <c r="B1438" s="26" t="s">
        <v>4372</v>
      </c>
      <c r="C1438" s="55">
        <v>1</v>
      </c>
      <c r="D143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8" s="26" t="str">
        <f>IF(
  COUNTIF($F$3:$F1438, $F1438)=1,
  SUMIF($F:$F, $F1438, $I:$I),
  ""
)</f>
        <v/>
      </c>
      <c r="H1438" t="s">
        <v>4392</v>
      </c>
      <c r="I1438" t="s">
        <v>4372</v>
      </c>
      <c r="J1438">
        <v>1</v>
      </c>
    </row>
    <row r="1439" spans="1:10" x14ac:dyDescent="0.25">
      <c r="A1439" s="121" t="s">
        <v>159</v>
      </c>
      <c r="B1439" s="26" t="s">
        <v>12</v>
      </c>
      <c r="C1439" s="55">
        <v>1</v>
      </c>
      <c r="D143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39" s="26" t="str">
        <f>IF(
  COUNTIF($F$3:$F1439, $F1439)=1,
  SUMIF($F:$F, $F1439, $I:$I),
  ""
)</f>
        <v/>
      </c>
      <c r="H1439" t="s">
        <v>159</v>
      </c>
      <c r="I1439" t="s">
        <v>12</v>
      </c>
      <c r="J1439">
        <v>1</v>
      </c>
    </row>
    <row r="1440" spans="1:10" x14ac:dyDescent="0.25">
      <c r="A1440" s="121" t="s">
        <v>257</v>
      </c>
      <c r="B1440" s="26" t="s">
        <v>4372</v>
      </c>
      <c r="C1440" s="55">
        <v>0.47681010048956451</v>
      </c>
      <c r="D144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0.48</v>
      </c>
      <c r="E1440" s="26" t="str">
        <f>IF(
  COUNTIF($F$3:$F1440, $F1440)=1,
  SUMIF($F:$F, $F1440, $I:$I),
  ""
)</f>
        <v/>
      </c>
      <c r="H1440" t="s">
        <v>257</v>
      </c>
      <c r="I1440" t="s">
        <v>4078</v>
      </c>
      <c r="J1440">
        <v>0.52</v>
      </c>
    </row>
    <row r="1441" spans="1:10" x14ac:dyDescent="0.25">
      <c r="A1441" s="121" t="s">
        <v>257</v>
      </c>
      <c r="B1441" s="26" t="s">
        <v>4078</v>
      </c>
      <c r="C1441" s="55">
        <v>0.52318989951043549</v>
      </c>
      <c r="D144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0.52</v>
      </c>
      <c r="E1441" s="26" t="str">
        <f>IF(
  COUNTIF($F$3:$F1441, $F1441)=1,
  SUMIF($F:$F, $F1441, $I:$I),
  ""
)</f>
        <v/>
      </c>
      <c r="H1441" t="s">
        <v>257</v>
      </c>
      <c r="I1441" t="s">
        <v>4372</v>
      </c>
      <c r="J1441">
        <v>0.48</v>
      </c>
    </row>
    <row r="1442" spans="1:10" x14ac:dyDescent="0.25">
      <c r="A1442" s="121" t="s">
        <v>160</v>
      </c>
      <c r="B1442" s="26" t="s">
        <v>3457</v>
      </c>
      <c r="C1442" s="55">
        <v>0.78734849608348045</v>
      </c>
      <c r="D144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0.79</v>
      </c>
      <c r="E1442" s="26" t="str">
        <f>IF(
  COUNTIF($F$3:$F1442, $F1442)=1,
  SUMIF($F:$F, $F1442, $I:$I),
  ""
)</f>
        <v/>
      </c>
      <c r="H1442" t="s">
        <v>160</v>
      </c>
      <c r="I1442" t="s">
        <v>3457</v>
      </c>
      <c r="J1442">
        <v>0.79</v>
      </c>
    </row>
    <row r="1443" spans="1:10" x14ac:dyDescent="0.25">
      <c r="A1443" s="121" t="s">
        <v>160</v>
      </c>
      <c r="B1443" s="26" t="s">
        <v>3477</v>
      </c>
      <c r="C1443" s="55">
        <v>0.21265150391651949</v>
      </c>
      <c r="D144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0.21</v>
      </c>
      <c r="E1443" s="26" t="str">
        <f>IF(
  COUNTIF($F$3:$F1443, $F1443)=1,
  SUMIF($F:$F, $F1443, $I:$I),
  ""
)</f>
        <v/>
      </c>
      <c r="H1443" t="s">
        <v>160</v>
      </c>
      <c r="I1443" t="s">
        <v>3477</v>
      </c>
      <c r="J1443">
        <v>0.21</v>
      </c>
    </row>
    <row r="1444" spans="1:10" x14ac:dyDescent="0.25">
      <c r="A1444" s="121" t="s">
        <v>161</v>
      </c>
      <c r="B1444" s="26" t="s">
        <v>3457</v>
      </c>
      <c r="C1444" s="55">
        <v>0.95964211186731951</v>
      </c>
      <c r="D144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0.96</v>
      </c>
      <c r="E1444" s="26" t="str">
        <f>IF(
  COUNTIF($F$3:$F1444, $F1444)=1,
  SUMIF($F:$F, $F1444, $I:$I),
  ""
)</f>
        <v/>
      </c>
      <c r="H1444" t="s">
        <v>161</v>
      </c>
      <c r="I1444" t="s">
        <v>3457</v>
      </c>
      <c r="J1444">
        <v>0.96</v>
      </c>
    </row>
    <row r="1445" spans="1:10" x14ac:dyDescent="0.25">
      <c r="A1445" s="121" t="s">
        <v>161</v>
      </c>
      <c r="B1445" s="26" t="s">
        <v>3477</v>
      </c>
      <c r="C1445" s="55">
        <v>4.0357888132680472E-2</v>
      </c>
      <c r="D144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0.04</v>
      </c>
      <c r="E1445" s="26" t="str">
        <f>IF(
  COUNTIF($F$3:$F1445, $F1445)=1,
  SUMIF($F:$F, $F1445, $I:$I),
  ""
)</f>
        <v/>
      </c>
      <c r="H1445" t="s">
        <v>161</v>
      </c>
      <c r="I1445" t="s">
        <v>3477</v>
      </c>
      <c r="J1445">
        <v>0.04</v>
      </c>
    </row>
    <row r="1446" spans="1:10" x14ac:dyDescent="0.25">
      <c r="A1446" s="121" t="s">
        <v>232</v>
      </c>
      <c r="B1446" s="26" t="s">
        <v>290</v>
      </c>
      <c r="C1446" s="55">
        <v>1</v>
      </c>
      <c r="D144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6" s="26" t="str">
        <f>IF(
  COUNTIF($F$3:$F1446, $F1446)=1,
  SUMIF($F:$F, $F1446, $I:$I),
  ""
)</f>
        <v/>
      </c>
      <c r="H1446" t="s">
        <v>232</v>
      </c>
      <c r="I1446" t="s">
        <v>290</v>
      </c>
      <c r="J1446">
        <v>1</v>
      </c>
    </row>
    <row r="1447" spans="1:10" x14ac:dyDescent="0.25">
      <c r="A1447" s="121" t="s">
        <v>162</v>
      </c>
      <c r="B1447" s="26" t="s">
        <v>3978</v>
      </c>
      <c r="C1447" s="55">
        <v>1</v>
      </c>
      <c r="D144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7" s="26" t="str">
        <f>IF(
  COUNTIF($F$3:$F1447, $F1447)=1,
  SUMIF($F:$F, $F1447, $I:$I),
  ""
)</f>
        <v/>
      </c>
      <c r="H1447" t="s">
        <v>162</v>
      </c>
      <c r="I1447" t="s">
        <v>3978</v>
      </c>
      <c r="J1447">
        <v>1</v>
      </c>
    </row>
    <row r="1448" spans="1:10" x14ac:dyDescent="0.25">
      <c r="A1448" s="121" t="s">
        <v>163</v>
      </c>
      <c r="B1448" s="26" t="s">
        <v>3175</v>
      </c>
      <c r="C1448" s="55">
        <v>1</v>
      </c>
      <c r="D144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48" s="26" t="str">
        <f>IF(
  COUNTIF($F$3:$F1448, $F1448)=1,
  SUMIF($F:$F, $F1448, $I:$I),
  ""
)</f>
        <v/>
      </c>
      <c r="H1448" t="s">
        <v>163</v>
      </c>
      <c r="I1448" t="s">
        <v>3175</v>
      </c>
      <c r="J1448">
        <v>1</v>
      </c>
    </row>
    <row r="1449" spans="1:10" x14ac:dyDescent="0.25">
      <c r="A1449" s="121" t="s">
        <v>3548</v>
      </c>
      <c r="B1449" s="26" t="s">
        <v>290</v>
      </c>
      <c r="C1449" s="55">
        <v>0.5300956695935447</v>
      </c>
      <c r="D1449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0.53</v>
      </c>
      <c r="E1449" s="26" t="str">
        <f>IF(
  COUNTIF($F$3:$F1449, $F1449)=1,
  SUMIF($F:$F, $F1449, $I:$I),
  ""
)</f>
        <v/>
      </c>
      <c r="H1449" t="s">
        <v>3548</v>
      </c>
      <c r="I1449" t="s">
        <v>290</v>
      </c>
      <c r="J1449">
        <v>0.53</v>
      </c>
    </row>
    <row r="1450" spans="1:10" x14ac:dyDescent="0.25">
      <c r="A1450" s="121" t="s">
        <v>3548</v>
      </c>
      <c r="B1450" s="26" t="s">
        <v>3175</v>
      </c>
      <c r="C1450" s="55">
        <v>4.5194989983711825E-2</v>
      </c>
      <c r="D1450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0.05</v>
      </c>
      <c r="E1450" s="26" t="str">
        <f>IF(
  COUNTIF($F$3:$F1450, $F1450)=1,
  SUMIF($F:$F, $F1450, $I:$I),
  ""
)</f>
        <v/>
      </c>
      <c r="H1450" t="s">
        <v>3548</v>
      </c>
      <c r="I1450" t="s">
        <v>3175</v>
      </c>
      <c r="J1450">
        <v>0.05</v>
      </c>
    </row>
    <row r="1451" spans="1:10" x14ac:dyDescent="0.25">
      <c r="A1451" s="121" t="s">
        <v>3548</v>
      </c>
      <c r="B1451" s="26" t="s">
        <v>3713</v>
      </c>
      <c r="C1451" s="55">
        <v>0.31248946885589651</v>
      </c>
      <c r="D1451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0.31</v>
      </c>
      <c r="E1451" s="26" t="str">
        <f>IF(
  COUNTIF($F$3:$F1451, $F1451)=1,
  SUMIF($F:$F, $F1451, $I:$I),
  ""
)</f>
        <v/>
      </c>
      <c r="H1451" t="s">
        <v>3548</v>
      </c>
      <c r="I1451" t="s">
        <v>3713</v>
      </c>
      <c r="J1451">
        <v>0.31</v>
      </c>
    </row>
    <row r="1452" spans="1:10" x14ac:dyDescent="0.25">
      <c r="A1452" s="121" t="s">
        <v>3548</v>
      </c>
      <c r="B1452" s="26" t="s">
        <v>4372</v>
      </c>
      <c r="C1452" s="55">
        <v>0.10126748169921179</v>
      </c>
      <c r="D1452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0.1</v>
      </c>
      <c r="E1452" s="26" t="str">
        <f>IF(
  COUNTIF($F$3:$F1452, $F1452)=1,
  SUMIF($F:$F, $F1452, $I:$I),
  ""
)</f>
        <v/>
      </c>
      <c r="H1452" t="s">
        <v>3548</v>
      </c>
      <c r="I1452" t="s">
        <v>4078</v>
      </c>
      <c r="J1452">
        <v>0.01</v>
      </c>
    </row>
    <row r="1453" spans="1:10" x14ac:dyDescent="0.25">
      <c r="A1453" s="121" t="s">
        <v>3548</v>
      </c>
      <c r="B1453" s="26" t="s">
        <v>4078</v>
      </c>
      <c r="C1453" s="55">
        <v>1.095238986763522E-2</v>
      </c>
      <c r="D1453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0.01</v>
      </c>
      <c r="E1453" s="26" t="str">
        <f>IF(
  COUNTIF($F$3:$F1453, $F1453)=1,
  SUMIF($F:$F, $F1453, $I:$I),
  ""
)</f>
        <v/>
      </c>
      <c r="H1453" t="s">
        <v>3548</v>
      </c>
      <c r="I1453" t="s">
        <v>4372</v>
      </c>
      <c r="J1453">
        <v>0.1</v>
      </c>
    </row>
    <row r="1454" spans="1:10" x14ac:dyDescent="0.25">
      <c r="A1454" s="121" t="s">
        <v>3549</v>
      </c>
      <c r="B1454" s="26" t="s">
        <v>3175</v>
      </c>
      <c r="C1454" s="55">
        <v>1</v>
      </c>
      <c r="D1454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4" s="26" t="str">
        <f>IF(
  COUNTIF($F$3:$F1454, $F1454)=1,
  SUMIF($F:$F, $F1454, $I:$I),
  ""
)</f>
        <v/>
      </c>
      <c r="H1454" t="s">
        <v>3549</v>
      </c>
      <c r="I1454" t="s">
        <v>3175</v>
      </c>
      <c r="J1454">
        <v>1</v>
      </c>
    </row>
    <row r="1455" spans="1:10" x14ac:dyDescent="0.25">
      <c r="A1455" s="121" t="s">
        <v>3662</v>
      </c>
      <c r="B1455" s="26" t="s">
        <v>4374</v>
      </c>
      <c r="C1455" s="55">
        <v>1</v>
      </c>
      <c r="D1455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5" s="26" t="str">
        <f>IF(
  COUNTIF($F$3:$F1455, $F1455)=1,
  SUMIF($F:$F, $F1455, $I:$I),
  ""
)</f>
        <v/>
      </c>
      <c r="H1455" t="s">
        <v>3662</v>
      </c>
      <c r="I1455" t="s">
        <v>4374</v>
      </c>
      <c r="J1455">
        <v>1</v>
      </c>
    </row>
    <row r="1456" spans="1:10" x14ac:dyDescent="0.25">
      <c r="A1456" s="121" t="s">
        <v>3396</v>
      </c>
      <c r="B1456" s="26" t="s">
        <v>3672</v>
      </c>
      <c r="C1456" s="55">
        <v>1</v>
      </c>
      <c r="D1456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6" s="26" t="str">
        <f>IF(
  COUNTIF($F$3:$F1456, $F1456)=1,
  SUMIF($F:$F, $F1456, $I:$I),
  ""
)</f>
        <v/>
      </c>
      <c r="H1456" t="s">
        <v>3396</v>
      </c>
      <c r="I1456" t="s">
        <v>3672</v>
      </c>
      <c r="J1456">
        <v>1</v>
      </c>
    </row>
    <row r="1457" spans="1:10" x14ac:dyDescent="0.25">
      <c r="A1457" s="121" t="s">
        <v>3473</v>
      </c>
      <c r="B1457" s="26" t="s">
        <v>3457</v>
      </c>
      <c r="C1457" s="55">
        <v>1</v>
      </c>
      <c r="D1457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7" s="26" t="str">
        <f>IF(
  COUNTIF($F$3:$F1457, $F1457)=1,
  SUMIF($F:$F, $F1457, $I:$I),
  ""
)</f>
        <v/>
      </c>
      <c r="H1457" t="s">
        <v>3473</v>
      </c>
      <c r="I1457" t="s">
        <v>3457</v>
      </c>
      <c r="J1457">
        <v>1</v>
      </c>
    </row>
    <row r="1458" spans="1:10" x14ac:dyDescent="0.25">
      <c r="A1458" s="121" t="s">
        <v>3550</v>
      </c>
      <c r="B1458" s="26" t="s">
        <v>3175</v>
      </c>
      <c r="C1458" s="55">
        <v>1</v>
      </c>
      <c r="D1458" s="26">
        <f>ROUND(IF(COUNTIF(Table27[[#This Row],[Asset2]]:Table27[[#This Row],[Asset2]], Table27[[#This Row],[Asset2]])=1, SUMIF(Table27[[#This Row],[Asset2]]:Table27[[#This Row],[Asset2]], Table27[[#This Row],[Asset2]], Table27[[#This Row],[TIME ON SITE DEC ]]:Table27[[#This Row],[TIME ON SITE DEC ]]), ""),2)</f>
        <v>1</v>
      </c>
      <c r="E1458" s="26" t="str">
        <f>IF(
  COUNTIF($F$3:$F1458, $F1458)=1,
  SUMIF($F:$F, $F1458, $I:$I),
  ""
)</f>
        <v/>
      </c>
      <c r="H1458" t="s">
        <v>3550</v>
      </c>
      <c r="I1458" t="s">
        <v>3175</v>
      </c>
      <c r="J1458">
        <v>1</v>
      </c>
    </row>
  </sheetData>
  <mergeCells count="1">
    <mergeCell ref="A1:D1"/>
  </mergeCells>
  <conditionalFormatting sqref="D3:D1458">
    <cfRule type="cellIs" dxfId="54" priority="1" operator="between">
      <formula>1.01</formula>
      <formula>1.5</formula>
    </cfRule>
  </conditionalFormatting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1CCB2-DD16-4D24-96A5-E20B325DEECC}">
  <dimension ref="A1:N380"/>
  <sheetViews>
    <sheetView workbookViewId="0">
      <selection sqref="A1:N1"/>
    </sheetView>
  </sheetViews>
  <sheetFormatPr defaultRowHeight="15" x14ac:dyDescent="0.25"/>
  <cols>
    <col min="1" max="1" width="11.7109375" style="3" bestFit="1" customWidth="1"/>
    <col min="2" max="2" width="11" style="3" bestFit="1" customWidth="1"/>
    <col min="3" max="3" width="33.140625" style="3" bestFit="1" customWidth="1"/>
    <col min="4" max="4" width="11" style="3" bestFit="1" customWidth="1"/>
    <col min="5" max="5" width="10" style="3" bestFit="1" customWidth="1"/>
    <col min="6" max="6" width="9.85546875" style="3" bestFit="1" customWidth="1"/>
    <col min="7" max="7" width="13.42578125" style="3" bestFit="1" customWidth="1"/>
    <col min="8" max="8" width="13.28515625" style="3" bestFit="1" customWidth="1"/>
    <col min="9" max="9" width="6.85546875" style="3" bestFit="1" customWidth="1"/>
    <col min="10" max="10" width="11.5703125" style="3" bestFit="1" customWidth="1"/>
    <col min="11" max="12" width="11.85546875" style="3" bestFit="1" customWidth="1"/>
    <col min="13" max="13" width="9.140625" style="3"/>
    <col min="14" max="14" width="21.42578125" style="3" bestFit="1" customWidth="1"/>
    <col min="15" max="16384" width="9.140625" style="3"/>
  </cols>
  <sheetData>
    <row r="1" spans="1:14" x14ac:dyDescent="0.25">
      <c r="A1" s="15" t="s">
        <v>272</v>
      </c>
      <c r="B1" s="16" t="s">
        <v>261</v>
      </c>
      <c r="C1" s="7" t="s">
        <v>262</v>
      </c>
      <c r="D1" s="7" t="s">
        <v>263</v>
      </c>
      <c r="E1" s="16" t="s">
        <v>264</v>
      </c>
      <c r="F1" s="7" t="s">
        <v>265</v>
      </c>
      <c r="G1" s="7" t="s">
        <v>266</v>
      </c>
      <c r="H1" s="7" t="s">
        <v>267</v>
      </c>
      <c r="I1" s="7" t="s">
        <v>268</v>
      </c>
      <c r="J1" s="7" t="s">
        <v>269</v>
      </c>
      <c r="K1" s="7" t="s">
        <v>271</v>
      </c>
      <c r="L1" s="15" t="s">
        <v>270</v>
      </c>
      <c r="N1" s="28" t="s">
        <v>3560</v>
      </c>
    </row>
    <row r="2" spans="1:14" x14ac:dyDescent="0.25">
      <c r="A2" s="7" t="str">
        <f>IF(E2="","",IFERROR(VLOOKUP(E2,'Job Table'!A:D,4,FALSE),"New Job List Needed"))</f>
        <v>WT</v>
      </c>
      <c r="B2" s="7" t="s">
        <v>3461</v>
      </c>
      <c r="C2" s="7" t="str">
        <f>IFERROR(VLOOKUP(B2,'Equip Rates'!A:C,2,FALSE),"No Equipment Number")</f>
        <v>No Equipment Number</v>
      </c>
      <c r="D2" s="8">
        <f>Summary!$F$2</f>
        <v>45777</v>
      </c>
      <c r="E2" s="26" t="s">
        <v>240</v>
      </c>
      <c r="F2" s="7">
        <v>1</v>
      </c>
      <c r="G2" s="7" t="s">
        <v>2</v>
      </c>
      <c r="H2" s="7">
        <v>4</v>
      </c>
      <c r="I2" s="26">
        <v>0.97</v>
      </c>
      <c r="J2" s="7" t="s">
        <v>3551</v>
      </c>
      <c r="K2" s="20" t="str">
        <f>IFERROR(VLOOKUP(B2,'Equip Table'!A:E,5,FALSE), "No Equipment Rate")</f>
        <v/>
      </c>
      <c r="L2" s="20" t="e">
        <f t="shared" ref="L2:L65" si="0">K2*I2</f>
        <v>#VALUE!</v>
      </c>
      <c r="N2" s="7">
        <f>IF(COUNTIF($B$2:B2, B2)=1, SUMIF($B:$B,$B2,$I:$I),"")</f>
        <v>1</v>
      </c>
    </row>
    <row r="3" spans="1:14" x14ac:dyDescent="0.25">
      <c r="A3" s="7" t="str">
        <f>IF(E3="","",IFERROR(VLOOKUP(E3,'Job Table'!A:D,4,FALSE),"New Job List Needed"))</f>
        <v>WT</v>
      </c>
      <c r="B3" s="7" t="s">
        <v>3461</v>
      </c>
      <c r="C3" s="7" t="str">
        <f>IFERROR(VLOOKUP(B3,'Equip Rates'!A:C,2,FALSE),"No Equipment Number")</f>
        <v>No Equipment Number</v>
      </c>
      <c r="D3" s="8">
        <f>Summary!$F$2</f>
        <v>45777</v>
      </c>
      <c r="E3" s="26" t="s">
        <v>3175</v>
      </c>
      <c r="F3" s="7">
        <v>1</v>
      </c>
      <c r="G3" s="7" t="s">
        <v>2</v>
      </c>
      <c r="H3" s="7">
        <v>4</v>
      </c>
      <c r="I3" s="26">
        <v>0.03</v>
      </c>
      <c r="J3" s="7" t="s">
        <v>3551</v>
      </c>
      <c r="K3" s="20" t="str">
        <f>IFERROR(VLOOKUP(B3,'Equip Table'!A:E,5,FALSE), "No Equipment Rate")</f>
        <v/>
      </c>
      <c r="L3" s="20" t="e">
        <f t="shared" si="0"/>
        <v>#VALUE!</v>
      </c>
      <c r="N3" s="7" t="str">
        <f>IF(COUNTIF($B$2:B3, B3)=1, SUMIF($B:$B,$B3,$I:$I),"")</f>
        <v/>
      </c>
    </row>
    <row r="4" spans="1:14" x14ac:dyDescent="0.25">
      <c r="A4" s="7" t="str">
        <f>IF(E4="","",IFERROR(VLOOKUP(E4,'Job Table'!A:D,4,FALSE),"New Job List Needed"))</f>
        <v>DFW</v>
      </c>
      <c r="B4" s="7" t="s">
        <v>169</v>
      </c>
      <c r="C4" s="7" t="str">
        <f>IFERROR(VLOOKUP(B4,'Equip Rates'!A:C,2,FALSE),"No Equipment Number")</f>
        <v>No Equipment Number</v>
      </c>
      <c r="D4" s="8">
        <f>Summary!$F$2</f>
        <v>45777</v>
      </c>
      <c r="E4" s="26" t="s">
        <v>1</v>
      </c>
      <c r="F4" s="7">
        <v>1</v>
      </c>
      <c r="G4" s="7" t="s">
        <v>2</v>
      </c>
      <c r="H4" s="7">
        <v>4</v>
      </c>
      <c r="I4" s="26">
        <v>0.54</v>
      </c>
      <c r="J4" s="7" t="s">
        <v>3551</v>
      </c>
      <c r="K4" s="20" t="str">
        <f>IFERROR(VLOOKUP(B4,'Equip Table'!A:E,5,FALSE), "No Equipment Rate")</f>
        <v/>
      </c>
      <c r="L4" s="20" t="e">
        <f t="shared" si="0"/>
        <v>#VALUE!</v>
      </c>
      <c r="N4" s="7">
        <f>IF(COUNTIF($B$2:B4, B4)=1, SUMIF($B:$B,$B4,$I:$I),"")</f>
        <v>0.54</v>
      </c>
    </row>
    <row r="5" spans="1:14" x14ac:dyDescent="0.25">
      <c r="A5" s="7" t="str">
        <f>IF(E5="","",IFERROR(VLOOKUP(E5,'Job Table'!A:D,4,FALSE),"New Job List Needed"))</f>
        <v>DFW</v>
      </c>
      <c r="B5" s="7" t="s">
        <v>7</v>
      </c>
      <c r="C5" s="7" t="str">
        <f>IFERROR(VLOOKUP(B5,'Equip Rates'!A:C,2,FALSE),"No Equipment Number")</f>
        <v>No Equipment Number</v>
      </c>
      <c r="D5" s="8">
        <f>Summary!$F$2</f>
        <v>45777</v>
      </c>
      <c r="E5" s="26" t="s">
        <v>292</v>
      </c>
      <c r="F5" s="7">
        <v>1</v>
      </c>
      <c r="G5" s="7" t="s">
        <v>2</v>
      </c>
      <c r="H5" s="7">
        <v>4</v>
      </c>
      <c r="I5" s="27">
        <v>0.95</v>
      </c>
      <c r="J5" s="7" t="s">
        <v>3551</v>
      </c>
      <c r="K5" s="20" t="str">
        <f>IFERROR(VLOOKUP(B5,'Equip Table'!A:E,5,FALSE), "No Equipment Rate")</f>
        <v/>
      </c>
      <c r="L5" s="20" t="e">
        <f t="shared" si="0"/>
        <v>#VALUE!</v>
      </c>
      <c r="N5" s="7">
        <f>IF(COUNTIF($B$2:B5, B5)=1, SUMIF($B:$B,$B5,$I:$I),"")</f>
        <v>0.95</v>
      </c>
    </row>
    <row r="6" spans="1:14" x14ac:dyDescent="0.25">
      <c r="A6" s="7" t="str">
        <f>IF(E6="","",IFERROR(VLOOKUP(E6,'Job Table'!A:D,4,FALSE),"New Job List Needed"))</f>
        <v>DFW</v>
      </c>
      <c r="B6" s="7" t="s">
        <v>171</v>
      </c>
      <c r="C6" s="7" t="str">
        <f>IFERROR(VLOOKUP(B6,'Equip Rates'!A:C,2,FALSE),"No Equipment Number")</f>
        <v>No Equipment Number</v>
      </c>
      <c r="D6" s="8">
        <f>Summary!$F$2</f>
        <v>45777</v>
      </c>
      <c r="E6" s="26" t="s">
        <v>4</v>
      </c>
      <c r="F6" s="7">
        <v>1</v>
      </c>
      <c r="G6" s="7" t="s">
        <v>2</v>
      </c>
      <c r="H6" s="7">
        <v>4</v>
      </c>
      <c r="I6" s="26">
        <v>1</v>
      </c>
      <c r="J6" s="7" t="s">
        <v>3551</v>
      </c>
      <c r="K6" s="20" t="str">
        <f>IFERROR(VLOOKUP(B6,'Equip Table'!A:E,5,FALSE), "No Equipment Rate")</f>
        <v/>
      </c>
      <c r="L6" s="20" t="e">
        <f t="shared" si="0"/>
        <v>#VALUE!</v>
      </c>
      <c r="N6" s="7">
        <f>IF(COUNTIF($B$2:B6, B6)=1, SUMIF($B:$B,$B6,$I:$I),"")</f>
        <v>1</v>
      </c>
    </row>
    <row r="7" spans="1:14" x14ac:dyDescent="0.25">
      <c r="A7" s="7" t="str">
        <f>IF(E7="","",IFERROR(VLOOKUP(E7,'Job Table'!A:D,4,FALSE),"New Job List Needed"))</f>
        <v>HOU</v>
      </c>
      <c r="B7" s="7" t="s">
        <v>9</v>
      </c>
      <c r="C7" s="7" t="str">
        <f>IFERROR(VLOOKUP(B7,'Equip Rates'!A:C,2,FALSE),"No Equipment Number")</f>
        <v>No Equipment Number</v>
      </c>
      <c r="D7" s="8">
        <f>Summary!$F$2</f>
        <v>45777</v>
      </c>
      <c r="E7" s="26" t="s">
        <v>3481</v>
      </c>
      <c r="F7" s="7">
        <v>1</v>
      </c>
      <c r="G7" s="7" t="s">
        <v>3592</v>
      </c>
      <c r="H7" s="7">
        <v>4</v>
      </c>
      <c r="I7" s="26">
        <v>1</v>
      </c>
      <c r="J7" s="7" t="s">
        <v>3551</v>
      </c>
      <c r="K7" s="20" t="str">
        <f>IFERROR(VLOOKUP(B7,'Equip Table'!A:E,5,FALSE), "No Equipment Rate")</f>
        <v/>
      </c>
      <c r="L7" s="20" t="e">
        <f t="shared" si="0"/>
        <v>#VALUE!</v>
      </c>
      <c r="N7" s="7">
        <f>IF(COUNTIF($B$2:B7, B7)=1, SUMIF($B:$B,$B7,$I:$I),"")</f>
        <v>1</v>
      </c>
    </row>
    <row r="8" spans="1:14" x14ac:dyDescent="0.25">
      <c r="A8" s="7" t="str">
        <f>IF(E8="","",IFERROR(VLOOKUP(E8,'Job Table'!A:D,4,FALSE),"New Job List Needed"))</f>
        <v>DFW</v>
      </c>
      <c r="B8" s="7" t="s">
        <v>10</v>
      </c>
      <c r="C8" s="7" t="str">
        <f>IFERROR(VLOOKUP(B8,'Equip Rates'!A:C,2,FALSE),"No Equipment Number")</f>
        <v>No Equipment Number</v>
      </c>
      <c r="D8" s="8">
        <f>Summary!$F$2</f>
        <v>45777</v>
      </c>
      <c r="E8" s="26" t="s">
        <v>574</v>
      </c>
      <c r="F8" s="7">
        <v>1</v>
      </c>
      <c r="G8" s="7" t="s">
        <v>2</v>
      </c>
      <c r="H8" s="7">
        <v>4</v>
      </c>
      <c r="I8" s="26">
        <v>1</v>
      </c>
      <c r="J8" s="7" t="s">
        <v>3551</v>
      </c>
      <c r="K8" s="20" t="str">
        <f>IFERROR(VLOOKUP(B8,'Equip Table'!A:E,5,FALSE), "No Equipment Rate")</f>
        <v/>
      </c>
      <c r="L8" s="20" t="e">
        <f t="shared" si="0"/>
        <v>#VALUE!</v>
      </c>
      <c r="N8" s="7">
        <f>IF(COUNTIF($B$2:B8, B8)=1, SUMIF($B:$B,$B8,$I:$I),"")</f>
        <v>1</v>
      </c>
    </row>
    <row r="9" spans="1:14" x14ac:dyDescent="0.25">
      <c r="A9" s="7" t="str">
        <f>IF(E9="","",IFERROR(VLOOKUP(E9,'Job Table'!A:D,4,FALSE),"New Job List Needed"))</f>
        <v>WT</v>
      </c>
      <c r="B9" s="7" t="s">
        <v>11</v>
      </c>
      <c r="C9" s="7" t="str">
        <f>IFERROR(VLOOKUP(B9,'Equip Rates'!A:C,2,FALSE),"No Equipment Number")</f>
        <v>No Equipment Number</v>
      </c>
      <c r="D9" s="8">
        <f>Summary!$F$2</f>
        <v>45777</v>
      </c>
      <c r="E9" s="26" t="s">
        <v>240</v>
      </c>
      <c r="F9" s="7">
        <v>1</v>
      </c>
      <c r="G9" s="7" t="s">
        <v>2</v>
      </c>
      <c r="H9" s="7">
        <v>4</v>
      </c>
      <c r="I9" s="26">
        <v>0.04</v>
      </c>
      <c r="J9" s="7" t="s">
        <v>3551</v>
      </c>
      <c r="K9" s="20" t="str">
        <f>IFERROR(VLOOKUP(B9,'Equip Table'!A:E,5,FALSE), "No Equipment Rate")</f>
        <v/>
      </c>
      <c r="L9" s="20" t="e">
        <f t="shared" si="0"/>
        <v>#VALUE!</v>
      </c>
      <c r="N9" s="7">
        <f>IF(COUNTIF($B$2:B9, B9)=1, SUMIF($B:$B,$B9,$I:$I),"")</f>
        <v>1</v>
      </c>
    </row>
    <row r="10" spans="1:14" x14ac:dyDescent="0.25">
      <c r="A10" s="7" t="str">
        <f>IF(E10="","",IFERROR(VLOOKUP(E10,'Job Table'!A:D,4,FALSE),"New Job List Needed"))</f>
        <v>WT</v>
      </c>
      <c r="B10" s="7" t="s">
        <v>11</v>
      </c>
      <c r="C10" s="7" t="str">
        <f>IFERROR(VLOOKUP(B10,'Equip Rates'!A:C,2,FALSE),"No Equipment Number")</f>
        <v>No Equipment Number</v>
      </c>
      <c r="D10" s="8">
        <f>Summary!$F$2</f>
        <v>45777</v>
      </c>
      <c r="E10" s="26" t="s">
        <v>3175</v>
      </c>
      <c r="F10" s="7">
        <v>1</v>
      </c>
      <c r="G10" s="7" t="s">
        <v>2</v>
      </c>
      <c r="H10" s="7">
        <v>4</v>
      </c>
      <c r="I10" s="26">
        <v>0.96</v>
      </c>
      <c r="J10" s="7" t="s">
        <v>3551</v>
      </c>
      <c r="K10" s="20" t="str">
        <f>IFERROR(VLOOKUP(B10,'Equip Table'!A:E,5,FALSE), "No Equipment Rate")</f>
        <v/>
      </c>
      <c r="L10" s="20" t="e">
        <f t="shared" si="0"/>
        <v>#VALUE!</v>
      </c>
      <c r="N10" s="7" t="str">
        <f>IF(COUNTIF($B$2:B10, B10)=1, SUMIF($B:$B,$B10,$I:$I),"")</f>
        <v/>
      </c>
    </row>
    <row r="11" spans="1:14" x14ac:dyDescent="0.25">
      <c r="A11" s="7" t="str">
        <f>IF(E11="","",IFERROR(VLOOKUP(E11,'Job Table'!A:D,4,FALSE),"New Job List Needed"))</f>
        <v>WT</v>
      </c>
      <c r="B11" s="7" t="s">
        <v>239</v>
      </c>
      <c r="C11" s="7" t="str">
        <f>IFERROR(VLOOKUP(B11,'Equip Rates'!A:C,2,FALSE),"No Equipment Number")</f>
        <v>No Equipment Number</v>
      </c>
      <c r="D11" s="8">
        <f>Summary!$F$2</f>
        <v>45777</v>
      </c>
      <c r="E11" s="26" t="s">
        <v>240</v>
      </c>
      <c r="F11" s="7">
        <v>1</v>
      </c>
      <c r="G11" s="7" t="s">
        <v>2</v>
      </c>
      <c r="H11" s="7">
        <v>4</v>
      </c>
      <c r="I11" s="26">
        <v>0.46</v>
      </c>
      <c r="J11" s="7" t="s">
        <v>3551</v>
      </c>
      <c r="K11" s="20" t="str">
        <f>IFERROR(VLOOKUP(B11,'Equip Table'!A:E,5,FALSE), "No Equipment Rate")</f>
        <v/>
      </c>
      <c r="L11" s="20" t="e">
        <f t="shared" si="0"/>
        <v>#VALUE!</v>
      </c>
      <c r="N11" s="7">
        <f>IF(COUNTIF($B$2:B11, B11)=1, SUMIF($B:$B,$B11,$I:$I),"")</f>
        <v>1</v>
      </c>
    </row>
    <row r="12" spans="1:14" x14ac:dyDescent="0.25">
      <c r="A12" s="7" t="str">
        <f>IF(E12="","",IFERROR(VLOOKUP(E12,'Job Table'!A:D,4,FALSE),"New Job List Needed"))</f>
        <v>WT</v>
      </c>
      <c r="B12" s="7" t="s">
        <v>239</v>
      </c>
      <c r="C12" s="7" t="str">
        <f>IFERROR(VLOOKUP(B12,'Equip Rates'!A:C,2,FALSE),"No Equipment Number")</f>
        <v>No Equipment Number</v>
      </c>
      <c r="D12" s="8">
        <f>Summary!$F$2</f>
        <v>45777</v>
      </c>
      <c r="E12" s="26" t="s">
        <v>3175</v>
      </c>
      <c r="F12" s="7">
        <v>1</v>
      </c>
      <c r="G12" s="7" t="s">
        <v>2</v>
      </c>
      <c r="H12" s="7">
        <v>4</v>
      </c>
      <c r="I12" s="26">
        <v>0.54</v>
      </c>
      <c r="J12" s="7" t="s">
        <v>3551</v>
      </c>
      <c r="K12" s="20" t="str">
        <f>IFERROR(VLOOKUP(B12,'Equip Table'!A:E,5,FALSE), "No Equipment Rate")</f>
        <v/>
      </c>
      <c r="L12" s="20" t="e">
        <f t="shared" si="0"/>
        <v>#VALUE!</v>
      </c>
      <c r="N12" s="7" t="str">
        <f>IF(COUNTIF($B$2:B12, B12)=1, SUMIF($B:$B,$B12,$I:$I),"")</f>
        <v/>
      </c>
    </row>
    <row r="13" spans="1:14" x14ac:dyDescent="0.25">
      <c r="A13" s="7" t="str">
        <f>IF(E13="","",IFERROR(VLOOKUP(E13,'Job Table'!A:D,4,FALSE),"New Job List Needed"))</f>
        <v>DFW</v>
      </c>
      <c r="B13" s="7" t="s">
        <v>14</v>
      </c>
      <c r="C13" s="7" t="str">
        <f>IFERROR(VLOOKUP(B13,'Equip Rates'!A:C,2,FALSE),"No Equipment Number")</f>
        <v>No Equipment Number</v>
      </c>
      <c r="D13" s="8">
        <f>Summary!$F$2</f>
        <v>45777</v>
      </c>
      <c r="E13" s="26" t="s">
        <v>292</v>
      </c>
      <c r="F13" s="7">
        <v>1</v>
      </c>
      <c r="G13" s="7" t="s">
        <v>2</v>
      </c>
      <c r="H13" s="7">
        <v>4</v>
      </c>
      <c r="I13" s="26">
        <v>1</v>
      </c>
      <c r="J13" s="7" t="s">
        <v>3551</v>
      </c>
      <c r="K13" s="20" t="str">
        <f>IFERROR(VLOOKUP(B13,'Equip Table'!A:E,5,FALSE), "No Equipment Rate")</f>
        <v/>
      </c>
      <c r="L13" s="20" t="e">
        <f t="shared" si="0"/>
        <v>#VALUE!</v>
      </c>
      <c r="N13" s="7">
        <f>IF(COUNTIF($B$2:B13, B13)=1, SUMIF($B:$B,$B13,$I:$I),"")</f>
        <v>1</v>
      </c>
    </row>
    <row r="14" spans="1:14" x14ac:dyDescent="0.25">
      <c r="A14" s="7" t="str">
        <f>IF(E14="","",IFERROR(VLOOKUP(E14,'Job Table'!A:D,4,FALSE),"New Job List Needed"))</f>
        <v>DFW</v>
      </c>
      <c r="B14" s="7" t="s">
        <v>175</v>
      </c>
      <c r="C14" s="7" t="str">
        <f>IFERROR(VLOOKUP(B14,'Equip Rates'!A:C,2,FALSE),"No Equipment Number")</f>
        <v>No Equipment Number</v>
      </c>
      <c r="D14" s="8">
        <f>Summary!$F$2</f>
        <v>45777</v>
      </c>
      <c r="E14" s="26" t="s">
        <v>3173</v>
      </c>
      <c r="F14" s="7">
        <v>1</v>
      </c>
      <c r="G14" s="7" t="s">
        <v>2</v>
      </c>
      <c r="H14" s="7">
        <v>4</v>
      </c>
      <c r="I14" s="26">
        <v>0.77</v>
      </c>
      <c r="J14" s="7" t="s">
        <v>3551</v>
      </c>
      <c r="K14" s="20" t="str">
        <f>IFERROR(VLOOKUP(B14,'Equip Table'!A:E,5,FALSE), "No Equipment Rate")</f>
        <v/>
      </c>
      <c r="L14" s="20" t="e">
        <f t="shared" si="0"/>
        <v>#VALUE!</v>
      </c>
      <c r="N14" s="7">
        <f>IF(COUNTIF($B$2:B14, B14)=1, SUMIF($B:$B,$B14,$I:$I),"")</f>
        <v>0.77</v>
      </c>
    </row>
    <row r="15" spans="1:14" x14ac:dyDescent="0.25">
      <c r="A15" s="7" t="str">
        <f>IF(E15="","",IFERROR(VLOOKUP(E15,'Job Table'!A:D,4,FALSE),"New Job List Needed"))</f>
        <v>HOU</v>
      </c>
      <c r="B15" s="7" t="s">
        <v>17</v>
      </c>
      <c r="C15" s="7" t="str">
        <f>IFERROR(VLOOKUP(B15,'Equip Rates'!A:C,2,FALSE),"No Equipment Number")</f>
        <v>No Equipment Number</v>
      </c>
      <c r="D15" s="8">
        <f>Summary!$F$2</f>
        <v>45777</v>
      </c>
      <c r="E15" s="26" t="s">
        <v>576</v>
      </c>
      <c r="F15" s="7">
        <v>1</v>
      </c>
      <c r="G15" s="7" t="s">
        <v>2</v>
      </c>
      <c r="H15" s="7">
        <v>4</v>
      </c>
      <c r="I15" s="26">
        <v>0.69</v>
      </c>
      <c r="J15" s="7" t="s">
        <v>3551</v>
      </c>
      <c r="K15" s="20" t="str">
        <f>IFERROR(VLOOKUP(B15,'Equip Table'!A:E,5,FALSE), "No Equipment Rate")</f>
        <v/>
      </c>
      <c r="L15" s="20" t="e">
        <f t="shared" si="0"/>
        <v>#VALUE!</v>
      </c>
      <c r="N15" s="7">
        <f>IF(COUNTIF($B$2:B15, B15)=1, SUMIF($B:$B,$B15,$I:$I),"")</f>
        <v>1</v>
      </c>
    </row>
    <row r="16" spans="1:14" x14ac:dyDescent="0.25">
      <c r="A16" s="7" t="str">
        <f>IF(E16="","",IFERROR(VLOOKUP(E16,'Job Table'!A:D,4,FALSE),"New Job List Needed"))</f>
        <v>HOU</v>
      </c>
      <c r="B16" s="7" t="s">
        <v>17</v>
      </c>
      <c r="C16" s="7" t="str">
        <f>IFERROR(VLOOKUP(B16,'Equip Rates'!A:C,2,FALSE),"No Equipment Number")</f>
        <v>No Equipment Number</v>
      </c>
      <c r="D16" s="8">
        <f>Summary!$F$2</f>
        <v>45777</v>
      </c>
      <c r="E16" s="26" t="s">
        <v>3481</v>
      </c>
      <c r="F16" s="7">
        <v>1</v>
      </c>
      <c r="G16" s="7" t="s">
        <v>3592</v>
      </c>
      <c r="H16" s="7">
        <v>4</v>
      </c>
      <c r="I16" s="26">
        <v>0.31</v>
      </c>
      <c r="J16" s="7" t="s">
        <v>3551</v>
      </c>
      <c r="K16" s="20" t="str">
        <f>IFERROR(VLOOKUP(B16,'Equip Table'!A:E,5,FALSE), "No Equipment Rate")</f>
        <v/>
      </c>
      <c r="L16" s="20" t="e">
        <f t="shared" si="0"/>
        <v>#VALUE!</v>
      </c>
      <c r="N16" s="7" t="str">
        <f>IF(COUNTIF($B$2:B16, B16)=1, SUMIF($B:$B,$B16,$I:$I),"")</f>
        <v/>
      </c>
    </row>
    <row r="17" spans="1:14" x14ac:dyDescent="0.25">
      <c r="A17" s="7" t="str">
        <f>IF(E17="","",IFERROR(VLOOKUP(E17,'Job Table'!A:D,4,FALSE),"New Job List Needed"))</f>
        <v>DFW</v>
      </c>
      <c r="B17" s="7" t="s">
        <v>19</v>
      </c>
      <c r="C17" s="7" t="str">
        <f>IFERROR(VLOOKUP(B17,'Equip Rates'!A:C,2,FALSE),"No Equipment Number")</f>
        <v>No Equipment Number</v>
      </c>
      <c r="D17" s="8">
        <f>Summary!$F$2</f>
        <v>45777</v>
      </c>
      <c r="E17" s="26" t="s">
        <v>4</v>
      </c>
      <c r="F17" s="7">
        <v>1</v>
      </c>
      <c r="G17" s="7" t="s">
        <v>2</v>
      </c>
      <c r="H17" s="7">
        <v>4</v>
      </c>
      <c r="I17" s="26">
        <v>1</v>
      </c>
      <c r="J17" s="7" t="s">
        <v>3551</v>
      </c>
      <c r="K17" s="20" t="str">
        <f>IFERROR(VLOOKUP(B17,'Equip Table'!A:E,5,FALSE), "No Equipment Rate")</f>
        <v/>
      </c>
      <c r="L17" s="20" t="e">
        <f t="shared" si="0"/>
        <v>#VALUE!</v>
      </c>
      <c r="N17" s="7">
        <f>IF(COUNTIF($B$2:B17, B17)=1, SUMIF($B:$B,$B17,$I:$I),"")</f>
        <v>1</v>
      </c>
    </row>
    <row r="18" spans="1:14" x14ac:dyDescent="0.25">
      <c r="A18" s="7" t="str">
        <f>IF(E18="","",IFERROR(VLOOKUP(E18,'Job Table'!A:D,4,FALSE),"New Job List Needed"))</f>
        <v>DFW</v>
      </c>
      <c r="B18" s="7" t="s">
        <v>176</v>
      </c>
      <c r="C18" s="7" t="str">
        <f>IFERROR(VLOOKUP(B18,'Equip Rates'!A:C,2,FALSE),"No Equipment Number")</f>
        <v>No Equipment Number</v>
      </c>
      <c r="D18" s="8">
        <f>Summary!$F$2</f>
        <v>45777</v>
      </c>
      <c r="E18" s="26" t="s">
        <v>574</v>
      </c>
      <c r="F18" s="7">
        <v>1</v>
      </c>
      <c r="G18" s="7" t="s">
        <v>2</v>
      </c>
      <c r="H18" s="7">
        <v>4</v>
      </c>
      <c r="I18" s="26">
        <v>1</v>
      </c>
      <c r="J18" s="7" t="s">
        <v>3551</v>
      </c>
      <c r="K18" s="20" t="str">
        <f>IFERROR(VLOOKUP(B18,'Equip Table'!A:E,5,FALSE), "No Equipment Rate")</f>
        <v/>
      </c>
      <c r="L18" s="20" t="e">
        <f t="shared" si="0"/>
        <v>#VALUE!</v>
      </c>
      <c r="N18" s="7">
        <f>IF(COUNTIF($B$2:B18, B18)=1, SUMIF($B:$B,$B18,$I:$I),"")</f>
        <v>1</v>
      </c>
    </row>
    <row r="19" spans="1:14" x14ac:dyDescent="0.25">
      <c r="A19" s="7" t="str">
        <f>IF(E19="","",IFERROR(VLOOKUP(E19,'Job Table'!A:D,4,FALSE),"New Job List Needed"))</f>
        <v>HOU</v>
      </c>
      <c r="B19" s="7" t="s">
        <v>177</v>
      </c>
      <c r="C19" s="7" t="str">
        <f>IFERROR(VLOOKUP(B19,'Equip Rates'!A:C,2,FALSE),"No Equipment Number")</f>
        <v>No Equipment Number</v>
      </c>
      <c r="D19" s="8">
        <f>Summary!$F$2</f>
        <v>45777</v>
      </c>
      <c r="E19" s="26" t="s">
        <v>576</v>
      </c>
      <c r="F19" s="7">
        <v>1</v>
      </c>
      <c r="G19" s="7" t="s">
        <v>2</v>
      </c>
      <c r="H19" s="7">
        <v>4</v>
      </c>
      <c r="I19" s="26">
        <v>1</v>
      </c>
      <c r="J19" s="7" t="s">
        <v>3551</v>
      </c>
      <c r="K19" s="20" t="str">
        <f>IFERROR(VLOOKUP(B19,'Equip Table'!A:E,5,FALSE), "No Equipment Rate")</f>
        <v/>
      </c>
      <c r="L19" s="20" t="e">
        <f t="shared" si="0"/>
        <v>#VALUE!</v>
      </c>
      <c r="N19" s="7">
        <f>IF(COUNTIF($B$2:B19, B19)=1, SUMIF($B:$B,$B19,$I:$I),"")</f>
        <v>1</v>
      </c>
    </row>
    <row r="20" spans="1:14" x14ac:dyDescent="0.25">
      <c r="A20" s="7" t="str">
        <f>IF(E20="","",IFERROR(VLOOKUP(E20,'Job Table'!A:D,4,FALSE),"New Job List Needed"))</f>
        <v>DFW</v>
      </c>
      <c r="B20" s="7" t="s">
        <v>27</v>
      </c>
      <c r="C20" s="7" t="str">
        <f>IFERROR(VLOOKUP(B20,'Equip Rates'!A:C,2,FALSE),"No Equipment Number")</f>
        <v>No Equipment Number</v>
      </c>
      <c r="D20" s="8">
        <f>Summary!$F$2</f>
        <v>45777</v>
      </c>
      <c r="E20" s="26" t="s">
        <v>574</v>
      </c>
      <c r="F20" s="7">
        <v>1</v>
      </c>
      <c r="G20" s="7" t="s">
        <v>2</v>
      </c>
      <c r="H20" s="7">
        <v>4</v>
      </c>
      <c r="I20" s="26">
        <v>1</v>
      </c>
      <c r="J20" s="7" t="s">
        <v>3551</v>
      </c>
      <c r="K20" s="20" t="str">
        <f>IFERROR(VLOOKUP(B20,'Equip Table'!A:E,5,FALSE), "No Equipment Rate")</f>
        <v/>
      </c>
      <c r="L20" s="20" t="e">
        <f t="shared" si="0"/>
        <v>#VALUE!</v>
      </c>
      <c r="N20" s="7">
        <f>IF(COUNTIF($B$2:B20, B20)=1, SUMIF($B:$B,$B20,$I:$I),"")</f>
        <v>1</v>
      </c>
    </row>
    <row r="21" spans="1:14" x14ac:dyDescent="0.25">
      <c r="A21" s="7" t="str">
        <f>IF(E21="","",IFERROR(VLOOKUP(E21,'Job Table'!A:D,4,FALSE),"New Job List Needed"))</f>
        <v>DFW</v>
      </c>
      <c r="B21" s="7" t="s">
        <v>28</v>
      </c>
      <c r="C21" s="7" t="str">
        <f>IFERROR(VLOOKUP(B21,'Equip Rates'!A:C,2,FALSE),"No Equipment Number")</f>
        <v>No Equipment Number</v>
      </c>
      <c r="D21" s="8">
        <f>Summary!$F$2</f>
        <v>45777</v>
      </c>
      <c r="E21" s="26" t="s">
        <v>574</v>
      </c>
      <c r="F21" s="7">
        <v>1</v>
      </c>
      <c r="G21" s="7" t="s">
        <v>2</v>
      </c>
      <c r="H21" s="7">
        <v>4</v>
      </c>
      <c r="I21" s="26">
        <v>1</v>
      </c>
      <c r="J21" s="7" t="s">
        <v>3551</v>
      </c>
      <c r="K21" s="20" t="str">
        <f>IFERROR(VLOOKUP(B21,'Equip Table'!A:E,5,FALSE), "No Equipment Rate")</f>
        <v/>
      </c>
      <c r="L21" s="20" t="e">
        <f t="shared" si="0"/>
        <v>#VALUE!</v>
      </c>
      <c r="N21" s="7">
        <f>IF(COUNTIF($B$2:B21, B21)=1, SUMIF($B:$B,$B21,$I:$I),"")</f>
        <v>1</v>
      </c>
    </row>
    <row r="22" spans="1:14" x14ac:dyDescent="0.25">
      <c r="A22" s="7" t="str">
        <f>IF(E22="","",IFERROR(VLOOKUP(E22,'Job Table'!A:D,4,FALSE),"New Job List Needed"))</f>
        <v>DFW</v>
      </c>
      <c r="B22" s="7" t="s">
        <v>20</v>
      </c>
      <c r="C22" s="7" t="str">
        <f>IFERROR(VLOOKUP(B22,'Equip Rates'!A:C,2,FALSE),"No Equipment Number")</f>
        <v>No Equipment Number</v>
      </c>
      <c r="D22" s="8">
        <f>Summary!$F$2</f>
        <v>45777</v>
      </c>
      <c r="E22" s="26" t="s">
        <v>12</v>
      </c>
      <c r="F22" s="7">
        <v>1</v>
      </c>
      <c r="G22" s="7" t="s">
        <v>2</v>
      </c>
      <c r="H22" s="7">
        <v>4</v>
      </c>
      <c r="I22" s="26">
        <v>1</v>
      </c>
      <c r="J22" s="7" t="s">
        <v>3551</v>
      </c>
      <c r="K22" s="20" t="str">
        <f>IFERROR(VLOOKUP(B22,'Equip Table'!A:E,5,FALSE), "No Equipment Rate")</f>
        <v/>
      </c>
      <c r="L22" s="20" t="e">
        <f t="shared" si="0"/>
        <v>#VALUE!</v>
      </c>
      <c r="N22" s="7">
        <f>IF(COUNTIF($B$2:B22, B22)=1, SUMIF($B:$B,$B22,$I:$I),"")</f>
        <v>1</v>
      </c>
    </row>
    <row r="23" spans="1:14" x14ac:dyDescent="0.25">
      <c r="A23" s="7" t="str">
        <f>IF(E23="","",IFERROR(VLOOKUP(E23,'Job Table'!A:D,4,FALSE),"New Job List Needed"))</f>
        <v>DFW</v>
      </c>
      <c r="B23" s="7" t="s">
        <v>21</v>
      </c>
      <c r="C23" s="7" t="str">
        <f>IFERROR(VLOOKUP(B23,'Equip Rates'!A:C,2,FALSE),"No Equipment Number")</f>
        <v>No Equipment Number</v>
      </c>
      <c r="D23" s="8">
        <f>Summary!$F$2</f>
        <v>45777</v>
      </c>
      <c r="E23" s="26" t="s">
        <v>12</v>
      </c>
      <c r="F23" s="7">
        <v>1</v>
      </c>
      <c r="G23" s="7" t="s">
        <v>2</v>
      </c>
      <c r="H23" s="7">
        <v>4</v>
      </c>
      <c r="I23" s="26">
        <v>1</v>
      </c>
      <c r="J23" s="7" t="s">
        <v>3551</v>
      </c>
      <c r="K23" s="20" t="str">
        <f>IFERROR(VLOOKUP(B23,'Equip Table'!A:E,5,FALSE), "No Equipment Rate")</f>
        <v/>
      </c>
      <c r="L23" s="20" t="e">
        <f t="shared" si="0"/>
        <v>#VALUE!</v>
      </c>
      <c r="N23" s="7">
        <f>IF(COUNTIF($B$2:B23, B23)=1, SUMIF($B:$B,$B23,$I:$I),"")</f>
        <v>1</v>
      </c>
    </row>
    <row r="24" spans="1:14" x14ac:dyDescent="0.25">
      <c r="A24" s="7" t="str">
        <f>IF(E24="","",IFERROR(VLOOKUP(E24,'Job Table'!A:D,4,FALSE),"New Job List Needed"))</f>
        <v>DFW</v>
      </c>
      <c r="B24" s="7" t="s">
        <v>22</v>
      </c>
      <c r="C24" s="7" t="str">
        <f>IFERROR(VLOOKUP(B24,'Equip Rates'!A:C,2,FALSE),"No Equipment Number")</f>
        <v>No Equipment Number</v>
      </c>
      <c r="D24" s="8">
        <f>Summary!$F$2</f>
        <v>45777</v>
      </c>
      <c r="E24" s="26" t="s">
        <v>12</v>
      </c>
      <c r="F24" s="7">
        <v>1</v>
      </c>
      <c r="G24" s="7" t="s">
        <v>2</v>
      </c>
      <c r="H24" s="7">
        <v>4</v>
      </c>
      <c r="I24" s="26">
        <v>1</v>
      </c>
      <c r="J24" s="7" t="s">
        <v>3551</v>
      </c>
      <c r="K24" s="20" t="str">
        <f>IFERROR(VLOOKUP(B24,'Equip Table'!A:E,5,FALSE), "No Equipment Rate")</f>
        <v/>
      </c>
      <c r="L24" s="20" t="e">
        <f t="shared" si="0"/>
        <v>#VALUE!</v>
      </c>
      <c r="N24" s="7">
        <f>IF(COUNTIF($B$2:B24, B24)=1, SUMIF($B:$B,$B24,$I:$I),"")</f>
        <v>1</v>
      </c>
    </row>
    <row r="25" spans="1:14" x14ac:dyDescent="0.25">
      <c r="A25" s="7" t="str">
        <f>IF(E25="","",IFERROR(VLOOKUP(E25,'Job Table'!A:D,4,FALSE),"New Job List Needed"))</f>
        <v>DFW</v>
      </c>
      <c r="B25" s="7" t="s">
        <v>3462</v>
      </c>
      <c r="C25" s="7" t="str">
        <f>IFERROR(VLOOKUP(B25,'Equip Rates'!A:C,2,FALSE),"No Equipment Number")</f>
        <v>No Equipment Number</v>
      </c>
      <c r="D25" s="8">
        <f>Summary!$F$2</f>
        <v>45777</v>
      </c>
      <c r="E25" s="26" t="s">
        <v>288</v>
      </c>
      <c r="F25" s="7">
        <v>1</v>
      </c>
      <c r="G25" s="7" t="s">
        <v>2</v>
      </c>
      <c r="H25" s="7">
        <v>4</v>
      </c>
      <c r="I25" s="26">
        <v>1</v>
      </c>
      <c r="J25" s="7" t="s">
        <v>3551</v>
      </c>
      <c r="K25" s="20" t="str">
        <f>IFERROR(VLOOKUP(B25,'Equip Table'!A:E,5,FALSE), "No Equipment Rate")</f>
        <v/>
      </c>
      <c r="L25" s="20" t="e">
        <f t="shared" si="0"/>
        <v>#VALUE!</v>
      </c>
      <c r="N25" s="7">
        <f>IF(COUNTIF($B$2:B25, B25)=1, SUMIF($B:$B,$B25,$I:$I),"")</f>
        <v>1</v>
      </c>
    </row>
    <row r="26" spans="1:14" x14ac:dyDescent="0.25">
      <c r="A26" s="7" t="str">
        <f>IF(E26="","",IFERROR(VLOOKUP(E26,'Job Table'!A:D,4,FALSE),"New Job List Needed"))</f>
        <v>DFW</v>
      </c>
      <c r="B26" s="7" t="s">
        <v>32</v>
      </c>
      <c r="C26" s="7" t="str">
        <f>IFERROR(VLOOKUP(B26,'Equip Rates'!A:C,2,FALSE),"No Equipment Number")</f>
        <v>No Equipment Number</v>
      </c>
      <c r="D26" s="8">
        <f>Summary!$F$2</f>
        <v>45777</v>
      </c>
      <c r="E26" s="26" t="s">
        <v>574</v>
      </c>
      <c r="F26" s="7">
        <v>1</v>
      </c>
      <c r="G26" s="7" t="s">
        <v>2</v>
      </c>
      <c r="H26" s="7">
        <v>4</v>
      </c>
      <c r="I26" s="26">
        <v>1</v>
      </c>
      <c r="J26" s="7" t="s">
        <v>3551</v>
      </c>
      <c r="K26" s="20" t="str">
        <f>IFERROR(VLOOKUP(B26,'Equip Table'!A:E,5,FALSE), "No Equipment Rate")</f>
        <v/>
      </c>
      <c r="L26" s="20" t="e">
        <f t="shared" si="0"/>
        <v>#VALUE!</v>
      </c>
      <c r="N26" s="7">
        <f>IF(COUNTIF($B$2:B26, B26)=1, SUMIF($B:$B,$B26,$I:$I),"")</f>
        <v>1</v>
      </c>
    </row>
    <row r="27" spans="1:14" x14ac:dyDescent="0.25">
      <c r="A27" s="7" t="str">
        <f>IF(E27="","",IFERROR(VLOOKUP(E27,'Job Table'!A:D,4,FALSE),"New Job List Needed"))</f>
        <v>DFW</v>
      </c>
      <c r="B27" s="7" t="s">
        <v>179</v>
      </c>
      <c r="C27" s="7" t="str">
        <f>IFERROR(VLOOKUP(B27,'Equip Rates'!A:C,2,FALSE),"No Equipment Number")</f>
        <v>No Equipment Number</v>
      </c>
      <c r="D27" s="8">
        <f>Summary!$F$2</f>
        <v>45777</v>
      </c>
      <c r="E27" s="26" t="s">
        <v>292</v>
      </c>
      <c r="F27" s="7">
        <v>1</v>
      </c>
      <c r="G27" s="7" t="s">
        <v>2</v>
      </c>
      <c r="H27" s="7">
        <v>4</v>
      </c>
      <c r="I27" s="26">
        <v>0.46</v>
      </c>
      <c r="J27" s="7" t="s">
        <v>3551</v>
      </c>
      <c r="K27" s="20" t="str">
        <f>IFERROR(VLOOKUP(B27,'Equip Table'!A:E,5,FALSE), "No Equipment Rate")</f>
        <v/>
      </c>
      <c r="L27" s="20" t="e">
        <f t="shared" si="0"/>
        <v>#VALUE!</v>
      </c>
      <c r="N27" s="7">
        <f>IF(COUNTIF($B$2:B27, B27)=1, SUMIF($B:$B,$B27,$I:$I),"")</f>
        <v>1</v>
      </c>
    </row>
    <row r="28" spans="1:14" x14ac:dyDescent="0.25">
      <c r="A28" s="7" t="str">
        <f>IF(E28="","",IFERROR(VLOOKUP(E28,'Job Table'!A:D,4,FALSE),"New Job List Needed"))</f>
        <v>WT</v>
      </c>
      <c r="B28" s="7" t="s">
        <v>179</v>
      </c>
      <c r="C28" s="7" t="str">
        <f>IFERROR(VLOOKUP(B28,'Equip Rates'!A:C,2,FALSE),"No Equipment Number")</f>
        <v>No Equipment Number</v>
      </c>
      <c r="D28" s="8">
        <f>Summary!$F$2</f>
        <v>45777</v>
      </c>
      <c r="E28" s="26" t="s">
        <v>240</v>
      </c>
      <c r="F28" s="7">
        <v>1</v>
      </c>
      <c r="G28" s="7" t="s">
        <v>2</v>
      </c>
      <c r="H28" s="7">
        <v>4</v>
      </c>
      <c r="I28" s="26">
        <v>0.54</v>
      </c>
      <c r="J28" s="7" t="s">
        <v>3551</v>
      </c>
      <c r="K28" s="20" t="str">
        <f>IFERROR(VLOOKUP(B28,'Equip Table'!A:E,5,FALSE), "No Equipment Rate")</f>
        <v/>
      </c>
      <c r="L28" s="20" t="e">
        <f t="shared" si="0"/>
        <v>#VALUE!</v>
      </c>
      <c r="N28" s="7" t="str">
        <f>IF(COUNTIF($B$2:B28, B28)=1, SUMIF($B:$B,$B28,$I:$I),"")</f>
        <v/>
      </c>
    </row>
    <row r="29" spans="1:14" x14ac:dyDescent="0.25">
      <c r="A29" s="7" t="str">
        <f>IF(E29="","",IFERROR(VLOOKUP(E29,'Job Table'!A:D,4,FALSE),"New Job List Needed"))</f>
        <v>WT</v>
      </c>
      <c r="B29" s="7" t="s">
        <v>241</v>
      </c>
      <c r="C29" s="7" t="str">
        <f>IFERROR(VLOOKUP(B29,'Equip Rates'!A:C,2,FALSE),"No Equipment Number")</f>
        <v>No Equipment Number</v>
      </c>
      <c r="D29" s="8">
        <f>Summary!$F$2</f>
        <v>45777</v>
      </c>
      <c r="E29" s="26" t="s">
        <v>240</v>
      </c>
      <c r="F29" s="7">
        <v>1</v>
      </c>
      <c r="G29" s="7" t="s">
        <v>2</v>
      </c>
      <c r="H29" s="7">
        <v>4</v>
      </c>
      <c r="I29" s="27">
        <v>0.5</v>
      </c>
      <c r="J29" s="7" t="s">
        <v>3551</v>
      </c>
      <c r="K29" s="20" t="str">
        <f>IFERROR(VLOOKUP(B29,'Equip Table'!A:E,5,FALSE), "No Equipment Rate")</f>
        <v/>
      </c>
      <c r="L29" s="20" t="e">
        <f t="shared" si="0"/>
        <v>#VALUE!</v>
      </c>
      <c r="N29" s="7">
        <f>IF(COUNTIF($B$2:B29, B29)=1, SUMIF($B:$B,$B29,$I:$I),"")</f>
        <v>0.5</v>
      </c>
    </row>
    <row r="30" spans="1:14" x14ac:dyDescent="0.25">
      <c r="A30" s="7" t="str">
        <f>IF(E30="","",IFERROR(VLOOKUP(E30,'Job Table'!A:D,4,FALSE),"New Job List Needed"))</f>
        <v>DFW</v>
      </c>
      <c r="B30" s="7" t="s">
        <v>181</v>
      </c>
      <c r="C30" s="7" t="str">
        <f>IFERROR(VLOOKUP(B30,'Equip Rates'!A:C,2,FALSE),"No Equipment Number")</f>
        <v>No Equipment Number</v>
      </c>
      <c r="D30" s="8">
        <f>Summary!$F$2</f>
        <v>45777</v>
      </c>
      <c r="E30" s="26" t="s">
        <v>290</v>
      </c>
      <c r="F30" s="7">
        <v>1</v>
      </c>
      <c r="G30" s="7" t="s">
        <v>2</v>
      </c>
      <c r="H30" s="7">
        <v>4</v>
      </c>
      <c r="I30" s="26">
        <v>1</v>
      </c>
      <c r="J30" s="7" t="s">
        <v>3551</v>
      </c>
      <c r="K30" s="20" t="str">
        <f>IFERROR(VLOOKUP(B30,'Equip Table'!A:E,5,FALSE), "No Equipment Rate")</f>
        <v/>
      </c>
      <c r="L30" s="20" t="e">
        <f t="shared" si="0"/>
        <v>#VALUE!</v>
      </c>
      <c r="N30" s="7">
        <f>IF(COUNTIF($B$2:B30, B30)=1, SUMIF($B:$B,$B30,$I:$I),"")</f>
        <v>1</v>
      </c>
    </row>
    <row r="31" spans="1:14" x14ac:dyDescent="0.25">
      <c r="A31" s="7" t="str">
        <f>IF(E31="","",IFERROR(VLOOKUP(E31,'Job Table'!A:D,4,FALSE),"New Job List Needed"))</f>
        <v>DFW</v>
      </c>
      <c r="B31" s="7" t="s">
        <v>182</v>
      </c>
      <c r="C31" s="7" t="str">
        <f>IFERROR(VLOOKUP(B31,'Equip Rates'!A:C,2,FALSE),"No Equipment Number")</f>
        <v>No Equipment Number</v>
      </c>
      <c r="D31" s="8">
        <f>Summary!$F$2</f>
        <v>45777</v>
      </c>
      <c r="E31" s="26" t="s">
        <v>3173</v>
      </c>
      <c r="F31" s="7">
        <v>1</v>
      </c>
      <c r="G31" s="7" t="s">
        <v>2</v>
      </c>
      <c r="H31" s="7">
        <v>4</v>
      </c>
      <c r="I31" s="26">
        <v>1</v>
      </c>
      <c r="J31" s="7" t="s">
        <v>3551</v>
      </c>
      <c r="K31" s="20" t="str">
        <f>IFERROR(VLOOKUP(B31,'Equip Table'!A:E,5,FALSE), "No Equipment Rate")</f>
        <v/>
      </c>
      <c r="L31" s="20" t="e">
        <f t="shared" si="0"/>
        <v>#VALUE!</v>
      </c>
      <c r="N31" s="7">
        <f>IF(COUNTIF($B$2:B31, B31)=1, SUMIF($B:$B,$B31,$I:$I),"")</f>
        <v>1</v>
      </c>
    </row>
    <row r="32" spans="1:14" x14ac:dyDescent="0.25">
      <c r="A32" s="7" t="str">
        <f>IF(E32="","",IFERROR(VLOOKUP(E32,'Job Table'!A:D,4,FALSE),"New Job List Needed"))</f>
        <v>WT</v>
      </c>
      <c r="B32" s="7" t="s">
        <v>3344</v>
      </c>
      <c r="C32" s="7" t="str">
        <f>IFERROR(VLOOKUP(B32,'Equip Rates'!A:C,2,FALSE),"No Equipment Number")</f>
        <v>No Equipment Number</v>
      </c>
      <c r="D32" s="8">
        <f>Summary!$F$2</f>
        <v>45777</v>
      </c>
      <c r="E32" s="26" t="s">
        <v>3175</v>
      </c>
      <c r="F32" s="7">
        <v>1</v>
      </c>
      <c r="G32" s="7" t="s">
        <v>2</v>
      </c>
      <c r="H32" s="7">
        <v>4</v>
      </c>
      <c r="I32" s="26">
        <v>1</v>
      </c>
      <c r="J32" s="7" t="s">
        <v>3551</v>
      </c>
      <c r="K32" s="20" t="str">
        <f>IFERROR(VLOOKUP(B32,'Equip Table'!A:E,5,FALSE), "No Equipment Rate")</f>
        <v/>
      </c>
      <c r="L32" s="20" t="e">
        <f t="shared" si="0"/>
        <v>#VALUE!</v>
      </c>
      <c r="N32" s="7">
        <f>IF(COUNTIF($B$2:B32, B32)=1, SUMIF($B:$B,$B32,$I:$I),"")</f>
        <v>1</v>
      </c>
    </row>
    <row r="33" spans="1:14" x14ac:dyDescent="0.25">
      <c r="A33" s="7" t="str">
        <f>IF(E33="","",IFERROR(VLOOKUP(E33,'Job Table'!A:D,4,FALSE),"New Job List Needed"))</f>
        <v>WT</v>
      </c>
      <c r="B33" s="7" t="s">
        <v>3345</v>
      </c>
      <c r="C33" s="7" t="str">
        <f>IFERROR(VLOOKUP(B33,'Equip Rates'!A:C,2,FALSE),"No Equipment Number")</f>
        <v>No Equipment Number</v>
      </c>
      <c r="D33" s="8">
        <f>Summary!$F$2</f>
        <v>45777</v>
      </c>
      <c r="E33" s="26" t="s">
        <v>3175</v>
      </c>
      <c r="F33" s="7">
        <v>1</v>
      </c>
      <c r="G33" s="7" t="s">
        <v>2</v>
      </c>
      <c r="H33" s="7">
        <v>4</v>
      </c>
      <c r="I33" s="26">
        <v>1</v>
      </c>
      <c r="J33" s="7" t="s">
        <v>3551</v>
      </c>
      <c r="K33" s="20" t="str">
        <f>IFERROR(VLOOKUP(B33,'Equip Table'!A:E,5,FALSE), "No Equipment Rate")</f>
        <v/>
      </c>
      <c r="L33" s="20" t="e">
        <f t="shared" si="0"/>
        <v>#VALUE!</v>
      </c>
      <c r="N33" s="7">
        <f>IF(COUNTIF($B$2:B33, B33)=1, SUMIF($B:$B,$B33,$I:$I),"")</f>
        <v>1</v>
      </c>
    </row>
    <row r="34" spans="1:14" x14ac:dyDescent="0.25">
      <c r="A34" s="7" t="str">
        <f>IF(E34="","",IFERROR(VLOOKUP(E34,'Job Table'!A:D,4,FALSE),"New Job List Needed"))</f>
        <v>DFW</v>
      </c>
      <c r="B34" s="7" t="s">
        <v>85</v>
      </c>
      <c r="C34" s="7" t="str">
        <f>IFERROR(VLOOKUP(B34,'Equip Rates'!A:C,2,FALSE),"No Equipment Number")</f>
        <v>No Equipment Number</v>
      </c>
      <c r="D34" s="8">
        <f>Summary!$F$2</f>
        <v>45777</v>
      </c>
      <c r="E34" s="26" t="s">
        <v>288</v>
      </c>
      <c r="F34" s="7">
        <v>1</v>
      </c>
      <c r="G34" s="7" t="s">
        <v>2</v>
      </c>
      <c r="H34" s="7">
        <v>4</v>
      </c>
      <c r="I34" s="26">
        <v>1</v>
      </c>
      <c r="J34" s="7" t="s">
        <v>3551</v>
      </c>
      <c r="K34" s="20" t="str">
        <f>IFERROR(VLOOKUP(B34,'Equip Table'!A:E,5,FALSE), "No Equipment Rate")</f>
        <v/>
      </c>
      <c r="L34" s="20" t="e">
        <f t="shared" si="0"/>
        <v>#VALUE!</v>
      </c>
      <c r="N34" s="7">
        <f>IF(COUNTIF($B$2:B34, B34)=1, SUMIF($B:$B,$B34,$I:$I),"")</f>
        <v>1</v>
      </c>
    </row>
    <row r="35" spans="1:14" x14ac:dyDescent="0.25">
      <c r="A35" s="7" t="str">
        <f>IF(E35="","",IFERROR(VLOOKUP(E35,'Job Table'!A:D,4,FALSE),"New Job List Needed"))</f>
        <v>DFW</v>
      </c>
      <c r="B35" s="7" t="s">
        <v>86</v>
      </c>
      <c r="C35" s="7" t="str">
        <f>IFERROR(VLOOKUP(B35,'Equip Rates'!A:C,2,FALSE),"No Equipment Number")</f>
        <v>No Equipment Number</v>
      </c>
      <c r="D35" s="8">
        <f>Summary!$F$2</f>
        <v>45777</v>
      </c>
      <c r="E35" s="26" t="s">
        <v>4</v>
      </c>
      <c r="F35" s="7">
        <v>1</v>
      </c>
      <c r="G35" s="7" t="s">
        <v>2</v>
      </c>
      <c r="H35" s="7">
        <v>4</v>
      </c>
      <c r="I35" s="26">
        <v>0.03</v>
      </c>
      <c r="J35" s="7" t="s">
        <v>3551</v>
      </c>
      <c r="K35" s="20" t="str">
        <f>IFERROR(VLOOKUP(B35,'Equip Table'!A:E,5,FALSE), "No Equipment Rate")</f>
        <v/>
      </c>
      <c r="L35" s="20" t="e">
        <f t="shared" si="0"/>
        <v>#VALUE!</v>
      </c>
      <c r="N35" s="7">
        <f>IF(COUNTIF($B$2:B35, B35)=1, SUMIF($B:$B,$B35,$I:$I),"")</f>
        <v>0.03</v>
      </c>
    </row>
    <row r="36" spans="1:14" x14ac:dyDescent="0.25">
      <c r="A36" s="7" t="str">
        <f>IF(E36="","",IFERROR(VLOOKUP(E36,'Job Table'!A:D,4,FALSE),"New Job List Needed"))</f>
        <v>DFW</v>
      </c>
      <c r="B36" s="7" t="s">
        <v>3083</v>
      </c>
      <c r="C36" s="7" t="str">
        <f>IFERROR(VLOOKUP(B36,'Equip Rates'!A:C,2,FALSE),"No Equipment Number")</f>
        <v>No Equipment Number</v>
      </c>
      <c r="D36" s="8">
        <f>Summary!$F$2</f>
        <v>45777</v>
      </c>
      <c r="E36" s="26" t="s">
        <v>276</v>
      </c>
      <c r="F36" s="7">
        <v>1</v>
      </c>
      <c r="G36" s="7" t="s">
        <v>2</v>
      </c>
      <c r="H36" s="7">
        <v>4</v>
      </c>
      <c r="I36" s="26">
        <v>0.67</v>
      </c>
      <c r="J36" s="7" t="s">
        <v>3551</v>
      </c>
      <c r="K36" s="20" t="str">
        <f>IFERROR(VLOOKUP(B36,'Equip Table'!A:E,5,FALSE), "No Equipment Rate")</f>
        <v/>
      </c>
      <c r="L36" s="20" t="e">
        <f t="shared" si="0"/>
        <v>#VALUE!</v>
      </c>
      <c r="N36" s="7">
        <f>IF(COUNTIF($B$2:B36, B36)=1, SUMIF($B:$B,$B36,$I:$I),"")</f>
        <v>1</v>
      </c>
    </row>
    <row r="37" spans="1:14" x14ac:dyDescent="0.25">
      <c r="A37" s="7" t="str">
        <f>IF(E37="","",IFERROR(VLOOKUP(E37,'Job Table'!A:D,4,FALSE),"New Job List Needed"))</f>
        <v>DFW</v>
      </c>
      <c r="B37" s="7" t="s">
        <v>3083</v>
      </c>
      <c r="C37" s="7" t="str">
        <f>IFERROR(VLOOKUP(B37,'Equip Rates'!A:C,2,FALSE),"No Equipment Number")</f>
        <v>No Equipment Number</v>
      </c>
      <c r="D37" s="8">
        <f>Summary!$F$2</f>
        <v>45777</v>
      </c>
      <c r="E37" s="7" t="s">
        <v>3173</v>
      </c>
      <c r="F37" s="7">
        <v>1</v>
      </c>
      <c r="G37" s="7" t="s">
        <v>2</v>
      </c>
      <c r="H37" s="7">
        <v>4</v>
      </c>
      <c r="I37" s="26">
        <v>0.33</v>
      </c>
      <c r="J37" s="7" t="s">
        <v>3551</v>
      </c>
      <c r="K37" s="20" t="str">
        <f>IFERROR(VLOOKUP(B37,'Equip Table'!A:E,5,FALSE), "No Equipment Rate")</f>
        <v/>
      </c>
      <c r="L37" s="20" t="e">
        <f t="shared" si="0"/>
        <v>#VALUE!</v>
      </c>
      <c r="N37" s="7" t="str">
        <f>IF(COUNTIF($B$2:B37, B37)=1, SUMIF($B:$B,$B37,$I:$I),"")</f>
        <v/>
      </c>
    </row>
    <row r="38" spans="1:14" x14ac:dyDescent="0.25">
      <c r="A38" s="7" t="str">
        <f>IF(E38="","",IFERROR(VLOOKUP(E38,'Job Table'!A:D,4,FALSE),"New Job List Needed"))</f>
        <v>DFW</v>
      </c>
      <c r="B38" s="7" t="s">
        <v>3084</v>
      </c>
      <c r="C38" s="7" t="str">
        <f>IFERROR(VLOOKUP(B38,'Equip Rates'!A:C,2,FALSE),"No Equipment Number")</f>
        <v>No Equipment Number</v>
      </c>
      <c r="D38" s="8">
        <f>Summary!$F$2</f>
        <v>45777</v>
      </c>
      <c r="E38" s="26" t="s">
        <v>292</v>
      </c>
      <c r="F38" s="7">
        <v>1</v>
      </c>
      <c r="G38" s="7" t="s">
        <v>2</v>
      </c>
      <c r="H38" s="7">
        <v>4</v>
      </c>
      <c r="I38" s="26">
        <v>1</v>
      </c>
      <c r="J38" s="7" t="s">
        <v>3551</v>
      </c>
      <c r="K38" s="20" t="str">
        <f>IFERROR(VLOOKUP(B38,'Equip Table'!A:E,5,FALSE), "No Equipment Rate")</f>
        <v/>
      </c>
      <c r="L38" s="20" t="e">
        <f t="shared" si="0"/>
        <v>#VALUE!</v>
      </c>
      <c r="N38" s="7">
        <f>IF(COUNTIF($B$2:B38, B38)=1, SUMIF($B:$B,$B38,$I:$I),"")</f>
        <v>1</v>
      </c>
    </row>
    <row r="39" spans="1:14" x14ac:dyDescent="0.25">
      <c r="A39" s="7" t="str">
        <f>IF(E39="","",IFERROR(VLOOKUP(E39,'Job Table'!A:D,4,FALSE),"New Job List Needed"))</f>
        <v>HOU</v>
      </c>
      <c r="B39" s="7" t="s">
        <v>3085</v>
      </c>
      <c r="C39" s="7" t="str">
        <f>IFERROR(VLOOKUP(B39,'Equip Rates'!A:C,2,FALSE),"No Equipment Number")</f>
        <v>No Equipment Number</v>
      </c>
      <c r="D39" s="8">
        <f>Summary!$F$2</f>
        <v>45777</v>
      </c>
      <c r="E39" s="26" t="s">
        <v>576</v>
      </c>
      <c r="F39" s="7">
        <v>1</v>
      </c>
      <c r="G39" s="7" t="s">
        <v>2</v>
      </c>
      <c r="H39" s="7">
        <v>4</v>
      </c>
      <c r="I39" s="26">
        <v>1</v>
      </c>
      <c r="J39" s="7" t="s">
        <v>3551</v>
      </c>
      <c r="K39" s="21" t="str">
        <f>IFERROR(VLOOKUP(B39,'Equip Table'!A:E,5,FALSE), "No Equipment Rate")</f>
        <v/>
      </c>
      <c r="L39" s="21" t="e">
        <f t="shared" si="0"/>
        <v>#VALUE!</v>
      </c>
      <c r="N39" s="7">
        <f>IF(COUNTIF($B$2:B39, B39)=1, SUMIF($B:$B,$B39,$I:$I),"")</f>
        <v>1</v>
      </c>
    </row>
    <row r="40" spans="1:14" x14ac:dyDescent="0.25">
      <c r="A40" s="7" t="str">
        <f>IF(E40="","",IFERROR(VLOOKUP(E40,'Job Table'!A:D,4,FALSE),"New Job List Needed"))</f>
        <v>DFW</v>
      </c>
      <c r="B40" s="7" t="s">
        <v>3086</v>
      </c>
      <c r="C40" s="7" t="str">
        <f>IFERROR(VLOOKUP(B40,'Equip Rates'!A:C,2,FALSE),"No Equipment Number")</f>
        <v>No Equipment Number</v>
      </c>
      <c r="D40" s="8">
        <f>Summary!$F$2</f>
        <v>45777</v>
      </c>
      <c r="E40" s="26" t="s">
        <v>12</v>
      </c>
      <c r="F40" s="7">
        <v>1</v>
      </c>
      <c r="G40" s="7" t="s">
        <v>2</v>
      </c>
      <c r="H40" s="7">
        <v>4</v>
      </c>
      <c r="I40" s="26">
        <v>1</v>
      </c>
      <c r="J40" s="7" t="s">
        <v>3551</v>
      </c>
      <c r="K40" s="21" t="str">
        <f>IFERROR(VLOOKUP(B40,'Equip Table'!A:E,5,FALSE), "No Equipment Rate")</f>
        <v/>
      </c>
      <c r="L40" s="21" t="e">
        <f t="shared" si="0"/>
        <v>#VALUE!</v>
      </c>
      <c r="N40" s="7">
        <f>IF(COUNTIF($B$2:B40, B40)=1, SUMIF($B:$B,$B40,$I:$I),"")</f>
        <v>1</v>
      </c>
    </row>
    <row r="41" spans="1:14" x14ac:dyDescent="0.25">
      <c r="A41" s="7" t="str">
        <f>IF(E41="","",IFERROR(VLOOKUP(E41,'Job Table'!A:D,4,FALSE),"New Job List Needed"))</f>
        <v>DFW</v>
      </c>
      <c r="B41" s="7" t="s">
        <v>3087</v>
      </c>
      <c r="C41" s="7" t="str">
        <f>IFERROR(VLOOKUP(B41,'Equip Rates'!A:C,2,FALSE),"No Equipment Number")</f>
        <v>No Equipment Number</v>
      </c>
      <c r="D41" s="8">
        <f>Summary!$F$2</f>
        <v>45777</v>
      </c>
      <c r="E41" s="26" t="s">
        <v>276</v>
      </c>
      <c r="F41" s="7">
        <v>1</v>
      </c>
      <c r="G41" s="7" t="s">
        <v>2</v>
      </c>
      <c r="H41" s="7">
        <v>4</v>
      </c>
      <c r="I41" s="26">
        <v>0.16</v>
      </c>
      <c r="J41" s="7" t="s">
        <v>3551</v>
      </c>
      <c r="K41" s="21" t="str">
        <f>IFERROR(VLOOKUP(B41,'Equip Table'!A:E,5,FALSE), "No Equipment Rate")</f>
        <v/>
      </c>
      <c r="L41" s="21" t="e">
        <f t="shared" si="0"/>
        <v>#VALUE!</v>
      </c>
      <c r="N41" s="7">
        <f>IF(COUNTIF($B$2:B41, B41)=1, SUMIF($B:$B,$B41,$I:$I),"")</f>
        <v>0.9900000000000001</v>
      </c>
    </row>
    <row r="42" spans="1:14" x14ac:dyDescent="0.25">
      <c r="A42" s="7" t="str">
        <f>IF(E42="","",IFERROR(VLOOKUP(E42,'Job Table'!A:D,4,FALSE),"New Job List Needed"))</f>
        <v>DFW</v>
      </c>
      <c r="B42" s="7" t="s">
        <v>3087</v>
      </c>
      <c r="C42" s="7" t="str">
        <f>IFERROR(VLOOKUP(B42,'Equip Rates'!A:C,2,FALSE),"No Equipment Number")</f>
        <v>No Equipment Number</v>
      </c>
      <c r="D42" s="8">
        <f>Summary!$F$2</f>
        <v>45777</v>
      </c>
      <c r="E42" s="26" t="s">
        <v>4</v>
      </c>
      <c r="F42" s="7">
        <v>1</v>
      </c>
      <c r="G42" s="7" t="s">
        <v>2</v>
      </c>
      <c r="H42" s="7">
        <v>4</v>
      </c>
      <c r="I42" s="26">
        <v>0.06</v>
      </c>
      <c r="J42" s="7" t="s">
        <v>3551</v>
      </c>
      <c r="K42" s="21" t="str">
        <f>IFERROR(VLOOKUP(B42,'Equip Table'!A:E,5,FALSE), "No Equipment Rate")</f>
        <v/>
      </c>
      <c r="L42" s="21" t="e">
        <f t="shared" si="0"/>
        <v>#VALUE!</v>
      </c>
      <c r="N42" s="7" t="str">
        <f>IF(COUNTIF($B$2:B42, B42)=1, SUMIF($B:$B,$B42,$I:$I),"")</f>
        <v/>
      </c>
    </row>
    <row r="43" spans="1:14" x14ac:dyDescent="0.25">
      <c r="A43" s="7" t="str">
        <f>IF(E43="","",IFERROR(VLOOKUP(E43,'Job Table'!A:D,4,FALSE),"New Job List Needed"))</f>
        <v>DFW</v>
      </c>
      <c r="B43" s="7" t="s">
        <v>3087</v>
      </c>
      <c r="C43" s="7" t="str">
        <f>IFERROR(VLOOKUP(B43,'Equip Rates'!A:C,2,FALSE),"No Equipment Number")</f>
        <v>No Equipment Number</v>
      </c>
      <c r="D43" s="8">
        <f>Summary!$F$2</f>
        <v>45777</v>
      </c>
      <c r="E43" s="26" t="s">
        <v>12</v>
      </c>
      <c r="F43" s="7">
        <v>1</v>
      </c>
      <c r="G43" s="7" t="s">
        <v>2</v>
      </c>
      <c r="H43" s="7">
        <v>4</v>
      </c>
      <c r="I43" s="26">
        <v>0.16</v>
      </c>
      <c r="J43" s="7" t="s">
        <v>3551</v>
      </c>
      <c r="K43" s="21" t="str">
        <f>IFERROR(VLOOKUP(B43,'Equip Table'!A:E,5,FALSE), "No Equipment Rate")</f>
        <v/>
      </c>
      <c r="L43" s="21" t="e">
        <f t="shared" si="0"/>
        <v>#VALUE!</v>
      </c>
      <c r="N43" s="7" t="str">
        <f>IF(COUNTIF($B$2:B43, B43)=1, SUMIF($B:$B,$B43,$I:$I),"")</f>
        <v/>
      </c>
    </row>
    <row r="44" spans="1:14" x14ac:dyDescent="0.25">
      <c r="A44" s="7" t="str">
        <f>IF(E44="","",IFERROR(VLOOKUP(E44,'Job Table'!A:D,4,FALSE),"New Job List Needed"))</f>
        <v>DFW</v>
      </c>
      <c r="B44" s="7" t="s">
        <v>3087</v>
      </c>
      <c r="C44" s="7" t="str">
        <f>IFERROR(VLOOKUP(B44,'Equip Rates'!A:C,2,FALSE),"No Equipment Number")</f>
        <v>No Equipment Number</v>
      </c>
      <c r="D44" s="8">
        <f>Summary!$F$2</f>
        <v>45777</v>
      </c>
      <c r="E44" s="26" t="s">
        <v>288</v>
      </c>
      <c r="F44" s="7">
        <v>1</v>
      </c>
      <c r="G44" s="7" t="s">
        <v>2</v>
      </c>
      <c r="H44" s="7">
        <v>4</v>
      </c>
      <c r="I44" s="26">
        <v>0.06</v>
      </c>
      <c r="J44" s="7" t="s">
        <v>3551</v>
      </c>
      <c r="K44" s="21" t="str">
        <f>IFERROR(VLOOKUP(B44,'Equip Table'!A:E,5,FALSE), "No Equipment Rate")</f>
        <v/>
      </c>
      <c r="L44" s="21" t="e">
        <f t="shared" si="0"/>
        <v>#VALUE!</v>
      </c>
      <c r="N44" s="7" t="str">
        <f>IF(COUNTIF($B$2:B44, B44)=1, SUMIF($B:$B,$B44,$I:$I),"")</f>
        <v/>
      </c>
    </row>
    <row r="45" spans="1:14" x14ac:dyDescent="0.25">
      <c r="A45" s="7" t="str">
        <f>IF(E45="","",IFERROR(VLOOKUP(E45,'Job Table'!A:D,4,FALSE),"New Job List Needed"))</f>
        <v>DFW</v>
      </c>
      <c r="B45" s="7" t="s">
        <v>3087</v>
      </c>
      <c r="C45" s="7" t="str">
        <f>IFERROR(VLOOKUP(B45,'Equip Rates'!A:C,2,FALSE),"No Equipment Number")</f>
        <v>No Equipment Number</v>
      </c>
      <c r="D45" s="8">
        <f>Summary!$F$2</f>
        <v>45777</v>
      </c>
      <c r="E45" s="26" t="s">
        <v>290</v>
      </c>
      <c r="F45" s="7">
        <v>1</v>
      </c>
      <c r="G45" s="7" t="s">
        <v>2</v>
      </c>
      <c r="H45" s="7">
        <v>4</v>
      </c>
      <c r="I45" s="26">
        <v>0.1</v>
      </c>
      <c r="J45" s="7" t="s">
        <v>3551</v>
      </c>
      <c r="K45" s="21" t="str">
        <f>IFERROR(VLOOKUP(B45,'Equip Table'!A:E,5,FALSE), "No Equipment Rate")</f>
        <v/>
      </c>
      <c r="L45" s="21" t="e">
        <f t="shared" si="0"/>
        <v>#VALUE!</v>
      </c>
      <c r="N45" s="7" t="str">
        <f>IF(COUNTIF($B$2:B45, B45)=1, SUMIF($B:$B,$B45,$I:$I),"")</f>
        <v/>
      </c>
    </row>
    <row r="46" spans="1:14" x14ac:dyDescent="0.25">
      <c r="A46" s="7" t="str">
        <f>IF(E46="","",IFERROR(VLOOKUP(E46,'Job Table'!A:D,4,FALSE),"New Job List Needed"))</f>
        <v>DFW</v>
      </c>
      <c r="B46" s="7" t="s">
        <v>3087</v>
      </c>
      <c r="C46" s="7" t="str">
        <f>IFERROR(VLOOKUP(B46,'Equip Rates'!A:C,2,FALSE),"No Equipment Number")</f>
        <v>No Equipment Number</v>
      </c>
      <c r="D46" s="8">
        <f>Summary!$F$2</f>
        <v>45777</v>
      </c>
      <c r="E46" s="26" t="s">
        <v>292</v>
      </c>
      <c r="F46" s="7">
        <v>1</v>
      </c>
      <c r="G46" s="7" t="s">
        <v>2</v>
      </c>
      <c r="H46" s="7">
        <v>4</v>
      </c>
      <c r="I46" s="26">
        <v>0.12</v>
      </c>
      <c r="J46" s="7" t="s">
        <v>3551</v>
      </c>
      <c r="K46" s="21" t="str">
        <f>IFERROR(VLOOKUP(B46,'Equip Table'!A:E,5,FALSE), "No Equipment Rate")</f>
        <v/>
      </c>
      <c r="L46" s="21" t="e">
        <f t="shared" si="0"/>
        <v>#VALUE!</v>
      </c>
      <c r="N46" s="7" t="str">
        <f>IF(COUNTIF($B$2:B46, B46)=1, SUMIF($B:$B,$B46,$I:$I),"")</f>
        <v/>
      </c>
    </row>
    <row r="47" spans="1:14" x14ac:dyDescent="0.25">
      <c r="A47" s="7" t="str">
        <f>IF(E47="","",IFERROR(VLOOKUP(E47,'Job Table'!A:D,4,FALSE),"New Job List Needed"))</f>
        <v>DFW</v>
      </c>
      <c r="B47" s="7" t="s">
        <v>3087</v>
      </c>
      <c r="C47" s="7" t="str">
        <f>IFERROR(VLOOKUP(B47,'Equip Rates'!A:C,2,FALSE),"No Equipment Number")</f>
        <v>No Equipment Number</v>
      </c>
      <c r="D47" s="8">
        <f>Summary!$F$2</f>
        <v>45777</v>
      </c>
      <c r="E47" s="26" t="s">
        <v>574</v>
      </c>
      <c r="F47" s="7">
        <v>1</v>
      </c>
      <c r="G47" s="7" t="s">
        <v>2</v>
      </c>
      <c r="H47" s="7">
        <v>4</v>
      </c>
      <c r="I47" s="26">
        <v>0.12</v>
      </c>
      <c r="J47" s="7" t="s">
        <v>3551</v>
      </c>
      <c r="K47" s="21" t="str">
        <f>IFERROR(VLOOKUP(B47,'Equip Table'!A:E,5,FALSE), "No Equipment Rate")</f>
        <v/>
      </c>
      <c r="L47" s="21" t="e">
        <f t="shared" si="0"/>
        <v>#VALUE!</v>
      </c>
      <c r="N47" s="7" t="str">
        <f>IF(COUNTIF($B$2:B47, B47)=1, SUMIF($B:$B,$B47,$I:$I),"")</f>
        <v/>
      </c>
    </row>
    <row r="48" spans="1:14" x14ac:dyDescent="0.25">
      <c r="A48" s="7" t="str">
        <f>IF(E48="","",IFERROR(VLOOKUP(E48,'Job Table'!A:D,4,FALSE),"New Job List Needed"))</f>
        <v>DFW</v>
      </c>
      <c r="B48" s="7" t="s">
        <v>3087</v>
      </c>
      <c r="C48" s="7" t="str">
        <f>IFERROR(VLOOKUP(B48,'Equip Rates'!A:C,2,FALSE),"No Equipment Number")</f>
        <v>No Equipment Number</v>
      </c>
      <c r="D48" s="8">
        <f>Summary!$F$2</f>
        <v>45777</v>
      </c>
      <c r="E48" s="26" t="s">
        <v>579</v>
      </c>
      <c r="F48" s="7">
        <v>1</v>
      </c>
      <c r="G48" s="7" t="s">
        <v>2</v>
      </c>
      <c r="H48" s="7">
        <v>4</v>
      </c>
      <c r="I48" s="26">
        <v>7.0000000000000007E-2</v>
      </c>
      <c r="J48" s="7" t="s">
        <v>3551</v>
      </c>
      <c r="K48" s="21" t="str">
        <f>IFERROR(VLOOKUP(B48,'Equip Table'!A:E,5,FALSE), "No Equipment Rate")</f>
        <v/>
      </c>
      <c r="L48" s="21" t="e">
        <f t="shared" si="0"/>
        <v>#VALUE!</v>
      </c>
      <c r="N48" s="7" t="str">
        <f>IF(COUNTIF($B$2:B48, B48)=1, SUMIF($B:$B,$B48,$I:$I),"")</f>
        <v/>
      </c>
    </row>
    <row r="49" spans="1:14" x14ac:dyDescent="0.25">
      <c r="A49" s="7" t="str">
        <f>IF(E49="","",IFERROR(VLOOKUP(E49,'Job Table'!A:D,4,FALSE),"New Job List Needed"))</f>
        <v>DFW</v>
      </c>
      <c r="B49" s="7" t="s">
        <v>3087</v>
      </c>
      <c r="C49" s="7" t="str">
        <f>IFERROR(VLOOKUP(B49,'Equip Rates'!A:C,2,FALSE),"No Equipment Number")</f>
        <v>No Equipment Number</v>
      </c>
      <c r="D49" s="8">
        <f>Summary!$F$2</f>
        <v>45777</v>
      </c>
      <c r="E49" s="26" t="s">
        <v>3173</v>
      </c>
      <c r="F49" s="7">
        <v>1</v>
      </c>
      <c r="G49" s="7" t="s">
        <v>2</v>
      </c>
      <c r="H49" s="7">
        <v>4</v>
      </c>
      <c r="I49" s="26">
        <v>0.08</v>
      </c>
      <c r="J49" s="7" t="s">
        <v>3551</v>
      </c>
      <c r="K49" s="21" t="str">
        <f>IFERROR(VLOOKUP(B49,'Equip Table'!A:E,5,FALSE), "No Equipment Rate")</f>
        <v/>
      </c>
      <c r="L49" s="21" t="e">
        <f t="shared" si="0"/>
        <v>#VALUE!</v>
      </c>
      <c r="N49" s="7" t="str">
        <f>IF(COUNTIF($B$2:B49, B49)=1, SUMIF($B:$B,$B49,$I:$I),"")</f>
        <v/>
      </c>
    </row>
    <row r="50" spans="1:14" x14ac:dyDescent="0.25">
      <c r="A50" s="7" t="str">
        <f>IF(E50="","",IFERROR(VLOOKUP(E50,'Job Table'!A:D,4,FALSE),"New Job List Needed"))</f>
        <v>DFW</v>
      </c>
      <c r="B50" s="7" t="s">
        <v>3087</v>
      </c>
      <c r="C50" s="7" t="str">
        <f>IFERROR(VLOOKUP(B50,'Equip Rates'!A:C,2,FALSE),"No Equipment Number")</f>
        <v>No Equipment Number</v>
      </c>
      <c r="D50" s="8">
        <f>Summary!$F$2</f>
        <v>45777</v>
      </c>
      <c r="E50" s="26" t="s">
        <v>3321</v>
      </c>
      <c r="F50" s="7">
        <v>1</v>
      </c>
      <c r="G50" s="7" t="s">
        <v>3592</v>
      </c>
      <c r="H50" s="7">
        <v>4</v>
      </c>
      <c r="I50" s="26">
        <v>0.03</v>
      </c>
      <c r="J50" s="7" t="s">
        <v>3551</v>
      </c>
      <c r="K50" s="21" t="str">
        <f>IFERROR(VLOOKUP(B50,'Equip Table'!A:E,5,FALSE), "No Equipment Rate")</f>
        <v/>
      </c>
      <c r="L50" s="21" t="e">
        <f t="shared" si="0"/>
        <v>#VALUE!</v>
      </c>
      <c r="N50" s="7" t="str">
        <f>IF(COUNTIF($B$2:B50, B50)=1, SUMIF($B:$B,$B50,$I:$I),"")</f>
        <v/>
      </c>
    </row>
    <row r="51" spans="1:14" x14ac:dyDescent="0.25">
      <c r="A51" s="7" t="str">
        <f>IF(E51="","",IFERROR(VLOOKUP(E51,'Job Table'!A:D,4,FALSE),"New Job List Needed"))</f>
        <v>WT</v>
      </c>
      <c r="B51" s="7" t="s">
        <v>3087</v>
      </c>
      <c r="C51" s="7" t="str">
        <f>IFERROR(VLOOKUP(B51,'Equip Rates'!A:C,2,FALSE),"No Equipment Number")</f>
        <v>No Equipment Number</v>
      </c>
      <c r="D51" s="8">
        <f>Summary!$F$2</f>
        <v>45777</v>
      </c>
      <c r="E51" s="26" t="s">
        <v>240</v>
      </c>
      <c r="F51" s="7">
        <v>1</v>
      </c>
      <c r="G51" s="7" t="s">
        <v>2</v>
      </c>
      <c r="H51" s="7">
        <v>4</v>
      </c>
      <c r="I51" s="26">
        <v>0.03</v>
      </c>
      <c r="J51" s="7" t="s">
        <v>3551</v>
      </c>
      <c r="K51" s="21" t="str">
        <f>IFERROR(VLOOKUP(B51,'Equip Table'!A:E,5,FALSE), "No Equipment Rate")</f>
        <v/>
      </c>
      <c r="L51" s="21" t="e">
        <f t="shared" si="0"/>
        <v>#VALUE!</v>
      </c>
      <c r="N51" s="7" t="str">
        <f>IF(COUNTIF($B$2:B51, B51)=1, SUMIF($B:$B,$B51,$I:$I),"")</f>
        <v/>
      </c>
    </row>
    <row r="52" spans="1:14" x14ac:dyDescent="0.25">
      <c r="A52" s="7" t="str">
        <f>IF(E52="","",IFERROR(VLOOKUP(E52,'Job Table'!A:D,4,FALSE),"New Job List Needed"))</f>
        <v>WT</v>
      </c>
      <c r="B52" s="7" t="s">
        <v>3088</v>
      </c>
      <c r="C52" s="7" t="str">
        <f>IFERROR(VLOOKUP(B52,'Equip Rates'!A:C,2,FALSE),"No Equipment Number")</f>
        <v>No Equipment Number</v>
      </c>
      <c r="D52" s="8">
        <f>Summary!$F$2</f>
        <v>45777</v>
      </c>
      <c r="E52" s="26" t="s">
        <v>240</v>
      </c>
      <c r="F52" s="7">
        <v>1</v>
      </c>
      <c r="G52" s="7" t="s">
        <v>2</v>
      </c>
      <c r="H52" s="7">
        <v>4</v>
      </c>
      <c r="I52" s="26">
        <v>0.78</v>
      </c>
      <c r="J52" s="7" t="s">
        <v>3551</v>
      </c>
      <c r="K52" s="21" t="str">
        <f>IFERROR(VLOOKUP(B52,'Equip Table'!A:E,5,FALSE), "No Equipment Rate")</f>
        <v/>
      </c>
      <c r="L52" s="21" t="e">
        <f t="shared" si="0"/>
        <v>#VALUE!</v>
      </c>
      <c r="N52" s="7">
        <f>IF(COUNTIF($B$2:B52, B52)=1, SUMIF($B:$B,$B52,$I:$I),"")</f>
        <v>0.95000000000000007</v>
      </c>
    </row>
    <row r="53" spans="1:14" x14ac:dyDescent="0.25">
      <c r="A53" s="7" t="str">
        <f>IF(E53="","",IFERROR(VLOOKUP(E53,'Job Table'!A:D,4,FALSE),"New Job List Needed"))</f>
        <v>WT</v>
      </c>
      <c r="B53" s="7" t="s">
        <v>3088</v>
      </c>
      <c r="C53" s="7" t="str">
        <f>IFERROR(VLOOKUP(B53,'Equip Rates'!A:C,2,FALSE),"No Equipment Number")</f>
        <v>No Equipment Number</v>
      </c>
      <c r="D53" s="8">
        <f>Summary!$F$2</f>
        <v>45777</v>
      </c>
      <c r="E53" s="26" t="s">
        <v>3175</v>
      </c>
      <c r="F53" s="7">
        <v>1</v>
      </c>
      <c r="G53" s="7" t="s">
        <v>2</v>
      </c>
      <c r="H53" s="7">
        <v>4</v>
      </c>
      <c r="I53" s="26">
        <v>0.17</v>
      </c>
      <c r="J53" s="7" t="s">
        <v>3551</v>
      </c>
      <c r="K53" s="21" t="str">
        <f>IFERROR(VLOOKUP(B53,'Equip Table'!A:E,5,FALSE), "No Equipment Rate")</f>
        <v/>
      </c>
      <c r="L53" s="21" t="e">
        <f t="shared" si="0"/>
        <v>#VALUE!</v>
      </c>
      <c r="N53" s="7" t="str">
        <f>IF(COUNTIF($B$2:B53, B53)=1, SUMIF($B:$B,$B53,$I:$I),"")</f>
        <v/>
      </c>
    </row>
    <row r="54" spans="1:14" x14ac:dyDescent="0.25">
      <c r="A54" s="7" t="str">
        <f>IF(E54="","",IFERROR(VLOOKUP(E54,'Job Table'!A:D,4,FALSE),"New Job List Needed"))</f>
        <v>DFW</v>
      </c>
      <c r="B54" s="7" t="s">
        <v>3089</v>
      </c>
      <c r="C54" s="7" t="str">
        <f>IFERROR(VLOOKUP(B54,'Equip Rates'!A:C,2,FALSE),"No Equipment Number")</f>
        <v>No Equipment Number</v>
      </c>
      <c r="D54" s="8">
        <f>Summary!$F$2</f>
        <v>45777</v>
      </c>
      <c r="E54" s="26" t="s">
        <v>574</v>
      </c>
      <c r="F54" s="7">
        <v>1</v>
      </c>
      <c r="G54" s="7" t="s">
        <v>2</v>
      </c>
      <c r="H54" s="7">
        <v>4</v>
      </c>
      <c r="I54" s="26">
        <v>0.96</v>
      </c>
      <c r="J54" s="7" t="s">
        <v>3551</v>
      </c>
      <c r="K54" s="21" t="str">
        <f>IFERROR(VLOOKUP(B54,'Equip Table'!A:E,5,FALSE), "No Equipment Rate")</f>
        <v/>
      </c>
      <c r="L54" s="21" t="e">
        <f t="shared" si="0"/>
        <v>#VALUE!</v>
      </c>
      <c r="N54" s="7">
        <f>IF(COUNTIF($B$2:B54, B54)=1, SUMIF($B:$B,$B54,$I:$I),"")</f>
        <v>0.96</v>
      </c>
    </row>
    <row r="55" spans="1:14" x14ac:dyDescent="0.25">
      <c r="A55" s="7" t="str">
        <f>IF(E55="","",IFERROR(VLOOKUP(E55,'Job Table'!A:D,4,FALSE),"New Job List Needed"))</f>
        <v>DFW</v>
      </c>
      <c r="B55" s="7" t="s">
        <v>3090</v>
      </c>
      <c r="C55" s="7" t="str">
        <f>IFERROR(VLOOKUP(B55,'Equip Rates'!A:C,2,FALSE),"No Equipment Number")</f>
        <v>No Equipment Number</v>
      </c>
      <c r="D55" s="8">
        <f>Summary!$F$2</f>
        <v>45777</v>
      </c>
      <c r="E55" s="26" t="s">
        <v>3173</v>
      </c>
      <c r="F55" s="7">
        <v>1</v>
      </c>
      <c r="G55" s="7" t="s">
        <v>2</v>
      </c>
      <c r="H55" s="7">
        <v>4</v>
      </c>
      <c r="I55" s="26">
        <v>1</v>
      </c>
      <c r="J55" s="7" t="s">
        <v>3551</v>
      </c>
      <c r="K55" s="21" t="str">
        <f>IFERROR(VLOOKUP(B55,'Equip Table'!A:E,5,FALSE), "No Equipment Rate")</f>
        <v/>
      </c>
      <c r="L55" s="21" t="e">
        <f t="shared" si="0"/>
        <v>#VALUE!</v>
      </c>
      <c r="N55" s="7">
        <f>IF(COUNTIF($B$2:B55, B55)=1, SUMIF($B:$B,$B55,$I:$I),"")</f>
        <v>1</v>
      </c>
    </row>
    <row r="56" spans="1:14" x14ac:dyDescent="0.25">
      <c r="A56" s="7" t="str">
        <f>IF(E56="","",IFERROR(VLOOKUP(E56,'Job Table'!A:D,4,FALSE),"New Job List Needed"))</f>
        <v>DFW</v>
      </c>
      <c r="B56" s="7" t="s">
        <v>3091</v>
      </c>
      <c r="C56" s="7" t="str">
        <f>IFERROR(VLOOKUP(B56,'Equip Rates'!A:C,2,FALSE),"No Equipment Number")</f>
        <v>No Equipment Number</v>
      </c>
      <c r="D56" s="8">
        <f>Summary!$F$2</f>
        <v>45777</v>
      </c>
      <c r="E56" s="26" t="s">
        <v>276</v>
      </c>
      <c r="F56" s="7">
        <v>1</v>
      </c>
      <c r="G56" s="7" t="s">
        <v>2</v>
      </c>
      <c r="H56" s="7">
        <v>4</v>
      </c>
      <c r="I56" s="26">
        <v>7.0000000000000007E-2</v>
      </c>
      <c r="J56" s="7" t="s">
        <v>3551</v>
      </c>
      <c r="K56" s="21" t="str">
        <f>IFERROR(VLOOKUP(B56,'Equip Table'!A:E,5,FALSE), "No Equipment Rate")</f>
        <v/>
      </c>
      <c r="L56" s="21" t="e">
        <f t="shared" si="0"/>
        <v>#VALUE!</v>
      </c>
      <c r="N56" s="7">
        <f>IF(COUNTIF($B$2:B56, B56)=1, SUMIF($B:$B,$B56,$I:$I),"")</f>
        <v>1.0000000000000002</v>
      </c>
    </row>
    <row r="57" spans="1:14" x14ac:dyDescent="0.25">
      <c r="A57" s="7" t="str">
        <f>IF(E57="","",IFERROR(VLOOKUP(E57,'Job Table'!A:D,4,FALSE),"New Job List Needed"))</f>
        <v>DFW</v>
      </c>
      <c r="B57" s="7" t="s">
        <v>3091</v>
      </c>
      <c r="C57" s="7" t="str">
        <f>IFERROR(VLOOKUP(B57,'Equip Rates'!A:C,2,FALSE),"No Equipment Number")</f>
        <v>No Equipment Number</v>
      </c>
      <c r="D57" s="8">
        <f>Summary!$F$2</f>
        <v>45777</v>
      </c>
      <c r="E57" s="26" t="s">
        <v>4</v>
      </c>
      <c r="F57" s="7">
        <v>1</v>
      </c>
      <c r="G57" s="7" t="s">
        <v>2</v>
      </c>
      <c r="H57" s="7">
        <v>4</v>
      </c>
      <c r="I57" s="26">
        <v>0.12</v>
      </c>
      <c r="J57" s="7" t="s">
        <v>3551</v>
      </c>
      <c r="K57" s="21" t="str">
        <f>IFERROR(VLOOKUP(B57,'Equip Table'!A:E,5,FALSE), "No Equipment Rate")</f>
        <v/>
      </c>
      <c r="L57" s="21" t="e">
        <f t="shared" si="0"/>
        <v>#VALUE!</v>
      </c>
      <c r="N57" s="7" t="str">
        <f>IF(COUNTIF($B$2:B57, B57)=1, SUMIF($B:$B,$B57,$I:$I),"")</f>
        <v/>
      </c>
    </row>
    <row r="58" spans="1:14" x14ac:dyDescent="0.25">
      <c r="A58" s="7" t="str">
        <f>IF(E58="","",IFERROR(VLOOKUP(E58,'Job Table'!A:D,4,FALSE),"New Job List Needed"))</f>
        <v>DFW</v>
      </c>
      <c r="B58" s="7" t="s">
        <v>3091</v>
      </c>
      <c r="C58" s="7" t="str">
        <f>IFERROR(VLOOKUP(B58,'Equip Rates'!A:C,2,FALSE),"No Equipment Number")</f>
        <v>No Equipment Number</v>
      </c>
      <c r="D58" s="8">
        <f>Summary!$F$2</f>
        <v>45777</v>
      </c>
      <c r="E58" s="26" t="s">
        <v>1</v>
      </c>
      <c r="F58" s="7">
        <v>1</v>
      </c>
      <c r="G58" s="7" t="s">
        <v>2</v>
      </c>
      <c r="H58" s="7">
        <v>4</v>
      </c>
      <c r="I58" s="26">
        <v>0.03</v>
      </c>
      <c r="J58" s="7" t="s">
        <v>3551</v>
      </c>
      <c r="K58" s="21" t="str">
        <f>IFERROR(VLOOKUP(B58,'Equip Table'!A:E,5,FALSE), "No Equipment Rate")</f>
        <v/>
      </c>
      <c r="L58" s="21" t="e">
        <f t="shared" si="0"/>
        <v>#VALUE!</v>
      </c>
      <c r="N58" s="7" t="str">
        <f>IF(COUNTIF($B$2:B58, B58)=1, SUMIF($B:$B,$B58,$I:$I),"")</f>
        <v/>
      </c>
    </row>
    <row r="59" spans="1:14" x14ac:dyDescent="0.25">
      <c r="A59" s="7" t="str">
        <f>IF(E59="","",IFERROR(VLOOKUP(E59,'Job Table'!A:D,4,FALSE),"New Job List Needed"))</f>
        <v>DFW</v>
      </c>
      <c r="B59" s="7" t="s">
        <v>3091</v>
      </c>
      <c r="C59" s="7" t="str">
        <f>IFERROR(VLOOKUP(B59,'Equip Rates'!A:C,2,FALSE),"No Equipment Number")</f>
        <v>No Equipment Number</v>
      </c>
      <c r="D59" s="8">
        <f>Summary!$F$2</f>
        <v>45777</v>
      </c>
      <c r="E59" s="26" t="s">
        <v>6</v>
      </c>
      <c r="F59" s="7">
        <v>1</v>
      </c>
      <c r="G59" s="7" t="s">
        <v>2</v>
      </c>
      <c r="H59" s="7">
        <v>4</v>
      </c>
      <c r="I59" s="26">
        <v>0.06</v>
      </c>
      <c r="J59" s="7" t="s">
        <v>3551</v>
      </c>
      <c r="K59" s="21" t="str">
        <f>IFERROR(VLOOKUP(B59,'Equip Table'!A:E,5,FALSE), "No Equipment Rate")</f>
        <v/>
      </c>
      <c r="L59" s="21" t="e">
        <f t="shared" si="0"/>
        <v>#VALUE!</v>
      </c>
      <c r="N59" s="7" t="str">
        <f>IF(COUNTIF($B$2:B59, B59)=1, SUMIF($B:$B,$B59,$I:$I),"")</f>
        <v/>
      </c>
    </row>
    <row r="60" spans="1:14" x14ac:dyDescent="0.25">
      <c r="A60" s="7" t="str">
        <f>IF(E60="","",IFERROR(VLOOKUP(E60,'Job Table'!A:D,4,FALSE),"New Job List Needed"))</f>
        <v>DFW</v>
      </c>
      <c r="B60" s="7" t="s">
        <v>3091</v>
      </c>
      <c r="C60" s="7" t="str">
        <f>IFERROR(VLOOKUP(B60,'Equip Rates'!A:C,2,FALSE),"No Equipment Number")</f>
        <v>No Equipment Number</v>
      </c>
      <c r="D60" s="8">
        <f>Summary!$F$2</f>
        <v>45777</v>
      </c>
      <c r="E60" s="26" t="s">
        <v>288</v>
      </c>
      <c r="F60" s="7">
        <v>1</v>
      </c>
      <c r="G60" s="7" t="s">
        <v>2</v>
      </c>
      <c r="H60" s="7">
        <v>4</v>
      </c>
      <c r="I60" s="26">
        <v>7.0000000000000007E-2</v>
      </c>
      <c r="J60" s="7" t="s">
        <v>3551</v>
      </c>
      <c r="K60" s="21" t="str">
        <f>IFERROR(VLOOKUP(B60,'Equip Table'!A:E,5,FALSE), "No Equipment Rate")</f>
        <v/>
      </c>
      <c r="L60" s="21" t="e">
        <f t="shared" si="0"/>
        <v>#VALUE!</v>
      </c>
      <c r="N60" s="7" t="str">
        <f>IF(COUNTIF($B$2:B60, B60)=1, SUMIF($B:$B,$B60,$I:$I),"")</f>
        <v/>
      </c>
    </row>
    <row r="61" spans="1:14" x14ac:dyDescent="0.25">
      <c r="A61" s="7" t="str">
        <f>IF(E61="","",IFERROR(VLOOKUP(E61,'Job Table'!A:D,4,FALSE),"New Job List Needed"))</f>
        <v>DFW</v>
      </c>
      <c r="B61" s="7" t="s">
        <v>3091</v>
      </c>
      <c r="C61" s="7" t="str">
        <f>IFERROR(VLOOKUP(B61,'Equip Rates'!A:C,2,FALSE),"No Equipment Number")</f>
        <v>No Equipment Number</v>
      </c>
      <c r="D61" s="8">
        <f>Summary!$F$2</f>
        <v>45777</v>
      </c>
      <c r="E61" s="7" t="s">
        <v>290</v>
      </c>
      <c r="F61" s="7">
        <v>1</v>
      </c>
      <c r="G61" s="7" t="s">
        <v>2</v>
      </c>
      <c r="H61" s="7">
        <v>4</v>
      </c>
      <c r="I61" s="26">
        <v>0.13</v>
      </c>
      <c r="J61" s="7" t="s">
        <v>3551</v>
      </c>
      <c r="K61" s="21" t="str">
        <f>IFERROR(VLOOKUP(B61,'Equip Table'!A:E,5,FALSE), "No Equipment Rate")</f>
        <v/>
      </c>
      <c r="L61" s="21" t="e">
        <f t="shared" si="0"/>
        <v>#VALUE!</v>
      </c>
      <c r="N61" s="7" t="str">
        <f>IF(COUNTIF($B$2:B61, B61)=1, SUMIF($B:$B,$B61,$I:$I),"")</f>
        <v/>
      </c>
    </row>
    <row r="62" spans="1:14" x14ac:dyDescent="0.25">
      <c r="A62" s="7" t="str">
        <f>IF(E62="","",IFERROR(VLOOKUP(E62,'Job Table'!A:D,4,FALSE),"New Job List Needed"))</f>
        <v>DFW</v>
      </c>
      <c r="B62" s="7" t="s">
        <v>3091</v>
      </c>
      <c r="C62" s="7" t="str">
        <f>IFERROR(VLOOKUP(B62,'Equip Rates'!A:C,2,FALSE),"No Equipment Number")</f>
        <v>No Equipment Number</v>
      </c>
      <c r="D62" s="8">
        <f>Summary!$F$2</f>
        <v>45777</v>
      </c>
      <c r="E62" s="26" t="s">
        <v>292</v>
      </c>
      <c r="F62" s="7">
        <v>1</v>
      </c>
      <c r="G62" s="7" t="s">
        <v>2</v>
      </c>
      <c r="H62" s="7">
        <v>4</v>
      </c>
      <c r="I62" s="26">
        <v>0.13</v>
      </c>
      <c r="J62" s="7" t="s">
        <v>3551</v>
      </c>
      <c r="K62" s="21" t="str">
        <f>IFERROR(VLOOKUP(B62,'Equip Table'!A:E,5,FALSE), "No Equipment Rate")</f>
        <v/>
      </c>
      <c r="L62" s="21" t="e">
        <f t="shared" si="0"/>
        <v>#VALUE!</v>
      </c>
      <c r="N62" s="7" t="str">
        <f>IF(COUNTIF($B$2:B62, B62)=1, SUMIF($B:$B,$B62,$I:$I),"")</f>
        <v/>
      </c>
    </row>
    <row r="63" spans="1:14" x14ac:dyDescent="0.25">
      <c r="A63" s="7" t="str">
        <f>IF(E63="","",IFERROR(VLOOKUP(E63,'Job Table'!A:D,4,FALSE),"New Job List Needed"))</f>
        <v>DFW</v>
      </c>
      <c r="B63" s="7" t="s">
        <v>3091</v>
      </c>
      <c r="C63" s="7" t="str">
        <f>IFERROR(VLOOKUP(B63,'Equip Rates'!A:C,2,FALSE),"No Equipment Number")</f>
        <v>No Equipment Number</v>
      </c>
      <c r="D63" s="8">
        <f>Summary!$F$2</f>
        <v>45777</v>
      </c>
      <c r="E63" s="26" t="s">
        <v>574</v>
      </c>
      <c r="F63" s="7">
        <v>1</v>
      </c>
      <c r="G63" s="7" t="s">
        <v>2</v>
      </c>
      <c r="H63" s="7">
        <v>4</v>
      </c>
      <c r="I63" s="26">
        <v>0.06</v>
      </c>
      <c r="J63" s="7" t="s">
        <v>3551</v>
      </c>
      <c r="K63" s="21" t="str">
        <f>IFERROR(VLOOKUP(B63,'Equip Table'!A:E,5,FALSE), "No Equipment Rate")</f>
        <v/>
      </c>
      <c r="L63" s="21" t="e">
        <f t="shared" si="0"/>
        <v>#VALUE!</v>
      </c>
      <c r="N63" s="7" t="str">
        <f>IF(COUNTIF($B$2:B63, B63)=1, SUMIF($B:$B,$B63,$I:$I),"")</f>
        <v/>
      </c>
    </row>
    <row r="64" spans="1:14" x14ac:dyDescent="0.25">
      <c r="A64" s="7" t="str">
        <f>IF(E64="","",IFERROR(VLOOKUP(E64,'Job Table'!A:D,4,FALSE),"New Job List Needed"))</f>
        <v>DFW</v>
      </c>
      <c r="B64" s="7" t="s">
        <v>3091</v>
      </c>
      <c r="C64" s="7" t="str">
        <f>IFERROR(VLOOKUP(B64,'Equip Rates'!A:C,2,FALSE),"No Equipment Number")</f>
        <v>No Equipment Number</v>
      </c>
      <c r="D64" s="8">
        <f>Summary!$F$2</f>
        <v>45777</v>
      </c>
      <c r="E64" s="26" t="s">
        <v>3171</v>
      </c>
      <c r="F64" s="7">
        <v>1</v>
      </c>
      <c r="G64" s="7" t="s">
        <v>2</v>
      </c>
      <c r="H64" s="7">
        <v>4</v>
      </c>
      <c r="I64" s="26">
        <v>0.03</v>
      </c>
      <c r="J64" s="7" t="s">
        <v>3551</v>
      </c>
      <c r="K64" s="21" t="str">
        <f>IFERROR(VLOOKUP(B64,'Equip Table'!A:E,5,FALSE), "No Equipment Rate")</f>
        <v/>
      </c>
      <c r="L64" s="21" t="e">
        <f t="shared" si="0"/>
        <v>#VALUE!</v>
      </c>
      <c r="N64" s="7" t="str">
        <f>IF(COUNTIF($B$2:B64, B64)=1, SUMIF($B:$B,$B64,$I:$I),"")</f>
        <v/>
      </c>
    </row>
    <row r="65" spans="1:14" x14ac:dyDescent="0.25">
      <c r="A65" s="7" t="str">
        <f>IF(E65="","",IFERROR(VLOOKUP(E65,'Job Table'!A:D,4,FALSE),"New Job List Needed"))</f>
        <v>DFW</v>
      </c>
      <c r="B65" s="7" t="s">
        <v>3091</v>
      </c>
      <c r="C65" s="7" t="str">
        <f>IFERROR(VLOOKUP(B65,'Equip Rates'!A:C,2,FALSE),"No Equipment Number")</f>
        <v>No Equipment Number</v>
      </c>
      <c r="D65" s="8">
        <f>Summary!$F$2</f>
        <v>45777</v>
      </c>
      <c r="E65" s="26" t="s">
        <v>3173</v>
      </c>
      <c r="F65" s="7">
        <v>1</v>
      </c>
      <c r="G65" s="7" t="s">
        <v>2</v>
      </c>
      <c r="H65" s="7">
        <v>4</v>
      </c>
      <c r="I65" s="26">
        <v>0.05</v>
      </c>
      <c r="J65" s="7" t="s">
        <v>3551</v>
      </c>
      <c r="K65" s="21" t="str">
        <f>IFERROR(VLOOKUP(B65,'Equip Table'!A:E,5,FALSE), "No Equipment Rate")</f>
        <v/>
      </c>
      <c r="L65" s="21" t="e">
        <f t="shared" si="0"/>
        <v>#VALUE!</v>
      </c>
      <c r="N65" s="7" t="str">
        <f>IF(COUNTIF($B$2:B65, B65)=1, SUMIF($B:$B,$B65,$I:$I),"")</f>
        <v/>
      </c>
    </row>
    <row r="66" spans="1:14" x14ac:dyDescent="0.25">
      <c r="A66" s="7" t="str">
        <f>IF(E66="","",IFERROR(VLOOKUP(E66,'Job Table'!A:D,4,FALSE),"New Job List Needed"))</f>
        <v>DFW</v>
      </c>
      <c r="B66" s="7" t="s">
        <v>3091</v>
      </c>
      <c r="C66" s="7" t="str">
        <f>IFERROR(VLOOKUP(B66,'Equip Rates'!A:C,2,FALSE),"No Equipment Number")</f>
        <v>No Equipment Number</v>
      </c>
      <c r="D66" s="8">
        <f>Summary!$F$2</f>
        <v>45777</v>
      </c>
      <c r="E66" s="26" t="s">
        <v>3321</v>
      </c>
      <c r="F66" s="7">
        <v>1</v>
      </c>
      <c r="G66" s="7" t="s">
        <v>3592</v>
      </c>
      <c r="H66" s="7">
        <v>4</v>
      </c>
      <c r="I66" s="26">
        <v>0.03</v>
      </c>
      <c r="J66" s="7" t="s">
        <v>3551</v>
      </c>
      <c r="K66" s="21" t="str">
        <f>IFERROR(VLOOKUP(B66,'Equip Table'!A:E,5,FALSE), "No Equipment Rate")</f>
        <v/>
      </c>
      <c r="L66" s="21" t="e">
        <f t="shared" ref="L66:L129" si="1">K66*I66</f>
        <v>#VALUE!</v>
      </c>
      <c r="N66" s="7" t="str">
        <f>IF(COUNTIF($B$2:B66, B66)=1, SUMIF($B:$B,$B66,$I:$I),"")</f>
        <v/>
      </c>
    </row>
    <row r="67" spans="1:14" x14ac:dyDescent="0.25">
      <c r="A67" s="7" t="str">
        <f>IF(E67="","",IFERROR(VLOOKUP(E67,'Job Table'!A:D,4,FALSE),"New Job List Needed"))</f>
        <v>WT</v>
      </c>
      <c r="B67" s="7" t="s">
        <v>3091</v>
      </c>
      <c r="C67" s="7" t="str">
        <f>IFERROR(VLOOKUP(B67,'Equip Rates'!A:C,2,FALSE),"No Equipment Number")</f>
        <v>No Equipment Number</v>
      </c>
      <c r="D67" s="8">
        <f>Summary!$F$2</f>
        <v>45777</v>
      </c>
      <c r="E67" s="7" t="s">
        <v>3175</v>
      </c>
      <c r="F67" s="7">
        <v>1</v>
      </c>
      <c r="G67" s="7" t="s">
        <v>2</v>
      </c>
      <c r="H67" s="7">
        <v>4</v>
      </c>
      <c r="I67" s="26">
        <v>0.22</v>
      </c>
      <c r="J67" s="7" t="s">
        <v>3551</v>
      </c>
      <c r="K67" s="21" t="str">
        <f>IFERROR(VLOOKUP(B67,'Equip Table'!A:E,5,FALSE), "No Equipment Rate")</f>
        <v/>
      </c>
      <c r="L67" s="21" t="e">
        <f t="shared" si="1"/>
        <v>#VALUE!</v>
      </c>
      <c r="N67" s="7" t="str">
        <f>IF(COUNTIF($B$2:B67, B67)=1, SUMIF($B:$B,$B67,$I:$I),"")</f>
        <v/>
      </c>
    </row>
    <row r="68" spans="1:14" x14ac:dyDescent="0.25">
      <c r="A68" s="7" t="str">
        <f>IF(E68="","",IFERROR(VLOOKUP(E68,'Job Table'!A:D,4,FALSE),"New Job List Needed"))</f>
        <v>DFW</v>
      </c>
      <c r="B68" s="7" t="s">
        <v>3092</v>
      </c>
      <c r="C68" s="7" t="str">
        <f>IFERROR(VLOOKUP(B68,'Equip Rates'!A:C,2,FALSE),"No Equipment Number")</f>
        <v>No Equipment Number</v>
      </c>
      <c r="D68" s="8">
        <f>Summary!$F$2</f>
        <v>45777</v>
      </c>
      <c r="E68" s="7" t="s">
        <v>4</v>
      </c>
      <c r="F68" s="7">
        <v>1</v>
      </c>
      <c r="G68" s="7" t="s">
        <v>2</v>
      </c>
      <c r="H68" s="7">
        <v>4</v>
      </c>
      <c r="I68" s="26">
        <v>1</v>
      </c>
      <c r="J68" s="7" t="s">
        <v>3551</v>
      </c>
      <c r="K68" s="21" t="str">
        <f>IFERROR(VLOOKUP(B68,'Equip Table'!A:E,5,FALSE), "No Equipment Rate")</f>
        <v/>
      </c>
      <c r="L68" s="21" t="e">
        <f t="shared" si="1"/>
        <v>#VALUE!</v>
      </c>
      <c r="N68" s="7">
        <f>IF(COUNTIF($B$2:B68, B68)=1, SUMIF($B:$B,$B68,$I:$I),"")</f>
        <v>1</v>
      </c>
    </row>
    <row r="69" spans="1:14" x14ac:dyDescent="0.25">
      <c r="A69" s="7" t="str">
        <f>IF(E69="","",IFERROR(VLOOKUP(E69,'Job Table'!A:D,4,FALSE),"New Job List Needed"))</f>
        <v>DFW</v>
      </c>
      <c r="B69" s="7" t="s">
        <v>3093</v>
      </c>
      <c r="C69" s="7" t="str">
        <f>IFERROR(VLOOKUP(B69,'Equip Rates'!A:C,2,FALSE),"No Equipment Number")</f>
        <v>No Equipment Number</v>
      </c>
      <c r="D69" s="8">
        <f>Summary!$F$2</f>
        <v>45777</v>
      </c>
      <c r="E69" s="26" t="s">
        <v>12</v>
      </c>
      <c r="F69" s="7">
        <v>1</v>
      </c>
      <c r="G69" s="7" t="s">
        <v>2</v>
      </c>
      <c r="H69" s="7">
        <v>4</v>
      </c>
      <c r="I69" s="26">
        <v>0.32</v>
      </c>
      <c r="J69" s="7" t="s">
        <v>3551</v>
      </c>
      <c r="K69" s="21" t="str">
        <f>IFERROR(VLOOKUP(B69,'Equip Table'!A:E,5,FALSE), "No Equipment Rate")</f>
        <v/>
      </c>
      <c r="L69" s="21" t="e">
        <f t="shared" si="1"/>
        <v>#VALUE!</v>
      </c>
      <c r="N69" s="7">
        <f>IF(COUNTIF($B$2:B69, B69)=1, SUMIF($B:$B,$B69,$I:$I),"")</f>
        <v>1</v>
      </c>
    </row>
    <row r="70" spans="1:14" x14ac:dyDescent="0.25">
      <c r="A70" s="7" t="str">
        <f>IF(E70="","",IFERROR(VLOOKUP(E70,'Job Table'!A:D,4,FALSE),"New Job List Needed"))</f>
        <v>New Job List Needed</v>
      </c>
      <c r="B70" s="7" t="s">
        <v>3093</v>
      </c>
      <c r="C70" s="7" t="str">
        <f>IFERROR(VLOOKUP(B70,'Equip Rates'!A:C,2,FALSE),"No Equipment Number")</f>
        <v>No Equipment Number</v>
      </c>
      <c r="D70" s="8">
        <f>Summary!$F$2</f>
        <v>45777</v>
      </c>
      <c r="E70" s="26" t="s">
        <v>3502</v>
      </c>
      <c r="F70" s="7">
        <v>1</v>
      </c>
      <c r="G70" s="7" t="s">
        <v>3663</v>
      </c>
      <c r="H70" s="7">
        <v>4</v>
      </c>
      <c r="I70" s="26">
        <v>0.68</v>
      </c>
      <c r="J70" s="7" t="s">
        <v>3551</v>
      </c>
      <c r="K70" s="21" t="str">
        <f>IFERROR(VLOOKUP(B70,'Equip Table'!A:E,5,FALSE), "No Equipment Rate")</f>
        <v/>
      </c>
      <c r="L70" s="21" t="e">
        <f t="shared" si="1"/>
        <v>#VALUE!</v>
      </c>
      <c r="N70" s="7" t="str">
        <f>IF(COUNTIF($B$2:B70, B70)=1, SUMIF($B:$B,$B70,$I:$I),"")</f>
        <v/>
      </c>
    </row>
    <row r="71" spans="1:14" x14ac:dyDescent="0.25">
      <c r="A71" s="7" t="str">
        <f>IF(E71="","",IFERROR(VLOOKUP(E71,'Job Table'!A:D,4,FALSE),"New Job List Needed"))</f>
        <v>WT</v>
      </c>
      <c r="B71" s="7" t="s">
        <v>3094</v>
      </c>
      <c r="C71" s="7" t="str">
        <f>IFERROR(VLOOKUP(B71,'Equip Rates'!A:C,2,FALSE),"No Equipment Number")</f>
        <v>No Equipment Number</v>
      </c>
      <c r="D71" s="8">
        <f>Summary!$F$2</f>
        <v>45777</v>
      </c>
      <c r="E71" s="26" t="s">
        <v>240</v>
      </c>
      <c r="F71" s="7">
        <v>1</v>
      </c>
      <c r="G71" s="7" t="s">
        <v>2</v>
      </c>
      <c r="H71" s="7">
        <v>4</v>
      </c>
      <c r="I71" s="26">
        <v>1</v>
      </c>
      <c r="J71" s="7" t="s">
        <v>3551</v>
      </c>
      <c r="K71" s="21" t="str">
        <f>IFERROR(VLOOKUP(B71,'Equip Table'!A:E,5,FALSE), "No Equipment Rate")</f>
        <v/>
      </c>
      <c r="L71" s="21" t="e">
        <f t="shared" si="1"/>
        <v>#VALUE!</v>
      </c>
      <c r="N71" s="7">
        <f>IF(COUNTIF($B$2:B71, B71)=1, SUMIF($B:$B,$B71,$I:$I),"")</f>
        <v>1</v>
      </c>
    </row>
    <row r="72" spans="1:14" x14ac:dyDescent="0.25">
      <c r="A72" s="7" t="str">
        <f>IF(E72="","",IFERROR(VLOOKUP(E72,'Job Table'!A:D,4,FALSE),"New Job List Needed"))</f>
        <v>DFW</v>
      </c>
      <c r="B72" s="7" t="s">
        <v>3095</v>
      </c>
      <c r="C72" s="7" t="str">
        <f>IFERROR(VLOOKUP(B72,'Equip Rates'!A:C,2,FALSE),"No Equipment Number")</f>
        <v>No Equipment Number</v>
      </c>
      <c r="D72" s="8">
        <f>Summary!$F$2</f>
        <v>45777</v>
      </c>
      <c r="E72" s="26" t="s">
        <v>276</v>
      </c>
      <c r="F72" s="7">
        <v>1</v>
      </c>
      <c r="G72" s="7" t="s">
        <v>2</v>
      </c>
      <c r="H72" s="7">
        <v>4</v>
      </c>
      <c r="I72" s="26">
        <v>0.1</v>
      </c>
      <c r="J72" s="7" t="s">
        <v>3551</v>
      </c>
      <c r="K72" s="21" t="str">
        <f>IFERROR(VLOOKUP(B72,'Equip Table'!A:E,5,FALSE), "No Equipment Rate")</f>
        <v/>
      </c>
      <c r="L72" s="21" t="e">
        <f t="shared" si="1"/>
        <v>#VALUE!</v>
      </c>
      <c r="N72" s="7">
        <f>IF(COUNTIF($B$2:B72, B72)=1, SUMIF($B:$B,$B72,$I:$I),"")</f>
        <v>1</v>
      </c>
    </row>
    <row r="73" spans="1:14" x14ac:dyDescent="0.25">
      <c r="A73" s="7" t="str">
        <f>IF(E73="","",IFERROR(VLOOKUP(E73,'Job Table'!A:D,4,FALSE),"New Job List Needed"))</f>
        <v>DFW</v>
      </c>
      <c r="B73" s="7" t="s">
        <v>3095</v>
      </c>
      <c r="C73" s="7" t="str">
        <f>IFERROR(VLOOKUP(B73,'Equip Rates'!A:C,2,FALSE),"No Equipment Number")</f>
        <v>No Equipment Number</v>
      </c>
      <c r="D73" s="8">
        <f>Summary!$F$2</f>
        <v>45777</v>
      </c>
      <c r="E73" s="26" t="s">
        <v>12</v>
      </c>
      <c r="F73" s="7">
        <v>1</v>
      </c>
      <c r="G73" s="7" t="s">
        <v>2</v>
      </c>
      <c r="H73" s="7">
        <v>4</v>
      </c>
      <c r="I73" s="26">
        <v>0.1</v>
      </c>
      <c r="J73" s="7" t="s">
        <v>3551</v>
      </c>
      <c r="K73" s="21" t="str">
        <f>IFERROR(VLOOKUP(B73,'Equip Table'!A:E,5,FALSE), "No Equipment Rate")</f>
        <v/>
      </c>
      <c r="L73" s="21" t="e">
        <f t="shared" si="1"/>
        <v>#VALUE!</v>
      </c>
      <c r="N73" s="7" t="str">
        <f>IF(COUNTIF($B$2:B73, B73)=1, SUMIF($B:$B,$B73,$I:$I),"")</f>
        <v/>
      </c>
    </row>
    <row r="74" spans="1:14" x14ac:dyDescent="0.25">
      <c r="A74" s="7" t="str">
        <f>IF(E74="","",IFERROR(VLOOKUP(E74,'Job Table'!A:D,4,FALSE),"New Job List Needed"))</f>
        <v>DFW</v>
      </c>
      <c r="B74" s="7" t="s">
        <v>3095</v>
      </c>
      <c r="C74" s="7" t="str">
        <f>IFERROR(VLOOKUP(B74,'Equip Rates'!A:C,2,FALSE),"No Equipment Number")</f>
        <v>No Equipment Number</v>
      </c>
      <c r="D74" s="8">
        <f>Summary!$F$2</f>
        <v>45777</v>
      </c>
      <c r="E74" s="26" t="s">
        <v>288</v>
      </c>
      <c r="F74" s="7">
        <v>1</v>
      </c>
      <c r="G74" s="7" t="s">
        <v>2</v>
      </c>
      <c r="H74" s="7">
        <v>4</v>
      </c>
      <c r="I74" s="26">
        <v>0.15</v>
      </c>
      <c r="J74" s="7" t="s">
        <v>3551</v>
      </c>
      <c r="K74" s="21" t="str">
        <f>IFERROR(VLOOKUP(B74,'Equip Table'!A:E,5,FALSE), "No Equipment Rate")</f>
        <v/>
      </c>
      <c r="L74" s="21" t="e">
        <f t="shared" si="1"/>
        <v>#VALUE!</v>
      </c>
      <c r="N74" s="7" t="str">
        <f>IF(COUNTIF($B$2:B74, B74)=1, SUMIF($B:$B,$B74,$I:$I),"")</f>
        <v/>
      </c>
    </row>
    <row r="75" spans="1:14" x14ac:dyDescent="0.25">
      <c r="A75" s="7" t="str">
        <f>IF(E75="","",IFERROR(VLOOKUP(E75,'Job Table'!A:D,4,FALSE),"New Job List Needed"))</f>
        <v>DFW</v>
      </c>
      <c r="B75" s="7" t="s">
        <v>3095</v>
      </c>
      <c r="C75" s="7" t="str">
        <f>IFERROR(VLOOKUP(B75,'Equip Rates'!A:C,2,FALSE),"No Equipment Number")</f>
        <v>No Equipment Number</v>
      </c>
      <c r="D75" s="8">
        <f>Summary!$F$2</f>
        <v>45777</v>
      </c>
      <c r="E75" s="26" t="s">
        <v>290</v>
      </c>
      <c r="F75" s="7">
        <v>1</v>
      </c>
      <c r="G75" s="7" t="s">
        <v>2</v>
      </c>
      <c r="H75" s="7">
        <v>4</v>
      </c>
      <c r="I75" s="26">
        <v>0.12</v>
      </c>
      <c r="J75" s="7" t="s">
        <v>3551</v>
      </c>
      <c r="K75" s="21" t="str">
        <f>IFERROR(VLOOKUP(B75,'Equip Table'!A:E,5,FALSE), "No Equipment Rate")</f>
        <v/>
      </c>
      <c r="L75" s="21" t="e">
        <f t="shared" si="1"/>
        <v>#VALUE!</v>
      </c>
      <c r="N75" s="7" t="str">
        <f>IF(COUNTIF($B$2:B75, B75)=1, SUMIF($B:$B,$B75,$I:$I),"")</f>
        <v/>
      </c>
    </row>
    <row r="76" spans="1:14" x14ac:dyDescent="0.25">
      <c r="A76" s="7" t="str">
        <f>IF(E76="","",IFERROR(VLOOKUP(E76,'Job Table'!A:D,4,FALSE),"New Job List Needed"))</f>
        <v>DFW</v>
      </c>
      <c r="B76" s="7" t="s">
        <v>3095</v>
      </c>
      <c r="C76" s="7" t="str">
        <f>IFERROR(VLOOKUP(B76,'Equip Rates'!A:C,2,FALSE),"No Equipment Number")</f>
        <v>No Equipment Number</v>
      </c>
      <c r="D76" s="8">
        <f>Summary!$F$2</f>
        <v>45777</v>
      </c>
      <c r="E76" s="26" t="s">
        <v>292</v>
      </c>
      <c r="F76" s="7">
        <v>1</v>
      </c>
      <c r="G76" s="7" t="s">
        <v>2</v>
      </c>
      <c r="H76" s="7">
        <v>4</v>
      </c>
      <c r="I76" s="26">
        <v>0.18</v>
      </c>
      <c r="J76" s="7" t="s">
        <v>3551</v>
      </c>
      <c r="K76" s="21" t="str">
        <f>IFERROR(VLOOKUP(B76,'Equip Table'!A:E,5,FALSE), "No Equipment Rate")</f>
        <v/>
      </c>
      <c r="L76" s="21" t="e">
        <f t="shared" si="1"/>
        <v>#VALUE!</v>
      </c>
      <c r="N76" s="7" t="str">
        <f>IF(COUNTIF($B$2:B76, B76)=1, SUMIF($B:$B,$B76,$I:$I),"")</f>
        <v/>
      </c>
    </row>
    <row r="77" spans="1:14" x14ac:dyDescent="0.25">
      <c r="A77" s="7" t="str">
        <f>IF(E77="","",IFERROR(VLOOKUP(E77,'Job Table'!A:D,4,FALSE),"New Job List Needed"))</f>
        <v>DFW</v>
      </c>
      <c r="B77" s="7" t="s">
        <v>3095</v>
      </c>
      <c r="C77" s="7" t="str">
        <f>IFERROR(VLOOKUP(B77,'Equip Rates'!A:C,2,FALSE),"No Equipment Number")</f>
        <v>No Equipment Number</v>
      </c>
      <c r="D77" s="8">
        <f>Summary!$F$2</f>
        <v>45777</v>
      </c>
      <c r="E77" s="26" t="s">
        <v>574</v>
      </c>
      <c r="F77" s="7">
        <v>1</v>
      </c>
      <c r="G77" s="7" t="s">
        <v>2</v>
      </c>
      <c r="H77" s="7">
        <v>4</v>
      </c>
      <c r="I77" s="26">
        <v>0.13</v>
      </c>
      <c r="J77" s="7" t="s">
        <v>3551</v>
      </c>
      <c r="K77" s="21" t="str">
        <f>IFERROR(VLOOKUP(B77,'Equip Table'!A:E,5,FALSE), "No Equipment Rate")</f>
        <v/>
      </c>
      <c r="L77" s="21" t="e">
        <f t="shared" si="1"/>
        <v>#VALUE!</v>
      </c>
      <c r="N77" s="7" t="str">
        <f>IF(COUNTIF($B$2:B77, B77)=1, SUMIF($B:$B,$B77,$I:$I),"")</f>
        <v/>
      </c>
    </row>
    <row r="78" spans="1:14" x14ac:dyDescent="0.25">
      <c r="A78" s="7" t="str">
        <f>IF(E78="","",IFERROR(VLOOKUP(E78,'Job Table'!A:D,4,FALSE),"New Job List Needed"))</f>
        <v>DFW</v>
      </c>
      <c r="B78" s="7" t="s">
        <v>3095</v>
      </c>
      <c r="C78" s="7" t="str">
        <f>IFERROR(VLOOKUP(B78,'Equip Rates'!A:C,2,FALSE),"No Equipment Number")</f>
        <v>No Equipment Number</v>
      </c>
      <c r="D78" s="8">
        <f>Summary!$F$2</f>
        <v>45777</v>
      </c>
      <c r="E78" s="26" t="s">
        <v>579</v>
      </c>
      <c r="F78" s="7">
        <v>1</v>
      </c>
      <c r="G78" s="7" t="s">
        <v>2</v>
      </c>
      <c r="H78" s="7">
        <v>4</v>
      </c>
      <c r="I78" s="26">
        <v>0.03</v>
      </c>
      <c r="J78" s="7" t="s">
        <v>3551</v>
      </c>
      <c r="K78" s="21" t="str">
        <f>IFERROR(VLOOKUP(B78,'Equip Table'!A:E,5,FALSE), "No Equipment Rate")</f>
        <v/>
      </c>
      <c r="L78" s="21" t="e">
        <f t="shared" si="1"/>
        <v>#VALUE!</v>
      </c>
      <c r="N78" s="7" t="str">
        <f>IF(COUNTIF($B$2:B78, B78)=1, SUMIF($B:$B,$B78,$I:$I),"")</f>
        <v/>
      </c>
    </row>
    <row r="79" spans="1:14" x14ac:dyDescent="0.25">
      <c r="A79" s="7" t="str">
        <f>IF(E79="","",IFERROR(VLOOKUP(E79,'Job Table'!A:D,4,FALSE),"New Job List Needed"))</f>
        <v>DFW</v>
      </c>
      <c r="B79" s="7" t="s">
        <v>3095</v>
      </c>
      <c r="C79" s="7" t="str">
        <f>IFERROR(VLOOKUP(B79,'Equip Rates'!A:C,2,FALSE),"No Equipment Number")</f>
        <v>No Equipment Number</v>
      </c>
      <c r="D79" s="8">
        <f>Summary!$F$2</f>
        <v>45777</v>
      </c>
      <c r="E79" s="26" t="s">
        <v>3173</v>
      </c>
      <c r="F79" s="7">
        <v>1</v>
      </c>
      <c r="G79" s="7" t="s">
        <v>2</v>
      </c>
      <c r="H79" s="7">
        <v>4</v>
      </c>
      <c r="I79" s="26">
        <v>0.09</v>
      </c>
      <c r="J79" s="7" t="s">
        <v>3551</v>
      </c>
      <c r="K79" s="21" t="str">
        <f>IFERROR(VLOOKUP(B79,'Equip Table'!A:E,5,FALSE), "No Equipment Rate")</f>
        <v/>
      </c>
      <c r="L79" s="21" t="e">
        <f t="shared" si="1"/>
        <v>#VALUE!</v>
      </c>
      <c r="N79" s="7" t="str">
        <f>IF(COUNTIF($B$2:B79, B79)=1, SUMIF($B:$B,$B79,$I:$I),"")</f>
        <v/>
      </c>
    </row>
    <row r="80" spans="1:14" x14ac:dyDescent="0.25">
      <c r="A80" s="7" t="str">
        <f>IF(E80="","",IFERROR(VLOOKUP(E80,'Job Table'!A:D,4,FALSE),"New Job List Needed"))</f>
        <v>DFW</v>
      </c>
      <c r="B80" s="7" t="s">
        <v>3095</v>
      </c>
      <c r="C80" s="7" t="str">
        <f>IFERROR(VLOOKUP(B80,'Equip Rates'!A:C,2,FALSE),"No Equipment Number")</f>
        <v>No Equipment Number</v>
      </c>
      <c r="D80" s="8">
        <f>Summary!$F$2</f>
        <v>45777</v>
      </c>
      <c r="E80" s="26" t="s">
        <v>3323</v>
      </c>
      <c r="F80" s="7">
        <v>1</v>
      </c>
      <c r="G80" s="7" t="s">
        <v>2</v>
      </c>
      <c r="H80" s="7">
        <v>4</v>
      </c>
      <c r="I80" s="26">
        <v>0.03</v>
      </c>
      <c r="J80" s="7" t="s">
        <v>3551</v>
      </c>
      <c r="K80" s="21" t="str">
        <f>IFERROR(VLOOKUP(B80,'Equip Table'!A:E,5,FALSE), "No Equipment Rate")</f>
        <v/>
      </c>
      <c r="L80" s="21" t="e">
        <f t="shared" si="1"/>
        <v>#VALUE!</v>
      </c>
      <c r="N80" s="7" t="str">
        <f>IF(COUNTIF($B$2:B80, B80)=1, SUMIF($B:$B,$B80,$I:$I),"")</f>
        <v/>
      </c>
    </row>
    <row r="81" spans="1:14" x14ac:dyDescent="0.25">
      <c r="A81" s="7" t="str">
        <f>IF(E81="","",IFERROR(VLOOKUP(E81,'Job Table'!A:D,4,FALSE),"New Job List Needed"))</f>
        <v>WT</v>
      </c>
      <c r="B81" s="7" t="s">
        <v>3095</v>
      </c>
      <c r="C81" s="7" t="str">
        <f>IFERROR(VLOOKUP(B81,'Equip Rates'!A:C,2,FALSE),"No Equipment Number")</f>
        <v>No Equipment Number</v>
      </c>
      <c r="D81" s="8">
        <f>Summary!$F$2</f>
        <v>45777</v>
      </c>
      <c r="E81" s="26" t="s">
        <v>240</v>
      </c>
      <c r="F81" s="7">
        <v>1</v>
      </c>
      <c r="G81" s="7" t="s">
        <v>2</v>
      </c>
      <c r="H81" s="7">
        <v>4</v>
      </c>
      <c r="I81" s="26">
        <v>0.04</v>
      </c>
      <c r="J81" s="7" t="s">
        <v>3551</v>
      </c>
      <c r="K81" s="21" t="str">
        <f>IFERROR(VLOOKUP(B81,'Equip Table'!A:E,5,FALSE), "No Equipment Rate")</f>
        <v/>
      </c>
      <c r="L81" s="21" t="e">
        <f t="shared" si="1"/>
        <v>#VALUE!</v>
      </c>
      <c r="N81" s="7" t="str">
        <f>IF(COUNTIF($B$2:B81, B81)=1, SUMIF($B:$B,$B81,$I:$I),"")</f>
        <v/>
      </c>
    </row>
    <row r="82" spans="1:14" x14ac:dyDescent="0.25">
      <c r="A82" s="7" t="str">
        <f>IF(E82="","",IFERROR(VLOOKUP(E82,'Job Table'!A:D,4,FALSE),"New Job List Needed"))</f>
        <v>WT</v>
      </c>
      <c r="B82" s="7" t="s">
        <v>3095</v>
      </c>
      <c r="C82" s="7" t="str">
        <f>IFERROR(VLOOKUP(B82,'Equip Rates'!A:C,2,FALSE),"No Equipment Number")</f>
        <v>No Equipment Number</v>
      </c>
      <c r="D82" s="8">
        <f>Summary!$F$2</f>
        <v>45777</v>
      </c>
      <c r="E82" s="26" t="s">
        <v>3175</v>
      </c>
      <c r="F82" s="7">
        <v>1</v>
      </c>
      <c r="G82" s="7" t="s">
        <v>2</v>
      </c>
      <c r="H82" s="7">
        <v>4</v>
      </c>
      <c r="I82" s="26">
        <v>0.03</v>
      </c>
      <c r="J82" s="7" t="s">
        <v>3551</v>
      </c>
      <c r="K82" s="21" t="str">
        <f>IFERROR(VLOOKUP(B82,'Equip Table'!A:E,5,FALSE), "No Equipment Rate")</f>
        <v/>
      </c>
      <c r="L82" s="21" t="e">
        <f t="shared" si="1"/>
        <v>#VALUE!</v>
      </c>
      <c r="N82" s="7" t="str">
        <f>IF(COUNTIF($B$2:B82, B82)=1, SUMIF($B:$B,$B82,$I:$I),"")</f>
        <v/>
      </c>
    </row>
    <row r="83" spans="1:14" x14ac:dyDescent="0.25">
      <c r="A83" s="7" t="str">
        <f>IF(E83="","",IFERROR(VLOOKUP(E83,'Job Table'!A:D,4,FALSE),"New Job List Needed"))</f>
        <v>DFW</v>
      </c>
      <c r="B83" s="7" t="s">
        <v>3097</v>
      </c>
      <c r="C83" s="7" t="str">
        <f>IFERROR(VLOOKUP(B83,'Equip Rates'!A:C,2,FALSE),"No Equipment Number")</f>
        <v>No Equipment Number</v>
      </c>
      <c r="D83" s="8">
        <f>Summary!$F$2</f>
        <v>45777</v>
      </c>
      <c r="E83" s="26" t="s">
        <v>288</v>
      </c>
      <c r="F83" s="7">
        <v>1</v>
      </c>
      <c r="G83" s="7" t="s">
        <v>2</v>
      </c>
      <c r="H83" s="7">
        <v>4</v>
      </c>
      <c r="I83" s="26">
        <v>0.61</v>
      </c>
      <c r="J83" s="7" t="s">
        <v>3551</v>
      </c>
      <c r="K83" s="21" t="str">
        <f>IFERROR(VLOOKUP(B83,'Equip Table'!A:E,5,FALSE), "No Equipment Rate")</f>
        <v/>
      </c>
      <c r="L83" s="21" t="e">
        <f t="shared" si="1"/>
        <v>#VALUE!</v>
      </c>
      <c r="N83" s="7">
        <f>IF(COUNTIF($B$2:B83, B83)=1, SUMIF($B:$B,$B83,$I:$I),"")</f>
        <v>0.61</v>
      </c>
    </row>
    <row r="84" spans="1:14" x14ac:dyDescent="0.25">
      <c r="A84" s="7" t="str">
        <f>IF(E84="","",IFERROR(VLOOKUP(E84,'Job Table'!A:D,4,FALSE),"New Job List Needed"))</f>
        <v>HOU</v>
      </c>
      <c r="B84" s="7" t="s">
        <v>3098</v>
      </c>
      <c r="C84" s="7" t="str">
        <f>IFERROR(VLOOKUP(B84,'Equip Rates'!A:C,2,FALSE),"No Equipment Number")</f>
        <v>No Equipment Number</v>
      </c>
      <c r="D84" s="8">
        <f>Summary!$F$2</f>
        <v>45777</v>
      </c>
      <c r="E84" s="26" t="s">
        <v>3481</v>
      </c>
      <c r="F84" s="7">
        <v>1</v>
      </c>
      <c r="G84" s="7" t="s">
        <v>3592</v>
      </c>
      <c r="H84" s="7">
        <v>4</v>
      </c>
      <c r="I84" s="26">
        <v>0.05</v>
      </c>
      <c r="J84" s="7" t="s">
        <v>3551</v>
      </c>
      <c r="K84" s="21" t="str">
        <f>IFERROR(VLOOKUP(B84,'Equip Table'!A:E,5,FALSE), "No Equipment Rate")</f>
        <v/>
      </c>
      <c r="L84" s="21" t="e">
        <f t="shared" si="1"/>
        <v>#VALUE!</v>
      </c>
      <c r="N84" s="7">
        <f>IF(COUNTIF($B$2:B84, B84)=1, SUMIF($B:$B,$B84,$I:$I),"")</f>
        <v>0.05</v>
      </c>
    </row>
    <row r="85" spans="1:14" x14ac:dyDescent="0.25">
      <c r="A85" s="7" t="str">
        <f>IF(E85="","",IFERROR(VLOOKUP(E85,'Job Table'!A:D,4,FALSE),"New Job List Needed"))</f>
        <v>DFW</v>
      </c>
      <c r="B85" s="7" t="s">
        <v>3099</v>
      </c>
      <c r="C85" s="7" t="str">
        <f>IFERROR(VLOOKUP(B85,'Equip Rates'!A:C,2,FALSE),"No Equipment Number")</f>
        <v>No Equipment Number</v>
      </c>
      <c r="D85" s="8">
        <f>Summary!$F$2</f>
        <v>45777</v>
      </c>
      <c r="E85" s="26" t="s">
        <v>3323</v>
      </c>
      <c r="F85" s="7">
        <v>1</v>
      </c>
      <c r="G85" s="7" t="s">
        <v>2</v>
      </c>
      <c r="H85" s="7">
        <v>4</v>
      </c>
      <c r="I85" s="26">
        <v>7.0000000000000007E-2</v>
      </c>
      <c r="J85" s="7" t="s">
        <v>3551</v>
      </c>
      <c r="K85" s="21" t="str">
        <f>IFERROR(VLOOKUP(B85,'Equip Table'!A:E,5,FALSE), "No Equipment Rate")</f>
        <v/>
      </c>
      <c r="L85" s="21" t="e">
        <f t="shared" si="1"/>
        <v>#VALUE!</v>
      </c>
      <c r="N85" s="7">
        <f>IF(COUNTIF($B$2:B85, B85)=1, SUMIF($B:$B,$B85,$I:$I),"")</f>
        <v>7.0000000000000007E-2</v>
      </c>
    </row>
    <row r="86" spans="1:14" x14ac:dyDescent="0.25">
      <c r="A86" s="7" t="str">
        <f>IF(E86="","",IFERROR(VLOOKUP(E86,'Job Table'!A:D,4,FALSE),"New Job List Needed"))</f>
        <v>DFW</v>
      </c>
      <c r="B86" s="7" t="s">
        <v>3101</v>
      </c>
      <c r="C86" s="7" t="str">
        <f>IFERROR(VLOOKUP(B86,'Equip Rates'!A:C,2,FALSE),"No Equipment Number")</f>
        <v>No Equipment Number</v>
      </c>
      <c r="D86" s="8">
        <f>Summary!$F$2</f>
        <v>45777</v>
      </c>
      <c r="E86" s="26" t="s">
        <v>276</v>
      </c>
      <c r="F86" s="7">
        <v>1</v>
      </c>
      <c r="G86" s="7" t="s">
        <v>2</v>
      </c>
      <c r="H86" s="7">
        <v>4</v>
      </c>
      <c r="I86" s="26">
        <v>0.46</v>
      </c>
      <c r="J86" s="7" t="s">
        <v>3551</v>
      </c>
      <c r="K86" s="21" t="str">
        <f>IFERROR(VLOOKUP(B86,'Equip Table'!A:E,5,FALSE), "No Equipment Rate")</f>
        <v/>
      </c>
      <c r="L86" s="21" t="e">
        <f t="shared" si="1"/>
        <v>#VALUE!</v>
      </c>
      <c r="N86" s="7">
        <f>IF(COUNTIF($B$2:B86, B86)=1, SUMIF($B:$B,$B86,$I:$I),"")</f>
        <v>0.98</v>
      </c>
    </row>
    <row r="87" spans="1:14" x14ac:dyDescent="0.25">
      <c r="A87" s="7" t="str">
        <f>IF(E87="","",IFERROR(VLOOKUP(E87,'Job Table'!A:D,4,FALSE),"New Job List Needed"))</f>
        <v>DFW</v>
      </c>
      <c r="B87" s="7" t="s">
        <v>3101</v>
      </c>
      <c r="C87" s="7" t="str">
        <f>IFERROR(VLOOKUP(B87,'Equip Rates'!A:C,2,FALSE),"No Equipment Number")</f>
        <v>No Equipment Number</v>
      </c>
      <c r="D87" s="8">
        <f>Summary!$F$2</f>
        <v>45777</v>
      </c>
      <c r="E87" s="26" t="s">
        <v>292</v>
      </c>
      <c r="F87" s="7">
        <v>1</v>
      </c>
      <c r="G87" s="7" t="s">
        <v>2</v>
      </c>
      <c r="H87" s="7">
        <v>4</v>
      </c>
      <c r="I87" s="26">
        <v>0.03</v>
      </c>
      <c r="J87" s="7" t="s">
        <v>3551</v>
      </c>
      <c r="K87" s="21" t="str">
        <f>IFERROR(VLOOKUP(B87,'Equip Table'!A:E,5,FALSE), "No Equipment Rate")</f>
        <v/>
      </c>
      <c r="L87" s="21" t="e">
        <f t="shared" si="1"/>
        <v>#VALUE!</v>
      </c>
      <c r="N87" s="7" t="str">
        <f>IF(COUNTIF($B$2:B87, B87)=1, SUMIF($B:$B,$B87,$I:$I),"")</f>
        <v/>
      </c>
    </row>
    <row r="88" spans="1:14" x14ac:dyDescent="0.25">
      <c r="A88" s="7" t="str">
        <f>IF(E88="","",IFERROR(VLOOKUP(E88,'Job Table'!A:D,4,FALSE),"New Job List Needed"))</f>
        <v>DFW</v>
      </c>
      <c r="B88" s="7" t="s">
        <v>3101</v>
      </c>
      <c r="C88" s="7" t="str">
        <f>IFERROR(VLOOKUP(B88,'Equip Rates'!A:C,2,FALSE),"No Equipment Number")</f>
        <v>No Equipment Number</v>
      </c>
      <c r="D88" s="8">
        <f>Summary!$F$2</f>
        <v>45777</v>
      </c>
      <c r="E88" s="26" t="s">
        <v>574</v>
      </c>
      <c r="F88" s="7">
        <v>1</v>
      </c>
      <c r="G88" s="7" t="s">
        <v>2</v>
      </c>
      <c r="H88" s="7">
        <v>4</v>
      </c>
      <c r="I88" s="26">
        <v>0.24</v>
      </c>
      <c r="J88" s="7" t="s">
        <v>3551</v>
      </c>
      <c r="K88" s="21" t="str">
        <f>IFERROR(VLOOKUP(B88,'Equip Table'!A:E,5,FALSE), "No Equipment Rate")</f>
        <v/>
      </c>
      <c r="L88" s="21" t="e">
        <f t="shared" si="1"/>
        <v>#VALUE!</v>
      </c>
      <c r="N88" s="7" t="str">
        <f>IF(COUNTIF($B$2:B88, B88)=1, SUMIF($B:$B,$B88,$I:$I),"")</f>
        <v/>
      </c>
    </row>
    <row r="89" spans="1:14" x14ac:dyDescent="0.25">
      <c r="A89" s="7" t="str">
        <f>IF(E89="","",IFERROR(VLOOKUP(E89,'Job Table'!A:D,4,FALSE),"New Job List Needed"))</f>
        <v>DFW</v>
      </c>
      <c r="B89" s="7" t="s">
        <v>3101</v>
      </c>
      <c r="C89" s="7" t="str">
        <f>IFERROR(VLOOKUP(B89,'Equip Rates'!A:C,2,FALSE),"No Equipment Number")</f>
        <v>No Equipment Number</v>
      </c>
      <c r="D89" s="8">
        <f>Summary!$F$2</f>
        <v>45777</v>
      </c>
      <c r="E89" s="26" t="s">
        <v>3171</v>
      </c>
      <c r="F89" s="7">
        <v>1</v>
      </c>
      <c r="G89" s="7" t="s">
        <v>2</v>
      </c>
      <c r="H89" s="7">
        <v>4</v>
      </c>
      <c r="I89" s="26">
        <v>0.03</v>
      </c>
      <c r="J89" s="7" t="s">
        <v>3551</v>
      </c>
      <c r="K89" s="21" t="str">
        <f>IFERROR(VLOOKUP(B89,'Equip Table'!A:E,5,FALSE), "No Equipment Rate")</f>
        <v/>
      </c>
      <c r="L89" s="21" t="e">
        <f t="shared" si="1"/>
        <v>#VALUE!</v>
      </c>
      <c r="N89" s="7" t="str">
        <f>IF(COUNTIF($B$2:B89, B89)=1, SUMIF($B:$B,$B89,$I:$I),"")</f>
        <v/>
      </c>
    </row>
    <row r="90" spans="1:14" x14ac:dyDescent="0.25">
      <c r="A90" s="7" t="str">
        <f>IF(E90="","",IFERROR(VLOOKUP(E90,'Job Table'!A:D,4,FALSE),"New Job List Needed"))</f>
        <v>DFW</v>
      </c>
      <c r="B90" s="7" t="s">
        <v>3101</v>
      </c>
      <c r="C90" s="7" t="str">
        <f>IFERROR(VLOOKUP(B90,'Equip Rates'!A:C,2,FALSE),"No Equipment Number")</f>
        <v>No Equipment Number</v>
      </c>
      <c r="D90" s="8">
        <f>Summary!$F$2</f>
        <v>45777</v>
      </c>
      <c r="E90" s="26" t="s">
        <v>3173</v>
      </c>
      <c r="F90" s="7">
        <v>1</v>
      </c>
      <c r="G90" s="7" t="s">
        <v>2</v>
      </c>
      <c r="H90" s="7">
        <v>4</v>
      </c>
      <c r="I90" s="26">
        <v>0.12</v>
      </c>
      <c r="J90" s="7" t="s">
        <v>3551</v>
      </c>
      <c r="K90" s="21" t="str">
        <f>IFERROR(VLOOKUP(B90,'Equip Table'!A:E,5,FALSE), "No Equipment Rate")</f>
        <v/>
      </c>
      <c r="L90" s="21" t="e">
        <f t="shared" si="1"/>
        <v>#VALUE!</v>
      </c>
      <c r="N90" s="7" t="str">
        <f>IF(COUNTIF($B$2:B90, B90)=1, SUMIF($B:$B,$B90,$I:$I),"")</f>
        <v/>
      </c>
    </row>
    <row r="91" spans="1:14" x14ac:dyDescent="0.25">
      <c r="A91" s="7" t="str">
        <f>IF(E91="","",IFERROR(VLOOKUP(E91,'Job Table'!A:D,4,FALSE),"New Job List Needed"))</f>
        <v>DFW</v>
      </c>
      <c r="B91" s="7" t="s">
        <v>3101</v>
      </c>
      <c r="C91" s="7" t="str">
        <f>IFERROR(VLOOKUP(B91,'Equip Rates'!A:C,2,FALSE),"No Equipment Number")</f>
        <v>No Equipment Number</v>
      </c>
      <c r="D91" s="8">
        <f>Summary!$F$2</f>
        <v>45777</v>
      </c>
      <c r="E91" s="26" t="s">
        <v>3321</v>
      </c>
      <c r="F91" s="7">
        <v>1</v>
      </c>
      <c r="G91" s="7" t="s">
        <v>3592</v>
      </c>
      <c r="H91" s="7">
        <v>4</v>
      </c>
      <c r="I91" s="26">
        <v>0.04</v>
      </c>
      <c r="J91" s="7" t="s">
        <v>3551</v>
      </c>
      <c r="K91" s="21" t="str">
        <f>IFERROR(VLOOKUP(B91,'Equip Table'!A:E,5,FALSE), "No Equipment Rate")</f>
        <v/>
      </c>
      <c r="L91" s="21" t="e">
        <f t="shared" si="1"/>
        <v>#VALUE!</v>
      </c>
      <c r="N91" s="7" t="str">
        <f>IF(COUNTIF($B$2:B91, B91)=1, SUMIF($B:$B,$B91,$I:$I),"")</f>
        <v/>
      </c>
    </row>
    <row r="92" spans="1:14" x14ac:dyDescent="0.25">
      <c r="A92" s="7" t="str">
        <f>IF(E92="","",IFERROR(VLOOKUP(E92,'Job Table'!A:D,4,FALSE),"New Job List Needed"))</f>
        <v>DFW</v>
      </c>
      <c r="B92" s="7" t="s">
        <v>3101</v>
      </c>
      <c r="C92" s="7" t="str">
        <f>IFERROR(VLOOKUP(B92,'Equip Rates'!A:C,2,FALSE),"No Equipment Number")</f>
        <v>No Equipment Number</v>
      </c>
      <c r="D92" s="8">
        <f>Summary!$F$2</f>
        <v>45777</v>
      </c>
      <c r="E92" s="26" t="s">
        <v>3323</v>
      </c>
      <c r="F92" s="7">
        <v>1</v>
      </c>
      <c r="G92" s="7" t="s">
        <v>2</v>
      </c>
      <c r="H92" s="7">
        <v>4</v>
      </c>
      <c r="I92" s="26">
        <v>0.06</v>
      </c>
      <c r="J92" s="7" t="s">
        <v>3551</v>
      </c>
      <c r="K92" s="21" t="str">
        <f>IFERROR(VLOOKUP(B92,'Equip Table'!A:E,5,FALSE), "No Equipment Rate")</f>
        <v/>
      </c>
      <c r="L92" s="21" t="e">
        <f t="shared" si="1"/>
        <v>#VALUE!</v>
      </c>
      <c r="N92" s="7" t="str">
        <f>IF(COUNTIF($B$2:B92, B92)=1, SUMIF($B:$B,$B92,$I:$I),"")</f>
        <v/>
      </c>
    </row>
    <row r="93" spans="1:14" x14ac:dyDescent="0.25">
      <c r="A93" s="7" t="str">
        <f>IF(E93="","",IFERROR(VLOOKUP(E93,'Job Table'!A:D,4,FALSE),"New Job List Needed"))</f>
        <v>HOU</v>
      </c>
      <c r="B93" s="7" t="s">
        <v>3178</v>
      </c>
      <c r="C93" s="7" t="str">
        <f>IFERROR(VLOOKUP(B93,'Equip Rates'!A:C,2,FALSE),"No Equipment Number")</f>
        <v>No Equipment Number</v>
      </c>
      <c r="D93" s="8">
        <f>Summary!$F$2</f>
        <v>45777</v>
      </c>
      <c r="E93" s="26" t="s">
        <v>576</v>
      </c>
      <c r="F93" s="7">
        <v>1</v>
      </c>
      <c r="G93" s="7" t="s">
        <v>2</v>
      </c>
      <c r="H93" s="7">
        <v>4</v>
      </c>
      <c r="I93" s="26">
        <v>0.03</v>
      </c>
      <c r="J93" s="7" t="s">
        <v>3551</v>
      </c>
      <c r="K93" s="21" t="str">
        <f>IFERROR(VLOOKUP(B93,'Equip Table'!A:E,5,FALSE), "No Equipment Rate")</f>
        <v/>
      </c>
      <c r="L93" s="21" t="e">
        <f t="shared" si="1"/>
        <v>#VALUE!</v>
      </c>
      <c r="N93" s="7">
        <f>IF(COUNTIF($B$2:B93, B93)=1, SUMIF($B:$B,$B93,$I:$I),"")</f>
        <v>1</v>
      </c>
    </row>
    <row r="94" spans="1:14" x14ac:dyDescent="0.25">
      <c r="A94" s="7" t="str">
        <f>IF(E94="","",IFERROR(VLOOKUP(E94,'Job Table'!A:D,4,FALSE),"New Job List Needed"))</f>
        <v>HOU</v>
      </c>
      <c r="B94" s="7" t="s">
        <v>3178</v>
      </c>
      <c r="C94" s="7" t="str">
        <f>IFERROR(VLOOKUP(B94,'Equip Rates'!A:C,2,FALSE),"No Equipment Number")</f>
        <v>No Equipment Number</v>
      </c>
      <c r="D94" s="8">
        <f>Summary!$F$2</f>
        <v>45777</v>
      </c>
      <c r="E94" s="26" t="s">
        <v>3206</v>
      </c>
      <c r="F94" s="7">
        <v>1</v>
      </c>
      <c r="G94" s="7" t="s">
        <v>2</v>
      </c>
      <c r="H94" s="7">
        <v>4</v>
      </c>
      <c r="I94" s="26">
        <v>0.05</v>
      </c>
      <c r="J94" s="7" t="s">
        <v>3551</v>
      </c>
      <c r="K94" s="21" t="str">
        <f>IFERROR(VLOOKUP(B94,'Equip Table'!A:E,5,FALSE), "No Equipment Rate")</f>
        <v/>
      </c>
      <c r="L94" s="21" t="e">
        <f t="shared" si="1"/>
        <v>#VALUE!</v>
      </c>
      <c r="N94" s="7" t="str">
        <f>IF(COUNTIF($B$2:B94, B94)=1, SUMIF($B:$B,$B94,$I:$I),"")</f>
        <v/>
      </c>
    </row>
    <row r="95" spans="1:14" x14ac:dyDescent="0.25">
      <c r="A95" s="7" t="str">
        <f>IF(E95="","",IFERROR(VLOOKUP(E95,'Job Table'!A:D,4,FALSE),"New Job List Needed"))</f>
        <v>HOU</v>
      </c>
      <c r="B95" s="7" t="s">
        <v>3178</v>
      </c>
      <c r="C95" s="7" t="str">
        <f>IFERROR(VLOOKUP(B95,'Equip Rates'!A:C,2,FALSE),"No Equipment Number")</f>
        <v>No Equipment Number</v>
      </c>
      <c r="D95" s="8">
        <f>Summary!$F$2</f>
        <v>45777</v>
      </c>
      <c r="E95" s="26" t="s">
        <v>3479</v>
      </c>
      <c r="F95" s="7">
        <v>1</v>
      </c>
      <c r="G95" s="7" t="s">
        <v>3592</v>
      </c>
      <c r="H95" s="7">
        <v>4</v>
      </c>
      <c r="I95" s="26">
        <v>0.03</v>
      </c>
      <c r="J95" s="7" t="s">
        <v>3551</v>
      </c>
      <c r="K95" s="21" t="str">
        <f>IFERROR(VLOOKUP(B95,'Equip Table'!A:E,5,FALSE), "No Equipment Rate")</f>
        <v/>
      </c>
      <c r="L95" s="21" t="e">
        <f t="shared" si="1"/>
        <v>#VALUE!</v>
      </c>
      <c r="N95" s="7" t="str">
        <f>IF(COUNTIF($B$2:B95, B95)=1, SUMIF($B:$B,$B95,$I:$I),"")</f>
        <v/>
      </c>
    </row>
    <row r="96" spans="1:14" x14ac:dyDescent="0.25">
      <c r="A96" s="7" t="str">
        <f>IF(E96="","",IFERROR(VLOOKUP(E96,'Job Table'!A:D,4,FALSE),"New Job List Needed"))</f>
        <v>HOU</v>
      </c>
      <c r="B96" s="7" t="s">
        <v>3178</v>
      </c>
      <c r="C96" s="7" t="str">
        <f>IFERROR(VLOOKUP(B96,'Equip Rates'!A:C,2,FALSE),"No Equipment Number")</f>
        <v>No Equipment Number</v>
      </c>
      <c r="D96" s="8">
        <f>Summary!$F$2</f>
        <v>45777</v>
      </c>
      <c r="E96" s="26" t="s">
        <v>3481</v>
      </c>
      <c r="F96" s="7">
        <v>1</v>
      </c>
      <c r="G96" s="7" t="s">
        <v>3592</v>
      </c>
      <c r="H96" s="7">
        <v>4</v>
      </c>
      <c r="I96" s="26">
        <v>0.89</v>
      </c>
      <c r="J96" s="7" t="s">
        <v>3551</v>
      </c>
      <c r="K96" s="21" t="str">
        <f>IFERROR(VLOOKUP(B96,'Equip Table'!A:E,5,FALSE), "No Equipment Rate")</f>
        <v/>
      </c>
      <c r="L96" s="21" t="e">
        <f t="shared" si="1"/>
        <v>#VALUE!</v>
      </c>
      <c r="N96" s="7" t="str">
        <f>IF(COUNTIF($B$2:B96, B96)=1, SUMIF($B:$B,$B96,$I:$I),"")</f>
        <v/>
      </c>
    </row>
    <row r="97" spans="1:14" x14ac:dyDescent="0.25">
      <c r="A97" s="7" t="str">
        <f>IF(E97="","",IFERROR(VLOOKUP(E97,'Job Table'!A:D,4,FALSE),"New Job List Needed"))</f>
        <v>DFW</v>
      </c>
      <c r="B97" s="7" t="s">
        <v>3191</v>
      </c>
      <c r="C97" s="7" t="str">
        <f>IFERROR(VLOOKUP(B97,'Equip Rates'!A:C,2,FALSE),"No Equipment Number")</f>
        <v>No Equipment Number</v>
      </c>
      <c r="D97" s="8">
        <f>Summary!$F$2</f>
        <v>45777</v>
      </c>
      <c r="E97" s="26" t="s">
        <v>276</v>
      </c>
      <c r="F97" s="7">
        <v>1</v>
      </c>
      <c r="G97" s="7" t="s">
        <v>2</v>
      </c>
      <c r="H97" s="7">
        <v>4</v>
      </c>
      <c r="I97" s="26">
        <v>0.1</v>
      </c>
      <c r="J97" s="7" t="s">
        <v>3551</v>
      </c>
      <c r="K97" s="21" t="str">
        <f>IFERROR(VLOOKUP(B97,'Equip Table'!A:E,5,FALSE), "No Equipment Rate")</f>
        <v/>
      </c>
      <c r="L97" s="21" t="e">
        <f t="shared" si="1"/>
        <v>#VALUE!</v>
      </c>
      <c r="N97" s="7">
        <f>IF(COUNTIF($B$2:B97, B97)=1, SUMIF($B:$B,$B97,$I:$I),"")</f>
        <v>0.1</v>
      </c>
    </row>
    <row r="98" spans="1:14" x14ac:dyDescent="0.25">
      <c r="A98" s="7" t="str">
        <f>IF(E98="","",IFERROR(VLOOKUP(E98,'Job Table'!A:D,4,FALSE),"New Job List Needed"))</f>
        <v>DFW</v>
      </c>
      <c r="B98" s="7" t="s">
        <v>3347</v>
      </c>
      <c r="C98" s="7" t="str">
        <f>IFERROR(VLOOKUP(B98,'Equip Rates'!A:C,2,FALSE),"No Equipment Number")</f>
        <v>No Equipment Number</v>
      </c>
      <c r="D98" s="8">
        <f>Summary!$F$2</f>
        <v>45777</v>
      </c>
      <c r="E98" s="26" t="s">
        <v>288</v>
      </c>
      <c r="F98" s="7">
        <v>1</v>
      </c>
      <c r="G98" s="7" t="s">
        <v>2</v>
      </c>
      <c r="H98" s="7">
        <v>4</v>
      </c>
      <c r="I98" s="26">
        <v>1</v>
      </c>
      <c r="J98" s="7" t="s">
        <v>3551</v>
      </c>
      <c r="K98" s="21" t="str">
        <f>IFERROR(VLOOKUP(B98,'Equip Table'!A:E,5,FALSE), "No Equipment Rate")</f>
        <v/>
      </c>
      <c r="L98" s="21" t="e">
        <f t="shared" si="1"/>
        <v>#VALUE!</v>
      </c>
      <c r="N98" s="7">
        <f>IF(COUNTIF($B$2:B98, B98)=1, SUMIF($B:$B,$B98,$I:$I),"")</f>
        <v>1</v>
      </c>
    </row>
    <row r="99" spans="1:14" x14ac:dyDescent="0.25">
      <c r="A99" s="7" t="str">
        <f>IF(E99="","",IFERROR(VLOOKUP(E99,'Job Table'!A:D,4,FALSE),"New Job List Needed"))</f>
        <v>DFW</v>
      </c>
      <c r="B99" s="7" t="s">
        <v>3348</v>
      </c>
      <c r="C99" s="7" t="str">
        <f>IFERROR(VLOOKUP(B99,'Equip Rates'!A:C,2,FALSE),"No Equipment Number")</f>
        <v>No Equipment Number</v>
      </c>
      <c r="D99" s="8">
        <f>Summary!$F$2</f>
        <v>45777</v>
      </c>
      <c r="E99" s="26" t="s">
        <v>276</v>
      </c>
      <c r="F99" s="7">
        <v>1</v>
      </c>
      <c r="G99" s="7" t="s">
        <v>2</v>
      </c>
      <c r="H99" s="7">
        <v>4</v>
      </c>
      <c r="I99" s="26">
        <v>0.06</v>
      </c>
      <c r="J99" s="7" t="s">
        <v>3551</v>
      </c>
      <c r="K99" s="21" t="str">
        <f>IFERROR(VLOOKUP(B99,'Equip Table'!A:E,5,FALSE), "No Equipment Rate")</f>
        <v/>
      </c>
      <c r="L99" s="21" t="e">
        <f t="shared" si="1"/>
        <v>#VALUE!</v>
      </c>
      <c r="N99" s="7">
        <f>IF(COUNTIF($B$2:B99, B99)=1, SUMIF($B:$B,$B99,$I:$I),"")</f>
        <v>1</v>
      </c>
    </row>
    <row r="100" spans="1:14" x14ac:dyDescent="0.25">
      <c r="A100" s="7" t="str">
        <f>IF(E100="","",IFERROR(VLOOKUP(E100,'Job Table'!A:D,4,FALSE),"New Job List Needed"))</f>
        <v>DFW</v>
      </c>
      <c r="B100" s="7" t="s">
        <v>3348</v>
      </c>
      <c r="C100" s="7" t="str">
        <f>IFERROR(VLOOKUP(B100,'Equip Rates'!A:C,2,FALSE),"No Equipment Number")</f>
        <v>No Equipment Number</v>
      </c>
      <c r="D100" s="8">
        <f>Summary!$F$2</f>
        <v>45777</v>
      </c>
      <c r="E100" s="26" t="s">
        <v>3173</v>
      </c>
      <c r="F100" s="7">
        <v>1</v>
      </c>
      <c r="G100" s="7" t="s">
        <v>2</v>
      </c>
      <c r="H100" s="7">
        <v>4</v>
      </c>
      <c r="I100" s="26">
        <v>0.88</v>
      </c>
      <c r="J100" s="7" t="s">
        <v>3551</v>
      </c>
      <c r="K100" s="21" t="str">
        <f>IFERROR(VLOOKUP(B100,'Equip Table'!A:E,5,FALSE), "No Equipment Rate")</f>
        <v/>
      </c>
      <c r="L100" s="21" t="e">
        <f t="shared" si="1"/>
        <v>#VALUE!</v>
      </c>
      <c r="N100" s="7" t="str">
        <f>IF(COUNTIF($B$2:B100, B100)=1, SUMIF($B:$B,$B100,$I:$I),"")</f>
        <v/>
      </c>
    </row>
    <row r="101" spans="1:14" x14ac:dyDescent="0.25">
      <c r="A101" s="7" t="str">
        <f>IF(E101="","",IFERROR(VLOOKUP(E101,'Job Table'!A:D,4,FALSE),"New Job List Needed"))</f>
        <v>DFW</v>
      </c>
      <c r="B101" s="7" t="s">
        <v>3348</v>
      </c>
      <c r="C101" s="7" t="str">
        <f>IFERROR(VLOOKUP(B101,'Equip Rates'!A:C,2,FALSE),"No Equipment Number")</f>
        <v>No Equipment Number</v>
      </c>
      <c r="D101" s="8">
        <f>Summary!$F$2</f>
        <v>45777</v>
      </c>
      <c r="E101" s="26" t="s">
        <v>3321</v>
      </c>
      <c r="F101" s="7">
        <v>1</v>
      </c>
      <c r="G101" s="7" t="s">
        <v>3592</v>
      </c>
      <c r="H101" s="7">
        <v>4</v>
      </c>
      <c r="I101" s="26">
        <v>0.03</v>
      </c>
      <c r="J101" s="7" t="s">
        <v>3551</v>
      </c>
      <c r="K101" s="21" t="str">
        <f>IFERROR(VLOOKUP(B101,'Equip Table'!A:E,5,FALSE), "No Equipment Rate")</f>
        <v/>
      </c>
      <c r="L101" s="21" t="e">
        <f t="shared" si="1"/>
        <v>#VALUE!</v>
      </c>
      <c r="N101" s="7" t="str">
        <f>IF(COUNTIF($B$2:B101, B101)=1, SUMIF($B:$B,$B101,$I:$I),"")</f>
        <v/>
      </c>
    </row>
    <row r="102" spans="1:14" x14ac:dyDescent="0.25">
      <c r="A102" s="7" t="str">
        <f>IF(E102="","",IFERROR(VLOOKUP(E102,'Job Table'!A:D,4,FALSE),"New Job List Needed"))</f>
        <v>New Job List Needed</v>
      </c>
      <c r="B102" s="7" t="s">
        <v>3348</v>
      </c>
      <c r="C102" s="7" t="str">
        <f>IFERROR(VLOOKUP(B102,'Equip Rates'!A:C,2,FALSE),"No Equipment Number")</f>
        <v>No Equipment Number</v>
      </c>
      <c r="D102" s="8">
        <f>Summary!$F$2</f>
        <v>45777</v>
      </c>
      <c r="E102" s="26" t="s">
        <v>3502</v>
      </c>
      <c r="F102" s="7">
        <v>1</v>
      </c>
      <c r="G102" s="7" t="s">
        <v>3274</v>
      </c>
      <c r="H102" s="7">
        <v>4</v>
      </c>
      <c r="I102" s="26">
        <v>0.03</v>
      </c>
      <c r="J102" s="7" t="s">
        <v>3551</v>
      </c>
      <c r="K102" s="21" t="str">
        <f>IFERROR(VLOOKUP(B102,'Equip Table'!A:E,5,FALSE), "No Equipment Rate")</f>
        <v/>
      </c>
      <c r="L102" s="21" t="e">
        <f t="shared" si="1"/>
        <v>#VALUE!</v>
      </c>
      <c r="N102" s="7" t="str">
        <f>IF(COUNTIF($B$2:B102, B102)=1, SUMIF($B:$B,$B102,$I:$I),"")</f>
        <v/>
      </c>
    </row>
    <row r="103" spans="1:14" x14ac:dyDescent="0.25">
      <c r="A103" s="7" t="str">
        <f>IF(E103="","",IFERROR(VLOOKUP(E103,'Job Table'!A:D,4,FALSE),"New Job List Needed"))</f>
        <v>DFW</v>
      </c>
      <c r="B103" s="7" t="s">
        <v>3349</v>
      </c>
      <c r="C103" s="7" t="str">
        <f>IFERROR(VLOOKUP(B103,'Equip Rates'!A:C,2,FALSE),"No Equipment Number")</f>
        <v>No Equipment Number</v>
      </c>
      <c r="D103" s="8">
        <f>Summary!$F$2</f>
        <v>45777</v>
      </c>
      <c r="E103" s="7" t="s">
        <v>292</v>
      </c>
      <c r="F103" s="7">
        <v>1</v>
      </c>
      <c r="G103" s="7" t="s">
        <v>2</v>
      </c>
      <c r="H103" s="7">
        <v>4</v>
      </c>
      <c r="I103" s="7">
        <v>1</v>
      </c>
      <c r="J103" s="7" t="s">
        <v>3551</v>
      </c>
      <c r="K103" s="21" t="str">
        <f>IFERROR(VLOOKUP(B103,'Equip Table'!A:E,5,FALSE), "No Equipment Rate")</f>
        <v/>
      </c>
      <c r="L103" s="21" t="e">
        <f t="shared" si="1"/>
        <v>#VALUE!</v>
      </c>
      <c r="N103" s="7">
        <f>IF(COUNTIF($B$2:B103, B103)=1, SUMIF($B:$B,$B103,$I:$I),"")</f>
        <v>1</v>
      </c>
    </row>
    <row r="104" spans="1:14" x14ac:dyDescent="0.25">
      <c r="A104" s="7" t="str">
        <f>IF(E104="","",IFERROR(VLOOKUP(E104,'Job Table'!A:D,4,FALSE),"New Job List Needed"))</f>
        <v>DFW</v>
      </c>
      <c r="B104" s="7" t="s">
        <v>3350</v>
      </c>
      <c r="C104" s="7" t="str">
        <f>IFERROR(VLOOKUP(B104,'Equip Rates'!A:C,2,FALSE),"No Equipment Number")</f>
        <v>No Equipment Number</v>
      </c>
      <c r="D104" s="8">
        <f>Summary!$F$2</f>
        <v>45777</v>
      </c>
      <c r="E104" s="7" t="s">
        <v>288</v>
      </c>
      <c r="F104" s="7">
        <v>1</v>
      </c>
      <c r="G104" s="7" t="s">
        <v>2</v>
      </c>
      <c r="H104" s="7">
        <v>4</v>
      </c>
      <c r="I104" s="7">
        <v>1</v>
      </c>
      <c r="J104" s="7" t="s">
        <v>3551</v>
      </c>
      <c r="K104" s="21" t="str">
        <f>IFERROR(VLOOKUP(B104,'Equip Table'!A:E,5,FALSE), "No Equipment Rate")</f>
        <v/>
      </c>
      <c r="L104" s="21" t="e">
        <f t="shared" si="1"/>
        <v>#VALUE!</v>
      </c>
      <c r="N104" s="7">
        <f>IF(COUNTIF($B$2:B104, B104)=1, SUMIF($B:$B,$B104,$I:$I),"")</f>
        <v>1</v>
      </c>
    </row>
    <row r="105" spans="1:14" x14ac:dyDescent="0.25">
      <c r="A105" s="7" t="str">
        <f>IF(E105="","",IFERROR(VLOOKUP(E105,'Job Table'!A:D,4,FALSE),"New Job List Needed"))</f>
        <v>DFW</v>
      </c>
      <c r="B105" s="7" t="s">
        <v>3638</v>
      </c>
      <c r="C105" s="7" t="str">
        <f>IFERROR(VLOOKUP(B105,'Equip Rates'!A:C,2,FALSE),"No Equipment Number")</f>
        <v>No Equipment Number</v>
      </c>
      <c r="D105" s="8">
        <f>Summary!$F$2</f>
        <v>45777</v>
      </c>
      <c r="E105" s="7" t="s">
        <v>290</v>
      </c>
      <c r="F105" s="7">
        <v>1</v>
      </c>
      <c r="G105" s="7" t="s">
        <v>2</v>
      </c>
      <c r="H105" s="7">
        <v>4</v>
      </c>
      <c r="I105" s="7">
        <v>0.27</v>
      </c>
      <c r="J105" s="7" t="s">
        <v>3551</v>
      </c>
      <c r="K105" s="21" t="str">
        <f>IFERROR(VLOOKUP(B105,'Equip Table'!A:E,5,FALSE), "No Equipment Rate")</f>
        <v/>
      </c>
      <c r="L105" s="21" t="e">
        <f t="shared" si="1"/>
        <v>#VALUE!</v>
      </c>
      <c r="N105" s="7">
        <f>IF(COUNTIF($B$2:B105, B105)=1, SUMIF($B:$B,$B105,$I:$I),"")</f>
        <v>0.27</v>
      </c>
    </row>
    <row r="106" spans="1:14" x14ac:dyDescent="0.25">
      <c r="A106" s="7" t="str">
        <f>IF(E106="","",IFERROR(VLOOKUP(E106,'Job Table'!A:D,4,FALSE),"New Job List Needed"))</f>
        <v>DFW</v>
      </c>
      <c r="B106" s="7" t="s">
        <v>3639</v>
      </c>
      <c r="C106" s="7" t="str">
        <f>IFERROR(VLOOKUP(B106,'Equip Rates'!A:C,2,FALSE),"No Equipment Number")</f>
        <v>No Equipment Number</v>
      </c>
      <c r="D106" s="8">
        <f>Summary!$F$2</f>
        <v>45777</v>
      </c>
      <c r="E106" s="7" t="s">
        <v>276</v>
      </c>
      <c r="F106" s="7">
        <v>1</v>
      </c>
      <c r="G106" s="7" t="s">
        <v>2</v>
      </c>
      <c r="H106" s="7">
        <v>4</v>
      </c>
      <c r="I106" s="7">
        <v>0.38</v>
      </c>
      <c r="J106" s="7" t="s">
        <v>3551</v>
      </c>
      <c r="K106" s="21" t="str">
        <f>IFERROR(VLOOKUP(B106,'Equip Table'!A:E,5,FALSE), "No Equipment Rate")</f>
        <v/>
      </c>
      <c r="L106" s="21" t="e">
        <f t="shared" si="1"/>
        <v>#VALUE!</v>
      </c>
      <c r="N106" s="7">
        <f>IF(COUNTIF($B$2:B106, B106)=1, SUMIF($B:$B,$B106,$I:$I),"")</f>
        <v>0.53</v>
      </c>
    </row>
    <row r="107" spans="1:14" x14ac:dyDescent="0.25">
      <c r="A107" s="7" t="str">
        <f>IF(E107="","",IFERROR(VLOOKUP(E107,'Job Table'!A:D,4,FALSE),"New Job List Needed"))</f>
        <v>DFW</v>
      </c>
      <c r="B107" s="7" t="s">
        <v>3639</v>
      </c>
      <c r="C107" s="7" t="str">
        <f>IFERROR(VLOOKUP(B107,'Equip Rates'!A:C,2,FALSE),"No Equipment Number")</f>
        <v>No Equipment Number</v>
      </c>
      <c r="D107" s="8">
        <f>Summary!$F$2</f>
        <v>45777</v>
      </c>
      <c r="E107" s="7" t="s">
        <v>579</v>
      </c>
      <c r="F107" s="7">
        <v>1</v>
      </c>
      <c r="G107" s="7" t="s">
        <v>2</v>
      </c>
      <c r="H107" s="7">
        <v>4</v>
      </c>
      <c r="I107" s="7">
        <v>0.12</v>
      </c>
      <c r="J107" s="7" t="s">
        <v>3551</v>
      </c>
      <c r="K107" s="21" t="str">
        <f>IFERROR(VLOOKUP(B107,'Equip Table'!A:E,5,FALSE), "No Equipment Rate")</f>
        <v/>
      </c>
      <c r="L107" s="21" t="e">
        <f t="shared" si="1"/>
        <v>#VALUE!</v>
      </c>
      <c r="N107" s="7" t="str">
        <f>IF(COUNTIF($B$2:B107, B107)=1, SUMIF($B:$B,$B107,$I:$I),"")</f>
        <v/>
      </c>
    </row>
    <row r="108" spans="1:14" x14ac:dyDescent="0.25">
      <c r="A108" s="7" t="str">
        <f>IF(E108="","",IFERROR(VLOOKUP(E108,'Job Table'!A:D,4,FALSE),"New Job List Needed"))</f>
        <v>DFW</v>
      </c>
      <c r="B108" s="7" t="s">
        <v>3639</v>
      </c>
      <c r="C108" s="7" t="str">
        <f>IFERROR(VLOOKUP(B108,'Equip Rates'!A:C,2,FALSE),"No Equipment Number")</f>
        <v>No Equipment Number</v>
      </c>
      <c r="D108" s="8">
        <f>Summary!$F$2</f>
        <v>45777</v>
      </c>
      <c r="E108" s="7" t="s">
        <v>3173</v>
      </c>
      <c r="F108" s="7">
        <v>1</v>
      </c>
      <c r="G108" s="7" t="s">
        <v>2</v>
      </c>
      <c r="H108" s="7">
        <v>4</v>
      </c>
      <c r="I108" s="7">
        <v>0.03</v>
      </c>
      <c r="J108" s="7" t="s">
        <v>3551</v>
      </c>
      <c r="K108" s="21" t="str">
        <f>IFERROR(VLOOKUP(B108,'Equip Table'!A:E,5,FALSE), "No Equipment Rate")</f>
        <v/>
      </c>
      <c r="L108" s="21" t="e">
        <f t="shared" si="1"/>
        <v>#VALUE!</v>
      </c>
      <c r="N108" s="7" t="str">
        <f>IF(COUNTIF($B$2:B108, B108)=1, SUMIF($B:$B,$B108,$I:$I),"")</f>
        <v/>
      </c>
    </row>
    <row r="109" spans="1:14" x14ac:dyDescent="0.25">
      <c r="A109" s="7" t="str">
        <f>IF(E109="","",IFERROR(VLOOKUP(E109,'Job Table'!A:D,4,FALSE),"New Job List Needed"))</f>
        <v>DFW</v>
      </c>
      <c r="B109" s="7" t="s">
        <v>3640</v>
      </c>
      <c r="C109" s="7" t="str">
        <f>IFERROR(VLOOKUP(B109,'Equip Rates'!A:C,2,FALSE),"No Equipment Number")</f>
        <v>No Equipment Number</v>
      </c>
      <c r="D109" s="8">
        <f>Summary!$F$2</f>
        <v>45777</v>
      </c>
      <c r="E109" s="7" t="s">
        <v>4</v>
      </c>
      <c r="F109" s="7">
        <v>1</v>
      </c>
      <c r="G109" s="7" t="s">
        <v>2</v>
      </c>
      <c r="H109" s="7">
        <v>4</v>
      </c>
      <c r="I109" s="7">
        <v>0.32</v>
      </c>
      <c r="J109" s="7" t="s">
        <v>3551</v>
      </c>
      <c r="K109" s="21" t="str">
        <f>IFERROR(VLOOKUP(B109,'Equip Table'!A:E,5,FALSE), "No Equipment Rate")</f>
        <v/>
      </c>
      <c r="L109" s="21" t="e">
        <f t="shared" si="1"/>
        <v>#VALUE!</v>
      </c>
      <c r="N109" s="7">
        <f>IF(COUNTIF($B$2:B109, B109)=1, SUMIF($B:$B,$B109,$I:$I),"")</f>
        <v>0.43</v>
      </c>
    </row>
    <row r="110" spans="1:14" x14ac:dyDescent="0.25">
      <c r="A110" s="7" t="str">
        <f>IF(E110="","",IFERROR(VLOOKUP(E110,'Job Table'!A:D,4,FALSE),"New Job List Needed"))</f>
        <v>DFW</v>
      </c>
      <c r="B110" s="7" t="s">
        <v>3640</v>
      </c>
      <c r="C110" s="7" t="str">
        <f>IFERROR(VLOOKUP(B110,'Equip Rates'!A:C,2,FALSE),"No Equipment Number")</f>
        <v>No Equipment Number</v>
      </c>
      <c r="D110" s="8">
        <f>Summary!$F$2</f>
        <v>45777</v>
      </c>
      <c r="E110" s="7" t="s">
        <v>3321</v>
      </c>
      <c r="F110" s="7">
        <v>1</v>
      </c>
      <c r="G110" s="7" t="s">
        <v>3592</v>
      </c>
      <c r="H110" s="7">
        <v>4</v>
      </c>
      <c r="I110" s="7">
        <v>0.06</v>
      </c>
      <c r="J110" s="7" t="s">
        <v>3551</v>
      </c>
      <c r="K110" s="21" t="str">
        <f>IFERROR(VLOOKUP(B110,'Equip Table'!A:E,5,FALSE), "No Equipment Rate")</f>
        <v/>
      </c>
      <c r="L110" s="21" t="e">
        <f t="shared" si="1"/>
        <v>#VALUE!</v>
      </c>
      <c r="N110" s="7" t="str">
        <f>IF(COUNTIF($B$2:B110, B110)=1, SUMIF($B:$B,$B110,$I:$I),"")</f>
        <v/>
      </c>
    </row>
    <row r="111" spans="1:14" x14ac:dyDescent="0.25">
      <c r="A111" s="7" t="str">
        <f>IF(E111="","",IFERROR(VLOOKUP(E111,'Job Table'!A:D,4,FALSE),"New Job List Needed"))</f>
        <v>DFW</v>
      </c>
      <c r="B111" s="7" t="s">
        <v>3640</v>
      </c>
      <c r="C111" s="7" t="str">
        <f>IFERROR(VLOOKUP(B111,'Equip Rates'!A:C,2,FALSE),"No Equipment Number")</f>
        <v>No Equipment Number</v>
      </c>
      <c r="D111" s="8">
        <f>Summary!$F$2</f>
        <v>45777</v>
      </c>
      <c r="E111" s="7" t="s">
        <v>3342</v>
      </c>
      <c r="F111" s="7">
        <v>1</v>
      </c>
      <c r="G111" s="7" t="s">
        <v>2</v>
      </c>
      <c r="H111" s="7">
        <v>4</v>
      </c>
      <c r="I111" s="7">
        <v>0.05</v>
      </c>
      <c r="J111" s="7" t="s">
        <v>3551</v>
      </c>
      <c r="K111" s="21" t="str">
        <f>IFERROR(VLOOKUP(B111,'Equip Table'!A:E,5,FALSE), "No Equipment Rate")</f>
        <v/>
      </c>
      <c r="L111" s="21" t="e">
        <f t="shared" si="1"/>
        <v>#VALUE!</v>
      </c>
      <c r="N111" s="7" t="str">
        <f>IF(COUNTIF($B$2:B111, B111)=1, SUMIF($B:$B,$B111,$I:$I),"")</f>
        <v/>
      </c>
    </row>
    <row r="112" spans="1:14" x14ac:dyDescent="0.25">
      <c r="A112" s="7" t="str">
        <f>IF(E112="","",IFERROR(VLOOKUP(E112,'Job Table'!A:D,4,FALSE),"New Job List Needed"))</f>
        <v>DFW</v>
      </c>
      <c r="B112" s="7" t="s">
        <v>3641</v>
      </c>
      <c r="C112" s="7" t="str">
        <f>IFERROR(VLOOKUP(B112,'Equip Rates'!A:C,2,FALSE),"No Equipment Number")</f>
        <v>No Equipment Number</v>
      </c>
      <c r="D112" s="8">
        <f>Summary!$F$2</f>
        <v>45777</v>
      </c>
      <c r="E112" s="7" t="s">
        <v>292</v>
      </c>
      <c r="F112" s="7">
        <v>1</v>
      </c>
      <c r="G112" s="7" t="s">
        <v>2</v>
      </c>
      <c r="H112" s="7">
        <v>4</v>
      </c>
      <c r="I112" s="7">
        <v>0.74</v>
      </c>
      <c r="J112" s="7" t="s">
        <v>3551</v>
      </c>
      <c r="K112" s="21" t="str">
        <f>IFERROR(VLOOKUP(B112,'Equip Table'!A:E,5,FALSE), "No Equipment Rate")</f>
        <v/>
      </c>
      <c r="L112" s="21" t="e">
        <f t="shared" si="1"/>
        <v>#VALUE!</v>
      </c>
      <c r="N112" s="7">
        <f>IF(COUNTIF($B$2:B112, B112)=1, SUMIF($B:$B,$B112,$I:$I),"")</f>
        <v>0.74</v>
      </c>
    </row>
    <row r="113" spans="1:14" x14ac:dyDescent="0.25">
      <c r="A113" s="7" t="str">
        <f>IF(E113="","",IFERROR(VLOOKUP(E113,'Job Table'!A:D,4,FALSE),"New Job List Needed"))</f>
        <v>HOU</v>
      </c>
      <c r="B113" s="7" t="s">
        <v>3642</v>
      </c>
      <c r="C113" s="7" t="str">
        <f>IFERROR(VLOOKUP(B113,'Equip Rates'!A:C,2,FALSE),"No Equipment Number")</f>
        <v>No Equipment Number</v>
      </c>
      <c r="D113" s="8">
        <f>Summary!$F$2</f>
        <v>45777</v>
      </c>
      <c r="E113" s="7" t="s">
        <v>576</v>
      </c>
      <c r="F113" s="7">
        <v>1</v>
      </c>
      <c r="G113" s="7" t="s">
        <v>2</v>
      </c>
      <c r="H113" s="7">
        <v>4</v>
      </c>
      <c r="I113" s="7">
        <v>0.3</v>
      </c>
      <c r="J113" s="7" t="s">
        <v>3551</v>
      </c>
      <c r="K113" s="21" t="str">
        <f>IFERROR(VLOOKUP(B113,'Equip Table'!A:E,5,FALSE), "No Equipment Rate")</f>
        <v/>
      </c>
      <c r="L113" s="21" t="e">
        <f t="shared" si="1"/>
        <v>#VALUE!</v>
      </c>
      <c r="N113" s="7">
        <f>IF(COUNTIF($B$2:B113, B113)=1, SUMIF($B:$B,$B113,$I:$I),"")</f>
        <v>0.3</v>
      </c>
    </row>
    <row r="114" spans="1:14" x14ac:dyDescent="0.25">
      <c r="A114" s="7" t="str">
        <f>IF(E114="","",IFERROR(VLOOKUP(E114,'Job Table'!A:D,4,FALSE),"New Job List Needed"))</f>
        <v>HOU</v>
      </c>
      <c r="B114" s="7" t="s">
        <v>3643</v>
      </c>
      <c r="C114" s="7" t="str">
        <f>IFERROR(VLOOKUP(B114,'Equip Rates'!A:C,2,FALSE),"No Equipment Number")</f>
        <v>No Equipment Number</v>
      </c>
      <c r="D114" s="8">
        <f>Summary!$F$2</f>
        <v>45777</v>
      </c>
      <c r="E114" s="7" t="s">
        <v>3481</v>
      </c>
      <c r="F114" s="7">
        <v>1</v>
      </c>
      <c r="G114" s="7" t="s">
        <v>3592</v>
      </c>
      <c r="H114" s="7">
        <v>4</v>
      </c>
      <c r="I114" s="7">
        <v>0.08</v>
      </c>
      <c r="J114" s="7" t="s">
        <v>3551</v>
      </c>
      <c r="K114" s="21" t="str">
        <f>IFERROR(VLOOKUP(B114,'Equip Table'!A:E,5,FALSE), "No Equipment Rate")</f>
        <v/>
      </c>
      <c r="L114" s="21" t="e">
        <f t="shared" si="1"/>
        <v>#VALUE!</v>
      </c>
      <c r="N114" s="7">
        <f>IF(COUNTIF($B$2:B114, B114)=1, SUMIF($B:$B,$B114,$I:$I),"")</f>
        <v>0.08</v>
      </c>
    </row>
    <row r="115" spans="1:14" x14ac:dyDescent="0.25">
      <c r="A115" s="7" t="str">
        <f>IF(E115="","",IFERROR(VLOOKUP(E115,'Job Table'!A:D,4,FALSE),"New Job List Needed"))</f>
        <v>HOU</v>
      </c>
      <c r="B115" s="7" t="s">
        <v>3645</v>
      </c>
      <c r="C115" s="7" t="str">
        <f>IFERROR(VLOOKUP(B115,'Equip Rates'!A:C,2,FALSE),"No Equipment Number")</f>
        <v>No Equipment Number</v>
      </c>
      <c r="D115" s="8">
        <f>Summary!$F$2</f>
        <v>45777</v>
      </c>
      <c r="E115" s="7" t="s">
        <v>576</v>
      </c>
      <c r="F115" s="7">
        <v>1</v>
      </c>
      <c r="G115" s="7" t="s">
        <v>2</v>
      </c>
      <c r="H115" s="7">
        <v>4</v>
      </c>
      <c r="I115" s="7">
        <v>0.11</v>
      </c>
      <c r="J115" s="7" t="s">
        <v>3551</v>
      </c>
      <c r="K115" s="21" t="str">
        <f>IFERROR(VLOOKUP(B115,'Equip Table'!A:E,5,FALSE), "No Equipment Rate")</f>
        <v/>
      </c>
      <c r="L115" s="21" t="e">
        <f t="shared" si="1"/>
        <v>#VALUE!</v>
      </c>
      <c r="N115" s="7">
        <f>IF(COUNTIF($B$2:B115, B115)=1, SUMIF($B:$B,$B115,$I:$I),"")</f>
        <v>0.11</v>
      </c>
    </row>
    <row r="116" spans="1:14" x14ac:dyDescent="0.25">
      <c r="A116" s="7" t="str">
        <f>IF(E116="","",IFERROR(VLOOKUP(E116,'Job Table'!A:D,4,FALSE),"New Job List Needed"))</f>
        <v>WT</v>
      </c>
      <c r="B116" s="7" t="s">
        <v>3646</v>
      </c>
      <c r="C116" s="7" t="str">
        <f>IFERROR(VLOOKUP(B116,'Equip Rates'!A:C,2,FALSE),"No Equipment Number")</f>
        <v>No Equipment Number</v>
      </c>
      <c r="D116" s="8">
        <f>Summary!$F$2</f>
        <v>45777</v>
      </c>
      <c r="E116" s="7" t="s">
        <v>240</v>
      </c>
      <c r="F116" s="7">
        <v>1</v>
      </c>
      <c r="G116" s="7" t="s">
        <v>2</v>
      </c>
      <c r="H116" s="7">
        <v>4</v>
      </c>
      <c r="I116" s="7">
        <v>0.03</v>
      </c>
      <c r="J116" s="7" t="s">
        <v>3551</v>
      </c>
      <c r="K116" s="21" t="str">
        <f>IFERROR(VLOOKUP(B116,'Equip Table'!A:E,5,FALSE), "No Equipment Rate")</f>
        <v/>
      </c>
      <c r="L116" s="21" t="e">
        <f t="shared" si="1"/>
        <v>#VALUE!</v>
      </c>
      <c r="N116" s="7">
        <f>IF(COUNTIF($B$2:B116, B116)=1, SUMIF($B:$B,$B116,$I:$I),"")</f>
        <v>0.15</v>
      </c>
    </row>
    <row r="117" spans="1:14" x14ac:dyDescent="0.25">
      <c r="A117" s="7" t="str">
        <f>IF(E117="","",IFERROR(VLOOKUP(E117,'Job Table'!A:D,4,FALSE),"New Job List Needed"))</f>
        <v>WT</v>
      </c>
      <c r="B117" s="7" t="s">
        <v>3646</v>
      </c>
      <c r="C117" s="7" t="str">
        <f>IFERROR(VLOOKUP(B117,'Equip Rates'!A:C,2,FALSE),"No Equipment Number")</f>
        <v>No Equipment Number</v>
      </c>
      <c r="D117" s="8">
        <f>Summary!$F$2</f>
        <v>45777</v>
      </c>
      <c r="E117" s="7" t="s">
        <v>3175</v>
      </c>
      <c r="F117" s="7">
        <v>1</v>
      </c>
      <c r="G117" s="7" t="s">
        <v>2</v>
      </c>
      <c r="H117" s="7">
        <v>4</v>
      </c>
      <c r="I117" s="7">
        <v>0.12</v>
      </c>
      <c r="J117" s="7" t="s">
        <v>3551</v>
      </c>
      <c r="K117" s="21" t="str">
        <f>IFERROR(VLOOKUP(B117,'Equip Table'!A:E,5,FALSE), "No Equipment Rate")</f>
        <v/>
      </c>
      <c r="L117" s="21" t="e">
        <f t="shared" si="1"/>
        <v>#VALUE!</v>
      </c>
      <c r="N117" s="7" t="str">
        <f>IF(COUNTIF($B$2:B117, B117)=1, SUMIF($B:$B,$B117,$I:$I),"")</f>
        <v/>
      </c>
    </row>
    <row r="118" spans="1:14" x14ac:dyDescent="0.25">
      <c r="A118" s="7" t="str">
        <f>IF(E118="","",IFERROR(VLOOKUP(E118,'Job Table'!A:D,4,FALSE),"New Job List Needed"))</f>
        <v>DFW</v>
      </c>
      <c r="B118" s="7" t="s">
        <v>34</v>
      </c>
      <c r="C118" s="7" t="str">
        <f>IFERROR(VLOOKUP(B118,'Equip Rates'!A:C,2,FALSE),"No Equipment Number")</f>
        <v>No Equipment Number</v>
      </c>
      <c r="D118" s="8">
        <f>Summary!$F$2</f>
        <v>45777</v>
      </c>
      <c r="E118" s="7" t="s">
        <v>3173</v>
      </c>
      <c r="F118" s="7">
        <v>1</v>
      </c>
      <c r="G118" s="7" t="s">
        <v>2</v>
      </c>
      <c r="H118" s="7">
        <v>4</v>
      </c>
      <c r="I118" s="7">
        <v>0.66</v>
      </c>
      <c r="J118" s="7" t="s">
        <v>3551</v>
      </c>
      <c r="K118" s="21" t="str">
        <f>IFERROR(VLOOKUP(B118,'Equip Table'!A:E,5,FALSE), "No Equipment Rate")</f>
        <v/>
      </c>
      <c r="L118" s="21" t="e">
        <f t="shared" si="1"/>
        <v>#VALUE!</v>
      </c>
      <c r="N118" s="7">
        <f>IF(COUNTIF($B$2:B118, B118)=1, SUMIF($B:$B,$B118,$I:$I),"")</f>
        <v>0.66</v>
      </c>
    </row>
    <row r="119" spans="1:14" x14ac:dyDescent="0.25">
      <c r="A119" s="7" t="str">
        <f>IF(E119="","",IFERROR(VLOOKUP(E119,'Job Table'!A:D,4,FALSE),"New Job List Needed"))</f>
        <v>DFW</v>
      </c>
      <c r="B119" s="7" t="s">
        <v>183</v>
      </c>
      <c r="C119" s="7" t="str">
        <f>IFERROR(VLOOKUP(B119,'Equip Rates'!A:C,2,FALSE),"No Equipment Number")</f>
        <v>No Equipment Number</v>
      </c>
      <c r="D119" s="8">
        <f>Summary!$F$2</f>
        <v>45777</v>
      </c>
      <c r="E119" s="7" t="s">
        <v>3173</v>
      </c>
      <c r="F119" s="7">
        <v>1</v>
      </c>
      <c r="G119" s="7" t="s">
        <v>2</v>
      </c>
      <c r="H119" s="7">
        <v>4</v>
      </c>
      <c r="I119" s="7">
        <v>0.27</v>
      </c>
      <c r="J119" s="7" t="s">
        <v>3551</v>
      </c>
      <c r="K119" s="21" t="str">
        <f>IFERROR(VLOOKUP(B119,'Equip Table'!A:E,5,FALSE), "No Equipment Rate")</f>
        <v/>
      </c>
      <c r="L119" s="21" t="e">
        <f t="shared" si="1"/>
        <v>#VALUE!</v>
      </c>
      <c r="N119" s="7">
        <f>IF(COUNTIF($B$2:B119, B119)=1, SUMIF($B:$B,$B119,$I:$I),"")</f>
        <v>0.27</v>
      </c>
    </row>
    <row r="120" spans="1:14" x14ac:dyDescent="0.25">
      <c r="A120" s="7" t="str">
        <f>IF(E120="","",IFERROR(VLOOKUP(E120,'Job Table'!A:D,4,FALSE),"New Job List Needed"))</f>
        <v>DFW</v>
      </c>
      <c r="B120" s="7" t="s">
        <v>184</v>
      </c>
      <c r="C120" s="7" t="str">
        <f>IFERROR(VLOOKUP(B120,'Equip Rates'!A:C,2,FALSE),"No Equipment Number")</f>
        <v>No Equipment Number</v>
      </c>
      <c r="D120" s="8">
        <f>Summary!$F$2</f>
        <v>45777</v>
      </c>
      <c r="E120" s="7" t="s">
        <v>574</v>
      </c>
      <c r="F120" s="7">
        <v>1</v>
      </c>
      <c r="G120" s="7" t="s">
        <v>2</v>
      </c>
      <c r="H120" s="7">
        <v>4</v>
      </c>
      <c r="I120" s="7">
        <v>1</v>
      </c>
      <c r="J120" s="7" t="s">
        <v>3551</v>
      </c>
      <c r="K120" s="21" t="str">
        <f>IFERROR(VLOOKUP(B120,'Equip Table'!A:E,5,FALSE), "No Equipment Rate")</f>
        <v/>
      </c>
      <c r="L120" s="21" t="e">
        <f t="shared" si="1"/>
        <v>#VALUE!</v>
      </c>
      <c r="N120" s="7">
        <f>IF(COUNTIF($B$2:B120, B120)=1, SUMIF($B:$B,$B120,$I:$I),"")</f>
        <v>1</v>
      </c>
    </row>
    <row r="121" spans="1:14" x14ac:dyDescent="0.25">
      <c r="A121" s="7" t="str">
        <f>IF(E121="","",IFERROR(VLOOKUP(E121,'Job Table'!A:D,4,FALSE),"New Job List Needed"))</f>
        <v>DFW</v>
      </c>
      <c r="B121" s="7" t="s">
        <v>37</v>
      </c>
      <c r="C121" s="7" t="str">
        <f>IFERROR(VLOOKUP(B121,'Equip Rates'!A:C,2,FALSE),"No Equipment Number")</f>
        <v>No Equipment Number</v>
      </c>
      <c r="D121" s="8">
        <f>Summary!$F$2</f>
        <v>45777</v>
      </c>
      <c r="E121" s="7" t="s">
        <v>290</v>
      </c>
      <c r="F121" s="7">
        <v>1</v>
      </c>
      <c r="G121" s="7" t="s">
        <v>2</v>
      </c>
      <c r="H121" s="7">
        <v>4</v>
      </c>
      <c r="I121" s="7">
        <v>1</v>
      </c>
      <c r="J121" s="7" t="s">
        <v>3551</v>
      </c>
      <c r="K121" s="21" t="str">
        <f>IFERROR(VLOOKUP(B121,'Equip Table'!A:E,5,FALSE), "No Equipment Rate")</f>
        <v/>
      </c>
      <c r="L121" s="21" t="e">
        <f t="shared" si="1"/>
        <v>#VALUE!</v>
      </c>
      <c r="N121" s="7">
        <f>IF(COUNTIF($B$2:B121, B121)=1, SUMIF($B:$B,$B121,$I:$I),"")</f>
        <v>1</v>
      </c>
    </row>
    <row r="122" spans="1:14" x14ac:dyDescent="0.25">
      <c r="A122" s="7" t="str">
        <f>IF(E122="","",IFERROR(VLOOKUP(E122,'Job Table'!A:D,4,FALSE),"New Job List Needed"))</f>
        <v>DFW</v>
      </c>
      <c r="B122" s="7" t="s">
        <v>38</v>
      </c>
      <c r="C122" s="7" t="str">
        <f>IFERROR(VLOOKUP(B122,'Equip Rates'!A:C,2,FALSE),"No Equipment Number")</f>
        <v>No Equipment Number</v>
      </c>
      <c r="D122" s="8">
        <f>Summary!$F$2</f>
        <v>45777</v>
      </c>
      <c r="E122" s="7" t="s">
        <v>574</v>
      </c>
      <c r="F122" s="7">
        <v>1</v>
      </c>
      <c r="G122" s="7" t="s">
        <v>2</v>
      </c>
      <c r="H122" s="7">
        <v>4</v>
      </c>
      <c r="I122" s="7">
        <v>0.55000000000000004</v>
      </c>
      <c r="J122" s="7" t="s">
        <v>3551</v>
      </c>
      <c r="K122" s="21" t="str">
        <f>IFERROR(VLOOKUP(B122,'Equip Table'!A:E,5,FALSE), "No Equipment Rate")</f>
        <v/>
      </c>
      <c r="L122" s="21" t="e">
        <f t="shared" si="1"/>
        <v>#VALUE!</v>
      </c>
      <c r="N122" s="7">
        <f>IF(COUNTIF($B$2:B122, B122)=1, SUMIF($B:$B,$B122,$I:$I),"")</f>
        <v>0.55000000000000004</v>
      </c>
    </row>
    <row r="123" spans="1:14" x14ac:dyDescent="0.25">
      <c r="A123" s="7" t="str">
        <f>IF(E123="","",IFERROR(VLOOKUP(E123,'Job Table'!A:D,4,FALSE),"New Job List Needed"))</f>
        <v>DFW</v>
      </c>
      <c r="B123" s="7" t="s">
        <v>40</v>
      </c>
      <c r="C123" s="7" t="str">
        <f>IFERROR(VLOOKUP(B123,'Equip Rates'!A:C,2,FALSE),"No Equipment Number")</f>
        <v>No Equipment Number</v>
      </c>
      <c r="D123" s="8">
        <f>Summary!$F$2</f>
        <v>45777</v>
      </c>
      <c r="E123" s="7" t="s">
        <v>3173</v>
      </c>
      <c r="F123" s="7">
        <v>1</v>
      </c>
      <c r="G123" s="7" t="s">
        <v>2</v>
      </c>
      <c r="H123" s="7">
        <v>4</v>
      </c>
      <c r="I123" s="7">
        <v>1</v>
      </c>
      <c r="J123" s="7" t="s">
        <v>3551</v>
      </c>
      <c r="K123" s="21" t="str">
        <f>IFERROR(VLOOKUP(B123,'Equip Table'!A:E,5,FALSE), "No Equipment Rate")</f>
        <v/>
      </c>
      <c r="L123" s="21" t="e">
        <f t="shared" si="1"/>
        <v>#VALUE!</v>
      </c>
      <c r="N123" s="7">
        <f>IF(COUNTIF($B$2:B123, B123)=1, SUMIF($B:$B,$B123,$I:$I),"")</f>
        <v>1</v>
      </c>
    </row>
    <row r="124" spans="1:14" x14ac:dyDescent="0.25">
      <c r="A124" s="7" t="str">
        <f>IF(E124="","",IFERROR(VLOOKUP(E124,'Job Table'!A:D,4,FALSE),"New Job List Needed"))</f>
        <v>DFW</v>
      </c>
      <c r="B124" s="7" t="s">
        <v>185</v>
      </c>
      <c r="C124" s="7" t="str">
        <f>IFERROR(VLOOKUP(B124,'Equip Rates'!A:C,2,FALSE),"No Equipment Number")</f>
        <v>No Equipment Number</v>
      </c>
      <c r="D124" s="8">
        <f>Summary!$F$2</f>
        <v>45777</v>
      </c>
      <c r="E124" s="7" t="s">
        <v>276</v>
      </c>
      <c r="F124" s="7">
        <v>1</v>
      </c>
      <c r="G124" s="7" t="s">
        <v>2</v>
      </c>
      <c r="H124" s="7">
        <v>4</v>
      </c>
      <c r="I124" s="7">
        <v>0.22</v>
      </c>
      <c r="J124" s="7" t="s">
        <v>3551</v>
      </c>
      <c r="K124" s="21" t="str">
        <f>IFERROR(VLOOKUP(B124,'Equip Table'!A:E,5,FALSE), "No Equipment Rate")</f>
        <v/>
      </c>
      <c r="L124" s="21" t="e">
        <f t="shared" si="1"/>
        <v>#VALUE!</v>
      </c>
      <c r="N124" s="7">
        <f>IF(COUNTIF($B$2:B124, B124)=1, SUMIF($B:$B,$B124,$I:$I),"")</f>
        <v>0.52</v>
      </c>
    </row>
    <row r="125" spans="1:14" x14ac:dyDescent="0.25">
      <c r="A125" s="7" t="str">
        <f>IF(E125="","",IFERROR(VLOOKUP(E125,'Job Table'!A:D,4,FALSE),"New Job List Needed"))</f>
        <v>DFW</v>
      </c>
      <c r="B125" s="7" t="s">
        <v>185</v>
      </c>
      <c r="C125" s="7" t="str">
        <f>IFERROR(VLOOKUP(B125,'Equip Rates'!A:C,2,FALSE),"No Equipment Number")</f>
        <v>No Equipment Number</v>
      </c>
      <c r="D125" s="8">
        <f>Summary!$F$2</f>
        <v>45777</v>
      </c>
      <c r="E125" s="7" t="s">
        <v>574</v>
      </c>
      <c r="F125" s="7">
        <v>1</v>
      </c>
      <c r="G125" s="7" t="s">
        <v>2</v>
      </c>
      <c r="H125" s="7">
        <v>4</v>
      </c>
      <c r="I125" s="7">
        <v>0.3</v>
      </c>
      <c r="J125" s="7" t="s">
        <v>3551</v>
      </c>
      <c r="K125" s="21" t="str">
        <f>IFERROR(VLOOKUP(B125,'Equip Table'!A:E,5,FALSE), "No Equipment Rate")</f>
        <v/>
      </c>
      <c r="L125" s="21" t="e">
        <f t="shared" si="1"/>
        <v>#VALUE!</v>
      </c>
      <c r="N125" s="7" t="str">
        <f>IF(COUNTIF($B$2:B125, B125)=1, SUMIF($B:$B,$B125,$I:$I),"")</f>
        <v/>
      </c>
    </row>
    <row r="126" spans="1:14" x14ac:dyDescent="0.25">
      <c r="A126" s="7" t="str">
        <f>IF(E126="","",IFERROR(VLOOKUP(E126,'Job Table'!A:D,4,FALSE),"New Job List Needed"))</f>
        <v>HOU</v>
      </c>
      <c r="B126" s="7" t="s">
        <v>41</v>
      </c>
      <c r="C126" s="7" t="str">
        <f>IFERROR(VLOOKUP(B126,'Equip Rates'!A:C,2,FALSE),"No Equipment Number")</f>
        <v>No Equipment Number</v>
      </c>
      <c r="D126" s="8">
        <f>Summary!$F$2</f>
        <v>45777</v>
      </c>
      <c r="E126" s="7" t="s">
        <v>576</v>
      </c>
      <c r="F126" s="7">
        <v>1</v>
      </c>
      <c r="G126" s="7" t="s">
        <v>2</v>
      </c>
      <c r="H126" s="7">
        <v>4</v>
      </c>
      <c r="I126" s="7">
        <v>1</v>
      </c>
      <c r="J126" s="7" t="s">
        <v>3551</v>
      </c>
      <c r="K126" s="21" t="str">
        <f>IFERROR(VLOOKUP(B126,'Equip Table'!A:E,5,FALSE), "No Equipment Rate")</f>
        <v/>
      </c>
      <c r="L126" s="21" t="e">
        <f t="shared" si="1"/>
        <v>#VALUE!</v>
      </c>
      <c r="N126" s="7">
        <f>IF(COUNTIF($B$2:B126, B126)=1, SUMIF($B:$B,$B126,$I:$I),"")</f>
        <v>1</v>
      </c>
    </row>
    <row r="127" spans="1:14" x14ac:dyDescent="0.25">
      <c r="A127" s="7" t="str">
        <f>IF(E127="","",IFERROR(VLOOKUP(E127,'Job Table'!A:D,4,FALSE),"New Job List Needed"))</f>
        <v>DFW</v>
      </c>
      <c r="B127" s="7" t="s">
        <v>42</v>
      </c>
      <c r="C127" s="7" t="str">
        <f>IFERROR(VLOOKUP(B127,'Equip Rates'!A:C,2,FALSE),"No Equipment Number")</f>
        <v>No Equipment Number</v>
      </c>
      <c r="D127" s="8">
        <f>Summary!$F$2</f>
        <v>45777</v>
      </c>
      <c r="E127" s="7" t="s">
        <v>3323</v>
      </c>
      <c r="F127" s="7">
        <v>1</v>
      </c>
      <c r="G127" s="7" t="s">
        <v>2</v>
      </c>
      <c r="H127" s="7">
        <v>4</v>
      </c>
      <c r="I127" s="7">
        <v>0.35</v>
      </c>
      <c r="J127" s="7" t="s">
        <v>3551</v>
      </c>
      <c r="K127" s="21" t="str">
        <f>IFERROR(VLOOKUP(B127,'Equip Table'!A:E,5,FALSE), "No Equipment Rate")</f>
        <v/>
      </c>
      <c r="L127" s="21" t="e">
        <f t="shared" si="1"/>
        <v>#VALUE!</v>
      </c>
      <c r="N127" s="7">
        <f>IF(COUNTIF($B$2:B127, B127)=1, SUMIF($B:$B,$B127,$I:$I),"")</f>
        <v>0.35</v>
      </c>
    </row>
    <row r="128" spans="1:14" x14ac:dyDescent="0.25">
      <c r="A128" s="7" t="str">
        <f>IF(E128="","",IFERROR(VLOOKUP(E128,'Job Table'!A:D,4,FALSE),"New Job List Needed"))</f>
        <v>WT</v>
      </c>
      <c r="B128" s="7" t="s">
        <v>244</v>
      </c>
      <c r="C128" s="7" t="str">
        <f>IFERROR(VLOOKUP(B128,'Equip Rates'!A:C,2,FALSE),"No Equipment Number")</f>
        <v>No Equipment Number</v>
      </c>
      <c r="D128" s="8">
        <f>Summary!$F$2</f>
        <v>45777</v>
      </c>
      <c r="E128" s="7" t="s">
        <v>240</v>
      </c>
      <c r="F128" s="7">
        <v>1</v>
      </c>
      <c r="G128" s="7" t="s">
        <v>2</v>
      </c>
      <c r="H128" s="7">
        <v>4</v>
      </c>
      <c r="I128" s="7">
        <v>0.16</v>
      </c>
      <c r="J128" s="7" t="s">
        <v>3551</v>
      </c>
      <c r="K128" s="21" t="str">
        <f>IFERROR(VLOOKUP(B128,'Equip Table'!A:E,5,FALSE), "No Equipment Rate")</f>
        <v/>
      </c>
      <c r="L128" s="21" t="e">
        <f t="shared" si="1"/>
        <v>#VALUE!</v>
      </c>
      <c r="N128" s="7">
        <f>IF(COUNTIF($B$2:B128, B128)=1, SUMIF($B:$B,$B128,$I:$I),"")</f>
        <v>1</v>
      </c>
    </row>
    <row r="129" spans="1:14" x14ac:dyDescent="0.25">
      <c r="A129" s="7" t="str">
        <f>IF(E129="","",IFERROR(VLOOKUP(E129,'Job Table'!A:D,4,FALSE),"New Job List Needed"))</f>
        <v>WT</v>
      </c>
      <c r="B129" s="7" t="s">
        <v>244</v>
      </c>
      <c r="C129" s="7" t="str">
        <f>IFERROR(VLOOKUP(B129,'Equip Rates'!A:C,2,FALSE),"No Equipment Number")</f>
        <v>No Equipment Number</v>
      </c>
      <c r="D129" s="8">
        <f>Summary!$F$2</f>
        <v>45777</v>
      </c>
      <c r="E129" s="7" t="s">
        <v>3175</v>
      </c>
      <c r="F129" s="7">
        <v>1</v>
      </c>
      <c r="G129" s="7" t="s">
        <v>2</v>
      </c>
      <c r="H129" s="7">
        <v>4</v>
      </c>
      <c r="I129" s="7">
        <v>0.84</v>
      </c>
      <c r="J129" s="7" t="s">
        <v>3551</v>
      </c>
      <c r="K129" s="21" t="str">
        <f>IFERROR(VLOOKUP(B129,'Equip Table'!A:E,5,FALSE), "No Equipment Rate")</f>
        <v/>
      </c>
      <c r="L129" s="21" t="e">
        <f t="shared" si="1"/>
        <v>#VALUE!</v>
      </c>
      <c r="N129" s="7" t="str">
        <f>IF(COUNTIF($B$2:B129, B129)=1, SUMIF($B:$B,$B129,$I:$I),"")</f>
        <v/>
      </c>
    </row>
    <row r="130" spans="1:14" x14ac:dyDescent="0.25">
      <c r="A130" s="7" t="str">
        <f>IF(E130="","",IFERROR(VLOOKUP(E130,'Job Table'!A:D,4,FALSE),"New Job List Needed"))</f>
        <v>DFW</v>
      </c>
      <c r="B130" s="7" t="s">
        <v>187</v>
      </c>
      <c r="C130" s="7" t="str">
        <f>IFERROR(VLOOKUP(B130,'Equip Rates'!A:C,2,FALSE),"No Equipment Number")</f>
        <v>No Equipment Number</v>
      </c>
      <c r="D130" s="8">
        <f>Summary!$F$2</f>
        <v>45777</v>
      </c>
      <c r="E130" s="7" t="s">
        <v>290</v>
      </c>
      <c r="F130" s="7">
        <v>1</v>
      </c>
      <c r="G130" s="7" t="s">
        <v>2</v>
      </c>
      <c r="H130" s="7">
        <v>4</v>
      </c>
      <c r="I130" s="7">
        <v>0.76</v>
      </c>
      <c r="J130" s="7" t="s">
        <v>3551</v>
      </c>
      <c r="K130" s="21" t="str">
        <f>IFERROR(VLOOKUP(B130,'Equip Table'!A:E,5,FALSE), "No Equipment Rate")</f>
        <v/>
      </c>
      <c r="L130" s="21" t="e">
        <f t="shared" ref="L130:L193" si="2">K130*I130</f>
        <v>#VALUE!</v>
      </c>
      <c r="N130" s="7">
        <f>IF(COUNTIF($B$2:B130, B130)=1, SUMIF($B:$B,$B130,$I:$I),"")</f>
        <v>0.76</v>
      </c>
    </row>
    <row r="131" spans="1:14" x14ac:dyDescent="0.25">
      <c r="A131" s="7" t="str">
        <f>IF(E131="","",IFERROR(VLOOKUP(E131,'Job Table'!A:D,4,FALSE),"New Job List Needed"))</f>
        <v>DFW</v>
      </c>
      <c r="B131" s="7" t="s">
        <v>47</v>
      </c>
      <c r="C131" s="7" t="str">
        <f>IFERROR(VLOOKUP(B131,'Equip Rates'!A:C,2,FALSE),"No Equipment Number")</f>
        <v>No Equipment Number</v>
      </c>
      <c r="D131" s="8">
        <f>Summary!$F$2</f>
        <v>45777</v>
      </c>
      <c r="E131" s="7" t="s">
        <v>4</v>
      </c>
      <c r="F131" s="7">
        <v>1</v>
      </c>
      <c r="G131" s="7" t="s">
        <v>2</v>
      </c>
      <c r="H131" s="7">
        <v>4</v>
      </c>
      <c r="I131" s="7">
        <v>1</v>
      </c>
      <c r="J131" s="7" t="s">
        <v>3551</v>
      </c>
      <c r="K131" s="21" t="str">
        <f>IFERROR(VLOOKUP(B131,'Equip Table'!A:E,5,FALSE), "No Equipment Rate")</f>
        <v/>
      </c>
      <c r="L131" s="21" t="e">
        <f t="shared" si="2"/>
        <v>#VALUE!</v>
      </c>
      <c r="N131" s="7">
        <f>IF(COUNTIF($B$2:B131, B131)=1, SUMIF($B:$B,$B131,$I:$I),"")</f>
        <v>1</v>
      </c>
    </row>
    <row r="132" spans="1:14" x14ac:dyDescent="0.25">
      <c r="A132" s="7" t="str">
        <f>IF(E132="","",IFERROR(VLOOKUP(E132,'Job Table'!A:D,4,FALSE),"New Job List Needed"))</f>
        <v>DFW</v>
      </c>
      <c r="B132" s="7" t="s">
        <v>188</v>
      </c>
      <c r="C132" s="7" t="str">
        <f>IFERROR(VLOOKUP(B132,'Equip Rates'!A:C,2,FALSE),"No Equipment Number")</f>
        <v>No Equipment Number</v>
      </c>
      <c r="D132" s="8">
        <f>Summary!$F$2</f>
        <v>45777</v>
      </c>
      <c r="E132" s="7" t="s">
        <v>574</v>
      </c>
      <c r="F132" s="7">
        <v>1</v>
      </c>
      <c r="G132" s="7" t="s">
        <v>2</v>
      </c>
      <c r="H132" s="7">
        <v>4</v>
      </c>
      <c r="I132" s="7">
        <v>0.77</v>
      </c>
      <c r="J132" s="7" t="s">
        <v>3551</v>
      </c>
      <c r="K132" s="21" t="str">
        <f>IFERROR(VLOOKUP(B132,'Equip Table'!A:E,5,FALSE), "No Equipment Rate")</f>
        <v/>
      </c>
      <c r="L132" s="21" t="e">
        <f t="shared" si="2"/>
        <v>#VALUE!</v>
      </c>
      <c r="N132" s="7">
        <f>IF(COUNTIF($B$2:B132, B132)=1, SUMIF($B:$B,$B132,$I:$I),"")</f>
        <v>0.77</v>
      </c>
    </row>
    <row r="133" spans="1:14" x14ac:dyDescent="0.25">
      <c r="A133" s="7" t="str">
        <f>IF(E133="","",IFERROR(VLOOKUP(E133,'Job Table'!A:D,4,FALSE),"New Job List Needed"))</f>
        <v>DFW</v>
      </c>
      <c r="B133" s="7" t="s">
        <v>3139</v>
      </c>
      <c r="C133" s="7" t="str">
        <f>IFERROR(VLOOKUP(B133,'Equip Rates'!A:C,2,FALSE),"No Equipment Number")</f>
        <v>No Equipment Number</v>
      </c>
      <c r="D133" s="8">
        <f>Summary!$F$2</f>
        <v>45777</v>
      </c>
      <c r="E133" s="7" t="s">
        <v>292</v>
      </c>
      <c r="F133" s="7">
        <v>1</v>
      </c>
      <c r="G133" s="7" t="s">
        <v>2</v>
      </c>
      <c r="H133" s="7">
        <v>4</v>
      </c>
      <c r="I133" s="7">
        <v>0.91</v>
      </c>
      <c r="J133" s="7" t="s">
        <v>3551</v>
      </c>
      <c r="K133" s="21" t="str">
        <f>IFERROR(VLOOKUP(B133,'Equip Table'!A:E,5,FALSE), "No Equipment Rate")</f>
        <v/>
      </c>
      <c r="L133" s="21" t="e">
        <f t="shared" si="2"/>
        <v>#VALUE!</v>
      </c>
      <c r="N133" s="7">
        <f>IF(COUNTIF($B$2:B133, B133)=1, SUMIF($B:$B,$B133,$I:$I),"")</f>
        <v>1</v>
      </c>
    </row>
    <row r="134" spans="1:14" x14ac:dyDescent="0.25">
      <c r="A134" s="7" t="str">
        <f>IF(E134="","",IFERROR(VLOOKUP(E134,'Job Table'!A:D,4,FALSE),"New Job List Needed"))</f>
        <v>DFW</v>
      </c>
      <c r="B134" s="7" t="s">
        <v>3139</v>
      </c>
      <c r="C134" s="7" t="str">
        <f>IFERROR(VLOOKUP(B134,'Equip Rates'!A:C,2,FALSE),"No Equipment Number")</f>
        <v>No Equipment Number</v>
      </c>
      <c r="D134" s="8">
        <f>Summary!$F$2</f>
        <v>45777</v>
      </c>
      <c r="E134" s="7" t="s">
        <v>3342</v>
      </c>
      <c r="F134" s="7">
        <v>1</v>
      </c>
      <c r="G134" s="7" t="s">
        <v>2</v>
      </c>
      <c r="H134" s="7">
        <v>4</v>
      </c>
      <c r="I134" s="7">
        <v>0.09</v>
      </c>
      <c r="J134" s="7" t="s">
        <v>3551</v>
      </c>
      <c r="K134" s="21" t="str">
        <f>IFERROR(VLOOKUP(B134,'Equip Table'!A:E,5,FALSE), "No Equipment Rate")</f>
        <v/>
      </c>
      <c r="L134" s="21" t="e">
        <f t="shared" si="2"/>
        <v>#VALUE!</v>
      </c>
      <c r="N134" s="7" t="str">
        <f>IF(COUNTIF($B$2:B134, B134)=1, SUMIF($B:$B,$B134,$I:$I),"")</f>
        <v/>
      </c>
    </row>
    <row r="135" spans="1:14" x14ac:dyDescent="0.25">
      <c r="A135" s="7" t="str">
        <f>IF(E135="","",IFERROR(VLOOKUP(E135,'Job Table'!A:D,4,FALSE),"New Job List Needed"))</f>
        <v>DFW</v>
      </c>
      <c r="B135" s="7" t="s">
        <v>3140</v>
      </c>
      <c r="C135" s="7" t="str">
        <f>IFERROR(VLOOKUP(B135,'Equip Rates'!A:C,2,FALSE),"No Equipment Number")</f>
        <v>No Equipment Number</v>
      </c>
      <c r="D135" s="8">
        <f>Summary!$F$2</f>
        <v>45777</v>
      </c>
      <c r="E135" s="7" t="s">
        <v>292</v>
      </c>
      <c r="F135" s="7">
        <v>1</v>
      </c>
      <c r="G135" s="7" t="s">
        <v>2</v>
      </c>
      <c r="H135" s="7">
        <v>4</v>
      </c>
      <c r="I135" s="7">
        <v>1</v>
      </c>
      <c r="J135" s="7" t="s">
        <v>3551</v>
      </c>
      <c r="K135" s="21" t="str">
        <f>IFERROR(VLOOKUP(B135,'Equip Table'!A:E,5,FALSE), "No Equipment Rate")</f>
        <v/>
      </c>
      <c r="L135" s="21" t="e">
        <f t="shared" si="2"/>
        <v>#VALUE!</v>
      </c>
      <c r="N135" s="7">
        <f>IF(COUNTIF($B$2:B135, B135)=1, SUMIF($B:$B,$B135,$I:$I),"")</f>
        <v>1</v>
      </c>
    </row>
    <row r="136" spans="1:14" x14ac:dyDescent="0.25">
      <c r="A136" s="7" t="str">
        <f>IF(E136="","",IFERROR(VLOOKUP(E136,'Job Table'!A:D,4,FALSE),"New Job List Needed"))</f>
        <v>DFW</v>
      </c>
      <c r="B136" s="7" t="s">
        <v>3141</v>
      </c>
      <c r="C136" s="7" t="str">
        <f>IFERROR(VLOOKUP(B136,'Equip Rates'!A:C,2,FALSE),"No Equipment Number")</f>
        <v>No Equipment Number</v>
      </c>
      <c r="D136" s="8">
        <f>Summary!$F$2</f>
        <v>45777</v>
      </c>
      <c r="E136" s="7" t="s">
        <v>3321</v>
      </c>
      <c r="F136" s="7">
        <v>1</v>
      </c>
      <c r="G136" s="7" t="s">
        <v>3592</v>
      </c>
      <c r="H136" s="7">
        <v>4</v>
      </c>
      <c r="I136" s="7">
        <v>0.05</v>
      </c>
      <c r="J136" s="7" t="s">
        <v>3551</v>
      </c>
      <c r="K136" s="21" t="str">
        <f>IFERROR(VLOOKUP(B136,'Equip Table'!A:E,5,FALSE), "No Equipment Rate")</f>
        <v/>
      </c>
      <c r="L136" s="21" t="e">
        <f t="shared" si="2"/>
        <v>#VALUE!</v>
      </c>
      <c r="N136" s="7">
        <f>IF(COUNTIF($B$2:B136, B136)=1, SUMIF($B:$B,$B136,$I:$I),"")</f>
        <v>0.05</v>
      </c>
    </row>
    <row r="137" spans="1:14" x14ac:dyDescent="0.25">
      <c r="A137" s="7" t="str">
        <f>IF(E137="","",IFERROR(VLOOKUP(E137,'Job Table'!A:D,4,FALSE),"New Job List Needed"))</f>
        <v>DFW</v>
      </c>
      <c r="B137" s="7" t="s">
        <v>245</v>
      </c>
      <c r="C137" s="7" t="str">
        <f>IFERROR(VLOOKUP(B137,'Equip Rates'!A:C,2,FALSE),"No Equipment Number")</f>
        <v>No Equipment Number</v>
      </c>
      <c r="D137" s="8">
        <f>Summary!$F$2</f>
        <v>45777</v>
      </c>
      <c r="E137" s="7" t="s">
        <v>574</v>
      </c>
      <c r="F137" s="7">
        <v>1</v>
      </c>
      <c r="G137" s="7" t="s">
        <v>2</v>
      </c>
      <c r="H137" s="7">
        <v>4</v>
      </c>
      <c r="I137" s="7">
        <v>1</v>
      </c>
      <c r="J137" s="7" t="s">
        <v>3551</v>
      </c>
      <c r="K137" s="21" t="str">
        <f>IFERROR(VLOOKUP(B137,'Equip Table'!A:E,5,FALSE), "No Equipment Rate")</f>
        <v/>
      </c>
      <c r="L137" s="21" t="e">
        <f t="shared" si="2"/>
        <v>#VALUE!</v>
      </c>
      <c r="N137" s="7">
        <f>IF(COUNTIF($B$2:B137, B137)=1, SUMIF($B:$B,$B137,$I:$I),"")</f>
        <v>1</v>
      </c>
    </row>
    <row r="138" spans="1:14" x14ac:dyDescent="0.25">
      <c r="A138" s="7" t="str">
        <f>IF(E138="","",IFERROR(VLOOKUP(E138,'Job Table'!A:D,4,FALSE),"New Job List Needed"))</f>
        <v>WT</v>
      </c>
      <c r="B138" s="7" t="s">
        <v>49</v>
      </c>
      <c r="C138" s="7" t="str">
        <f>IFERROR(VLOOKUP(B138,'Equip Rates'!A:C,2,FALSE),"No Equipment Number")</f>
        <v>No Equipment Number</v>
      </c>
      <c r="D138" s="8">
        <f>Summary!$F$2</f>
        <v>45777</v>
      </c>
      <c r="E138" s="7" t="s">
        <v>240</v>
      </c>
      <c r="F138" s="7">
        <v>1</v>
      </c>
      <c r="G138" s="7" t="s">
        <v>2</v>
      </c>
      <c r="H138" s="7">
        <v>4</v>
      </c>
      <c r="I138" s="7">
        <v>0.26</v>
      </c>
      <c r="J138" s="7" t="s">
        <v>3551</v>
      </c>
      <c r="K138" s="21" t="str">
        <f>IFERROR(VLOOKUP(B138,'Equip Table'!A:E,5,FALSE), "No Equipment Rate")</f>
        <v/>
      </c>
      <c r="L138" s="21" t="e">
        <f t="shared" si="2"/>
        <v>#VALUE!</v>
      </c>
      <c r="N138" s="7">
        <f>IF(COUNTIF($B$2:B138, B138)=1, SUMIF($B:$B,$B138,$I:$I),"")</f>
        <v>1</v>
      </c>
    </row>
    <row r="139" spans="1:14" x14ac:dyDescent="0.25">
      <c r="A139" s="7" t="str">
        <f>IF(E139="","",IFERROR(VLOOKUP(E139,'Job Table'!A:D,4,FALSE),"New Job List Needed"))</f>
        <v>WT</v>
      </c>
      <c r="B139" s="7" t="s">
        <v>49</v>
      </c>
      <c r="C139" s="7" t="str">
        <f>IFERROR(VLOOKUP(B139,'Equip Rates'!A:C,2,FALSE),"No Equipment Number")</f>
        <v>No Equipment Number</v>
      </c>
      <c r="D139" s="8">
        <f>Summary!$F$2</f>
        <v>45777</v>
      </c>
      <c r="E139" s="7" t="s">
        <v>3175</v>
      </c>
      <c r="F139" s="7">
        <v>1</v>
      </c>
      <c r="G139" s="7" t="s">
        <v>2</v>
      </c>
      <c r="H139" s="7">
        <v>4</v>
      </c>
      <c r="I139" s="7">
        <v>0.74</v>
      </c>
      <c r="J139" s="7" t="s">
        <v>3551</v>
      </c>
      <c r="K139" s="21" t="str">
        <f>IFERROR(VLOOKUP(B139,'Equip Table'!A:E,5,FALSE), "No Equipment Rate")</f>
        <v/>
      </c>
      <c r="L139" s="21" t="e">
        <f t="shared" si="2"/>
        <v>#VALUE!</v>
      </c>
      <c r="N139" s="7" t="str">
        <f>IF(COUNTIF($B$2:B139, B139)=1, SUMIF($B:$B,$B139,$I:$I),"")</f>
        <v/>
      </c>
    </row>
    <row r="140" spans="1:14" x14ac:dyDescent="0.25">
      <c r="A140" s="7" t="str">
        <f>IF(E140="","",IFERROR(VLOOKUP(E140,'Job Table'!A:D,4,FALSE),"New Job List Needed"))</f>
        <v>DFW</v>
      </c>
      <c r="B140" s="7" t="s">
        <v>247</v>
      </c>
      <c r="C140" s="7" t="str">
        <f>IFERROR(VLOOKUP(B140,'Equip Rates'!A:C,2,FALSE),"No Equipment Number")</f>
        <v>No Equipment Number</v>
      </c>
      <c r="D140" s="8">
        <f>Summary!$F$2</f>
        <v>45777</v>
      </c>
      <c r="E140" s="7" t="s">
        <v>3173</v>
      </c>
      <c r="F140" s="7">
        <v>1</v>
      </c>
      <c r="G140" s="7" t="s">
        <v>2</v>
      </c>
      <c r="H140" s="7">
        <v>4</v>
      </c>
      <c r="I140" s="7">
        <v>1</v>
      </c>
      <c r="J140" s="7" t="s">
        <v>3551</v>
      </c>
      <c r="K140" s="21" t="str">
        <f>IFERROR(VLOOKUP(B140,'Equip Table'!A:E,5,FALSE), "No Equipment Rate")</f>
        <v>No Equipment Rate</v>
      </c>
      <c r="L140" s="21" t="e">
        <f t="shared" si="2"/>
        <v>#VALUE!</v>
      </c>
      <c r="N140" s="7">
        <f>IF(COUNTIF($B$2:B140, B140)=1, SUMIF($B:$B,$B140,$I:$I),"")</f>
        <v>1</v>
      </c>
    </row>
    <row r="141" spans="1:14" x14ac:dyDescent="0.25">
      <c r="A141" s="7" t="str">
        <f>IF(E141="","",IFERROR(VLOOKUP(E141,'Job Table'!A:D,4,FALSE),"New Job List Needed"))</f>
        <v>DFW</v>
      </c>
      <c r="B141" s="7" t="s">
        <v>3379</v>
      </c>
      <c r="C141" s="7" t="str">
        <f>IFERROR(VLOOKUP(B141,'Equip Rates'!A:C,2,FALSE),"No Equipment Number")</f>
        <v>No Equipment Number</v>
      </c>
      <c r="D141" s="8">
        <f>Summary!$F$2</f>
        <v>45777</v>
      </c>
      <c r="E141" s="7" t="s">
        <v>579</v>
      </c>
      <c r="F141" s="7">
        <v>1</v>
      </c>
      <c r="G141" s="7" t="s">
        <v>2</v>
      </c>
      <c r="H141" s="7">
        <v>4</v>
      </c>
      <c r="I141" s="7">
        <v>0.39</v>
      </c>
      <c r="J141" s="7" t="s">
        <v>3551</v>
      </c>
      <c r="K141" s="21" t="str">
        <f>IFERROR(VLOOKUP(B141,'Equip Table'!A:E,5,FALSE), "No Equipment Rate")</f>
        <v/>
      </c>
      <c r="L141" s="21" t="e">
        <f t="shared" si="2"/>
        <v>#VALUE!</v>
      </c>
      <c r="N141" s="7">
        <f>IF(COUNTIF($B$2:B141, B141)=1, SUMIF($B:$B,$B141,$I:$I),"")</f>
        <v>0.82000000000000006</v>
      </c>
    </row>
    <row r="142" spans="1:14" x14ac:dyDescent="0.25">
      <c r="A142" s="7" t="str">
        <f>IF(E142="","",IFERROR(VLOOKUP(E142,'Job Table'!A:D,4,FALSE),"New Job List Needed"))</f>
        <v>DFW</v>
      </c>
      <c r="B142" s="7" t="s">
        <v>3379</v>
      </c>
      <c r="C142" s="7" t="str">
        <f>IFERROR(VLOOKUP(B142,'Equip Rates'!A:C,2,FALSE),"No Equipment Number")</f>
        <v>No Equipment Number</v>
      </c>
      <c r="D142" s="8">
        <f>Summary!$F$2</f>
        <v>45777</v>
      </c>
      <c r="E142" s="7" t="s">
        <v>3173</v>
      </c>
      <c r="F142" s="7">
        <v>1</v>
      </c>
      <c r="G142" s="7" t="s">
        <v>2</v>
      </c>
      <c r="H142" s="7">
        <v>4</v>
      </c>
      <c r="I142" s="7">
        <v>0.1</v>
      </c>
      <c r="J142" s="7" t="s">
        <v>3551</v>
      </c>
      <c r="K142" s="21" t="str">
        <f>IFERROR(VLOOKUP(B142,'Equip Table'!A:E,5,FALSE), "No Equipment Rate")</f>
        <v/>
      </c>
      <c r="L142" s="21" t="e">
        <f t="shared" si="2"/>
        <v>#VALUE!</v>
      </c>
      <c r="N142" s="7" t="str">
        <f>IF(COUNTIF($B$2:B142, B142)=1, SUMIF($B:$B,$B142,$I:$I),"")</f>
        <v/>
      </c>
    </row>
    <row r="143" spans="1:14" x14ac:dyDescent="0.25">
      <c r="A143" s="7" t="str">
        <f>IF(E143="","",IFERROR(VLOOKUP(E143,'Job Table'!A:D,4,FALSE),"New Job List Needed"))</f>
        <v>DFW</v>
      </c>
      <c r="B143" s="7" t="s">
        <v>3379</v>
      </c>
      <c r="C143" s="7" t="str">
        <f>IFERROR(VLOOKUP(B143,'Equip Rates'!A:C,2,FALSE),"No Equipment Number")</f>
        <v>No Equipment Number</v>
      </c>
      <c r="D143" s="8">
        <f>Summary!$F$2</f>
        <v>45777</v>
      </c>
      <c r="E143" s="7" t="s">
        <v>3321</v>
      </c>
      <c r="F143" s="7">
        <v>1</v>
      </c>
      <c r="G143" s="7" t="s">
        <v>3592</v>
      </c>
      <c r="H143" s="7">
        <v>4</v>
      </c>
      <c r="I143" s="7">
        <v>0.33</v>
      </c>
      <c r="J143" s="7" t="s">
        <v>3551</v>
      </c>
      <c r="K143" s="21" t="str">
        <f>IFERROR(VLOOKUP(B143,'Equip Table'!A:E,5,FALSE), "No Equipment Rate")</f>
        <v/>
      </c>
      <c r="L143" s="21" t="e">
        <f t="shared" si="2"/>
        <v>#VALUE!</v>
      </c>
      <c r="N143" s="7" t="str">
        <f>IF(COUNTIF($B$2:B143, B143)=1, SUMIF($B:$B,$B143,$I:$I),"")</f>
        <v/>
      </c>
    </row>
    <row r="144" spans="1:14" x14ac:dyDescent="0.25">
      <c r="A144" s="7" t="str">
        <f>IF(E144="","",IFERROR(VLOOKUP(E144,'Job Table'!A:D,4,FALSE),"New Job List Needed"))</f>
        <v>DFW</v>
      </c>
      <c r="B144" s="7" t="s">
        <v>3381</v>
      </c>
      <c r="C144" s="7" t="str">
        <f>IFERROR(VLOOKUP(B144,'Equip Rates'!A:C,2,FALSE),"No Equipment Number")</f>
        <v>No Equipment Number</v>
      </c>
      <c r="D144" s="8">
        <f>Summary!$F$2</f>
        <v>45777</v>
      </c>
      <c r="E144" s="7" t="s">
        <v>3173</v>
      </c>
      <c r="F144" s="7">
        <v>1</v>
      </c>
      <c r="G144" s="7" t="s">
        <v>2</v>
      </c>
      <c r="H144" s="7">
        <v>4</v>
      </c>
      <c r="I144" s="7">
        <v>1</v>
      </c>
      <c r="J144" s="7" t="s">
        <v>3551</v>
      </c>
      <c r="K144" s="21" t="str">
        <f>IFERROR(VLOOKUP(B144,'Equip Table'!A:E,5,FALSE), "No Equipment Rate")</f>
        <v/>
      </c>
      <c r="L144" s="21" t="e">
        <f t="shared" si="2"/>
        <v>#VALUE!</v>
      </c>
      <c r="N144" s="7">
        <f>IF(COUNTIF($B$2:B144, B144)=1, SUMIF($B:$B,$B144,$I:$I),"")</f>
        <v>1</v>
      </c>
    </row>
    <row r="145" spans="1:14" x14ac:dyDescent="0.25">
      <c r="A145" s="7" t="str">
        <f>IF(E145="","",IFERROR(VLOOKUP(E145,'Job Table'!A:D,4,FALSE),"New Job List Needed"))</f>
        <v>WT</v>
      </c>
      <c r="B145" s="7" t="s">
        <v>3383</v>
      </c>
      <c r="C145" s="7" t="str">
        <f>IFERROR(VLOOKUP(B145,'Equip Rates'!A:C,2,FALSE),"No Equipment Number")</f>
        <v>No Equipment Number</v>
      </c>
      <c r="D145" s="8">
        <f>Summary!$F$2</f>
        <v>45777</v>
      </c>
      <c r="E145" s="7" t="s">
        <v>240</v>
      </c>
      <c r="F145" s="7">
        <v>1</v>
      </c>
      <c r="G145" s="7" t="s">
        <v>2</v>
      </c>
      <c r="H145" s="7">
        <v>4</v>
      </c>
      <c r="I145" s="7">
        <v>1</v>
      </c>
      <c r="J145" s="7" t="s">
        <v>3551</v>
      </c>
      <c r="K145" s="21" t="str">
        <f>IFERROR(VLOOKUP(B145,'Equip Table'!A:E,5,FALSE), "No Equipment Rate")</f>
        <v/>
      </c>
      <c r="L145" s="21" t="e">
        <f t="shared" si="2"/>
        <v>#VALUE!</v>
      </c>
      <c r="N145" s="7">
        <f>IF(COUNTIF($B$2:B145, B145)=1, SUMIF($B:$B,$B145,$I:$I),"")</f>
        <v>1</v>
      </c>
    </row>
    <row r="146" spans="1:14" x14ac:dyDescent="0.25">
      <c r="A146" s="7" t="str">
        <f>IF(E146="","",IFERROR(VLOOKUP(E146,'Job Table'!A:D,4,FALSE),"New Job List Needed"))</f>
        <v>DFW</v>
      </c>
      <c r="B146" s="7" t="s">
        <v>3384</v>
      </c>
      <c r="C146" s="7" t="str">
        <f>IFERROR(VLOOKUP(B146,'Equip Rates'!A:C,2,FALSE),"No Equipment Number")</f>
        <v>No Equipment Number</v>
      </c>
      <c r="D146" s="8">
        <f>Summary!$F$2</f>
        <v>45777</v>
      </c>
      <c r="E146" s="7" t="s">
        <v>3173</v>
      </c>
      <c r="F146" s="7">
        <v>1</v>
      </c>
      <c r="G146" s="7" t="s">
        <v>2</v>
      </c>
      <c r="H146" s="7">
        <v>4</v>
      </c>
      <c r="I146" s="7">
        <v>1</v>
      </c>
      <c r="J146" s="7" t="s">
        <v>3551</v>
      </c>
      <c r="K146" s="21" t="str">
        <f>IFERROR(VLOOKUP(B146,'Equip Table'!A:E,5,FALSE), "No Equipment Rate")</f>
        <v/>
      </c>
      <c r="L146" s="21" t="e">
        <f t="shared" si="2"/>
        <v>#VALUE!</v>
      </c>
      <c r="N146" s="7">
        <f>IF(COUNTIF($B$2:B146, B146)=1, SUMIF($B:$B,$B146,$I:$I),"")</f>
        <v>1</v>
      </c>
    </row>
    <row r="147" spans="1:14" x14ac:dyDescent="0.25">
      <c r="A147" s="7" t="str">
        <f>IF(E147="","",IFERROR(VLOOKUP(E147,'Job Table'!A:D,4,FALSE),"New Job List Needed"))</f>
        <v>WT</v>
      </c>
      <c r="B147" s="7" t="s">
        <v>3385</v>
      </c>
      <c r="C147" s="7" t="str">
        <f>IFERROR(VLOOKUP(B147,'Equip Rates'!A:C,2,FALSE),"No Equipment Number")</f>
        <v>No Equipment Number</v>
      </c>
      <c r="D147" s="8">
        <f>Summary!$F$2</f>
        <v>45777</v>
      </c>
      <c r="E147" s="7" t="s">
        <v>3175</v>
      </c>
      <c r="F147" s="7">
        <v>1</v>
      </c>
      <c r="G147" s="7" t="s">
        <v>2</v>
      </c>
      <c r="H147" s="7">
        <v>4</v>
      </c>
      <c r="I147" s="7">
        <v>1</v>
      </c>
      <c r="J147" s="7" t="s">
        <v>3551</v>
      </c>
      <c r="K147" s="21" t="str">
        <f>IFERROR(VLOOKUP(B147,'Equip Table'!A:E,5,FALSE), "No Equipment Rate")</f>
        <v/>
      </c>
      <c r="L147" s="21" t="e">
        <f t="shared" si="2"/>
        <v>#VALUE!</v>
      </c>
      <c r="N147" s="7">
        <f>IF(COUNTIF($B$2:B147, B147)=1, SUMIF($B:$B,$B147,$I:$I),"")</f>
        <v>1</v>
      </c>
    </row>
    <row r="148" spans="1:14" x14ac:dyDescent="0.25">
      <c r="A148" s="7" t="str">
        <f>IF(E148="","",IFERROR(VLOOKUP(E148,'Job Table'!A:D,4,FALSE),"New Job List Needed"))</f>
        <v>DFW</v>
      </c>
      <c r="B148" s="7" t="s">
        <v>50</v>
      </c>
      <c r="C148" s="7" t="str">
        <f>IFERROR(VLOOKUP(B148,'Equip Rates'!A:C,2,FALSE),"No Equipment Number")</f>
        <v>No Equipment Number</v>
      </c>
      <c r="D148" s="8">
        <f>Summary!$F$2</f>
        <v>45777</v>
      </c>
      <c r="E148" s="7" t="s">
        <v>276</v>
      </c>
      <c r="F148" s="7">
        <v>1</v>
      </c>
      <c r="G148" s="7" t="s">
        <v>2</v>
      </c>
      <c r="H148" s="7">
        <v>4</v>
      </c>
      <c r="I148" s="7">
        <v>1</v>
      </c>
      <c r="J148" s="7" t="s">
        <v>3551</v>
      </c>
      <c r="K148" s="21" t="str">
        <f>IFERROR(VLOOKUP(B148,'Equip Table'!A:E,5,FALSE), "No Equipment Rate")</f>
        <v/>
      </c>
      <c r="L148" s="21" t="e">
        <f t="shared" si="2"/>
        <v>#VALUE!</v>
      </c>
      <c r="N148" s="7">
        <f>IF(COUNTIF($B$2:B148, B148)=1, SUMIF($B:$B,$B148,$I:$I),"")</f>
        <v>1</v>
      </c>
    </row>
    <row r="149" spans="1:14" x14ac:dyDescent="0.25">
      <c r="A149" s="7" t="str">
        <f>IF(E149="","",IFERROR(VLOOKUP(E149,'Job Table'!A:D,4,FALSE),"New Job List Needed"))</f>
        <v>DFW</v>
      </c>
      <c r="B149" s="7" t="s">
        <v>51</v>
      </c>
      <c r="C149" s="7" t="str">
        <f>IFERROR(VLOOKUP(B149,'Equip Rates'!A:C,2,FALSE),"No Equipment Number")</f>
        <v>No Equipment Number</v>
      </c>
      <c r="D149" s="8">
        <f>Summary!$F$2</f>
        <v>45777</v>
      </c>
      <c r="E149" s="7" t="s">
        <v>276</v>
      </c>
      <c r="F149" s="7">
        <v>1</v>
      </c>
      <c r="G149" s="7" t="s">
        <v>2</v>
      </c>
      <c r="H149" s="7">
        <v>4</v>
      </c>
      <c r="I149" s="7">
        <v>0.96</v>
      </c>
      <c r="J149" s="7" t="s">
        <v>3551</v>
      </c>
      <c r="K149" s="21" t="str">
        <f>IFERROR(VLOOKUP(B149,'Equip Table'!A:E,5,FALSE), "No Equipment Rate")</f>
        <v/>
      </c>
      <c r="L149" s="21" t="e">
        <f t="shared" si="2"/>
        <v>#VALUE!</v>
      </c>
      <c r="N149" s="7">
        <f>IF(COUNTIF($B$2:B149, B149)=1, SUMIF($B:$B,$B149,$I:$I),"")</f>
        <v>0.96</v>
      </c>
    </row>
    <row r="150" spans="1:14" x14ac:dyDescent="0.25">
      <c r="A150" s="7" t="str">
        <f>IF(E150="","",IFERROR(VLOOKUP(E150,'Job Table'!A:D,4,FALSE),"New Job List Needed"))</f>
        <v>DFW</v>
      </c>
      <c r="B150" s="7" t="s">
        <v>227</v>
      </c>
      <c r="C150" s="7" t="str">
        <f>IFERROR(VLOOKUP(B150,'Equip Rates'!A:C,2,FALSE),"No Equipment Number")</f>
        <v>No Equipment Number</v>
      </c>
      <c r="D150" s="8">
        <f>Summary!$F$2</f>
        <v>45777</v>
      </c>
      <c r="E150" s="7" t="s">
        <v>12</v>
      </c>
      <c r="F150" s="7">
        <v>1</v>
      </c>
      <c r="G150" s="7" t="s">
        <v>2</v>
      </c>
      <c r="H150" s="7">
        <v>4</v>
      </c>
      <c r="I150" s="7">
        <v>0.11</v>
      </c>
      <c r="J150" s="7" t="s">
        <v>3551</v>
      </c>
      <c r="K150" s="21" t="str">
        <f>IFERROR(VLOOKUP(B150,'Equip Table'!A:E,5,FALSE), "No Equipment Rate")</f>
        <v/>
      </c>
      <c r="L150" s="21" t="e">
        <f t="shared" si="2"/>
        <v>#VALUE!</v>
      </c>
      <c r="N150" s="7">
        <f>IF(COUNTIF($B$2:B150, B150)=1, SUMIF($B:$B,$B150,$I:$I),"")</f>
        <v>0.37000000000000011</v>
      </c>
    </row>
    <row r="151" spans="1:14" x14ac:dyDescent="0.25">
      <c r="A151" s="7" t="str">
        <f>IF(E151="","",IFERROR(VLOOKUP(E151,'Job Table'!A:D,4,FALSE),"New Job List Needed"))</f>
        <v>DFW</v>
      </c>
      <c r="B151" s="7" t="s">
        <v>227</v>
      </c>
      <c r="C151" s="7" t="str">
        <f>IFERROR(VLOOKUP(B151,'Equip Rates'!A:C,2,FALSE),"No Equipment Number")</f>
        <v>No Equipment Number</v>
      </c>
      <c r="D151" s="8">
        <f>Summary!$F$2</f>
        <v>45777</v>
      </c>
      <c r="E151" s="7" t="s">
        <v>574</v>
      </c>
      <c r="F151" s="7">
        <v>1</v>
      </c>
      <c r="G151" s="7" t="s">
        <v>2</v>
      </c>
      <c r="H151" s="7">
        <v>4</v>
      </c>
      <c r="I151" s="7">
        <v>0.17</v>
      </c>
      <c r="J151" s="7" t="s">
        <v>3551</v>
      </c>
      <c r="K151" s="21" t="str">
        <f>IFERROR(VLOOKUP(B151,'Equip Table'!A:E,5,FALSE), "No Equipment Rate")</f>
        <v/>
      </c>
      <c r="L151" s="21" t="e">
        <f t="shared" si="2"/>
        <v>#VALUE!</v>
      </c>
      <c r="N151" s="7" t="str">
        <f>IF(COUNTIF($B$2:B151, B151)=1, SUMIF($B:$B,$B151,$I:$I),"")</f>
        <v/>
      </c>
    </row>
    <row r="152" spans="1:14" x14ac:dyDescent="0.25">
      <c r="A152" s="7" t="str">
        <f>IF(E152="","",IFERROR(VLOOKUP(E152,'Job Table'!A:D,4,FALSE),"New Job List Needed"))</f>
        <v>DFW</v>
      </c>
      <c r="B152" s="7" t="s">
        <v>227</v>
      </c>
      <c r="C152" s="7" t="str">
        <f>IFERROR(VLOOKUP(B152,'Equip Rates'!A:C,2,FALSE),"No Equipment Number")</f>
        <v>No Equipment Number</v>
      </c>
      <c r="D152" s="8">
        <f>Summary!$F$2</f>
        <v>45777</v>
      </c>
      <c r="E152" s="7" t="s">
        <v>3173</v>
      </c>
      <c r="F152" s="7">
        <v>1</v>
      </c>
      <c r="G152" s="7" t="s">
        <v>2</v>
      </c>
      <c r="H152" s="7">
        <v>4</v>
      </c>
      <c r="I152" s="7">
        <v>0.03</v>
      </c>
      <c r="J152" s="7" t="s">
        <v>3551</v>
      </c>
      <c r="K152" s="21" t="str">
        <f>IFERROR(VLOOKUP(B152,'Equip Table'!A:E,5,FALSE), "No Equipment Rate")</f>
        <v/>
      </c>
      <c r="L152" s="21" t="e">
        <f t="shared" si="2"/>
        <v>#VALUE!</v>
      </c>
      <c r="N152" s="7" t="str">
        <f>IF(COUNTIF($B$2:B152, B152)=1, SUMIF($B:$B,$B152,$I:$I),"")</f>
        <v/>
      </c>
    </row>
    <row r="153" spans="1:14" x14ac:dyDescent="0.25">
      <c r="A153" s="7" t="str">
        <f>IF(E153="","",IFERROR(VLOOKUP(E153,'Job Table'!A:D,4,FALSE),"New Job List Needed"))</f>
        <v>DFW</v>
      </c>
      <c r="B153" s="7" t="s">
        <v>227</v>
      </c>
      <c r="C153" s="7" t="str">
        <f>IFERROR(VLOOKUP(B153,'Equip Rates'!A:C,2,FALSE),"No Equipment Number")</f>
        <v>No Equipment Number</v>
      </c>
      <c r="D153" s="8">
        <f>Summary!$F$2</f>
        <v>45777</v>
      </c>
      <c r="E153" s="7" t="s">
        <v>3321</v>
      </c>
      <c r="F153" s="7">
        <v>1</v>
      </c>
      <c r="G153" s="7" t="s">
        <v>3592</v>
      </c>
      <c r="H153" s="7">
        <v>4</v>
      </c>
      <c r="I153" s="7">
        <v>0.03</v>
      </c>
      <c r="J153" s="7" t="s">
        <v>3551</v>
      </c>
      <c r="K153" s="21" t="str">
        <f>IFERROR(VLOOKUP(B153,'Equip Table'!A:E,5,FALSE), "No Equipment Rate")</f>
        <v/>
      </c>
      <c r="L153" s="21" t="e">
        <f t="shared" si="2"/>
        <v>#VALUE!</v>
      </c>
      <c r="N153" s="7" t="str">
        <f>IF(COUNTIF($B$2:B153, B153)=1, SUMIF($B:$B,$B153,$I:$I),"")</f>
        <v/>
      </c>
    </row>
    <row r="154" spans="1:14" x14ac:dyDescent="0.25">
      <c r="A154" s="7" t="str">
        <f>IF(E154="","",IFERROR(VLOOKUP(E154,'Job Table'!A:D,4,FALSE),"New Job List Needed"))</f>
        <v>New Job List Needed</v>
      </c>
      <c r="B154" s="7" t="s">
        <v>227</v>
      </c>
      <c r="C154" s="7" t="str">
        <f>IFERROR(VLOOKUP(B154,'Equip Rates'!A:C,2,FALSE),"No Equipment Number")</f>
        <v>No Equipment Number</v>
      </c>
      <c r="D154" s="8">
        <f>Summary!$F$2</f>
        <v>45777</v>
      </c>
      <c r="E154" s="7" t="s">
        <v>3502</v>
      </c>
      <c r="F154" s="7">
        <v>1</v>
      </c>
      <c r="G154" s="7" t="s">
        <v>3440</v>
      </c>
      <c r="H154" s="7">
        <v>4</v>
      </c>
      <c r="I154" s="7">
        <v>0.03</v>
      </c>
      <c r="J154" s="7" t="s">
        <v>3551</v>
      </c>
      <c r="K154" s="21" t="str">
        <f>IFERROR(VLOOKUP(B154,'Equip Table'!A:E,5,FALSE), "No Equipment Rate")</f>
        <v/>
      </c>
      <c r="L154" s="21" t="e">
        <f t="shared" si="2"/>
        <v>#VALUE!</v>
      </c>
      <c r="N154" s="7" t="str">
        <f>IF(COUNTIF($B$2:B154, B154)=1, SUMIF($B:$B,$B154,$I:$I),"")</f>
        <v/>
      </c>
    </row>
    <row r="155" spans="1:14" x14ac:dyDescent="0.25">
      <c r="A155" s="7" t="str">
        <f>IF(E155="","",IFERROR(VLOOKUP(E155,'Job Table'!A:D,4,FALSE),"New Job List Needed"))</f>
        <v>DFW</v>
      </c>
      <c r="B155" s="7" t="s">
        <v>165</v>
      </c>
      <c r="C155" s="7" t="str">
        <f>IFERROR(VLOOKUP(B155,'Equip Rates'!A:C,2,FALSE),"No Equipment Number")</f>
        <v>No Equipment Number</v>
      </c>
      <c r="D155" s="8">
        <f>Summary!$F$2</f>
        <v>45777</v>
      </c>
      <c r="E155" s="7" t="s">
        <v>276</v>
      </c>
      <c r="F155" s="7">
        <v>1</v>
      </c>
      <c r="G155" s="7" t="s">
        <v>2</v>
      </c>
      <c r="H155" s="7">
        <v>4</v>
      </c>
      <c r="I155" s="7">
        <v>0.03</v>
      </c>
      <c r="J155" s="7" t="s">
        <v>3551</v>
      </c>
      <c r="K155" s="21" t="str">
        <f>IFERROR(VLOOKUP(B155,'Equip Table'!A:E,5,FALSE), "No Equipment Rate")</f>
        <v/>
      </c>
      <c r="L155" s="21" t="e">
        <f t="shared" si="2"/>
        <v>#VALUE!</v>
      </c>
      <c r="N155" s="7">
        <f>IF(COUNTIF($B$2:B155, B155)=1, SUMIF($B:$B,$B155,$I:$I),"")</f>
        <v>0.6100000000000001</v>
      </c>
    </row>
    <row r="156" spans="1:14" x14ac:dyDescent="0.25">
      <c r="A156" s="7" t="str">
        <f>IF(E156="","",IFERROR(VLOOKUP(E156,'Job Table'!A:D,4,FALSE),"New Job List Needed"))</f>
        <v>DFW</v>
      </c>
      <c r="B156" s="7" t="s">
        <v>165</v>
      </c>
      <c r="C156" s="7" t="str">
        <f>IFERROR(VLOOKUP(B156,'Equip Rates'!A:C,2,FALSE),"No Equipment Number")</f>
        <v>No Equipment Number</v>
      </c>
      <c r="D156" s="8">
        <f>Summary!$F$2</f>
        <v>45777</v>
      </c>
      <c r="E156" s="7" t="s">
        <v>4</v>
      </c>
      <c r="F156" s="7">
        <v>1</v>
      </c>
      <c r="G156" s="7" t="s">
        <v>2</v>
      </c>
      <c r="H156" s="7">
        <v>4</v>
      </c>
      <c r="I156" s="7">
        <v>0.04</v>
      </c>
      <c r="J156" s="7" t="s">
        <v>3551</v>
      </c>
      <c r="K156" s="21" t="str">
        <f>IFERROR(VLOOKUP(B156,'Equip Table'!A:E,5,FALSE), "No Equipment Rate")</f>
        <v/>
      </c>
      <c r="L156" s="21" t="e">
        <f t="shared" si="2"/>
        <v>#VALUE!</v>
      </c>
      <c r="N156" s="7" t="str">
        <f>IF(COUNTIF($B$2:B156, B156)=1, SUMIF($B:$B,$B156,$I:$I),"")</f>
        <v/>
      </c>
    </row>
    <row r="157" spans="1:14" x14ac:dyDescent="0.25">
      <c r="A157" s="7" t="str">
        <f>IF(E157="","",IFERROR(VLOOKUP(E157,'Job Table'!A:D,4,FALSE),"New Job List Needed"))</f>
        <v>DFW</v>
      </c>
      <c r="B157" s="7" t="s">
        <v>165</v>
      </c>
      <c r="C157" s="7" t="str">
        <f>IFERROR(VLOOKUP(B157,'Equip Rates'!A:C,2,FALSE),"No Equipment Number")</f>
        <v>No Equipment Number</v>
      </c>
      <c r="D157" s="8">
        <f>Summary!$F$2</f>
        <v>45777</v>
      </c>
      <c r="E157" s="7" t="s">
        <v>12</v>
      </c>
      <c r="F157" s="7">
        <v>1</v>
      </c>
      <c r="G157" s="7" t="s">
        <v>2</v>
      </c>
      <c r="H157" s="7">
        <v>4</v>
      </c>
      <c r="I157" s="7">
        <v>0.15</v>
      </c>
      <c r="J157" s="7" t="s">
        <v>3551</v>
      </c>
      <c r="K157" s="21" t="str">
        <f>IFERROR(VLOOKUP(B157,'Equip Table'!A:E,5,FALSE), "No Equipment Rate")</f>
        <v/>
      </c>
      <c r="L157" s="21" t="e">
        <f t="shared" si="2"/>
        <v>#VALUE!</v>
      </c>
      <c r="N157" s="7" t="str">
        <f>IF(COUNTIF($B$2:B157, B157)=1, SUMIF($B:$B,$B157,$I:$I),"")</f>
        <v/>
      </c>
    </row>
    <row r="158" spans="1:14" x14ac:dyDescent="0.25">
      <c r="A158" s="7" t="str">
        <f>IF(E158="","",IFERROR(VLOOKUP(E158,'Job Table'!A:D,4,FALSE),"New Job List Needed"))</f>
        <v>DFW</v>
      </c>
      <c r="B158" s="7" t="s">
        <v>165</v>
      </c>
      <c r="C158" s="7" t="str">
        <f>IFERROR(VLOOKUP(B158,'Equip Rates'!A:C,2,FALSE),"No Equipment Number")</f>
        <v>No Equipment Number</v>
      </c>
      <c r="D158" s="8">
        <f>Summary!$F$2</f>
        <v>45777</v>
      </c>
      <c r="E158" s="7" t="s">
        <v>288</v>
      </c>
      <c r="F158" s="7">
        <v>1</v>
      </c>
      <c r="G158" s="7" t="s">
        <v>2</v>
      </c>
      <c r="H158" s="7">
        <v>4</v>
      </c>
      <c r="I158" s="7">
        <v>0.03</v>
      </c>
      <c r="J158" s="7" t="s">
        <v>3551</v>
      </c>
      <c r="K158" s="21" t="str">
        <f>IFERROR(VLOOKUP(B158,'Equip Table'!A:E,5,FALSE), "No Equipment Rate")</f>
        <v/>
      </c>
      <c r="L158" s="21" t="e">
        <f t="shared" si="2"/>
        <v>#VALUE!</v>
      </c>
      <c r="N158" s="7" t="str">
        <f>IF(COUNTIF($B$2:B158, B158)=1, SUMIF($B:$B,$B158,$I:$I),"")</f>
        <v/>
      </c>
    </row>
    <row r="159" spans="1:14" x14ac:dyDescent="0.25">
      <c r="A159" s="7" t="str">
        <f>IF(E159="","",IFERROR(VLOOKUP(E159,'Job Table'!A:D,4,FALSE),"New Job List Needed"))</f>
        <v>DFW</v>
      </c>
      <c r="B159" s="7" t="s">
        <v>165</v>
      </c>
      <c r="C159" s="7" t="str">
        <f>IFERROR(VLOOKUP(B159,'Equip Rates'!A:C,2,FALSE),"No Equipment Number")</f>
        <v>No Equipment Number</v>
      </c>
      <c r="D159" s="8">
        <f>Summary!$F$2</f>
        <v>45777</v>
      </c>
      <c r="E159" s="7" t="s">
        <v>290</v>
      </c>
      <c r="F159" s="7">
        <v>1</v>
      </c>
      <c r="G159" s="7" t="s">
        <v>2</v>
      </c>
      <c r="H159" s="7">
        <v>4</v>
      </c>
      <c r="I159" s="7">
        <v>0.06</v>
      </c>
      <c r="J159" s="7" t="s">
        <v>3551</v>
      </c>
      <c r="K159" s="21" t="str">
        <f>IFERROR(VLOOKUP(B159,'Equip Table'!A:E,5,FALSE), "No Equipment Rate")</f>
        <v/>
      </c>
      <c r="L159" s="21" t="e">
        <f t="shared" si="2"/>
        <v>#VALUE!</v>
      </c>
      <c r="N159" s="7" t="str">
        <f>IF(COUNTIF($B$2:B159, B159)=1, SUMIF($B:$B,$B159,$I:$I),"")</f>
        <v/>
      </c>
    </row>
    <row r="160" spans="1:14" x14ac:dyDescent="0.25">
      <c r="A160" s="7" t="str">
        <f>IF(E160="","",IFERROR(VLOOKUP(E160,'Job Table'!A:D,4,FALSE),"New Job List Needed"))</f>
        <v>DFW</v>
      </c>
      <c r="B160" s="7" t="s">
        <v>165</v>
      </c>
      <c r="C160" s="7" t="str">
        <f>IFERROR(VLOOKUP(B160,'Equip Rates'!A:C,2,FALSE),"No Equipment Number")</f>
        <v>No Equipment Number</v>
      </c>
      <c r="D160" s="8">
        <f>Summary!$F$2</f>
        <v>45777</v>
      </c>
      <c r="E160" s="7" t="s">
        <v>292</v>
      </c>
      <c r="F160" s="7">
        <v>1</v>
      </c>
      <c r="G160" s="7" t="s">
        <v>2</v>
      </c>
      <c r="H160" s="7">
        <v>4</v>
      </c>
      <c r="I160" s="7">
        <v>0.14000000000000001</v>
      </c>
      <c r="J160" s="7" t="s">
        <v>3551</v>
      </c>
      <c r="K160" s="21" t="str">
        <f>IFERROR(VLOOKUP(B160,'Equip Table'!A:E,5,FALSE), "No Equipment Rate")</f>
        <v/>
      </c>
      <c r="L160" s="21" t="e">
        <f t="shared" si="2"/>
        <v>#VALUE!</v>
      </c>
      <c r="N160" s="7" t="str">
        <f>IF(COUNTIF($B$2:B160, B160)=1, SUMIF($B:$B,$B160,$I:$I),"")</f>
        <v/>
      </c>
    </row>
    <row r="161" spans="1:14" x14ac:dyDescent="0.25">
      <c r="A161" s="7" t="str">
        <f>IF(E161="","",IFERROR(VLOOKUP(E161,'Job Table'!A:D,4,FALSE),"New Job List Needed"))</f>
        <v>DFW</v>
      </c>
      <c r="B161" s="7" t="s">
        <v>165</v>
      </c>
      <c r="C161" s="7" t="str">
        <f>IFERROR(VLOOKUP(B161,'Equip Rates'!A:C,2,FALSE),"No Equipment Number")</f>
        <v>No Equipment Number</v>
      </c>
      <c r="D161" s="8">
        <f>Summary!$F$2</f>
        <v>45777</v>
      </c>
      <c r="E161" s="7" t="s">
        <v>574</v>
      </c>
      <c r="F161" s="7">
        <v>1</v>
      </c>
      <c r="G161" s="7" t="s">
        <v>2</v>
      </c>
      <c r="H161" s="7">
        <v>4</v>
      </c>
      <c r="I161" s="7">
        <v>0.13</v>
      </c>
      <c r="J161" s="7" t="s">
        <v>3551</v>
      </c>
      <c r="K161" s="21" t="str">
        <f>IFERROR(VLOOKUP(B161,'Equip Table'!A:E,5,FALSE), "No Equipment Rate")</f>
        <v/>
      </c>
      <c r="L161" s="21" t="e">
        <f t="shared" si="2"/>
        <v>#VALUE!</v>
      </c>
      <c r="N161" s="7" t="str">
        <f>IF(COUNTIF($B$2:B161, B161)=1, SUMIF($B:$B,$B161,$I:$I),"")</f>
        <v/>
      </c>
    </row>
    <row r="162" spans="1:14" x14ac:dyDescent="0.25">
      <c r="A162" s="7" t="str">
        <f>IF(E162="","",IFERROR(VLOOKUP(E162,'Job Table'!A:D,4,FALSE),"New Job List Needed"))</f>
        <v>DFW</v>
      </c>
      <c r="B162" s="7" t="s">
        <v>165</v>
      </c>
      <c r="C162" s="7" t="str">
        <f>IFERROR(VLOOKUP(B162,'Equip Rates'!A:C,2,FALSE),"No Equipment Number")</f>
        <v>No Equipment Number</v>
      </c>
      <c r="D162" s="8">
        <f>Summary!$F$2</f>
        <v>45777</v>
      </c>
      <c r="E162" s="7" t="s">
        <v>3321</v>
      </c>
      <c r="F162" s="7">
        <v>1</v>
      </c>
      <c r="G162" s="7" t="s">
        <v>3592</v>
      </c>
      <c r="H162" s="7">
        <v>4</v>
      </c>
      <c r="I162" s="7">
        <v>0.03</v>
      </c>
      <c r="J162" s="7" t="s">
        <v>3551</v>
      </c>
      <c r="K162" s="21" t="str">
        <f>IFERROR(VLOOKUP(B162,'Equip Table'!A:E,5,FALSE), "No Equipment Rate")</f>
        <v/>
      </c>
      <c r="L162" s="21" t="e">
        <f t="shared" si="2"/>
        <v>#VALUE!</v>
      </c>
      <c r="N162" s="7" t="str">
        <f>IF(COUNTIF($B$2:B162, B162)=1, SUMIF($B:$B,$B162,$I:$I),"")</f>
        <v/>
      </c>
    </row>
    <row r="163" spans="1:14" x14ac:dyDescent="0.25">
      <c r="A163" s="7" t="str">
        <f>IF(E163="","",IFERROR(VLOOKUP(E163,'Job Table'!A:D,4,FALSE),"New Job List Needed"))</f>
        <v>WT</v>
      </c>
      <c r="B163" s="7" t="s">
        <v>3351</v>
      </c>
      <c r="C163" s="7" t="str">
        <f>IFERROR(VLOOKUP(B163,'Equip Rates'!A:C,2,FALSE),"No Equipment Number")</f>
        <v>No Equipment Number</v>
      </c>
      <c r="D163" s="8">
        <f>Summary!$F$2</f>
        <v>45777</v>
      </c>
      <c r="E163" s="7" t="s">
        <v>3175</v>
      </c>
      <c r="F163" s="7">
        <v>1</v>
      </c>
      <c r="G163" s="7" t="s">
        <v>2</v>
      </c>
      <c r="H163" s="7">
        <v>4</v>
      </c>
      <c r="I163" s="7">
        <v>1</v>
      </c>
      <c r="J163" s="7" t="s">
        <v>3551</v>
      </c>
      <c r="K163" s="21" t="str">
        <f>IFERROR(VLOOKUP(B163,'Equip Table'!A:E,5,FALSE), "No Equipment Rate")</f>
        <v/>
      </c>
      <c r="L163" s="21" t="e">
        <f t="shared" si="2"/>
        <v>#VALUE!</v>
      </c>
      <c r="N163" s="7">
        <f>IF(COUNTIF($B$2:B163, B163)=1, SUMIF($B:$B,$B163,$I:$I),"")</f>
        <v>1</v>
      </c>
    </row>
    <row r="164" spans="1:14" x14ac:dyDescent="0.25">
      <c r="A164" s="7" t="str">
        <f>IF(E164="","",IFERROR(VLOOKUP(E164,'Job Table'!A:D,4,FALSE),"New Job List Needed"))</f>
        <v>DFW</v>
      </c>
      <c r="B164" s="7" t="s">
        <v>252</v>
      </c>
      <c r="C164" s="7" t="str">
        <f>IFERROR(VLOOKUP(B164,'Equip Rates'!A:C,2,FALSE),"No Equipment Number")</f>
        <v>No Equipment Number</v>
      </c>
      <c r="D164" s="8">
        <f>Summary!$F$2</f>
        <v>45777</v>
      </c>
      <c r="E164" s="7" t="s">
        <v>288</v>
      </c>
      <c r="F164" s="7">
        <v>1</v>
      </c>
      <c r="G164" s="7" t="s">
        <v>2</v>
      </c>
      <c r="H164" s="7">
        <v>4</v>
      </c>
      <c r="I164" s="7">
        <v>1</v>
      </c>
      <c r="J164" s="7" t="s">
        <v>3551</v>
      </c>
      <c r="K164" s="21" t="str">
        <f>IFERROR(VLOOKUP(B164,'Equip Table'!A:E,5,FALSE), "No Equipment Rate")</f>
        <v/>
      </c>
      <c r="L164" s="21" t="e">
        <f t="shared" si="2"/>
        <v>#VALUE!</v>
      </c>
      <c r="N164" s="7">
        <f>IF(COUNTIF($B$2:B164, B164)=1, SUMIF($B:$B,$B164,$I:$I),"")</f>
        <v>1</v>
      </c>
    </row>
    <row r="165" spans="1:14" x14ac:dyDescent="0.25">
      <c r="A165" s="7" t="str">
        <f>IF(E165="","",IFERROR(VLOOKUP(E165,'Job Table'!A:D,4,FALSE),"New Job List Needed"))</f>
        <v>HOU</v>
      </c>
      <c r="B165" s="7" t="s">
        <v>208</v>
      </c>
      <c r="C165" s="7" t="str">
        <f>IFERROR(VLOOKUP(B165,'Equip Rates'!A:C,2,FALSE),"No Equipment Number")</f>
        <v>No Equipment Number</v>
      </c>
      <c r="D165" s="8">
        <f>Summary!$F$2</f>
        <v>45777</v>
      </c>
      <c r="E165" s="7" t="s">
        <v>576</v>
      </c>
      <c r="F165" s="7">
        <v>1</v>
      </c>
      <c r="G165" s="7" t="s">
        <v>2</v>
      </c>
      <c r="H165" s="7">
        <v>4</v>
      </c>
      <c r="I165" s="7">
        <v>0.03</v>
      </c>
      <c r="J165" s="7" t="s">
        <v>3551</v>
      </c>
      <c r="K165" s="21" t="str">
        <f>IFERROR(VLOOKUP(B165,'Equip Table'!A:E,5,FALSE), "No Equipment Rate")</f>
        <v/>
      </c>
      <c r="L165" s="21" t="e">
        <f t="shared" si="2"/>
        <v>#VALUE!</v>
      </c>
      <c r="N165" s="7">
        <f>IF(COUNTIF($B$2:B165, B165)=1, SUMIF($B:$B,$B165,$I:$I),"")</f>
        <v>0.13</v>
      </c>
    </row>
    <row r="166" spans="1:14" x14ac:dyDescent="0.25">
      <c r="A166" s="7" t="str">
        <f>IF(E166="","",IFERROR(VLOOKUP(E166,'Job Table'!A:D,4,FALSE),"New Job List Needed"))</f>
        <v>HOU</v>
      </c>
      <c r="B166" s="7" t="s">
        <v>208</v>
      </c>
      <c r="C166" s="7" t="str">
        <f>IFERROR(VLOOKUP(B166,'Equip Rates'!A:C,2,FALSE),"No Equipment Number")</f>
        <v>No Equipment Number</v>
      </c>
      <c r="D166" s="8">
        <f>Summary!$F$2</f>
        <v>45777</v>
      </c>
      <c r="E166" s="7" t="s">
        <v>3481</v>
      </c>
      <c r="F166" s="7">
        <v>1</v>
      </c>
      <c r="G166" s="7" t="s">
        <v>3592</v>
      </c>
      <c r="H166" s="7">
        <v>4</v>
      </c>
      <c r="I166" s="7">
        <v>0.1</v>
      </c>
      <c r="J166" s="7" t="s">
        <v>3551</v>
      </c>
      <c r="K166" s="21" t="str">
        <f>IFERROR(VLOOKUP(B166,'Equip Table'!A:E,5,FALSE), "No Equipment Rate")</f>
        <v/>
      </c>
      <c r="L166" s="21" t="e">
        <f t="shared" si="2"/>
        <v>#VALUE!</v>
      </c>
      <c r="N166" s="7" t="str">
        <f>IF(COUNTIF($B$2:B166, B166)=1, SUMIF($B:$B,$B166,$I:$I),"")</f>
        <v/>
      </c>
    </row>
    <row r="167" spans="1:14" x14ac:dyDescent="0.25">
      <c r="A167" s="7" t="str">
        <f>IF(E167="","",IFERROR(VLOOKUP(E167,'Job Table'!A:D,4,FALSE),"New Job List Needed"))</f>
        <v>DFW</v>
      </c>
      <c r="B167" s="7" t="s">
        <v>107</v>
      </c>
      <c r="C167" s="7" t="str">
        <f>IFERROR(VLOOKUP(B167,'Equip Rates'!A:C,2,FALSE),"No Equipment Number")</f>
        <v>No Equipment Number</v>
      </c>
      <c r="D167" s="8">
        <f>Summary!$F$2</f>
        <v>45777</v>
      </c>
      <c r="E167" s="7" t="s">
        <v>276</v>
      </c>
      <c r="F167" s="7">
        <v>1</v>
      </c>
      <c r="G167" s="7" t="s">
        <v>2</v>
      </c>
      <c r="H167" s="7">
        <v>4</v>
      </c>
      <c r="I167" s="7">
        <v>0.05</v>
      </c>
      <c r="J167" s="7" t="s">
        <v>3551</v>
      </c>
      <c r="K167" s="21" t="str">
        <f>IFERROR(VLOOKUP(B167,'Equip Table'!A:E,5,FALSE), "No Equipment Rate")</f>
        <v/>
      </c>
      <c r="L167" s="21" t="e">
        <f t="shared" si="2"/>
        <v>#VALUE!</v>
      </c>
      <c r="N167" s="7">
        <f>IF(COUNTIF($B$2:B167, B167)=1, SUMIF($B:$B,$B167,$I:$I),"")</f>
        <v>0.65999999999999992</v>
      </c>
    </row>
    <row r="168" spans="1:14" x14ac:dyDescent="0.25">
      <c r="A168" s="7" t="str">
        <f>IF(E168="","",IFERROR(VLOOKUP(E168,'Job Table'!A:D,4,FALSE),"New Job List Needed"))</f>
        <v>DFW</v>
      </c>
      <c r="B168" s="7" t="s">
        <v>107</v>
      </c>
      <c r="C168" s="7" t="str">
        <f>IFERROR(VLOOKUP(B168,'Equip Rates'!A:C,2,FALSE),"No Equipment Number")</f>
        <v>No Equipment Number</v>
      </c>
      <c r="D168" s="8">
        <f>Summary!$F$2</f>
        <v>45777</v>
      </c>
      <c r="E168" s="7" t="s">
        <v>12</v>
      </c>
      <c r="F168" s="7">
        <v>1</v>
      </c>
      <c r="G168" s="7" t="s">
        <v>2</v>
      </c>
      <c r="H168" s="7">
        <v>4</v>
      </c>
      <c r="I168" s="7">
        <v>0.16</v>
      </c>
      <c r="J168" s="7" t="s">
        <v>3551</v>
      </c>
      <c r="K168" s="21" t="str">
        <f>IFERROR(VLOOKUP(B168,'Equip Table'!A:E,5,FALSE), "No Equipment Rate")</f>
        <v/>
      </c>
      <c r="L168" s="21" t="e">
        <f t="shared" si="2"/>
        <v>#VALUE!</v>
      </c>
      <c r="N168" s="7" t="str">
        <f>IF(COUNTIF($B$2:B168, B168)=1, SUMIF($B:$B,$B168,$I:$I),"")</f>
        <v/>
      </c>
    </row>
    <row r="169" spans="1:14" x14ac:dyDescent="0.25">
      <c r="A169" s="7" t="str">
        <f>IF(E169="","",IFERROR(VLOOKUP(E169,'Job Table'!A:D,4,FALSE),"New Job List Needed"))</f>
        <v>DFW</v>
      </c>
      <c r="B169" s="7" t="s">
        <v>107</v>
      </c>
      <c r="C169" s="7" t="str">
        <f>IFERROR(VLOOKUP(B169,'Equip Rates'!A:C,2,FALSE),"No Equipment Number")</f>
        <v>No Equipment Number</v>
      </c>
      <c r="D169" s="8">
        <f>Summary!$F$2</f>
        <v>45777</v>
      </c>
      <c r="E169" s="7" t="s">
        <v>288</v>
      </c>
      <c r="F169" s="7">
        <v>1</v>
      </c>
      <c r="G169" s="7" t="s">
        <v>2</v>
      </c>
      <c r="H169" s="7">
        <v>4</v>
      </c>
      <c r="I169" s="7">
        <v>0.05</v>
      </c>
      <c r="J169" s="7" t="s">
        <v>3551</v>
      </c>
      <c r="K169" s="21" t="str">
        <f>IFERROR(VLOOKUP(B169,'Equip Table'!A:E,5,FALSE), "No Equipment Rate")</f>
        <v/>
      </c>
      <c r="L169" s="21" t="e">
        <f t="shared" si="2"/>
        <v>#VALUE!</v>
      </c>
      <c r="N169" s="7" t="str">
        <f>IF(COUNTIF($B$2:B169, B169)=1, SUMIF($B:$B,$B169,$I:$I),"")</f>
        <v/>
      </c>
    </row>
    <row r="170" spans="1:14" x14ac:dyDescent="0.25">
      <c r="A170" s="7" t="str">
        <f>IF(E170="","",IFERROR(VLOOKUP(E170,'Job Table'!A:D,4,FALSE),"New Job List Needed"))</f>
        <v>DFW</v>
      </c>
      <c r="B170" s="7" t="s">
        <v>107</v>
      </c>
      <c r="C170" s="7" t="str">
        <f>IFERROR(VLOOKUP(B170,'Equip Rates'!A:C,2,FALSE),"No Equipment Number")</f>
        <v>No Equipment Number</v>
      </c>
      <c r="D170" s="8">
        <f>Summary!$F$2</f>
        <v>45777</v>
      </c>
      <c r="E170" s="7" t="s">
        <v>290</v>
      </c>
      <c r="F170" s="7">
        <v>1</v>
      </c>
      <c r="G170" s="7" t="s">
        <v>2</v>
      </c>
      <c r="H170" s="7">
        <v>4</v>
      </c>
      <c r="I170" s="7">
        <v>0.1</v>
      </c>
      <c r="J170" s="7" t="s">
        <v>3551</v>
      </c>
      <c r="K170" s="21" t="str">
        <f>IFERROR(VLOOKUP(B170,'Equip Table'!A:E,5,FALSE), "No Equipment Rate")</f>
        <v/>
      </c>
      <c r="L170" s="21" t="e">
        <f t="shared" si="2"/>
        <v>#VALUE!</v>
      </c>
      <c r="N170" s="7" t="str">
        <f>IF(COUNTIF($B$2:B170, B170)=1, SUMIF($B:$B,$B170,$I:$I),"")</f>
        <v/>
      </c>
    </row>
    <row r="171" spans="1:14" x14ac:dyDescent="0.25">
      <c r="A171" s="7" t="str">
        <f>IF(E171="","",IFERROR(VLOOKUP(E171,'Job Table'!A:D,4,FALSE),"New Job List Needed"))</f>
        <v>DFW</v>
      </c>
      <c r="B171" s="7" t="s">
        <v>107</v>
      </c>
      <c r="C171" s="7" t="str">
        <f>IFERROR(VLOOKUP(B171,'Equip Rates'!A:C,2,FALSE),"No Equipment Number")</f>
        <v>No Equipment Number</v>
      </c>
      <c r="D171" s="8">
        <f>Summary!$F$2</f>
        <v>45777</v>
      </c>
      <c r="E171" s="7" t="s">
        <v>292</v>
      </c>
      <c r="F171" s="7">
        <v>1</v>
      </c>
      <c r="G171" s="7" t="s">
        <v>2</v>
      </c>
      <c r="H171" s="7">
        <v>4</v>
      </c>
      <c r="I171" s="7">
        <v>0.1</v>
      </c>
      <c r="J171" s="7" t="s">
        <v>3551</v>
      </c>
      <c r="K171" s="21" t="str">
        <f>IFERROR(VLOOKUP(B171,'Equip Table'!A:E,5,FALSE), "No Equipment Rate")</f>
        <v/>
      </c>
      <c r="L171" s="21" t="e">
        <f t="shared" si="2"/>
        <v>#VALUE!</v>
      </c>
      <c r="N171" s="7" t="str">
        <f>IF(COUNTIF($B$2:B171, B171)=1, SUMIF($B:$B,$B171,$I:$I),"")</f>
        <v/>
      </c>
    </row>
    <row r="172" spans="1:14" x14ac:dyDescent="0.25">
      <c r="A172" s="7" t="str">
        <f>IF(E172="","",IFERROR(VLOOKUP(E172,'Job Table'!A:D,4,FALSE),"New Job List Needed"))</f>
        <v>DFW</v>
      </c>
      <c r="B172" s="7" t="s">
        <v>107</v>
      </c>
      <c r="C172" s="7" t="str">
        <f>IFERROR(VLOOKUP(B172,'Equip Rates'!A:C,2,FALSE),"No Equipment Number")</f>
        <v>No Equipment Number</v>
      </c>
      <c r="D172" s="8">
        <f>Summary!$F$2</f>
        <v>45777</v>
      </c>
      <c r="E172" s="7" t="s">
        <v>574</v>
      </c>
      <c r="F172" s="7">
        <v>1</v>
      </c>
      <c r="G172" s="7" t="s">
        <v>2</v>
      </c>
      <c r="H172" s="7">
        <v>4</v>
      </c>
      <c r="I172" s="7">
        <v>0.1</v>
      </c>
      <c r="J172" s="7" t="s">
        <v>3551</v>
      </c>
      <c r="K172" s="21" t="str">
        <f>IFERROR(VLOOKUP(B172,'Equip Table'!A:E,5,FALSE), "No Equipment Rate")</f>
        <v/>
      </c>
      <c r="L172" s="21" t="e">
        <f t="shared" si="2"/>
        <v>#VALUE!</v>
      </c>
      <c r="N172" s="7" t="str">
        <f>IF(COUNTIF($B$2:B172, B172)=1, SUMIF($B:$B,$B172,$I:$I),"")</f>
        <v/>
      </c>
    </row>
    <row r="173" spans="1:14" x14ac:dyDescent="0.25">
      <c r="A173" s="7" t="str">
        <f>IF(E173="","",IFERROR(VLOOKUP(E173,'Job Table'!A:D,4,FALSE),"New Job List Needed"))</f>
        <v>DFW</v>
      </c>
      <c r="B173" s="7" t="s">
        <v>107</v>
      </c>
      <c r="C173" s="7" t="str">
        <f>IFERROR(VLOOKUP(B173,'Equip Rates'!A:C,2,FALSE),"No Equipment Number")</f>
        <v>No Equipment Number</v>
      </c>
      <c r="D173" s="8">
        <f>Summary!$F$2</f>
        <v>45777</v>
      </c>
      <c r="E173" s="7" t="s">
        <v>3173</v>
      </c>
      <c r="F173" s="7">
        <v>1</v>
      </c>
      <c r="G173" s="7" t="s">
        <v>2</v>
      </c>
      <c r="H173" s="7">
        <v>4</v>
      </c>
      <c r="I173" s="7">
        <v>0.1</v>
      </c>
      <c r="J173" s="7" t="s">
        <v>3551</v>
      </c>
      <c r="K173" s="21" t="str">
        <f>IFERROR(VLOOKUP(B173,'Equip Table'!A:E,5,FALSE), "No Equipment Rate")</f>
        <v/>
      </c>
      <c r="L173" s="21" t="e">
        <f t="shared" si="2"/>
        <v>#VALUE!</v>
      </c>
      <c r="N173" s="7" t="str">
        <f>IF(COUNTIF($B$2:B173, B173)=1, SUMIF($B:$B,$B173,$I:$I),"")</f>
        <v/>
      </c>
    </row>
    <row r="174" spans="1:14" x14ac:dyDescent="0.25">
      <c r="A174" s="7" t="str">
        <f>IF(E174="","",IFERROR(VLOOKUP(E174,'Job Table'!A:D,4,FALSE),"New Job List Needed"))</f>
        <v>DFW</v>
      </c>
      <c r="B174" s="7" t="s">
        <v>109</v>
      </c>
      <c r="C174" s="7" t="str">
        <f>IFERROR(VLOOKUP(B174,'Equip Rates'!A:C,2,FALSE),"No Equipment Number")</f>
        <v>No Equipment Number</v>
      </c>
      <c r="D174" s="8">
        <f>Summary!$F$2</f>
        <v>45777</v>
      </c>
      <c r="E174" s="7" t="s">
        <v>292</v>
      </c>
      <c r="F174" s="7">
        <v>1</v>
      </c>
      <c r="G174" s="7" t="s">
        <v>2</v>
      </c>
      <c r="H174" s="7">
        <v>4</v>
      </c>
      <c r="I174" s="7">
        <v>0.9</v>
      </c>
      <c r="J174" s="7" t="s">
        <v>3551</v>
      </c>
      <c r="K174" s="21" t="str">
        <f>IFERROR(VLOOKUP(B174,'Equip Table'!A:E,5,FALSE), "No Equipment Rate")</f>
        <v>No Equipment Rate</v>
      </c>
      <c r="L174" s="21" t="e">
        <f t="shared" si="2"/>
        <v>#VALUE!</v>
      </c>
      <c r="N174" s="7">
        <f>IF(COUNTIF($B$2:B174, B174)=1, SUMIF($B:$B,$B174,$I:$I),"")</f>
        <v>0.97</v>
      </c>
    </row>
    <row r="175" spans="1:14" x14ac:dyDescent="0.25">
      <c r="A175" s="7" t="str">
        <f>IF(E175="","",IFERROR(VLOOKUP(E175,'Job Table'!A:D,4,FALSE),"New Job List Needed"))</f>
        <v>DFW</v>
      </c>
      <c r="B175" s="7" t="s">
        <v>109</v>
      </c>
      <c r="C175" s="7" t="str">
        <f>IFERROR(VLOOKUP(B175,'Equip Rates'!A:C,2,FALSE),"No Equipment Number")</f>
        <v>No Equipment Number</v>
      </c>
      <c r="D175" s="8">
        <f>Summary!$F$2</f>
        <v>45777</v>
      </c>
      <c r="E175" s="7" t="s">
        <v>574</v>
      </c>
      <c r="F175" s="7">
        <v>1</v>
      </c>
      <c r="G175" s="7" t="s">
        <v>2</v>
      </c>
      <c r="H175" s="7">
        <v>4</v>
      </c>
      <c r="I175" s="7">
        <v>7.0000000000000007E-2</v>
      </c>
      <c r="J175" s="7" t="s">
        <v>3551</v>
      </c>
      <c r="K175" s="21" t="str">
        <f>IFERROR(VLOOKUP(B175,'Equip Table'!A:E,5,FALSE), "No Equipment Rate")</f>
        <v>No Equipment Rate</v>
      </c>
      <c r="L175" s="21" t="e">
        <f t="shared" si="2"/>
        <v>#VALUE!</v>
      </c>
      <c r="N175" s="7" t="str">
        <f>IF(COUNTIF($B$2:B175, B175)=1, SUMIF($B:$B,$B175,$I:$I),"")</f>
        <v/>
      </c>
    </row>
    <row r="176" spans="1:14" x14ac:dyDescent="0.25">
      <c r="A176" s="7" t="str">
        <f>IF(E176="","",IFERROR(VLOOKUP(E176,'Job Table'!A:D,4,FALSE),"New Job List Needed"))</f>
        <v>DFW</v>
      </c>
      <c r="B176" s="7" t="s">
        <v>110</v>
      </c>
      <c r="C176" s="7" t="str">
        <f>IFERROR(VLOOKUP(B176,'Equip Rates'!A:C,2,FALSE),"No Equipment Number")</f>
        <v>No Equipment Number</v>
      </c>
      <c r="D176" s="8">
        <f>Summary!$F$2</f>
        <v>45777</v>
      </c>
      <c r="E176" s="7" t="s">
        <v>4</v>
      </c>
      <c r="F176" s="7">
        <v>1</v>
      </c>
      <c r="G176" s="7" t="s">
        <v>2</v>
      </c>
      <c r="H176" s="7">
        <v>4</v>
      </c>
      <c r="I176" s="7">
        <v>1</v>
      </c>
      <c r="J176" s="7" t="s">
        <v>3551</v>
      </c>
      <c r="K176" s="21" t="str">
        <f>IFERROR(VLOOKUP(B176,'Equip Table'!A:E,5,FALSE), "No Equipment Rate")</f>
        <v>No Equipment Rate</v>
      </c>
      <c r="L176" s="21" t="e">
        <f t="shared" si="2"/>
        <v>#VALUE!</v>
      </c>
      <c r="N176" s="7">
        <f>IF(COUNTIF($B$2:B176, B176)=1, SUMIF($B:$B,$B176,$I:$I),"")</f>
        <v>1</v>
      </c>
    </row>
    <row r="177" spans="1:14" x14ac:dyDescent="0.25">
      <c r="A177" s="7" t="str">
        <f>IF(E177="","",IFERROR(VLOOKUP(E177,'Job Table'!A:D,4,FALSE),"New Job List Needed"))</f>
        <v>DFW</v>
      </c>
      <c r="B177" s="7" t="s">
        <v>112</v>
      </c>
      <c r="C177" s="7" t="str">
        <f>IFERROR(VLOOKUP(B177,'Equip Rates'!A:C,2,FALSE),"No Equipment Number")</f>
        <v>No Equipment Number</v>
      </c>
      <c r="D177" s="8">
        <f>Summary!$F$2</f>
        <v>45777</v>
      </c>
      <c r="E177" s="7" t="s">
        <v>12</v>
      </c>
      <c r="F177" s="7">
        <v>1</v>
      </c>
      <c r="G177" s="7" t="s">
        <v>2</v>
      </c>
      <c r="H177" s="7">
        <v>4</v>
      </c>
      <c r="I177" s="7">
        <v>1</v>
      </c>
      <c r="J177" s="7" t="s">
        <v>3551</v>
      </c>
      <c r="K177" s="21" t="str">
        <f>IFERROR(VLOOKUP(B177,'Equip Table'!A:E,5,FALSE), "No Equipment Rate")</f>
        <v/>
      </c>
      <c r="L177" s="21" t="e">
        <f t="shared" si="2"/>
        <v>#VALUE!</v>
      </c>
      <c r="N177" s="7">
        <f>IF(COUNTIF($B$2:B177, B177)=1, SUMIF($B:$B,$B177,$I:$I),"")</f>
        <v>1</v>
      </c>
    </row>
    <row r="178" spans="1:14" x14ac:dyDescent="0.25">
      <c r="A178" s="7" t="str">
        <f>IF(E178="","",IFERROR(VLOOKUP(E178,'Job Table'!A:D,4,FALSE),"New Job List Needed"))</f>
        <v>DFW</v>
      </c>
      <c r="B178" s="7" t="s">
        <v>166</v>
      </c>
      <c r="C178" s="7" t="str">
        <f>IFERROR(VLOOKUP(B178,'Equip Rates'!A:C,2,FALSE),"No Equipment Number")</f>
        <v>No Equipment Number</v>
      </c>
      <c r="D178" s="8">
        <f>Summary!$F$2</f>
        <v>45777</v>
      </c>
      <c r="E178" s="7" t="s">
        <v>276</v>
      </c>
      <c r="F178" s="7">
        <v>1</v>
      </c>
      <c r="G178" s="7" t="s">
        <v>2</v>
      </c>
      <c r="H178" s="7">
        <v>4</v>
      </c>
      <c r="I178" s="7">
        <v>0.09</v>
      </c>
      <c r="J178" s="7" t="s">
        <v>3551</v>
      </c>
      <c r="K178" s="21" t="str">
        <f>IFERROR(VLOOKUP(B178,'Equip Table'!A:E,5,FALSE), "No Equipment Rate")</f>
        <v/>
      </c>
      <c r="L178" s="21" t="e">
        <f t="shared" si="2"/>
        <v>#VALUE!</v>
      </c>
      <c r="N178" s="7">
        <f>IF(COUNTIF($B$2:B178, B178)=1, SUMIF($B:$B,$B178,$I:$I),"")</f>
        <v>0.70000000000000018</v>
      </c>
    </row>
    <row r="179" spans="1:14" x14ac:dyDescent="0.25">
      <c r="A179" s="7" t="str">
        <f>IF(E179="","",IFERROR(VLOOKUP(E179,'Job Table'!A:D,4,FALSE),"New Job List Needed"))</f>
        <v>DFW</v>
      </c>
      <c r="B179" s="7" t="s">
        <v>166</v>
      </c>
      <c r="C179" s="7" t="str">
        <f>IFERROR(VLOOKUP(B179,'Equip Rates'!A:C,2,FALSE),"No Equipment Number")</f>
        <v>No Equipment Number</v>
      </c>
      <c r="D179" s="8">
        <f>Summary!$F$2</f>
        <v>45777</v>
      </c>
      <c r="E179" s="7" t="s">
        <v>12</v>
      </c>
      <c r="F179" s="7">
        <v>1</v>
      </c>
      <c r="G179" s="7" t="s">
        <v>2</v>
      </c>
      <c r="H179" s="7">
        <v>4</v>
      </c>
      <c r="I179" s="7">
        <v>7.0000000000000007E-2</v>
      </c>
      <c r="J179" s="7" t="s">
        <v>3551</v>
      </c>
      <c r="K179" s="21" t="str">
        <f>IFERROR(VLOOKUP(B179,'Equip Table'!A:E,5,FALSE), "No Equipment Rate")</f>
        <v/>
      </c>
      <c r="L179" s="21" t="e">
        <f t="shared" si="2"/>
        <v>#VALUE!</v>
      </c>
      <c r="N179" s="7" t="str">
        <f>IF(COUNTIF($B$2:B179, B179)=1, SUMIF($B:$B,$B179,$I:$I),"")</f>
        <v/>
      </c>
    </row>
    <row r="180" spans="1:14" x14ac:dyDescent="0.25">
      <c r="A180" s="7" t="str">
        <f>IF(E180="","",IFERROR(VLOOKUP(E180,'Job Table'!A:D,4,FALSE),"New Job List Needed"))</f>
        <v>DFW</v>
      </c>
      <c r="B180" s="7" t="s">
        <v>166</v>
      </c>
      <c r="C180" s="7" t="str">
        <f>IFERROR(VLOOKUP(B180,'Equip Rates'!A:C,2,FALSE),"No Equipment Number")</f>
        <v>No Equipment Number</v>
      </c>
      <c r="D180" s="8">
        <f>Summary!$F$2</f>
        <v>45777</v>
      </c>
      <c r="E180" s="7" t="s">
        <v>288</v>
      </c>
      <c r="F180" s="7">
        <v>1</v>
      </c>
      <c r="G180" s="7" t="s">
        <v>2</v>
      </c>
      <c r="H180" s="7">
        <v>4</v>
      </c>
      <c r="I180" s="7">
        <v>7.0000000000000007E-2</v>
      </c>
      <c r="J180" s="7" t="s">
        <v>3551</v>
      </c>
      <c r="K180" s="21" t="str">
        <f>IFERROR(VLOOKUP(B180,'Equip Table'!A:E,5,FALSE), "No Equipment Rate")</f>
        <v/>
      </c>
      <c r="L180" s="21" t="e">
        <f t="shared" si="2"/>
        <v>#VALUE!</v>
      </c>
      <c r="N180" s="7" t="str">
        <f>IF(COUNTIF($B$2:B180, B180)=1, SUMIF($B:$B,$B180,$I:$I),"")</f>
        <v/>
      </c>
    </row>
    <row r="181" spans="1:14" x14ac:dyDescent="0.25">
      <c r="A181" s="7" t="str">
        <f>IF(E181="","",IFERROR(VLOOKUP(E181,'Job Table'!A:D,4,FALSE),"New Job List Needed"))</f>
        <v>DFW</v>
      </c>
      <c r="B181" s="7" t="s">
        <v>166</v>
      </c>
      <c r="C181" s="7" t="str">
        <f>IFERROR(VLOOKUP(B181,'Equip Rates'!A:C,2,FALSE),"No Equipment Number")</f>
        <v>No Equipment Number</v>
      </c>
      <c r="D181" s="8">
        <f>Summary!$F$2</f>
        <v>45777</v>
      </c>
      <c r="E181" s="7" t="s">
        <v>290</v>
      </c>
      <c r="F181" s="7">
        <v>1</v>
      </c>
      <c r="G181" s="7" t="s">
        <v>2</v>
      </c>
      <c r="H181" s="7">
        <v>4</v>
      </c>
      <c r="I181" s="7">
        <v>0.03</v>
      </c>
      <c r="J181" s="7" t="s">
        <v>3551</v>
      </c>
      <c r="K181" s="21" t="str">
        <f>IFERROR(VLOOKUP(B181,'Equip Table'!A:E,5,FALSE), "No Equipment Rate")</f>
        <v/>
      </c>
      <c r="L181" s="21" t="e">
        <f t="shared" si="2"/>
        <v>#VALUE!</v>
      </c>
      <c r="N181" s="7" t="str">
        <f>IF(COUNTIF($B$2:B181, B181)=1, SUMIF($B:$B,$B181,$I:$I),"")</f>
        <v/>
      </c>
    </row>
    <row r="182" spans="1:14" x14ac:dyDescent="0.25">
      <c r="A182" s="7" t="str">
        <f>IF(E182="","",IFERROR(VLOOKUP(E182,'Job Table'!A:D,4,FALSE),"New Job List Needed"))</f>
        <v>DFW</v>
      </c>
      <c r="B182" s="7" t="s">
        <v>166</v>
      </c>
      <c r="C182" s="7" t="str">
        <f>IFERROR(VLOOKUP(B182,'Equip Rates'!A:C,2,FALSE),"No Equipment Number")</f>
        <v>No Equipment Number</v>
      </c>
      <c r="D182" s="8">
        <f>Summary!$F$2</f>
        <v>45777</v>
      </c>
      <c r="E182" s="7" t="s">
        <v>292</v>
      </c>
      <c r="F182" s="7">
        <v>1</v>
      </c>
      <c r="G182" s="7" t="s">
        <v>2</v>
      </c>
      <c r="H182" s="7">
        <v>4</v>
      </c>
      <c r="I182" s="7">
        <v>0.18</v>
      </c>
      <c r="J182" s="7" t="s">
        <v>3551</v>
      </c>
      <c r="K182" s="21" t="str">
        <f>IFERROR(VLOOKUP(B182,'Equip Table'!A:E,5,FALSE), "No Equipment Rate")</f>
        <v/>
      </c>
      <c r="L182" s="21" t="e">
        <f t="shared" si="2"/>
        <v>#VALUE!</v>
      </c>
      <c r="N182" s="7" t="str">
        <f>IF(COUNTIF($B$2:B182, B182)=1, SUMIF($B:$B,$B182,$I:$I),"")</f>
        <v/>
      </c>
    </row>
    <row r="183" spans="1:14" x14ac:dyDescent="0.25">
      <c r="A183" s="7" t="str">
        <f>IF(E183="","",IFERROR(VLOOKUP(E183,'Job Table'!A:D,4,FALSE),"New Job List Needed"))</f>
        <v>DFW</v>
      </c>
      <c r="B183" s="7" t="s">
        <v>166</v>
      </c>
      <c r="C183" s="7" t="str">
        <f>IFERROR(VLOOKUP(B183,'Equip Rates'!A:C,2,FALSE),"No Equipment Number")</f>
        <v>No Equipment Number</v>
      </c>
      <c r="D183" s="8">
        <f>Summary!$F$2</f>
        <v>45777</v>
      </c>
      <c r="E183" s="7" t="s">
        <v>574</v>
      </c>
      <c r="F183" s="7">
        <v>1</v>
      </c>
      <c r="G183" s="7" t="s">
        <v>2</v>
      </c>
      <c r="H183" s="7">
        <v>4</v>
      </c>
      <c r="I183" s="7">
        <v>0.12</v>
      </c>
      <c r="J183" s="7" t="s">
        <v>3551</v>
      </c>
      <c r="K183" s="21" t="str">
        <f>IFERROR(VLOOKUP(B183,'Equip Table'!A:E,5,FALSE), "No Equipment Rate")</f>
        <v/>
      </c>
      <c r="L183" s="21" t="e">
        <f t="shared" si="2"/>
        <v>#VALUE!</v>
      </c>
      <c r="N183" s="7" t="str">
        <f>IF(COUNTIF($B$2:B183, B183)=1, SUMIF($B:$B,$B183,$I:$I),"")</f>
        <v/>
      </c>
    </row>
    <row r="184" spans="1:14" x14ac:dyDescent="0.25">
      <c r="A184" s="7" t="str">
        <f>IF(E184="","",IFERROR(VLOOKUP(E184,'Job Table'!A:D,4,FALSE),"New Job List Needed"))</f>
        <v>DFW</v>
      </c>
      <c r="B184" s="7" t="s">
        <v>166</v>
      </c>
      <c r="C184" s="7" t="str">
        <f>IFERROR(VLOOKUP(B184,'Equip Rates'!A:C,2,FALSE),"No Equipment Number")</f>
        <v>No Equipment Number</v>
      </c>
      <c r="D184" s="8">
        <f>Summary!$F$2</f>
        <v>45777</v>
      </c>
      <c r="E184" s="7" t="s">
        <v>579</v>
      </c>
      <c r="F184" s="7">
        <v>1</v>
      </c>
      <c r="G184" s="7" t="s">
        <v>2</v>
      </c>
      <c r="H184" s="7">
        <v>4</v>
      </c>
      <c r="I184" s="7">
        <v>0.04</v>
      </c>
      <c r="J184" s="7" t="s">
        <v>3551</v>
      </c>
      <c r="K184" s="21" t="str">
        <f>IFERROR(VLOOKUP(B184,'Equip Table'!A:E,5,FALSE), "No Equipment Rate")</f>
        <v/>
      </c>
      <c r="L184" s="21" t="e">
        <f t="shared" si="2"/>
        <v>#VALUE!</v>
      </c>
      <c r="N184" s="7" t="str">
        <f>IF(COUNTIF($B$2:B184, B184)=1, SUMIF($B:$B,$B184,$I:$I),"")</f>
        <v/>
      </c>
    </row>
    <row r="185" spans="1:14" x14ac:dyDescent="0.25">
      <c r="A185" s="7" t="str">
        <f>IF(E185="","",IFERROR(VLOOKUP(E185,'Job Table'!A:D,4,FALSE),"New Job List Needed"))</f>
        <v>DFW</v>
      </c>
      <c r="B185" s="7" t="s">
        <v>166</v>
      </c>
      <c r="C185" s="7" t="str">
        <f>IFERROR(VLOOKUP(B185,'Equip Rates'!A:C,2,FALSE),"No Equipment Number")</f>
        <v>No Equipment Number</v>
      </c>
      <c r="D185" s="8">
        <f>Summary!$F$2</f>
        <v>45777</v>
      </c>
      <c r="E185" s="7" t="s">
        <v>3173</v>
      </c>
      <c r="F185" s="7">
        <v>1</v>
      </c>
      <c r="G185" s="7" t="s">
        <v>2</v>
      </c>
      <c r="H185" s="7">
        <v>4</v>
      </c>
      <c r="I185" s="7">
        <v>0.04</v>
      </c>
      <c r="J185" s="7" t="s">
        <v>3551</v>
      </c>
      <c r="K185" s="21" t="str">
        <f>IFERROR(VLOOKUP(B185,'Equip Table'!A:E,5,FALSE), "No Equipment Rate")</f>
        <v/>
      </c>
      <c r="L185" s="21" t="e">
        <f t="shared" si="2"/>
        <v>#VALUE!</v>
      </c>
      <c r="N185" s="7" t="str">
        <f>IF(COUNTIF($B$2:B185, B185)=1, SUMIF($B:$B,$B185,$I:$I),"")</f>
        <v/>
      </c>
    </row>
    <row r="186" spans="1:14" x14ac:dyDescent="0.25">
      <c r="A186" s="7" t="str">
        <f>IF(E186="","",IFERROR(VLOOKUP(E186,'Job Table'!A:D,4,FALSE),"New Job List Needed"))</f>
        <v>DFW</v>
      </c>
      <c r="B186" s="7" t="s">
        <v>166</v>
      </c>
      <c r="C186" s="7" t="str">
        <f>IFERROR(VLOOKUP(B186,'Equip Rates'!A:C,2,FALSE),"No Equipment Number")</f>
        <v>No Equipment Number</v>
      </c>
      <c r="D186" s="8">
        <f>Summary!$F$2</f>
        <v>45777</v>
      </c>
      <c r="E186" s="7" t="s">
        <v>3321</v>
      </c>
      <c r="F186" s="7">
        <v>1</v>
      </c>
      <c r="G186" s="7" t="s">
        <v>3592</v>
      </c>
      <c r="H186" s="7">
        <v>4</v>
      </c>
      <c r="I186" s="7">
        <v>0.03</v>
      </c>
      <c r="J186" s="7" t="s">
        <v>3551</v>
      </c>
      <c r="K186" s="21" t="str">
        <f>IFERROR(VLOOKUP(B186,'Equip Table'!A:E,5,FALSE), "No Equipment Rate")</f>
        <v/>
      </c>
      <c r="L186" s="21" t="e">
        <f t="shared" si="2"/>
        <v>#VALUE!</v>
      </c>
      <c r="N186" s="7" t="str">
        <f>IF(COUNTIF($B$2:B186, B186)=1, SUMIF($B:$B,$B186,$I:$I),"")</f>
        <v/>
      </c>
    </row>
    <row r="187" spans="1:14" x14ac:dyDescent="0.25">
      <c r="A187" s="7" t="str">
        <f>IF(E187="","",IFERROR(VLOOKUP(E187,'Job Table'!A:D,4,FALSE),"New Job List Needed"))</f>
        <v>New Job List Needed</v>
      </c>
      <c r="B187" s="7" t="s">
        <v>166</v>
      </c>
      <c r="C187" s="7" t="str">
        <f>IFERROR(VLOOKUP(B187,'Equip Rates'!A:C,2,FALSE),"No Equipment Number")</f>
        <v>No Equipment Number</v>
      </c>
      <c r="D187" s="8">
        <f>Summary!$F$2</f>
        <v>45777</v>
      </c>
      <c r="E187" s="7" t="s">
        <v>3502</v>
      </c>
      <c r="F187" s="7">
        <v>1</v>
      </c>
      <c r="G187" s="7" t="s">
        <v>3440</v>
      </c>
      <c r="H187" s="7">
        <v>4</v>
      </c>
      <c r="I187" s="7">
        <v>0.03</v>
      </c>
      <c r="J187" s="7" t="s">
        <v>3551</v>
      </c>
      <c r="K187" s="21" t="str">
        <f>IFERROR(VLOOKUP(B187,'Equip Table'!A:E,5,FALSE), "No Equipment Rate")</f>
        <v/>
      </c>
      <c r="L187" s="21" t="e">
        <f t="shared" si="2"/>
        <v>#VALUE!</v>
      </c>
      <c r="N187" s="7" t="str">
        <f>IF(COUNTIF($B$2:B187, B187)=1, SUMIF($B:$B,$B187,$I:$I),"")</f>
        <v/>
      </c>
    </row>
    <row r="188" spans="1:14" x14ac:dyDescent="0.25">
      <c r="A188" s="7" t="str">
        <f>IF(E188="","",IFERROR(VLOOKUP(E188,'Job Table'!A:D,4,FALSE),"New Job List Needed"))</f>
        <v>WT</v>
      </c>
      <c r="B188" s="7" t="s">
        <v>115</v>
      </c>
      <c r="C188" s="7" t="str">
        <f>IFERROR(VLOOKUP(B188,'Equip Rates'!A:C,2,FALSE),"No Equipment Number")</f>
        <v>No Equipment Number</v>
      </c>
      <c r="D188" s="8">
        <f>Summary!$F$2</f>
        <v>45777</v>
      </c>
      <c r="E188" s="7" t="s">
        <v>240</v>
      </c>
      <c r="F188" s="7">
        <v>1</v>
      </c>
      <c r="G188" s="7" t="s">
        <v>2</v>
      </c>
      <c r="H188" s="7">
        <v>4</v>
      </c>
      <c r="I188" s="7">
        <v>7.0000000000000007E-2</v>
      </c>
      <c r="J188" s="7" t="s">
        <v>3551</v>
      </c>
      <c r="K188" s="21" t="str">
        <f>IFERROR(VLOOKUP(B188,'Equip Table'!A:E,5,FALSE), "No Equipment Rate")</f>
        <v>No Equipment Rate</v>
      </c>
      <c r="L188" s="21" t="e">
        <f t="shared" si="2"/>
        <v>#VALUE!</v>
      </c>
      <c r="N188" s="7">
        <f>IF(COUNTIF($B$2:B188, B188)=1, SUMIF($B:$B,$B188,$I:$I),"")</f>
        <v>0.95</v>
      </c>
    </row>
    <row r="189" spans="1:14" x14ac:dyDescent="0.25">
      <c r="A189" s="7" t="str">
        <f>IF(E189="","",IFERROR(VLOOKUP(E189,'Job Table'!A:D,4,FALSE),"New Job List Needed"))</f>
        <v>WT</v>
      </c>
      <c r="B189" s="7" t="s">
        <v>115</v>
      </c>
      <c r="C189" s="7" t="str">
        <f>IFERROR(VLOOKUP(B189,'Equip Rates'!A:C,2,FALSE),"No Equipment Number")</f>
        <v>No Equipment Number</v>
      </c>
      <c r="D189" s="8">
        <f>Summary!$F$2</f>
        <v>45777</v>
      </c>
      <c r="E189" s="7" t="s">
        <v>3175</v>
      </c>
      <c r="F189" s="7">
        <v>1</v>
      </c>
      <c r="G189" s="7" t="s">
        <v>2</v>
      </c>
      <c r="H189" s="7">
        <v>4</v>
      </c>
      <c r="I189" s="7">
        <v>0.88</v>
      </c>
      <c r="J189" s="7" t="s">
        <v>3551</v>
      </c>
      <c r="K189" s="21" t="str">
        <f>IFERROR(VLOOKUP(B189,'Equip Table'!A:E,5,FALSE), "No Equipment Rate")</f>
        <v>No Equipment Rate</v>
      </c>
      <c r="L189" s="21" t="e">
        <f t="shared" si="2"/>
        <v>#VALUE!</v>
      </c>
      <c r="N189" s="7" t="str">
        <f>IF(COUNTIF($B$2:B189, B189)=1, SUMIF($B:$B,$B189,$I:$I),"")</f>
        <v/>
      </c>
    </row>
    <row r="190" spans="1:14" x14ac:dyDescent="0.25">
      <c r="A190" s="7" t="str">
        <f>IF(E190="","",IFERROR(VLOOKUP(E190,'Job Table'!A:D,4,FALSE),"New Job List Needed"))</f>
        <v>DFW</v>
      </c>
      <c r="B190" s="7" t="s">
        <v>119</v>
      </c>
      <c r="C190" s="7" t="str">
        <f>IFERROR(VLOOKUP(B190,'Equip Rates'!A:C,2,FALSE),"No Equipment Number")</f>
        <v>No Equipment Number</v>
      </c>
      <c r="D190" s="8">
        <f>Summary!$F$2</f>
        <v>45777</v>
      </c>
      <c r="E190" s="7" t="s">
        <v>18</v>
      </c>
      <c r="F190" s="7">
        <v>1</v>
      </c>
      <c r="G190" s="7" t="s">
        <v>2</v>
      </c>
      <c r="H190" s="7">
        <v>4</v>
      </c>
      <c r="I190" s="7">
        <v>7.0000000000000007E-2</v>
      </c>
      <c r="J190" s="7" t="s">
        <v>3551</v>
      </c>
      <c r="K190" s="21" t="str">
        <f>IFERROR(VLOOKUP(B190,'Equip Table'!A:E,5,FALSE), "No Equipment Rate")</f>
        <v/>
      </c>
      <c r="L190" s="21" t="e">
        <f t="shared" si="2"/>
        <v>#VALUE!</v>
      </c>
      <c r="N190" s="7">
        <f>IF(COUNTIF($B$2:B190, B190)=1, SUMIF($B:$B,$B190,$I:$I),"")</f>
        <v>0.24</v>
      </c>
    </row>
    <row r="191" spans="1:14" x14ac:dyDescent="0.25">
      <c r="A191" s="7" t="str">
        <f>IF(E191="","",IFERROR(VLOOKUP(E191,'Job Table'!A:D,4,FALSE),"New Job List Needed"))</f>
        <v>DFW</v>
      </c>
      <c r="B191" s="7" t="s">
        <v>119</v>
      </c>
      <c r="C191" s="7" t="str">
        <f>IFERROR(VLOOKUP(B191,'Equip Rates'!A:C,2,FALSE),"No Equipment Number")</f>
        <v>No Equipment Number</v>
      </c>
      <c r="D191" s="8">
        <f>Summary!$F$2</f>
        <v>45777</v>
      </c>
      <c r="E191" s="7" t="s">
        <v>4</v>
      </c>
      <c r="F191" s="7">
        <v>1</v>
      </c>
      <c r="G191" s="7" t="s">
        <v>2</v>
      </c>
      <c r="H191" s="7">
        <v>4</v>
      </c>
      <c r="I191" s="7">
        <v>0.11</v>
      </c>
      <c r="J191" s="7" t="s">
        <v>3551</v>
      </c>
      <c r="K191" s="21" t="str">
        <f>IFERROR(VLOOKUP(B191,'Equip Table'!A:E,5,FALSE), "No Equipment Rate")</f>
        <v/>
      </c>
      <c r="L191" s="21" t="e">
        <f t="shared" si="2"/>
        <v>#VALUE!</v>
      </c>
      <c r="N191" s="7" t="str">
        <f>IF(COUNTIF($B$2:B191, B191)=1, SUMIF($B:$B,$B191,$I:$I),"")</f>
        <v/>
      </c>
    </row>
    <row r="192" spans="1:14" x14ac:dyDescent="0.25">
      <c r="A192" s="7" t="str">
        <f>IF(E192="","",IFERROR(VLOOKUP(E192,'Job Table'!A:D,4,FALSE),"New Job List Needed"))</f>
        <v>DFW</v>
      </c>
      <c r="B192" s="7" t="s">
        <v>119</v>
      </c>
      <c r="C192" s="7" t="str">
        <f>IFERROR(VLOOKUP(B192,'Equip Rates'!A:C,2,FALSE),"No Equipment Number")</f>
        <v>No Equipment Number</v>
      </c>
      <c r="D192" s="8">
        <f>Summary!$F$2</f>
        <v>45777</v>
      </c>
      <c r="E192" s="7" t="s">
        <v>579</v>
      </c>
      <c r="F192" s="7">
        <v>1</v>
      </c>
      <c r="G192" s="7" t="s">
        <v>2</v>
      </c>
      <c r="H192" s="7">
        <v>4</v>
      </c>
      <c r="I192" s="7">
        <v>0.03</v>
      </c>
      <c r="J192" s="7" t="s">
        <v>3551</v>
      </c>
      <c r="K192" s="21" t="str">
        <f>IFERROR(VLOOKUP(B192,'Equip Table'!A:E,5,FALSE), "No Equipment Rate")</f>
        <v/>
      </c>
      <c r="L192" s="21" t="e">
        <f t="shared" si="2"/>
        <v>#VALUE!</v>
      </c>
      <c r="N192" s="7" t="str">
        <f>IF(COUNTIF($B$2:B192, B192)=1, SUMIF($B:$B,$B192,$I:$I),"")</f>
        <v/>
      </c>
    </row>
    <row r="193" spans="1:14" x14ac:dyDescent="0.25">
      <c r="A193" s="7" t="str">
        <f>IF(E193="","",IFERROR(VLOOKUP(E193,'Job Table'!A:D,4,FALSE),"New Job List Needed"))</f>
        <v>New Job List Needed</v>
      </c>
      <c r="B193" s="7" t="s">
        <v>119</v>
      </c>
      <c r="C193" s="7" t="str">
        <f>IFERROR(VLOOKUP(B193,'Equip Rates'!A:C,2,FALSE),"No Equipment Number")</f>
        <v>No Equipment Number</v>
      </c>
      <c r="D193" s="8">
        <f>Summary!$F$2</f>
        <v>45777</v>
      </c>
      <c r="E193" s="7" t="s">
        <v>3502</v>
      </c>
      <c r="F193" s="7">
        <v>1</v>
      </c>
      <c r="G193" s="7" t="s">
        <v>3274</v>
      </c>
      <c r="H193" s="7">
        <v>4</v>
      </c>
      <c r="I193" s="7">
        <v>0.03</v>
      </c>
      <c r="J193" s="7" t="s">
        <v>3551</v>
      </c>
      <c r="K193" s="21" t="str">
        <f>IFERROR(VLOOKUP(B193,'Equip Table'!A:E,5,FALSE), "No Equipment Rate")</f>
        <v/>
      </c>
      <c r="L193" s="21" t="e">
        <f t="shared" si="2"/>
        <v>#VALUE!</v>
      </c>
      <c r="N193" s="7" t="str">
        <f>IF(COUNTIF($B$2:B193, B193)=1, SUMIF($B:$B,$B193,$I:$I),"")</f>
        <v/>
      </c>
    </row>
    <row r="194" spans="1:14" x14ac:dyDescent="0.25">
      <c r="A194" s="7" t="str">
        <f>IF(E194="","",IFERROR(VLOOKUP(E194,'Job Table'!A:D,4,FALSE),"New Job List Needed"))</f>
        <v>HOU</v>
      </c>
      <c r="B194" s="7" t="s">
        <v>218</v>
      </c>
      <c r="C194" s="7" t="str">
        <f>IFERROR(VLOOKUP(B194,'Equip Rates'!A:C,2,FALSE),"No Equipment Number")</f>
        <v>No Equipment Number</v>
      </c>
      <c r="D194" s="8">
        <f>Summary!$F$2</f>
        <v>45777</v>
      </c>
      <c r="E194" s="7" t="s">
        <v>576</v>
      </c>
      <c r="F194" s="7">
        <v>1</v>
      </c>
      <c r="G194" s="7" t="s">
        <v>2</v>
      </c>
      <c r="H194" s="7">
        <v>4</v>
      </c>
      <c r="I194" s="7">
        <v>0.38</v>
      </c>
      <c r="J194" s="7" t="s">
        <v>3551</v>
      </c>
      <c r="K194" s="21" t="str">
        <f>IFERROR(VLOOKUP(B194,'Equip Table'!A:E,5,FALSE), "No Equipment Rate")</f>
        <v/>
      </c>
      <c r="L194" s="21" t="e">
        <f t="shared" ref="L194:L257" si="3">K194*I194</f>
        <v>#VALUE!</v>
      </c>
      <c r="N194" s="7">
        <f>IF(COUNTIF($B$2:B194, B194)=1, SUMIF($B:$B,$B194,$I:$I),"")</f>
        <v>0.94000000000000006</v>
      </c>
    </row>
    <row r="195" spans="1:14" x14ac:dyDescent="0.25">
      <c r="A195" s="7" t="str">
        <f>IF(E195="","",IFERROR(VLOOKUP(E195,'Job Table'!A:D,4,FALSE),"New Job List Needed"))</f>
        <v>HOU</v>
      </c>
      <c r="B195" s="7" t="s">
        <v>218</v>
      </c>
      <c r="C195" s="7" t="str">
        <f>IFERROR(VLOOKUP(B195,'Equip Rates'!A:C,2,FALSE),"No Equipment Number")</f>
        <v>No Equipment Number</v>
      </c>
      <c r="D195" s="8">
        <f>Summary!$F$2</f>
        <v>45777</v>
      </c>
      <c r="E195" s="7" t="s">
        <v>3481</v>
      </c>
      <c r="F195" s="7">
        <v>1</v>
      </c>
      <c r="G195" s="7" t="s">
        <v>3592</v>
      </c>
      <c r="H195" s="7">
        <v>4</v>
      </c>
      <c r="I195" s="7">
        <v>0.56000000000000005</v>
      </c>
      <c r="J195" s="7" t="s">
        <v>3551</v>
      </c>
      <c r="K195" s="21" t="str">
        <f>IFERROR(VLOOKUP(B195,'Equip Table'!A:E,5,FALSE), "No Equipment Rate")</f>
        <v/>
      </c>
      <c r="L195" s="21" t="e">
        <f t="shared" si="3"/>
        <v>#VALUE!</v>
      </c>
      <c r="N195" s="7" t="str">
        <f>IF(COUNTIF($B$2:B195, B195)=1, SUMIF($B:$B,$B195,$I:$I),"")</f>
        <v/>
      </c>
    </row>
    <row r="196" spans="1:14" x14ac:dyDescent="0.25">
      <c r="A196" s="7" t="str">
        <f>IF(E196="","",IFERROR(VLOOKUP(E196,'Job Table'!A:D,4,FALSE),"New Job List Needed"))</f>
        <v>DFW</v>
      </c>
      <c r="B196" s="7" t="s">
        <v>122</v>
      </c>
      <c r="C196" s="7" t="str">
        <f>IFERROR(VLOOKUP(B196,'Equip Rates'!A:C,2,FALSE),"No Equipment Number")</f>
        <v>No Equipment Number</v>
      </c>
      <c r="D196" s="8">
        <f>Summary!$F$2</f>
        <v>45777</v>
      </c>
      <c r="E196" s="7" t="s">
        <v>18</v>
      </c>
      <c r="F196" s="7">
        <v>1</v>
      </c>
      <c r="G196" s="7" t="s">
        <v>2</v>
      </c>
      <c r="H196" s="7">
        <v>4</v>
      </c>
      <c r="I196" s="7">
        <v>0.04</v>
      </c>
      <c r="J196" s="7" t="s">
        <v>3551</v>
      </c>
      <c r="K196" s="21" t="str">
        <f>IFERROR(VLOOKUP(B196,'Equip Table'!A:E,5,FALSE), "No Equipment Rate")</f>
        <v/>
      </c>
      <c r="L196" s="21" t="e">
        <f t="shared" si="3"/>
        <v>#VALUE!</v>
      </c>
      <c r="N196" s="7">
        <f>IF(COUNTIF($B$2:B196, B196)=1, SUMIF($B:$B,$B196,$I:$I),"")</f>
        <v>0.96000000000000008</v>
      </c>
    </row>
    <row r="197" spans="1:14" x14ac:dyDescent="0.25">
      <c r="A197" s="7" t="str">
        <f>IF(E197="","",IFERROR(VLOOKUP(E197,'Job Table'!A:D,4,FALSE),"New Job List Needed"))</f>
        <v>DFW</v>
      </c>
      <c r="B197" s="7" t="s">
        <v>122</v>
      </c>
      <c r="C197" s="7" t="str">
        <f>IFERROR(VLOOKUP(B197,'Equip Rates'!A:C,2,FALSE),"No Equipment Number")</f>
        <v>No Equipment Number</v>
      </c>
      <c r="D197" s="8">
        <f>Summary!$F$2</f>
        <v>45777</v>
      </c>
      <c r="E197" s="7" t="s">
        <v>4</v>
      </c>
      <c r="F197" s="7">
        <v>1</v>
      </c>
      <c r="G197" s="7" t="s">
        <v>2</v>
      </c>
      <c r="H197" s="7">
        <v>4</v>
      </c>
      <c r="I197" s="7">
        <v>0.14000000000000001</v>
      </c>
      <c r="J197" s="7" t="s">
        <v>3551</v>
      </c>
      <c r="K197" s="21" t="str">
        <f>IFERROR(VLOOKUP(B197,'Equip Table'!A:E,5,FALSE), "No Equipment Rate")</f>
        <v/>
      </c>
      <c r="L197" s="21" t="e">
        <f t="shared" si="3"/>
        <v>#VALUE!</v>
      </c>
      <c r="N197" s="7" t="str">
        <f>IF(COUNTIF($B$2:B197, B197)=1, SUMIF($B:$B,$B197,$I:$I),"")</f>
        <v/>
      </c>
    </row>
    <row r="198" spans="1:14" x14ac:dyDescent="0.25">
      <c r="A198" s="7" t="str">
        <f>IF(E198="","",IFERROR(VLOOKUP(E198,'Job Table'!A:D,4,FALSE),"New Job List Needed"))</f>
        <v>DFW</v>
      </c>
      <c r="B198" s="7" t="s">
        <v>122</v>
      </c>
      <c r="C198" s="7" t="str">
        <f>IFERROR(VLOOKUP(B198,'Equip Rates'!A:C,2,FALSE),"No Equipment Number")</f>
        <v>No Equipment Number</v>
      </c>
      <c r="D198" s="8">
        <f>Summary!$F$2</f>
        <v>45777</v>
      </c>
      <c r="E198" s="7" t="s">
        <v>574</v>
      </c>
      <c r="F198" s="7">
        <v>1</v>
      </c>
      <c r="G198" s="7" t="s">
        <v>2</v>
      </c>
      <c r="H198" s="7">
        <v>4</v>
      </c>
      <c r="I198" s="7">
        <v>0.05</v>
      </c>
      <c r="J198" s="7" t="s">
        <v>3551</v>
      </c>
      <c r="K198" s="21" t="str">
        <f>IFERROR(VLOOKUP(B198,'Equip Table'!A:E,5,FALSE), "No Equipment Rate")</f>
        <v/>
      </c>
      <c r="L198" s="21" t="e">
        <f t="shared" si="3"/>
        <v>#VALUE!</v>
      </c>
      <c r="N198" s="7" t="str">
        <f>IF(COUNTIF($B$2:B198, B198)=1, SUMIF($B:$B,$B198,$I:$I),"")</f>
        <v/>
      </c>
    </row>
    <row r="199" spans="1:14" x14ac:dyDescent="0.25">
      <c r="A199" s="7" t="str">
        <f>IF(E199="","",IFERROR(VLOOKUP(E199,'Job Table'!A:D,4,FALSE),"New Job List Needed"))</f>
        <v>DFW</v>
      </c>
      <c r="B199" s="7" t="s">
        <v>122</v>
      </c>
      <c r="C199" s="7" t="str">
        <f>IFERROR(VLOOKUP(B199,'Equip Rates'!A:C,2,FALSE),"No Equipment Number")</f>
        <v>No Equipment Number</v>
      </c>
      <c r="D199" s="8">
        <f>Summary!$F$2</f>
        <v>45777</v>
      </c>
      <c r="E199" s="7" t="s">
        <v>579</v>
      </c>
      <c r="F199" s="7">
        <v>1</v>
      </c>
      <c r="G199" s="7" t="s">
        <v>2</v>
      </c>
      <c r="H199" s="7">
        <v>4</v>
      </c>
      <c r="I199" s="29">
        <v>0.53</v>
      </c>
      <c r="J199" s="7" t="s">
        <v>3551</v>
      </c>
      <c r="K199" s="21" t="str">
        <f>IFERROR(VLOOKUP(B199,'Equip Table'!A:E,5,FALSE), "No Equipment Rate")</f>
        <v/>
      </c>
      <c r="L199" s="21" t="e">
        <f t="shared" si="3"/>
        <v>#VALUE!</v>
      </c>
      <c r="N199" s="7" t="str">
        <f>IF(COUNTIF($B$2:B199, B199)=1, SUMIF($B:$B,$B199,$I:$I),"")</f>
        <v/>
      </c>
    </row>
    <row r="200" spans="1:14" x14ac:dyDescent="0.25">
      <c r="A200" s="7" t="str">
        <f>IF(E200="","",IFERROR(VLOOKUP(E200,'Job Table'!A:D,4,FALSE),"New Job List Needed"))</f>
        <v>DFW</v>
      </c>
      <c r="B200" s="7" t="s">
        <v>122</v>
      </c>
      <c r="C200" s="7" t="str">
        <f>IFERROR(VLOOKUP(B200,'Equip Rates'!A:C,2,FALSE),"No Equipment Number")</f>
        <v>No Equipment Number</v>
      </c>
      <c r="D200" s="8">
        <f>Summary!$F$2</f>
        <v>45777</v>
      </c>
      <c r="E200" s="7" t="s">
        <v>3173</v>
      </c>
      <c r="F200" s="7">
        <v>1</v>
      </c>
      <c r="G200" s="7" t="s">
        <v>2</v>
      </c>
      <c r="H200" s="7">
        <v>4</v>
      </c>
      <c r="I200" s="29">
        <v>0.03</v>
      </c>
      <c r="J200" s="7" t="s">
        <v>3551</v>
      </c>
      <c r="K200" s="21" t="str">
        <f>IFERROR(VLOOKUP(B200,'Equip Table'!A:E,5,FALSE), "No Equipment Rate")</f>
        <v/>
      </c>
      <c r="L200" s="21" t="e">
        <f t="shared" si="3"/>
        <v>#VALUE!</v>
      </c>
      <c r="N200" s="7" t="str">
        <f>IF(COUNTIF($B$2:B200, B200)=1, SUMIF($B:$B,$B200,$I:$I),"")</f>
        <v/>
      </c>
    </row>
    <row r="201" spans="1:14" x14ac:dyDescent="0.25">
      <c r="A201" s="7" t="str">
        <f>IF(E201="","",IFERROR(VLOOKUP(E201,'Job Table'!A:D,4,FALSE),"New Job List Needed"))</f>
        <v>DFW</v>
      </c>
      <c r="B201" s="7" t="s">
        <v>122</v>
      </c>
      <c r="C201" s="7" t="str">
        <f>IFERROR(VLOOKUP(B201,'Equip Rates'!A:C,2,FALSE),"No Equipment Number")</f>
        <v>No Equipment Number</v>
      </c>
      <c r="D201" s="8">
        <f>Summary!$F$2</f>
        <v>45777</v>
      </c>
      <c r="E201" s="7" t="s">
        <v>3321</v>
      </c>
      <c r="F201" s="7">
        <v>1</v>
      </c>
      <c r="G201" s="7" t="s">
        <v>3592</v>
      </c>
      <c r="H201" s="7">
        <v>4</v>
      </c>
      <c r="I201" s="29">
        <v>0.12</v>
      </c>
      <c r="J201" s="7" t="s">
        <v>3551</v>
      </c>
      <c r="K201" s="21" t="str">
        <f>IFERROR(VLOOKUP(B201,'Equip Table'!A:E,5,FALSE), "No Equipment Rate")</f>
        <v/>
      </c>
      <c r="L201" s="21" t="e">
        <f t="shared" si="3"/>
        <v>#VALUE!</v>
      </c>
      <c r="N201" s="7" t="str">
        <f>IF(COUNTIF($B$2:B201, B201)=1, SUMIF($B:$B,$B201,$I:$I),"")</f>
        <v/>
      </c>
    </row>
    <row r="202" spans="1:14" x14ac:dyDescent="0.25">
      <c r="A202" s="7" t="str">
        <f>IF(E202="","",IFERROR(VLOOKUP(E202,'Job Table'!A:D,4,FALSE),"New Job List Needed"))</f>
        <v>DFW</v>
      </c>
      <c r="B202" s="7" t="s">
        <v>122</v>
      </c>
      <c r="C202" s="7" t="str">
        <f>IFERROR(VLOOKUP(B202,'Equip Rates'!A:C,2,FALSE),"No Equipment Number")</f>
        <v>No Equipment Number</v>
      </c>
      <c r="D202" s="8">
        <f>Summary!$F$2</f>
        <v>45777</v>
      </c>
      <c r="E202" s="7" t="s">
        <v>3323</v>
      </c>
      <c r="F202" s="7">
        <v>1</v>
      </c>
      <c r="G202" s="7" t="s">
        <v>2</v>
      </c>
      <c r="H202" s="7">
        <v>4</v>
      </c>
      <c r="I202" s="29">
        <v>0.05</v>
      </c>
      <c r="J202" s="7" t="s">
        <v>3551</v>
      </c>
      <c r="K202" s="21" t="str">
        <f>IFERROR(VLOOKUP(B202,'Equip Table'!A:E,5,FALSE), "No Equipment Rate")</f>
        <v/>
      </c>
      <c r="L202" s="21" t="e">
        <f t="shared" si="3"/>
        <v>#VALUE!</v>
      </c>
      <c r="N202" s="7" t="str">
        <f>IF(COUNTIF($B$2:B202, B202)=1, SUMIF($B:$B,$B202,$I:$I),"")</f>
        <v/>
      </c>
    </row>
    <row r="203" spans="1:14" x14ac:dyDescent="0.25">
      <c r="A203" s="7" t="str">
        <f>IF(E203="","",IFERROR(VLOOKUP(E203,'Job Table'!A:D,4,FALSE),"New Job List Needed"))</f>
        <v>DFW</v>
      </c>
      <c r="B203" s="7" t="s">
        <v>123</v>
      </c>
      <c r="C203" s="7" t="str">
        <f>IFERROR(VLOOKUP(B203,'Equip Rates'!A:C,2,FALSE),"No Equipment Number")</f>
        <v>No Equipment Number</v>
      </c>
      <c r="D203" s="8">
        <f>Summary!$F$2</f>
        <v>45777</v>
      </c>
      <c r="E203" s="7" t="s">
        <v>6</v>
      </c>
      <c r="F203" s="7">
        <v>1</v>
      </c>
      <c r="G203" s="7" t="s">
        <v>2</v>
      </c>
      <c r="H203" s="7">
        <v>4</v>
      </c>
      <c r="I203" s="29">
        <v>0.04</v>
      </c>
      <c r="J203" s="7" t="s">
        <v>3551</v>
      </c>
      <c r="K203" s="21" t="str">
        <f>IFERROR(VLOOKUP(B203,'Equip Table'!A:E,5,FALSE), "No Equipment Rate")</f>
        <v/>
      </c>
      <c r="L203" s="21" t="e">
        <f t="shared" si="3"/>
        <v>#VALUE!</v>
      </c>
      <c r="N203" s="7">
        <f>IF(COUNTIF($B$2:B203, B203)=1, SUMIF($B:$B,$B203,$I:$I),"")</f>
        <v>1</v>
      </c>
    </row>
    <row r="204" spans="1:14" x14ac:dyDescent="0.25">
      <c r="A204" s="7" t="str">
        <f>IF(E204="","",IFERROR(VLOOKUP(E204,'Job Table'!A:D,4,FALSE),"New Job List Needed"))</f>
        <v>DFW</v>
      </c>
      <c r="B204" s="7" t="s">
        <v>123</v>
      </c>
      <c r="C204" s="7" t="str">
        <f>IFERROR(VLOOKUP(B204,'Equip Rates'!A:C,2,FALSE),"No Equipment Number")</f>
        <v>No Equipment Number</v>
      </c>
      <c r="D204" s="8">
        <f>Summary!$F$2</f>
        <v>45777</v>
      </c>
      <c r="E204" s="7" t="s">
        <v>574</v>
      </c>
      <c r="F204" s="7">
        <v>1</v>
      </c>
      <c r="G204" s="7" t="s">
        <v>2</v>
      </c>
      <c r="H204" s="7">
        <v>4</v>
      </c>
      <c r="I204" s="29">
        <v>0.73</v>
      </c>
      <c r="J204" s="7" t="s">
        <v>3551</v>
      </c>
      <c r="K204" s="21" t="str">
        <f>IFERROR(VLOOKUP(B204,'Equip Table'!A:E,5,FALSE), "No Equipment Rate")</f>
        <v/>
      </c>
      <c r="L204" s="21" t="e">
        <f t="shared" si="3"/>
        <v>#VALUE!</v>
      </c>
      <c r="N204" s="7" t="str">
        <f>IF(COUNTIF($B$2:B204, B204)=1, SUMIF($B:$B,$B204,$I:$I),"")</f>
        <v/>
      </c>
    </row>
    <row r="205" spans="1:14" x14ac:dyDescent="0.25">
      <c r="A205" s="7" t="str">
        <f>IF(E205="","",IFERROR(VLOOKUP(E205,'Job Table'!A:D,4,FALSE),"New Job List Needed"))</f>
        <v>DFW</v>
      </c>
      <c r="B205" s="7" t="s">
        <v>123</v>
      </c>
      <c r="C205" s="7" t="str">
        <f>IFERROR(VLOOKUP(B205,'Equip Rates'!A:C,2,FALSE),"No Equipment Number")</f>
        <v>No Equipment Number</v>
      </c>
      <c r="D205" s="8">
        <f>Summary!$F$2</f>
        <v>45777</v>
      </c>
      <c r="E205" s="7" t="s">
        <v>3321</v>
      </c>
      <c r="F205" s="7">
        <v>1</v>
      </c>
      <c r="G205" s="7" t="s">
        <v>3592</v>
      </c>
      <c r="H205" s="7">
        <v>4</v>
      </c>
      <c r="I205" s="29">
        <v>0.23</v>
      </c>
      <c r="J205" s="7" t="s">
        <v>3551</v>
      </c>
      <c r="K205" s="21" t="str">
        <f>IFERROR(VLOOKUP(B205,'Equip Table'!A:E,5,FALSE), "No Equipment Rate")</f>
        <v/>
      </c>
      <c r="L205" s="21" t="e">
        <f t="shared" si="3"/>
        <v>#VALUE!</v>
      </c>
      <c r="N205" s="7" t="str">
        <f>IF(COUNTIF($B$2:B205, B205)=1, SUMIF($B:$B,$B205,$I:$I),"")</f>
        <v/>
      </c>
    </row>
    <row r="206" spans="1:14" x14ac:dyDescent="0.25">
      <c r="A206" s="7" t="str">
        <f>IF(E206="","",IFERROR(VLOOKUP(E206,'Job Table'!A:D,4,FALSE),"New Job List Needed"))</f>
        <v>DFW</v>
      </c>
      <c r="B206" s="7" t="s">
        <v>125</v>
      </c>
      <c r="C206" s="7" t="str">
        <f>IFERROR(VLOOKUP(B206,'Equip Rates'!A:C,2,FALSE),"No Equipment Number")</f>
        <v>No Equipment Number</v>
      </c>
      <c r="D206" s="8">
        <f>Summary!$F$2</f>
        <v>45777</v>
      </c>
      <c r="E206" s="7" t="s">
        <v>4</v>
      </c>
      <c r="F206" s="7">
        <v>1</v>
      </c>
      <c r="G206" s="7" t="s">
        <v>2</v>
      </c>
      <c r="H206" s="7">
        <v>4</v>
      </c>
      <c r="I206" s="29">
        <v>0.03</v>
      </c>
      <c r="J206" s="7" t="s">
        <v>3551</v>
      </c>
      <c r="K206" s="21" t="str">
        <f>IFERROR(VLOOKUP(B206,'Equip Table'!A:E,5,FALSE), "No Equipment Rate")</f>
        <v/>
      </c>
      <c r="L206" s="21" t="e">
        <f t="shared" si="3"/>
        <v>#VALUE!</v>
      </c>
      <c r="N206" s="7">
        <f>IF(COUNTIF($B$2:B206, B206)=1, SUMIF($B:$B,$B206,$I:$I),"")</f>
        <v>0.67</v>
      </c>
    </row>
    <row r="207" spans="1:14" x14ac:dyDescent="0.25">
      <c r="A207" s="7" t="str">
        <f>IF(E207="","",IFERROR(VLOOKUP(E207,'Job Table'!A:D,4,FALSE),"New Job List Needed"))</f>
        <v>DFW</v>
      </c>
      <c r="B207" s="7" t="s">
        <v>125</v>
      </c>
      <c r="C207" s="7" t="str">
        <f>IFERROR(VLOOKUP(B207,'Equip Rates'!A:C,2,FALSE),"No Equipment Number")</f>
        <v>No Equipment Number</v>
      </c>
      <c r="D207" s="8">
        <f>Summary!$F$2</f>
        <v>45777</v>
      </c>
      <c r="E207" s="7" t="s">
        <v>579</v>
      </c>
      <c r="F207" s="7">
        <v>1</v>
      </c>
      <c r="G207" s="7" t="s">
        <v>2</v>
      </c>
      <c r="H207" s="7">
        <v>4</v>
      </c>
      <c r="I207" s="29">
        <v>0.49</v>
      </c>
      <c r="J207" s="7" t="s">
        <v>3551</v>
      </c>
      <c r="K207" s="21" t="str">
        <f>IFERROR(VLOOKUP(B207,'Equip Table'!A:E,5,FALSE), "No Equipment Rate")</f>
        <v/>
      </c>
      <c r="L207" s="21" t="e">
        <f t="shared" si="3"/>
        <v>#VALUE!</v>
      </c>
      <c r="N207" s="7" t="str">
        <f>IF(COUNTIF($B$2:B207, B207)=1, SUMIF($B:$B,$B207,$I:$I),"")</f>
        <v/>
      </c>
    </row>
    <row r="208" spans="1:14" x14ac:dyDescent="0.25">
      <c r="A208" s="7" t="str">
        <f>IF(E208="","",IFERROR(VLOOKUP(E208,'Job Table'!A:D,4,FALSE),"New Job List Needed"))</f>
        <v>DFW</v>
      </c>
      <c r="B208" s="7" t="s">
        <v>125</v>
      </c>
      <c r="C208" s="7" t="str">
        <f>IFERROR(VLOOKUP(B208,'Equip Rates'!A:C,2,FALSE),"No Equipment Number")</f>
        <v>No Equipment Number</v>
      </c>
      <c r="D208" s="8">
        <f>Summary!$F$2</f>
        <v>45777</v>
      </c>
      <c r="E208" s="7" t="s">
        <v>3321</v>
      </c>
      <c r="F208" s="7">
        <v>1</v>
      </c>
      <c r="G208" s="7" t="s">
        <v>3592</v>
      </c>
      <c r="H208" s="7">
        <v>4</v>
      </c>
      <c r="I208" s="29">
        <v>0.15</v>
      </c>
      <c r="J208" s="7" t="s">
        <v>3551</v>
      </c>
      <c r="K208" s="21" t="str">
        <f>IFERROR(VLOOKUP(B208,'Equip Table'!A:E,5,FALSE), "No Equipment Rate")</f>
        <v/>
      </c>
      <c r="L208" s="21" t="e">
        <f t="shared" si="3"/>
        <v>#VALUE!</v>
      </c>
      <c r="N208" s="7" t="str">
        <f>IF(COUNTIF($B$2:B208, B208)=1, SUMIF($B:$B,$B208,$I:$I),"")</f>
        <v/>
      </c>
    </row>
    <row r="209" spans="1:14" x14ac:dyDescent="0.25">
      <c r="A209" s="7" t="str">
        <f>IF(E209="","",IFERROR(VLOOKUP(E209,'Job Table'!A:D,4,FALSE),"New Job List Needed"))</f>
        <v>HOU</v>
      </c>
      <c r="B209" s="7" t="s">
        <v>219</v>
      </c>
      <c r="C209" s="7" t="str">
        <f>IFERROR(VLOOKUP(B209,'Equip Rates'!A:C,2,FALSE),"No Equipment Number")</f>
        <v>No Equipment Number</v>
      </c>
      <c r="D209" s="8">
        <f>Summary!$F$2</f>
        <v>45777</v>
      </c>
      <c r="E209" s="7" t="s">
        <v>576</v>
      </c>
      <c r="F209" s="7">
        <v>1</v>
      </c>
      <c r="G209" s="7" t="s">
        <v>2</v>
      </c>
      <c r="H209" s="7">
        <v>4</v>
      </c>
      <c r="I209" s="29">
        <v>0.06</v>
      </c>
      <c r="J209" s="7" t="s">
        <v>3551</v>
      </c>
      <c r="K209" s="21" t="str">
        <f>IFERROR(VLOOKUP(B209,'Equip Table'!A:E,5,FALSE), "No Equipment Rate")</f>
        <v/>
      </c>
      <c r="L209" s="21" t="e">
        <f t="shared" si="3"/>
        <v>#VALUE!</v>
      </c>
      <c r="N209" s="7">
        <f>IF(COUNTIF($B$2:B209, B209)=1, SUMIF($B:$B,$B209,$I:$I),"")</f>
        <v>0.18</v>
      </c>
    </row>
    <row r="210" spans="1:14" x14ac:dyDescent="0.25">
      <c r="A210" s="7" t="str">
        <f>IF(E210="","",IFERROR(VLOOKUP(E210,'Job Table'!A:D,4,FALSE),"New Job List Needed"))</f>
        <v>HOU</v>
      </c>
      <c r="B210" s="7" t="s">
        <v>219</v>
      </c>
      <c r="C210" s="7" t="str">
        <f>IFERROR(VLOOKUP(B210,'Equip Rates'!A:C,2,FALSE),"No Equipment Number")</f>
        <v>No Equipment Number</v>
      </c>
      <c r="D210" s="8">
        <f>Summary!$F$2</f>
        <v>45777</v>
      </c>
      <c r="E210" s="7" t="s">
        <v>3481</v>
      </c>
      <c r="F210" s="7">
        <v>1</v>
      </c>
      <c r="G210" s="7" t="s">
        <v>3592</v>
      </c>
      <c r="H210" s="7">
        <v>4</v>
      </c>
      <c r="I210" s="29">
        <v>0.12</v>
      </c>
      <c r="J210" s="7" t="s">
        <v>3551</v>
      </c>
      <c r="K210" s="21" t="str">
        <f>IFERROR(VLOOKUP(B210,'Equip Table'!A:E,5,FALSE), "No Equipment Rate")</f>
        <v/>
      </c>
      <c r="L210" s="21" t="e">
        <f t="shared" si="3"/>
        <v>#VALUE!</v>
      </c>
      <c r="N210" s="7" t="str">
        <f>IF(COUNTIF($B$2:B210, B210)=1, SUMIF($B:$B,$B210,$I:$I),"")</f>
        <v/>
      </c>
    </row>
    <row r="211" spans="1:14" x14ac:dyDescent="0.25">
      <c r="A211" s="7" t="str">
        <f>IF(E211="","",IFERROR(VLOOKUP(E211,'Job Table'!A:D,4,FALSE),"New Job List Needed"))</f>
        <v>DFW</v>
      </c>
      <c r="B211" s="7" t="s">
        <v>126</v>
      </c>
      <c r="C211" s="7" t="str">
        <f>IFERROR(VLOOKUP(B211,'Equip Rates'!A:C,2,FALSE),"No Equipment Number")</f>
        <v>No Equipment Number</v>
      </c>
      <c r="D211" s="8">
        <f>Summary!$F$2</f>
        <v>45777</v>
      </c>
      <c r="E211" s="7" t="s">
        <v>290</v>
      </c>
      <c r="F211" s="7">
        <v>1</v>
      </c>
      <c r="G211" s="7" t="s">
        <v>2</v>
      </c>
      <c r="H211" s="7">
        <v>4</v>
      </c>
      <c r="I211" s="29">
        <v>1</v>
      </c>
      <c r="J211" s="7" t="s">
        <v>3551</v>
      </c>
      <c r="K211" s="21" t="str">
        <f>IFERROR(VLOOKUP(B211,'Equip Table'!A:E,5,FALSE), "No Equipment Rate")</f>
        <v/>
      </c>
      <c r="L211" s="21" t="e">
        <f t="shared" si="3"/>
        <v>#VALUE!</v>
      </c>
      <c r="N211" s="7">
        <f>IF(COUNTIF($B$2:B211, B211)=1, SUMIF($B:$B,$B211,$I:$I),"")</f>
        <v>1</v>
      </c>
    </row>
    <row r="212" spans="1:14" x14ac:dyDescent="0.25">
      <c r="A212" s="7" t="str">
        <f>IF(E212="","",IFERROR(VLOOKUP(E212,'Job Table'!A:D,4,FALSE),"New Job List Needed"))</f>
        <v>DFW</v>
      </c>
      <c r="B212" s="7" t="s">
        <v>129</v>
      </c>
      <c r="C212" s="7" t="str">
        <f>IFERROR(VLOOKUP(B212,'Equip Rates'!A:C,2,FALSE),"No Equipment Number")</f>
        <v>No Equipment Number</v>
      </c>
      <c r="D212" s="8">
        <f>Summary!$F$2</f>
        <v>45777</v>
      </c>
      <c r="E212" s="7" t="s">
        <v>3222</v>
      </c>
      <c r="F212" s="7">
        <v>1</v>
      </c>
      <c r="G212" s="7" t="s">
        <v>2</v>
      </c>
      <c r="H212" s="7">
        <v>4</v>
      </c>
      <c r="I212" s="29">
        <v>0.03</v>
      </c>
      <c r="J212" s="7" t="s">
        <v>3551</v>
      </c>
      <c r="K212" s="21" t="str">
        <f>IFERROR(VLOOKUP(B212,'Equip Table'!A:E,5,FALSE), "No Equipment Rate")</f>
        <v/>
      </c>
      <c r="L212" s="21" t="e">
        <f t="shared" si="3"/>
        <v>#VALUE!</v>
      </c>
      <c r="N212" s="7">
        <f>IF(COUNTIF($B$2:B212, B212)=1, SUMIF($B:$B,$B212,$I:$I),"")</f>
        <v>0.98</v>
      </c>
    </row>
    <row r="213" spans="1:14" x14ac:dyDescent="0.25">
      <c r="A213" s="7" t="str">
        <f>IF(E213="","",IFERROR(VLOOKUP(E213,'Job Table'!A:D,4,FALSE),"New Job List Needed"))</f>
        <v>DFW</v>
      </c>
      <c r="B213" s="7" t="s">
        <v>129</v>
      </c>
      <c r="C213" s="7" t="str">
        <f>IFERROR(VLOOKUP(B213,'Equip Rates'!A:C,2,FALSE),"No Equipment Number")</f>
        <v>No Equipment Number</v>
      </c>
      <c r="D213" s="8">
        <f>Summary!$F$2</f>
        <v>45777</v>
      </c>
      <c r="E213" s="7" t="s">
        <v>18</v>
      </c>
      <c r="F213" s="7">
        <v>1</v>
      </c>
      <c r="G213" s="7" t="s">
        <v>2</v>
      </c>
      <c r="H213" s="7">
        <v>4</v>
      </c>
      <c r="I213" s="29">
        <v>0.08</v>
      </c>
      <c r="J213" s="7" t="s">
        <v>3551</v>
      </c>
      <c r="K213" s="21" t="str">
        <f>IFERROR(VLOOKUP(B213,'Equip Table'!A:E,5,FALSE), "No Equipment Rate")</f>
        <v/>
      </c>
      <c r="L213" s="21" t="e">
        <f t="shared" si="3"/>
        <v>#VALUE!</v>
      </c>
      <c r="N213" s="7" t="str">
        <f>IF(COUNTIF($B$2:B213, B213)=1, SUMIF($B:$B,$B213,$I:$I),"")</f>
        <v/>
      </c>
    </row>
    <row r="214" spans="1:14" x14ac:dyDescent="0.25">
      <c r="A214" s="7" t="str">
        <f>IF(E214="","",IFERROR(VLOOKUP(E214,'Job Table'!A:D,4,FALSE),"New Job List Needed"))</f>
        <v>New Job List Needed</v>
      </c>
      <c r="B214" s="7" t="s">
        <v>129</v>
      </c>
      <c r="C214" s="7" t="str">
        <f>IFERROR(VLOOKUP(B214,'Equip Rates'!A:C,2,FALSE),"No Equipment Number")</f>
        <v>No Equipment Number</v>
      </c>
      <c r="D214" s="8">
        <f>Summary!$F$2</f>
        <v>45777</v>
      </c>
      <c r="E214" s="7" t="s">
        <v>3502</v>
      </c>
      <c r="F214" s="7">
        <v>1</v>
      </c>
      <c r="G214" s="7" t="s">
        <v>3440</v>
      </c>
      <c r="H214" s="7">
        <v>4</v>
      </c>
      <c r="I214" s="29">
        <v>0.24</v>
      </c>
      <c r="J214" s="7" t="s">
        <v>3551</v>
      </c>
      <c r="K214" s="21" t="str">
        <f>IFERROR(VLOOKUP(B214,'Equip Table'!A:E,5,FALSE), "No Equipment Rate")</f>
        <v/>
      </c>
      <c r="L214" s="21" t="e">
        <f t="shared" si="3"/>
        <v>#VALUE!</v>
      </c>
      <c r="N214" s="7" t="str">
        <f>IF(COUNTIF($B$2:B214, B214)=1, SUMIF($B:$B,$B214,$I:$I),"")</f>
        <v/>
      </c>
    </row>
    <row r="215" spans="1:14" x14ac:dyDescent="0.25">
      <c r="A215" s="7" t="str">
        <f>IF(E215="","",IFERROR(VLOOKUP(E215,'Job Table'!A:D,4,FALSE),"New Job List Needed"))</f>
        <v>DFW</v>
      </c>
      <c r="B215" s="7" t="s">
        <v>129</v>
      </c>
      <c r="C215" s="7" t="str">
        <f>IFERROR(VLOOKUP(B215,'Equip Rates'!A:C,2,FALSE),"No Equipment Number")</f>
        <v>No Equipment Number</v>
      </c>
      <c r="D215" s="8">
        <f>Summary!$F$2</f>
        <v>45777</v>
      </c>
      <c r="E215" s="7" t="s">
        <v>3342</v>
      </c>
      <c r="F215" s="7">
        <v>1</v>
      </c>
      <c r="G215" s="7" t="s">
        <v>2</v>
      </c>
      <c r="H215" s="7">
        <v>4</v>
      </c>
      <c r="I215" s="29">
        <v>0.63</v>
      </c>
      <c r="J215" s="7" t="s">
        <v>3551</v>
      </c>
      <c r="K215" s="21" t="str">
        <f>IFERROR(VLOOKUP(B215,'Equip Table'!A:E,5,FALSE), "No Equipment Rate")</f>
        <v/>
      </c>
      <c r="L215" s="21" t="e">
        <f t="shared" si="3"/>
        <v>#VALUE!</v>
      </c>
      <c r="N215" s="7" t="str">
        <f>IF(COUNTIF($B$2:B215, B215)=1, SUMIF($B:$B,$B215,$I:$I),"")</f>
        <v/>
      </c>
    </row>
    <row r="216" spans="1:14" x14ac:dyDescent="0.25">
      <c r="A216" s="7" t="str">
        <f>IF(E216="","",IFERROR(VLOOKUP(E216,'Job Table'!A:D,4,FALSE),"New Job List Needed"))</f>
        <v>DFW</v>
      </c>
      <c r="B216" s="7" t="s">
        <v>130</v>
      </c>
      <c r="C216" s="7" t="str">
        <f>IFERROR(VLOOKUP(B216,'Equip Rates'!A:C,2,FALSE),"No Equipment Number")</f>
        <v>No Equipment Number</v>
      </c>
      <c r="D216" s="8">
        <f>Summary!$F$2</f>
        <v>45777</v>
      </c>
      <c r="E216" s="7" t="s">
        <v>288</v>
      </c>
      <c r="F216" s="7">
        <v>1</v>
      </c>
      <c r="G216" s="7" t="s">
        <v>2</v>
      </c>
      <c r="H216" s="7">
        <v>4</v>
      </c>
      <c r="I216" s="29">
        <v>0.63</v>
      </c>
      <c r="J216" s="7" t="s">
        <v>3551</v>
      </c>
      <c r="K216" s="21" t="str">
        <f>IFERROR(VLOOKUP(B216,'Equip Table'!A:E,5,FALSE), "No Equipment Rate")</f>
        <v/>
      </c>
      <c r="L216" s="21" t="e">
        <f t="shared" si="3"/>
        <v>#VALUE!</v>
      </c>
      <c r="N216" s="7">
        <f>IF(COUNTIF($B$2:B216, B216)=1, SUMIF($B:$B,$B216,$I:$I),"")</f>
        <v>0.63</v>
      </c>
    </row>
    <row r="217" spans="1:14" x14ac:dyDescent="0.25">
      <c r="A217" s="7" t="str">
        <f>IF(E217="","",IFERROR(VLOOKUP(E217,'Job Table'!A:D,4,FALSE),"New Job List Needed"))</f>
        <v>DFW</v>
      </c>
      <c r="B217" s="7" t="s">
        <v>220</v>
      </c>
      <c r="C217" s="7" t="str">
        <f>IFERROR(VLOOKUP(B217,'Equip Rates'!A:C,2,FALSE),"No Equipment Number")</f>
        <v>No Equipment Number</v>
      </c>
      <c r="D217" s="8">
        <f>Summary!$F$2</f>
        <v>45777</v>
      </c>
      <c r="E217" s="7" t="s">
        <v>4</v>
      </c>
      <c r="F217" s="7">
        <v>1</v>
      </c>
      <c r="G217" s="7" t="s">
        <v>2</v>
      </c>
      <c r="H217" s="7">
        <v>4</v>
      </c>
      <c r="I217" s="29">
        <v>0.35</v>
      </c>
      <c r="J217" s="7" t="s">
        <v>3551</v>
      </c>
      <c r="K217" s="21" t="str">
        <f>IFERROR(VLOOKUP(B217,'Equip Table'!A:E,5,FALSE), "No Equipment Rate")</f>
        <v/>
      </c>
      <c r="L217" s="21" t="e">
        <f t="shared" si="3"/>
        <v>#VALUE!</v>
      </c>
      <c r="N217" s="7">
        <f>IF(COUNTIF($B$2:B217, B217)=1, SUMIF($B:$B,$B217,$I:$I),"")</f>
        <v>0.35</v>
      </c>
    </row>
    <row r="218" spans="1:14" x14ac:dyDescent="0.25">
      <c r="A218" s="7" t="str">
        <f>IF(E218="","",IFERROR(VLOOKUP(E218,'Job Table'!A:D,4,FALSE),"New Job List Needed"))</f>
        <v>HOU</v>
      </c>
      <c r="B218" s="7" t="s">
        <v>221</v>
      </c>
      <c r="C218" s="7" t="str">
        <f>IFERROR(VLOOKUP(B218,'Equip Rates'!A:C,2,FALSE),"No Equipment Number")</f>
        <v>No Equipment Number</v>
      </c>
      <c r="D218" s="8">
        <f>Summary!$F$2</f>
        <v>45777</v>
      </c>
      <c r="E218" s="7" t="s">
        <v>576</v>
      </c>
      <c r="F218" s="7">
        <v>1</v>
      </c>
      <c r="G218" s="7" t="s">
        <v>2</v>
      </c>
      <c r="H218" s="7">
        <v>4</v>
      </c>
      <c r="I218" s="29">
        <v>0.46</v>
      </c>
      <c r="J218" s="7" t="s">
        <v>3551</v>
      </c>
      <c r="K218" s="21" t="str">
        <f>IFERROR(VLOOKUP(B218,'Equip Table'!A:E,5,FALSE), "No Equipment Rate")</f>
        <v>No Equipment Rate</v>
      </c>
      <c r="L218" s="21" t="e">
        <f t="shared" si="3"/>
        <v>#VALUE!</v>
      </c>
      <c r="N218" s="7">
        <f>IF(COUNTIF($B$2:B218, B218)=1, SUMIF($B:$B,$B218,$I:$I),"")</f>
        <v>0.46</v>
      </c>
    </row>
    <row r="219" spans="1:14" x14ac:dyDescent="0.25">
      <c r="A219" s="7" t="str">
        <f>IF(E219="","",IFERROR(VLOOKUP(E219,'Job Table'!A:D,4,FALSE),"New Job List Needed"))</f>
        <v>WT</v>
      </c>
      <c r="B219" s="7" t="s">
        <v>260</v>
      </c>
      <c r="C219" s="7" t="str">
        <f>IFERROR(VLOOKUP(B219,'Equip Rates'!A:C,2,FALSE),"No Equipment Number")</f>
        <v>No Equipment Number</v>
      </c>
      <c r="D219" s="8">
        <f>Summary!$F$2</f>
        <v>45777</v>
      </c>
      <c r="E219" s="7" t="s">
        <v>240</v>
      </c>
      <c r="F219" s="7">
        <v>1</v>
      </c>
      <c r="G219" s="7" t="s">
        <v>2</v>
      </c>
      <c r="H219" s="7">
        <v>4</v>
      </c>
      <c r="I219" s="7">
        <v>0.12</v>
      </c>
      <c r="J219" s="7" t="s">
        <v>3551</v>
      </c>
      <c r="K219" s="21" t="str">
        <f>IFERROR(VLOOKUP(B219,'Equip Table'!A:E,5,FALSE), "No Equipment Rate")</f>
        <v>No Equipment Rate</v>
      </c>
      <c r="L219" s="21" t="e">
        <f t="shared" si="3"/>
        <v>#VALUE!</v>
      </c>
      <c r="N219" s="7">
        <f>IF(COUNTIF($B$2:B219, B219)=1, SUMIF($B:$B,$B219,$I:$I),"")</f>
        <v>0.21</v>
      </c>
    </row>
    <row r="220" spans="1:14" x14ac:dyDescent="0.25">
      <c r="A220" s="7" t="str">
        <f>IF(E220="","",IFERROR(VLOOKUP(E220,'Job Table'!A:D,4,FALSE),"New Job List Needed"))</f>
        <v>WT</v>
      </c>
      <c r="B220" s="7" t="s">
        <v>260</v>
      </c>
      <c r="C220" s="7" t="str">
        <f>IFERROR(VLOOKUP(B220,'Equip Rates'!A:C,2,FALSE),"No Equipment Number")</f>
        <v>No Equipment Number</v>
      </c>
      <c r="D220" s="8">
        <f>Summary!$F$2</f>
        <v>45777</v>
      </c>
      <c r="E220" s="7" t="s">
        <v>3175</v>
      </c>
      <c r="F220" s="7">
        <v>1</v>
      </c>
      <c r="G220" s="7" t="s">
        <v>2</v>
      </c>
      <c r="H220" s="7">
        <v>4</v>
      </c>
      <c r="I220" s="7">
        <v>0.09</v>
      </c>
      <c r="J220" s="7" t="s">
        <v>3551</v>
      </c>
      <c r="K220" s="21" t="str">
        <f>IFERROR(VLOOKUP(B220,'Equip Table'!A:E,5,FALSE), "No Equipment Rate")</f>
        <v>No Equipment Rate</v>
      </c>
      <c r="L220" s="21" t="e">
        <f t="shared" si="3"/>
        <v>#VALUE!</v>
      </c>
      <c r="N220" s="7" t="str">
        <f>IF(COUNTIF($B$2:B220, B220)=1, SUMIF($B:$B,$B220,$I:$I),"")</f>
        <v/>
      </c>
    </row>
    <row r="221" spans="1:14" x14ac:dyDescent="0.25">
      <c r="A221" s="7" t="str">
        <f>IF(E221="","",IFERROR(VLOOKUP(E221,'Job Table'!A:D,4,FALSE),"New Job List Needed"))</f>
        <v>DFW</v>
      </c>
      <c r="B221" s="7" t="s">
        <v>253</v>
      </c>
      <c r="C221" s="7" t="str">
        <f>IFERROR(VLOOKUP(B221,'Equip Rates'!A:C,2,FALSE),"No Equipment Number")</f>
        <v>No Equipment Number</v>
      </c>
      <c r="D221" s="8">
        <f>Summary!$F$2</f>
        <v>45777</v>
      </c>
      <c r="E221" s="7" t="s">
        <v>290</v>
      </c>
      <c r="F221" s="7">
        <v>1</v>
      </c>
      <c r="G221" s="7" t="s">
        <v>2</v>
      </c>
      <c r="H221" s="7">
        <v>4</v>
      </c>
      <c r="I221" s="7">
        <v>1</v>
      </c>
      <c r="J221" s="7" t="s">
        <v>3551</v>
      </c>
      <c r="K221" s="21" t="str">
        <f>IFERROR(VLOOKUP(B221,'Equip Table'!A:E,5,FALSE), "No Equipment Rate")</f>
        <v/>
      </c>
      <c r="L221" s="21" t="e">
        <f t="shared" si="3"/>
        <v>#VALUE!</v>
      </c>
      <c r="N221" s="7">
        <f>IF(COUNTIF($B$2:B221, B221)=1, SUMIF($B:$B,$B221,$I:$I),"")</f>
        <v>1</v>
      </c>
    </row>
    <row r="222" spans="1:14" x14ac:dyDescent="0.25">
      <c r="A222" s="7" t="str">
        <f>IF(E222="","",IFERROR(VLOOKUP(E222,'Job Table'!A:D,4,FALSE),"New Job List Needed"))</f>
        <v>DFW</v>
      </c>
      <c r="B222" s="7" t="s">
        <v>131</v>
      </c>
      <c r="C222" s="7" t="str">
        <f>IFERROR(VLOOKUP(B222,'Equip Rates'!A:C,2,FALSE),"No Equipment Number")</f>
        <v>No Equipment Number</v>
      </c>
      <c r="D222" s="8">
        <f>Summary!$F$2</f>
        <v>45777</v>
      </c>
      <c r="E222" s="7" t="s">
        <v>4</v>
      </c>
      <c r="F222" s="7">
        <v>1</v>
      </c>
      <c r="G222" s="7" t="s">
        <v>2</v>
      </c>
      <c r="H222" s="7">
        <v>4</v>
      </c>
      <c r="I222" s="7">
        <v>1</v>
      </c>
      <c r="J222" s="7" t="s">
        <v>3551</v>
      </c>
      <c r="K222" s="21" t="str">
        <f>IFERROR(VLOOKUP(B222,'Equip Table'!A:E,5,FALSE), "No Equipment Rate")</f>
        <v>No Equipment Rate</v>
      </c>
      <c r="L222" s="21" t="e">
        <f t="shared" si="3"/>
        <v>#VALUE!</v>
      </c>
      <c r="N222" s="7">
        <f>IF(COUNTIF($B$2:B222, B222)=1, SUMIF($B:$B,$B222,$I:$I),"")</f>
        <v>1</v>
      </c>
    </row>
    <row r="223" spans="1:14" x14ac:dyDescent="0.25">
      <c r="A223" s="7" t="str">
        <f>IF(E223="","",IFERROR(VLOOKUP(E223,'Job Table'!A:D,4,FALSE),"New Job List Needed"))</f>
        <v>DFW</v>
      </c>
      <c r="B223" s="7" t="s">
        <v>133</v>
      </c>
      <c r="C223" s="7" t="str">
        <f>IFERROR(VLOOKUP(B223,'Equip Rates'!A:C,2,FALSE),"No Equipment Number")</f>
        <v>No Equipment Number</v>
      </c>
      <c r="D223" s="8">
        <f>Summary!$F$2</f>
        <v>45777</v>
      </c>
      <c r="E223" s="7" t="s">
        <v>288</v>
      </c>
      <c r="F223" s="7">
        <v>1</v>
      </c>
      <c r="G223" s="7" t="s">
        <v>2</v>
      </c>
      <c r="H223" s="7">
        <v>4</v>
      </c>
      <c r="I223" s="7">
        <v>1</v>
      </c>
      <c r="J223" s="7" t="s">
        <v>3551</v>
      </c>
      <c r="K223" s="21" t="str">
        <f>IFERROR(VLOOKUP(B223,'Equip Table'!A:E,5,FALSE), "No Equipment Rate")</f>
        <v/>
      </c>
      <c r="L223" s="21" t="e">
        <f t="shared" si="3"/>
        <v>#VALUE!</v>
      </c>
      <c r="N223" s="7">
        <f>IF(COUNTIF($B$2:B223, B223)=1, SUMIF($B:$B,$B223,$I:$I),"")</f>
        <v>1</v>
      </c>
    </row>
    <row r="224" spans="1:14" x14ac:dyDescent="0.25">
      <c r="A224" s="7" t="str">
        <f>IF(E224="","",IFERROR(VLOOKUP(E224,'Job Table'!A:D,4,FALSE),"New Job List Needed"))</f>
        <v>HOU</v>
      </c>
      <c r="B224" s="7" t="s">
        <v>134</v>
      </c>
      <c r="C224" s="7" t="str">
        <f>IFERROR(VLOOKUP(B224,'Equip Rates'!A:C,2,FALSE),"No Equipment Number")</f>
        <v>No Equipment Number</v>
      </c>
      <c r="D224" s="8">
        <f>Summary!$F$2</f>
        <v>45777</v>
      </c>
      <c r="E224" s="7" t="s">
        <v>3481</v>
      </c>
      <c r="F224" s="7">
        <v>1</v>
      </c>
      <c r="G224" s="7" t="s">
        <v>3592</v>
      </c>
      <c r="H224" s="7">
        <v>4</v>
      </c>
      <c r="I224" s="7">
        <v>0.81</v>
      </c>
      <c r="J224" s="7" t="s">
        <v>3551</v>
      </c>
      <c r="K224" s="21" t="str">
        <f>IFERROR(VLOOKUP(B224,'Equip Table'!A:E,5,FALSE), "No Equipment Rate")</f>
        <v/>
      </c>
      <c r="L224" s="21" t="e">
        <f t="shared" si="3"/>
        <v>#VALUE!</v>
      </c>
      <c r="N224" s="7">
        <f>IF(COUNTIF($B$2:B224, B224)=1, SUMIF($B:$B,$B224,$I:$I),"")</f>
        <v>0.81</v>
      </c>
    </row>
    <row r="225" spans="1:14" x14ac:dyDescent="0.25">
      <c r="A225" s="7" t="str">
        <f>IF(E225="","",IFERROR(VLOOKUP(E225,'Job Table'!A:D,4,FALSE),"New Job List Needed"))</f>
        <v>DFW</v>
      </c>
      <c r="B225" s="7" t="s">
        <v>135</v>
      </c>
      <c r="C225" s="7" t="str">
        <f>IFERROR(VLOOKUP(B225,'Equip Rates'!A:C,2,FALSE),"No Equipment Number")</f>
        <v>No Equipment Number</v>
      </c>
      <c r="D225" s="8">
        <f>Summary!$F$2</f>
        <v>45777</v>
      </c>
      <c r="E225" s="7" t="s">
        <v>574</v>
      </c>
      <c r="F225" s="7">
        <v>1</v>
      </c>
      <c r="G225" s="7" t="s">
        <v>2</v>
      </c>
      <c r="H225" s="7">
        <v>4</v>
      </c>
      <c r="I225" s="29">
        <v>0.17</v>
      </c>
      <c r="J225" s="7" t="s">
        <v>3551</v>
      </c>
      <c r="K225" s="21" t="str">
        <f>IFERROR(VLOOKUP(B225,'Equip Table'!A:E,5,FALSE), "No Equipment Rate")</f>
        <v/>
      </c>
      <c r="L225" s="21" t="e">
        <f t="shared" si="3"/>
        <v>#VALUE!</v>
      </c>
      <c r="N225" s="7">
        <f>IF(COUNTIF($B$2:B225, B225)=1, SUMIF($B:$B,$B225,$I:$I),"")</f>
        <v>0.29000000000000004</v>
      </c>
    </row>
    <row r="226" spans="1:14" x14ac:dyDescent="0.25">
      <c r="A226" s="7" t="str">
        <f>IF(E226="","",IFERROR(VLOOKUP(E226,'Job Table'!A:D,4,FALSE),"New Job List Needed"))</f>
        <v>DFW</v>
      </c>
      <c r="B226" s="7" t="s">
        <v>135</v>
      </c>
      <c r="C226" s="7" t="str">
        <f>IFERROR(VLOOKUP(B226,'Equip Rates'!A:C,2,FALSE),"No Equipment Number")</f>
        <v>No Equipment Number</v>
      </c>
      <c r="D226" s="8">
        <f>Summary!$F$2</f>
        <v>45777</v>
      </c>
      <c r="E226" s="7" t="s">
        <v>3173</v>
      </c>
      <c r="F226" s="7">
        <v>1</v>
      </c>
      <c r="G226" s="7" t="s">
        <v>2</v>
      </c>
      <c r="H226" s="7">
        <v>4</v>
      </c>
      <c r="I226" s="29">
        <v>0.12</v>
      </c>
      <c r="J226" s="7" t="s">
        <v>3551</v>
      </c>
      <c r="K226" s="21" t="str">
        <f>IFERROR(VLOOKUP(B226,'Equip Table'!A:E,5,FALSE), "No Equipment Rate")</f>
        <v/>
      </c>
      <c r="L226" s="21" t="e">
        <f t="shared" si="3"/>
        <v>#VALUE!</v>
      </c>
      <c r="N226" s="7" t="str">
        <f>IF(COUNTIF($B$2:B226, B226)=1, SUMIF($B:$B,$B226,$I:$I),"")</f>
        <v/>
      </c>
    </row>
    <row r="227" spans="1:14" x14ac:dyDescent="0.25">
      <c r="A227" s="7" t="str">
        <f>IF(E227="","",IFERROR(VLOOKUP(E227,'Job Table'!A:D,4,FALSE),"New Job List Needed"))</f>
        <v>WT</v>
      </c>
      <c r="B227" s="7" t="s">
        <v>254</v>
      </c>
      <c r="C227" s="7" t="str">
        <f>IFERROR(VLOOKUP(B227,'Equip Rates'!A:C,2,FALSE),"No Equipment Number")</f>
        <v>No Equipment Number</v>
      </c>
      <c r="D227" s="8">
        <f>Summary!$F$2</f>
        <v>45777</v>
      </c>
      <c r="E227" s="7" t="s">
        <v>240</v>
      </c>
      <c r="F227" s="7">
        <v>1</v>
      </c>
      <c r="G227" s="7" t="s">
        <v>2</v>
      </c>
      <c r="H227" s="7">
        <v>4</v>
      </c>
      <c r="I227" s="29">
        <v>1</v>
      </c>
      <c r="J227" s="7" t="s">
        <v>3551</v>
      </c>
      <c r="K227" s="21" t="str">
        <f>IFERROR(VLOOKUP(B227,'Equip Table'!A:E,5,FALSE), "No Equipment Rate")</f>
        <v/>
      </c>
      <c r="L227" s="21" t="e">
        <f t="shared" si="3"/>
        <v>#VALUE!</v>
      </c>
      <c r="N227" s="7">
        <f>IF(COUNTIF($B$2:B227, B227)=1, SUMIF($B:$B,$B227,$I:$I),"")</f>
        <v>1</v>
      </c>
    </row>
    <row r="228" spans="1:14" x14ac:dyDescent="0.25">
      <c r="A228" s="7" t="str">
        <f>IF(E228="","",IFERROR(VLOOKUP(E228,'Job Table'!A:D,4,FALSE),"New Job List Needed"))</f>
        <v>WT</v>
      </c>
      <c r="B228" s="7" t="s">
        <v>255</v>
      </c>
      <c r="C228" s="7" t="str">
        <f>IFERROR(VLOOKUP(B228,'Equip Rates'!A:C,2,FALSE),"No Equipment Number")</f>
        <v>No Equipment Number</v>
      </c>
      <c r="D228" s="8">
        <f>Summary!$F$2</f>
        <v>45777</v>
      </c>
      <c r="E228" s="7" t="s">
        <v>240</v>
      </c>
      <c r="F228" s="7">
        <v>1</v>
      </c>
      <c r="G228" s="7" t="s">
        <v>2</v>
      </c>
      <c r="H228" s="7">
        <v>4</v>
      </c>
      <c r="I228" s="29">
        <v>0.56999999999999995</v>
      </c>
      <c r="J228" s="7" t="s">
        <v>3551</v>
      </c>
      <c r="K228" s="21" t="str">
        <f>IFERROR(VLOOKUP(B228,'Equip Table'!A:E,5,FALSE), "No Equipment Rate")</f>
        <v/>
      </c>
      <c r="L228" s="21" t="e">
        <f t="shared" si="3"/>
        <v>#VALUE!</v>
      </c>
      <c r="N228" s="7">
        <f>IF(COUNTIF($B$2:B228, B228)=1, SUMIF($B:$B,$B228,$I:$I),"")</f>
        <v>0.83</v>
      </c>
    </row>
    <row r="229" spans="1:14" x14ac:dyDescent="0.25">
      <c r="A229" s="7" t="str">
        <f>IF(E229="","",IFERROR(VLOOKUP(E229,'Job Table'!A:D,4,FALSE),"New Job List Needed"))</f>
        <v>WT</v>
      </c>
      <c r="B229" s="7" t="s">
        <v>255</v>
      </c>
      <c r="C229" s="7" t="str">
        <f>IFERROR(VLOOKUP(B229,'Equip Rates'!A:C,2,FALSE),"No Equipment Number")</f>
        <v>No Equipment Number</v>
      </c>
      <c r="D229" s="8">
        <f>Summary!$F$2</f>
        <v>45777</v>
      </c>
      <c r="E229" s="7" t="s">
        <v>3175</v>
      </c>
      <c r="F229" s="7">
        <v>1</v>
      </c>
      <c r="G229" s="7" t="s">
        <v>2</v>
      </c>
      <c r="H229" s="7">
        <v>4</v>
      </c>
      <c r="I229" s="29">
        <v>0.26</v>
      </c>
      <c r="J229" s="7" t="s">
        <v>3551</v>
      </c>
      <c r="K229" s="21" t="str">
        <f>IFERROR(VLOOKUP(B229,'Equip Table'!A:E,5,FALSE), "No Equipment Rate")</f>
        <v/>
      </c>
      <c r="L229" s="21" t="e">
        <f t="shared" si="3"/>
        <v>#VALUE!</v>
      </c>
      <c r="N229" s="7" t="str">
        <f>IF(COUNTIF($B$2:B229, B229)=1, SUMIF($B:$B,$B229,$I:$I),"")</f>
        <v/>
      </c>
    </row>
    <row r="230" spans="1:14" x14ac:dyDescent="0.25">
      <c r="A230" s="7" t="str">
        <f>IF(E230="","",IFERROR(VLOOKUP(E230,'Job Table'!A:D,4,FALSE),"New Job List Needed"))</f>
        <v>DFW</v>
      </c>
      <c r="B230" s="7" t="s">
        <v>222</v>
      </c>
      <c r="C230" s="7" t="str">
        <f>IFERROR(VLOOKUP(B230,'Equip Rates'!A:C,2,FALSE),"No Equipment Number")</f>
        <v>No Equipment Number</v>
      </c>
      <c r="D230" s="8">
        <f>Summary!$F$2</f>
        <v>45777</v>
      </c>
      <c r="E230" s="7" t="s">
        <v>276</v>
      </c>
      <c r="F230" s="7">
        <v>1</v>
      </c>
      <c r="G230" s="7" t="s">
        <v>2</v>
      </c>
      <c r="H230" s="7">
        <v>4</v>
      </c>
      <c r="I230" s="29">
        <v>0.21</v>
      </c>
      <c r="J230" s="7" t="s">
        <v>3551</v>
      </c>
      <c r="K230" s="21" t="str">
        <f>IFERROR(VLOOKUP(B230,'Equip Table'!A:E,5,FALSE), "No Equipment Rate")</f>
        <v/>
      </c>
      <c r="L230" s="21" t="e">
        <f t="shared" si="3"/>
        <v>#VALUE!</v>
      </c>
      <c r="N230" s="7">
        <f>IF(COUNTIF($B$2:B230, B230)=1, SUMIF($B:$B,$B230,$I:$I),"")</f>
        <v>0.78000000000000014</v>
      </c>
    </row>
    <row r="231" spans="1:14" x14ac:dyDescent="0.25">
      <c r="A231" s="7" t="str">
        <f>IF(E231="","",IFERROR(VLOOKUP(E231,'Job Table'!A:D,4,FALSE),"New Job List Needed"))</f>
        <v>DFW</v>
      </c>
      <c r="B231" s="7" t="s">
        <v>222</v>
      </c>
      <c r="C231" s="7" t="str">
        <f>IFERROR(VLOOKUP(B231,'Equip Rates'!A:C,2,FALSE),"No Equipment Number")</f>
        <v>No Equipment Number</v>
      </c>
      <c r="D231" s="8">
        <f>Summary!$F$2</f>
        <v>45777</v>
      </c>
      <c r="E231" s="7" t="s">
        <v>18</v>
      </c>
      <c r="F231" s="7">
        <v>1</v>
      </c>
      <c r="G231" s="7" t="s">
        <v>2</v>
      </c>
      <c r="H231" s="7">
        <v>4</v>
      </c>
      <c r="I231" s="29">
        <v>7.0000000000000007E-2</v>
      </c>
      <c r="J231" s="7" t="s">
        <v>3551</v>
      </c>
      <c r="K231" s="21" t="str">
        <f>IFERROR(VLOOKUP(B231,'Equip Table'!A:E,5,FALSE), "No Equipment Rate")</f>
        <v/>
      </c>
      <c r="L231" s="21" t="e">
        <f t="shared" si="3"/>
        <v>#VALUE!</v>
      </c>
      <c r="N231" s="7" t="str">
        <f>IF(COUNTIF($B$2:B231, B231)=1, SUMIF($B:$B,$B231,$I:$I),"")</f>
        <v/>
      </c>
    </row>
    <row r="232" spans="1:14" x14ac:dyDescent="0.25">
      <c r="A232" s="7" t="str">
        <f>IF(E232="","",IFERROR(VLOOKUP(E232,'Job Table'!A:D,4,FALSE),"New Job List Needed"))</f>
        <v>DFW</v>
      </c>
      <c r="B232" s="7" t="s">
        <v>222</v>
      </c>
      <c r="C232" s="7" t="str">
        <f>IFERROR(VLOOKUP(B232,'Equip Rates'!A:C,2,FALSE),"No Equipment Number")</f>
        <v>No Equipment Number</v>
      </c>
      <c r="D232" s="8">
        <f>Summary!$F$2</f>
        <v>45777</v>
      </c>
      <c r="E232" s="7" t="s">
        <v>1</v>
      </c>
      <c r="F232" s="7">
        <v>1</v>
      </c>
      <c r="G232" s="7" t="s">
        <v>2</v>
      </c>
      <c r="H232" s="7">
        <v>4</v>
      </c>
      <c r="I232" s="29">
        <v>0.03</v>
      </c>
      <c r="J232" s="7" t="s">
        <v>3551</v>
      </c>
      <c r="K232" s="21" t="str">
        <f>IFERROR(VLOOKUP(B232,'Equip Table'!A:E,5,FALSE), "No Equipment Rate")</f>
        <v/>
      </c>
      <c r="L232" s="21" t="e">
        <f t="shared" si="3"/>
        <v>#VALUE!</v>
      </c>
      <c r="N232" s="7" t="str">
        <f>IF(COUNTIF($B$2:B232, B232)=1, SUMIF($B:$B,$B232,$I:$I),"")</f>
        <v/>
      </c>
    </row>
    <row r="233" spans="1:14" x14ac:dyDescent="0.25">
      <c r="A233" s="7" t="str">
        <f>IF(E233="","",IFERROR(VLOOKUP(E233,'Job Table'!A:D,4,FALSE),"New Job List Needed"))</f>
        <v>DFW</v>
      </c>
      <c r="B233" s="7" t="s">
        <v>222</v>
      </c>
      <c r="C233" s="7" t="str">
        <f>IFERROR(VLOOKUP(B233,'Equip Rates'!A:C,2,FALSE),"No Equipment Number")</f>
        <v>No Equipment Number</v>
      </c>
      <c r="D233" s="8">
        <f>Summary!$F$2</f>
        <v>45777</v>
      </c>
      <c r="E233" s="7" t="s">
        <v>6</v>
      </c>
      <c r="F233" s="7">
        <v>1</v>
      </c>
      <c r="G233" s="7" t="s">
        <v>2</v>
      </c>
      <c r="H233" s="7">
        <v>4</v>
      </c>
      <c r="I233" s="29">
        <v>0.08</v>
      </c>
      <c r="J233" s="7" t="s">
        <v>3551</v>
      </c>
      <c r="K233" s="21" t="str">
        <f>IFERROR(VLOOKUP(B233,'Equip Table'!A:E,5,FALSE), "No Equipment Rate")</f>
        <v/>
      </c>
      <c r="L233" s="21" t="e">
        <f t="shared" si="3"/>
        <v>#VALUE!</v>
      </c>
      <c r="N233" s="7" t="str">
        <f>IF(COUNTIF($B$2:B233, B233)=1, SUMIF($B:$B,$B233,$I:$I),"")</f>
        <v/>
      </c>
    </row>
    <row r="234" spans="1:14" x14ac:dyDescent="0.25">
      <c r="A234" s="7" t="str">
        <f>IF(E234="","",IFERROR(VLOOKUP(E234,'Job Table'!A:D,4,FALSE),"New Job List Needed"))</f>
        <v>DFW</v>
      </c>
      <c r="B234" s="7" t="s">
        <v>222</v>
      </c>
      <c r="C234" s="7" t="str">
        <f>IFERROR(VLOOKUP(B234,'Equip Rates'!A:C,2,FALSE),"No Equipment Number")</f>
        <v>No Equipment Number</v>
      </c>
      <c r="D234" s="8">
        <f>Summary!$F$2</f>
        <v>45777</v>
      </c>
      <c r="E234" s="7" t="s">
        <v>3173</v>
      </c>
      <c r="F234" s="7">
        <v>1</v>
      </c>
      <c r="G234" s="7" t="s">
        <v>2</v>
      </c>
      <c r="H234" s="7">
        <v>4</v>
      </c>
      <c r="I234" s="29">
        <v>0.2</v>
      </c>
      <c r="J234" s="7" t="s">
        <v>3551</v>
      </c>
      <c r="K234" s="21" t="str">
        <f>IFERROR(VLOOKUP(B234,'Equip Table'!A:E,5,FALSE), "No Equipment Rate")</f>
        <v/>
      </c>
      <c r="L234" s="21" t="e">
        <f t="shared" si="3"/>
        <v>#VALUE!</v>
      </c>
      <c r="N234" s="7" t="str">
        <f>IF(COUNTIF($B$2:B234, B234)=1, SUMIF($B:$B,$B234,$I:$I),"")</f>
        <v/>
      </c>
    </row>
    <row r="235" spans="1:14" x14ac:dyDescent="0.25">
      <c r="A235" s="7" t="str">
        <f>IF(E235="","",IFERROR(VLOOKUP(E235,'Job Table'!A:D,4,FALSE),"New Job List Needed"))</f>
        <v>DFW</v>
      </c>
      <c r="B235" s="7" t="s">
        <v>222</v>
      </c>
      <c r="C235" s="7" t="str">
        <f>IFERROR(VLOOKUP(B235,'Equip Rates'!A:C,2,FALSE),"No Equipment Number")</f>
        <v>No Equipment Number</v>
      </c>
      <c r="D235" s="8">
        <f>Summary!$F$2</f>
        <v>45777</v>
      </c>
      <c r="E235" s="7" t="s">
        <v>3321</v>
      </c>
      <c r="F235" s="7">
        <v>1</v>
      </c>
      <c r="G235" s="7" t="s">
        <v>3592</v>
      </c>
      <c r="H235" s="7">
        <v>4</v>
      </c>
      <c r="I235" s="29">
        <v>0.14000000000000001</v>
      </c>
      <c r="J235" s="7" t="s">
        <v>3551</v>
      </c>
      <c r="K235" s="21" t="str">
        <f>IFERROR(VLOOKUP(B235,'Equip Table'!A:E,5,FALSE), "No Equipment Rate")</f>
        <v/>
      </c>
      <c r="L235" s="21" t="e">
        <f t="shared" si="3"/>
        <v>#VALUE!</v>
      </c>
      <c r="N235" s="7" t="str">
        <f>IF(COUNTIF($B$2:B235, B235)=1, SUMIF($B:$B,$B235,$I:$I),"")</f>
        <v/>
      </c>
    </row>
    <row r="236" spans="1:14" x14ac:dyDescent="0.25">
      <c r="A236" s="7" t="str">
        <f>IF(E236="","",IFERROR(VLOOKUP(E236,'Job Table'!A:D,4,FALSE),"New Job List Needed"))</f>
        <v>DFW</v>
      </c>
      <c r="B236" s="7" t="s">
        <v>222</v>
      </c>
      <c r="C236" s="7" t="str">
        <f>IFERROR(VLOOKUP(B236,'Equip Rates'!A:C,2,FALSE),"No Equipment Number")</f>
        <v>No Equipment Number</v>
      </c>
      <c r="D236" s="8">
        <f>Summary!$F$2</f>
        <v>45777</v>
      </c>
      <c r="E236" s="7" t="s">
        <v>3323</v>
      </c>
      <c r="F236" s="7">
        <v>1</v>
      </c>
      <c r="G236" s="7" t="s">
        <v>2</v>
      </c>
      <c r="H236" s="7">
        <v>4</v>
      </c>
      <c r="I236" s="29">
        <v>0.05</v>
      </c>
      <c r="J236" s="7" t="s">
        <v>3551</v>
      </c>
      <c r="K236" s="21" t="str">
        <f>IFERROR(VLOOKUP(B236,'Equip Table'!A:E,5,FALSE), "No Equipment Rate")</f>
        <v/>
      </c>
      <c r="L236" s="21" t="e">
        <f t="shared" si="3"/>
        <v>#VALUE!</v>
      </c>
      <c r="N236" s="7" t="str">
        <f>IF(COUNTIF($B$2:B236, B236)=1, SUMIF($B:$B,$B236,$I:$I),"")</f>
        <v/>
      </c>
    </row>
    <row r="237" spans="1:14" x14ac:dyDescent="0.25">
      <c r="A237" s="7" t="str">
        <f>IF(E237="","",IFERROR(VLOOKUP(E237,'Job Table'!A:D,4,FALSE),"New Job List Needed"))</f>
        <v>DFW</v>
      </c>
      <c r="B237" s="7" t="s">
        <v>300</v>
      </c>
      <c r="C237" s="7" t="str">
        <f>IFERROR(VLOOKUP(B237,'Equip Rates'!A:C,2,FALSE),"No Equipment Number")</f>
        <v>No Equipment Number</v>
      </c>
      <c r="D237" s="8">
        <f>Summary!$F$2</f>
        <v>45777</v>
      </c>
      <c r="E237" s="7" t="s">
        <v>276</v>
      </c>
      <c r="F237" s="7">
        <v>1</v>
      </c>
      <c r="G237" s="7" t="s">
        <v>2</v>
      </c>
      <c r="H237" s="7">
        <v>4</v>
      </c>
      <c r="I237" s="29">
        <v>0.05</v>
      </c>
      <c r="J237" s="7" t="s">
        <v>3551</v>
      </c>
      <c r="K237" s="21" t="str">
        <f>IFERROR(VLOOKUP(B237,'Equip Table'!A:E,5,FALSE), "No Equipment Rate")</f>
        <v/>
      </c>
      <c r="L237" s="21" t="e">
        <f t="shared" si="3"/>
        <v>#VALUE!</v>
      </c>
      <c r="N237" s="7">
        <f>IF(COUNTIF($B$2:B237, B237)=1, SUMIF($B:$B,$B237,$I:$I),"")</f>
        <v>0.69000000000000006</v>
      </c>
    </row>
    <row r="238" spans="1:14" x14ac:dyDescent="0.25">
      <c r="A238" s="7" t="str">
        <f>IF(E238="","",IFERROR(VLOOKUP(E238,'Job Table'!A:D,4,FALSE),"New Job List Needed"))</f>
        <v>DFW</v>
      </c>
      <c r="B238" s="7" t="s">
        <v>300</v>
      </c>
      <c r="C238" s="7" t="str">
        <f>IFERROR(VLOOKUP(B238,'Equip Rates'!A:C,2,FALSE),"No Equipment Number")</f>
        <v>No Equipment Number</v>
      </c>
      <c r="D238" s="8">
        <f>Summary!$F$2</f>
        <v>45777</v>
      </c>
      <c r="E238" s="7" t="s">
        <v>4</v>
      </c>
      <c r="F238" s="7">
        <v>1</v>
      </c>
      <c r="G238" s="7" t="s">
        <v>2</v>
      </c>
      <c r="H238" s="7">
        <v>4</v>
      </c>
      <c r="I238" s="29">
        <v>0.08</v>
      </c>
      <c r="J238" s="7" t="s">
        <v>3551</v>
      </c>
      <c r="K238" s="21" t="str">
        <f>IFERROR(VLOOKUP(B238,'Equip Table'!A:E,5,FALSE), "No Equipment Rate")</f>
        <v/>
      </c>
      <c r="L238" s="21" t="e">
        <f t="shared" si="3"/>
        <v>#VALUE!</v>
      </c>
      <c r="N238" s="7" t="str">
        <f>IF(COUNTIF($B$2:B238, B238)=1, SUMIF($B:$B,$B238,$I:$I),"")</f>
        <v/>
      </c>
    </row>
    <row r="239" spans="1:14" x14ac:dyDescent="0.25">
      <c r="A239" s="7" t="str">
        <f>IF(E239="","",IFERROR(VLOOKUP(E239,'Job Table'!A:D,4,FALSE),"New Job List Needed"))</f>
        <v>DFW</v>
      </c>
      <c r="B239" s="7" t="s">
        <v>300</v>
      </c>
      <c r="C239" s="7" t="str">
        <f>IFERROR(VLOOKUP(B239,'Equip Rates'!A:C,2,FALSE),"No Equipment Number")</f>
        <v>No Equipment Number</v>
      </c>
      <c r="D239" s="8">
        <f>Summary!$F$2</f>
        <v>45777</v>
      </c>
      <c r="E239" s="7" t="s">
        <v>12</v>
      </c>
      <c r="F239" s="7">
        <v>1</v>
      </c>
      <c r="G239" s="7" t="s">
        <v>2</v>
      </c>
      <c r="H239" s="7">
        <v>4</v>
      </c>
      <c r="I239" s="29">
        <v>0.03</v>
      </c>
      <c r="J239" s="7" t="s">
        <v>3551</v>
      </c>
      <c r="K239" s="21" t="str">
        <f>IFERROR(VLOOKUP(B239,'Equip Table'!A:E,5,FALSE), "No Equipment Rate")</f>
        <v/>
      </c>
      <c r="L239" s="21" t="e">
        <f t="shared" si="3"/>
        <v>#VALUE!</v>
      </c>
      <c r="N239" s="7" t="str">
        <f>IF(COUNTIF($B$2:B239, B239)=1, SUMIF($B:$B,$B239,$I:$I),"")</f>
        <v/>
      </c>
    </row>
    <row r="240" spans="1:14" x14ac:dyDescent="0.25">
      <c r="A240" s="7" t="str">
        <f>IF(E240="","",IFERROR(VLOOKUP(E240,'Job Table'!A:D,4,FALSE),"New Job List Needed"))</f>
        <v>DFW</v>
      </c>
      <c r="B240" s="7" t="s">
        <v>300</v>
      </c>
      <c r="C240" s="7" t="str">
        <f>IFERROR(VLOOKUP(B240,'Equip Rates'!A:C,2,FALSE),"No Equipment Number")</f>
        <v>No Equipment Number</v>
      </c>
      <c r="D240" s="8">
        <f>Summary!$F$2</f>
        <v>45777</v>
      </c>
      <c r="E240" s="7" t="s">
        <v>288</v>
      </c>
      <c r="F240" s="7">
        <v>1</v>
      </c>
      <c r="G240" s="7" t="s">
        <v>2</v>
      </c>
      <c r="H240" s="7">
        <v>4</v>
      </c>
      <c r="I240" s="29">
        <v>0.13</v>
      </c>
      <c r="J240" s="7" t="s">
        <v>3551</v>
      </c>
      <c r="K240" s="21" t="str">
        <f>IFERROR(VLOOKUP(B240,'Equip Table'!A:E,5,FALSE), "No Equipment Rate")</f>
        <v/>
      </c>
      <c r="L240" s="21" t="e">
        <f t="shared" si="3"/>
        <v>#VALUE!</v>
      </c>
      <c r="N240" s="7" t="str">
        <f>IF(COUNTIF($B$2:B240, B240)=1, SUMIF($B:$B,$B240,$I:$I),"")</f>
        <v/>
      </c>
    </row>
    <row r="241" spans="1:14" x14ac:dyDescent="0.25">
      <c r="A241" s="7" t="str">
        <f>IF(E241="","",IFERROR(VLOOKUP(E241,'Job Table'!A:D,4,FALSE),"New Job List Needed"))</f>
        <v>DFW</v>
      </c>
      <c r="B241" s="7" t="s">
        <v>300</v>
      </c>
      <c r="C241" s="7" t="str">
        <f>IFERROR(VLOOKUP(B241,'Equip Rates'!A:C,2,FALSE),"No Equipment Number")</f>
        <v>No Equipment Number</v>
      </c>
      <c r="D241" s="8">
        <f>Summary!$F$2</f>
        <v>45777</v>
      </c>
      <c r="E241" s="7" t="s">
        <v>290</v>
      </c>
      <c r="F241" s="7">
        <v>1</v>
      </c>
      <c r="G241" s="7" t="s">
        <v>2</v>
      </c>
      <c r="H241" s="7">
        <v>4</v>
      </c>
      <c r="I241" s="29">
        <v>0.15</v>
      </c>
      <c r="J241" s="7" t="s">
        <v>3551</v>
      </c>
      <c r="K241" s="21" t="str">
        <f>IFERROR(VLOOKUP(B241,'Equip Table'!A:E,5,FALSE), "No Equipment Rate")</f>
        <v/>
      </c>
      <c r="L241" s="21" t="e">
        <f t="shared" si="3"/>
        <v>#VALUE!</v>
      </c>
      <c r="N241" s="7" t="str">
        <f>IF(COUNTIF($B$2:B241, B241)=1, SUMIF($B:$B,$B241,$I:$I),"")</f>
        <v/>
      </c>
    </row>
    <row r="242" spans="1:14" x14ac:dyDescent="0.25">
      <c r="A242" s="7" t="str">
        <f>IF(E242="","",IFERROR(VLOOKUP(E242,'Job Table'!A:D,4,FALSE),"New Job List Needed"))</f>
        <v>DFW</v>
      </c>
      <c r="B242" s="7" t="s">
        <v>300</v>
      </c>
      <c r="C242" s="7" t="str">
        <f>IFERROR(VLOOKUP(B242,'Equip Rates'!A:C,2,FALSE),"No Equipment Number")</f>
        <v>No Equipment Number</v>
      </c>
      <c r="D242" s="8">
        <f>Summary!$F$2</f>
        <v>45777</v>
      </c>
      <c r="E242" s="7" t="s">
        <v>292</v>
      </c>
      <c r="F242" s="7">
        <v>1</v>
      </c>
      <c r="G242" s="7" t="s">
        <v>2</v>
      </c>
      <c r="H242" s="7">
        <v>4</v>
      </c>
      <c r="I242" s="29">
        <v>0.03</v>
      </c>
      <c r="J242" s="7" t="s">
        <v>3551</v>
      </c>
      <c r="K242" s="21" t="str">
        <f>IFERROR(VLOOKUP(B242,'Equip Table'!A:E,5,FALSE), "No Equipment Rate")</f>
        <v/>
      </c>
      <c r="L242" s="21" t="e">
        <f t="shared" si="3"/>
        <v>#VALUE!</v>
      </c>
      <c r="N242" s="7" t="str">
        <f>IF(COUNTIF($B$2:B242, B242)=1, SUMIF($B:$B,$B242,$I:$I),"")</f>
        <v/>
      </c>
    </row>
    <row r="243" spans="1:14" x14ac:dyDescent="0.25">
      <c r="A243" s="7" t="str">
        <f>IF(E243="","",IFERROR(VLOOKUP(E243,'Job Table'!A:D,4,FALSE),"New Job List Needed"))</f>
        <v>DFW</v>
      </c>
      <c r="B243" s="7" t="s">
        <v>300</v>
      </c>
      <c r="C243" s="7" t="str">
        <f>IFERROR(VLOOKUP(B243,'Equip Rates'!A:C,2,FALSE),"No Equipment Number")</f>
        <v>No Equipment Number</v>
      </c>
      <c r="D243" s="8">
        <f>Summary!$F$2</f>
        <v>45777</v>
      </c>
      <c r="E243" s="7" t="s">
        <v>574</v>
      </c>
      <c r="F243" s="7">
        <v>1</v>
      </c>
      <c r="G243" s="7" t="s">
        <v>2</v>
      </c>
      <c r="H243" s="7">
        <v>4</v>
      </c>
      <c r="I243" s="29">
        <v>0.06</v>
      </c>
      <c r="J243" s="7" t="s">
        <v>3551</v>
      </c>
      <c r="K243" s="21" t="str">
        <f>IFERROR(VLOOKUP(B243,'Equip Table'!A:E,5,FALSE), "No Equipment Rate")</f>
        <v/>
      </c>
      <c r="L243" s="21" t="e">
        <f t="shared" si="3"/>
        <v>#VALUE!</v>
      </c>
      <c r="N243" s="7" t="str">
        <f>IF(COUNTIF($B$2:B243, B243)=1, SUMIF($B:$B,$B243,$I:$I),"")</f>
        <v/>
      </c>
    </row>
    <row r="244" spans="1:14" x14ac:dyDescent="0.25">
      <c r="A244" s="7" t="str">
        <f>IF(E244="","",IFERROR(VLOOKUP(E244,'Job Table'!A:D,4,FALSE),"New Job List Needed"))</f>
        <v>DFW</v>
      </c>
      <c r="B244" s="7" t="s">
        <v>300</v>
      </c>
      <c r="C244" s="7" t="str">
        <f>IFERROR(VLOOKUP(B244,'Equip Rates'!A:C,2,FALSE),"No Equipment Number")</f>
        <v>No Equipment Number</v>
      </c>
      <c r="D244" s="8">
        <f>Summary!$F$2</f>
        <v>45777</v>
      </c>
      <c r="E244" s="7" t="s">
        <v>3173</v>
      </c>
      <c r="F244" s="7">
        <v>1</v>
      </c>
      <c r="G244" s="7" t="s">
        <v>2</v>
      </c>
      <c r="H244" s="7">
        <v>4</v>
      </c>
      <c r="I244" s="29">
        <v>0.05</v>
      </c>
      <c r="J244" s="7" t="s">
        <v>3551</v>
      </c>
      <c r="K244" s="21" t="str">
        <f>IFERROR(VLOOKUP(B244,'Equip Table'!A:E,5,FALSE), "No Equipment Rate")</f>
        <v/>
      </c>
      <c r="L244" s="21" t="e">
        <f t="shared" si="3"/>
        <v>#VALUE!</v>
      </c>
      <c r="N244" s="7" t="str">
        <f>IF(COUNTIF($B$2:B244, B244)=1, SUMIF($B:$B,$B244,$I:$I),"")</f>
        <v/>
      </c>
    </row>
    <row r="245" spans="1:14" x14ac:dyDescent="0.25">
      <c r="A245" s="7" t="str">
        <f>IF(E245="","",IFERROR(VLOOKUP(E245,'Job Table'!A:D,4,FALSE),"New Job List Needed"))</f>
        <v>HOU</v>
      </c>
      <c r="B245" s="7" t="s">
        <v>300</v>
      </c>
      <c r="C245" s="7" t="str">
        <f>IFERROR(VLOOKUP(B245,'Equip Rates'!A:C,2,FALSE),"No Equipment Number")</f>
        <v>No Equipment Number</v>
      </c>
      <c r="D245" s="8">
        <f>Summary!$F$2</f>
        <v>45777</v>
      </c>
      <c r="E245" s="7" t="s">
        <v>576</v>
      </c>
      <c r="F245" s="7">
        <v>1</v>
      </c>
      <c r="G245" s="7" t="s">
        <v>2</v>
      </c>
      <c r="H245" s="7">
        <v>4</v>
      </c>
      <c r="I245" s="29">
        <v>0.08</v>
      </c>
      <c r="J245" s="7" t="s">
        <v>3551</v>
      </c>
      <c r="K245" s="21" t="str">
        <f>IFERROR(VLOOKUP(B245,'Equip Table'!A:E,5,FALSE), "No Equipment Rate")</f>
        <v/>
      </c>
      <c r="L245" s="21" t="e">
        <f t="shared" si="3"/>
        <v>#VALUE!</v>
      </c>
      <c r="N245" s="7" t="str">
        <f>IF(COUNTIF($B$2:B245, B245)=1, SUMIF($B:$B,$B245,$I:$I),"")</f>
        <v/>
      </c>
    </row>
    <row r="246" spans="1:14" x14ac:dyDescent="0.25">
      <c r="A246" s="7" t="str">
        <f>IF(E246="","",IFERROR(VLOOKUP(E246,'Job Table'!A:D,4,FALSE),"New Job List Needed"))</f>
        <v>HOU</v>
      </c>
      <c r="B246" s="7" t="s">
        <v>300</v>
      </c>
      <c r="C246" s="7" t="str">
        <f>IFERROR(VLOOKUP(B246,'Equip Rates'!A:C,2,FALSE),"No Equipment Number")</f>
        <v>No Equipment Number</v>
      </c>
      <c r="D246" s="8">
        <f>Summary!$F$2</f>
        <v>45777</v>
      </c>
      <c r="E246" s="7" t="s">
        <v>3481</v>
      </c>
      <c r="F246" s="7">
        <v>1</v>
      </c>
      <c r="G246" s="7" t="s">
        <v>3592</v>
      </c>
      <c r="H246" s="7">
        <v>4</v>
      </c>
      <c r="I246" s="29">
        <v>0.03</v>
      </c>
      <c r="J246" s="7" t="s">
        <v>3551</v>
      </c>
      <c r="K246" s="21" t="str">
        <f>IFERROR(VLOOKUP(B246,'Equip Table'!A:E,5,FALSE), "No Equipment Rate")</f>
        <v/>
      </c>
      <c r="L246" s="21" t="e">
        <f t="shared" si="3"/>
        <v>#VALUE!</v>
      </c>
      <c r="N246" s="7" t="str">
        <f>IF(COUNTIF($B$2:B246, B246)=1, SUMIF($B:$B,$B246,$I:$I),"")</f>
        <v/>
      </c>
    </row>
    <row r="247" spans="1:14" x14ac:dyDescent="0.25">
      <c r="A247" s="7" t="str">
        <f>IF(E247="","",IFERROR(VLOOKUP(E247,'Job Table'!A:D,4,FALSE),"New Job List Needed"))</f>
        <v>HOU</v>
      </c>
      <c r="B247" s="7" t="s">
        <v>138</v>
      </c>
      <c r="C247" s="7" t="str">
        <f>IFERROR(VLOOKUP(B247,'Equip Rates'!A:C,2,FALSE),"No Equipment Number")</f>
        <v>No Equipment Number</v>
      </c>
      <c r="D247" s="8">
        <f>Summary!$F$2</f>
        <v>45777</v>
      </c>
      <c r="E247" s="7" t="s">
        <v>576</v>
      </c>
      <c r="F247" s="7">
        <v>1</v>
      </c>
      <c r="G247" s="7" t="s">
        <v>2</v>
      </c>
      <c r="H247" s="7">
        <v>4</v>
      </c>
      <c r="I247" s="29">
        <v>0.05</v>
      </c>
      <c r="J247" s="7" t="s">
        <v>3551</v>
      </c>
      <c r="K247" s="21" t="str">
        <f>IFERROR(VLOOKUP(B247,'Equip Table'!A:E,5,FALSE), "No Equipment Rate")</f>
        <v/>
      </c>
      <c r="L247" s="21" t="e">
        <f t="shared" si="3"/>
        <v>#VALUE!</v>
      </c>
      <c r="N247" s="7">
        <f>IF(COUNTIF($B$2:B247, B247)=1, SUMIF($B:$B,$B247,$I:$I),"")</f>
        <v>0.16</v>
      </c>
    </row>
    <row r="248" spans="1:14" x14ac:dyDescent="0.25">
      <c r="A248" s="7" t="str">
        <f>IF(E248="","",IFERROR(VLOOKUP(E248,'Job Table'!A:D,4,FALSE),"New Job List Needed"))</f>
        <v>HOU</v>
      </c>
      <c r="B248" s="7" t="s">
        <v>138</v>
      </c>
      <c r="C248" s="7" t="str">
        <f>IFERROR(VLOOKUP(B248,'Equip Rates'!A:C,2,FALSE),"No Equipment Number")</f>
        <v>No Equipment Number</v>
      </c>
      <c r="D248" s="8">
        <f>Summary!$F$2</f>
        <v>45777</v>
      </c>
      <c r="E248" s="7" t="s">
        <v>3481</v>
      </c>
      <c r="F248" s="7">
        <v>1</v>
      </c>
      <c r="G248" s="7" t="s">
        <v>3592</v>
      </c>
      <c r="H248" s="7">
        <v>4</v>
      </c>
      <c r="I248" s="29">
        <v>0.11</v>
      </c>
      <c r="J248" s="7" t="s">
        <v>3551</v>
      </c>
      <c r="K248" s="21" t="str">
        <f>IFERROR(VLOOKUP(B248,'Equip Table'!A:E,5,FALSE), "No Equipment Rate")</f>
        <v/>
      </c>
      <c r="L248" s="21" t="e">
        <f t="shared" si="3"/>
        <v>#VALUE!</v>
      </c>
      <c r="N248" s="7" t="str">
        <f>IF(COUNTIF($B$2:B248, B248)=1, SUMIF($B:$B,$B248,$I:$I),"")</f>
        <v/>
      </c>
    </row>
    <row r="249" spans="1:14" x14ac:dyDescent="0.25">
      <c r="A249" s="7" t="str">
        <f>IF(E249="","",IFERROR(VLOOKUP(E249,'Job Table'!A:D,4,FALSE),"New Job List Needed"))</f>
        <v>DFW</v>
      </c>
      <c r="B249" s="7" t="s">
        <v>139</v>
      </c>
      <c r="C249" s="7" t="str">
        <f>IFERROR(VLOOKUP(B249,'Equip Rates'!A:C,2,FALSE),"No Equipment Number")</f>
        <v>No Equipment Number</v>
      </c>
      <c r="D249" s="8">
        <f>Summary!$F$2</f>
        <v>45777</v>
      </c>
      <c r="E249" s="7" t="s">
        <v>288</v>
      </c>
      <c r="F249" s="7">
        <v>1</v>
      </c>
      <c r="G249" s="7" t="s">
        <v>2</v>
      </c>
      <c r="H249" s="7">
        <v>4</v>
      </c>
      <c r="I249" s="29">
        <v>1</v>
      </c>
      <c r="J249" s="7" t="s">
        <v>3551</v>
      </c>
      <c r="K249" s="21" t="str">
        <f>IFERROR(VLOOKUP(B249,'Equip Table'!A:E,5,FALSE), "No Equipment Rate")</f>
        <v/>
      </c>
      <c r="L249" s="21" t="e">
        <f t="shared" si="3"/>
        <v>#VALUE!</v>
      </c>
      <c r="N249" s="7">
        <f>IF(COUNTIF($B$2:B249, B249)=1, SUMIF($B:$B,$B249,$I:$I),"")</f>
        <v>1</v>
      </c>
    </row>
    <row r="250" spans="1:14" x14ac:dyDescent="0.25">
      <c r="A250" s="7" t="str">
        <f>IF(E250="","",IFERROR(VLOOKUP(E250,'Job Table'!A:D,4,FALSE),"New Job List Needed"))</f>
        <v>WT</v>
      </c>
      <c r="B250" s="7" t="s">
        <v>140</v>
      </c>
      <c r="C250" s="7" t="str">
        <f>IFERROR(VLOOKUP(B250,'Equip Rates'!A:C,2,FALSE),"No Equipment Number")</f>
        <v>No Equipment Number</v>
      </c>
      <c r="D250" s="8">
        <f>Summary!$F$2</f>
        <v>45777</v>
      </c>
      <c r="E250" s="7" t="s">
        <v>3175</v>
      </c>
      <c r="F250" s="7">
        <v>1</v>
      </c>
      <c r="G250" s="7" t="s">
        <v>2</v>
      </c>
      <c r="H250" s="7">
        <v>4</v>
      </c>
      <c r="I250" s="29">
        <v>0.2</v>
      </c>
      <c r="J250" s="7" t="s">
        <v>3551</v>
      </c>
      <c r="K250" s="21" t="str">
        <f>IFERROR(VLOOKUP(B250,'Equip Table'!A:E,5,FALSE), "No Equipment Rate")</f>
        <v/>
      </c>
      <c r="L250" s="21" t="e">
        <f t="shared" si="3"/>
        <v>#VALUE!</v>
      </c>
      <c r="N250" s="7">
        <f>IF(COUNTIF($B$2:B250, B250)=1, SUMIF($B:$B,$B250,$I:$I),"")</f>
        <v>0.99</v>
      </c>
    </row>
    <row r="251" spans="1:14" x14ac:dyDescent="0.25">
      <c r="A251" s="7" t="str">
        <f>IF(E251="","",IFERROR(VLOOKUP(E251,'Job Table'!A:D,4,FALSE),"New Job List Needed"))</f>
        <v>WT</v>
      </c>
      <c r="B251" s="7" t="s">
        <v>140</v>
      </c>
      <c r="C251" s="7" t="str">
        <f>IFERROR(VLOOKUP(B251,'Equip Rates'!A:C,2,FALSE),"No Equipment Number")</f>
        <v>No Equipment Number</v>
      </c>
      <c r="D251" s="8">
        <f>Summary!$F$2</f>
        <v>45777</v>
      </c>
      <c r="E251" s="7" t="s">
        <v>240</v>
      </c>
      <c r="F251" s="7">
        <v>1</v>
      </c>
      <c r="G251" s="7" t="s">
        <v>2</v>
      </c>
      <c r="H251" s="7">
        <v>4</v>
      </c>
      <c r="I251" s="29">
        <v>0.79</v>
      </c>
      <c r="J251" s="7" t="s">
        <v>3551</v>
      </c>
      <c r="K251" s="21" t="str">
        <f>IFERROR(VLOOKUP(B251,'Equip Table'!A:E,5,FALSE), "No Equipment Rate")</f>
        <v/>
      </c>
      <c r="L251" s="21" t="e">
        <f t="shared" si="3"/>
        <v>#VALUE!</v>
      </c>
      <c r="N251" s="7" t="str">
        <f>IF(COUNTIF($B$2:B251, B251)=1, SUMIF($B:$B,$B251,$I:$I),"")</f>
        <v/>
      </c>
    </row>
    <row r="252" spans="1:14" x14ac:dyDescent="0.25">
      <c r="A252" s="7" t="str">
        <f>IF(E252="","",IFERROR(VLOOKUP(E252,'Job Table'!A:D,4,FALSE),"New Job List Needed"))</f>
        <v>DFW</v>
      </c>
      <c r="B252" s="7" t="s">
        <v>141</v>
      </c>
      <c r="C252" s="7" t="str">
        <f>IFERROR(VLOOKUP(B252,'Equip Rates'!A:C,2,FALSE),"No Equipment Number")</f>
        <v>No Equipment Number</v>
      </c>
      <c r="D252" s="8">
        <f>Summary!$F$2</f>
        <v>45777</v>
      </c>
      <c r="E252" s="7" t="s">
        <v>288</v>
      </c>
      <c r="F252" s="7">
        <v>1</v>
      </c>
      <c r="G252" s="7" t="s">
        <v>2</v>
      </c>
      <c r="H252" s="7">
        <v>4</v>
      </c>
      <c r="I252" s="29">
        <v>1</v>
      </c>
      <c r="J252" s="7" t="s">
        <v>3551</v>
      </c>
      <c r="K252" s="21" t="str">
        <f>IFERROR(VLOOKUP(B252,'Equip Table'!A:E,5,FALSE), "No Equipment Rate")</f>
        <v/>
      </c>
      <c r="L252" s="21" t="e">
        <f t="shared" si="3"/>
        <v>#VALUE!</v>
      </c>
      <c r="N252" s="7">
        <f>IF(COUNTIF($B$2:B252, B252)=1, SUMIF($B:$B,$B252,$I:$I),"")</f>
        <v>1</v>
      </c>
    </row>
    <row r="253" spans="1:14" x14ac:dyDescent="0.25">
      <c r="A253" s="7" t="str">
        <f>IF(E253="","",IFERROR(VLOOKUP(E253,'Job Table'!A:D,4,FALSE),"New Job List Needed"))</f>
        <v>DFW</v>
      </c>
      <c r="B253" s="7" t="s">
        <v>223</v>
      </c>
      <c r="C253" s="7" t="str">
        <f>IFERROR(VLOOKUP(B253,'Equip Rates'!A:C,2,FALSE),"No Equipment Number")</f>
        <v>No Equipment Number</v>
      </c>
      <c r="D253" s="8">
        <f>Summary!$F$2</f>
        <v>45777</v>
      </c>
      <c r="E253" s="7" t="s">
        <v>579</v>
      </c>
      <c r="F253" s="7">
        <v>1</v>
      </c>
      <c r="G253" s="7" t="s">
        <v>2</v>
      </c>
      <c r="H253" s="7">
        <v>4</v>
      </c>
      <c r="I253" s="29">
        <v>0.14000000000000001</v>
      </c>
      <c r="J253" s="7" t="s">
        <v>3551</v>
      </c>
      <c r="K253" s="21" t="str">
        <f>IFERROR(VLOOKUP(B253,'Equip Table'!A:E,5,FALSE), "No Equipment Rate")</f>
        <v/>
      </c>
      <c r="L253" s="21" t="e">
        <f t="shared" si="3"/>
        <v>#VALUE!</v>
      </c>
      <c r="N253" s="7">
        <f>IF(COUNTIF($B$2:B253, B253)=1, SUMIF($B:$B,$B253,$I:$I),"")</f>
        <v>1</v>
      </c>
    </row>
    <row r="254" spans="1:14" x14ac:dyDescent="0.25">
      <c r="A254" s="7" t="str">
        <f>IF(E254="","",IFERROR(VLOOKUP(E254,'Job Table'!A:D,4,FALSE),"New Job List Needed"))</f>
        <v>HOU</v>
      </c>
      <c r="B254" s="7" t="s">
        <v>223</v>
      </c>
      <c r="C254" s="7" t="str">
        <f>IFERROR(VLOOKUP(B254,'Equip Rates'!A:C,2,FALSE),"No Equipment Number")</f>
        <v>No Equipment Number</v>
      </c>
      <c r="D254" s="8">
        <f>Summary!$F$2</f>
        <v>45777</v>
      </c>
      <c r="E254" s="7" t="s">
        <v>576</v>
      </c>
      <c r="F254" s="7">
        <v>1</v>
      </c>
      <c r="G254" s="7" t="s">
        <v>2</v>
      </c>
      <c r="H254" s="7">
        <v>4</v>
      </c>
      <c r="I254" s="29">
        <v>0.86</v>
      </c>
      <c r="J254" s="7" t="s">
        <v>3551</v>
      </c>
      <c r="K254" s="21" t="str">
        <f>IFERROR(VLOOKUP(B254,'Equip Table'!A:E,5,FALSE), "No Equipment Rate")</f>
        <v/>
      </c>
      <c r="L254" s="21" t="e">
        <f t="shared" si="3"/>
        <v>#VALUE!</v>
      </c>
      <c r="N254" s="7" t="str">
        <f>IF(COUNTIF($B$2:B254, B254)=1, SUMIF($B:$B,$B254,$I:$I),"")</f>
        <v/>
      </c>
    </row>
    <row r="255" spans="1:14" x14ac:dyDescent="0.25">
      <c r="A255" s="7" t="str">
        <f>IF(E255="","",IFERROR(VLOOKUP(E255,'Job Table'!A:D,4,FALSE),"New Job List Needed"))</f>
        <v>WT</v>
      </c>
      <c r="B255" s="7" t="s">
        <v>224</v>
      </c>
      <c r="C255" s="7" t="str">
        <f>IFERROR(VLOOKUP(B255,'Equip Rates'!A:C,2,FALSE),"No Equipment Number")</f>
        <v>No Equipment Number</v>
      </c>
      <c r="D255" s="8">
        <f>Summary!$F$2</f>
        <v>45777</v>
      </c>
      <c r="E255" s="7" t="s">
        <v>240</v>
      </c>
      <c r="F255" s="7">
        <v>1</v>
      </c>
      <c r="G255" s="7" t="s">
        <v>2</v>
      </c>
      <c r="H255" s="7">
        <v>4</v>
      </c>
      <c r="I255" s="29">
        <v>0.09</v>
      </c>
      <c r="J255" s="7" t="s">
        <v>3551</v>
      </c>
      <c r="K255" s="21" t="str">
        <f>IFERROR(VLOOKUP(B255,'Equip Table'!A:E,5,FALSE), "No Equipment Rate")</f>
        <v/>
      </c>
      <c r="L255" s="21" t="e">
        <f t="shared" si="3"/>
        <v>#VALUE!</v>
      </c>
      <c r="N255" s="7">
        <f>IF(COUNTIF($B$2:B255, B255)=1, SUMIF($B:$B,$B255,$I:$I),"")</f>
        <v>1</v>
      </c>
    </row>
    <row r="256" spans="1:14" x14ac:dyDescent="0.25">
      <c r="A256" s="7" t="str">
        <f>IF(E256="","",IFERROR(VLOOKUP(E256,'Job Table'!A:D,4,FALSE),"New Job List Needed"))</f>
        <v>WT</v>
      </c>
      <c r="B256" s="7" t="s">
        <v>224</v>
      </c>
      <c r="C256" s="7" t="str">
        <f>IFERROR(VLOOKUP(B256,'Equip Rates'!A:C,2,FALSE),"No Equipment Number")</f>
        <v>No Equipment Number</v>
      </c>
      <c r="D256" s="8">
        <f>Summary!$F$2</f>
        <v>45777</v>
      </c>
      <c r="E256" s="7" t="s">
        <v>3175</v>
      </c>
      <c r="F256" s="7">
        <v>1</v>
      </c>
      <c r="G256" s="7" t="s">
        <v>2</v>
      </c>
      <c r="H256" s="7">
        <v>4</v>
      </c>
      <c r="I256" s="29">
        <v>0.91</v>
      </c>
      <c r="J256" s="7" t="s">
        <v>3551</v>
      </c>
      <c r="K256" s="21" t="str">
        <f>IFERROR(VLOOKUP(B256,'Equip Table'!A:E,5,FALSE), "No Equipment Rate")</f>
        <v/>
      </c>
      <c r="L256" s="21" t="e">
        <f t="shared" si="3"/>
        <v>#VALUE!</v>
      </c>
      <c r="N256" s="7" t="str">
        <f>IF(COUNTIF($B$2:B256, B256)=1, SUMIF($B:$B,$B256,$I:$I),"")</f>
        <v/>
      </c>
    </row>
    <row r="257" spans="1:14" x14ac:dyDescent="0.25">
      <c r="A257" s="7" t="str">
        <f>IF(E257="","",IFERROR(VLOOKUP(E257,'Job Table'!A:D,4,FALSE),"New Job List Needed"))</f>
        <v>DFW</v>
      </c>
      <c r="B257" s="7" t="s">
        <v>225</v>
      </c>
      <c r="C257" s="7" t="str">
        <f>IFERROR(VLOOKUP(B257,'Equip Rates'!A:C,2,FALSE),"No Equipment Number")</f>
        <v>No Equipment Number</v>
      </c>
      <c r="D257" s="8">
        <f>Summary!$F$2</f>
        <v>45777</v>
      </c>
      <c r="E257" s="7" t="s">
        <v>12</v>
      </c>
      <c r="F257" s="7">
        <v>1</v>
      </c>
      <c r="G257" s="7" t="s">
        <v>2</v>
      </c>
      <c r="H257" s="7">
        <v>4</v>
      </c>
      <c r="I257" s="29">
        <v>0.59</v>
      </c>
      <c r="J257" s="7" t="s">
        <v>3551</v>
      </c>
      <c r="K257" s="21" t="str">
        <f>IFERROR(VLOOKUP(B257,'Equip Table'!A:E,5,FALSE), "No Equipment Rate")</f>
        <v>No Equipment Rate</v>
      </c>
      <c r="L257" s="21" t="e">
        <f t="shared" si="3"/>
        <v>#VALUE!</v>
      </c>
      <c r="N257" s="7">
        <f>IF(COUNTIF($B$2:B257, B257)=1, SUMIF($B:$B,$B257,$I:$I),"")</f>
        <v>0.59</v>
      </c>
    </row>
    <row r="258" spans="1:14" x14ac:dyDescent="0.25">
      <c r="A258" s="7" t="str">
        <f>IF(E258="","",IFERROR(VLOOKUP(E258,'Job Table'!A:D,4,FALSE),"New Job List Needed"))</f>
        <v>WT</v>
      </c>
      <c r="B258" s="7" t="s">
        <v>256</v>
      </c>
      <c r="C258" s="7" t="str">
        <f>IFERROR(VLOOKUP(B258,'Equip Rates'!A:C,2,FALSE),"No Equipment Number")</f>
        <v>No Equipment Number</v>
      </c>
      <c r="D258" s="8">
        <f>Summary!$F$2</f>
        <v>45777</v>
      </c>
      <c r="E258" s="7" t="s">
        <v>3175</v>
      </c>
      <c r="F258" s="7">
        <v>1</v>
      </c>
      <c r="G258" s="7" t="s">
        <v>2</v>
      </c>
      <c r="H258" s="7">
        <v>4</v>
      </c>
      <c r="I258" s="29">
        <v>1</v>
      </c>
      <c r="J258" s="7" t="s">
        <v>3551</v>
      </c>
      <c r="K258" s="21" t="str">
        <f>IFERROR(VLOOKUP(B258,'Equip Table'!A:E,5,FALSE), "No Equipment Rate")</f>
        <v/>
      </c>
      <c r="L258" s="21" t="e">
        <f t="shared" ref="L258:L321" si="4">K258*I258</f>
        <v>#VALUE!</v>
      </c>
      <c r="N258" s="7">
        <f>IF(COUNTIF($B$2:B258, B258)=1, SUMIF($B:$B,$B258,$I:$I),"")</f>
        <v>1</v>
      </c>
    </row>
    <row r="259" spans="1:14" x14ac:dyDescent="0.25">
      <c r="A259" s="7" t="str">
        <f>IF(E259="","",IFERROR(VLOOKUP(E259,'Job Table'!A:D,4,FALSE),"New Job List Needed"))</f>
        <v>WT</v>
      </c>
      <c r="B259" s="7" t="s">
        <v>144</v>
      </c>
      <c r="C259" s="7" t="str">
        <f>IFERROR(VLOOKUP(B259,'Equip Rates'!A:C,2,FALSE),"No Equipment Number")</f>
        <v>No Equipment Number</v>
      </c>
      <c r="D259" s="8">
        <f>Summary!$F$2</f>
        <v>45777</v>
      </c>
      <c r="E259" s="7" t="s">
        <v>3175</v>
      </c>
      <c r="F259" s="7">
        <v>1</v>
      </c>
      <c r="G259" s="7" t="s">
        <v>2</v>
      </c>
      <c r="H259" s="7">
        <v>4</v>
      </c>
      <c r="I259" s="29">
        <v>1</v>
      </c>
      <c r="J259" s="7" t="s">
        <v>3551</v>
      </c>
      <c r="K259" s="21" t="str">
        <f>IFERROR(VLOOKUP(B259,'Equip Table'!A:E,5,FALSE), "No Equipment Rate")</f>
        <v/>
      </c>
      <c r="L259" s="21" t="e">
        <f t="shared" si="4"/>
        <v>#VALUE!</v>
      </c>
      <c r="N259" s="7">
        <f>IF(COUNTIF($B$2:B259, B259)=1, SUMIF($B:$B,$B259,$I:$I),"")</f>
        <v>1</v>
      </c>
    </row>
    <row r="260" spans="1:14" x14ac:dyDescent="0.25">
      <c r="A260" s="7" t="str">
        <f>IF(E260="","",IFERROR(VLOOKUP(E260,'Job Table'!A:D,4,FALSE),"New Job List Needed"))</f>
        <v>DFW</v>
      </c>
      <c r="B260" s="7" t="s">
        <v>145</v>
      </c>
      <c r="C260" s="7" t="str">
        <f>IFERROR(VLOOKUP(B260,'Equip Rates'!A:C,2,FALSE),"No Equipment Number")</f>
        <v>No Equipment Number</v>
      </c>
      <c r="D260" s="8">
        <f>Summary!$F$2</f>
        <v>45777</v>
      </c>
      <c r="E260" s="7" t="s">
        <v>3323</v>
      </c>
      <c r="F260" s="7">
        <v>1</v>
      </c>
      <c r="G260" s="7" t="s">
        <v>2</v>
      </c>
      <c r="H260" s="7">
        <v>4</v>
      </c>
      <c r="I260" s="29">
        <v>1</v>
      </c>
      <c r="J260" s="7" t="s">
        <v>3551</v>
      </c>
      <c r="K260" s="21" t="str">
        <f>IFERROR(VLOOKUP(B260,'Equip Table'!A:E,5,FALSE), "No Equipment Rate")</f>
        <v/>
      </c>
      <c r="L260" s="21" t="e">
        <f t="shared" si="4"/>
        <v>#VALUE!</v>
      </c>
      <c r="N260" s="7">
        <f>IF(COUNTIF($B$2:B260, B260)=1, SUMIF($B:$B,$B260,$I:$I),"")</f>
        <v>1</v>
      </c>
    </row>
    <row r="261" spans="1:14" x14ac:dyDescent="0.25">
      <c r="A261" s="7" t="str">
        <f>IF(E261="","",IFERROR(VLOOKUP(E261,'Job Table'!A:D,4,FALSE),"New Job List Needed"))</f>
        <v>WT</v>
      </c>
      <c r="B261" s="7" t="s">
        <v>146</v>
      </c>
      <c r="C261" s="7" t="str">
        <f>IFERROR(VLOOKUP(B261,'Equip Rates'!A:C,2,FALSE),"No Equipment Number")</f>
        <v>No Equipment Number</v>
      </c>
      <c r="D261" s="8">
        <f>Summary!$F$2</f>
        <v>45777</v>
      </c>
      <c r="E261" s="7" t="s">
        <v>240</v>
      </c>
      <c r="F261" s="7">
        <v>1</v>
      </c>
      <c r="G261" s="7" t="s">
        <v>2</v>
      </c>
      <c r="H261" s="7">
        <v>4</v>
      </c>
      <c r="I261" s="29">
        <v>0.34</v>
      </c>
      <c r="J261" s="7" t="s">
        <v>3551</v>
      </c>
      <c r="K261" s="21" t="str">
        <f>IFERROR(VLOOKUP(B261,'Equip Table'!A:E,5,FALSE), "No Equipment Rate")</f>
        <v/>
      </c>
      <c r="L261" s="21" t="e">
        <f t="shared" si="4"/>
        <v>#VALUE!</v>
      </c>
      <c r="N261" s="7">
        <f>IF(COUNTIF($B$2:B261, B261)=1, SUMIF($B:$B,$B261,$I:$I),"")</f>
        <v>1</v>
      </c>
    </row>
    <row r="262" spans="1:14" x14ac:dyDescent="0.25">
      <c r="A262" s="7" t="str">
        <f>IF(E262="","",IFERROR(VLOOKUP(E262,'Job Table'!A:D,4,FALSE),"New Job List Needed"))</f>
        <v>WT</v>
      </c>
      <c r="B262" s="7" t="s">
        <v>146</v>
      </c>
      <c r="C262" s="7" t="str">
        <f>IFERROR(VLOOKUP(B262,'Equip Rates'!A:C,2,FALSE),"No Equipment Number")</f>
        <v>No Equipment Number</v>
      </c>
      <c r="D262" s="8">
        <f>Summary!$F$2</f>
        <v>45777</v>
      </c>
      <c r="E262" s="7" t="s">
        <v>3175</v>
      </c>
      <c r="F262" s="7">
        <v>1</v>
      </c>
      <c r="G262" s="7" t="s">
        <v>2</v>
      </c>
      <c r="H262" s="7">
        <v>4</v>
      </c>
      <c r="I262" s="29">
        <v>0.66</v>
      </c>
      <c r="J262" s="7" t="s">
        <v>3551</v>
      </c>
      <c r="K262" s="21" t="str">
        <f>IFERROR(VLOOKUP(B262,'Equip Table'!A:E,5,FALSE), "No Equipment Rate")</f>
        <v/>
      </c>
      <c r="L262" s="21" t="e">
        <f t="shared" si="4"/>
        <v>#VALUE!</v>
      </c>
      <c r="N262" s="7" t="str">
        <f>IF(COUNTIF($B$2:B262, B262)=1, SUMIF($B:$B,$B262,$I:$I),"")</f>
        <v/>
      </c>
    </row>
    <row r="263" spans="1:14" x14ac:dyDescent="0.25">
      <c r="A263" s="7" t="str">
        <f>IF(E263="","",IFERROR(VLOOKUP(E263,'Job Table'!A:D,4,FALSE),"New Job List Needed"))</f>
        <v>DFW</v>
      </c>
      <c r="B263" s="7" t="s">
        <v>147</v>
      </c>
      <c r="C263" s="7" t="str">
        <f>IFERROR(VLOOKUP(B263,'Equip Rates'!A:C,2,FALSE),"No Equipment Number")</f>
        <v>No Equipment Number</v>
      </c>
      <c r="D263" s="8">
        <f>Summary!$F$2</f>
        <v>45777</v>
      </c>
      <c r="E263" s="7" t="s">
        <v>276</v>
      </c>
      <c r="F263" s="7">
        <v>1</v>
      </c>
      <c r="G263" s="7" t="s">
        <v>2</v>
      </c>
      <c r="H263" s="7">
        <v>4</v>
      </c>
      <c r="I263" s="29">
        <v>1</v>
      </c>
      <c r="J263" s="7" t="s">
        <v>3551</v>
      </c>
      <c r="K263" s="21" t="str">
        <f>IFERROR(VLOOKUP(B263,'Equip Table'!A:E,5,FALSE), "No Equipment Rate")</f>
        <v/>
      </c>
      <c r="L263" s="21" t="e">
        <f t="shared" si="4"/>
        <v>#VALUE!</v>
      </c>
      <c r="N263" s="7">
        <f>IF(COUNTIF($B$2:B263, B263)=1, SUMIF($B:$B,$B263,$I:$I),"")</f>
        <v>1</v>
      </c>
    </row>
    <row r="264" spans="1:14" x14ac:dyDescent="0.25">
      <c r="A264" s="7" t="str">
        <f>IF(E264="","",IFERROR(VLOOKUP(E264,'Job Table'!A:D,4,FALSE),"New Job List Needed"))</f>
        <v>DFW</v>
      </c>
      <c r="B264" s="7" t="s">
        <v>149</v>
      </c>
      <c r="C264" s="7" t="str">
        <f>IFERROR(VLOOKUP(B264,'Equip Rates'!A:C,2,FALSE),"No Equipment Number")</f>
        <v>No Equipment Number</v>
      </c>
      <c r="D264" s="8">
        <f>Summary!$F$2</f>
        <v>45777</v>
      </c>
      <c r="E264" s="7" t="s">
        <v>4</v>
      </c>
      <c r="F264" s="7">
        <v>1</v>
      </c>
      <c r="G264" s="7" t="s">
        <v>2</v>
      </c>
      <c r="H264" s="7">
        <v>4</v>
      </c>
      <c r="I264" s="29">
        <v>0.14000000000000001</v>
      </c>
      <c r="J264" s="7" t="s">
        <v>3551</v>
      </c>
      <c r="K264" s="21" t="str">
        <f>IFERROR(VLOOKUP(B264,'Equip Table'!A:E,5,FALSE), "No Equipment Rate")</f>
        <v/>
      </c>
      <c r="L264" s="21" t="e">
        <f t="shared" si="4"/>
        <v>#VALUE!</v>
      </c>
      <c r="N264" s="7">
        <f>IF(COUNTIF($B$2:B264, B264)=1, SUMIF($B:$B,$B264,$I:$I),"")</f>
        <v>0.91000000000000014</v>
      </c>
    </row>
    <row r="265" spans="1:14" x14ac:dyDescent="0.25">
      <c r="A265" s="7" t="str">
        <f>IF(E265="","",IFERROR(VLOOKUP(E265,'Job Table'!A:D,4,FALSE),"New Job List Needed"))</f>
        <v>DFW</v>
      </c>
      <c r="B265" s="7" t="s">
        <v>149</v>
      </c>
      <c r="C265" s="7" t="str">
        <f>IFERROR(VLOOKUP(B265,'Equip Rates'!A:C,2,FALSE),"No Equipment Number")</f>
        <v>No Equipment Number</v>
      </c>
      <c r="D265" s="8">
        <f>Summary!$F$2</f>
        <v>45777</v>
      </c>
      <c r="E265" s="7" t="s">
        <v>1</v>
      </c>
      <c r="F265" s="7">
        <v>1</v>
      </c>
      <c r="G265" s="7" t="s">
        <v>2</v>
      </c>
      <c r="H265" s="7">
        <v>4</v>
      </c>
      <c r="I265" s="29">
        <v>0.05</v>
      </c>
      <c r="J265" s="7" t="s">
        <v>3551</v>
      </c>
      <c r="K265" s="21" t="str">
        <f>IFERROR(VLOOKUP(B265,'Equip Table'!A:E,5,FALSE), "No Equipment Rate")</f>
        <v/>
      </c>
      <c r="L265" s="21" t="e">
        <f t="shared" si="4"/>
        <v>#VALUE!</v>
      </c>
      <c r="N265" s="7" t="str">
        <f>IF(COUNTIF($B$2:B265, B265)=1, SUMIF($B:$B,$B265,$I:$I),"")</f>
        <v/>
      </c>
    </row>
    <row r="266" spans="1:14" x14ac:dyDescent="0.25">
      <c r="A266" s="7" t="str">
        <f>IF(E266="","",IFERROR(VLOOKUP(E266,'Job Table'!A:D,4,FALSE),"New Job List Needed"))</f>
        <v>DFW</v>
      </c>
      <c r="B266" s="7" t="s">
        <v>149</v>
      </c>
      <c r="C266" s="7" t="str">
        <f>IFERROR(VLOOKUP(B266,'Equip Rates'!A:C,2,FALSE),"No Equipment Number")</f>
        <v>No Equipment Number</v>
      </c>
      <c r="D266" s="8">
        <f>Summary!$F$2</f>
        <v>45777</v>
      </c>
      <c r="E266" s="7" t="s">
        <v>574</v>
      </c>
      <c r="F266" s="7">
        <v>1</v>
      </c>
      <c r="G266" s="7" t="s">
        <v>2</v>
      </c>
      <c r="H266" s="7">
        <v>4</v>
      </c>
      <c r="I266" s="29">
        <v>0.62</v>
      </c>
      <c r="J266" s="7" t="s">
        <v>3551</v>
      </c>
      <c r="K266" s="21" t="str">
        <f>IFERROR(VLOOKUP(B266,'Equip Table'!A:E,5,FALSE), "No Equipment Rate")</f>
        <v/>
      </c>
      <c r="L266" s="21" t="e">
        <f t="shared" si="4"/>
        <v>#VALUE!</v>
      </c>
      <c r="N266" s="7" t="str">
        <f>IF(COUNTIF($B$2:B266, B266)=1, SUMIF($B:$B,$B266,$I:$I),"")</f>
        <v/>
      </c>
    </row>
    <row r="267" spans="1:14" x14ac:dyDescent="0.25">
      <c r="A267" s="7" t="str">
        <f>IF(E267="","",IFERROR(VLOOKUP(E267,'Job Table'!A:D,4,FALSE),"New Job List Needed"))</f>
        <v>DFW</v>
      </c>
      <c r="B267" s="7" t="s">
        <v>149</v>
      </c>
      <c r="C267" s="7" t="str">
        <f>IFERROR(VLOOKUP(B267,'Equip Rates'!A:C,2,FALSE),"No Equipment Number")</f>
        <v>No Equipment Number</v>
      </c>
      <c r="D267" s="8">
        <f>Summary!$F$2</f>
        <v>45777</v>
      </c>
      <c r="E267" s="7" t="s">
        <v>3173</v>
      </c>
      <c r="F267" s="7">
        <v>1</v>
      </c>
      <c r="G267" s="7" t="s">
        <v>2</v>
      </c>
      <c r="H267" s="7">
        <v>4</v>
      </c>
      <c r="I267" s="29">
        <v>0.03</v>
      </c>
      <c r="J267" s="7" t="s">
        <v>3551</v>
      </c>
      <c r="K267" s="21" t="str">
        <f>IFERROR(VLOOKUP(B267,'Equip Table'!A:E,5,FALSE), "No Equipment Rate")</f>
        <v/>
      </c>
      <c r="L267" s="21" t="e">
        <f t="shared" si="4"/>
        <v>#VALUE!</v>
      </c>
      <c r="N267" s="7" t="str">
        <f>IF(COUNTIF($B$2:B267, B267)=1, SUMIF($B:$B,$B267,$I:$I),"")</f>
        <v/>
      </c>
    </row>
    <row r="268" spans="1:14" x14ac:dyDescent="0.25">
      <c r="A268" s="7" t="str">
        <f>IF(E268="","",IFERROR(VLOOKUP(E268,'Job Table'!A:D,4,FALSE),"New Job List Needed"))</f>
        <v>DFW</v>
      </c>
      <c r="B268" s="7" t="s">
        <v>149</v>
      </c>
      <c r="C268" s="7" t="str">
        <f>IFERROR(VLOOKUP(B268,'Equip Rates'!A:C,2,FALSE),"No Equipment Number")</f>
        <v>No Equipment Number</v>
      </c>
      <c r="D268" s="8">
        <f>Summary!$F$2</f>
        <v>45777</v>
      </c>
      <c r="E268" s="7" t="s">
        <v>3321</v>
      </c>
      <c r="F268" s="7">
        <v>1</v>
      </c>
      <c r="G268" s="7" t="s">
        <v>3592</v>
      </c>
      <c r="H268" s="7">
        <v>4</v>
      </c>
      <c r="I268" s="29">
        <v>7.0000000000000007E-2</v>
      </c>
      <c r="J268" s="7" t="s">
        <v>3551</v>
      </c>
      <c r="K268" s="21" t="str">
        <f>IFERROR(VLOOKUP(B268,'Equip Table'!A:E,5,FALSE), "No Equipment Rate")</f>
        <v/>
      </c>
      <c r="L268" s="21" t="e">
        <f t="shared" si="4"/>
        <v>#VALUE!</v>
      </c>
      <c r="N268" s="7" t="str">
        <f>IF(COUNTIF($B$2:B268, B268)=1, SUMIF($B:$B,$B268,$I:$I),"")</f>
        <v/>
      </c>
    </row>
    <row r="269" spans="1:14" x14ac:dyDescent="0.25">
      <c r="A269" s="7" t="str">
        <f>IF(E269="","",IFERROR(VLOOKUP(E269,'Job Table'!A:D,4,FALSE),"New Job List Needed"))</f>
        <v>DFW</v>
      </c>
      <c r="B269" s="7" t="s">
        <v>151</v>
      </c>
      <c r="C269" s="7" t="str">
        <f>IFERROR(VLOOKUP(B269,'Equip Rates'!A:C,2,FALSE),"No Equipment Number")</f>
        <v>No Equipment Number</v>
      </c>
      <c r="D269" s="8">
        <f>Summary!$F$2</f>
        <v>45777</v>
      </c>
      <c r="E269" s="7" t="s">
        <v>292</v>
      </c>
      <c r="F269" s="7">
        <v>1</v>
      </c>
      <c r="G269" s="7" t="s">
        <v>2</v>
      </c>
      <c r="H269" s="7">
        <v>4</v>
      </c>
      <c r="I269" s="29">
        <v>0.52</v>
      </c>
      <c r="J269" s="7" t="s">
        <v>3551</v>
      </c>
      <c r="K269" s="21" t="str">
        <f>IFERROR(VLOOKUP(B269,'Equip Table'!A:E,5,FALSE), "No Equipment Rate")</f>
        <v/>
      </c>
      <c r="L269" s="21" t="e">
        <f t="shared" si="4"/>
        <v>#VALUE!</v>
      </c>
      <c r="N269" s="7">
        <f>IF(COUNTIF($B$2:B269, B269)=1, SUMIF($B:$B,$B269,$I:$I),"")</f>
        <v>0.52</v>
      </c>
    </row>
    <row r="270" spans="1:14" x14ac:dyDescent="0.25">
      <c r="A270" s="7" t="str">
        <f>IF(E270="","",IFERROR(VLOOKUP(E270,'Job Table'!A:D,4,FALSE),"New Job List Needed"))</f>
        <v>DFW</v>
      </c>
      <c r="B270" s="7" t="s">
        <v>152</v>
      </c>
      <c r="C270" s="7" t="str">
        <f>IFERROR(VLOOKUP(B270,'Equip Rates'!A:C,2,FALSE),"No Equipment Number")</f>
        <v>No Equipment Number</v>
      </c>
      <c r="D270" s="8">
        <f>Summary!$F$2</f>
        <v>45777</v>
      </c>
      <c r="E270" s="7" t="s">
        <v>4</v>
      </c>
      <c r="F270" s="7">
        <v>1</v>
      </c>
      <c r="G270" s="7" t="s">
        <v>2</v>
      </c>
      <c r="H270" s="7">
        <v>4</v>
      </c>
      <c r="I270" s="29">
        <v>0.48</v>
      </c>
      <c r="J270" s="7" t="s">
        <v>3551</v>
      </c>
      <c r="K270" s="21" t="str">
        <f>IFERROR(VLOOKUP(B270,'Equip Table'!A:E,5,FALSE), "No Equipment Rate")</f>
        <v/>
      </c>
      <c r="L270" s="21" t="e">
        <f t="shared" si="4"/>
        <v>#VALUE!</v>
      </c>
      <c r="N270" s="7">
        <f>IF(COUNTIF($B$2:B270, B270)=1, SUMIF($B:$B,$B270,$I:$I),"")</f>
        <v>0.62</v>
      </c>
    </row>
    <row r="271" spans="1:14" x14ac:dyDescent="0.25">
      <c r="A271" s="7" t="str">
        <f>IF(E271="","",IFERROR(VLOOKUP(E271,'Job Table'!A:D,4,FALSE),"New Job List Needed"))</f>
        <v>DFW</v>
      </c>
      <c r="B271" s="7" t="s">
        <v>152</v>
      </c>
      <c r="C271" s="7" t="str">
        <f>IFERROR(VLOOKUP(B271,'Equip Rates'!A:C,2,FALSE),"No Equipment Number")</f>
        <v>No Equipment Number</v>
      </c>
      <c r="D271" s="8">
        <f>Summary!$F$2</f>
        <v>45777</v>
      </c>
      <c r="E271" s="7" t="s">
        <v>1</v>
      </c>
      <c r="F271" s="7">
        <v>1</v>
      </c>
      <c r="G271" s="7" t="s">
        <v>2</v>
      </c>
      <c r="H271" s="7">
        <v>4</v>
      </c>
      <c r="I271" s="29">
        <v>0.14000000000000001</v>
      </c>
      <c r="J271" s="7" t="s">
        <v>3551</v>
      </c>
      <c r="K271" s="21" t="str">
        <f>IFERROR(VLOOKUP(B271,'Equip Table'!A:E,5,FALSE), "No Equipment Rate")</f>
        <v/>
      </c>
      <c r="L271" s="21" t="e">
        <f t="shared" si="4"/>
        <v>#VALUE!</v>
      </c>
      <c r="N271" s="7" t="str">
        <f>IF(COUNTIF($B$2:B271, B271)=1, SUMIF($B:$B,$B271,$I:$I),"")</f>
        <v/>
      </c>
    </row>
    <row r="272" spans="1:14" x14ac:dyDescent="0.25">
      <c r="A272" s="7" t="str">
        <f>IF(E272="","",IFERROR(VLOOKUP(E272,'Job Table'!A:D,4,FALSE),"New Job List Needed"))</f>
        <v>DFW</v>
      </c>
      <c r="B272" s="7" t="s">
        <v>153</v>
      </c>
      <c r="C272" s="7" t="str">
        <f>IFERROR(VLOOKUP(B272,'Equip Rates'!A:C,2,FALSE),"No Equipment Number")</f>
        <v>No Equipment Number</v>
      </c>
      <c r="D272" s="8">
        <f>Summary!$F$2</f>
        <v>45777</v>
      </c>
      <c r="E272" s="7" t="s">
        <v>12</v>
      </c>
      <c r="F272" s="7">
        <v>1</v>
      </c>
      <c r="G272" s="7" t="s">
        <v>2</v>
      </c>
      <c r="H272" s="7">
        <v>4</v>
      </c>
      <c r="I272" s="29">
        <v>1</v>
      </c>
      <c r="J272" s="7" t="s">
        <v>3551</v>
      </c>
      <c r="K272" s="21" t="str">
        <f>IFERROR(VLOOKUP(B272,'Equip Table'!A:E,5,FALSE), "No Equipment Rate")</f>
        <v/>
      </c>
      <c r="L272" s="21" t="e">
        <f t="shared" si="4"/>
        <v>#VALUE!</v>
      </c>
      <c r="N272" s="7">
        <f>IF(COUNTIF($B$2:B272, B272)=1, SUMIF($B:$B,$B272,$I:$I),"")</f>
        <v>1</v>
      </c>
    </row>
    <row r="273" spans="1:14" x14ac:dyDescent="0.25">
      <c r="A273" s="7" t="str">
        <f>IF(E273="","",IFERROR(VLOOKUP(E273,'Job Table'!A:D,4,FALSE),"New Job List Needed"))</f>
        <v>DFW</v>
      </c>
      <c r="B273" s="7" t="s">
        <v>469</v>
      </c>
      <c r="C273" s="7" t="str">
        <f>IFERROR(VLOOKUP(B273,'Equip Rates'!A:C,2,FALSE),"No Equipment Number")</f>
        <v>No Equipment Number</v>
      </c>
      <c r="D273" s="8">
        <f>Summary!$F$2</f>
        <v>45777</v>
      </c>
      <c r="E273" s="7" t="s">
        <v>4</v>
      </c>
      <c r="F273" s="7">
        <v>1</v>
      </c>
      <c r="G273" s="7" t="s">
        <v>2</v>
      </c>
      <c r="H273" s="7">
        <v>4</v>
      </c>
      <c r="I273" s="29">
        <v>1</v>
      </c>
      <c r="J273" s="7" t="s">
        <v>3551</v>
      </c>
      <c r="K273" s="21" t="str">
        <f>IFERROR(VLOOKUP(B273,'Equip Table'!A:E,5,FALSE), "No Equipment Rate")</f>
        <v/>
      </c>
      <c r="L273" s="21" t="e">
        <f t="shared" si="4"/>
        <v>#VALUE!</v>
      </c>
      <c r="N273" s="7">
        <f>IF(COUNTIF($B$2:B273, B273)=1, SUMIF($B:$B,$B273,$I:$I),"")</f>
        <v>1</v>
      </c>
    </row>
    <row r="274" spans="1:14" x14ac:dyDescent="0.25">
      <c r="A274" s="7" t="str">
        <f>IF(E274="","",IFERROR(VLOOKUP(E274,'Job Table'!A:D,4,FALSE),"New Job List Needed"))</f>
        <v>WT</v>
      </c>
      <c r="B274" s="7" t="s">
        <v>3102</v>
      </c>
      <c r="C274" s="7" t="str">
        <f>IFERROR(VLOOKUP(B274,'Equip Rates'!A:C,2,FALSE),"No Equipment Number")</f>
        <v>No Equipment Number</v>
      </c>
      <c r="D274" s="8">
        <f>Summary!$F$2</f>
        <v>45777</v>
      </c>
      <c r="E274" s="7" t="s">
        <v>3175</v>
      </c>
      <c r="F274" s="7">
        <v>1</v>
      </c>
      <c r="G274" s="7" t="s">
        <v>2</v>
      </c>
      <c r="H274" s="7">
        <v>4</v>
      </c>
      <c r="I274" s="29">
        <v>1</v>
      </c>
      <c r="J274" s="7" t="s">
        <v>3551</v>
      </c>
      <c r="K274" s="21" t="str">
        <f>IFERROR(VLOOKUP(B274,'Equip Table'!A:E,5,FALSE), "No Equipment Rate")</f>
        <v/>
      </c>
      <c r="L274" s="21" t="e">
        <f t="shared" si="4"/>
        <v>#VALUE!</v>
      </c>
      <c r="N274" s="7">
        <f>IF(COUNTIF($B$2:B274, B274)=1, SUMIF($B:$B,$B274,$I:$I),"")</f>
        <v>1</v>
      </c>
    </row>
    <row r="275" spans="1:14" x14ac:dyDescent="0.25">
      <c r="A275" s="7" t="str">
        <f>IF(E275="","",IFERROR(VLOOKUP(E275,'Job Table'!A:D,4,FALSE),"New Job List Needed"))</f>
        <v>DFW</v>
      </c>
      <c r="B275" s="7" t="s">
        <v>3103</v>
      </c>
      <c r="C275" s="7" t="str">
        <f>IFERROR(VLOOKUP(B275,'Equip Rates'!A:C,2,FALSE),"No Equipment Number")</f>
        <v>No Equipment Number</v>
      </c>
      <c r="D275" s="8">
        <f>Summary!$F$2</f>
        <v>45777</v>
      </c>
      <c r="E275" s="7" t="s">
        <v>4</v>
      </c>
      <c r="F275" s="7">
        <v>1</v>
      </c>
      <c r="G275" s="7" t="s">
        <v>2</v>
      </c>
      <c r="H275" s="7">
        <v>4</v>
      </c>
      <c r="I275" s="29">
        <v>0.25</v>
      </c>
      <c r="J275" s="7" t="s">
        <v>3551</v>
      </c>
      <c r="K275" s="21" t="str">
        <f>IFERROR(VLOOKUP(B275,'Equip Table'!A:E,5,FALSE), "No Equipment Rate")</f>
        <v/>
      </c>
      <c r="L275" s="21" t="e">
        <f t="shared" si="4"/>
        <v>#VALUE!</v>
      </c>
      <c r="N275" s="7">
        <f>IF(COUNTIF($B$2:B275, B275)=1, SUMIF($B:$B,$B275,$I:$I),"")</f>
        <v>0.25</v>
      </c>
    </row>
    <row r="276" spans="1:14" x14ac:dyDescent="0.25">
      <c r="A276" s="7" t="str">
        <f>IF(E276="","",IFERROR(VLOOKUP(E276,'Job Table'!A:D,4,FALSE),"New Job List Needed"))</f>
        <v>DFW</v>
      </c>
      <c r="B276" s="7" t="s">
        <v>3131</v>
      </c>
      <c r="C276" s="7" t="str">
        <f>IFERROR(VLOOKUP(B276,'Equip Rates'!A:C,2,FALSE),"No Equipment Number")</f>
        <v>No Equipment Number</v>
      </c>
      <c r="D276" s="8">
        <f>Summary!$F$2</f>
        <v>45777</v>
      </c>
      <c r="E276" s="7" t="s">
        <v>574</v>
      </c>
      <c r="F276" s="7">
        <v>1</v>
      </c>
      <c r="G276" s="7" t="s">
        <v>2</v>
      </c>
      <c r="H276" s="7">
        <v>4</v>
      </c>
      <c r="I276" s="29">
        <v>1</v>
      </c>
      <c r="J276" s="7" t="s">
        <v>3551</v>
      </c>
      <c r="K276" s="21" t="str">
        <f>IFERROR(VLOOKUP(B276,'Equip Table'!A:E,5,FALSE), "No Equipment Rate")</f>
        <v/>
      </c>
      <c r="L276" s="21" t="e">
        <f t="shared" si="4"/>
        <v>#VALUE!</v>
      </c>
      <c r="N276" s="7">
        <f>IF(COUNTIF($B$2:B276, B276)=1, SUMIF($B:$B,$B276,$I:$I),"")</f>
        <v>1</v>
      </c>
    </row>
    <row r="277" spans="1:14" x14ac:dyDescent="0.25">
      <c r="A277" s="7" t="str">
        <f>IF(E277="","",IFERROR(VLOOKUP(E277,'Job Table'!A:D,4,FALSE),"New Job List Needed"))</f>
        <v>DFW</v>
      </c>
      <c r="B277" s="7" t="s">
        <v>3104</v>
      </c>
      <c r="C277" s="7" t="str">
        <f>IFERROR(VLOOKUP(B277,'Equip Rates'!A:C,2,FALSE),"No Equipment Number")</f>
        <v>No Equipment Number</v>
      </c>
      <c r="D277" s="8">
        <f>Summary!$F$2</f>
        <v>45777</v>
      </c>
      <c r="E277" s="7" t="s">
        <v>579</v>
      </c>
      <c r="F277" s="7">
        <v>1</v>
      </c>
      <c r="G277" s="7" t="s">
        <v>2</v>
      </c>
      <c r="H277" s="7">
        <v>4</v>
      </c>
      <c r="I277" s="29">
        <v>0.1</v>
      </c>
      <c r="J277" s="7" t="s">
        <v>3551</v>
      </c>
      <c r="K277" s="21" t="str">
        <f>IFERROR(VLOOKUP(B277,'Equip Table'!A:E,5,FALSE), "No Equipment Rate")</f>
        <v/>
      </c>
      <c r="L277" s="21" t="e">
        <f t="shared" si="4"/>
        <v>#VALUE!</v>
      </c>
      <c r="N277" s="7">
        <f>IF(COUNTIF($B$2:B277, B277)=1, SUMIF($B:$B,$B277,$I:$I),"")</f>
        <v>1</v>
      </c>
    </row>
    <row r="278" spans="1:14" x14ac:dyDescent="0.25">
      <c r="A278" s="7" t="str">
        <f>IF(E278="","",IFERROR(VLOOKUP(E278,'Job Table'!A:D,4,FALSE),"New Job List Needed"))</f>
        <v>HOU</v>
      </c>
      <c r="B278" s="7" t="s">
        <v>3104</v>
      </c>
      <c r="C278" s="7" t="str">
        <f>IFERROR(VLOOKUP(B278,'Equip Rates'!A:C,2,FALSE),"No Equipment Number")</f>
        <v>No Equipment Number</v>
      </c>
      <c r="D278" s="8">
        <f>Summary!$F$2</f>
        <v>45777</v>
      </c>
      <c r="E278" s="7" t="s">
        <v>576</v>
      </c>
      <c r="F278" s="7">
        <v>1</v>
      </c>
      <c r="G278" s="7" t="s">
        <v>2</v>
      </c>
      <c r="H278" s="7">
        <v>4</v>
      </c>
      <c r="I278" s="29">
        <v>0.9</v>
      </c>
      <c r="J278" s="7" t="s">
        <v>3551</v>
      </c>
      <c r="K278" s="21" t="str">
        <f>IFERROR(VLOOKUP(B278,'Equip Table'!A:E,5,FALSE), "No Equipment Rate")</f>
        <v/>
      </c>
      <c r="L278" s="21" t="e">
        <f t="shared" si="4"/>
        <v>#VALUE!</v>
      </c>
      <c r="N278" s="7" t="str">
        <f>IF(COUNTIF($B$2:B278, B278)=1, SUMIF($B:$B,$B278,$I:$I),"")</f>
        <v/>
      </c>
    </row>
    <row r="279" spans="1:14" x14ac:dyDescent="0.25">
      <c r="A279" s="7" t="str">
        <f>IF(E279="","",IFERROR(VLOOKUP(E279,'Job Table'!A:D,4,FALSE),"New Job List Needed"))</f>
        <v>HOU</v>
      </c>
      <c r="B279" s="7" t="s">
        <v>3229</v>
      </c>
      <c r="C279" s="7" t="str">
        <f>IFERROR(VLOOKUP(B279,'Equip Rates'!A:C,2,FALSE),"No Equipment Number")</f>
        <v>No Equipment Number</v>
      </c>
      <c r="D279" s="8">
        <f>Summary!$F$2</f>
        <v>45777</v>
      </c>
      <c r="E279" s="7" t="s">
        <v>576</v>
      </c>
      <c r="F279" s="7">
        <v>1</v>
      </c>
      <c r="G279" s="7" t="s">
        <v>2</v>
      </c>
      <c r="H279" s="7">
        <v>4</v>
      </c>
      <c r="I279" s="29">
        <v>0.86</v>
      </c>
      <c r="J279" s="7" t="s">
        <v>3551</v>
      </c>
      <c r="K279" s="21" t="str">
        <f>IFERROR(VLOOKUP(B279,'Equip Table'!A:E,5,FALSE), "No Equipment Rate")</f>
        <v/>
      </c>
      <c r="L279" s="21" t="e">
        <f t="shared" si="4"/>
        <v>#VALUE!</v>
      </c>
      <c r="N279" s="7">
        <f>IF(COUNTIF($B$2:B279, B279)=1, SUMIF($B:$B,$B279,$I:$I),"")</f>
        <v>0.96</v>
      </c>
    </row>
    <row r="280" spans="1:14" x14ac:dyDescent="0.25">
      <c r="A280" s="7" t="str">
        <f>IF(E280="","",IFERROR(VLOOKUP(E280,'Job Table'!A:D,4,FALSE),"New Job List Needed"))</f>
        <v>HOU</v>
      </c>
      <c r="B280" s="7" t="s">
        <v>3229</v>
      </c>
      <c r="C280" s="7" t="str">
        <f>IFERROR(VLOOKUP(B280,'Equip Rates'!A:C,2,FALSE),"No Equipment Number")</f>
        <v>No Equipment Number</v>
      </c>
      <c r="D280" s="8">
        <f>Summary!$F$2</f>
        <v>45777</v>
      </c>
      <c r="E280" s="7" t="s">
        <v>3481</v>
      </c>
      <c r="F280" s="7">
        <v>1</v>
      </c>
      <c r="G280" s="7" t="s">
        <v>3592</v>
      </c>
      <c r="H280" s="7">
        <v>4</v>
      </c>
      <c r="I280" s="29">
        <v>0.1</v>
      </c>
      <c r="J280" s="7" t="s">
        <v>3551</v>
      </c>
      <c r="K280" s="21" t="str">
        <f>IFERROR(VLOOKUP(B280,'Equip Table'!A:E,5,FALSE), "No Equipment Rate")</f>
        <v/>
      </c>
      <c r="L280" s="21" t="e">
        <f t="shared" si="4"/>
        <v>#VALUE!</v>
      </c>
      <c r="N280" s="7" t="str">
        <f>IF(COUNTIF($B$2:B280, B280)=1, SUMIF($B:$B,$B280,$I:$I),"")</f>
        <v/>
      </c>
    </row>
    <row r="281" spans="1:14" x14ac:dyDescent="0.25">
      <c r="A281" s="7" t="str">
        <f>IF(E281="","",IFERROR(VLOOKUP(E281,'Job Table'!A:D,4,FALSE),"New Job List Needed"))</f>
        <v>DFW</v>
      </c>
      <c r="B281" s="7" t="s">
        <v>3269</v>
      </c>
      <c r="C281" s="7" t="str">
        <f>IFERROR(VLOOKUP(B281,'Equip Rates'!A:C,2,FALSE),"No Equipment Number")</f>
        <v>No Equipment Number</v>
      </c>
      <c r="D281" s="8">
        <f>Summary!$F$2</f>
        <v>45777</v>
      </c>
      <c r="E281" s="7" t="s">
        <v>290</v>
      </c>
      <c r="F281" s="7">
        <v>1</v>
      </c>
      <c r="G281" s="7" t="s">
        <v>2</v>
      </c>
      <c r="H281" s="7">
        <v>4</v>
      </c>
      <c r="I281" s="29">
        <v>1</v>
      </c>
      <c r="J281" s="7" t="s">
        <v>3551</v>
      </c>
      <c r="K281" s="21" t="str">
        <f>IFERROR(VLOOKUP(B281,'Equip Table'!A:E,5,FALSE), "No Equipment Rate")</f>
        <v/>
      </c>
      <c r="L281" s="21" t="e">
        <f t="shared" si="4"/>
        <v>#VALUE!</v>
      </c>
      <c r="N281" s="7">
        <f>IF(COUNTIF($B$2:B281, B281)=1, SUMIF($B:$B,$B281,$I:$I),"")</f>
        <v>1</v>
      </c>
    </row>
    <row r="282" spans="1:14" x14ac:dyDescent="0.25">
      <c r="A282" s="7" t="str">
        <f>IF(E282="","",IFERROR(VLOOKUP(E282,'Job Table'!A:D,4,FALSE),"New Job List Needed"))</f>
        <v>DFW</v>
      </c>
      <c r="B282" s="7" t="s">
        <v>3270</v>
      </c>
      <c r="C282" s="7" t="str">
        <f>IFERROR(VLOOKUP(B282,'Equip Rates'!A:C,2,FALSE),"No Equipment Number")</f>
        <v>No Equipment Number</v>
      </c>
      <c r="D282" s="8">
        <f>Summary!$F$2</f>
        <v>45777</v>
      </c>
      <c r="E282" s="7" t="s">
        <v>276</v>
      </c>
      <c r="F282" s="7">
        <v>1</v>
      </c>
      <c r="G282" s="7" t="s">
        <v>2</v>
      </c>
      <c r="H282" s="7">
        <v>4</v>
      </c>
      <c r="I282" s="29">
        <v>0.5</v>
      </c>
      <c r="J282" s="7" t="s">
        <v>3551</v>
      </c>
      <c r="K282" s="21" t="str">
        <f>IFERROR(VLOOKUP(B282,'Equip Table'!A:E,5,FALSE), "No Equipment Rate")</f>
        <v/>
      </c>
      <c r="L282" s="21" t="e">
        <f t="shared" si="4"/>
        <v>#VALUE!</v>
      </c>
      <c r="N282" s="7">
        <f>IF(COUNTIF($B$2:B282, B282)=1, SUMIF($B:$B,$B282,$I:$I),"")</f>
        <v>1</v>
      </c>
    </row>
    <row r="283" spans="1:14" x14ac:dyDescent="0.25">
      <c r="A283" s="7" t="str">
        <f>IF(E283="","",IFERROR(VLOOKUP(E283,'Job Table'!A:D,4,FALSE),"New Job List Needed"))</f>
        <v>DFW</v>
      </c>
      <c r="B283" s="7" t="s">
        <v>3270</v>
      </c>
      <c r="C283" s="7" t="str">
        <f>IFERROR(VLOOKUP(B283,'Equip Rates'!A:C,2,FALSE),"No Equipment Number")</f>
        <v>No Equipment Number</v>
      </c>
      <c r="D283" s="8">
        <f>Summary!$F$2</f>
        <v>45777</v>
      </c>
      <c r="E283" s="7" t="s">
        <v>579</v>
      </c>
      <c r="F283" s="7">
        <v>1</v>
      </c>
      <c r="G283" s="7" t="s">
        <v>2</v>
      </c>
      <c r="H283" s="7">
        <v>4</v>
      </c>
      <c r="I283" s="29">
        <v>0.4</v>
      </c>
      <c r="J283" s="7" t="s">
        <v>3551</v>
      </c>
      <c r="K283" s="21" t="str">
        <f>IFERROR(VLOOKUP(B283,'Equip Table'!A:E,5,FALSE), "No Equipment Rate")</f>
        <v/>
      </c>
      <c r="L283" s="21" t="e">
        <f t="shared" si="4"/>
        <v>#VALUE!</v>
      </c>
      <c r="N283" s="7" t="str">
        <f>IF(COUNTIF($B$2:B283, B283)=1, SUMIF($B:$B,$B283,$I:$I),"")</f>
        <v/>
      </c>
    </row>
    <row r="284" spans="1:14" x14ac:dyDescent="0.25">
      <c r="A284" s="7" t="str">
        <f>IF(E284="","",IFERROR(VLOOKUP(E284,'Job Table'!A:D,4,FALSE),"New Job List Needed"))</f>
        <v>DFW</v>
      </c>
      <c r="B284" s="7" t="s">
        <v>3270</v>
      </c>
      <c r="C284" s="7" t="str">
        <f>IFERROR(VLOOKUP(B284,'Equip Rates'!A:C,2,FALSE),"No Equipment Number")</f>
        <v>No Equipment Number</v>
      </c>
      <c r="D284" s="8">
        <f>Summary!$F$2</f>
        <v>45777</v>
      </c>
      <c r="E284" s="7" t="s">
        <v>3173</v>
      </c>
      <c r="F284" s="7">
        <v>1</v>
      </c>
      <c r="G284" s="7" t="s">
        <v>2</v>
      </c>
      <c r="H284" s="7">
        <v>4</v>
      </c>
      <c r="I284" s="29">
        <v>0.1</v>
      </c>
      <c r="J284" s="7" t="s">
        <v>3551</v>
      </c>
      <c r="K284" s="21" t="str">
        <f>IFERROR(VLOOKUP(B284,'Equip Table'!A:E,5,FALSE), "No Equipment Rate")</f>
        <v/>
      </c>
      <c r="L284" s="21" t="e">
        <f t="shared" si="4"/>
        <v>#VALUE!</v>
      </c>
      <c r="N284" s="7" t="str">
        <f>IF(COUNTIF($B$2:B284, B284)=1, SUMIF($B:$B,$B284,$I:$I),"")</f>
        <v/>
      </c>
    </row>
    <row r="285" spans="1:14" x14ac:dyDescent="0.25">
      <c r="A285" s="7" t="str">
        <f>IF(E285="","",IFERROR(VLOOKUP(E285,'Job Table'!A:D,4,FALSE),"New Job List Needed"))</f>
        <v>DFW</v>
      </c>
      <c r="B285" s="7" t="s">
        <v>3278</v>
      </c>
      <c r="C285" s="7" t="str">
        <f>IFERROR(VLOOKUP(B285,'Equip Rates'!A:C,2,FALSE),"No Equipment Number")</f>
        <v>No Equipment Number</v>
      </c>
      <c r="D285" s="8">
        <f>Summary!$F$2</f>
        <v>45777</v>
      </c>
      <c r="E285" s="7" t="s">
        <v>4</v>
      </c>
      <c r="F285" s="7">
        <v>1</v>
      </c>
      <c r="G285" s="7" t="s">
        <v>2</v>
      </c>
      <c r="H285" s="7">
        <v>4</v>
      </c>
      <c r="I285" s="29">
        <v>1</v>
      </c>
      <c r="J285" s="7" t="s">
        <v>3551</v>
      </c>
      <c r="K285" s="21" t="str">
        <f>IFERROR(VLOOKUP(B285,'Equip Table'!A:E,5,FALSE), "No Equipment Rate")</f>
        <v/>
      </c>
      <c r="L285" s="21" t="e">
        <f t="shared" si="4"/>
        <v>#VALUE!</v>
      </c>
      <c r="N285" s="7">
        <f>IF(COUNTIF($B$2:B285, B285)=1, SUMIF($B:$B,$B285,$I:$I),"")</f>
        <v>1</v>
      </c>
    </row>
    <row r="286" spans="1:14" x14ac:dyDescent="0.25">
      <c r="A286" s="7" t="str">
        <f>IF(E286="","",IFERROR(VLOOKUP(E286,'Job Table'!A:D,4,FALSE),"New Job List Needed"))</f>
        <v>DFW</v>
      </c>
      <c r="B286" s="7" t="s">
        <v>3285</v>
      </c>
      <c r="C286" s="7" t="str">
        <f>IFERROR(VLOOKUP(B286,'Equip Rates'!A:C,2,FALSE),"No Equipment Number")</f>
        <v>No Equipment Number</v>
      </c>
      <c r="D286" s="8">
        <f>Summary!$F$2</f>
        <v>45777</v>
      </c>
      <c r="E286" s="7" t="s">
        <v>276</v>
      </c>
      <c r="F286" s="7">
        <v>1</v>
      </c>
      <c r="G286" s="7" t="s">
        <v>2</v>
      </c>
      <c r="H286" s="7">
        <v>4</v>
      </c>
      <c r="I286" s="29">
        <v>0.65</v>
      </c>
      <c r="J286" s="7" t="s">
        <v>3551</v>
      </c>
      <c r="K286" s="21" t="str">
        <f>IFERROR(VLOOKUP(B286,'Equip Table'!A:E,5,FALSE), "No Equipment Rate")</f>
        <v/>
      </c>
      <c r="L286" s="21" t="e">
        <f t="shared" si="4"/>
        <v>#VALUE!</v>
      </c>
      <c r="N286" s="7">
        <f>IF(COUNTIF($B$2:B286, B286)=1, SUMIF($B:$B,$B286,$I:$I),"")</f>
        <v>1</v>
      </c>
    </row>
    <row r="287" spans="1:14" x14ac:dyDescent="0.25">
      <c r="A287" s="7" t="str">
        <f>IF(E287="","",IFERROR(VLOOKUP(E287,'Job Table'!A:D,4,FALSE),"New Job List Needed"))</f>
        <v>WT</v>
      </c>
      <c r="B287" s="7" t="s">
        <v>3285</v>
      </c>
      <c r="C287" s="7" t="str">
        <f>IFERROR(VLOOKUP(B287,'Equip Rates'!A:C,2,FALSE),"No Equipment Number")</f>
        <v>No Equipment Number</v>
      </c>
      <c r="D287" s="8">
        <f>Summary!$F$2</f>
        <v>45777</v>
      </c>
      <c r="E287" s="7" t="s">
        <v>3175</v>
      </c>
      <c r="F287" s="7">
        <v>1</v>
      </c>
      <c r="G287" s="7" t="s">
        <v>2</v>
      </c>
      <c r="H287" s="7">
        <v>4</v>
      </c>
      <c r="I287" s="29">
        <v>0.35</v>
      </c>
      <c r="J287" s="7" t="s">
        <v>3551</v>
      </c>
      <c r="K287" s="21" t="str">
        <f>IFERROR(VLOOKUP(B287,'Equip Table'!A:E,5,FALSE), "No Equipment Rate")</f>
        <v/>
      </c>
      <c r="L287" s="21" t="e">
        <f t="shared" si="4"/>
        <v>#VALUE!</v>
      </c>
      <c r="N287" s="7" t="str">
        <f>IF(COUNTIF($B$2:B287, B287)=1, SUMIF($B:$B,$B287,$I:$I),"")</f>
        <v/>
      </c>
    </row>
    <row r="288" spans="1:14" x14ac:dyDescent="0.25">
      <c r="A288" s="7" t="str">
        <f>IF(E288="","",IFERROR(VLOOKUP(E288,'Job Table'!A:D,4,FALSE),"New Job List Needed"))</f>
        <v>DFW</v>
      </c>
      <c r="B288" s="7" t="s">
        <v>3286</v>
      </c>
      <c r="C288" s="7" t="str">
        <f>IFERROR(VLOOKUP(B288,'Equip Rates'!A:C,2,FALSE),"No Equipment Number")</f>
        <v>No Equipment Number</v>
      </c>
      <c r="D288" s="8">
        <f>Summary!$F$2</f>
        <v>45777</v>
      </c>
      <c r="E288" s="7" t="s">
        <v>3321</v>
      </c>
      <c r="F288" s="7">
        <v>1</v>
      </c>
      <c r="G288" s="7" t="s">
        <v>3592</v>
      </c>
      <c r="H288" s="7">
        <v>4</v>
      </c>
      <c r="I288" s="29">
        <v>0.05</v>
      </c>
      <c r="J288" s="7" t="s">
        <v>3551</v>
      </c>
      <c r="K288" s="21" t="str">
        <f>IFERROR(VLOOKUP(B288,'Equip Table'!A:E,5,FALSE), "No Equipment Rate")</f>
        <v/>
      </c>
      <c r="L288" s="21" t="e">
        <f t="shared" si="4"/>
        <v>#VALUE!</v>
      </c>
      <c r="N288" s="7">
        <f>IF(COUNTIF($B$2:B288, B288)=1, SUMIF($B:$B,$B288,$I:$I),"")</f>
        <v>0.05</v>
      </c>
    </row>
    <row r="289" spans="1:14" x14ac:dyDescent="0.25">
      <c r="A289" s="7" t="str">
        <f>IF(E289="","",IFERROR(VLOOKUP(E289,'Job Table'!A:D,4,FALSE),"New Job List Needed"))</f>
        <v>DFW</v>
      </c>
      <c r="B289" s="7" t="s">
        <v>3287</v>
      </c>
      <c r="C289" s="7" t="str">
        <f>IFERROR(VLOOKUP(B289,'Equip Rates'!A:C,2,FALSE),"No Equipment Number")</f>
        <v>No Equipment Number</v>
      </c>
      <c r="D289" s="8">
        <f>Summary!$F$2</f>
        <v>45777</v>
      </c>
      <c r="E289" s="7" t="s">
        <v>579</v>
      </c>
      <c r="F289" s="7">
        <v>1</v>
      </c>
      <c r="G289" s="7" t="s">
        <v>2</v>
      </c>
      <c r="H289" s="7">
        <v>4</v>
      </c>
      <c r="I289" s="29">
        <v>0.63</v>
      </c>
      <c r="J289" s="7" t="s">
        <v>3551</v>
      </c>
      <c r="K289" s="21" t="str">
        <f>IFERROR(VLOOKUP(B289,'Equip Table'!A:E,5,FALSE), "No Equipment Rate")</f>
        <v/>
      </c>
      <c r="L289" s="21" t="e">
        <f t="shared" si="4"/>
        <v>#VALUE!</v>
      </c>
      <c r="N289" s="7">
        <f>IF(COUNTIF($B$2:B289, B289)=1, SUMIF($B:$B,$B289,$I:$I),"")</f>
        <v>0.63</v>
      </c>
    </row>
    <row r="290" spans="1:14" x14ac:dyDescent="0.25">
      <c r="A290" s="7" t="str">
        <f>IF(E290="","",IFERROR(VLOOKUP(E290,'Job Table'!A:D,4,FALSE),"New Job List Needed"))</f>
        <v>DFW</v>
      </c>
      <c r="B290" s="7" t="s">
        <v>3288</v>
      </c>
      <c r="C290" s="7" t="str">
        <f>IFERROR(VLOOKUP(B290,'Equip Rates'!A:C,2,FALSE),"No Equipment Number")</f>
        <v>No Equipment Number</v>
      </c>
      <c r="D290" s="8">
        <f>Summary!$F$2</f>
        <v>45777</v>
      </c>
      <c r="E290" s="7" t="s">
        <v>18</v>
      </c>
      <c r="F290" s="7">
        <v>1</v>
      </c>
      <c r="G290" s="7" t="s">
        <v>2</v>
      </c>
      <c r="H290" s="7">
        <v>4</v>
      </c>
      <c r="I290" s="29">
        <v>0.4</v>
      </c>
      <c r="J290" s="7" t="s">
        <v>3551</v>
      </c>
      <c r="K290" s="21" t="str">
        <f>IFERROR(VLOOKUP(B290,'Equip Table'!A:E,5,FALSE), "No Equipment Rate")</f>
        <v/>
      </c>
      <c r="L290" s="21" t="e">
        <f t="shared" si="4"/>
        <v>#VALUE!</v>
      </c>
      <c r="N290" s="7">
        <f>IF(COUNTIF($B$2:B290, B290)=1, SUMIF($B:$B,$B290,$I:$I),"")</f>
        <v>0.9900000000000001</v>
      </c>
    </row>
    <row r="291" spans="1:14" x14ac:dyDescent="0.25">
      <c r="A291" s="7" t="str">
        <f>IF(E291="","",IFERROR(VLOOKUP(E291,'Job Table'!A:D,4,FALSE),"New Job List Needed"))</f>
        <v>DFW</v>
      </c>
      <c r="B291" s="7" t="s">
        <v>3288</v>
      </c>
      <c r="C291" s="7" t="str">
        <f>IFERROR(VLOOKUP(B291,'Equip Rates'!A:C,2,FALSE),"No Equipment Number")</f>
        <v>No Equipment Number</v>
      </c>
      <c r="D291" s="8">
        <f>Summary!$F$2</f>
        <v>45777</v>
      </c>
      <c r="E291" s="7" t="s">
        <v>3222</v>
      </c>
      <c r="F291" s="7">
        <v>1</v>
      </c>
      <c r="G291" s="7" t="s">
        <v>2</v>
      </c>
      <c r="H291" s="7">
        <v>4</v>
      </c>
      <c r="I291" s="29">
        <v>0.55000000000000004</v>
      </c>
      <c r="J291" s="7" t="s">
        <v>3551</v>
      </c>
      <c r="K291" s="21" t="str">
        <f>IFERROR(VLOOKUP(B291,'Equip Table'!A:E,5,FALSE), "No Equipment Rate")</f>
        <v/>
      </c>
      <c r="L291" s="21" t="e">
        <f t="shared" si="4"/>
        <v>#VALUE!</v>
      </c>
      <c r="N291" s="7" t="str">
        <f>IF(COUNTIF($B$2:B291, B291)=1, SUMIF($B:$B,$B291,$I:$I),"")</f>
        <v/>
      </c>
    </row>
    <row r="292" spans="1:14" x14ac:dyDescent="0.25">
      <c r="A292" s="7" t="str">
        <f>IF(E292="","",IFERROR(VLOOKUP(E292,'Job Table'!A:D,4,FALSE),"New Job List Needed"))</f>
        <v>DFW</v>
      </c>
      <c r="B292" s="7" t="s">
        <v>3288</v>
      </c>
      <c r="C292" s="7" t="str">
        <f>IFERROR(VLOOKUP(B292,'Equip Rates'!A:C,2,FALSE),"No Equipment Number")</f>
        <v>No Equipment Number</v>
      </c>
      <c r="D292" s="8">
        <f>Summary!$F$2</f>
        <v>45777</v>
      </c>
      <c r="E292" s="7" t="s">
        <v>3342</v>
      </c>
      <c r="F292" s="7">
        <v>1</v>
      </c>
      <c r="G292" s="7" t="s">
        <v>2</v>
      </c>
      <c r="H292" s="7">
        <v>4</v>
      </c>
      <c r="I292" s="29">
        <v>0.04</v>
      </c>
      <c r="J292" s="7" t="s">
        <v>3551</v>
      </c>
      <c r="K292" s="21" t="str">
        <f>IFERROR(VLOOKUP(B292,'Equip Table'!A:E,5,FALSE), "No Equipment Rate")</f>
        <v/>
      </c>
      <c r="L292" s="21" t="e">
        <f t="shared" si="4"/>
        <v>#VALUE!</v>
      </c>
      <c r="N292" s="7" t="str">
        <f>IF(COUNTIF($B$2:B292, B292)=1, SUMIF($B:$B,$B292,$I:$I),"")</f>
        <v/>
      </c>
    </row>
    <row r="293" spans="1:14" x14ac:dyDescent="0.25">
      <c r="A293" s="7" t="str">
        <f>IF(E293="","",IFERROR(VLOOKUP(E293,'Job Table'!A:D,4,FALSE),"New Job List Needed"))</f>
        <v>HOU</v>
      </c>
      <c r="B293" s="7" t="s">
        <v>3289</v>
      </c>
      <c r="C293" s="7" t="str">
        <f>IFERROR(VLOOKUP(B293,'Equip Rates'!A:C,2,FALSE),"No Equipment Number")</f>
        <v>No Equipment Number</v>
      </c>
      <c r="D293" s="8">
        <f>Summary!$F$2</f>
        <v>45777</v>
      </c>
      <c r="E293" s="7" t="s">
        <v>3481</v>
      </c>
      <c r="F293" s="7">
        <v>1</v>
      </c>
      <c r="G293" s="7" t="s">
        <v>3592</v>
      </c>
      <c r="H293" s="7">
        <v>4</v>
      </c>
      <c r="I293" s="29">
        <v>0.19</v>
      </c>
      <c r="J293" s="7" t="s">
        <v>3551</v>
      </c>
      <c r="K293" s="21" t="str">
        <f>IFERROR(VLOOKUP(B293,'Equip Table'!A:E,5,FALSE), "No Equipment Rate")</f>
        <v/>
      </c>
      <c r="L293" s="21" t="e">
        <f t="shared" si="4"/>
        <v>#VALUE!</v>
      </c>
      <c r="N293" s="7">
        <f>IF(COUNTIF($B$2:B293, B293)=1, SUMIF($B:$B,$B293,$I:$I),"")</f>
        <v>0.19</v>
      </c>
    </row>
    <row r="294" spans="1:14" x14ac:dyDescent="0.25">
      <c r="A294" s="7" t="str">
        <f>IF(E294="","",IFERROR(VLOOKUP(E294,'Job Table'!A:D,4,FALSE),"New Job List Needed"))</f>
        <v>DFW</v>
      </c>
      <c r="B294" s="7" t="s">
        <v>3290</v>
      </c>
      <c r="C294" s="7" t="str">
        <f>IFERROR(VLOOKUP(B294,'Equip Rates'!A:C,2,FALSE),"No Equipment Number")</f>
        <v>No Equipment Number</v>
      </c>
      <c r="D294" s="8">
        <f>Summary!$F$2</f>
        <v>45777</v>
      </c>
      <c r="E294" s="7" t="s">
        <v>4</v>
      </c>
      <c r="F294" s="7">
        <v>1</v>
      </c>
      <c r="G294" s="7" t="s">
        <v>2</v>
      </c>
      <c r="H294" s="7">
        <v>4</v>
      </c>
      <c r="I294" s="29">
        <v>0.23</v>
      </c>
      <c r="J294" s="7" t="s">
        <v>3551</v>
      </c>
      <c r="K294" s="21" t="str">
        <f>IFERROR(VLOOKUP(B294,'Equip Table'!A:E,5,FALSE), "No Equipment Rate")</f>
        <v/>
      </c>
      <c r="L294" s="21" t="e">
        <f t="shared" si="4"/>
        <v>#VALUE!</v>
      </c>
      <c r="N294" s="7">
        <f>IF(COUNTIF($B$2:B294, B294)=1, SUMIF($B:$B,$B294,$I:$I),"")</f>
        <v>1.0000000000000002</v>
      </c>
    </row>
    <row r="295" spans="1:14" x14ac:dyDescent="0.25">
      <c r="A295" s="7" t="str">
        <f>IF(E295="","",IFERROR(VLOOKUP(E295,'Job Table'!A:D,4,FALSE),"New Job List Needed"))</f>
        <v>DFW</v>
      </c>
      <c r="B295" s="7" t="s">
        <v>3290</v>
      </c>
      <c r="C295" s="7" t="str">
        <f>IFERROR(VLOOKUP(B295,'Equip Rates'!A:C,2,FALSE),"No Equipment Number")</f>
        <v>No Equipment Number</v>
      </c>
      <c r="D295" s="8">
        <f>Summary!$F$2</f>
        <v>45777</v>
      </c>
      <c r="E295" s="7" t="s">
        <v>6</v>
      </c>
      <c r="F295" s="7">
        <v>1</v>
      </c>
      <c r="G295" s="7" t="s">
        <v>2</v>
      </c>
      <c r="H295" s="7">
        <v>4</v>
      </c>
      <c r="I295" s="29">
        <v>0.1</v>
      </c>
      <c r="J295" s="7" t="s">
        <v>3551</v>
      </c>
      <c r="K295" s="21" t="str">
        <f>IFERROR(VLOOKUP(B295,'Equip Table'!A:E,5,FALSE), "No Equipment Rate")</f>
        <v/>
      </c>
      <c r="L295" s="21" t="e">
        <f t="shared" si="4"/>
        <v>#VALUE!</v>
      </c>
      <c r="N295" s="7" t="str">
        <f>IF(COUNTIF($B$2:B295, B295)=1, SUMIF($B:$B,$B295,$I:$I),"")</f>
        <v/>
      </c>
    </row>
    <row r="296" spans="1:14" x14ac:dyDescent="0.25">
      <c r="A296" s="7" t="str">
        <f>IF(E296="","",IFERROR(VLOOKUP(E296,'Job Table'!A:D,4,FALSE),"New Job List Needed"))</f>
        <v>DFW</v>
      </c>
      <c r="B296" s="7" t="s">
        <v>3290</v>
      </c>
      <c r="C296" s="7" t="str">
        <f>IFERROR(VLOOKUP(B296,'Equip Rates'!A:C,2,FALSE),"No Equipment Number")</f>
        <v>No Equipment Number</v>
      </c>
      <c r="D296" s="8">
        <f>Summary!$F$2</f>
        <v>45777</v>
      </c>
      <c r="E296" s="7" t="s">
        <v>290</v>
      </c>
      <c r="F296" s="7">
        <v>1</v>
      </c>
      <c r="G296" s="7" t="s">
        <v>2</v>
      </c>
      <c r="H296" s="7">
        <v>4</v>
      </c>
      <c r="I296" s="29">
        <v>0.45</v>
      </c>
      <c r="J296" s="7" t="s">
        <v>3551</v>
      </c>
      <c r="K296" s="21" t="str">
        <f>IFERROR(VLOOKUP(B296,'Equip Table'!A:E,5,FALSE), "No Equipment Rate")</f>
        <v/>
      </c>
      <c r="L296" s="21" t="e">
        <f t="shared" si="4"/>
        <v>#VALUE!</v>
      </c>
      <c r="N296" s="7" t="str">
        <f>IF(COUNTIF($B$2:B296, B296)=1, SUMIF($B:$B,$B296,$I:$I),"")</f>
        <v/>
      </c>
    </row>
    <row r="297" spans="1:14" x14ac:dyDescent="0.25">
      <c r="A297" s="7" t="str">
        <f>IF(E297="","",IFERROR(VLOOKUP(E297,'Job Table'!A:D,4,FALSE),"New Job List Needed"))</f>
        <v>DFW</v>
      </c>
      <c r="B297" s="7" t="s">
        <v>3290</v>
      </c>
      <c r="C297" s="7" t="str">
        <f>IFERROR(VLOOKUP(B297,'Equip Rates'!A:C,2,FALSE),"No Equipment Number")</f>
        <v>No Equipment Number</v>
      </c>
      <c r="D297" s="8">
        <f>Summary!$F$2</f>
        <v>45777</v>
      </c>
      <c r="E297" s="7" t="s">
        <v>3321</v>
      </c>
      <c r="F297" s="7">
        <v>1</v>
      </c>
      <c r="G297" s="7" t="s">
        <v>3592</v>
      </c>
      <c r="H297" s="7">
        <v>4</v>
      </c>
      <c r="I297" s="29">
        <v>7.0000000000000007E-2</v>
      </c>
      <c r="J297" s="7" t="s">
        <v>3551</v>
      </c>
      <c r="K297" s="21" t="str">
        <f>IFERROR(VLOOKUP(B297,'Equip Table'!A:E,5,FALSE), "No Equipment Rate")</f>
        <v/>
      </c>
      <c r="L297" s="21" t="e">
        <f t="shared" si="4"/>
        <v>#VALUE!</v>
      </c>
      <c r="N297" s="7" t="str">
        <f>IF(COUNTIF($B$2:B297, B297)=1, SUMIF($B:$B,$B297,$I:$I),"")</f>
        <v/>
      </c>
    </row>
    <row r="298" spans="1:14" x14ac:dyDescent="0.25">
      <c r="A298" s="7" t="str">
        <f>IF(E298="","",IFERROR(VLOOKUP(E298,'Job Table'!A:D,4,FALSE),"New Job List Needed"))</f>
        <v>DFW</v>
      </c>
      <c r="B298" s="7" t="s">
        <v>3290</v>
      </c>
      <c r="C298" s="7" t="str">
        <f>IFERROR(VLOOKUP(B298,'Equip Rates'!A:C,2,FALSE),"No Equipment Number")</f>
        <v>No Equipment Number</v>
      </c>
      <c r="D298" s="8">
        <f>Summary!$F$2</f>
        <v>45777</v>
      </c>
      <c r="E298" s="7" t="s">
        <v>3342</v>
      </c>
      <c r="F298" s="7">
        <v>1</v>
      </c>
      <c r="G298" s="7" t="s">
        <v>2</v>
      </c>
      <c r="H298" s="7">
        <v>4</v>
      </c>
      <c r="I298" s="29">
        <v>0.05</v>
      </c>
      <c r="J298" s="7" t="s">
        <v>3551</v>
      </c>
      <c r="K298" s="21" t="str">
        <f>IFERROR(VLOOKUP(B298,'Equip Table'!A:E,5,FALSE), "No Equipment Rate")</f>
        <v/>
      </c>
      <c r="L298" s="21" t="e">
        <f t="shared" si="4"/>
        <v>#VALUE!</v>
      </c>
      <c r="N298" s="7" t="str">
        <f>IF(COUNTIF($B$2:B298, B298)=1, SUMIF($B:$B,$B298,$I:$I),"")</f>
        <v/>
      </c>
    </row>
    <row r="299" spans="1:14" x14ac:dyDescent="0.25">
      <c r="A299" s="7" t="str">
        <f>IF(E299="","",IFERROR(VLOOKUP(E299,'Job Table'!A:D,4,FALSE),"New Job List Needed"))</f>
        <v>WT</v>
      </c>
      <c r="B299" s="7" t="s">
        <v>3290</v>
      </c>
      <c r="C299" s="7" t="str">
        <f>IFERROR(VLOOKUP(B299,'Equip Rates'!A:C,2,FALSE),"No Equipment Number")</f>
        <v>No Equipment Number</v>
      </c>
      <c r="D299" s="8">
        <f>Summary!$F$2</f>
        <v>45777</v>
      </c>
      <c r="E299" s="7" t="s">
        <v>240</v>
      </c>
      <c r="F299" s="7">
        <v>1</v>
      </c>
      <c r="G299" s="7" t="s">
        <v>2</v>
      </c>
      <c r="H299" s="7">
        <v>4</v>
      </c>
      <c r="I299" s="29">
        <v>0.1</v>
      </c>
      <c r="J299" s="7" t="s">
        <v>3551</v>
      </c>
      <c r="K299" s="21" t="str">
        <f>IFERROR(VLOOKUP(B299,'Equip Table'!A:E,5,FALSE), "No Equipment Rate")</f>
        <v/>
      </c>
      <c r="L299" s="21" t="e">
        <f t="shared" si="4"/>
        <v>#VALUE!</v>
      </c>
      <c r="N299" s="7" t="str">
        <f>IF(COUNTIF($B$2:B299, B299)=1, SUMIF($B:$B,$B299,$I:$I),"")</f>
        <v/>
      </c>
    </row>
    <row r="300" spans="1:14" x14ac:dyDescent="0.25">
      <c r="A300" s="7" t="str">
        <f>IF(E300="","",IFERROR(VLOOKUP(E300,'Job Table'!A:D,4,FALSE),"New Job List Needed"))</f>
        <v>DFW</v>
      </c>
      <c r="B300" s="7" t="s">
        <v>3301</v>
      </c>
      <c r="C300" s="7" t="str">
        <f>IFERROR(VLOOKUP(B300,'Equip Rates'!A:C,2,FALSE),"No Equipment Number")</f>
        <v>No Equipment Number</v>
      </c>
      <c r="D300" s="8">
        <f>Summary!$F$2</f>
        <v>45777</v>
      </c>
      <c r="E300" s="7" t="s">
        <v>4</v>
      </c>
      <c r="F300" s="7">
        <v>1</v>
      </c>
      <c r="G300" s="7" t="s">
        <v>2</v>
      </c>
      <c r="H300" s="7">
        <v>4</v>
      </c>
      <c r="I300" s="29">
        <v>0.46</v>
      </c>
      <c r="J300" s="7" t="s">
        <v>3551</v>
      </c>
      <c r="K300" s="21" t="str">
        <f>IFERROR(VLOOKUP(B300,'Equip Table'!A:E,5,FALSE), "No Equipment Rate")</f>
        <v/>
      </c>
      <c r="L300" s="21" t="e">
        <f t="shared" si="4"/>
        <v>#VALUE!</v>
      </c>
      <c r="N300" s="7">
        <f>IF(COUNTIF($B$2:B300, B300)=1, SUMIF($B:$B,$B300,$I:$I),"")</f>
        <v>1</v>
      </c>
    </row>
    <row r="301" spans="1:14" x14ac:dyDescent="0.25">
      <c r="A301" s="7" t="str">
        <f>IF(E301="","",IFERROR(VLOOKUP(E301,'Job Table'!A:D,4,FALSE),"New Job List Needed"))</f>
        <v>DFW</v>
      </c>
      <c r="B301" s="7" t="s">
        <v>3301</v>
      </c>
      <c r="C301" s="7" t="str">
        <f>IFERROR(VLOOKUP(B301,'Equip Rates'!A:C,2,FALSE),"No Equipment Number")</f>
        <v>No Equipment Number</v>
      </c>
      <c r="D301" s="8">
        <f>Summary!$F$2</f>
        <v>45777</v>
      </c>
      <c r="E301" s="7" t="s">
        <v>6</v>
      </c>
      <c r="F301" s="7">
        <v>1</v>
      </c>
      <c r="G301" s="7" t="s">
        <v>2</v>
      </c>
      <c r="H301" s="7">
        <v>4</v>
      </c>
      <c r="I301" s="29">
        <v>0.06</v>
      </c>
      <c r="J301" s="7" t="s">
        <v>3551</v>
      </c>
      <c r="K301" s="21" t="str">
        <f>IFERROR(VLOOKUP(B301,'Equip Table'!A:E,5,FALSE), "No Equipment Rate")</f>
        <v/>
      </c>
      <c r="L301" s="21" t="e">
        <f t="shared" si="4"/>
        <v>#VALUE!</v>
      </c>
      <c r="N301" s="7" t="str">
        <f>IF(COUNTIF($B$2:B301, B301)=1, SUMIF($B:$B,$B301,$I:$I),"")</f>
        <v/>
      </c>
    </row>
    <row r="302" spans="1:14" x14ac:dyDescent="0.25">
      <c r="A302" s="7" t="str">
        <f>IF(E302="","",IFERROR(VLOOKUP(E302,'Job Table'!A:D,4,FALSE),"New Job List Needed"))</f>
        <v>DFW</v>
      </c>
      <c r="B302" s="7" t="s">
        <v>3301</v>
      </c>
      <c r="C302" s="7" t="str">
        <f>IFERROR(VLOOKUP(B302,'Equip Rates'!A:C,2,FALSE),"No Equipment Number")</f>
        <v>No Equipment Number</v>
      </c>
      <c r="D302" s="8">
        <f>Summary!$F$2</f>
        <v>45777</v>
      </c>
      <c r="E302" s="7" t="s">
        <v>290</v>
      </c>
      <c r="F302" s="7">
        <v>1</v>
      </c>
      <c r="G302" s="7" t="s">
        <v>2</v>
      </c>
      <c r="H302" s="7">
        <v>4</v>
      </c>
      <c r="I302" s="29">
        <v>0.48</v>
      </c>
      <c r="J302" s="7" t="s">
        <v>3551</v>
      </c>
      <c r="K302" s="21" t="str">
        <f>IFERROR(VLOOKUP(B302,'Equip Table'!A:E,5,FALSE), "No Equipment Rate")</f>
        <v/>
      </c>
      <c r="L302" s="21" t="e">
        <f t="shared" si="4"/>
        <v>#VALUE!</v>
      </c>
      <c r="N302" s="7" t="str">
        <f>IF(COUNTIF($B$2:B302, B302)=1, SUMIF($B:$B,$B302,$I:$I),"")</f>
        <v/>
      </c>
    </row>
    <row r="303" spans="1:14" x14ac:dyDescent="0.25">
      <c r="A303" s="7" t="str">
        <f>IF(E303="","",IFERROR(VLOOKUP(E303,'Job Table'!A:D,4,FALSE),"New Job List Needed"))</f>
        <v>WT</v>
      </c>
      <c r="B303" s="7" t="s">
        <v>104</v>
      </c>
      <c r="C303" s="7" t="str">
        <f>IFERROR(VLOOKUP(B303,'Equip Rates'!A:C,2,FALSE),"No Equipment Number")</f>
        <v>No Equipment Number</v>
      </c>
      <c r="D303" s="8">
        <f>Summary!$F$2</f>
        <v>45777</v>
      </c>
      <c r="E303" s="7" t="s">
        <v>240</v>
      </c>
      <c r="F303" s="7">
        <v>1</v>
      </c>
      <c r="G303" s="7" t="s">
        <v>2</v>
      </c>
      <c r="H303" s="7">
        <v>4</v>
      </c>
      <c r="I303" s="29">
        <v>0.05</v>
      </c>
      <c r="J303" s="7" t="s">
        <v>3551</v>
      </c>
      <c r="K303" s="21" t="str">
        <f>IFERROR(VLOOKUP(B303,'Equip Table'!A:E,5,FALSE), "No Equipment Rate")</f>
        <v/>
      </c>
      <c r="L303" s="21" t="e">
        <f t="shared" si="4"/>
        <v>#VALUE!</v>
      </c>
      <c r="N303" s="7">
        <f>IF(COUNTIF($B$2:B303, B303)=1, SUMIF($B:$B,$B303,$I:$I),"")</f>
        <v>0.12000000000000001</v>
      </c>
    </row>
    <row r="304" spans="1:14" x14ac:dyDescent="0.25">
      <c r="A304" s="7" t="str">
        <f>IF(E304="","",IFERROR(VLOOKUP(E304,'Job Table'!A:D,4,FALSE),"New Job List Needed"))</f>
        <v>WT</v>
      </c>
      <c r="B304" s="7" t="s">
        <v>104</v>
      </c>
      <c r="C304" s="7" t="str">
        <f>IFERROR(VLOOKUP(B304,'Equip Rates'!A:C,2,FALSE),"No Equipment Number")</f>
        <v>No Equipment Number</v>
      </c>
      <c r="D304" s="8">
        <f>Summary!$F$2</f>
        <v>45777</v>
      </c>
      <c r="E304" s="7" t="s">
        <v>3175</v>
      </c>
      <c r="F304" s="7">
        <v>1</v>
      </c>
      <c r="G304" s="7" t="s">
        <v>2</v>
      </c>
      <c r="H304" s="7">
        <v>4</v>
      </c>
      <c r="I304" s="29">
        <v>7.0000000000000007E-2</v>
      </c>
      <c r="J304" s="7" t="s">
        <v>3551</v>
      </c>
      <c r="K304" s="21" t="str">
        <f>IFERROR(VLOOKUP(B304,'Equip Table'!A:E,5,FALSE), "No Equipment Rate")</f>
        <v/>
      </c>
      <c r="L304" s="21" t="e">
        <f t="shared" si="4"/>
        <v>#VALUE!</v>
      </c>
      <c r="N304" s="7" t="str">
        <f>IF(COUNTIF($B$2:B304, B304)=1, SUMIF($B:$B,$B304,$I:$I),"")</f>
        <v/>
      </c>
    </row>
    <row r="305" spans="1:14" x14ac:dyDescent="0.25">
      <c r="A305" s="7" t="str">
        <f>IF(E305="","",IFERROR(VLOOKUP(E305,'Job Table'!A:D,4,FALSE),"New Job List Needed"))</f>
        <v>DFW</v>
      </c>
      <c r="B305" s="7" t="s">
        <v>105</v>
      </c>
      <c r="C305" s="7" t="str">
        <f>IFERROR(VLOOKUP(B305,'Equip Rates'!A:C,2,FALSE),"No Equipment Number")</f>
        <v>No Equipment Number</v>
      </c>
      <c r="D305" s="8">
        <f>Summary!$F$2</f>
        <v>45777</v>
      </c>
      <c r="E305" s="7" t="s">
        <v>288</v>
      </c>
      <c r="F305" s="7">
        <v>1</v>
      </c>
      <c r="G305" s="7" t="s">
        <v>2</v>
      </c>
      <c r="H305" s="7">
        <v>4</v>
      </c>
      <c r="I305" s="29">
        <v>1</v>
      </c>
      <c r="J305" s="7" t="s">
        <v>3551</v>
      </c>
      <c r="K305" s="21" t="str">
        <f>IFERROR(VLOOKUP(B305,'Equip Table'!A:E,5,FALSE), "No Equipment Rate")</f>
        <v/>
      </c>
      <c r="L305" s="21" t="e">
        <f t="shared" si="4"/>
        <v>#VALUE!</v>
      </c>
      <c r="N305" s="7">
        <f>IF(COUNTIF($B$2:B305, B305)=1, SUMIF($B:$B,$B305,$I:$I),"")</f>
        <v>1</v>
      </c>
    </row>
    <row r="306" spans="1:14" x14ac:dyDescent="0.25">
      <c r="A306" s="7" t="str">
        <f>IF(E306="","",IFERROR(VLOOKUP(E306,'Job Table'!A:D,4,FALSE),"New Job List Needed"))</f>
        <v>DFW</v>
      </c>
      <c r="B306" s="7" t="s">
        <v>62</v>
      </c>
      <c r="C306" s="7" t="str">
        <f>IFERROR(VLOOKUP(B306,'Equip Rates'!A:C,2,FALSE),"No Equipment Number")</f>
        <v>No Equipment Number</v>
      </c>
      <c r="D306" s="8">
        <f>Summary!$F$2</f>
        <v>45777</v>
      </c>
      <c r="E306" s="7" t="s">
        <v>290</v>
      </c>
      <c r="F306" s="7">
        <v>1</v>
      </c>
      <c r="G306" s="7" t="s">
        <v>2</v>
      </c>
      <c r="H306" s="7">
        <v>4</v>
      </c>
      <c r="I306" s="29">
        <v>0.62</v>
      </c>
      <c r="J306" s="7" t="s">
        <v>3551</v>
      </c>
      <c r="K306" s="21" t="str">
        <f>IFERROR(VLOOKUP(B306,'Equip Table'!A:E,5,FALSE), "No Equipment Rate")</f>
        <v/>
      </c>
      <c r="L306" s="21" t="e">
        <f t="shared" si="4"/>
        <v>#VALUE!</v>
      </c>
      <c r="N306" s="7">
        <f>IF(COUNTIF($B$2:B306, B306)=1, SUMIF($B:$B,$B306,$I:$I),"")</f>
        <v>0.62</v>
      </c>
    </row>
    <row r="307" spans="1:14" x14ac:dyDescent="0.25">
      <c r="A307" s="7" t="str">
        <f>IF(E307="","",IFERROR(VLOOKUP(E307,'Job Table'!A:D,4,FALSE),"New Job List Needed"))</f>
        <v>DFW</v>
      </c>
      <c r="B307" s="7" t="s">
        <v>63</v>
      </c>
      <c r="C307" s="7" t="str">
        <f>IFERROR(VLOOKUP(B307,'Equip Rates'!A:C,2,FALSE),"No Equipment Number")</f>
        <v>No Equipment Number</v>
      </c>
      <c r="D307" s="8">
        <f>Summary!$F$2</f>
        <v>45777</v>
      </c>
      <c r="E307" s="7" t="s">
        <v>574</v>
      </c>
      <c r="F307" s="7">
        <v>1</v>
      </c>
      <c r="G307" s="7" t="s">
        <v>2</v>
      </c>
      <c r="H307" s="7">
        <v>4</v>
      </c>
      <c r="I307" s="29">
        <v>1</v>
      </c>
      <c r="J307" s="7" t="s">
        <v>3551</v>
      </c>
      <c r="K307" s="21" t="str">
        <f>IFERROR(VLOOKUP(B307,'Equip Table'!A:E,5,FALSE), "No Equipment Rate")</f>
        <v/>
      </c>
      <c r="L307" s="21" t="e">
        <f t="shared" si="4"/>
        <v>#VALUE!</v>
      </c>
      <c r="N307" s="7">
        <f>IF(COUNTIF($B$2:B307, B307)=1, SUMIF($B:$B,$B307,$I:$I),"")</f>
        <v>1</v>
      </c>
    </row>
    <row r="308" spans="1:14" x14ac:dyDescent="0.25">
      <c r="A308" s="7" t="str">
        <f>IF(E308="","",IFERROR(VLOOKUP(E308,'Job Table'!A:D,4,FALSE),"New Job List Needed"))</f>
        <v>DFW</v>
      </c>
      <c r="B308" s="7" t="s">
        <v>64</v>
      </c>
      <c r="C308" s="7" t="str">
        <f>IFERROR(VLOOKUP(B308,'Equip Rates'!A:C,2,FALSE),"No Equipment Number")</f>
        <v>No Equipment Number</v>
      </c>
      <c r="D308" s="8">
        <f>Summary!$F$2</f>
        <v>45777</v>
      </c>
      <c r="E308" s="7" t="s">
        <v>290</v>
      </c>
      <c r="F308" s="7">
        <v>1</v>
      </c>
      <c r="G308" s="7" t="s">
        <v>2</v>
      </c>
      <c r="H308" s="7">
        <v>4</v>
      </c>
      <c r="I308" s="29">
        <v>1</v>
      </c>
      <c r="J308" s="7" t="s">
        <v>3551</v>
      </c>
      <c r="K308" s="21" t="str">
        <f>IFERROR(VLOOKUP(B308,'Equip Table'!A:E,5,FALSE), "No Equipment Rate")</f>
        <v/>
      </c>
      <c r="L308" s="21" t="e">
        <f t="shared" si="4"/>
        <v>#VALUE!</v>
      </c>
      <c r="N308" s="7">
        <f>IF(COUNTIF($B$2:B308, B308)=1, SUMIF($B:$B,$B308,$I:$I),"")</f>
        <v>1</v>
      </c>
    </row>
    <row r="309" spans="1:14" x14ac:dyDescent="0.25">
      <c r="A309" s="7" t="str">
        <f>IF(E309="","",IFERROR(VLOOKUP(E309,'Job Table'!A:D,4,FALSE),"New Job List Needed"))</f>
        <v>WT</v>
      </c>
      <c r="B309" s="7" t="s">
        <v>248</v>
      </c>
      <c r="C309" s="7" t="str">
        <f>IFERROR(VLOOKUP(B309,'Equip Rates'!A:C,2,FALSE),"No Equipment Number")</f>
        <v>No Equipment Number</v>
      </c>
      <c r="D309" s="8">
        <f>Summary!$F$2</f>
        <v>45777</v>
      </c>
      <c r="E309" s="7" t="s">
        <v>3175</v>
      </c>
      <c r="F309" s="7">
        <v>1</v>
      </c>
      <c r="G309" s="7" t="s">
        <v>2</v>
      </c>
      <c r="H309" s="7">
        <v>4</v>
      </c>
      <c r="I309" s="29">
        <v>1</v>
      </c>
      <c r="J309" s="7" t="s">
        <v>3551</v>
      </c>
      <c r="K309" s="21" t="str">
        <f>IFERROR(VLOOKUP(B309,'Equip Table'!A:E,5,FALSE), "No Equipment Rate")</f>
        <v/>
      </c>
      <c r="L309" s="21" t="e">
        <f t="shared" si="4"/>
        <v>#VALUE!</v>
      </c>
      <c r="N309" s="7">
        <f>IF(COUNTIF($B$2:B309, B309)=1, SUMIF($B:$B,$B309,$I:$I),"")</f>
        <v>1</v>
      </c>
    </row>
    <row r="310" spans="1:14" x14ac:dyDescent="0.25">
      <c r="A310" s="7" t="str">
        <f>IF(E310="","",IFERROR(VLOOKUP(E310,'Job Table'!A:D,4,FALSE),"New Job List Needed"))</f>
        <v>DFW</v>
      </c>
      <c r="B310" s="7" t="s">
        <v>307</v>
      </c>
      <c r="C310" s="7" t="str">
        <f>IFERROR(VLOOKUP(B310,'Equip Rates'!A:C,2,FALSE),"No Equipment Number")</f>
        <v>No Equipment Number</v>
      </c>
      <c r="D310" s="8">
        <f>Summary!$F$2</f>
        <v>45777</v>
      </c>
      <c r="E310" s="7" t="s">
        <v>292</v>
      </c>
      <c r="F310" s="7">
        <v>1</v>
      </c>
      <c r="G310" s="7" t="s">
        <v>2</v>
      </c>
      <c r="H310" s="7">
        <v>4</v>
      </c>
      <c r="I310" s="29">
        <v>0.27</v>
      </c>
      <c r="J310" s="7" t="s">
        <v>3551</v>
      </c>
      <c r="K310" s="21" t="str">
        <f>IFERROR(VLOOKUP(B310,'Equip Table'!A:E,5,FALSE), "No Equipment Rate")</f>
        <v/>
      </c>
      <c r="L310" s="21" t="e">
        <f t="shared" si="4"/>
        <v>#VALUE!</v>
      </c>
      <c r="N310" s="7">
        <f>IF(COUNTIF($B$2:B310, B310)=1, SUMIF($B:$B,$B310,$I:$I),"")</f>
        <v>0.5</v>
      </c>
    </row>
    <row r="311" spans="1:14" x14ac:dyDescent="0.25">
      <c r="A311" s="7" t="str">
        <f>IF(E311="","",IFERROR(VLOOKUP(E311,'Job Table'!A:D,4,FALSE),"New Job List Needed"))</f>
        <v>DFW</v>
      </c>
      <c r="B311" s="7" t="s">
        <v>307</v>
      </c>
      <c r="C311" s="7" t="str">
        <f>IFERROR(VLOOKUP(B311,'Equip Rates'!A:C,2,FALSE),"No Equipment Number")</f>
        <v>No Equipment Number</v>
      </c>
      <c r="D311" s="8">
        <f>Summary!$F$2</f>
        <v>45777</v>
      </c>
      <c r="E311" s="7" t="s">
        <v>574</v>
      </c>
      <c r="F311" s="7">
        <v>1</v>
      </c>
      <c r="G311" s="7" t="s">
        <v>2</v>
      </c>
      <c r="H311" s="7">
        <v>4</v>
      </c>
      <c r="I311" s="29">
        <v>0.23</v>
      </c>
      <c r="J311" s="7" t="s">
        <v>3551</v>
      </c>
      <c r="K311" s="21" t="str">
        <f>IFERROR(VLOOKUP(B311,'Equip Table'!A:E,5,FALSE), "No Equipment Rate")</f>
        <v/>
      </c>
      <c r="L311" s="21" t="e">
        <f t="shared" si="4"/>
        <v>#VALUE!</v>
      </c>
      <c r="N311" s="7" t="str">
        <f>IF(COUNTIF($B$2:B311, B311)=1, SUMIF($B:$B,$B311,$I:$I),"")</f>
        <v/>
      </c>
    </row>
    <row r="312" spans="1:14" x14ac:dyDescent="0.25">
      <c r="A312" s="7" t="str">
        <f>IF(E312="","",IFERROR(VLOOKUP(E312,'Job Table'!A:D,4,FALSE),"New Job List Needed"))</f>
        <v>WT</v>
      </c>
      <c r="B312" s="7" t="s">
        <v>301</v>
      </c>
      <c r="C312" s="7" t="str">
        <f>IFERROR(VLOOKUP(B312,'Equip Rates'!A:C,2,FALSE),"No Equipment Number")</f>
        <v>No Equipment Number</v>
      </c>
      <c r="D312" s="8">
        <f>Summary!$F$2</f>
        <v>45777</v>
      </c>
      <c r="E312" s="7" t="s">
        <v>240</v>
      </c>
      <c r="F312" s="7">
        <v>1</v>
      </c>
      <c r="G312" s="7" t="s">
        <v>2</v>
      </c>
      <c r="H312" s="7">
        <v>4</v>
      </c>
      <c r="I312" s="29">
        <v>0.3</v>
      </c>
      <c r="J312" s="7" t="s">
        <v>3551</v>
      </c>
      <c r="K312" s="21" t="str">
        <f>IFERROR(VLOOKUP(B312,'Equip Table'!A:E,5,FALSE), "No Equipment Rate")</f>
        <v/>
      </c>
      <c r="L312" s="21" t="e">
        <f t="shared" si="4"/>
        <v>#VALUE!</v>
      </c>
      <c r="N312" s="7">
        <f>IF(COUNTIF($B$2:B312, B312)=1, SUMIF($B:$B,$B312,$I:$I),"")</f>
        <v>1</v>
      </c>
    </row>
    <row r="313" spans="1:14" x14ac:dyDescent="0.25">
      <c r="A313" s="7" t="str">
        <f>IF(E313="","",IFERROR(VLOOKUP(E313,'Job Table'!A:D,4,FALSE),"New Job List Needed"))</f>
        <v>WT</v>
      </c>
      <c r="B313" s="7" t="s">
        <v>301</v>
      </c>
      <c r="C313" s="7" t="str">
        <f>IFERROR(VLOOKUP(B313,'Equip Rates'!A:C,2,FALSE),"No Equipment Number")</f>
        <v>No Equipment Number</v>
      </c>
      <c r="D313" s="8">
        <f>Summary!$F$2</f>
        <v>45777</v>
      </c>
      <c r="E313" s="7" t="s">
        <v>3175</v>
      </c>
      <c r="F313" s="7">
        <v>1</v>
      </c>
      <c r="G313" s="7" t="s">
        <v>2</v>
      </c>
      <c r="H313" s="7">
        <v>4</v>
      </c>
      <c r="I313" s="29">
        <v>0.7</v>
      </c>
      <c r="J313" s="7" t="s">
        <v>3551</v>
      </c>
      <c r="K313" s="21" t="str">
        <f>IFERROR(VLOOKUP(B313,'Equip Table'!A:E,5,FALSE), "No Equipment Rate")</f>
        <v/>
      </c>
      <c r="L313" s="21" t="e">
        <f t="shared" si="4"/>
        <v>#VALUE!</v>
      </c>
      <c r="N313" s="7" t="str">
        <f>IF(COUNTIF($B$2:B313, B313)=1, SUMIF($B:$B,$B313,$I:$I),"")</f>
        <v/>
      </c>
    </row>
    <row r="314" spans="1:14" x14ac:dyDescent="0.25">
      <c r="A314" s="7" t="str">
        <f>IF(E314="","",IFERROR(VLOOKUP(E314,'Job Table'!A:D,4,FALSE),"New Job List Needed"))</f>
        <v>WT</v>
      </c>
      <c r="B314" s="7" t="s">
        <v>66</v>
      </c>
      <c r="C314" s="7" t="str">
        <f>IFERROR(VLOOKUP(B314,'Equip Rates'!A:C,2,FALSE),"No Equipment Number")</f>
        <v>No Equipment Number</v>
      </c>
      <c r="D314" s="8">
        <f>Summary!$F$2</f>
        <v>45777</v>
      </c>
      <c r="E314" s="7" t="s">
        <v>3175</v>
      </c>
      <c r="F314" s="7">
        <v>1</v>
      </c>
      <c r="G314" s="7" t="s">
        <v>2</v>
      </c>
      <c r="H314" s="7">
        <v>4</v>
      </c>
      <c r="I314" s="29">
        <v>1</v>
      </c>
      <c r="J314" s="7" t="s">
        <v>3551</v>
      </c>
      <c r="K314" s="21" t="str">
        <f>IFERROR(VLOOKUP(B314,'Equip Table'!A:E,5,FALSE), "No Equipment Rate")</f>
        <v/>
      </c>
      <c r="L314" s="21" t="e">
        <f t="shared" si="4"/>
        <v>#VALUE!</v>
      </c>
      <c r="N314" s="7">
        <f>IF(COUNTIF($B$2:B314, B314)=1, SUMIF($B:$B,$B314,$I:$I),"")</f>
        <v>1</v>
      </c>
    </row>
    <row r="315" spans="1:14" x14ac:dyDescent="0.25">
      <c r="A315" s="7" t="str">
        <f>IF(E315="","",IFERROR(VLOOKUP(E315,'Job Table'!A:D,4,FALSE),"New Job List Needed"))</f>
        <v>DFW</v>
      </c>
      <c r="B315" s="7" t="s">
        <v>67</v>
      </c>
      <c r="C315" s="7" t="str">
        <f>IFERROR(VLOOKUP(B315,'Equip Rates'!A:C,2,FALSE),"No Equipment Number")</f>
        <v>No Equipment Number</v>
      </c>
      <c r="D315" s="8">
        <f>Summary!$F$2</f>
        <v>45777</v>
      </c>
      <c r="E315" s="7" t="s">
        <v>290</v>
      </c>
      <c r="F315" s="7">
        <v>1</v>
      </c>
      <c r="G315" s="7" t="s">
        <v>2</v>
      </c>
      <c r="H315" s="7">
        <v>4</v>
      </c>
      <c r="I315" s="29">
        <v>0.59</v>
      </c>
      <c r="J315" s="7" t="s">
        <v>3551</v>
      </c>
      <c r="K315" s="21" t="str">
        <f>IFERROR(VLOOKUP(B315,'Equip Table'!A:E,5,FALSE), "No Equipment Rate")</f>
        <v/>
      </c>
      <c r="L315" s="21" t="e">
        <f t="shared" si="4"/>
        <v>#VALUE!</v>
      </c>
      <c r="N315" s="7">
        <f>IF(COUNTIF($B$2:B315, B315)=1, SUMIF($B:$B,$B315,$I:$I),"")</f>
        <v>0.59</v>
      </c>
    </row>
    <row r="316" spans="1:14" x14ac:dyDescent="0.25">
      <c r="A316" s="7" t="str">
        <f>IF(E316="","",IFERROR(VLOOKUP(E316,'Job Table'!A:D,4,FALSE),"New Job List Needed"))</f>
        <v>WT</v>
      </c>
      <c r="B316" s="7" t="s">
        <v>249</v>
      </c>
      <c r="C316" s="7" t="str">
        <f>IFERROR(VLOOKUP(B316,'Equip Rates'!A:C,2,FALSE),"No Equipment Number")</f>
        <v>No Equipment Number</v>
      </c>
      <c r="D316" s="8">
        <f>Summary!$F$2</f>
        <v>45777</v>
      </c>
      <c r="E316" s="7" t="s">
        <v>3175</v>
      </c>
      <c r="F316" s="7">
        <v>1</v>
      </c>
      <c r="G316" s="7" t="s">
        <v>2</v>
      </c>
      <c r="H316" s="7">
        <v>4</v>
      </c>
      <c r="I316" s="29">
        <v>1</v>
      </c>
      <c r="J316" s="7" t="s">
        <v>3551</v>
      </c>
      <c r="K316" s="21" t="str">
        <f>IFERROR(VLOOKUP(B316,'Equip Table'!A:E,5,FALSE), "No Equipment Rate")</f>
        <v/>
      </c>
      <c r="L316" s="21" t="e">
        <f t="shared" si="4"/>
        <v>#VALUE!</v>
      </c>
      <c r="N316" s="7">
        <f>IF(COUNTIF($B$2:B316, B316)=1, SUMIF($B:$B,$B316,$I:$I),"")</f>
        <v>1</v>
      </c>
    </row>
    <row r="317" spans="1:14" x14ac:dyDescent="0.25">
      <c r="A317" s="7" t="str">
        <f>IF(E317="","",IFERROR(VLOOKUP(E317,'Job Table'!A:D,4,FALSE),"New Job List Needed"))</f>
        <v>DFW</v>
      </c>
      <c r="B317" s="7" t="s">
        <v>68</v>
      </c>
      <c r="C317" s="7" t="str">
        <f>IFERROR(VLOOKUP(B317,'Equip Rates'!A:C,2,FALSE),"No Equipment Number")</f>
        <v>No Equipment Number</v>
      </c>
      <c r="D317" s="8">
        <f>Summary!$F$2</f>
        <v>45777</v>
      </c>
      <c r="E317" s="7" t="s">
        <v>290</v>
      </c>
      <c r="F317" s="7">
        <v>1</v>
      </c>
      <c r="G317" s="7" t="s">
        <v>2</v>
      </c>
      <c r="H317" s="7">
        <v>4</v>
      </c>
      <c r="I317" s="29">
        <v>1</v>
      </c>
      <c r="J317" s="7" t="s">
        <v>3551</v>
      </c>
      <c r="K317" s="21" t="str">
        <f>IFERROR(VLOOKUP(B317,'Equip Table'!A:E,5,FALSE), "No Equipment Rate")</f>
        <v/>
      </c>
      <c r="L317" s="21" t="e">
        <f t="shared" si="4"/>
        <v>#VALUE!</v>
      </c>
      <c r="N317" s="7">
        <f>IF(COUNTIF($B$2:B317, B317)=1, SUMIF($B:$B,$B317,$I:$I),"")</f>
        <v>1</v>
      </c>
    </row>
    <row r="318" spans="1:14" x14ac:dyDescent="0.25">
      <c r="A318" s="7" t="str">
        <f>IF(E318="","",IFERROR(VLOOKUP(E318,'Job Table'!A:D,4,FALSE),"New Job List Needed"))</f>
        <v>DFW</v>
      </c>
      <c r="B318" s="7" t="s">
        <v>302</v>
      </c>
      <c r="C318" s="7" t="str">
        <f>IFERROR(VLOOKUP(B318,'Equip Rates'!A:C,2,FALSE),"No Equipment Number")</f>
        <v>No Equipment Number</v>
      </c>
      <c r="D318" s="8">
        <f>Summary!$F$2</f>
        <v>45777</v>
      </c>
      <c r="E318" s="7" t="s">
        <v>3173</v>
      </c>
      <c r="F318" s="7">
        <v>1</v>
      </c>
      <c r="G318" s="7" t="s">
        <v>2</v>
      </c>
      <c r="H318" s="7">
        <v>4</v>
      </c>
      <c r="I318" s="29">
        <v>1</v>
      </c>
      <c r="J318" s="7" t="s">
        <v>3551</v>
      </c>
      <c r="K318" s="21" t="str">
        <f>IFERROR(VLOOKUP(B318,'Equip Table'!A:E,5,FALSE), "No Equipment Rate")</f>
        <v/>
      </c>
      <c r="L318" s="21" t="e">
        <f t="shared" si="4"/>
        <v>#VALUE!</v>
      </c>
      <c r="N318" s="7">
        <f>IF(COUNTIF($B$2:B318, B318)=1, SUMIF($B:$B,$B318,$I:$I),"")</f>
        <v>1</v>
      </c>
    </row>
    <row r="319" spans="1:14" x14ac:dyDescent="0.25">
      <c r="A319" s="7" t="str">
        <f>IF(E319="","",IFERROR(VLOOKUP(E319,'Job Table'!A:D,4,FALSE),"New Job List Needed"))</f>
        <v>DFW</v>
      </c>
      <c r="B319" s="7" t="s">
        <v>308</v>
      </c>
      <c r="C319" s="7" t="str">
        <f>IFERROR(VLOOKUP(B319,'Equip Rates'!A:C,2,FALSE),"No Equipment Number")</f>
        <v>No Equipment Number</v>
      </c>
      <c r="D319" s="8">
        <f>Summary!$F$2</f>
        <v>45777</v>
      </c>
      <c r="E319" s="7" t="s">
        <v>292</v>
      </c>
      <c r="F319" s="7">
        <v>1</v>
      </c>
      <c r="G319" s="7" t="s">
        <v>2</v>
      </c>
      <c r="H319" s="7">
        <v>4</v>
      </c>
      <c r="I319" s="29">
        <v>1</v>
      </c>
      <c r="J319" s="7" t="s">
        <v>3551</v>
      </c>
      <c r="K319" s="21" t="str">
        <f>IFERROR(VLOOKUP(B319,'Equip Table'!A:E,5,FALSE), "No Equipment Rate")</f>
        <v/>
      </c>
      <c r="L319" s="21" t="e">
        <f t="shared" si="4"/>
        <v>#VALUE!</v>
      </c>
      <c r="N319" s="7">
        <f>IF(COUNTIF($B$2:B319, B319)=1, SUMIF($B:$B,$B319,$I:$I),"")</f>
        <v>1</v>
      </c>
    </row>
    <row r="320" spans="1:14" x14ac:dyDescent="0.25">
      <c r="A320" s="7" t="str">
        <f>IF(E320="","",IFERROR(VLOOKUP(E320,'Job Table'!A:D,4,FALSE),"New Job List Needed"))</f>
        <v>DFW</v>
      </c>
      <c r="B320" s="7" t="s">
        <v>29</v>
      </c>
      <c r="C320" s="7" t="str">
        <f>IFERROR(VLOOKUP(B320,'Equip Rates'!A:C,2,FALSE),"No Equipment Number")</f>
        <v>No Equipment Number</v>
      </c>
      <c r="D320" s="8">
        <f>Summary!$F$2</f>
        <v>45777</v>
      </c>
      <c r="E320" s="7" t="s">
        <v>276</v>
      </c>
      <c r="F320" s="7">
        <v>1</v>
      </c>
      <c r="G320" s="7" t="s">
        <v>2</v>
      </c>
      <c r="H320" s="7">
        <v>4</v>
      </c>
      <c r="I320" s="29">
        <v>0.81</v>
      </c>
      <c r="J320" s="7" t="s">
        <v>3551</v>
      </c>
      <c r="K320" s="21" t="str">
        <f>IFERROR(VLOOKUP(B320,'Equip Table'!A:E,5,FALSE), "No Equipment Rate")</f>
        <v/>
      </c>
      <c r="L320" s="21" t="e">
        <f t="shared" si="4"/>
        <v>#VALUE!</v>
      </c>
      <c r="N320" s="7">
        <f>IF(COUNTIF($B$2:B320, B320)=1, SUMIF($B:$B,$B320,$I:$I),"")</f>
        <v>0.8600000000000001</v>
      </c>
    </row>
    <row r="321" spans="1:14" x14ac:dyDescent="0.25">
      <c r="A321" s="7" t="str">
        <f>IF(E321="","",IFERROR(VLOOKUP(E321,'Job Table'!A:D,4,FALSE),"New Job List Needed"))</f>
        <v>DFW</v>
      </c>
      <c r="B321" s="7" t="s">
        <v>29</v>
      </c>
      <c r="C321" s="7" t="str">
        <f>IFERROR(VLOOKUP(B321,'Equip Rates'!A:C,2,FALSE),"No Equipment Number")</f>
        <v>No Equipment Number</v>
      </c>
      <c r="D321" s="8">
        <f>Summary!$F$2</f>
        <v>45777</v>
      </c>
      <c r="E321" s="7" t="s">
        <v>18</v>
      </c>
      <c r="F321" s="7">
        <v>1</v>
      </c>
      <c r="G321" s="7" t="s">
        <v>2</v>
      </c>
      <c r="H321" s="7">
        <v>4</v>
      </c>
      <c r="I321" s="29">
        <v>0.05</v>
      </c>
      <c r="J321" s="7" t="s">
        <v>3551</v>
      </c>
      <c r="K321" s="21" t="str">
        <f>IFERROR(VLOOKUP(B321,'Equip Table'!A:E,5,FALSE), "No Equipment Rate")</f>
        <v/>
      </c>
      <c r="L321" s="21" t="e">
        <f t="shared" si="4"/>
        <v>#VALUE!</v>
      </c>
      <c r="N321" s="7" t="str">
        <f>IF(COUNTIF($B$2:B321, B321)=1, SUMIF($B:$B,$B321,$I:$I),"")</f>
        <v/>
      </c>
    </row>
    <row r="322" spans="1:14" x14ac:dyDescent="0.25">
      <c r="A322" s="7" t="str">
        <f>IF(E322="","",IFERROR(VLOOKUP(E322,'Job Table'!A:D,4,FALSE),"New Job List Needed"))</f>
        <v>DFW</v>
      </c>
      <c r="B322" s="7" t="s">
        <v>30</v>
      </c>
      <c r="C322" s="7" t="str">
        <f>IFERROR(VLOOKUP(B322,'Equip Rates'!A:C,2,FALSE),"No Equipment Number")</f>
        <v>No Equipment Number</v>
      </c>
      <c r="D322" s="8">
        <f>Summary!$F$2</f>
        <v>45777</v>
      </c>
      <c r="E322" s="7" t="s">
        <v>290</v>
      </c>
      <c r="F322" s="7">
        <v>1</v>
      </c>
      <c r="G322" s="7" t="s">
        <v>2</v>
      </c>
      <c r="H322" s="7">
        <v>4</v>
      </c>
      <c r="I322" s="29">
        <v>1</v>
      </c>
      <c r="J322" s="7" t="s">
        <v>3551</v>
      </c>
      <c r="K322" s="21" t="str">
        <f>IFERROR(VLOOKUP(B322,'Equip Table'!A:E,5,FALSE), "No Equipment Rate")</f>
        <v/>
      </c>
      <c r="L322" s="21" t="e">
        <f t="shared" ref="L322:L380" si="5">K322*I322</f>
        <v>#VALUE!</v>
      </c>
      <c r="N322" s="7">
        <f>IF(COUNTIF($B$2:B322, B322)=1, SUMIF($B:$B,$B322,$I:$I),"")</f>
        <v>1</v>
      </c>
    </row>
    <row r="323" spans="1:14" x14ac:dyDescent="0.25">
      <c r="A323" s="7" t="str">
        <f>IF(E323="","",IFERROR(VLOOKUP(E323,'Job Table'!A:D,4,FALSE),"New Job List Needed"))</f>
        <v>DFW</v>
      </c>
      <c r="B323" s="7" t="s">
        <v>178</v>
      </c>
      <c r="C323" s="7" t="str">
        <f>IFERROR(VLOOKUP(B323,'Equip Rates'!A:C,2,FALSE),"No Equipment Number")</f>
        <v>No Equipment Number</v>
      </c>
      <c r="D323" s="8">
        <f>Summary!$F$2</f>
        <v>45777</v>
      </c>
      <c r="E323" s="7" t="s">
        <v>3321</v>
      </c>
      <c r="F323" s="7">
        <v>1</v>
      </c>
      <c r="G323" s="7" t="s">
        <v>3592</v>
      </c>
      <c r="H323" s="7">
        <v>4</v>
      </c>
      <c r="I323" s="29">
        <v>0.24</v>
      </c>
      <c r="J323" s="7" t="s">
        <v>3551</v>
      </c>
      <c r="K323" s="21" t="str">
        <f>IFERROR(VLOOKUP(B323,'Equip Table'!A:E,5,FALSE), "No Equipment Rate")</f>
        <v/>
      </c>
      <c r="L323" s="21" t="e">
        <f t="shared" si="5"/>
        <v>#VALUE!</v>
      </c>
      <c r="N323" s="7">
        <f>IF(COUNTIF($B$2:B323, B323)=1, SUMIF($B:$B,$B323,$I:$I),"")</f>
        <v>0.24</v>
      </c>
    </row>
    <row r="324" spans="1:14" x14ac:dyDescent="0.25">
      <c r="A324" s="7" t="str">
        <f>IF(E324="","",IFERROR(VLOOKUP(E324,'Job Table'!A:D,4,FALSE),"New Job List Needed"))</f>
        <v>DFW</v>
      </c>
      <c r="B324" s="7" t="s">
        <v>167</v>
      </c>
      <c r="C324" s="7" t="str">
        <f>IFERROR(VLOOKUP(B324,'Equip Rates'!A:C,2,FALSE),"No Equipment Number")</f>
        <v>No Equipment Number</v>
      </c>
      <c r="D324" s="8">
        <f>Summary!$F$2</f>
        <v>45777</v>
      </c>
      <c r="E324" s="7" t="s">
        <v>290</v>
      </c>
      <c r="F324" s="7">
        <v>1</v>
      </c>
      <c r="G324" s="7" t="s">
        <v>2</v>
      </c>
      <c r="H324" s="7">
        <v>4</v>
      </c>
      <c r="I324" s="29">
        <v>0.03</v>
      </c>
      <c r="J324" s="7" t="s">
        <v>3551</v>
      </c>
      <c r="K324" s="21" t="str">
        <f>IFERROR(VLOOKUP(B324,'Equip Table'!A:E,5,FALSE), "No Equipment Rate")</f>
        <v/>
      </c>
      <c r="L324" s="21" t="e">
        <f t="shared" si="5"/>
        <v>#VALUE!</v>
      </c>
      <c r="N324" s="7">
        <f>IF(COUNTIF($B$2:B324, B324)=1, SUMIF($B:$B,$B324,$I:$I),"")</f>
        <v>0.12</v>
      </c>
    </row>
    <row r="325" spans="1:14" x14ac:dyDescent="0.25">
      <c r="A325" s="7" t="str">
        <f>IF(E325="","",IFERROR(VLOOKUP(E325,'Job Table'!A:D,4,FALSE),"New Job List Needed"))</f>
        <v>DFW</v>
      </c>
      <c r="B325" s="7" t="s">
        <v>167</v>
      </c>
      <c r="C325" s="7" t="str">
        <f>IFERROR(VLOOKUP(B325,'Equip Rates'!A:C,2,FALSE),"No Equipment Number")</f>
        <v>No Equipment Number</v>
      </c>
      <c r="D325" s="8">
        <f>Summary!$F$2</f>
        <v>45777</v>
      </c>
      <c r="E325" s="7" t="s">
        <v>574</v>
      </c>
      <c r="F325" s="7">
        <v>1</v>
      </c>
      <c r="G325" s="7" t="s">
        <v>2</v>
      </c>
      <c r="H325" s="7">
        <v>4</v>
      </c>
      <c r="I325" s="29">
        <v>0.03</v>
      </c>
      <c r="J325" s="7" t="s">
        <v>3551</v>
      </c>
      <c r="K325" s="21" t="str">
        <f>IFERROR(VLOOKUP(B325,'Equip Table'!A:E,5,FALSE), "No Equipment Rate")</f>
        <v/>
      </c>
      <c r="L325" s="21" t="e">
        <f t="shared" si="5"/>
        <v>#VALUE!</v>
      </c>
      <c r="N325" s="7" t="str">
        <f>IF(COUNTIF($B$2:B325, B325)=1, SUMIF($B:$B,$B325,$I:$I),"")</f>
        <v/>
      </c>
    </row>
    <row r="326" spans="1:14" x14ac:dyDescent="0.25">
      <c r="A326" s="7" t="str">
        <f>IF(E326="","",IFERROR(VLOOKUP(E326,'Job Table'!A:D,4,FALSE),"New Job List Needed"))</f>
        <v>DFW</v>
      </c>
      <c r="B326" s="7" t="s">
        <v>167</v>
      </c>
      <c r="C326" s="7" t="str">
        <f>IFERROR(VLOOKUP(B326,'Equip Rates'!A:C,2,FALSE),"No Equipment Number")</f>
        <v>No Equipment Number</v>
      </c>
      <c r="D326" s="8">
        <f>Summary!$F$2</f>
        <v>45777</v>
      </c>
      <c r="E326" s="7" t="s">
        <v>579</v>
      </c>
      <c r="F326" s="7">
        <v>1</v>
      </c>
      <c r="G326" s="7" t="s">
        <v>2</v>
      </c>
      <c r="H326" s="7">
        <v>4</v>
      </c>
      <c r="I326" s="29">
        <v>0.03</v>
      </c>
      <c r="J326" s="7" t="s">
        <v>3551</v>
      </c>
      <c r="K326" s="21" t="str">
        <f>IFERROR(VLOOKUP(B326,'Equip Table'!A:E,5,FALSE), "No Equipment Rate")</f>
        <v/>
      </c>
      <c r="L326" s="21" t="e">
        <f t="shared" si="5"/>
        <v>#VALUE!</v>
      </c>
      <c r="N326" s="7" t="str">
        <f>IF(COUNTIF($B$2:B326, B326)=1, SUMIF($B:$B,$B326,$I:$I),"")</f>
        <v/>
      </c>
    </row>
    <row r="327" spans="1:14" x14ac:dyDescent="0.25">
      <c r="A327" s="7" t="str">
        <f>IF(E327="","",IFERROR(VLOOKUP(E327,'Job Table'!A:D,4,FALSE),"New Job List Needed"))</f>
        <v>WT</v>
      </c>
      <c r="B327" s="7" t="s">
        <v>167</v>
      </c>
      <c r="C327" s="7" t="str">
        <f>IFERROR(VLOOKUP(B327,'Equip Rates'!A:C,2,FALSE),"No Equipment Number")</f>
        <v>No Equipment Number</v>
      </c>
      <c r="D327" s="8">
        <f>Summary!$F$2</f>
        <v>45777</v>
      </c>
      <c r="E327" s="7" t="s">
        <v>240</v>
      </c>
      <c r="F327" s="7">
        <v>1</v>
      </c>
      <c r="G327" s="7" t="s">
        <v>2</v>
      </c>
      <c r="H327" s="7">
        <v>4</v>
      </c>
      <c r="I327" s="29">
        <v>0.03</v>
      </c>
      <c r="J327" s="7" t="s">
        <v>3551</v>
      </c>
      <c r="K327" s="21" t="str">
        <f>IFERROR(VLOOKUP(B327,'Equip Table'!A:E,5,FALSE), "No Equipment Rate")</f>
        <v/>
      </c>
      <c r="L327" s="21" t="e">
        <f t="shared" si="5"/>
        <v>#VALUE!</v>
      </c>
      <c r="N327" s="7" t="str">
        <f>IF(COUNTIF($B$2:B327, B327)=1, SUMIF($B:$B,$B327,$I:$I),"")</f>
        <v/>
      </c>
    </row>
    <row r="328" spans="1:14" x14ac:dyDescent="0.25">
      <c r="A328" s="7" t="str">
        <f>IF(E328="","",IFERROR(VLOOKUP(E328,'Job Table'!A:D,4,FALSE),"New Job List Needed"))</f>
        <v>WT</v>
      </c>
      <c r="B328" s="7" t="s">
        <v>3352</v>
      </c>
      <c r="C328" s="7" t="str">
        <f>IFERROR(VLOOKUP(B328,'Equip Rates'!A:C,2,FALSE),"No Equipment Number")</f>
        <v>No Equipment Number</v>
      </c>
      <c r="D328" s="8">
        <f>Summary!$F$2</f>
        <v>45777</v>
      </c>
      <c r="E328" s="7" t="s">
        <v>3175</v>
      </c>
      <c r="F328" s="7">
        <v>1</v>
      </c>
      <c r="G328" s="7" t="s">
        <v>2</v>
      </c>
      <c r="H328" s="7">
        <v>4</v>
      </c>
      <c r="I328" s="29">
        <v>0.37</v>
      </c>
      <c r="J328" s="7" t="s">
        <v>3551</v>
      </c>
      <c r="K328" s="21" t="str">
        <f>IFERROR(VLOOKUP(B328,'Equip Table'!A:E,5,FALSE), "No Equipment Rate")</f>
        <v/>
      </c>
      <c r="L328" s="21" t="e">
        <f t="shared" si="5"/>
        <v>#VALUE!</v>
      </c>
      <c r="N328" s="7">
        <f>IF(COUNTIF($B$2:B328, B328)=1, SUMIF($B:$B,$B328,$I:$I),"")</f>
        <v>0.37</v>
      </c>
    </row>
    <row r="329" spans="1:14" x14ac:dyDescent="0.25">
      <c r="A329" s="7" t="str">
        <f>IF(E329="","",IFERROR(VLOOKUP(E329,'Job Table'!A:D,4,FALSE),"New Job List Needed"))</f>
        <v>DFW</v>
      </c>
      <c r="B329" s="7" t="s">
        <v>154</v>
      </c>
      <c r="C329" s="7" t="str">
        <f>IFERROR(VLOOKUP(B329,'Equip Rates'!A:C,2,FALSE),"No Equipment Number")</f>
        <v>No Equipment Number</v>
      </c>
      <c r="D329" s="8">
        <f>Summary!$F$2</f>
        <v>45777</v>
      </c>
      <c r="E329" s="7" t="s">
        <v>3321</v>
      </c>
      <c r="F329" s="7">
        <v>1</v>
      </c>
      <c r="G329" s="7" t="s">
        <v>3592</v>
      </c>
      <c r="H329" s="7">
        <v>4</v>
      </c>
      <c r="I329" s="29">
        <v>0.03</v>
      </c>
      <c r="J329" s="7" t="s">
        <v>3551</v>
      </c>
      <c r="K329" s="21" t="str">
        <f>IFERROR(VLOOKUP(B329,'Equip Table'!A:E,5,FALSE), "No Equipment Rate")</f>
        <v/>
      </c>
      <c r="L329" s="21" t="e">
        <f t="shared" si="5"/>
        <v>#VALUE!</v>
      </c>
      <c r="N329" s="7">
        <f>IF(COUNTIF($B$2:B329, B329)=1, SUMIF($B:$B,$B329,$I:$I),"")</f>
        <v>0.06</v>
      </c>
    </row>
    <row r="330" spans="1:14" x14ac:dyDescent="0.25">
      <c r="A330" s="7" t="str">
        <f>IF(E330="","",IFERROR(VLOOKUP(E330,'Job Table'!A:D,4,FALSE),"New Job List Needed"))</f>
        <v>DFW</v>
      </c>
      <c r="B330" s="7" t="s">
        <v>154</v>
      </c>
      <c r="C330" s="7" t="str">
        <f>IFERROR(VLOOKUP(B330,'Equip Rates'!A:C,2,FALSE),"No Equipment Number")</f>
        <v>No Equipment Number</v>
      </c>
      <c r="D330" s="8">
        <f>Summary!$F$2</f>
        <v>45777</v>
      </c>
      <c r="E330" s="7" t="s">
        <v>3342</v>
      </c>
      <c r="F330" s="7">
        <v>1</v>
      </c>
      <c r="G330" s="7" t="s">
        <v>2</v>
      </c>
      <c r="H330" s="7">
        <v>4</v>
      </c>
      <c r="I330" s="29">
        <v>0.03</v>
      </c>
      <c r="J330" s="7" t="s">
        <v>3551</v>
      </c>
      <c r="K330" s="21" t="str">
        <f>IFERROR(VLOOKUP(B330,'Equip Table'!A:E,5,FALSE), "No Equipment Rate")</f>
        <v/>
      </c>
      <c r="L330" s="21" t="e">
        <f t="shared" si="5"/>
        <v>#VALUE!</v>
      </c>
      <c r="N330" s="7" t="str">
        <f>IF(COUNTIF($B$2:B330, B330)=1, SUMIF($B:$B,$B330,$I:$I),"")</f>
        <v/>
      </c>
    </row>
    <row r="331" spans="1:14" x14ac:dyDescent="0.25">
      <c r="A331" s="7" t="str">
        <f>IF(E331="","",IFERROR(VLOOKUP(E331,'Job Table'!A:D,4,FALSE),"New Job List Needed"))</f>
        <v>WT</v>
      </c>
      <c r="B331" s="7" t="s">
        <v>258</v>
      </c>
      <c r="C331" s="7" t="str">
        <f>IFERROR(VLOOKUP(B331,'Equip Rates'!A:C,2,FALSE),"No Equipment Number")</f>
        <v>No Equipment Number</v>
      </c>
      <c r="D331" s="8">
        <f>Summary!$F$2</f>
        <v>45777</v>
      </c>
      <c r="E331" s="7" t="s">
        <v>240</v>
      </c>
      <c r="F331" s="7">
        <v>1</v>
      </c>
      <c r="G331" s="7" t="s">
        <v>2</v>
      </c>
      <c r="H331" s="7">
        <v>4</v>
      </c>
      <c r="I331" s="29">
        <v>0.24</v>
      </c>
      <c r="J331" s="7" t="s">
        <v>3551</v>
      </c>
      <c r="K331" s="21" t="str">
        <f>IFERROR(VLOOKUP(B331,'Equip Table'!A:E,5,FALSE), "No Equipment Rate")</f>
        <v/>
      </c>
      <c r="L331" s="21" t="e">
        <f t="shared" si="5"/>
        <v>#VALUE!</v>
      </c>
      <c r="N331" s="7">
        <f>IF(COUNTIF($B$2:B331, B331)=1, SUMIF($B:$B,$B331,$I:$I),"")</f>
        <v>0.83</v>
      </c>
    </row>
    <row r="332" spans="1:14" x14ac:dyDescent="0.25">
      <c r="A332" s="7" t="str">
        <f>IF(E332="","",IFERROR(VLOOKUP(E332,'Job Table'!A:D,4,FALSE),"New Job List Needed"))</f>
        <v>WT</v>
      </c>
      <c r="B332" s="7" t="s">
        <v>258</v>
      </c>
      <c r="C332" s="7" t="str">
        <f>IFERROR(VLOOKUP(B332,'Equip Rates'!A:C,2,FALSE),"No Equipment Number")</f>
        <v>No Equipment Number</v>
      </c>
      <c r="D332" s="8">
        <f>Summary!$F$2</f>
        <v>45777</v>
      </c>
      <c r="E332" s="7" t="s">
        <v>3175</v>
      </c>
      <c r="F332" s="7">
        <v>1</v>
      </c>
      <c r="G332" s="7" t="s">
        <v>2</v>
      </c>
      <c r="H332" s="7">
        <v>4</v>
      </c>
      <c r="I332" s="29">
        <v>0.59</v>
      </c>
      <c r="J332" s="7" t="s">
        <v>3551</v>
      </c>
      <c r="K332" s="21" t="str">
        <f>IFERROR(VLOOKUP(B332,'Equip Table'!A:E,5,FALSE), "No Equipment Rate")</f>
        <v/>
      </c>
      <c r="L332" s="21" t="e">
        <f t="shared" si="5"/>
        <v>#VALUE!</v>
      </c>
      <c r="N332" s="7" t="str">
        <f>IF(COUNTIF($B$2:B332, B332)=1, SUMIF($B:$B,$B332,$I:$I),"")</f>
        <v/>
      </c>
    </row>
    <row r="333" spans="1:14" x14ac:dyDescent="0.25">
      <c r="A333" s="7" t="str">
        <f>IF(E333="","",IFERROR(VLOOKUP(E333,'Job Table'!A:D,4,FALSE),"New Job List Needed"))</f>
        <v>DFW</v>
      </c>
      <c r="B333" s="7" t="s">
        <v>158</v>
      </c>
      <c r="C333" s="7" t="str">
        <f>IFERROR(VLOOKUP(B333,'Equip Rates'!A:C,2,FALSE),"No Equipment Number")</f>
        <v>No Equipment Number</v>
      </c>
      <c r="D333" s="8">
        <f>Summary!$F$2</f>
        <v>45777</v>
      </c>
      <c r="E333" s="7" t="s">
        <v>4</v>
      </c>
      <c r="F333" s="7">
        <v>1</v>
      </c>
      <c r="G333" s="7" t="s">
        <v>2</v>
      </c>
      <c r="H333" s="7">
        <v>4</v>
      </c>
      <c r="I333" s="29">
        <v>0.97</v>
      </c>
      <c r="J333" s="7" t="s">
        <v>3551</v>
      </c>
      <c r="K333" s="21" t="str">
        <f>IFERROR(VLOOKUP(B333,'Equip Table'!A:E,5,FALSE), "No Equipment Rate")</f>
        <v/>
      </c>
      <c r="L333" s="21" t="e">
        <f t="shared" si="5"/>
        <v>#VALUE!</v>
      </c>
      <c r="N333" s="7">
        <f>IF(COUNTIF($B$2:B333, B333)=1, SUMIF($B:$B,$B333,$I:$I),"")</f>
        <v>0.97</v>
      </c>
    </row>
    <row r="334" spans="1:14" x14ac:dyDescent="0.25">
      <c r="A334" s="7" t="str">
        <f>IF(E334="","",IFERROR(VLOOKUP(E334,'Job Table'!A:D,4,FALSE),"New Job List Needed"))</f>
        <v>HOU</v>
      </c>
      <c r="B334" s="7" t="s">
        <v>230</v>
      </c>
      <c r="C334" s="7" t="str">
        <f>IFERROR(VLOOKUP(B334,'Equip Rates'!A:C,2,FALSE),"No Equipment Number")</f>
        <v>No Equipment Number</v>
      </c>
      <c r="D334" s="8">
        <f>Summary!$F$2</f>
        <v>45777</v>
      </c>
      <c r="E334" s="7" t="s">
        <v>3481</v>
      </c>
      <c r="F334" s="7">
        <v>1</v>
      </c>
      <c r="G334" s="7" t="s">
        <v>3592</v>
      </c>
      <c r="H334" s="7">
        <v>4</v>
      </c>
      <c r="I334" s="29">
        <v>0.03</v>
      </c>
      <c r="J334" s="7" t="s">
        <v>3551</v>
      </c>
      <c r="K334" s="21" t="str">
        <f>IFERROR(VLOOKUP(B334,'Equip Table'!A:E,5,FALSE), "No Equipment Rate")</f>
        <v/>
      </c>
      <c r="L334" s="21" t="e">
        <f t="shared" si="5"/>
        <v>#VALUE!</v>
      </c>
      <c r="N334" s="7">
        <f>IF(COUNTIF($B$2:B334, B334)=1, SUMIF($B:$B,$B334,$I:$I),"")</f>
        <v>0.03</v>
      </c>
    </row>
    <row r="335" spans="1:14" x14ac:dyDescent="0.25">
      <c r="A335" s="7" t="str">
        <f>IF(E335="","",IFERROR(VLOOKUP(E335,'Job Table'!A:D,4,FALSE),"New Job List Needed"))</f>
        <v>HOU</v>
      </c>
      <c r="B335" s="7" t="s">
        <v>231</v>
      </c>
      <c r="C335" s="7" t="str">
        <f>IFERROR(VLOOKUP(B335,'Equip Rates'!A:C,2,FALSE),"No Equipment Number")</f>
        <v>No Equipment Number</v>
      </c>
      <c r="D335" s="8">
        <f>Summary!$F$2</f>
        <v>45777</v>
      </c>
      <c r="E335" s="7" t="s">
        <v>3481</v>
      </c>
      <c r="F335" s="7">
        <v>1</v>
      </c>
      <c r="G335" s="7" t="s">
        <v>3592</v>
      </c>
      <c r="H335" s="7">
        <v>4</v>
      </c>
      <c r="I335" s="29">
        <v>0.9</v>
      </c>
      <c r="J335" s="7" t="s">
        <v>3551</v>
      </c>
      <c r="K335" s="21" t="str">
        <f>IFERROR(VLOOKUP(B335,'Equip Table'!A:E,5,FALSE), "No Equipment Rate")</f>
        <v/>
      </c>
      <c r="L335" s="21" t="e">
        <f t="shared" si="5"/>
        <v>#VALUE!</v>
      </c>
      <c r="N335" s="7">
        <f>IF(COUNTIF($B$2:B335, B335)=1, SUMIF($B:$B,$B335,$I:$I),"")</f>
        <v>0.9</v>
      </c>
    </row>
    <row r="336" spans="1:14" x14ac:dyDescent="0.25">
      <c r="A336" s="7" t="str">
        <f>IF(E336="","",IFERROR(VLOOKUP(E336,'Job Table'!A:D,4,FALSE),"New Job List Needed"))</f>
        <v>DFW</v>
      </c>
      <c r="B336" s="7" t="s">
        <v>1710</v>
      </c>
      <c r="C336" s="7" t="str">
        <f>IFERROR(VLOOKUP(B336,'Equip Rates'!A:C,2,FALSE),"No Equipment Number")</f>
        <v>No Equipment Number</v>
      </c>
      <c r="D336" s="8">
        <f>Summary!$F$2</f>
        <v>45777</v>
      </c>
      <c r="E336" s="7" t="s">
        <v>579</v>
      </c>
      <c r="F336" s="7">
        <v>1</v>
      </c>
      <c r="G336" s="7" t="s">
        <v>2</v>
      </c>
      <c r="H336" s="7">
        <v>4</v>
      </c>
      <c r="I336" s="29">
        <v>7.0000000000000007E-2</v>
      </c>
      <c r="J336" s="7" t="s">
        <v>3551</v>
      </c>
      <c r="K336" s="21" t="str">
        <f>IFERROR(VLOOKUP(B336,'Equip Table'!A:E,5,FALSE), "No Equipment Rate")</f>
        <v/>
      </c>
      <c r="L336" s="21" t="e">
        <f t="shared" si="5"/>
        <v>#VALUE!</v>
      </c>
      <c r="N336" s="7">
        <f>IF(COUNTIF($B$2:B336, B336)=1, SUMIF($B:$B,$B336,$I:$I),"")</f>
        <v>0.41000000000000003</v>
      </c>
    </row>
    <row r="337" spans="1:14" x14ac:dyDescent="0.25">
      <c r="A337" s="7" t="str">
        <f>IF(E337="","",IFERROR(VLOOKUP(E337,'Job Table'!A:D,4,FALSE),"New Job List Needed"))</f>
        <v>DFW</v>
      </c>
      <c r="B337" s="7" t="s">
        <v>1710</v>
      </c>
      <c r="C337" s="7" t="str">
        <f>IFERROR(VLOOKUP(B337,'Equip Rates'!A:C,2,FALSE),"No Equipment Number")</f>
        <v>No Equipment Number</v>
      </c>
      <c r="D337" s="8">
        <f>Summary!$F$2</f>
        <v>45777</v>
      </c>
      <c r="E337" s="7" t="s">
        <v>3342</v>
      </c>
      <c r="F337" s="7">
        <v>1</v>
      </c>
      <c r="G337" s="7" t="s">
        <v>2</v>
      </c>
      <c r="H337" s="7">
        <v>4</v>
      </c>
      <c r="I337" s="29">
        <v>0.17</v>
      </c>
      <c r="J337" s="7" t="s">
        <v>3551</v>
      </c>
      <c r="K337" s="21" t="str">
        <f>IFERROR(VLOOKUP(B337,'Equip Table'!A:E,5,FALSE), "No Equipment Rate")</f>
        <v/>
      </c>
      <c r="L337" s="21" t="e">
        <f t="shared" si="5"/>
        <v>#VALUE!</v>
      </c>
      <c r="N337" s="7" t="str">
        <f>IF(COUNTIF($B$2:B337, B337)=1, SUMIF($B:$B,$B337,$I:$I),"")</f>
        <v/>
      </c>
    </row>
    <row r="338" spans="1:14" x14ac:dyDescent="0.25">
      <c r="A338" s="7" t="str">
        <f>IF(E338="","",IFERROR(VLOOKUP(E338,'Job Table'!A:D,4,FALSE),"New Job List Needed"))</f>
        <v>New Job List Needed</v>
      </c>
      <c r="B338" s="7" t="s">
        <v>1710</v>
      </c>
      <c r="C338" s="7" t="str">
        <f>IFERROR(VLOOKUP(B338,'Equip Rates'!A:C,2,FALSE),"No Equipment Number")</f>
        <v>No Equipment Number</v>
      </c>
      <c r="D338" s="8">
        <f>Summary!$F$2</f>
        <v>45777</v>
      </c>
      <c r="E338" s="7" t="s">
        <v>3502</v>
      </c>
      <c r="F338" s="7">
        <v>1</v>
      </c>
      <c r="G338" s="7" t="s">
        <v>3552</v>
      </c>
      <c r="H338" s="7">
        <v>4</v>
      </c>
      <c r="I338" s="29">
        <v>0.17</v>
      </c>
      <c r="J338" s="7" t="s">
        <v>3551</v>
      </c>
      <c r="K338" s="21" t="str">
        <f>IFERROR(VLOOKUP(B338,'Equip Table'!A:E,5,FALSE), "No Equipment Rate")</f>
        <v/>
      </c>
      <c r="L338" s="21" t="e">
        <f t="shared" si="5"/>
        <v>#VALUE!</v>
      </c>
      <c r="N338" s="7" t="str">
        <f>IF(COUNTIF($B$2:B338, B338)=1, SUMIF($B:$B,$B338,$I:$I),"")</f>
        <v/>
      </c>
    </row>
    <row r="339" spans="1:14" x14ac:dyDescent="0.25">
      <c r="A339" s="7" t="str">
        <f>IF(E339="","",IFERROR(VLOOKUP(E339,'Job Table'!A:D,4,FALSE),"New Job List Needed"))</f>
        <v>DFW</v>
      </c>
      <c r="B339" s="7" t="s">
        <v>1712</v>
      </c>
      <c r="C339" s="7" t="str">
        <f>IFERROR(VLOOKUP(B339,'Equip Rates'!A:C,2,FALSE),"No Equipment Number")</f>
        <v>No Equipment Number</v>
      </c>
      <c r="D339" s="8">
        <f>Summary!$F$2</f>
        <v>45777</v>
      </c>
      <c r="E339" s="7" t="s">
        <v>4</v>
      </c>
      <c r="F339" s="7">
        <v>1</v>
      </c>
      <c r="G339" s="7" t="s">
        <v>2</v>
      </c>
      <c r="H339" s="7">
        <v>4</v>
      </c>
      <c r="I339" s="29">
        <v>1</v>
      </c>
      <c r="J339" s="7" t="s">
        <v>3551</v>
      </c>
      <c r="K339" s="21" t="str">
        <f>IFERROR(VLOOKUP(B339,'Equip Table'!A:E,5,FALSE), "No Equipment Rate")</f>
        <v/>
      </c>
      <c r="L339" s="21" t="e">
        <f t="shared" si="5"/>
        <v>#VALUE!</v>
      </c>
      <c r="N339" s="7">
        <f>IF(COUNTIF($B$2:B339, B339)=1, SUMIF($B:$B,$B339,$I:$I),"")</f>
        <v>1</v>
      </c>
    </row>
    <row r="340" spans="1:14" x14ac:dyDescent="0.25">
      <c r="A340" s="7" t="str">
        <f>IF(E340="","",IFERROR(VLOOKUP(E340,'Job Table'!A:D,4,FALSE),"New Job List Needed"))</f>
        <v>DFW</v>
      </c>
      <c r="B340" s="7" t="s">
        <v>75</v>
      </c>
      <c r="C340" s="7" t="str">
        <f>IFERROR(VLOOKUP(B340,'Equip Rates'!A:C,2,FALSE),"No Equipment Number")</f>
        <v>No Equipment Number</v>
      </c>
      <c r="D340" s="8">
        <f>Summary!$F$2</f>
        <v>45777</v>
      </c>
      <c r="E340" s="7" t="s">
        <v>574</v>
      </c>
      <c r="F340" s="7">
        <v>1</v>
      </c>
      <c r="G340" s="7" t="s">
        <v>2</v>
      </c>
      <c r="H340" s="7">
        <v>4</v>
      </c>
      <c r="I340" s="29">
        <v>1</v>
      </c>
      <c r="J340" s="7" t="s">
        <v>3551</v>
      </c>
      <c r="K340" s="21" t="str">
        <f>IFERROR(VLOOKUP(B340,'Equip Table'!A:E,5,FALSE), "No Equipment Rate")</f>
        <v/>
      </c>
      <c r="L340" s="21" t="e">
        <f t="shared" si="5"/>
        <v>#VALUE!</v>
      </c>
      <c r="N340" s="7">
        <f>IF(COUNTIF($B$2:B340, B340)=1, SUMIF($B:$B,$B340,$I:$I),"")</f>
        <v>1</v>
      </c>
    </row>
    <row r="341" spans="1:14" x14ac:dyDescent="0.25">
      <c r="A341" s="7" t="str">
        <f>IF(E341="","",IFERROR(VLOOKUP(E341,'Job Table'!A:D,4,FALSE),"New Job List Needed"))</f>
        <v>DFW</v>
      </c>
      <c r="B341" s="7" t="s">
        <v>76</v>
      </c>
      <c r="C341" s="7" t="str">
        <f>IFERROR(VLOOKUP(B341,'Equip Rates'!A:C,2,FALSE),"No Equipment Number")</f>
        <v>No Equipment Number</v>
      </c>
      <c r="D341" s="8">
        <f>Summary!$F$2</f>
        <v>45777</v>
      </c>
      <c r="E341" s="7" t="s">
        <v>4</v>
      </c>
      <c r="F341" s="7">
        <v>1</v>
      </c>
      <c r="G341" s="7" t="s">
        <v>2</v>
      </c>
      <c r="H341" s="7">
        <v>4</v>
      </c>
      <c r="I341" s="29">
        <v>1</v>
      </c>
      <c r="J341" s="7" t="s">
        <v>3551</v>
      </c>
      <c r="K341" s="21" t="str">
        <f>IFERROR(VLOOKUP(B341,'Equip Table'!A:E,5,FALSE), "No Equipment Rate")</f>
        <v/>
      </c>
      <c r="L341" s="21" t="e">
        <f t="shared" si="5"/>
        <v>#VALUE!</v>
      </c>
      <c r="N341" s="7">
        <f>IF(COUNTIF($B$2:B341, B341)=1, SUMIF($B:$B,$B341,$I:$I),"")</f>
        <v>1</v>
      </c>
    </row>
    <row r="342" spans="1:14" x14ac:dyDescent="0.25">
      <c r="A342" s="7" t="str">
        <f>IF(E342="","",IFERROR(VLOOKUP(E342,'Job Table'!A:D,4,FALSE),"New Job List Needed"))</f>
        <v>DFW</v>
      </c>
      <c r="B342" s="7" t="s">
        <v>250</v>
      </c>
      <c r="C342" s="7" t="str">
        <f>IFERROR(VLOOKUP(B342,'Equip Rates'!A:C,2,FALSE),"No Equipment Number")</f>
        <v>No Equipment Number</v>
      </c>
      <c r="D342" s="8">
        <f>Summary!$F$2</f>
        <v>45777</v>
      </c>
      <c r="E342" s="7" t="s">
        <v>290</v>
      </c>
      <c r="F342" s="7">
        <v>1</v>
      </c>
      <c r="G342" s="7" t="s">
        <v>2</v>
      </c>
      <c r="H342" s="7">
        <v>4</v>
      </c>
      <c r="I342" s="29">
        <v>1</v>
      </c>
      <c r="J342" s="7" t="s">
        <v>3551</v>
      </c>
      <c r="K342" s="21" t="str">
        <f>IFERROR(VLOOKUP(B342,'Equip Table'!A:E,5,FALSE), "No Equipment Rate")</f>
        <v>No Equipment Rate</v>
      </c>
      <c r="L342" s="21" t="e">
        <f t="shared" si="5"/>
        <v>#VALUE!</v>
      </c>
      <c r="N342" s="7">
        <f>IF(COUNTIF($B$2:B342, B342)=1, SUMIF($B:$B,$B342,$I:$I),"")</f>
        <v>1</v>
      </c>
    </row>
    <row r="343" spans="1:14" x14ac:dyDescent="0.25">
      <c r="A343" s="7" t="str">
        <f>IF(E343="","",IFERROR(VLOOKUP(E343,'Job Table'!A:D,4,FALSE),"New Job List Needed"))</f>
        <v>WT</v>
      </c>
      <c r="B343" s="7" t="s">
        <v>77</v>
      </c>
      <c r="C343" s="7" t="str">
        <f>IFERROR(VLOOKUP(B343,'Equip Rates'!A:C,2,FALSE),"No Equipment Number")</f>
        <v>No Equipment Number</v>
      </c>
      <c r="D343" s="8">
        <f>Summary!$F$2</f>
        <v>45777</v>
      </c>
      <c r="E343" s="7" t="s">
        <v>240</v>
      </c>
      <c r="F343" s="7">
        <v>1</v>
      </c>
      <c r="G343" s="7" t="s">
        <v>2</v>
      </c>
      <c r="H343" s="7">
        <v>4</v>
      </c>
      <c r="I343" s="29">
        <v>0.18</v>
      </c>
      <c r="J343" s="7" t="s">
        <v>3551</v>
      </c>
      <c r="K343" s="21" t="str">
        <f>IFERROR(VLOOKUP(B343,'Equip Table'!A:E,5,FALSE), "No Equipment Rate")</f>
        <v/>
      </c>
      <c r="L343" s="21" t="e">
        <f t="shared" si="5"/>
        <v>#VALUE!</v>
      </c>
      <c r="N343" s="7">
        <f>IF(COUNTIF($B$2:B343, B343)=1, SUMIF($B:$B,$B343,$I:$I),"")</f>
        <v>1</v>
      </c>
    </row>
    <row r="344" spans="1:14" x14ac:dyDescent="0.25">
      <c r="A344" s="7" t="str">
        <f>IF(E344="","",IFERROR(VLOOKUP(E344,'Job Table'!A:D,4,FALSE),"New Job List Needed"))</f>
        <v>WT</v>
      </c>
      <c r="B344" s="7" t="s">
        <v>77</v>
      </c>
      <c r="C344" s="7" t="str">
        <f>IFERROR(VLOOKUP(B344,'Equip Rates'!A:C,2,FALSE),"No Equipment Number")</f>
        <v>No Equipment Number</v>
      </c>
      <c r="D344" s="8">
        <f>Summary!$F$2</f>
        <v>45777</v>
      </c>
      <c r="E344" s="7" t="s">
        <v>3175</v>
      </c>
      <c r="F344" s="7">
        <v>1</v>
      </c>
      <c r="G344" s="7" t="s">
        <v>2</v>
      </c>
      <c r="H344" s="7">
        <v>4</v>
      </c>
      <c r="I344" s="29">
        <v>0.82</v>
      </c>
      <c r="J344" s="7" t="s">
        <v>3551</v>
      </c>
      <c r="K344" s="21" t="str">
        <f>IFERROR(VLOOKUP(B344,'Equip Table'!A:E,5,FALSE), "No Equipment Rate")</f>
        <v/>
      </c>
      <c r="L344" s="21" t="e">
        <f t="shared" si="5"/>
        <v>#VALUE!</v>
      </c>
      <c r="N344" s="7" t="str">
        <f>IF(COUNTIF($B$2:B344, B344)=1, SUMIF($B:$B,$B344,$I:$I),"")</f>
        <v/>
      </c>
    </row>
    <row r="345" spans="1:14" x14ac:dyDescent="0.25">
      <c r="A345" s="7" t="str">
        <f>IF(E345="","",IFERROR(VLOOKUP(E345,'Job Table'!A:D,4,FALSE),"New Job List Needed"))</f>
        <v>DFW</v>
      </c>
      <c r="B345" s="7" t="s">
        <v>79</v>
      </c>
      <c r="C345" s="7" t="str">
        <f>IFERROR(VLOOKUP(B345,'Equip Rates'!A:C,2,FALSE),"No Equipment Number")</f>
        <v>No Equipment Number</v>
      </c>
      <c r="D345" s="8">
        <f>Summary!$F$2</f>
        <v>45777</v>
      </c>
      <c r="E345" s="7" t="s">
        <v>579</v>
      </c>
      <c r="F345" s="7">
        <v>1</v>
      </c>
      <c r="G345" s="7" t="s">
        <v>2</v>
      </c>
      <c r="H345" s="7">
        <v>4</v>
      </c>
      <c r="I345" s="29">
        <v>1</v>
      </c>
      <c r="J345" s="7" t="s">
        <v>3551</v>
      </c>
      <c r="K345" s="21" t="str">
        <f>IFERROR(VLOOKUP(B345,'Equip Table'!A:E,5,FALSE), "No Equipment Rate")</f>
        <v/>
      </c>
      <c r="L345" s="21" t="e">
        <f t="shared" si="5"/>
        <v>#VALUE!</v>
      </c>
      <c r="N345" s="7">
        <f>IF(COUNTIF($B$2:B345, B345)=1, SUMIF($B:$B,$B345,$I:$I),"")</f>
        <v>1</v>
      </c>
    </row>
    <row r="346" spans="1:14" x14ac:dyDescent="0.25">
      <c r="A346" s="7" t="str">
        <f>IF(E346="","",IFERROR(VLOOKUP(E346,'Job Table'!A:D,4,FALSE),"New Job List Needed"))</f>
        <v>DFW</v>
      </c>
      <c r="B346" s="7" t="s">
        <v>81</v>
      </c>
      <c r="C346" s="7" t="str">
        <f>IFERROR(VLOOKUP(B346,'Equip Rates'!A:C,2,FALSE),"No Equipment Number")</f>
        <v>No Equipment Number</v>
      </c>
      <c r="D346" s="8">
        <f>Summary!$F$2</f>
        <v>45777</v>
      </c>
      <c r="E346" s="7" t="s">
        <v>288</v>
      </c>
      <c r="F346" s="7">
        <v>1</v>
      </c>
      <c r="G346" s="7" t="s">
        <v>2</v>
      </c>
      <c r="H346" s="7">
        <v>4</v>
      </c>
      <c r="I346" s="29">
        <v>1</v>
      </c>
      <c r="J346" s="7" t="s">
        <v>3551</v>
      </c>
      <c r="K346" s="21" t="str">
        <f>IFERROR(VLOOKUP(B346,'Equip Table'!A:E,5,FALSE), "No Equipment Rate")</f>
        <v/>
      </c>
      <c r="L346" s="21" t="e">
        <f t="shared" si="5"/>
        <v>#VALUE!</v>
      </c>
      <c r="N346" s="7">
        <f>IF(COUNTIF($B$2:B346, B346)=1, SUMIF($B:$B,$B346,$I:$I),"")</f>
        <v>1</v>
      </c>
    </row>
    <row r="347" spans="1:14" x14ac:dyDescent="0.25">
      <c r="A347" s="7" t="str">
        <f>IF(E347="","",IFERROR(VLOOKUP(E347,'Job Table'!A:D,4,FALSE),"New Job List Needed"))</f>
        <v>DFW</v>
      </c>
      <c r="B347" s="7" t="s">
        <v>82</v>
      </c>
      <c r="C347" s="7" t="str">
        <f>IFERROR(VLOOKUP(B347,'Equip Rates'!A:C,2,FALSE),"No Equipment Number")</f>
        <v>No Equipment Number</v>
      </c>
      <c r="D347" s="8">
        <f>Summary!$F$2</f>
        <v>45777</v>
      </c>
      <c r="E347" s="7" t="s">
        <v>288</v>
      </c>
      <c r="F347" s="7">
        <v>1</v>
      </c>
      <c r="G347" s="7" t="s">
        <v>2</v>
      </c>
      <c r="H347" s="7">
        <v>4</v>
      </c>
      <c r="I347" s="29">
        <v>1</v>
      </c>
      <c r="J347" s="7" t="s">
        <v>3551</v>
      </c>
      <c r="K347" s="21" t="str">
        <f>IFERROR(VLOOKUP(B347,'Equip Table'!A:E,5,FALSE), "No Equipment Rate")</f>
        <v/>
      </c>
      <c r="L347" s="21" t="e">
        <f t="shared" si="5"/>
        <v>#VALUE!</v>
      </c>
      <c r="N347" s="7">
        <f>IF(COUNTIF($B$2:B347, B347)=1, SUMIF($B:$B,$B347,$I:$I),"")</f>
        <v>1</v>
      </c>
    </row>
    <row r="348" spans="1:14" x14ac:dyDescent="0.25">
      <c r="A348" s="7" t="str">
        <f>IF(E348="","",IFERROR(VLOOKUP(E348,'Job Table'!A:D,4,FALSE),"New Job List Needed"))</f>
        <v>DFW</v>
      </c>
      <c r="B348" s="7" t="s">
        <v>83</v>
      </c>
      <c r="C348" s="7" t="str">
        <f>IFERROR(VLOOKUP(B348,'Equip Rates'!A:C,2,FALSE),"No Equipment Number")</f>
        <v>No Equipment Number</v>
      </c>
      <c r="D348" s="8">
        <f>Summary!$F$2</f>
        <v>45777</v>
      </c>
      <c r="E348" s="7" t="s">
        <v>12</v>
      </c>
      <c r="F348" s="7">
        <v>1</v>
      </c>
      <c r="G348" s="7" t="s">
        <v>2</v>
      </c>
      <c r="H348" s="7">
        <v>4</v>
      </c>
      <c r="I348" s="29">
        <v>1</v>
      </c>
      <c r="J348" s="7" t="s">
        <v>3551</v>
      </c>
      <c r="K348" s="21" t="str">
        <f>IFERROR(VLOOKUP(B348,'Equip Table'!A:E,5,FALSE), "No Equipment Rate")</f>
        <v/>
      </c>
      <c r="L348" s="21" t="e">
        <f t="shared" si="5"/>
        <v>#VALUE!</v>
      </c>
      <c r="N348" s="7">
        <f>IF(COUNTIF($B$2:B348, B348)=1, SUMIF($B:$B,$B348,$I:$I),"")</f>
        <v>1</v>
      </c>
    </row>
    <row r="349" spans="1:14" x14ac:dyDescent="0.25">
      <c r="A349" s="7" t="str">
        <f>IF(E349="","",IFERROR(VLOOKUP(E349,'Job Table'!A:D,4,FALSE),"New Job List Needed"))</f>
        <v>DFW</v>
      </c>
      <c r="B349" s="7" t="s">
        <v>3063</v>
      </c>
      <c r="C349" s="7" t="str">
        <f>IFERROR(VLOOKUP(B349,'Equip Rates'!A:C,2,FALSE),"No Equipment Number")</f>
        <v>No Equipment Number</v>
      </c>
      <c r="D349" s="8">
        <f>Summary!$F$2</f>
        <v>45777</v>
      </c>
      <c r="E349" s="7" t="s">
        <v>292</v>
      </c>
      <c r="F349" s="7">
        <v>1</v>
      </c>
      <c r="G349" s="7" t="s">
        <v>2</v>
      </c>
      <c r="H349" s="7">
        <v>4</v>
      </c>
      <c r="I349" s="29">
        <v>0.15</v>
      </c>
      <c r="J349" s="7" t="s">
        <v>3551</v>
      </c>
      <c r="K349" s="21" t="str">
        <f>IFERROR(VLOOKUP(B349,'Equip Table'!A:E,5,FALSE), "No Equipment Rate")</f>
        <v/>
      </c>
      <c r="L349" s="21" t="e">
        <f t="shared" si="5"/>
        <v>#VALUE!</v>
      </c>
      <c r="N349" s="7">
        <f>IF(COUNTIF($B$2:B349, B349)=1, SUMIF($B:$B,$B349,$I:$I),"")</f>
        <v>1</v>
      </c>
    </row>
    <row r="350" spans="1:14" x14ac:dyDescent="0.25">
      <c r="A350" s="7" t="str">
        <f>IF(E350="","",IFERROR(VLOOKUP(E350,'Job Table'!A:D,4,FALSE),"New Job List Needed"))</f>
        <v>DFW</v>
      </c>
      <c r="B350" s="7" t="s">
        <v>3063</v>
      </c>
      <c r="C350" s="7" t="str">
        <f>IFERROR(VLOOKUP(B350,'Equip Rates'!A:C,2,FALSE),"No Equipment Number")</f>
        <v>No Equipment Number</v>
      </c>
      <c r="D350" s="8">
        <f>Summary!$F$2</f>
        <v>45777</v>
      </c>
      <c r="E350" s="7" t="s">
        <v>574</v>
      </c>
      <c r="F350" s="7">
        <v>1</v>
      </c>
      <c r="G350" s="7" t="s">
        <v>2</v>
      </c>
      <c r="H350" s="7">
        <v>4</v>
      </c>
      <c r="I350" s="29">
        <v>0.85</v>
      </c>
      <c r="J350" s="7" t="s">
        <v>3551</v>
      </c>
      <c r="K350" s="21" t="str">
        <f>IFERROR(VLOOKUP(B350,'Equip Table'!A:E,5,FALSE), "No Equipment Rate")</f>
        <v/>
      </c>
      <c r="L350" s="21" t="e">
        <f t="shared" si="5"/>
        <v>#VALUE!</v>
      </c>
      <c r="N350" s="7" t="str">
        <f>IF(COUNTIF($B$2:B350, B350)=1, SUMIF($B:$B,$B350,$I:$I),"")</f>
        <v/>
      </c>
    </row>
    <row r="351" spans="1:14" x14ac:dyDescent="0.25">
      <c r="A351" s="7" t="str">
        <f>IF(E351="","",IFERROR(VLOOKUP(E351,'Job Table'!A:D,4,FALSE),"New Job List Needed"))</f>
        <v>DFW</v>
      </c>
      <c r="B351" s="7" t="s">
        <v>3064</v>
      </c>
      <c r="C351" s="7" t="str">
        <f>IFERROR(VLOOKUP(B351,'Equip Rates'!A:C,2,FALSE),"No Equipment Number")</f>
        <v>No Equipment Number</v>
      </c>
      <c r="D351" s="8">
        <f>Summary!$F$2</f>
        <v>45777</v>
      </c>
      <c r="E351" s="7" t="s">
        <v>3173</v>
      </c>
      <c r="F351" s="7">
        <v>1</v>
      </c>
      <c r="G351" s="7" t="s">
        <v>2</v>
      </c>
      <c r="H351" s="7">
        <v>4</v>
      </c>
      <c r="I351" s="29">
        <v>1</v>
      </c>
      <c r="J351" s="7" t="s">
        <v>3551</v>
      </c>
      <c r="K351" s="21" t="str">
        <f>IFERROR(VLOOKUP(B351,'Equip Table'!A:E,5,FALSE), "No Equipment Rate")</f>
        <v/>
      </c>
      <c r="L351" s="21" t="e">
        <f t="shared" si="5"/>
        <v>#VALUE!</v>
      </c>
      <c r="N351" s="7">
        <f>IF(COUNTIF($B$2:B351, B351)=1, SUMIF($B:$B,$B351,$I:$I),"")</f>
        <v>1</v>
      </c>
    </row>
    <row r="352" spans="1:14" x14ac:dyDescent="0.25">
      <c r="A352" s="7" t="str">
        <f>IF(E352="","",IFERROR(VLOOKUP(E352,'Job Table'!A:D,4,FALSE),"New Job List Needed"))</f>
        <v>DFW</v>
      </c>
      <c r="B352" s="7" t="s">
        <v>3070</v>
      </c>
      <c r="C352" s="7" t="str">
        <f>IFERROR(VLOOKUP(B352,'Equip Rates'!A:C,2,FALSE),"No Equipment Number")</f>
        <v>No Equipment Number</v>
      </c>
      <c r="D352" s="8">
        <f>Summary!$F$2</f>
        <v>45777</v>
      </c>
      <c r="E352" s="7" t="s">
        <v>290</v>
      </c>
      <c r="F352" s="7">
        <v>1</v>
      </c>
      <c r="G352" s="7" t="s">
        <v>2</v>
      </c>
      <c r="H352" s="7">
        <v>4</v>
      </c>
      <c r="I352" s="29">
        <v>0.13</v>
      </c>
      <c r="J352" s="7" t="s">
        <v>3551</v>
      </c>
      <c r="K352" s="21" t="str">
        <f>IFERROR(VLOOKUP(B352,'Equip Table'!A:E,5,FALSE), "No Equipment Rate")</f>
        <v/>
      </c>
      <c r="L352" s="21" t="e">
        <f t="shared" si="5"/>
        <v>#VALUE!</v>
      </c>
      <c r="N352" s="7">
        <f>IF(COUNTIF($B$2:B352, B352)=1, SUMIF($B:$B,$B352,$I:$I),"")</f>
        <v>0.13</v>
      </c>
    </row>
    <row r="353" spans="1:14" x14ac:dyDescent="0.25">
      <c r="A353" s="7" t="str">
        <f>IF(E353="","",IFERROR(VLOOKUP(E353,'Job Table'!A:D,4,FALSE),"New Job List Needed"))</f>
        <v>DFW</v>
      </c>
      <c r="B353" s="7" t="s">
        <v>3071</v>
      </c>
      <c r="C353" s="7" t="str">
        <f>IFERROR(VLOOKUP(B353,'Equip Rates'!A:C,2,FALSE),"No Equipment Number")</f>
        <v>No Equipment Number</v>
      </c>
      <c r="D353" s="8">
        <f>Summary!$F$2</f>
        <v>45777</v>
      </c>
      <c r="E353" s="7" t="s">
        <v>276</v>
      </c>
      <c r="F353" s="7">
        <v>1</v>
      </c>
      <c r="G353" s="7" t="s">
        <v>2</v>
      </c>
      <c r="H353" s="7">
        <v>4</v>
      </c>
      <c r="I353" s="29">
        <v>0.06</v>
      </c>
      <c r="J353" s="7" t="s">
        <v>3551</v>
      </c>
      <c r="K353" s="21" t="str">
        <f>IFERROR(VLOOKUP(B353,'Equip Table'!A:E,5,FALSE), "No Equipment Rate")</f>
        <v/>
      </c>
      <c r="L353" s="21" t="e">
        <f t="shared" si="5"/>
        <v>#VALUE!</v>
      </c>
      <c r="N353" s="7">
        <f>IF(COUNTIF($B$2:B353, B353)=1, SUMIF($B:$B,$B353,$I:$I),"")</f>
        <v>1</v>
      </c>
    </row>
    <row r="354" spans="1:14" x14ac:dyDescent="0.25">
      <c r="A354" s="7" t="str">
        <f>IF(E354="","",IFERROR(VLOOKUP(E354,'Job Table'!A:D,4,FALSE),"New Job List Needed"))</f>
        <v>DFW</v>
      </c>
      <c r="B354" s="7" t="s">
        <v>3071</v>
      </c>
      <c r="C354" s="7" t="str">
        <f>IFERROR(VLOOKUP(B354,'Equip Rates'!A:C,2,FALSE),"No Equipment Number")</f>
        <v>No Equipment Number</v>
      </c>
      <c r="D354" s="8">
        <f>Summary!$F$2</f>
        <v>45777</v>
      </c>
      <c r="E354" s="7" t="s">
        <v>3173</v>
      </c>
      <c r="F354" s="7">
        <v>1</v>
      </c>
      <c r="G354" s="7" t="s">
        <v>2</v>
      </c>
      <c r="H354" s="7">
        <v>4</v>
      </c>
      <c r="I354" s="29">
        <v>0.94</v>
      </c>
      <c r="J354" s="7" t="s">
        <v>3551</v>
      </c>
      <c r="K354" s="21" t="str">
        <f>IFERROR(VLOOKUP(B354,'Equip Table'!A:E,5,FALSE), "No Equipment Rate")</f>
        <v/>
      </c>
      <c r="L354" s="21" t="e">
        <f t="shared" si="5"/>
        <v>#VALUE!</v>
      </c>
      <c r="N354" s="7" t="str">
        <f>IF(COUNTIF($B$2:B354, B354)=1, SUMIF($B:$B,$B354,$I:$I),"")</f>
        <v/>
      </c>
    </row>
    <row r="355" spans="1:14" x14ac:dyDescent="0.25">
      <c r="A355" s="7" t="str">
        <f>IF(E355="","",IFERROR(VLOOKUP(E355,'Job Table'!A:D,4,FALSE),"New Job List Needed"))</f>
        <v>DFW</v>
      </c>
      <c r="B355" s="7" t="s">
        <v>3072</v>
      </c>
      <c r="C355" s="7" t="str">
        <f>IFERROR(VLOOKUP(B355,'Equip Rates'!A:C,2,FALSE),"No Equipment Number")</f>
        <v>No Equipment Number</v>
      </c>
      <c r="D355" s="8">
        <f>Summary!$F$2</f>
        <v>45777</v>
      </c>
      <c r="E355" s="7" t="s">
        <v>4</v>
      </c>
      <c r="F355" s="7">
        <v>1</v>
      </c>
      <c r="G355" s="7" t="s">
        <v>2</v>
      </c>
      <c r="H355" s="7">
        <v>4</v>
      </c>
      <c r="I355" s="29">
        <v>0.32</v>
      </c>
      <c r="J355" s="7" t="s">
        <v>3551</v>
      </c>
      <c r="K355" s="21" t="str">
        <f>IFERROR(VLOOKUP(B355,'Equip Table'!A:E,5,FALSE), "No Equipment Rate")</f>
        <v/>
      </c>
      <c r="L355" s="21" t="e">
        <f t="shared" si="5"/>
        <v>#VALUE!</v>
      </c>
      <c r="N355" s="7">
        <f>IF(COUNTIF($B$2:B355, B355)=1, SUMIF($B:$B,$B355,$I:$I),"")</f>
        <v>0.32</v>
      </c>
    </row>
    <row r="356" spans="1:14" x14ac:dyDescent="0.25">
      <c r="A356" s="7" t="str">
        <f>IF(E356="","",IFERROR(VLOOKUP(E356,'Job Table'!A:D,4,FALSE),"New Job List Needed"))</f>
        <v>WT</v>
      </c>
      <c r="B356" s="7" t="s">
        <v>3105</v>
      </c>
      <c r="C356" s="7" t="str">
        <f>IFERROR(VLOOKUP(B356,'Equip Rates'!A:C,2,FALSE),"No Equipment Number")</f>
        <v>No Equipment Number</v>
      </c>
      <c r="D356" s="8">
        <f>Summary!$F$2</f>
        <v>45777</v>
      </c>
      <c r="E356" s="7" t="s">
        <v>240</v>
      </c>
      <c r="F356" s="7">
        <v>1</v>
      </c>
      <c r="G356" s="7" t="s">
        <v>2</v>
      </c>
      <c r="H356" s="7">
        <v>4</v>
      </c>
      <c r="I356" s="29">
        <v>0.26</v>
      </c>
      <c r="J356" s="7" t="s">
        <v>3551</v>
      </c>
      <c r="K356" s="21" t="str">
        <f>IFERROR(VLOOKUP(B356,'Equip Table'!A:E,5,FALSE), "No Equipment Rate")</f>
        <v/>
      </c>
      <c r="L356" s="21" t="e">
        <f t="shared" si="5"/>
        <v>#VALUE!</v>
      </c>
      <c r="N356" s="7">
        <f>IF(COUNTIF($B$2:B356, B356)=1, SUMIF($B:$B,$B356,$I:$I),"")</f>
        <v>1</v>
      </c>
    </row>
    <row r="357" spans="1:14" x14ac:dyDescent="0.25">
      <c r="A357" s="7" t="str">
        <f>IF(E357="","",IFERROR(VLOOKUP(E357,'Job Table'!A:D,4,FALSE),"New Job List Needed"))</f>
        <v>WT</v>
      </c>
      <c r="B357" s="7" t="s">
        <v>3105</v>
      </c>
      <c r="C357" s="7" t="str">
        <f>IFERROR(VLOOKUP(B357,'Equip Rates'!A:C,2,FALSE),"No Equipment Number")</f>
        <v>No Equipment Number</v>
      </c>
      <c r="D357" s="8">
        <f>Summary!$F$2</f>
        <v>45777</v>
      </c>
      <c r="E357" s="7" t="s">
        <v>3175</v>
      </c>
      <c r="F357" s="7">
        <v>1</v>
      </c>
      <c r="G357" s="7" t="s">
        <v>2</v>
      </c>
      <c r="H357" s="7">
        <v>4</v>
      </c>
      <c r="I357" s="29">
        <v>0.74</v>
      </c>
      <c r="J357" s="7" t="s">
        <v>3551</v>
      </c>
      <c r="K357" s="21" t="str">
        <f>IFERROR(VLOOKUP(B357,'Equip Table'!A:E,5,FALSE), "No Equipment Rate")</f>
        <v/>
      </c>
      <c r="L357" s="21" t="e">
        <f t="shared" si="5"/>
        <v>#VALUE!</v>
      </c>
      <c r="N357" s="7" t="str">
        <f>IF(COUNTIF($B$2:B357, B357)=1, SUMIF($B:$B,$B357,$I:$I),"")</f>
        <v/>
      </c>
    </row>
    <row r="358" spans="1:14" x14ac:dyDescent="0.25">
      <c r="A358" s="7" t="str">
        <f>IF(E358="","",IFERROR(VLOOKUP(E358,'Job Table'!A:D,4,FALSE),"New Job List Needed"))</f>
        <v>WT</v>
      </c>
      <c r="B358" s="7" t="s">
        <v>3106</v>
      </c>
      <c r="C358" s="7" t="str">
        <f>IFERROR(VLOOKUP(B358,'Equip Rates'!A:C,2,FALSE),"No Equipment Number")</f>
        <v>No Equipment Number</v>
      </c>
      <c r="D358" s="8">
        <f>Summary!$F$2</f>
        <v>45777</v>
      </c>
      <c r="E358" s="7" t="s">
        <v>3175</v>
      </c>
      <c r="F358" s="7">
        <v>1</v>
      </c>
      <c r="G358" s="7" t="s">
        <v>2</v>
      </c>
      <c r="H358" s="7">
        <v>4</v>
      </c>
      <c r="I358" s="29">
        <v>1</v>
      </c>
      <c r="J358" s="7" t="s">
        <v>3551</v>
      </c>
      <c r="K358" s="21" t="str">
        <f>IFERROR(VLOOKUP(B358,'Equip Table'!A:E,5,FALSE), "No Equipment Rate")</f>
        <v/>
      </c>
      <c r="L358" s="21" t="e">
        <f t="shared" si="5"/>
        <v>#VALUE!</v>
      </c>
      <c r="N358" s="7">
        <f>IF(COUNTIF($B$2:B358, B358)=1, SUMIF($B:$B,$B358,$I:$I),"")</f>
        <v>1</v>
      </c>
    </row>
    <row r="359" spans="1:14" x14ac:dyDescent="0.25">
      <c r="A359" s="7" t="str">
        <f>IF(E359="","",IFERROR(VLOOKUP(E359,'Job Table'!A:D,4,FALSE),"New Job List Needed"))</f>
        <v>HOU</v>
      </c>
      <c r="B359" s="7" t="s">
        <v>3303</v>
      </c>
      <c r="C359" s="7" t="str">
        <f>IFERROR(VLOOKUP(B359,'Equip Rates'!A:C,2,FALSE),"No Equipment Number")</f>
        <v>No Equipment Number</v>
      </c>
      <c r="D359" s="8">
        <f>Summary!$F$2</f>
        <v>45777</v>
      </c>
      <c r="E359" s="7" t="s">
        <v>576</v>
      </c>
      <c r="F359" s="7">
        <v>1</v>
      </c>
      <c r="G359" s="7" t="s">
        <v>2</v>
      </c>
      <c r="H359" s="7">
        <v>4</v>
      </c>
      <c r="I359" s="29">
        <v>0.71</v>
      </c>
      <c r="J359" s="7" t="s">
        <v>3551</v>
      </c>
      <c r="K359" s="21" t="str">
        <f>IFERROR(VLOOKUP(B359,'Equip Table'!A:E,5,FALSE), "No Equipment Rate")</f>
        <v/>
      </c>
      <c r="L359" s="21" t="e">
        <f t="shared" si="5"/>
        <v>#VALUE!</v>
      </c>
      <c r="N359" s="7">
        <f>IF(COUNTIF($B$2:B359, B359)=1, SUMIF($B:$B,$B359,$I:$I),"")</f>
        <v>0.71</v>
      </c>
    </row>
    <row r="360" spans="1:14" x14ac:dyDescent="0.25">
      <c r="A360" s="7" t="str">
        <f>IF(E360="","",IFERROR(VLOOKUP(E360,'Job Table'!A:D,4,FALSE),"New Job List Needed"))</f>
        <v>DFW</v>
      </c>
      <c r="B360" s="7" t="s">
        <v>1800</v>
      </c>
      <c r="C360" s="7" t="str">
        <f>IFERROR(VLOOKUP(B360,'Equip Rates'!A:C,2,FALSE),"No Equipment Number")</f>
        <v>No Equipment Number</v>
      </c>
      <c r="D360" s="8">
        <f>Summary!$F$2</f>
        <v>45777</v>
      </c>
      <c r="E360" s="7" t="s">
        <v>288</v>
      </c>
      <c r="F360" s="7">
        <v>1</v>
      </c>
      <c r="G360" s="7" t="s">
        <v>2</v>
      </c>
      <c r="H360" s="7">
        <v>4</v>
      </c>
      <c r="I360" s="29">
        <v>1</v>
      </c>
      <c r="J360" s="7" t="s">
        <v>3551</v>
      </c>
      <c r="K360" s="21" t="str">
        <f>IFERROR(VLOOKUP(B360,'Equip Table'!A:E,5,FALSE), "No Equipment Rate")</f>
        <v/>
      </c>
      <c r="L360" s="21" t="e">
        <f t="shared" si="5"/>
        <v>#VALUE!</v>
      </c>
      <c r="N360" s="7">
        <f>IF(COUNTIF($B$2:B360, B360)=1, SUMIF($B:$B,$B360,$I:$I),"")</f>
        <v>1</v>
      </c>
    </row>
    <row r="361" spans="1:14" x14ac:dyDescent="0.25">
      <c r="A361" s="7" t="str">
        <f>IF(E361="","",IFERROR(VLOOKUP(E361,'Job Table'!A:D,4,FALSE),"New Job List Needed"))</f>
        <v>DFW</v>
      </c>
      <c r="B361" s="7" t="s">
        <v>55</v>
      </c>
      <c r="C361" s="7" t="str">
        <f>IFERROR(VLOOKUP(B361,'Equip Rates'!A:C,2,FALSE),"No Equipment Number")</f>
        <v>No Equipment Number</v>
      </c>
      <c r="D361" s="8">
        <f>Summary!$F$2</f>
        <v>45777</v>
      </c>
      <c r="E361" s="7" t="s">
        <v>4</v>
      </c>
      <c r="F361" s="7">
        <v>1</v>
      </c>
      <c r="G361" s="7" t="s">
        <v>2</v>
      </c>
      <c r="H361" s="7">
        <v>4</v>
      </c>
      <c r="I361" s="29">
        <v>0.8</v>
      </c>
      <c r="J361" s="7" t="s">
        <v>3551</v>
      </c>
      <c r="K361" s="21" t="str">
        <f>IFERROR(VLOOKUP(B361,'Equip Table'!A:E,5,FALSE), "No Equipment Rate")</f>
        <v/>
      </c>
      <c r="L361" s="21" t="e">
        <f t="shared" si="5"/>
        <v>#VALUE!</v>
      </c>
      <c r="N361" s="7">
        <f>IF(COUNTIF($B$2:B361, B361)=1, SUMIF($B:$B,$B361,$I:$I),"")</f>
        <v>1</v>
      </c>
    </row>
    <row r="362" spans="1:14" x14ac:dyDescent="0.25">
      <c r="A362" s="7" t="str">
        <f>IF(E362="","",IFERROR(VLOOKUP(E362,'Job Table'!A:D,4,FALSE),"New Job List Needed"))</f>
        <v>DFW</v>
      </c>
      <c r="B362" s="7" t="s">
        <v>55</v>
      </c>
      <c r="C362" s="7" t="str">
        <f>IFERROR(VLOOKUP(B362,'Equip Rates'!A:C,2,FALSE),"No Equipment Number")</f>
        <v>No Equipment Number</v>
      </c>
      <c r="D362" s="8">
        <f>Summary!$F$2</f>
        <v>45777</v>
      </c>
      <c r="E362" s="7" t="s">
        <v>288</v>
      </c>
      <c r="F362" s="7">
        <v>1</v>
      </c>
      <c r="G362" s="7" t="s">
        <v>2</v>
      </c>
      <c r="H362" s="7">
        <v>4</v>
      </c>
      <c r="I362" s="29">
        <v>0.11</v>
      </c>
      <c r="J362" s="7" t="s">
        <v>3551</v>
      </c>
      <c r="K362" s="21" t="str">
        <f>IFERROR(VLOOKUP(B362,'Equip Table'!A:E,5,FALSE), "No Equipment Rate")</f>
        <v/>
      </c>
      <c r="L362" s="21" t="e">
        <f t="shared" si="5"/>
        <v>#VALUE!</v>
      </c>
      <c r="N362" s="7" t="str">
        <f>IF(COUNTIF($B$2:B362, B362)=1, SUMIF($B:$B,$B362,$I:$I),"")</f>
        <v/>
      </c>
    </row>
    <row r="363" spans="1:14" x14ac:dyDescent="0.25">
      <c r="A363" s="7" t="str">
        <f>IF(E363="","",IFERROR(VLOOKUP(E363,'Job Table'!A:D,4,FALSE),"New Job List Needed"))</f>
        <v>DFW</v>
      </c>
      <c r="B363" s="7" t="s">
        <v>55</v>
      </c>
      <c r="C363" s="7" t="str">
        <f>IFERROR(VLOOKUP(B363,'Equip Rates'!A:C,2,FALSE),"No Equipment Number")</f>
        <v>No Equipment Number</v>
      </c>
      <c r="D363" s="8">
        <f>Summary!$F$2</f>
        <v>45777</v>
      </c>
      <c r="E363" s="7" t="s">
        <v>579</v>
      </c>
      <c r="F363" s="7">
        <v>1</v>
      </c>
      <c r="G363" s="7" t="s">
        <v>2</v>
      </c>
      <c r="H363" s="7">
        <v>4</v>
      </c>
      <c r="I363" s="29">
        <v>0.09</v>
      </c>
      <c r="J363" s="7" t="s">
        <v>3551</v>
      </c>
      <c r="K363" s="21" t="str">
        <f>IFERROR(VLOOKUP(B363,'Equip Table'!A:E,5,FALSE), "No Equipment Rate")</f>
        <v/>
      </c>
      <c r="L363" s="21" t="e">
        <f t="shared" si="5"/>
        <v>#VALUE!</v>
      </c>
      <c r="N363" s="7" t="str">
        <f>IF(COUNTIF($B$2:B363, B363)=1, SUMIF($B:$B,$B363,$I:$I),"")</f>
        <v/>
      </c>
    </row>
    <row r="364" spans="1:14" x14ac:dyDescent="0.25">
      <c r="A364" s="7" t="str">
        <f>IF(E364="","",IFERROR(VLOOKUP(E364,'Job Table'!A:D,4,FALSE),"New Job List Needed"))</f>
        <v>DFW</v>
      </c>
      <c r="B364" s="7" t="s">
        <v>57</v>
      </c>
      <c r="C364" s="7" t="str">
        <f>IFERROR(VLOOKUP(B364,'Equip Rates'!A:C,2,FALSE),"No Equipment Number")</f>
        <v>No Equipment Number</v>
      </c>
      <c r="D364" s="8">
        <f>Summary!$F$2</f>
        <v>45777</v>
      </c>
      <c r="E364" s="7" t="s">
        <v>288</v>
      </c>
      <c r="F364" s="7">
        <v>1</v>
      </c>
      <c r="G364" s="7" t="s">
        <v>2</v>
      </c>
      <c r="H364" s="7">
        <v>4</v>
      </c>
      <c r="I364" s="29">
        <v>0.08</v>
      </c>
      <c r="J364" s="7" t="s">
        <v>3551</v>
      </c>
      <c r="K364" s="21" t="str">
        <f>IFERROR(VLOOKUP(B364,'Equip Table'!A:E,5,FALSE), "No Equipment Rate")</f>
        <v/>
      </c>
      <c r="L364" s="21" t="e">
        <f t="shared" si="5"/>
        <v>#VALUE!</v>
      </c>
      <c r="N364" s="7">
        <f>IF(COUNTIF($B$2:B364, B364)=1, SUMIF($B:$B,$B364,$I:$I),"")</f>
        <v>0.5</v>
      </c>
    </row>
    <row r="365" spans="1:14" x14ac:dyDescent="0.25">
      <c r="A365" s="7" t="str">
        <f>IF(E365="","",IFERROR(VLOOKUP(E365,'Job Table'!A:D,4,FALSE),"New Job List Needed"))</f>
        <v>DFW</v>
      </c>
      <c r="B365" s="7" t="s">
        <v>57</v>
      </c>
      <c r="C365" s="7" t="str">
        <f>IFERROR(VLOOKUP(B365,'Equip Rates'!A:C,2,FALSE),"No Equipment Number")</f>
        <v>No Equipment Number</v>
      </c>
      <c r="D365" s="8">
        <f>Summary!$F$2</f>
        <v>45777</v>
      </c>
      <c r="E365" s="7" t="s">
        <v>290</v>
      </c>
      <c r="F365" s="7">
        <v>1</v>
      </c>
      <c r="G365" s="7" t="s">
        <v>2</v>
      </c>
      <c r="H365" s="7">
        <v>4</v>
      </c>
      <c r="I365" s="29">
        <v>0.42</v>
      </c>
      <c r="J365" s="7" t="s">
        <v>3551</v>
      </c>
      <c r="K365" s="21" t="str">
        <f>IFERROR(VLOOKUP(B365,'Equip Table'!A:E,5,FALSE), "No Equipment Rate")</f>
        <v/>
      </c>
      <c r="L365" s="21" t="e">
        <f t="shared" si="5"/>
        <v>#VALUE!</v>
      </c>
      <c r="N365" s="7" t="str">
        <f>IF(COUNTIF($B$2:B365, B365)=1, SUMIF($B:$B,$B365,$I:$I),"")</f>
        <v/>
      </c>
    </row>
    <row r="366" spans="1:14" x14ac:dyDescent="0.25">
      <c r="A366" s="7" t="str">
        <f>IF(E366="","",IFERROR(VLOOKUP(E366,'Job Table'!A:D,4,FALSE),"New Job List Needed"))</f>
        <v>DFW</v>
      </c>
      <c r="B366" s="7" t="s">
        <v>58</v>
      </c>
      <c r="C366" s="7" t="str">
        <f>IFERROR(VLOOKUP(B366,'Equip Rates'!A:C,2,FALSE),"No Equipment Number")</f>
        <v>No Equipment Number</v>
      </c>
      <c r="D366" s="8">
        <f>Summary!$F$2</f>
        <v>45777</v>
      </c>
      <c r="E366" s="7" t="s">
        <v>12</v>
      </c>
      <c r="F366" s="7">
        <v>1</v>
      </c>
      <c r="G366" s="7" t="s">
        <v>2</v>
      </c>
      <c r="H366" s="7">
        <v>4</v>
      </c>
      <c r="I366" s="29">
        <v>1</v>
      </c>
      <c r="J366" s="7" t="s">
        <v>3551</v>
      </c>
      <c r="K366" s="21" t="str">
        <f>IFERROR(VLOOKUP(B366,'Equip Table'!A:E,5,FALSE), "No Equipment Rate")</f>
        <v/>
      </c>
      <c r="L366" s="21" t="e">
        <f t="shared" si="5"/>
        <v>#VALUE!</v>
      </c>
      <c r="N366" s="7">
        <f>IF(COUNTIF($B$2:B366, B366)=1, SUMIF($B:$B,$B366,$I:$I),"")</f>
        <v>1</v>
      </c>
    </row>
    <row r="367" spans="1:14" x14ac:dyDescent="0.25">
      <c r="A367" s="7" t="str">
        <f>IF(E367="","",IFERROR(VLOOKUP(E367,'Job Table'!A:D,4,FALSE),"New Job List Needed"))</f>
        <v>DFW</v>
      </c>
      <c r="B367" s="7" t="s">
        <v>193</v>
      </c>
      <c r="C367" s="7" t="str">
        <f>IFERROR(VLOOKUP(B367,'Equip Rates'!A:C,2,FALSE),"No Equipment Number")</f>
        <v>No Equipment Number</v>
      </c>
      <c r="D367" s="8">
        <f>Summary!$F$2</f>
        <v>45777</v>
      </c>
      <c r="E367" s="7" t="s">
        <v>276</v>
      </c>
      <c r="F367" s="7">
        <v>1</v>
      </c>
      <c r="G367" s="7" t="s">
        <v>2</v>
      </c>
      <c r="H367" s="7">
        <v>4</v>
      </c>
      <c r="I367" s="29">
        <v>0.13</v>
      </c>
      <c r="J367" s="7" t="s">
        <v>3551</v>
      </c>
      <c r="K367" s="21" t="str">
        <f>IFERROR(VLOOKUP(B367,'Equip Table'!A:E,5,FALSE), "No Equipment Rate")</f>
        <v/>
      </c>
      <c r="L367" s="21" t="e">
        <f t="shared" si="5"/>
        <v>#VALUE!</v>
      </c>
      <c r="N367" s="7">
        <f>IF(COUNTIF($B$2:B367, B367)=1, SUMIF($B:$B,$B367,$I:$I),"")</f>
        <v>1</v>
      </c>
    </row>
    <row r="368" spans="1:14" x14ac:dyDescent="0.25">
      <c r="A368" s="7" t="str">
        <f>IF(E368="","",IFERROR(VLOOKUP(E368,'Job Table'!A:D,4,FALSE),"New Job List Needed"))</f>
        <v>DFW</v>
      </c>
      <c r="B368" s="7" t="s">
        <v>193</v>
      </c>
      <c r="C368" s="7" t="str">
        <f>IFERROR(VLOOKUP(B368,'Equip Rates'!A:C,2,FALSE),"No Equipment Number")</f>
        <v>No Equipment Number</v>
      </c>
      <c r="D368" s="8">
        <f>Summary!$F$2</f>
        <v>45777</v>
      </c>
      <c r="E368" s="7" t="s">
        <v>3173</v>
      </c>
      <c r="F368" s="7">
        <v>1</v>
      </c>
      <c r="G368" s="7" t="s">
        <v>2</v>
      </c>
      <c r="H368" s="7">
        <v>4</v>
      </c>
      <c r="I368" s="29">
        <v>0.87</v>
      </c>
      <c r="J368" s="7" t="s">
        <v>3551</v>
      </c>
      <c r="K368" s="21" t="str">
        <f>IFERROR(VLOOKUP(B368,'Equip Table'!A:E,5,FALSE), "No Equipment Rate")</f>
        <v/>
      </c>
      <c r="L368" s="21" t="e">
        <f t="shared" si="5"/>
        <v>#VALUE!</v>
      </c>
      <c r="N368" s="7" t="str">
        <f>IF(COUNTIF($B$2:B368, B368)=1, SUMIF($B:$B,$B368,$I:$I),"")</f>
        <v/>
      </c>
    </row>
    <row r="369" spans="1:14" x14ac:dyDescent="0.25">
      <c r="A369" s="7" t="str">
        <f>IF(E369="","",IFERROR(VLOOKUP(E369,'Job Table'!A:D,4,FALSE),"New Job List Needed"))</f>
        <v>HOU</v>
      </c>
      <c r="B369" s="30" t="s">
        <v>3517</v>
      </c>
      <c r="C369" s="7" t="str">
        <f>IFERROR(VLOOKUP(B369,'Equip Rates'!A:C,2,FALSE),"No Equipment Number")</f>
        <v>No Equipment Number</v>
      </c>
      <c r="D369" s="8">
        <f>Summary!$F$2</f>
        <v>45777</v>
      </c>
      <c r="E369" s="7" t="s">
        <v>576</v>
      </c>
      <c r="F369" s="7">
        <v>1</v>
      </c>
      <c r="G369" s="7" t="s">
        <v>2</v>
      </c>
      <c r="H369" s="7">
        <v>4</v>
      </c>
      <c r="I369" s="29">
        <v>0.91</v>
      </c>
      <c r="J369" s="7" t="s">
        <v>3551</v>
      </c>
      <c r="K369" s="32" t="str">
        <f>IFERROR(VLOOKUP(B369,'Equip Table'!A:E,5,FALSE), "No Equipment Rate")</f>
        <v/>
      </c>
      <c r="L369" s="21" t="e">
        <f t="shared" si="5"/>
        <v>#VALUE!</v>
      </c>
      <c r="N369" s="7">
        <f>IF(COUNTIF($B$2:B369, B369)=1, SUMIF($B:$B,$B369,$I:$I),"")</f>
        <v>0.91</v>
      </c>
    </row>
    <row r="370" spans="1:14" x14ac:dyDescent="0.25">
      <c r="A370" s="7" t="str">
        <f>IF(E370="","",IFERROR(VLOOKUP(E370,'Job Table'!A:D,4,FALSE),"New Job List Needed"))</f>
        <v>DFW</v>
      </c>
      <c r="B370" s="7" t="s">
        <v>52</v>
      </c>
      <c r="C370" s="7" t="str">
        <f>IFERROR(VLOOKUP(B370,'Equip Rates'!A:C,2,FALSE),"No Equipment Number")</f>
        <v>No Equipment Number</v>
      </c>
      <c r="D370" s="8">
        <f>Summary!$F$2</f>
        <v>45777</v>
      </c>
      <c r="E370" s="7" t="s">
        <v>574</v>
      </c>
      <c r="F370" s="7">
        <v>1</v>
      </c>
      <c r="G370" s="7" t="s">
        <v>2</v>
      </c>
      <c r="H370" s="7">
        <v>4</v>
      </c>
      <c r="I370" s="29">
        <v>1</v>
      </c>
      <c r="J370" s="7" t="s">
        <v>3551</v>
      </c>
      <c r="K370" s="21" t="str">
        <f>IFERROR(VLOOKUP(B370,'Equip Table'!A:E,5,FALSE), "No Equipment Rate")</f>
        <v/>
      </c>
      <c r="L370" s="21" t="e">
        <f t="shared" si="5"/>
        <v>#VALUE!</v>
      </c>
      <c r="N370" s="7">
        <f>IF(COUNTIF($B$2:B370, B370)=1, SUMIF($B:$B,$B370,$I:$I),"")</f>
        <v>1</v>
      </c>
    </row>
    <row r="371" spans="1:14" x14ac:dyDescent="0.25">
      <c r="A371" s="7" t="str">
        <f>IF(E371="","",IFERROR(VLOOKUP(E371,'Job Table'!A:D,4,FALSE),"New Job List Needed"))</f>
        <v>DFW</v>
      </c>
      <c r="B371" s="7" t="s">
        <v>53</v>
      </c>
      <c r="C371" s="7" t="str">
        <f>IFERROR(VLOOKUP(B371,'Equip Rates'!A:C,2,FALSE),"No Equipment Number")</f>
        <v>No Equipment Number</v>
      </c>
      <c r="D371" s="8">
        <f>Summary!$F$2</f>
        <v>45777</v>
      </c>
      <c r="E371" s="7" t="s">
        <v>292</v>
      </c>
      <c r="F371" s="7">
        <v>1</v>
      </c>
      <c r="G371" s="7" t="s">
        <v>2</v>
      </c>
      <c r="H371" s="7">
        <v>4</v>
      </c>
      <c r="I371" s="29">
        <v>1</v>
      </c>
      <c r="J371" s="7" t="s">
        <v>3551</v>
      </c>
      <c r="K371" s="21" t="str">
        <f>IFERROR(VLOOKUP(B371,'Equip Table'!A:E,5,FALSE), "No Equipment Rate")</f>
        <v/>
      </c>
      <c r="L371" s="21" t="e">
        <f t="shared" si="5"/>
        <v>#VALUE!</v>
      </c>
      <c r="N371" s="7">
        <f>IF(COUNTIF($B$2:B371, B371)=1, SUMIF($B:$B,$B371,$I:$I),"")</f>
        <v>1</v>
      </c>
    </row>
    <row r="372" spans="1:14" x14ac:dyDescent="0.25">
      <c r="A372" s="7" t="str">
        <f>IF(E372="","",IFERROR(VLOOKUP(E372,'Job Table'!A:D,4,FALSE),"New Job List Needed"))</f>
        <v>DFW</v>
      </c>
      <c r="B372" s="7" t="s">
        <v>190</v>
      </c>
      <c r="C372" s="7" t="str">
        <f>IFERROR(VLOOKUP(B372,'Equip Rates'!A:C,2,FALSE),"No Equipment Number")</f>
        <v>No Equipment Number</v>
      </c>
      <c r="D372" s="8">
        <f>Summary!$F$2</f>
        <v>45777</v>
      </c>
      <c r="E372" s="7" t="s">
        <v>12</v>
      </c>
      <c r="F372" s="7">
        <v>1</v>
      </c>
      <c r="G372" s="7" t="s">
        <v>2</v>
      </c>
      <c r="H372" s="7">
        <v>4</v>
      </c>
      <c r="I372" s="29">
        <v>1</v>
      </c>
      <c r="J372" s="7" t="s">
        <v>3551</v>
      </c>
      <c r="K372" s="21" t="str">
        <f>IFERROR(VLOOKUP(B372,'Equip Table'!A:E,5,FALSE), "No Equipment Rate")</f>
        <v/>
      </c>
      <c r="L372" s="21" t="e">
        <f t="shared" si="5"/>
        <v>#VALUE!</v>
      </c>
      <c r="N372" s="7">
        <f>IF(COUNTIF($B$2:B372, B372)=1, SUMIF($B:$B,$B372,$I:$I),"")</f>
        <v>1</v>
      </c>
    </row>
    <row r="373" spans="1:14" x14ac:dyDescent="0.25">
      <c r="A373" s="7" t="str">
        <f>IF(E373="","",IFERROR(VLOOKUP(E373,'Job Table'!A:D,4,FALSE),"New Job List Needed"))</f>
        <v>DFW</v>
      </c>
      <c r="B373" s="7" t="s">
        <v>191</v>
      </c>
      <c r="C373" s="7" t="str">
        <f>IFERROR(VLOOKUP(B373,'Equip Rates'!A:C,2,FALSE),"No Equipment Number")</f>
        <v>No Equipment Number</v>
      </c>
      <c r="D373" s="8">
        <f>Summary!$F$2</f>
        <v>45777</v>
      </c>
      <c r="E373" s="7" t="s">
        <v>290</v>
      </c>
      <c r="F373" s="7">
        <v>1</v>
      </c>
      <c r="G373" s="7" t="s">
        <v>2</v>
      </c>
      <c r="H373" s="7">
        <v>4</v>
      </c>
      <c r="I373" s="29">
        <v>1</v>
      </c>
      <c r="J373" s="7" t="s">
        <v>3551</v>
      </c>
      <c r="K373" s="21" t="str">
        <f>IFERROR(VLOOKUP(B373,'Equip Table'!A:E,5,FALSE), "No Equipment Rate")</f>
        <v/>
      </c>
      <c r="L373" s="21" t="e">
        <f t="shared" si="5"/>
        <v>#VALUE!</v>
      </c>
      <c r="N373" s="7">
        <f>IF(COUNTIF($B$2:B373, B373)=1, SUMIF($B:$B,$B373,$I:$I),"")</f>
        <v>1</v>
      </c>
    </row>
    <row r="374" spans="1:14" x14ac:dyDescent="0.25">
      <c r="A374" s="7" t="str">
        <f>IF(E374="","",IFERROR(VLOOKUP(E374,'Job Table'!A:D,4,FALSE),"New Job List Needed"))</f>
        <v>DFW</v>
      </c>
      <c r="B374" s="7" t="s">
        <v>159</v>
      </c>
      <c r="C374" s="7" t="str">
        <f>IFERROR(VLOOKUP(B374,'Equip Rates'!A:C,2,FALSE),"No Equipment Number")</f>
        <v>No Equipment Number</v>
      </c>
      <c r="D374" s="8">
        <f>Summary!$F$2</f>
        <v>45777</v>
      </c>
      <c r="E374" s="7" t="s">
        <v>12</v>
      </c>
      <c r="F374" s="7">
        <v>1</v>
      </c>
      <c r="G374" s="7" t="s">
        <v>2</v>
      </c>
      <c r="H374" s="7">
        <v>4</v>
      </c>
      <c r="I374" s="29">
        <v>1</v>
      </c>
      <c r="J374" s="7" t="s">
        <v>3551</v>
      </c>
      <c r="K374" s="21" t="str">
        <f>IFERROR(VLOOKUP(B374,'Equip Table'!A:E,5,FALSE), "No Equipment Rate")</f>
        <v/>
      </c>
      <c r="L374" s="21" t="e">
        <f t="shared" si="5"/>
        <v>#VALUE!</v>
      </c>
      <c r="N374" s="7">
        <f>IF(COUNTIF($B$2:B374, B374)=1, SUMIF($B:$B,$B374,$I:$I),"")</f>
        <v>1</v>
      </c>
    </row>
    <row r="375" spans="1:14" x14ac:dyDescent="0.25">
      <c r="A375" s="7" t="str">
        <f>IF(E375="","",IFERROR(VLOOKUP(E375,'Job Table'!A:D,4,FALSE),"New Job List Needed"))</f>
        <v>WT</v>
      </c>
      <c r="B375" s="7" t="s">
        <v>257</v>
      </c>
      <c r="C375" s="7" t="str">
        <f>IFERROR(VLOOKUP(B375,'Equip Rates'!A:C,2,FALSE),"No Equipment Number")</f>
        <v>No Equipment Number</v>
      </c>
      <c r="D375" s="8">
        <f>Summary!$F$2</f>
        <v>45777</v>
      </c>
      <c r="E375" s="7" t="s">
        <v>240</v>
      </c>
      <c r="F375" s="7">
        <v>1</v>
      </c>
      <c r="G375" s="7" t="s">
        <v>2</v>
      </c>
      <c r="H375" s="7">
        <v>4</v>
      </c>
      <c r="I375" s="29">
        <v>0.71</v>
      </c>
      <c r="J375" s="7" t="s">
        <v>3551</v>
      </c>
      <c r="K375" s="21" t="str">
        <f>IFERROR(VLOOKUP(B375,'Equip Table'!A:E,5,FALSE), "No Equipment Rate")</f>
        <v/>
      </c>
      <c r="L375" s="21" t="e">
        <f t="shared" si="5"/>
        <v>#VALUE!</v>
      </c>
      <c r="N375" s="7">
        <f>IF(COUNTIF($B$2:B375, B375)=1, SUMIF($B:$B,$B375,$I:$I),"")</f>
        <v>1</v>
      </c>
    </row>
    <row r="376" spans="1:14" x14ac:dyDescent="0.25">
      <c r="A376" s="7" t="str">
        <f>IF(E376="","",IFERROR(VLOOKUP(E376,'Job Table'!A:D,4,FALSE),"New Job List Needed"))</f>
        <v>WT</v>
      </c>
      <c r="B376" s="7" t="s">
        <v>257</v>
      </c>
      <c r="C376" s="7" t="str">
        <f>IFERROR(VLOOKUP(B376,'Equip Rates'!A:C,2,FALSE),"No Equipment Number")</f>
        <v>No Equipment Number</v>
      </c>
      <c r="D376" s="8">
        <f>Summary!$F$2</f>
        <v>45777</v>
      </c>
      <c r="E376" s="7" t="s">
        <v>3175</v>
      </c>
      <c r="F376" s="7">
        <v>1</v>
      </c>
      <c r="G376" s="7" t="s">
        <v>2</v>
      </c>
      <c r="H376" s="7">
        <v>4</v>
      </c>
      <c r="I376" s="29">
        <v>0.28999999999999998</v>
      </c>
      <c r="J376" s="7" t="s">
        <v>3551</v>
      </c>
      <c r="K376" s="21" t="str">
        <f>IFERROR(VLOOKUP(B376,'Equip Table'!A:E,5,FALSE), "No Equipment Rate")</f>
        <v/>
      </c>
      <c r="L376" s="21" t="e">
        <f t="shared" si="5"/>
        <v>#VALUE!</v>
      </c>
      <c r="N376" s="7" t="str">
        <f>IF(COUNTIF($B$2:B376, B376)=1, SUMIF($B:$B,$B376,$I:$I),"")</f>
        <v/>
      </c>
    </row>
    <row r="377" spans="1:14" x14ac:dyDescent="0.25">
      <c r="A377" s="7" t="str">
        <f>IF(E377="","",IFERROR(VLOOKUP(E377,'Job Table'!A:D,4,FALSE),"New Job List Needed"))</f>
        <v>DFW</v>
      </c>
      <c r="B377" s="7" t="s">
        <v>160</v>
      </c>
      <c r="C377" s="7" t="str">
        <f>IFERROR(VLOOKUP(B377,'Equip Rates'!A:C,2,FALSE),"No Equipment Number")</f>
        <v>No Equipment Number</v>
      </c>
      <c r="D377" s="8">
        <f>Summary!$F$2</f>
        <v>45777</v>
      </c>
      <c r="E377" s="7" t="s">
        <v>288</v>
      </c>
      <c r="F377" s="7">
        <v>1</v>
      </c>
      <c r="G377" s="7" t="s">
        <v>2</v>
      </c>
      <c r="H377" s="7">
        <v>4</v>
      </c>
      <c r="I377" s="29">
        <v>1</v>
      </c>
      <c r="J377" s="7" t="s">
        <v>3551</v>
      </c>
      <c r="K377" s="21" t="str">
        <f>IFERROR(VLOOKUP(B377,'Equip Table'!A:E,5,FALSE), "No Equipment Rate")</f>
        <v/>
      </c>
      <c r="L377" s="21" t="e">
        <f t="shared" si="5"/>
        <v>#VALUE!</v>
      </c>
      <c r="N377" s="7">
        <f>IF(COUNTIF($B$2:B377, B377)=1, SUMIF($B:$B,$B377,$I:$I),"")</f>
        <v>1</v>
      </c>
    </row>
    <row r="378" spans="1:14" x14ac:dyDescent="0.25">
      <c r="A378" s="7" t="str">
        <f>IF(E378="","",IFERROR(VLOOKUP(E378,'Job Table'!A:D,4,FALSE),"New Job List Needed"))</f>
        <v>DFW</v>
      </c>
      <c r="B378" s="7" t="s">
        <v>161</v>
      </c>
      <c r="C378" s="7" t="str">
        <f>IFERROR(VLOOKUP(B378,'Equip Rates'!A:C,2,FALSE),"No Equipment Number")</f>
        <v>No Equipment Number</v>
      </c>
      <c r="D378" s="8">
        <f>Summary!$F$2</f>
        <v>45777</v>
      </c>
      <c r="E378" s="7" t="s">
        <v>3173</v>
      </c>
      <c r="F378" s="7">
        <v>1</v>
      </c>
      <c r="G378" s="7" t="s">
        <v>2</v>
      </c>
      <c r="H378" s="7">
        <v>4</v>
      </c>
      <c r="I378" s="29">
        <v>1</v>
      </c>
      <c r="J378" s="7" t="s">
        <v>3551</v>
      </c>
      <c r="K378" s="21" t="str">
        <f>IFERROR(VLOOKUP(B378,'Equip Table'!A:E,5,FALSE), "No Equipment Rate")</f>
        <v/>
      </c>
      <c r="L378" s="21" t="e">
        <f t="shared" si="5"/>
        <v>#VALUE!</v>
      </c>
      <c r="N378" s="7">
        <f>IF(COUNTIF($B$2:B378, B378)=1, SUMIF($B:$B,$B378,$I:$I),"")</f>
        <v>1</v>
      </c>
    </row>
    <row r="379" spans="1:14" x14ac:dyDescent="0.25">
      <c r="A379" s="7" t="str">
        <f>IF(E379="","",IFERROR(VLOOKUP(E379,'Job Table'!A:D,4,FALSE),"New Job List Needed"))</f>
        <v>DFW</v>
      </c>
      <c r="B379" s="7" t="s">
        <v>162</v>
      </c>
      <c r="C379" s="7" t="str">
        <f>IFERROR(VLOOKUP(B379,'Equip Rates'!A:C,2,FALSE),"No Equipment Number")</f>
        <v>No Equipment Number</v>
      </c>
      <c r="D379" s="8">
        <f>Summary!$F$2</f>
        <v>45777</v>
      </c>
      <c r="E379" s="7" t="s">
        <v>290</v>
      </c>
      <c r="F379" s="7">
        <v>1</v>
      </c>
      <c r="G379" s="7" t="s">
        <v>2</v>
      </c>
      <c r="H379" s="7">
        <v>4</v>
      </c>
      <c r="I379" s="29">
        <v>1</v>
      </c>
      <c r="J379" s="7" t="s">
        <v>3551</v>
      </c>
      <c r="K379" s="21" t="str">
        <f>IFERROR(VLOOKUP(B379,'Equip Table'!A:E,5,FALSE), "No Equipment Rate")</f>
        <v/>
      </c>
      <c r="L379" s="21" t="e">
        <f t="shared" si="5"/>
        <v>#VALUE!</v>
      </c>
      <c r="N379" s="7">
        <f>IF(COUNTIF($B$2:B379, B379)=1, SUMIF($B:$B,$B379,$I:$I),"")</f>
        <v>1</v>
      </c>
    </row>
    <row r="380" spans="1:14" x14ac:dyDescent="0.25">
      <c r="A380" s="7" t="str">
        <f>IF(E380="","",IFERROR(VLOOKUP(E380,'Job Table'!A:D,4,FALSE),"New Job List Needed"))</f>
        <v>DFW</v>
      </c>
      <c r="B380" s="7" t="s">
        <v>163</v>
      </c>
      <c r="C380" s="7" t="str">
        <f>IFERROR(VLOOKUP(B380,'Equip Rates'!A:C,2,FALSE),"No Equipment Number")</f>
        <v>No Equipment Number</v>
      </c>
      <c r="D380" s="8">
        <f>Summary!$F$2</f>
        <v>45777</v>
      </c>
      <c r="E380" s="7" t="s">
        <v>574</v>
      </c>
      <c r="F380" s="7">
        <v>1</v>
      </c>
      <c r="G380" s="7" t="s">
        <v>2</v>
      </c>
      <c r="H380" s="7">
        <v>4</v>
      </c>
      <c r="I380" s="29">
        <v>1</v>
      </c>
      <c r="J380" s="7" t="s">
        <v>3551</v>
      </c>
      <c r="K380" s="21" t="str">
        <f>IFERROR(VLOOKUP(B380,'Equip Table'!A:E,5,FALSE), "No Equipment Rate")</f>
        <v/>
      </c>
      <c r="L380" s="21" t="e">
        <f t="shared" si="5"/>
        <v>#VALUE!</v>
      </c>
      <c r="N380" s="7">
        <f>IF(COUNTIF($B$2:B380, B380)=1, SUMIF($B:$B,$B380,$I:$I),"")</f>
        <v>1</v>
      </c>
    </row>
  </sheetData>
  <autoFilter ref="A1:H345" xr:uid="{5DE1CCB2-DD16-4D24-96A5-E20B325DEECC}"/>
  <conditionalFormatting sqref="E1">
    <cfRule type="containsText" dxfId="43" priority="37" operator="containsText" text="daloh">
      <formula>NOT(ISERROR(SEARCH("daloh",E1)))</formula>
    </cfRule>
    <cfRule type="containsText" dxfId="42" priority="38" operator="containsText" text="TEX">
      <formula>NOT(ISERROR(SEARCH("TEX",E1)))</formula>
    </cfRule>
    <cfRule type="containsText" dxfId="41" priority="39" operator="containsText" text="SEL">
      <formula>NOT(ISERROR(SEARCH("SEL",E1)))</formula>
    </cfRule>
    <cfRule type="containsText" dxfId="40" priority="40" operator="containsText" text="EQUIP">
      <formula>NOT(ISERROR(SEARCH("EQUIP",E1)))</formula>
    </cfRule>
  </conditionalFormatting>
  <conditionalFormatting sqref="K1">
    <cfRule type="top10" dxfId="39" priority="41" rank="1"/>
    <cfRule type="top10" dxfId="38" priority="42" rank="1"/>
  </conditionalFormatting>
  <conditionalFormatting sqref="I2:I65">
    <cfRule type="cellIs" dxfId="37" priority="35" operator="lessThan">
      <formula>0.03</formula>
    </cfRule>
    <cfRule type="cellIs" dxfId="36" priority="36" operator="lessThan">
      <formula>0.03</formula>
    </cfRule>
  </conditionalFormatting>
  <conditionalFormatting sqref="I66:I67">
    <cfRule type="cellIs" dxfId="35" priority="33" operator="lessThan">
      <formula>0.03</formula>
    </cfRule>
    <cfRule type="cellIs" dxfId="34" priority="34" operator="lessThan">
      <formula>0.03</formula>
    </cfRule>
  </conditionalFormatting>
  <conditionalFormatting sqref="I68:I71">
    <cfRule type="cellIs" dxfId="33" priority="31" operator="lessThan">
      <formula>0.03</formula>
    </cfRule>
    <cfRule type="cellIs" dxfId="32" priority="32" operator="lessThan">
      <formula>0.03</formula>
    </cfRule>
  </conditionalFormatting>
  <conditionalFormatting sqref="I72:I73">
    <cfRule type="cellIs" dxfId="31" priority="29" operator="lessThan">
      <formula>0.03</formula>
    </cfRule>
    <cfRule type="cellIs" dxfId="30" priority="30" operator="lessThan">
      <formula>0.03</formula>
    </cfRule>
  </conditionalFormatting>
  <conditionalFormatting sqref="I74">
    <cfRule type="cellIs" dxfId="29" priority="27" operator="lessThan">
      <formula>0.03</formula>
    </cfRule>
    <cfRule type="cellIs" dxfId="28" priority="28" operator="lessThan">
      <formula>0.03</formula>
    </cfRule>
  </conditionalFormatting>
  <conditionalFormatting sqref="E2:E240">
    <cfRule type="containsText" dxfId="27" priority="26" operator="containsText" text="SEL-2024">
      <formula>NOT(ISERROR(SEARCH("SEL-2024",E2)))</formula>
    </cfRule>
  </conditionalFormatting>
  <conditionalFormatting sqref="I242:I243">
    <cfRule type="cellIs" dxfId="26" priority="24" operator="lessThan">
      <formula>0.03</formula>
    </cfRule>
    <cfRule type="cellIs" dxfId="25" priority="25" operator="lessThan">
      <formula>0.03</formula>
    </cfRule>
  </conditionalFormatting>
  <conditionalFormatting sqref="E242:E243">
    <cfRule type="containsText" dxfId="24" priority="23" operator="containsText" text="SEL-2024">
      <formula>NOT(ISERROR(SEARCH("SEL-2024",E242)))</formula>
    </cfRule>
  </conditionalFormatting>
  <conditionalFormatting sqref="I244">
    <cfRule type="cellIs" dxfId="23" priority="22" operator="lessThan">
      <formula>0.03</formula>
    </cfRule>
  </conditionalFormatting>
  <conditionalFormatting sqref="E244">
    <cfRule type="containsText" dxfId="22" priority="20" operator="containsText" text="SEL-2024">
      <formula>NOT(ISERROR(SEARCH("SEL-2024",E244)))</formula>
    </cfRule>
  </conditionalFormatting>
  <conditionalFormatting sqref="E245">
    <cfRule type="containsText" dxfId="21" priority="17" operator="containsText" text="SEL-2024">
      <formula>NOT(ISERROR(SEARCH("SEL-2024",E245)))</formula>
    </cfRule>
  </conditionalFormatting>
  <conditionalFormatting sqref="E246">
    <cfRule type="containsText" dxfId="20" priority="16" operator="containsText" text="SEL-2024">
      <formula>NOT(ISERROR(SEARCH("SEL-2024",E246)))</formula>
    </cfRule>
  </conditionalFormatting>
  <conditionalFormatting sqref="E247">
    <cfRule type="containsText" dxfId="19" priority="15" operator="containsText" text="SEL-2024">
      <formula>NOT(ISERROR(SEARCH("SEL-2024",E247)))</formula>
    </cfRule>
  </conditionalFormatting>
  <conditionalFormatting sqref="E248">
    <cfRule type="containsText" dxfId="18" priority="14" operator="containsText" text="SEL-2024">
      <formula>NOT(ISERROR(SEARCH("SEL-2024",E248)))</formula>
    </cfRule>
  </conditionalFormatting>
  <conditionalFormatting sqref="E249:E251">
    <cfRule type="containsText" dxfId="17" priority="11" operator="containsText" text="SEL-2024">
      <formula>NOT(ISERROR(SEARCH("SEL-2024",E249)))</formula>
    </cfRule>
  </conditionalFormatting>
  <conditionalFormatting sqref="N2:N380">
    <cfRule type="cellIs" dxfId="16" priority="10" operator="greaterThan">
      <formula>"&gt;1"</formula>
    </cfRule>
  </conditionalFormatting>
  <conditionalFormatting sqref="E2:E380">
    <cfRule type="containsText" dxfId="15" priority="4" operator="containsText" text="2023-036">
      <formula>NOT(ISERROR(SEARCH("2023-036",E2)))</formula>
    </cfRule>
    <cfRule type="containsText" dxfId="14" priority="5" operator="containsText" text="2023-034">
      <formula>NOT(ISERROR(SEARCH("2023-034",E2)))</formula>
    </cfRule>
    <cfRule type="containsText" dxfId="13" priority="6" operator="containsText" text="2023-032">
      <formula>NOT(ISERROR(SEARCH("2023-032",E2)))</formula>
    </cfRule>
    <cfRule type="containsText" dxfId="12" priority="7" operator="containsText" text="2023-027">
      <formula>NOT(ISERROR(SEARCH("2023-027",E2)))</formula>
    </cfRule>
    <cfRule type="containsText" dxfId="11" priority="8" operator="containsText" text="2023-019">
      <formula>NOT(ISERROR(SEARCH("2023-019",E2)))</formula>
    </cfRule>
    <cfRule type="containsText" dxfId="10" priority="9" operator="containsText" text="SEL-2024">
      <formula>NOT(ISERROR(SEARCH("SEL-2024",E2)))</formula>
    </cfRule>
  </conditionalFormatting>
  <conditionalFormatting sqref="E1:E380">
    <cfRule type="containsText" dxfId="9" priority="3" operator="containsText" text="2023-035">
      <formula>NOT(ISERROR(SEARCH("2023-035",E1)))</formula>
    </cfRule>
  </conditionalFormatting>
  <conditionalFormatting sqref="E1:E380">
    <cfRule type="containsText" dxfId="8" priority="2" operator="containsText" text="2023-028">
      <formula>NOT(ISERROR(SEARCH("2023-028",E1)))</formula>
    </cfRule>
  </conditionalFormatting>
  <conditionalFormatting sqref="I380">
    <cfRule type="cellIs" dxfId="7" priority="13" operator="lessThan">
      <formula>0.03</formula>
    </cfRule>
    <cfRule type="cellIs" dxfId="6" priority="18" operator="lessThan">
      <formula>0.03</formula>
    </cfRule>
    <cfRule type="cellIs" dxfId="5" priority="19" operator="lessThan">
      <formula>0.03</formula>
    </cfRule>
    <cfRule type="cellIs" dxfId="4" priority="21" operator="lessThan">
      <formula>0.03</formula>
    </cfRule>
  </conditionalFormatting>
  <conditionalFormatting sqref="I1:I380">
    <cfRule type="cellIs" dxfId="3" priority="12" operator="lessThan">
      <formula>0.03</formula>
    </cfRule>
  </conditionalFormatting>
  <conditionalFormatting sqref="K2:K380">
    <cfRule type="top10" dxfId="2" priority="43" rank="1"/>
    <cfRule type="top10" dxfId="1" priority="44" rank="1"/>
  </conditionalFormatting>
  <conditionalFormatting sqref="N1:N380">
    <cfRule type="cellIs" dxfId="0" priority="1" operator="between">
      <formula>1.01</formula>
      <formula>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4ea35e-395a-4f8d-ab0d-48db4d881675">
      <UserInfo>
        <DisplayName>William Rather</DisplayName>
        <AccountId>25</AccountId>
        <AccountType/>
      </UserInfo>
    </SharedWithUsers>
    <_ip_UnifiedCompliancePolicyUIAction xmlns="http://schemas.microsoft.com/sharepoint/v3" xsi:nil="true"/>
    <TaxCatchAll xmlns="634ea35e-395a-4f8d-ab0d-48db4d881675" xsi:nil="true"/>
    <lcf76f155ced4ddcb4097134ff3c332f xmlns="1cab6208-ddcc-4669-8806-4a67ceac9a98">
      <Terms xmlns="http://schemas.microsoft.com/office/infopath/2007/PartnerControls"/>
    </lcf76f155ced4ddcb4097134ff3c332f>
    <_ip_UnifiedCompliancePolicyProperties xmlns="http://schemas.microsoft.com/sharepoint/v3" xsi:nil="true"/>
    <MediaLengthInSeconds xmlns="1cab6208-ddcc-4669-8806-4a67ceac9a98" xsi:nil="true"/>
    <IsFolder xmlns="1cab6208-ddcc-4669-8806-4a67ceac9a98">false</IsFolder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A40F75CDA4D943BBE69B3A62AB901C" ma:contentTypeVersion="19" ma:contentTypeDescription="Create a new document." ma:contentTypeScope="" ma:versionID="f88d2e1c91bcb2d6f3d80b740a62127e">
  <xsd:schema xmlns:xsd="http://www.w3.org/2001/XMLSchema" xmlns:xs="http://www.w3.org/2001/XMLSchema" xmlns:p="http://schemas.microsoft.com/office/2006/metadata/properties" xmlns:ns1="http://schemas.microsoft.com/sharepoint/v3" xmlns:ns2="1cab6208-ddcc-4669-8806-4a67ceac9a98" xmlns:ns3="634ea35e-395a-4f8d-ab0d-48db4d881675" targetNamespace="http://schemas.microsoft.com/office/2006/metadata/properties" ma:root="true" ma:fieldsID="1d0a7e1273da8ed540cca3e891700190" ns1:_="" ns2:_="" ns3:_="">
    <xsd:import namespace="http://schemas.microsoft.com/sharepoint/v3"/>
    <xsd:import namespace="1cab6208-ddcc-4669-8806-4a67ceac9a98"/>
    <xsd:import namespace="634ea35e-395a-4f8d-ab0d-48db4d8816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  <xsd:element ref="ns2:IsFolde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ab6208-ddcc-4669-8806-4a67ceac9a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d27ff69-a514-4b5f-80b1-387c85af2a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IsFolder" ma:index="25" nillable="true" ma:displayName="IsFolder" ma:default="0" ma:internalName="IsFolder">
      <xsd:simpleType>
        <xsd:restriction base="dms:Boolean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4ea35e-395a-4f8d-ab0d-48db4d8816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f85a699-8f04-4832-b407-3a63a2bb5299}" ma:internalName="TaxCatchAll" ma:showField="CatchAllData" ma:web="634ea35e-395a-4f8d-ab0d-48db4d8816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12640D-B263-413C-A5D2-4C295E68EEBC}">
  <ds:schemaRefs>
    <ds:schemaRef ds:uri="http://purl.org/dc/dcmitype/"/>
    <ds:schemaRef ds:uri="http://schemas.microsoft.com/sharepoint/v3"/>
    <ds:schemaRef ds:uri="http://schemas.microsoft.com/office/2006/metadata/properties"/>
    <ds:schemaRef ds:uri="1cab6208-ddcc-4669-8806-4a67ceac9a98"/>
    <ds:schemaRef ds:uri="http://schemas.microsoft.com/office/2006/documentManagement/types"/>
    <ds:schemaRef ds:uri="http://purl.org/dc/elements/1.1/"/>
    <ds:schemaRef ds:uri="634ea35e-395a-4f8d-ab0d-48db4d881675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8E87E98-D5F7-4E1C-B94C-150518A89E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cab6208-ddcc-4669-8806-4a67ceac9a98"/>
    <ds:schemaRef ds:uri="634ea35e-395a-4f8d-ab0d-48db4d8816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47898C-D664-442F-9CD0-45BE19DD0D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Summary</vt:lpstr>
      <vt:lpstr>Equip Billings</vt:lpstr>
      <vt:lpstr>M-RAGLE</vt:lpstr>
      <vt:lpstr>Equip TB</vt:lpstr>
      <vt:lpstr>Job Table</vt:lpstr>
      <vt:lpstr>Equip Table</vt:lpstr>
      <vt:lpstr>Equip Rates</vt:lpstr>
      <vt:lpstr>FLEET</vt:lpstr>
      <vt:lpstr>MEQK</vt:lpstr>
      <vt:lpstr>EXCLUDED EQ</vt:lpstr>
      <vt:lpstr>Sheet1</vt:lpstr>
      <vt:lpstr>ATOS</vt:lpstr>
      <vt:lpstr>EQ ALLOCATION PT</vt:lpstr>
      <vt:lpstr>'Equip Rates'!Print_Titles</vt:lpstr>
      <vt:lpstr>MEQK!Print_Titles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William Rather</dc:creator>
  <cp:lastModifiedBy>Brett Watson</cp:lastModifiedBy>
  <cp:lastPrinted>2025-04-04T14:53:35Z</cp:lastPrinted>
  <dcterms:created xsi:type="dcterms:W3CDTF">2022-08-03T14:20:22Z</dcterms:created>
  <dcterms:modified xsi:type="dcterms:W3CDTF">2025-05-12T15:32:34Z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0x01010032A40F75CDA4D943BBE69B3A62AB901C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SIP_Label_04ea4179-1e11-4a48-a5bc-a8ddf67997a9_Enabled">
    <vt:lpwstr>true</vt:lpwstr>
  </property>
  <property fmtid="{D5CDD505-2E9C-101B-9397-08002B2CF9AE}" pid="8" name="MSIP_Label_04ea4179-1e11-4a48-a5bc-a8ddf67997a9_SetDate">
    <vt:lpwstr>2024-07-02T20:18:44Z</vt:lpwstr>
  </property>
  <property fmtid="{D5CDD505-2E9C-101B-9397-08002B2CF9AE}" pid="9" name="MSIP_Label_04ea4179-1e11-4a48-a5bc-a8ddf67997a9_Method">
    <vt:lpwstr>Standard</vt:lpwstr>
  </property>
  <property fmtid="{D5CDD505-2E9C-101B-9397-08002B2CF9AE}" pid="10" name="MSIP_Label_04ea4179-1e11-4a48-a5bc-a8ddf67997a9_Name">
    <vt:lpwstr>defa4170-0d19-0005-0004-bc88714345d2</vt:lpwstr>
  </property>
  <property fmtid="{D5CDD505-2E9C-101B-9397-08002B2CF9AE}" pid="11" name="MSIP_Label_04ea4179-1e11-4a48-a5bc-a8ddf67997a9_SiteId">
    <vt:lpwstr>d9da4402-9e96-4d08-a086-90d0acce4ddf</vt:lpwstr>
  </property>
  <property fmtid="{D5CDD505-2E9C-101B-9397-08002B2CF9AE}" pid="12" name="MSIP_Label_04ea4179-1e11-4a48-a5bc-a8ddf67997a9_ActionId">
    <vt:lpwstr>c9002746-9f67-44fc-930a-feca6317363f</vt:lpwstr>
  </property>
  <property fmtid="{D5CDD505-2E9C-101B-9397-08002B2CF9AE}" pid="13" name="MSIP_Label_04ea4179-1e11-4a48-a5bc-a8ddf67997a9_ContentBits">
    <vt:lpwstr>0</vt:lpwstr>
  </property>
</Properties>
</file>